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workbook.xml" ContentType="application/vnd.openxmlformats-officedocument.spreadsheetml.sheet.main+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4.xml" ContentType="application/vnd.openxmlformats-officedocument.spreadsheetml.worksheet+xml"/>
  <Override PartName="/xl/charts/colors8.xml" ContentType="application/vnd.ms-office.chartcolorstyle+xml"/>
  <Override PartName="/xl/charts/style8.xml" ContentType="application/vnd.ms-office.chartstyle+xml"/>
  <Override PartName="/xl/charts/chart7.xml" ContentType="application/vnd.openxmlformats-officedocument.drawingml.chart+xml"/>
  <Override PartName="/xl/worksheets/sheet1.xml" ContentType="application/vnd.openxmlformats-officedocument.spreadsheetml.worksheet+xml"/>
  <Override PartName="/xl/charts/colors7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style7.xml" ContentType="application/vnd.ms-office.chartstyle+xml"/>
  <Override PartName="/xl/drawings/drawing1.xml" ContentType="application/vnd.openxmlformats-officedocument.drawing+xml"/>
  <Override PartName="/xl/charts/colors3.xml" ContentType="application/vnd.ms-office.chartcolor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style3.xml" ContentType="application/vnd.ms-office.chartstyle+xml"/>
  <Override PartName="/xl/charts/chart3.xml" ContentType="application/vnd.openxmlformats-officedocument.drawingml.chart+xml"/>
  <Override PartName="/xl/charts/colors2.xml" ContentType="application/vnd.ms-office.chartcolorsty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charts/colors5.xml" ContentType="application/vnd.ms-office.chartcolorstyle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/style5.xml" ContentType="application/vnd.ms-office.chartstyle+xml"/>
  <Override PartName="/xl/styles.xml" ContentType="application/vnd.openxmlformats-officedocument.spreadsheetml.styles+xml"/>
  <Override PartName="/xl/worksheets/sheet10.xml" ContentType="application/vnd.openxmlformats-officedocument.spreadsheetml.worksheet+xml"/>
  <Override PartName="/xl/charts/colors4.xml" ContentType="application/vnd.ms-office.chartcolorstyle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\\tilskudsprojekter\Seges\Tilskudsprojekter\2019\160_PlanteInno\4593_PAF_Vandstatus og tørkeindeks i din mark_SKH\02_Leverancer\Klar til net\"/>
    </mc:Choice>
  </mc:AlternateContent>
  <xr:revisionPtr revIDLastSave="0" documentId="13_ncr:1_{4ED85C1F-F61F-409F-9A54-C05E254F8980}" xr6:coauthVersionLast="36" xr6:coauthVersionMax="36" xr10:uidLastSave="{00000000-0000-0000-0000-000000000000}"/>
  <bookViews>
    <workbookView xWindow="-120" yWindow="-120" windowWidth="29040" windowHeight="15840" tabRatio="670" activeTab="2" xr2:uid="{00000000-000D-0000-FFFF-FFFF00000000}"/>
  </bookViews>
  <sheets>
    <sheet name="Ark4" sheetId="28" r:id="rId1"/>
    <sheet name="Vandbalance" sheetId="23" r:id="rId2"/>
    <sheet name="Afgrødemodel 1" sheetId="8" r:id="rId3"/>
    <sheet name="Afgrødemodel 2" sheetId="29" r:id="rId4"/>
    <sheet name="Afgrødemodel 3" sheetId="30" r:id="rId5"/>
    <sheet name="Afgrødemodel 4" sheetId="31" r:id="rId6"/>
    <sheet name="Konstanter" sheetId="9" r:id="rId7"/>
    <sheet name="Afgrødemodel græs" sheetId="15" r:id="rId8"/>
    <sheet name="Klima" sheetId="32" r:id="rId9"/>
    <sheet name="Klima (2)" sheetId="33" r:id="rId10"/>
  </sheets>
  <definedNames>
    <definedName name="Afgrøde">Konstanter!$A$7:$A$26</definedName>
    <definedName name="Afgrøder">Konstanter!$A$7:$A$16</definedName>
    <definedName name="Jordtype">Konstanter!$Q$32:$Q$41</definedName>
    <definedName name="Tilladeligt_underskud">Konstanter!$B$75:$F$90</definedName>
    <definedName name="Utilladeligt_underskud">Konstanter!$J$75:$N$90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520" i="33" l="1"/>
  <c r="B519" i="33"/>
  <c r="B518" i="33"/>
  <c r="B517" i="33"/>
  <c r="B516" i="33"/>
  <c r="B515" i="33"/>
  <c r="B514" i="33"/>
  <c r="B513" i="33"/>
  <c r="B512" i="33"/>
  <c r="B511" i="33"/>
  <c r="B510" i="33"/>
  <c r="B509" i="33"/>
  <c r="B508" i="33"/>
  <c r="B507" i="33"/>
  <c r="B506" i="33"/>
  <c r="B505" i="33"/>
  <c r="B504" i="33"/>
  <c r="B503" i="33"/>
  <c r="B502" i="33"/>
  <c r="B501" i="33"/>
  <c r="B500" i="33"/>
  <c r="B499" i="33"/>
  <c r="B498" i="33"/>
  <c r="B497" i="33"/>
  <c r="B496" i="33"/>
  <c r="B495" i="33"/>
  <c r="B494" i="33"/>
  <c r="B493" i="33"/>
  <c r="B492" i="33"/>
  <c r="B491" i="33"/>
  <c r="B490" i="33"/>
  <c r="B489" i="33"/>
  <c r="B488" i="33"/>
  <c r="B487" i="33"/>
  <c r="B486" i="33"/>
  <c r="B485" i="33"/>
  <c r="B484" i="33"/>
  <c r="B483" i="33"/>
  <c r="B482" i="33"/>
  <c r="B481" i="33"/>
  <c r="B480" i="33"/>
  <c r="B479" i="33"/>
  <c r="B478" i="33"/>
  <c r="B477" i="33"/>
  <c r="B476" i="33"/>
  <c r="B475" i="33"/>
  <c r="B474" i="33"/>
  <c r="B473" i="33"/>
  <c r="B472" i="33"/>
  <c r="B471" i="33"/>
  <c r="B470" i="33"/>
  <c r="B469" i="33"/>
  <c r="B468" i="33"/>
  <c r="B467" i="33"/>
  <c r="B466" i="33"/>
  <c r="B465" i="33"/>
  <c r="B464" i="33"/>
  <c r="B463" i="33"/>
  <c r="B462" i="33"/>
  <c r="B461" i="33"/>
  <c r="B460" i="33"/>
  <c r="B459" i="33"/>
  <c r="B458" i="33"/>
  <c r="B457" i="33"/>
  <c r="B456" i="33"/>
  <c r="B455" i="33"/>
  <c r="B454" i="33"/>
  <c r="B453" i="33"/>
  <c r="B452" i="33"/>
  <c r="B451" i="33"/>
  <c r="B450" i="33"/>
  <c r="B449" i="33"/>
  <c r="B448" i="33"/>
  <c r="B447" i="33"/>
  <c r="B446" i="33"/>
  <c r="B445" i="33"/>
  <c r="B444" i="33"/>
  <c r="B443" i="33"/>
  <c r="B442" i="33"/>
  <c r="B441" i="33"/>
  <c r="B440" i="33"/>
  <c r="B439" i="33"/>
  <c r="B438" i="33"/>
  <c r="B437" i="33"/>
  <c r="B436" i="33"/>
  <c r="B435" i="33"/>
  <c r="B434" i="33"/>
  <c r="B433" i="33"/>
  <c r="B432" i="33"/>
  <c r="B431" i="33"/>
  <c r="B430" i="33"/>
  <c r="B429" i="33"/>
  <c r="B428" i="33"/>
  <c r="B427" i="33"/>
  <c r="B426" i="33"/>
  <c r="B425" i="33"/>
  <c r="B424" i="33"/>
  <c r="B423" i="33"/>
  <c r="B422" i="33"/>
  <c r="B421" i="33"/>
  <c r="B420" i="33"/>
  <c r="B419" i="33"/>
  <c r="B418" i="33"/>
  <c r="B417" i="33"/>
  <c r="B416" i="33"/>
  <c r="B415" i="33"/>
  <c r="B414" i="33"/>
  <c r="B413" i="33"/>
  <c r="B412" i="33"/>
  <c r="B411" i="33"/>
  <c r="B410" i="33"/>
  <c r="B409" i="33"/>
  <c r="B408" i="33"/>
  <c r="B407" i="33"/>
  <c r="B406" i="33"/>
  <c r="B405" i="33"/>
  <c r="B404" i="33"/>
  <c r="B403" i="33"/>
  <c r="B402" i="33"/>
  <c r="B401" i="33"/>
  <c r="B400" i="33"/>
  <c r="B399" i="33"/>
  <c r="B398" i="33"/>
  <c r="B397" i="33"/>
  <c r="B396" i="33"/>
  <c r="B395" i="33"/>
  <c r="B394" i="33"/>
  <c r="B393" i="33"/>
  <c r="B392" i="33"/>
  <c r="B391" i="33"/>
  <c r="B390" i="33"/>
  <c r="B389" i="33"/>
  <c r="B388" i="33"/>
  <c r="B387" i="33"/>
  <c r="B386" i="33"/>
  <c r="B385" i="33"/>
  <c r="B384" i="33"/>
  <c r="B383" i="33"/>
  <c r="B382" i="33"/>
  <c r="B381" i="33"/>
  <c r="B380" i="33"/>
  <c r="B379" i="33"/>
  <c r="B378" i="33"/>
  <c r="B377" i="33"/>
  <c r="B376" i="33"/>
  <c r="B375" i="33"/>
  <c r="B374" i="33"/>
  <c r="B373" i="33"/>
  <c r="B372" i="33"/>
  <c r="B371" i="33"/>
  <c r="B370" i="33"/>
  <c r="B369" i="33"/>
  <c r="B368" i="33"/>
  <c r="B367" i="33"/>
  <c r="B366" i="33"/>
  <c r="B365" i="33"/>
  <c r="B364" i="33"/>
  <c r="B363" i="33"/>
  <c r="B362" i="33"/>
  <c r="B361" i="33"/>
  <c r="B360" i="33"/>
  <c r="B359" i="33"/>
  <c r="B358" i="33"/>
  <c r="B357" i="33"/>
  <c r="B356" i="33"/>
  <c r="B355" i="33"/>
  <c r="B354" i="33"/>
  <c r="B353" i="33"/>
  <c r="B352" i="33"/>
  <c r="B351" i="33"/>
  <c r="B350" i="33"/>
  <c r="B349" i="33"/>
  <c r="B348" i="33"/>
  <c r="B347" i="33"/>
  <c r="B346" i="33"/>
  <c r="B345" i="33"/>
  <c r="B344" i="33"/>
  <c r="B343" i="33"/>
  <c r="B342" i="33"/>
  <c r="B341" i="33"/>
  <c r="B340" i="33"/>
  <c r="B339" i="33"/>
  <c r="B338" i="33"/>
  <c r="B337" i="33"/>
  <c r="B336" i="33"/>
  <c r="B335" i="33"/>
  <c r="B334" i="33"/>
  <c r="B333" i="33"/>
  <c r="B332" i="33"/>
  <c r="B331" i="33"/>
  <c r="B330" i="33"/>
  <c r="B329" i="33"/>
  <c r="B328" i="33"/>
  <c r="B327" i="33"/>
  <c r="B326" i="33"/>
  <c r="B325" i="33"/>
  <c r="B324" i="33"/>
  <c r="B323" i="33"/>
  <c r="B322" i="33"/>
  <c r="B321" i="33"/>
  <c r="B320" i="33"/>
  <c r="B319" i="33"/>
  <c r="B318" i="33"/>
  <c r="B317" i="33"/>
  <c r="B316" i="33"/>
  <c r="B315" i="33"/>
  <c r="B314" i="33"/>
  <c r="B313" i="33"/>
  <c r="B312" i="33"/>
  <c r="B311" i="33"/>
  <c r="B310" i="33"/>
  <c r="B309" i="33"/>
  <c r="B308" i="33"/>
  <c r="B307" i="33"/>
  <c r="B306" i="33"/>
  <c r="B305" i="33"/>
  <c r="B304" i="33"/>
  <c r="B303" i="33"/>
  <c r="B302" i="33"/>
  <c r="B301" i="33"/>
  <c r="B300" i="33"/>
  <c r="B299" i="33"/>
  <c r="B298" i="33"/>
  <c r="B297" i="33"/>
  <c r="B296" i="33"/>
  <c r="B295" i="33"/>
  <c r="B294" i="33"/>
  <c r="B293" i="33"/>
  <c r="B292" i="33"/>
  <c r="B291" i="33"/>
  <c r="B290" i="33"/>
  <c r="B289" i="33"/>
  <c r="B288" i="33"/>
  <c r="B287" i="33"/>
  <c r="B286" i="33"/>
  <c r="B285" i="33"/>
  <c r="B284" i="33"/>
  <c r="B283" i="33"/>
  <c r="B282" i="33"/>
  <c r="B281" i="33"/>
  <c r="B280" i="33"/>
  <c r="B279" i="33"/>
  <c r="B278" i="33"/>
  <c r="B277" i="33"/>
  <c r="B276" i="33"/>
  <c r="B275" i="33"/>
  <c r="B274" i="33"/>
  <c r="B273" i="33"/>
  <c r="B272" i="33"/>
  <c r="B271" i="33"/>
  <c r="B270" i="33"/>
  <c r="B269" i="33"/>
  <c r="B268" i="33"/>
  <c r="B267" i="33"/>
  <c r="B266" i="33"/>
  <c r="B265" i="33"/>
  <c r="B264" i="33"/>
  <c r="B263" i="33"/>
  <c r="B262" i="33"/>
  <c r="B261" i="33"/>
  <c r="B260" i="33"/>
  <c r="B259" i="33"/>
  <c r="B258" i="33"/>
  <c r="B257" i="33"/>
  <c r="B256" i="33"/>
  <c r="B255" i="33"/>
  <c r="B254" i="33"/>
  <c r="B253" i="33"/>
  <c r="B252" i="33"/>
  <c r="B251" i="33"/>
  <c r="B250" i="33"/>
  <c r="B249" i="33"/>
  <c r="B248" i="33"/>
  <c r="B247" i="33"/>
  <c r="B246" i="33"/>
  <c r="B245" i="33"/>
  <c r="B244" i="33"/>
  <c r="B243" i="33"/>
  <c r="B242" i="33"/>
  <c r="B241" i="33"/>
  <c r="B240" i="33"/>
  <c r="B239" i="33"/>
  <c r="B238" i="33"/>
  <c r="B237" i="33"/>
  <c r="B236" i="33"/>
  <c r="B235" i="33"/>
  <c r="B234" i="33"/>
  <c r="B233" i="33"/>
  <c r="B232" i="33"/>
  <c r="B231" i="33"/>
  <c r="B230" i="33"/>
  <c r="B229" i="33"/>
  <c r="B228" i="33"/>
  <c r="B227" i="33"/>
  <c r="B226" i="33"/>
  <c r="B225" i="33"/>
  <c r="B224" i="33"/>
  <c r="B223" i="33"/>
  <c r="B222" i="33"/>
  <c r="B221" i="33"/>
  <c r="B220" i="33"/>
  <c r="B219" i="33"/>
  <c r="B218" i="33"/>
  <c r="B217" i="33"/>
  <c r="B216" i="33"/>
  <c r="B215" i="33"/>
  <c r="B214" i="33"/>
  <c r="B213" i="33"/>
  <c r="B212" i="33"/>
  <c r="B211" i="33"/>
  <c r="B210" i="33"/>
  <c r="B209" i="33"/>
  <c r="B208" i="33"/>
  <c r="B207" i="33"/>
  <c r="B206" i="33"/>
  <c r="B205" i="33"/>
  <c r="B204" i="33"/>
  <c r="B203" i="33"/>
  <c r="B202" i="33"/>
  <c r="B201" i="33"/>
  <c r="B200" i="33"/>
  <c r="B199" i="33"/>
  <c r="B198" i="33"/>
  <c r="B197" i="33"/>
  <c r="B196" i="33"/>
  <c r="B195" i="33"/>
  <c r="B194" i="33"/>
  <c r="B193" i="33"/>
  <c r="B192" i="33"/>
  <c r="B191" i="33"/>
  <c r="B190" i="33"/>
  <c r="B189" i="33"/>
  <c r="B188" i="33"/>
  <c r="B187" i="33"/>
  <c r="B186" i="33"/>
  <c r="B185" i="33"/>
  <c r="B184" i="33"/>
  <c r="B183" i="33"/>
  <c r="B182" i="33"/>
  <c r="B181" i="33"/>
  <c r="B180" i="33"/>
  <c r="B179" i="33"/>
  <c r="B178" i="33"/>
  <c r="B177" i="33"/>
  <c r="B176" i="33"/>
  <c r="B175" i="33"/>
  <c r="B174" i="33"/>
  <c r="B173" i="33"/>
  <c r="B172" i="33"/>
  <c r="B171" i="33"/>
  <c r="B170" i="33"/>
  <c r="B169" i="33"/>
  <c r="B168" i="33"/>
  <c r="B167" i="33"/>
  <c r="B166" i="33"/>
  <c r="B165" i="33"/>
  <c r="B164" i="33"/>
  <c r="B163" i="33"/>
  <c r="B162" i="33"/>
  <c r="B161" i="33"/>
  <c r="B160" i="33"/>
  <c r="B159" i="33"/>
  <c r="B158" i="33"/>
  <c r="B157" i="33"/>
  <c r="B156" i="33"/>
  <c r="B155" i="33"/>
  <c r="B154" i="33"/>
  <c r="B153" i="33"/>
  <c r="B152" i="33"/>
  <c r="B151" i="33"/>
  <c r="B150" i="33"/>
  <c r="B149" i="33"/>
  <c r="B148" i="33"/>
  <c r="B147" i="33"/>
  <c r="B146" i="33"/>
  <c r="B145" i="33"/>
  <c r="B144" i="33"/>
  <c r="B143" i="33"/>
  <c r="B142" i="33"/>
  <c r="B141" i="33"/>
  <c r="B140" i="33"/>
  <c r="B139" i="33"/>
  <c r="B138" i="33"/>
  <c r="B137" i="33"/>
  <c r="B136" i="33"/>
  <c r="B135" i="33"/>
  <c r="B134" i="33"/>
  <c r="B133" i="33"/>
  <c r="B132" i="33"/>
  <c r="B131" i="33"/>
  <c r="B130" i="33"/>
  <c r="B129" i="33"/>
  <c r="B128" i="33"/>
  <c r="B127" i="33"/>
  <c r="B126" i="33"/>
  <c r="B125" i="33"/>
  <c r="B124" i="33"/>
  <c r="B123" i="33"/>
  <c r="B122" i="33"/>
  <c r="B121" i="33"/>
  <c r="B120" i="33"/>
  <c r="B119" i="33"/>
  <c r="B118" i="33"/>
  <c r="B117" i="33"/>
  <c r="B116" i="33"/>
  <c r="B115" i="33"/>
  <c r="B114" i="33"/>
  <c r="B113" i="33"/>
  <c r="B112" i="33"/>
  <c r="B111" i="33"/>
  <c r="B110" i="33"/>
  <c r="B109" i="33"/>
  <c r="B108" i="33"/>
  <c r="B107" i="33"/>
  <c r="B106" i="33"/>
  <c r="B105" i="33"/>
  <c r="B104" i="33"/>
  <c r="B103" i="33"/>
  <c r="B102" i="33"/>
  <c r="B101" i="33"/>
  <c r="B100" i="33"/>
  <c r="B99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B85" i="33"/>
  <c r="B84" i="33"/>
  <c r="B83" i="33"/>
  <c r="B82" i="33"/>
  <c r="B81" i="33"/>
  <c r="B80" i="33"/>
  <c r="B79" i="33"/>
  <c r="B78" i="33"/>
  <c r="B77" i="33"/>
  <c r="B76" i="33"/>
  <c r="B75" i="33"/>
  <c r="B74" i="33"/>
  <c r="B73" i="33"/>
  <c r="B72" i="33"/>
  <c r="B71" i="33"/>
  <c r="B70" i="33"/>
  <c r="B69" i="33"/>
  <c r="B68" i="33"/>
  <c r="B67" i="33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4" i="33"/>
  <c r="B3" i="33"/>
  <c r="B2" i="33"/>
  <c r="AV2" i="31" l="1"/>
  <c r="B14" i="23"/>
  <c r="D14" i="23"/>
  <c r="AK375" i="30" l="1"/>
  <c r="AN375" i="30"/>
  <c r="AO375" i="30"/>
  <c r="AK376" i="30"/>
  <c r="AN376" i="30"/>
  <c r="AO376" i="30"/>
  <c r="AK377" i="30"/>
  <c r="AN377" i="30"/>
  <c r="AO377" i="30"/>
  <c r="AK378" i="30"/>
  <c r="AN378" i="30"/>
  <c r="AO378" i="30"/>
  <c r="AK379" i="30"/>
  <c r="AN379" i="30"/>
  <c r="AO379" i="30"/>
  <c r="AK380" i="30"/>
  <c r="AN380" i="30"/>
  <c r="AO380" i="30"/>
  <c r="AK381" i="30"/>
  <c r="AN381" i="30"/>
  <c r="AO381" i="30"/>
  <c r="AK382" i="30"/>
  <c r="AN382" i="30"/>
  <c r="AO382" i="30"/>
  <c r="AK383" i="30"/>
  <c r="AN383" i="30"/>
  <c r="AO383" i="30"/>
  <c r="AK384" i="30"/>
  <c r="AN384" i="30"/>
  <c r="AO384" i="30"/>
  <c r="AK385" i="30"/>
  <c r="AN385" i="30"/>
  <c r="AO385" i="30"/>
  <c r="AK386" i="30"/>
  <c r="AN386" i="30"/>
  <c r="AO386" i="30"/>
  <c r="AK387" i="30"/>
  <c r="AN387" i="30"/>
  <c r="AO387" i="30"/>
  <c r="AK388" i="30"/>
  <c r="AN388" i="30"/>
  <c r="AO388" i="30"/>
  <c r="AK389" i="30"/>
  <c r="AN389" i="30"/>
  <c r="AO389" i="30"/>
  <c r="AK390" i="30"/>
  <c r="AN390" i="30"/>
  <c r="AO390" i="30"/>
  <c r="AK391" i="30"/>
  <c r="AN391" i="30"/>
  <c r="AO391" i="30"/>
  <c r="AK392" i="30"/>
  <c r="AN392" i="30"/>
  <c r="AO392" i="30"/>
  <c r="AK393" i="30"/>
  <c r="AN393" i="30"/>
  <c r="AO393" i="30"/>
  <c r="AK394" i="30"/>
  <c r="AN394" i="30"/>
  <c r="AO394" i="30"/>
  <c r="AK395" i="30"/>
  <c r="AN395" i="30"/>
  <c r="AO395" i="30"/>
  <c r="AK396" i="30"/>
  <c r="AN396" i="30"/>
  <c r="AO396" i="30"/>
  <c r="AK397" i="30"/>
  <c r="AN397" i="30"/>
  <c r="AO397" i="30"/>
  <c r="AK398" i="30"/>
  <c r="AN398" i="30"/>
  <c r="AO398" i="30"/>
  <c r="AK399" i="30"/>
  <c r="AN399" i="30"/>
  <c r="AO399" i="30"/>
  <c r="AK400" i="30"/>
  <c r="AN400" i="30"/>
  <c r="AO400" i="30"/>
  <c r="AK401" i="30"/>
  <c r="AN401" i="30"/>
  <c r="AO401" i="30"/>
  <c r="AK402" i="30"/>
  <c r="AN402" i="30"/>
  <c r="AO402" i="30"/>
  <c r="AK403" i="30"/>
  <c r="AN403" i="30"/>
  <c r="AO403" i="30"/>
  <c r="AK404" i="30"/>
  <c r="AN404" i="30"/>
  <c r="AO404" i="30"/>
  <c r="AK405" i="30"/>
  <c r="AN405" i="30"/>
  <c r="AO405" i="30"/>
  <c r="AK403" i="31"/>
  <c r="AN403" i="31"/>
  <c r="AO403" i="31"/>
  <c r="AK404" i="31"/>
  <c r="AN404" i="31"/>
  <c r="AO404" i="31"/>
  <c r="AK405" i="31"/>
  <c r="AN405" i="31"/>
  <c r="AO405" i="31"/>
  <c r="AK375" i="31"/>
  <c r="AN375" i="31"/>
  <c r="AO375" i="31"/>
  <c r="AK376" i="31"/>
  <c r="AN376" i="31"/>
  <c r="AO376" i="31"/>
  <c r="AK377" i="31"/>
  <c r="AN377" i="31"/>
  <c r="AO377" i="31"/>
  <c r="AK378" i="31"/>
  <c r="AN378" i="31"/>
  <c r="AO378" i="31"/>
  <c r="AK379" i="31"/>
  <c r="AN379" i="31"/>
  <c r="AO379" i="31"/>
  <c r="AK380" i="31"/>
  <c r="AN380" i="31"/>
  <c r="AO380" i="31"/>
  <c r="AK381" i="31"/>
  <c r="AN381" i="31"/>
  <c r="AO381" i="31"/>
  <c r="AK382" i="31"/>
  <c r="AN382" i="31"/>
  <c r="AO382" i="31"/>
  <c r="AK383" i="31"/>
  <c r="AN383" i="31"/>
  <c r="AO383" i="31"/>
  <c r="AK384" i="31"/>
  <c r="AN384" i="31"/>
  <c r="AO384" i="31"/>
  <c r="AK385" i="31"/>
  <c r="AN385" i="31"/>
  <c r="AO385" i="31"/>
  <c r="AK386" i="31"/>
  <c r="AN386" i="31"/>
  <c r="AO386" i="31"/>
  <c r="AK387" i="31"/>
  <c r="AN387" i="31"/>
  <c r="AO387" i="31"/>
  <c r="AK388" i="31"/>
  <c r="AN388" i="31"/>
  <c r="AO388" i="31"/>
  <c r="AK389" i="31"/>
  <c r="AN389" i="31"/>
  <c r="AO389" i="31"/>
  <c r="AK390" i="31"/>
  <c r="AN390" i="31"/>
  <c r="AO390" i="31"/>
  <c r="AK391" i="31"/>
  <c r="AN391" i="31"/>
  <c r="AO391" i="31"/>
  <c r="AK392" i="31"/>
  <c r="AN392" i="31"/>
  <c r="AO392" i="31"/>
  <c r="AK393" i="31"/>
  <c r="AN393" i="31"/>
  <c r="AO393" i="31"/>
  <c r="AK394" i="31"/>
  <c r="AN394" i="31"/>
  <c r="AO394" i="31"/>
  <c r="AK395" i="31"/>
  <c r="AN395" i="31"/>
  <c r="AO395" i="31"/>
  <c r="AK396" i="31"/>
  <c r="AN396" i="31"/>
  <c r="AO396" i="31"/>
  <c r="AK397" i="31"/>
  <c r="AN397" i="31"/>
  <c r="AO397" i="31"/>
  <c r="AK398" i="31"/>
  <c r="AN398" i="31"/>
  <c r="AO398" i="31"/>
  <c r="AK399" i="31"/>
  <c r="AN399" i="31"/>
  <c r="AO399" i="31"/>
  <c r="AK400" i="31"/>
  <c r="AN400" i="31"/>
  <c r="AO400" i="31"/>
  <c r="AK401" i="31"/>
  <c r="AN401" i="31"/>
  <c r="AO401" i="31"/>
  <c r="AK402" i="31"/>
  <c r="AN402" i="31"/>
  <c r="AO402" i="31"/>
  <c r="AX4" i="31"/>
  <c r="AU4" i="31"/>
  <c r="AX4" i="30"/>
  <c r="AY47" i="30" s="1"/>
  <c r="AW48" i="30" s="1"/>
  <c r="AU4" i="30"/>
  <c r="AX4" i="29"/>
  <c r="AU4" i="29"/>
  <c r="AX4" i="8"/>
  <c r="AW47" i="8" s="1"/>
  <c r="AU4" i="8"/>
  <c r="AW28" i="31"/>
  <c r="AW28" i="30"/>
  <c r="AW28" i="29"/>
  <c r="AX2" i="31"/>
  <c r="AW27" i="31" s="1"/>
  <c r="AX2" i="30"/>
  <c r="AX2" i="29"/>
  <c r="AW27" i="29" s="1"/>
  <c r="AU2" i="31"/>
  <c r="AU2" i="30"/>
  <c r="AU2" i="29"/>
  <c r="AX11" i="29" s="1"/>
  <c r="G14" i="23"/>
  <c r="E14" i="23" s="1"/>
  <c r="AY47" i="31"/>
  <c r="AW48" i="31" s="1"/>
  <c r="AW47" i="31"/>
  <c r="AX14" i="31"/>
  <c r="AX11" i="31"/>
  <c r="B10" i="31"/>
  <c r="B11" i="31" s="1"/>
  <c r="BJ7" i="31"/>
  <c r="BG7" i="31"/>
  <c r="BJ6" i="31"/>
  <c r="BG6" i="31"/>
  <c r="BJ5" i="31"/>
  <c r="BG5" i="31"/>
  <c r="BJ4" i="31"/>
  <c r="BG4" i="31"/>
  <c r="BJ2" i="31"/>
  <c r="BG2" i="31"/>
  <c r="AW49" i="31"/>
  <c r="AO11" i="31" s="1"/>
  <c r="AW47" i="30"/>
  <c r="AX11" i="30"/>
  <c r="B10" i="30"/>
  <c r="B11" i="30" s="1"/>
  <c r="BJ7" i="30"/>
  <c r="BG7" i="30"/>
  <c r="BJ6" i="30"/>
  <c r="BG6" i="30"/>
  <c r="BJ5" i="30"/>
  <c r="BG5" i="30"/>
  <c r="BJ4" i="30"/>
  <c r="BG4" i="30"/>
  <c r="BJ2" i="30"/>
  <c r="BG2" i="30"/>
  <c r="AV2" i="30"/>
  <c r="AX16" i="30"/>
  <c r="AY47" i="29"/>
  <c r="AW48" i="29" s="1"/>
  <c r="AW47" i="29"/>
  <c r="B10" i="29"/>
  <c r="BJ7" i="29"/>
  <c r="BG7" i="29"/>
  <c r="BJ6" i="29"/>
  <c r="BG6" i="29"/>
  <c r="BJ5" i="29"/>
  <c r="BG5" i="29"/>
  <c r="BJ4" i="29"/>
  <c r="BG4" i="29"/>
  <c r="BJ2" i="29"/>
  <c r="BG2" i="29"/>
  <c r="AX14" i="29" l="1"/>
  <c r="AW43" i="29"/>
  <c r="AV2" i="29"/>
  <c r="AO14" i="31"/>
  <c r="AA11" i="31"/>
  <c r="AH11" i="31" s="1"/>
  <c r="AQ11" i="31" s="1"/>
  <c r="B12" i="31"/>
  <c r="C11" i="31"/>
  <c r="AO373" i="31"/>
  <c r="AO371" i="31"/>
  <c r="AO374" i="31"/>
  <c r="AO366" i="31"/>
  <c r="AO364" i="31"/>
  <c r="AO367" i="31"/>
  <c r="AO370" i="31"/>
  <c r="AO368" i="31"/>
  <c r="AO365" i="31"/>
  <c r="AO363" i="31"/>
  <c r="AO361" i="31"/>
  <c r="AO372" i="31"/>
  <c r="AO369" i="31"/>
  <c r="AO360" i="31"/>
  <c r="AO359" i="31"/>
  <c r="AO357" i="31"/>
  <c r="AO355" i="31"/>
  <c r="AO358" i="31"/>
  <c r="AO356" i="31"/>
  <c r="AO354" i="31"/>
  <c r="AO362" i="31"/>
  <c r="AO351" i="31"/>
  <c r="AO349" i="31"/>
  <c r="AO347" i="31"/>
  <c r="AO345" i="31"/>
  <c r="AO343" i="31"/>
  <c r="AO341" i="31"/>
  <c r="AO339" i="31"/>
  <c r="AO353" i="31"/>
  <c r="AO352" i="31"/>
  <c r="AO350" i="31"/>
  <c r="AO348" i="31"/>
  <c r="AO346" i="31"/>
  <c r="AO344" i="31"/>
  <c r="AO342" i="31"/>
  <c r="AO340" i="31"/>
  <c r="AO337" i="31"/>
  <c r="AO335" i="31"/>
  <c r="AO333" i="31"/>
  <c r="AO331" i="31"/>
  <c r="AO329" i="31"/>
  <c r="AO327" i="31"/>
  <c r="AO325" i="31"/>
  <c r="AO338" i="31"/>
  <c r="AO336" i="31"/>
  <c r="AO328" i="31"/>
  <c r="AO330" i="31"/>
  <c r="AO326" i="31"/>
  <c r="AO323" i="31"/>
  <c r="AO321" i="31"/>
  <c r="AO319" i="31"/>
  <c r="AO317" i="31"/>
  <c r="AO315" i="31"/>
  <c r="AO313" i="31"/>
  <c r="AO311" i="31"/>
  <c r="AO309" i="31"/>
  <c r="AO332" i="31"/>
  <c r="AO318" i="31"/>
  <c r="AO320" i="31"/>
  <c r="AO312" i="31"/>
  <c r="AO307" i="31"/>
  <c r="AO305" i="31"/>
  <c r="AO303" i="31"/>
  <c r="AO301" i="31"/>
  <c r="AO299" i="31"/>
  <c r="AO297" i="31"/>
  <c r="AO295" i="31"/>
  <c r="AO322" i="31"/>
  <c r="AO314" i="31"/>
  <c r="AO334" i="31"/>
  <c r="AO324" i="31"/>
  <c r="AO306" i="31"/>
  <c r="AO298" i="31"/>
  <c r="AO292" i="31"/>
  <c r="AO288" i="31"/>
  <c r="AO284" i="31"/>
  <c r="AO283" i="31"/>
  <c r="AO310" i="31"/>
  <c r="AO308" i="31"/>
  <c r="AO300" i="31"/>
  <c r="AO293" i="31"/>
  <c r="AO289" i="31"/>
  <c r="AO282" i="31"/>
  <c r="AO281" i="31"/>
  <c r="AO278" i="31"/>
  <c r="AO276" i="31"/>
  <c r="AO274" i="31"/>
  <c r="AO272" i="31"/>
  <c r="AO270" i="31"/>
  <c r="AO268" i="31"/>
  <c r="AO266" i="31"/>
  <c r="AO302" i="31"/>
  <c r="AO294" i="31"/>
  <c r="AO290" i="31"/>
  <c r="AO280" i="31"/>
  <c r="AO279" i="31"/>
  <c r="AO304" i="31"/>
  <c r="AO291" i="31"/>
  <c r="AO285" i="31"/>
  <c r="AO275" i="31"/>
  <c r="AO267" i="31"/>
  <c r="AO261" i="31"/>
  <c r="AO255" i="31"/>
  <c r="AO254" i="31"/>
  <c r="AO247" i="31"/>
  <c r="AO246" i="31"/>
  <c r="AO244" i="31"/>
  <c r="AO242" i="31"/>
  <c r="AO240" i="31"/>
  <c r="AO238" i="31"/>
  <c r="AO236" i="31"/>
  <c r="AO234" i="31"/>
  <c r="AO232" i="31"/>
  <c r="AO230" i="31"/>
  <c r="AO228" i="31"/>
  <c r="AO226" i="31"/>
  <c r="AO224" i="31"/>
  <c r="AO222" i="31"/>
  <c r="AO220" i="31"/>
  <c r="AO218" i="31"/>
  <c r="AO216" i="31"/>
  <c r="AO286" i="31"/>
  <c r="AO277" i="31"/>
  <c r="AO269" i="31"/>
  <c r="AO262" i="31"/>
  <c r="AO258" i="31"/>
  <c r="AO253" i="31"/>
  <c r="AO252" i="31"/>
  <c r="AO271" i="31"/>
  <c r="AO263" i="31"/>
  <c r="AO259" i="31"/>
  <c r="AO251" i="31"/>
  <c r="AO250" i="31"/>
  <c r="AO245" i="31"/>
  <c r="AO243" i="31"/>
  <c r="AO241" i="31"/>
  <c r="AO239" i="31"/>
  <c r="AO237" i="31"/>
  <c r="AO235" i="31"/>
  <c r="AO233" i="31"/>
  <c r="AO231" i="31"/>
  <c r="AO229" i="31"/>
  <c r="AO227" i="31"/>
  <c r="AO260" i="31"/>
  <c r="AO249" i="31"/>
  <c r="AO223" i="31"/>
  <c r="AO215" i="31"/>
  <c r="AO213" i="31"/>
  <c r="AO211" i="31"/>
  <c r="AO209" i="31"/>
  <c r="AO316" i="31"/>
  <c r="AO264" i="31"/>
  <c r="AO296" i="31"/>
  <c r="AO265" i="31"/>
  <c r="AO256" i="31"/>
  <c r="AO219" i="31"/>
  <c r="AO287" i="31"/>
  <c r="AO273" i="31"/>
  <c r="AO257" i="31"/>
  <c r="AO248" i="31"/>
  <c r="AO221" i="31"/>
  <c r="AO210" i="31"/>
  <c r="AO208" i="31"/>
  <c r="AO225" i="31"/>
  <c r="AO217" i="31"/>
  <c r="AO214" i="31"/>
  <c r="AO212" i="31"/>
  <c r="AO207" i="31"/>
  <c r="AO203" i="31"/>
  <c r="AO202" i="31"/>
  <c r="AO204" i="31"/>
  <c r="AO201" i="31"/>
  <c r="AO200" i="31"/>
  <c r="AO198" i="31"/>
  <c r="AO196" i="31"/>
  <c r="AO194" i="31"/>
  <c r="AO192" i="31"/>
  <c r="AO190" i="31"/>
  <c r="AO188" i="31"/>
  <c r="AO186" i="31"/>
  <c r="AO184" i="31"/>
  <c r="AO182" i="31"/>
  <c r="AO180" i="31"/>
  <c r="AO178" i="31"/>
  <c r="AO176" i="31"/>
  <c r="AO205" i="31"/>
  <c r="AO206" i="31"/>
  <c r="AO199" i="31"/>
  <c r="AO197" i="31"/>
  <c r="AO195" i="31"/>
  <c r="AO193" i="31"/>
  <c r="AO191" i="31"/>
  <c r="AO189" i="31"/>
  <c r="AO187" i="31"/>
  <c r="AO185" i="31"/>
  <c r="AO183" i="31"/>
  <c r="AO181" i="31"/>
  <c r="AO179" i="31"/>
  <c r="AO177" i="31"/>
  <c r="AO175" i="31"/>
  <c r="AO173" i="31"/>
  <c r="AO171" i="31"/>
  <c r="AO169" i="31"/>
  <c r="AO167" i="31"/>
  <c r="AO165" i="31"/>
  <c r="AO163" i="31"/>
  <c r="AO161" i="31"/>
  <c r="AO159" i="31"/>
  <c r="AO157" i="31"/>
  <c r="AO155" i="31"/>
  <c r="AO153" i="31"/>
  <c r="AO151" i="31"/>
  <c r="AO149" i="31"/>
  <c r="AO147" i="31"/>
  <c r="AO145" i="31"/>
  <c r="AO143" i="31"/>
  <c r="AO141" i="31"/>
  <c r="AO139" i="31"/>
  <c r="AO137" i="31"/>
  <c r="AO135" i="31"/>
  <c r="AO133" i="31"/>
  <c r="AO131" i="31"/>
  <c r="AO129" i="31"/>
  <c r="AO127" i="31"/>
  <c r="AO125" i="31"/>
  <c r="AO123" i="31"/>
  <c r="AO121" i="31"/>
  <c r="AO119" i="31"/>
  <c r="AO172" i="31"/>
  <c r="AO170" i="31"/>
  <c r="AO168" i="31"/>
  <c r="AO166" i="31"/>
  <c r="AO164" i="31"/>
  <c r="AO162" i="31"/>
  <c r="AO160" i="31"/>
  <c r="AO158" i="31"/>
  <c r="AO156" i="31"/>
  <c r="AO154" i="31"/>
  <c r="AO152" i="31"/>
  <c r="AO150" i="31"/>
  <c r="AO148" i="31"/>
  <c r="AO146" i="31"/>
  <c r="AO144" i="31"/>
  <c r="AO142" i="31"/>
  <c r="AO140" i="31"/>
  <c r="AO138" i="31"/>
  <c r="AO136" i="31"/>
  <c r="AO134" i="31"/>
  <c r="AO132" i="31"/>
  <c r="AO174" i="31"/>
  <c r="AO124" i="31"/>
  <c r="AO118" i="31"/>
  <c r="AO117" i="31"/>
  <c r="AO110" i="31"/>
  <c r="AO109" i="31"/>
  <c r="AO49" i="31"/>
  <c r="AO126" i="31"/>
  <c r="AO116" i="31"/>
  <c r="AO115" i="31"/>
  <c r="AO108" i="31"/>
  <c r="AO107" i="31"/>
  <c r="AO102" i="31"/>
  <c r="AO100" i="31"/>
  <c r="AO98" i="31"/>
  <c r="AO96" i="31"/>
  <c r="AO94" i="31"/>
  <c r="AO92" i="31"/>
  <c r="AO90" i="31"/>
  <c r="AO88" i="31"/>
  <c r="AO86" i="31"/>
  <c r="AO84" i="31"/>
  <c r="AO82" i="31"/>
  <c r="AO80" i="31"/>
  <c r="AO78" i="31"/>
  <c r="AO76" i="31"/>
  <c r="AO74" i="31"/>
  <c r="AO72" i="31"/>
  <c r="AO70" i="31"/>
  <c r="AO68" i="31"/>
  <c r="AO66" i="31"/>
  <c r="AO64" i="31"/>
  <c r="AO128" i="31"/>
  <c r="AO120" i="31"/>
  <c r="AO114" i="31"/>
  <c r="AO113" i="31"/>
  <c r="AO106" i="31"/>
  <c r="AO105" i="31"/>
  <c r="AO130" i="31"/>
  <c r="AO122" i="31"/>
  <c r="AO112" i="31"/>
  <c r="AO111" i="31"/>
  <c r="AO104" i="31"/>
  <c r="AO103" i="31"/>
  <c r="AO101" i="31"/>
  <c r="AO99" i="31"/>
  <c r="AO97" i="31"/>
  <c r="AO95" i="31"/>
  <c r="AO93" i="31"/>
  <c r="AO91" i="31"/>
  <c r="AO89" i="31"/>
  <c r="AO87" i="31"/>
  <c r="AO85" i="31"/>
  <c r="AO83" i="31"/>
  <c r="AO81" i="31"/>
  <c r="AO79" i="31"/>
  <c r="AO77" i="31"/>
  <c r="AO75" i="31"/>
  <c r="AO73" i="31"/>
  <c r="AO71" i="31"/>
  <c r="AO69" i="31"/>
  <c r="AO67" i="31"/>
  <c r="AO65" i="31"/>
  <c r="AO63" i="31"/>
  <c r="AO61" i="31"/>
  <c r="AO59" i="31"/>
  <c r="AO57" i="31"/>
  <c r="AO55" i="31"/>
  <c r="AO53" i="31"/>
  <c r="AO51" i="31"/>
  <c r="AO12" i="31"/>
  <c r="AX12" i="31"/>
  <c r="AO13" i="31"/>
  <c r="AX13" i="31"/>
  <c r="AO17" i="31"/>
  <c r="AO19" i="31"/>
  <c r="AO21" i="31"/>
  <c r="AW21" i="31"/>
  <c r="AO25" i="31"/>
  <c r="AW25" i="31"/>
  <c r="AO31" i="31"/>
  <c r="AO33" i="31"/>
  <c r="AW33" i="31"/>
  <c r="AO37" i="31"/>
  <c r="AW37" i="31"/>
  <c r="AO40" i="31"/>
  <c r="AO42" i="31"/>
  <c r="AW42" i="31"/>
  <c r="AO46" i="31"/>
  <c r="AW46" i="31"/>
  <c r="AO52" i="31"/>
  <c r="AO56" i="31"/>
  <c r="AO60" i="31"/>
  <c r="AO22" i="31"/>
  <c r="AW22" i="31"/>
  <c r="AO26" i="31"/>
  <c r="AO36" i="31"/>
  <c r="AW36" i="31"/>
  <c r="AO45" i="31"/>
  <c r="AW45" i="31"/>
  <c r="AO48" i="31"/>
  <c r="C10" i="31"/>
  <c r="AO15" i="31"/>
  <c r="AX15" i="31"/>
  <c r="AO18" i="31"/>
  <c r="AO20" i="31"/>
  <c r="AO23" i="31"/>
  <c r="AW23" i="31"/>
  <c r="AO30" i="31"/>
  <c r="AO32" i="31"/>
  <c r="AO35" i="31"/>
  <c r="AW35" i="31"/>
  <c r="AO39" i="31"/>
  <c r="AO41" i="31"/>
  <c r="AO44" i="31"/>
  <c r="AW44" i="31"/>
  <c r="AO50" i="31"/>
  <c r="AO54" i="31"/>
  <c r="AO58" i="31"/>
  <c r="AO62" i="31"/>
  <c r="AA10" i="31"/>
  <c r="AH10" i="31" s="1"/>
  <c r="AQ10" i="31" s="1"/>
  <c r="AO10" i="31"/>
  <c r="AO16" i="31"/>
  <c r="AX16" i="31"/>
  <c r="AO24" i="31"/>
  <c r="AW24" i="31"/>
  <c r="AO27" i="31"/>
  <c r="AO28" i="31"/>
  <c r="AO29" i="31"/>
  <c r="AO34" i="31"/>
  <c r="AW34" i="31"/>
  <c r="AO38" i="31"/>
  <c r="AW38" i="31"/>
  <c r="AO43" i="31"/>
  <c r="AW43" i="31"/>
  <c r="AO47" i="31"/>
  <c r="C11" i="30"/>
  <c r="AA11" i="30"/>
  <c r="AH11" i="30" s="1"/>
  <c r="AQ11" i="30" s="1"/>
  <c r="B12" i="30"/>
  <c r="AW27" i="30"/>
  <c r="AX15" i="30"/>
  <c r="C10" i="30"/>
  <c r="AA10" i="30"/>
  <c r="AH10" i="30" s="1"/>
  <c r="AQ10" i="30" s="1"/>
  <c r="AW46" i="30"/>
  <c r="AW42" i="30"/>
  <c r="AW37" i="30"/>
  <c r="AW33" i="30"/>
  <c r="AW25" i="30"/>
  <c r="AW21" i="30"/>
  <c r="AW43" i="30"/>
  <c r="AW38" i="30"/>
  <c r="AW34" i="30"/>
  <c r="AW24" i="30"/>
  <c r="AW49" i="30"/>
  <c r="AW44" i="30"/>
  <c r="AW35" i="30"/>
  <c r="AW23" i="30"/>
  <c r="AW45" i="30"/>
  <c r="AW36" i="30"/>
  <c r="AW22" i="30"/>
  <c r="AX12" i="30"/>
  <c r="AX13" i="30"/>
  <c r="AX14" i="30"/>
  <c r="B11" i="29"/>
  <c r="AA10" i="29"/>
  <c r="AH10" i="29" s="1"/>
  <c r="AQ10" i="29" s="1"/>
  <c r="C10" i="29"/>
  <c r="AX12" i="29"/>
  <c r="AX13" i="29"/>
  <c r="AW21" i="29"/>
  <c r="AW25" i="29"/>
  <c r="AW33" i="29"/>
  <c r="AW37" i="29"/>
  <c r="AW42" i="29"/>
  <c r="AW46" i="29"/>
  <c r="AW22" i="29"/>
  <c r="AW36" i="29"/>
  <c r="AW45" i="29"/>
  <c r="AX15" i="29"/>
  <c r="AW23" i="29"/>
  <c r="AW35" i="29"/>
  <c r="AW44" i="29"/>
  <c r="AW49" i="29"/>
  <c r="AX16" i="29"/>
  <c r="AW24" i="29"/>
  <c r="AW34" i="29"/>
  <c r="AW38" i="29"/>
  <c r="B10" i="8"/>
  <c r="V378" i="30" l="1"/>
  <c r="V382" i="30"/>
  <c r="V386" i="30"/>
  <c r="V390" i="30"/>
  <c r="V394" i="30"/>
  <c r="V398" i="30"/>
  <c r="V402" i="30"/>
  <c r="V375" i="30"/>
  <c r="V379" i="30"/>
  <c r="V383" i="30"/>
  <c r="V387" i="30"/>
  <c r="V391" i="30"/>
  <c r="V395" i="30"/>
  <c r="V399" i="30"/>
  <c r="V403" i="30"/>
  <c r="V376" i="30"/>
  <c r="V388" i="30"/>
  <c r="V396" i="30"/>
  <c r="V404" i="30"/>
  <c r="V377" i="30"/>
  <c r="V381" i="30"/>
  <c r="V385" i="30"/>
  <c r="V389" i="30"/>
  <c r="V393" i="30"/>
  <c r="V397" i="30"/>
  <c r="V401" i="30"/>
  <c r="V405" i="30"/>
  <c r="V380" i="30"/>
  <c r="V384" i="30"/>
  <c r="V392" i="30"/>
  <c r="V400" i="30"/>
  <c r="Y403" i="31"/>
  <c r="Y405" i="31"/>
  <c r="Y380" i="31"/>
  <c r="Y384" i="31"/>
  <c r="Y388" i="31"/>
  <c r="Y392" i="31"/>
  <c r="Y396" i="31"/>
  <c r="Y377" i="31"/>
  <c r="Y381" i="31"/>
  <c r="Y385" i="31"/>
  <c r="Y389" i="31"/>
  <c r="Y393" i="31"/>
  <c r="Y375" i="31"/>
  <c r="Y376" i="31"/>
  <c r="Y399" i="31"/>
  <c r="Y404" i="31"/>
  <c r="Y401" i="31"/>
  <c r="Y379" i="31"/>
  <c r="Y383" i="31"/>
  <c r="Y387" i="31"/>
  <c r="Y391" i="31"/>
  <c r="Y395" i="31"/>
  <c r="Y400" i="31"/>
  <c r="Y397" i="31"/>
  <c r="Y390" i="31"/>
  <c r="Y378" i="31"/>
  <c r="Y398" i="31"/>
  <c r="Y386" i="31"/>
  <c r="Y402" i="31"/>
  <c r="Y394" i="31"/>
  <c r="Y382" i="31"/>
  <c r="AE404" i="31"/>
  <c r="AF376" i="31"/>
  <c r="AF378" i="31"/>
  <c r="AE379" i="31"/>
  <c r="AF382" i="31"/>
  <c r="AE383" i="31"/>
  <c r="AF386" i="31"/>
  <c r="AE387" i="31"/>
  <c r="AF390" i="31"/>
  <c r="AE391" i="31"/>
  <c r="AF394" i="31"/>
  <c r="AE395" i="31"/>
  <c r="AF404" i="31"/>
  <c r="AE405" i="31"/>
  <c r="AE375" i="31"/>
  <c r="AF379" i="31"/>
  <c r="AE380" i="31"/>
  <c r="AF383" i="31"/>
  <c r="AE384" i="31"/>
  <c r="AF387" i="31"/>
  <c r="AE388" i="31"/>
  <c r="AF391" i="31"/>
  <c r="AE392" i="31"/>
  <c r="AF395" i="31"/>
  <c r="AE396" i="31"/>
  <c r="AE403" i="31"/>
  <c r="AE378" i="31"/>
  <c r="AE382" i="31"/>
  <c r="AE386" i="31"/>
  <c r="AE390" i="31"/>
  <c r="AE394" i="31"/>
  <c r="AF397" i="31"/>
  <c r="AE398" i="31"/>
  <c r="AF401" i="31"/>
  <c r="AE402" i="31"/>
  <c r="AF389" i="31"/>
  <c r="AF403" i="31"/>
  <c r="AF405" i="31"/>
  <c r="AE376" i="31"/>
  <c r="AE377" i="31"/>
  <c r="AE381" i="31"/>
  <c r="AE385" i="31"/>
  <c r="AE389" i="31"/>
  <c r="AE393" i="31"/>
  <c r="AF398" i="31"/>
  <c r="AE399" i="31"/>
  <c r="AF402" i="31"/>
  <c r="AF375" i="31"/>
  <c r="AF377" i="31"/>
  <c r="AF381" i="31"/>
  <c r="AF385" i="31"/>
  <c r="AF393" i="31"/>
  <c r="AF399" i="31"/>
  <c r="AE400" i="31"/>
  <c r="AF388" i="31"/>
  <c r="AF400" i="31"/>
  <c r="AF392" i="31"/>
  <c r="AF384" i="31"/>
  <c r="AE401" i="31"/>
  <c r="AF380" i="31"/>
  <c r="AF396" i="31"/>
  <c r="AE397" i="31"/>
  <c r="X377" i="30"/>
  <c r="X381" i="30"/>
  <c r="X385" i="30"/>
  <c r="X389" i="30"/>
  <c r="X393" i="30"/>
  <c r="X397" i="30"/>
  <c r="X401" i="30"/>
  <c r="X405" i="30"/>
  <c r="X378" i="30"/>
  <c r="X382" i="30"/>
  <c r="X386" i="30"/>
  <c r="X390" i="30"/>
  <c r="X394" i="30"/>
  <c r="X398" i="30"/>
  <c r="X402" i="30"/>
  <c r="X375" i="30"/>
  <c r="X380" i="30"/>
  <c r="X388" i="30"/>
  <c r="X379" i="30"/>
  <c r="X383" i="30"/>
  <c r="X387" i="30"/>
  <c r="X391" i="30"/>
  <c r="X395" i="30"/>
  <c r="X399" i="30"/>
  <c r="X403" i="30"/>
  <c r="X376" i="30"/>
  <c r="X384" i="30"/>
  <c r="X392" i="30"/>
  <c r="X400" i="30"/>
  <c r="X396" i="30"/>
  <c r="X404" i="30"/>
  <c r="Y376" i="30"/>
  <c r="Y380" i="30"/>
  <c r="Y384" i="30"/>
  <c r="Y388" i="30"/>
  <c r="Y392" i="30"/>
  <c r="Y396" i="30"/>
  <c r="Y400" i="30"/>
  <c r="Y404" i="30"/>
  <c r="Y377" i="30"/>
  <c r="Y381" i="30"/>
  <c r="Y385" i="30"/>
  <c r="Y389" i="30"/>
  <c r="Y393" i="30"/>
  <c r="Y397" i="30"/>
  <c r="Y401" i="30"/>
  <c r="Y405" i="30"/>
  <c r="Y378" i="30"/>
  <c r="Y382" i="30"/>
  <c r="Y386" i="30"/>
  <c r="Y390" i="30"/>
  <c r="Y394" i="30"/>
  <c r="Y398" i="30"/>
  <c r="Y402" i="30"/>
  <c r="Y379" i="30"/>
  <c r="Y383" i="30"/>
  <c r="Y391" i="30"/>
  <c r="Y399" i="30"/>
  <c r="Y375" i="30"/>
  <c r="Y387" i="30"/>
  <c r="Y395" i="30"/>
  <c r="Y403" i="30"/>
  <c r="S375" i="30"/>
  <c r="S379" i="30"/>
  <c r="S383" i="30"/>
  <c r="S387" i="30"/>
  <c r="S391" i="30"/>
  <c r="S395" i="30"/>
  <c r="S399" i="30"/>
  <c r="S403" i="30"/>
  <c r="S376" i="30"/>
  <c r="S380" i="30"/>
  <c r="S384" i="30"/>
  <c r="S388" i="30"/>
  <c r="S392" i="30"/>
  <c r="S396" i="30"/>
  <c r="S400" i="30"/>
  <c r="S404" i="30"/>
  <c r="S377" i="30"/>
  <c r="S381" i="30"/>
  <c r="S385" i="30"/>
  <c r="S389" i="30"/>
  <c r="S393" i="30"/>
  <c r="S397" i="30"/>
  <c r="S401" i="30"/>
  <c r="S405" i="30"/>
  <c r="S382" i="30"/>
  <c r="S390" i="30"/>
  <c r="S378" i="30"/>
  <c r="S386" i="30"/>
  <c r="S402" i="30"/>
  <c r="S398" i="30"/>
  <c r="S394" i="30"/>
  <c r="V404" i="31"/>
  <c r="V376" i="31"/>
  <c r="V378" i="31"/>
  <c r="V382" i="31"/>
  <c r="V386" i="31"/>
  <c r="V390" i="31"/>
  <c r="V394" i="31"/>
  <c r="V375" i="31"/>
  <c r="V379" i="31"/>
  <c r="V383" i="31"/>
  <c r="V387" i="31"/>
  <c r="V391" i="31"/>
  <c r="V395" i="31"/>
  <c r="V377" i="31"/>
  <c r="V381" i="31"/>
  <c r="V385" i="31"/>
  <c r="V389" i="31"/>
  <c r="V393" i="31"/>
  <c r="V397" i="31"/>
  <c r="V401" i="31"/>
  <c r="V399" i="31"/>
  <c r="V403" i="31"/>
  <c r="V380" i="31"/>
  <c r="V384" i="31"/>
  <c r="V388" i="31"/>
  <c r="V392" i="31"/>
  <c r="V396" i="31"/>
  <c r="V398" i="31"/>
  <c r="V402" i="31"/>
  <c r="V405" i="31"/>
  <c r="V400" i="31"/>
  <c r="X377" i="31"/>
  <c r="X381" i="31"/>
  <c r="X385" i="31"/>
  <c r="X389" i="31"/>
  <c r="X393" i="31"/>
  <c r="X404" i="31"/>
  <c r="X376" i="31"/>
  <c r="X378" i="31"/>
  <c r="X382" i="31"/>
  <c r="X386" i="31"/>
  <c r="X390" i="31"/>
  <c r="X394" i="31"/>
  <c r="X405" i="31"/>
  <c r="X379" i="31"/>
  <c r="X383" i="31"/>
  <c r="X387" i="31"/>
  <c r="X391" i="31"/>
  <c r="X395" i="31"/>
  <c r="X400" i="31"/>
  <c r="X380" i="31"/>
  <c r="X384" i="31"/>
  <c r="X392" i="31"/>
  <c r="X396" i="31"/>
  <c r="X397" i="31"/>
  <c r="X401" i="31"/>
  <c r="X403" i="31"/>
  <c r="X388" i="31"/>
  <c r="X398" i="31"/>
  <c r="X402" i="31"/>
  <c r="X375" i="31"/>
  <c r="X399" i="31"/>
  <c r="AF378" i="30"/>
  <c r="AE379" i="30"/>
  <c r="AF382" i="30"/>
  <c r="AE383" i="30"/>
  <c r="AF386" i="30"/>
  <c r="AE387" i="30"/>
  <c r="AF390" i="30"/>
  <c r="AE391" i="30"/>
  <c r="AF394" i="30"/>
  <c r="AE395" i="30"/>
  <c r="AF398" i="30"/>
  <c r="AE399" i="30"/>
  <c r="AF402" i="30"/>
  <c r="AE403" i="30"/>
  <c r="AE375" i="30"/>
  <c r="AE376" i="30"/>
  <c r="AF379" i="30"/>
  <c r="AE380" i="30"/>
  <c r="AF383" i="30"/>
  <c r="AE384" i="30"/>
  <c r="AF387" i="30"/>
  <c r="AE388" i="30"/>
  <c r="AF391" i="30"/>
  <c r="AE392" i="30"/>
  <c r="AF395" i="30"/>
  <c r="AE396" i="30"/>
  <c r="AF399" i="30"/>
  <c r="AE400" i="30"/>
  <c r="AF403" i="30"/>
  <c r="AE404" i="30"/>
  <c r="AF376" i="30"/>
  <c r="AF380" i="30"/>
  <c r="AF384" i="30"/>
  <c r="AF388" i="30"/>
  <c r="AF392" i="30"/>
  <c r="AF396" i="30"/>
  <c r="AF400" i="30"/>
  <c r="AF404" i="30"/>
  <c r="AE385" i="30"/>
  <c r="AE393" i="30"/>
  <c r="AE401" i="30"/>
  <c r="AE405" i="30"/>
  <c r="AF375" i="30"/>
  <c r="AF377" i="30"/>
  <c r="AF385" i="30"/>
  <c r="AE378" i="30"/>
  <c r="AE382" i="30"/>
  <c r="AE386" i="30"/>
  <c r="AE390" i="30"/>
  <c r="AE394" i="30"/>
  <c r="AE398" i="30"/>
  <c r="AE402" i="30"/>
  <c r="AE377" i="30"/>
  <c r="AE381" i="30"/>
  <c r="AE389" i="30"/>
  <c r="AE397" i="30"/>
  <c r="AF381" i="30"/>
  <c r="AF389" i="30"/>
  <c r="AF401" i="30"/>
  <c r="AF405" i="30"/>
  <c r="AF397" i="30"/>
  <c r="AF393" i="30"/>
  <c r="S375" i="31"/>
  <c r="S379" i="31"/>
  <c r="S383" i="31"/>
  <c r="S387" i="31"/>
  <c r="S391" i="31"/>
  <c r="S395" i="31"/>
  <c r="S403" i="31"/>
  <c r="S405" i="31"/>
  <c r="S380" i="31"/>
  <c r="S384" i="31"/>
  <c r="S388" i="31"/>
  <c r="S392" i="31"/>
  <c r="S396" i="31"/>
  <c r="S398" i="31"/>
  <c r="S402" i="31"/>
  <c r="S378" i="31"/>
  <c r="S382" i="31"/>
  <c r="S386" i="31"/>
  <c r="S394" i="31"/>
  <c r="S400" i="31"/>
  <c r="S404" i="31"/>
  <c r="S399" i="31"/>
  <c r="S390" i="31"/>
  <c r="S389" i="31"/>
  <c r="S401" i="31"/>
  <c r="S376" i="31"/>
  <c r="S385" i="31"/>
  <c r="S397" i="31"/>
  <c r="S381" i="31"/>
  <c r="S377" i="31"/>
  <c r="S393" i="31"/>
  <c r="AO381" i="29"/>
  <c r="AO385" i="29"/>
  <c r="AO389" i="29"/>
  <c r="AO393" i="29"/>
  <c r="AO397" i="29"/>
  <c r="AO401" i="29"/>
  <c r="AO405" i="29"/>
  <c r="AO378" i="29"/>
  <c r="AO382" i="29"/>
  <c r="AO386" i="29"/>
  <c r="AO390" i="29"/>
  <c r="AO394" i="29"/>
  <c r="AO398" i="29"/>
  <c r="AO402" i="29"/>
  <c r="AO377" i="29"/>
  <c r="AO379" i="29"/>
  <c r="AO387" i="29"/>
  <c r="AO395" i="29"/>
  <c r="AO403" i="29"/>
  <c r="AO376" i="29"/>
  <c r="AO380" i="29"/>
  <c r="AO388" i="29"/>
  <c r="AO396" i="29"/>
  <c r="AO404" i="29"/>
  <c r="AO383" i="29"/>
  <c r="AO391" i="29"/>
  <c r="AO399" i="29"/>
  <c r="AO375" i="29"/>
  <c r="AO384" i="29"/>
  <c r="AO392" i="29"/>
  <c r="AO400" i="29"/>
  <c r="AN378" i="29"/>
  <c r="AN382" i="29"/>
  <c r="AN386" i="29"/>
  <c r="AN390" i="29"/>
  <c r="AN394" i="29"/>
  <c r="AN398" i="29"/>
  <c r="AN402" i="29"/>
  <c r="AN375" i="29"/>
  <c r="AN377" i="29"/>
  <c r="AN379" i="29"/>
  <c r="AN383" i="29"/>
  <c r="AN387" i="29"/>
  <c r="AN391" i="29"/>
  <c r="AN395" i="29"/>
  <c r="AN399" i="29"/>
  <c r="AN403" i="29"/>
  <c r="AN376" i="29"/>
  <c r="AN380" i="29"/>
  <c r="AN388" i="29"/>
  <c r="AN396" i="29"/>
  <c r="AN404" i="29"/>
  <c r="AN381" i="29"/>
  <c r="AN389" i="29"/>
  <c r="AN397" i="29"/>
  <c r="AN405" i="29"/>
  <c r="AN384" i="29"/>
  <c r="AN392" i="29"/>
  <c r="AN400" i="29"/>
  <c r="AN385" i="29"/>
  <c r="AN393" i="29"/>
  <c r="AN401" i="29"/>
  <c r="AK376" i="29"/>
  <c r="AK375" i="29"/>
  <c r="AK377" i="29"/>
  <c r="AK379" i="29"/>
  <c r="AK383" i="29"/>
  <c r="AK387" i="29"/>
  <c r="AK391" i="29"/>
  <c r="AK395" i="29"/>
  <c r="AK399" i="29"/>
  <c r="AK403" i="29"/>
  <c r="AK380" i="29"/>
  <c r="AK384" i="29"/>
  <c r="AK388" i="29"/>
  <c r="AK392" i="29"/>
  <c r="AK396" i="29"/>
  <c r="AK400" i="29"/>
  <c r="AK404" i="29"/>
  <c r="AK381" i="29"/>
  <c r="AK389" i="29"/>
  <c r="AK397" i="29"/>
  <c r="AK405" i="29"/>
  <c r="AK382" i="29"/>
  <c r="AK390" i="29"/>
  <c r="AK398" i="29"/>
  <c r="AK385" i="29"/>
  <c r="AK393" i="29"/>
  <c r="AK401" i="29"/>
  <c r="AK378" i="29"/>
  <c r="AK386" i="29"/>
  <c r="AK394" i="29"/>
  <c r="AK402" i="29"/>
  <c r="V377" i="29"/>
  <c r="V380" i="29"/>
  <c r="V384" i="29"/>
  <c r="V388" i="29"/>
  <c r="V392" i="29"/>
  <c r="V396" i="29"/>
  <c r="V400" i="29"/>
  <c r="V404" i="29"/>
  <c r="V381" i="29"/>
  <c r="V385" i="29"/>
  <c r="V389" i="29"/>
  <c r="V393" i="29"/>
  <c r="V397" i="29"/>
  <c r="V401" i="29"/>
  <c r="V405" i="29"/>
  <c r="V386" i="29"/>
  <c r="V394" i="29"/>
  <c r="V402" i="29"/>
  <c r="V378" i="29"/>
  <c r="V379" i="29"/>
  <c r="V387" i="29"/>
  <c r="V395" i="29"/>
  <c r="V403" i="29"/>
  <c r="V375" i="29"/>
  <c r="V376" i="29"/>
  <c r="V382" i="29"/>
  <c r="V390" i="29"/>
  <c r="V398" i="29"/>
  <c r="V383" i="29"/>
  <c r="V391" i="29"/>
  <c r="V399" i="29"/>
  <c r="X376" i="29"/>
  <c r="X378" i="29"/>
  <c r="X379" i="29"/>
  <c r="X383" i="29"/>
  <c r="X387" i="29"/>
  <c r="X391" i="29"/>
  <c r="X395" i="29"/>
  <c r="X399" i="29"/>
  <c r="X403" i="29"/>
  <c r="X377" i="29"/>
  <c r="X380" i="29"/>
  <c r="X384" i="29"/>
  <c r="X388" i="29"/>
  <c r="X392" i="29"/>
  <c r="X396" i="29"/>
  <c r="X400" i="29"/>
  <c r="X404" i="29"/>
  <c r="X385" i="29"/>
  <c r="X393" i="29"/>
  <c r="X401" i="29"/>
  <c r="X386" i="29"/>
  <c r="X394" i="29"/>
  <c r="X402" i="29"/>
  <c r="X381" i="29"/>
  <c r="X389" i="29"/>
  <c r="X397" i="29"/>
  <c r="X405" i="29"/>
  <c r="X375" i="29"/>
  <c r="X382" i="29"/>
  <c r="X390" i="29"/>
  <c r="X398" i="29"/>
  <c r="AF377" i="29"/>
  <c r="AE378" i="29"/>
  <c r="AE376" i="29"/>
  <c r="AF380" i="29"/>
  <c r="AE381" i="29"/>
  <c r="AF384" i="29"/>
  <c r="AE385" i="29"/>
  <c r="AF388" i="29"/>
  <c r="AE389" i="29"/>
  <c r="AF392" i="29"/>
  <c r="AE393" i="29"/>
  <c r="AF396" i="29"/>
  <c r="AE397" i="29"/>
  <c r="AF400" i="29"/>
  <c r="AE401" i="29"/>
  <c r="AF404" i="29"/>
  <c r="AE405" i="29"/>
  <c r="AF397" i="29"/>
  <c r="AE375" i="29"/>
  <c r="AF376" i="29"/>
  <c r="AF381" i="29"/>
  <c r="AE382" i="29"/>
  <c r="AF385" i="29"/>
  <c r="AE386" i="29"/>
  <c r="AF389" i="29"/>
  <c r="AE390" i="29"/>
  <c r="AF393" i="29"/>
  <c r="AE394" i="29"/>
  <c r="AE398" i="29"/>
  <c r="AF401" i="29"/>
  <c r="AE402" i="29"/>
  <c r="AF405" i="29"/>
  <c r="AF382" i="29"/>
  <c r="AE383" i="29"/>
  <c r="AF390" i="29"/>
  <c r="AE391" i="29"/>
  <c r="AF398" i="29"/>
  <c r="AE399" i="29"/>
  <c r="AF375" i="29"/>
  <c r="AF383" i="29"/>
  <c r="AE384" i="29"/>
  <c r="AF391" i="29"/>
  <c r="AE392" i="29"/>
  <c r="AF399" i="29"/>
  <c r="AE400" i="29"/>
  <c r="AF378" i="29"/>
  <c r="AE379" i="29"/>
  <c r="AF386" i="29"/>
  <c r="AE387" i="29"/>
  <c r="AF394" i="29"/>
  <c r="AE395" i="29"/>
  <c r="AF402" i="29"/>
  <c r="AE403" i="29"/>
  <c r="AE377" i="29"/>
  <c r="AF379" i="29"/>
  <c r="AE380" i="29"/>
  <c r="AF387" i="29"/>
  <c r="AE388" i="29"/>
  <c r="AF395" i="29"/>
  <c r="AE396" i="29"/>
  <c r="AF403" i="29"/>
  <c r="AE404" i="29"/>
  <c r="Y375" i="29"/>
  <c r="Y382" i="29"/>
  <c r="Y386" i="29"/>
  <c r="Y390" i="29"/>
  <c r="Y394" i="29"/>
  <c r="Y398" i="29"/>
  <c r="Y402" i="29"/>
  <c r="Y378" i="29"/>
  <c r="Y379" i="29"/>
  <c r="Y383" i="29"/>
  <c r="Y387" i="29"/>
  <c r="Y391" i="29"/>
  <c r="Y395" i="29"/>
  <c r="Y399" i="29"/>
  <c r="Y403" i="29"/>
  <c r="Y384" i="29"/>
  <c r="Y392" i="29"/>
  <c r="Y400" i="29"/>
  <c r="Y385" i="29"/>
  <c r="Y393" i="29"/>
  <c r="Y401" i="29"/>
  <c r="Y377" i="29"/>
  <c r="Y380" i="29"/>
  <c r="Y388" i="29"/>
  <c r="Y396" i="29"/>
  <c r="Y404" i="29"/>
  <c r="Y376" i="29"/>
  <c r="Y381" i="29"/>
  <c r="Y389" i="29"/>
  <c r="Y397" i="29"/>
  <c r="Y405" i="29"/>
  <c r="S378" i="29"/>
  <c r="S377" i="29"/>
  <c r="S381" i="29"/>
  <c r="S385" i="29"/>
  <c r="S389" i="29"/>
  <c r="S393" i="29"/>
  <c r="S397" i="29"/>
  <c r="S401" i="29"/>
  <c r="S405" i="29"/>
  <c r="S375" i="29"/>
  <c r="S376" i="29"/>
  <c r="S382" i="29"/>
  <c r="S386" i="29"/>
  <c r="S390" i="29"/>
  <c r="S394" i="29"/>
  <c r="S398" i="29"/>
  <c r="S402" i="29"/>
  <c r="S379" i="29"/>
  <c r="S387" i="29"/>
  <c r="S395" i="29"/>
  <c r="S403" i="29"/>
  <c r="S380" i="29"/>
  <c r="S388" i="29"/>
  <c r="S396" i="29"/>
  <c r="S404" i="29"/>
  <c r="S383" i="29"/>
  <c r="S391" i="29"/>
  <c r="S399" i="29"/>
  <c r="S384" i="29"/>
  <c r="S392" i="29"/>
  <c r="S400" i="29"/>
  <c r="AZ13" i="31"/>
  <c r="AZ14" i="31" s="1"/>
  <c r="AZ15" i="31" s="1"/>
  <c r="AZ16" i="31" s="1"/>
  <c r="AZ13" i="30"/>
  <c r="AZ14" i="30" s="1"/>
  <c r="AZ15" i="30" s="1"/>
  <c r="AZ16" i="30" s="1"/>
  <c r="AZ13" i="29"/>
  <c r="AZ14" i="29" s="1"/>
  <c r="AZ15" i="29" s="1"/>
  <c r="AZ16" i="29" s="1"/>
  <c r="Y374" i="31"/>
  <c r="Y372" i="31"/>
  <c r="Y370" i="31"/>
  <c r="Y368" i="31"/>
  <c r="Y373" i="31"/>
  <c r="Y371" i="31"/>
  <c r="Y369" i="31"/>
  <c r="Y367" i="31"/>
  <c r="Y364" i="31"/>
  <c r="Y362" i="31"/>
  <c r="Y366" i="31"/>
  <c r="Y361" i="31"/>
  <c r="Y363" i="31"/>
  <c r="Y359" i="31"/>
  <c r="Y357" i="31"/>
  <c r="Y355" i="31"/>
  <c r="Y353" i="31"/>
  <c r="Y365" i="31"/>
  <c r="Y358" i="31"/>
  <c r="Y354" i="31"/>
  <c r="Y360" i="31"/>
  <c r="Y351" i="31"/>
  <c r="Y349" i="31"/>
  <c r="Y347" i="31"/>
  <c r="Y345" i="31"/>
  <c r="Y343" i="31"/>
  <c r="Y341" i="31"/>
  <c r="Y339" i="31"/>
  <c r="Y356" i="31"/>
  <c r="Y352" i="31"/>
  <c r="Y344" i="31"/>
  <c r="Y338" i="31"/>
  <c r="Y336" i="31"/>
  <c r="Y334" i="31"/>
  <c r="Y332" i="31"/>
  <c r="Y330" i="31"/>
  <c r="Y328" i="31"/>
  <c r="Y346" i="31"/>
  <c r="Y348" i="31"/>
  <c r="Y340" i="31"/>
  <c r="Y337" i="31"/>
  <c r="Y335" i="31"/>
  <c r="Y333" i="31"/>
  <c r="Y331" i="31"/>
  <c r="Y329" i="31"/>
  <c r="Y327" i="31"/>
  <c r="Y325" i="31"/>
  <c r="Y342" i="31"/>
  <c r="Y326" i="31"/>
  <c r="Y324" i="31"/>
  <c r="Y322" i="31"/>
  <c r="Y320" i="31"/>
  <c r="Y318" i="31"/>
  <c r="Y316" i="31"/>
  <c r="Y314" i="31"/>
  <c r="Y312" i="31"/>
  <c r="Y350" i="31"/>
  <c r="Y323" i="31"/>
  <c r="Y321" i="31"/>
  <c r="Y319" i="31"/>
  <c r="Y317" i="31"/>
  <c r="Y315" i="31"/>
  <c r="Y313" i="31"/>
  <c r="Y311" i="31"/>
  <c r="Y309" i="31"/>
  <c r="Y308" i="31"/>
  <c r="Y306" i="31"/>
  <c r="Y304" i="31"/>
  <c r="Y302" i="31"/>
  <c r="Y300" i="31"/>
  <c r="Y298" i="31"/>
  <c r="Y296" i="31"/>
  <c r="Y294" i="31"/>
  <c r="Y292" i="31"/>
  <c r="Y290" i="31"/>
  <c r="Y288" i="31"/>
  <c r="Y286" i="31"/>
  <c r="Y284" i="31"/>
  <c r="Y282" i="31"/>
  <c r="Y280" i="31"/>
  <c r="Y310" i="31"/>
  <c r="Y307" i="31"/>
  <c r="Y305" i="31"/>
  <c r="Y303" i="31"/>
  <c r="Y301" i="31"/>
  <c r="Y299" i="31"/>
  <c r="Y297" i="31"/>
  <c r="Y295" i="31"/>
  <c r="Y293" i="31"/>
  <c r="Y291" i="31"/>
  <c r="Y289" i="31"/>
  <c r="Y287" i="31"/>
  <c r="Y279" i="31"/>
  <c r="Y277" i="31"/>
  <c r="Y275" i="31"/>
  <c r="Y273" i="31"/>
  <c r="Y271" i="31"/>
  <c r="Y269" i="31"/>
  <c r="Y267" i="31"/>
  <c r="Y265" i="31"/>
  <c r="Y263" i="31"/>
  <c r="Y261" i="31"/>
  <c r="Y259" i="31"/>
  <c r="Y257" i="31"/>
  <c r="Y255" i="31"/>
  <c r="Y253" i="31"/>
  <c r="Y251" i="31"/>
  <c r="Y249" i="31"/>
  <c r="Y285" i="31"/>
  <c r="Y283" i="31"/>
  <c r="Y278" i="31"/>
  <c r="Y276" i="31"/>
  <c r="Y274" i="31"/>
  <c r="Y272" i="31"/>
  <c r="Y270" i="31"/>
  <c r="Y268" i="31"/>
  <c r="Y266" i="31"/>
  <c r="Y264" i="31"/>
  <c r="Y262" i="31"/>
  <c r="Y260" i="31"/>
  <c r="Y258" i="31"/>
  <c r="Y250" i="31"/>
  <c r="Y256" i="31"/>
  <c r="Y248" i="31"/>
  <c r="Y246" i="31"/>
  <c r="Y244" i="31"/>
  <c r="Y242" i="31"/>
  <c r="Y240" i="31"/>
  <c r="Y238" i="31"/>
  <c r="Y236" i="31"/>
  <c r="Y234" i="31"/>
  <c r="Y232" i="31"/>
  <c r="Y230" i="31"/>
  <c r="Y254" i="31"/>
  <c r="Y245" i="31"/>
  <c r="Y237" i="31"/>
  <c r="Y229" i="31"/>
  <c r="Y227" i="31"/>
  <c r="Y226" i="31"/>
  <c r="Y219" i="31"/>
  <c r="Y218" i="31"/>
  <c r="Y252" i="31"/>
  <c r="Y247" i="31"/>
  <c r="Y239" i="31"/>
  <c r="Y231" i="31"/>
  <c r="Y225" i="31"/>
  <c r="Y224" i="31"/>
  <c r="Y281" i="31"/>
  <c r="Y241" i="31"/>
  <c r="Y233" i="31"/>
  <c r="Y223" i="31"/>
  <c r="Y222" i="31"/>
  <c r="Y243" i="31"/>
  <c r="Y235" i="31"/>
  <c r="Y228" i="31"/>
  <c r="Y214" i="31"/>
  <c r="Y213" i="31"/>
  <c r="Y221" i="31"/>
  <c r="Y216" i="31"/>
  <c r="Y212" i="31"/>
  <c r="Y211" i="31"/>
  <c r="Y208" i="31"/>
  <c r="Y206" i="31"/>
  <c r="Y204" i="31"/>
  <c r="Y217" i="31"/>
  <c r="Y210" i="31"/>
  <c r="Y220" i="31"/>
  <c r="Y215" i="31"/>
  <c r="Y207" i="31"/>
  <c r="Y205" i="31"/>
  <c r="Y203" i="31"/>
  <c r="Y201" i="31"/>
  <c r="Y199" i="31"/>
  <c r="Y197" i="31"/>
  <c r="Y195" i="31"/>
  <c r="Y193" i="31"/>
  <c r="Y191" i="31"/>
  <c r="Y189" i="31"/>
  <c r="Y187" i="31"/>
  <c r="Y185" i="31"/>
  <c r="Y183" i="31"/>
  <c r="Y181" i="31"/>
  <c r="Y179" i="31"/>
  <c r="Y177" i="31"/>
  <c r="Y175" i="31"/>
  <c r="Y209" i="31"/>
  <c r="Y202" i="31"/>
  <c r="Y198" i="31"/>
  <c r="Y196" i="31"/>
  <c r="Y194" i="31"/>
  <c r="Y192" i="31"/>
  <c r="Y190" i="31"/>
  <c r="Y188" i="31"/>
  <c r="Y186" i="31"/>
  <c r="Y184" i="31"/>
  <c r="Y200" i="31"/>
  <c r="Y182" i="31"/>
  <c r="Y176" i="31"/>
  <c r="Y170" i="31"/>
  <c r="Y169" i="31"/>
  <c r="Y167" i="31"/>
  <c r="Y165" i="31"/>
  <c r="Y163" i="31"/>
  <c r="Y161" i="31"/>
  <c r="Y159" i="31"/>
  <c r="Y157" i="31"/>
  <c r="Y155" i="31"/>
  <c r="Y153" i="31"/>
  <c r="Y151" i="31"/>
  <c r="Y149" i="31"/>
  <c r="Y147" i="31"/>
  <c r="Y145" i="31"/>
  <c r="Y143" i="31"/>
  <c r="Y141" i="31"/>
  <c r="Y139" i="31"/>
  <c r="Y137" i="31"/>
  <c r="Y135" i="31"/>
  <c r="Y133" i="31"/>
  <c r="Y131" i="31"/>
  <c r="Y129" i="31"/>
  <c r="Y127" i="31"/>
  <c r="Y125" i="31"/>
  <c r="Y123" i="31"/>
  <c r="Y121" i="31"/>
  <c r="Y178" i="31"/>
  <c r="Y174" i="31"/>
  <c r="Y173" i="31"/>
  <c r="Y180" i="31"/>
  <c r="Y172" i="31"/>
  <c r="Y171" i="31"/>
  <c r="Y168" i="31"/>
  <c r="Y166" i="31"/>
  <c r="Y164" i="31"/>
  <c r="Y162" i="31"/>
  <c r="Y160" i="31"/>
  <c r="Y158" i="31"/>
  <c r="Y156" i="31"/>
  <c r="Y154" i="31"/>
  <c r="Y152" i="31"/>
  <c r="Y150" i="31"/>
  <c r="Y148" i="31"/>
  <c r="Y146" i="31"/>
  <c r="Y144" i="31"/>
  <c r="Y142" i="31"/>
  <c r="Y140" i="31"/>
  <c r="Y138" i="31"/>
  <c r="Y136" i="31"/>
  <c r="Y134" i="31"/>
  <c r="Y132" i="31"/>
  <c r="Y130" i="31"/>
  <c r="Y128" i="31"/>
  <c r="Y126" i="31"/>
  <c r="Y124" i="31"/>
  <c r="Y122" i="31"/>
  <c r="Y120" i="31"/>
  <c r="Y118" i="31"/>
  <c r="Y116" i="31"/>
  <c r="Y114" i="31"/>
  <c r="Y112" i="31"/>
  <c r="Y110" i="31"/>
  <c r="Y108" i="31"/>
  <c r="Y106" i="31"/>
  <c r="Y104" i="31"/>
  <c r="Y113" i="31"/>
  <c r="Y105" i="31"/>
  <c r="Y103" i="31"/>
  <c r="Y101" i="31"/>
  <c r="Y99" i="31"/>
  <c r="Y97" i="31"/>
  <c r="Y95" i="31"/>
  <c r="Y93" i="31"/>
  <c r="Y91" i="31"/>
  <c r="Y89" i="31"/>
  <c r="Y87" i="31"/>
  <c r="Y85" i="31"/>
  <c r="Y83" i="31"/>
  <c r="Y81" i="31"/>
  <c r="Y79" i="31"/>
  <c r="Y77" i="31"/>
  <c r="Y75" i="31"/>
  <c r="Y73" i="31"/>
  <c r="Y71" i="31"/>
  <c r="Y69" i="31"/>
  <c r="Y67" i="31"/>
  <c r="Y65" i="31"/>
  <c r="Y63" i="31"/>
  <c r="Y61" i="31"/>
  <c r="Y59" i="31"/>
  <c r="Y57" i="31"/>
  <c r="Y55" i="31"/>
  <c r="Y53" i="31"/>
  <c r="Y51" i="31"/>
  <c r="Y48" i="31"/>
  <c r="Y47" i="31"/>
  <c r="Y111" i="31"/>
  <c r="Y117" i="31"/>
  <c r="Y109" i="31"/>
  <c r="Y102" i="31"/>
  <c r="Y100" i="31"/>
  <c r="Y98" i="31"/>
  <c r="Y96" i="31"/>
  <c r="Y94" i="31"/>
  <c r="Y92" i="31"/>
  <c r="Y90" i="31"/>
  <c r="Y88" i="31"/>
  <c r="Y86" i="31"/>
  <c r="Y84" i="31"/>
  <c r="Y82" i="31"/>
  <c r="Y80" i="31"/>
  <c r="Y78" i="31"/>
  <c r="Y76" i="31"/>
  <c r="Y74" i="31"/>
  <c r="Y72" i="31"/>
  <c r="Y70" i="31"/>
  <c r="Y68" i="31"/>
  <c r="Y119" i="31"/>
  <c r="Y115" i="31"/>
  <c r="Y107" i="31"/>
  <c r="Y62" i="31"/>
  <c r="Y58" i="31"/>
  <c r="Y54" i="31"/>
  <c r="Y50" i="31"/>
  <c r="Y46" i="31"/>
  <c r="Y42" i="31"/>
  <c r="Y40" i="31"/>
  <c r="Y37" i="31"/>
  <c r="Y33" i="31"/>
  <c r="Y31" i="31"/>
  <c r="Y25" i="31"/>
  <c r="Y21" i="31"/>
  <c r="Y19" i="31"/>
  <c r="Y17" i="31"/>
  <c r="Y13" i="31"/>
  <c r="Y12" i="31"/>
  <c r="Y66" i="31"/>
  <c r="Y43" i="31"/>
  <c r="Y38" i="31"/>
  <c r="Y34" i="31"/>
  <c r="Y29" i="31"/>
  <c r="Y28" i="31"/>
  <c r="Y27" i="31"/>
  <c r="Y24" i="31"/>
  <c r="Y16" i="31"/>
  <c r="Y10" i="31"/>
  <c r="Y64" i="31"/>
  <c r="Y60" i="31"/>
  <c r="Y56" i="31"/>
  <c r="Y52" i="31"/>
  <c r="Y44" i="31"/>
  <c r="Y41" i="31"/>
  <c r="Y39" i="31"/>
  <c r="Y35" i="31"/>
  <c r="Y32" i="31"/>
  <c r="Y30" i="31"/>
  <c r="Y23" i="31"/>
  <c r="Y20" i="31"/>
  <c r="Y18" i="31"/>
  <c r="Y15" i="31"/>
  <c r="Y49" i="31"/>
  <c r="Y45" i="31"/>
  <c r="Y36" i="31"/>
  <c r="Y26" i="31"/>
  <c r="Y22" i="31"/>
  <c r="Y14" i="31"/>
  <c r="Y11" i="31"/>
  <c r="AN374" i="31"/>
  <c r="AN372" i="31"/>
  <c r="AN370" i="31"/>
  <c r="AN368" i="31"/>
  <c r="AN373" i="31"/>
  <c r="AN371" i="31"/>
  <c r="AN369" i="31"/>
  <c r="AN367" i="31"/>
  <c r="AN366" i="31"/>
  <c r="AN364" i="31"/>
  <c r="AN362" i="31"/>
  <c r="AN360" i="31"/>
  <c r="AN359" i="31"/>
  <c r="AN357" i="31"/>
  <c r="AN355" i="31"/>
  <c r="AN353" i="31"/>
  <c r="AN363" i="31"/>
  <c r="AN361" i="31"/>
  <c r="AN365" i="31"/>
  <c r="AN356" i="31"/>
  <c r="AN358" i="31"/>
  <c r="AN351" i="31"/>
  <c r="AN349" i="31"/>
  <c r="AN347" i="31"/>
  <c r="AN345" i="31"/>
  <c r="AN343" i="31"/>
  <c r="AN341" i="31"/>
  <c r="AN339" i="31"/>
  <c r="AN354" i="31"/>
  <c r="AN350" i="31"/>
  <c r="AN342" i="31"/>
  <c r="AN336" i="31"/>
  <c r="AN334" i="31"/>
  <c r="AN332" i="31"/>
  <c r="AN330" i="31"/>
  <c r="AN328" i="31"/>
  <c r="AN352" i="31"/>
  <c r="AN344" i="31"/>
  <c r="AN346" i="31"/>
  <c r="AN337" i="31"/>
  <c r="AN335" i="31"/>
  <c r="AN333" i="31"/>
  <c r="AN331" i="31"/>
  <c r="AN329" i="31"/>
  <c r="AN327" i="31"/>
  <c r="AN325" i="31"/>
  <c r="AN340" i="31"/>
  <c r="AN324" i="31"/>
  <c r="AN322" i="31"/>
  <c r="AN320" i="31"/>
  <c r="AN318" i="31"/>
  <c r="AN316" i="31"/>
  <c r="AN314" i="31"/>
  <c r="AN312" i="31"/>
  <c r="AN348" i="31"/>
  <c r="AN338" i="31"/>
  <c r="AN326" i="31"/>
  <c r="AN323" i="31"/>
  <c r="AN321" i="31"/>
  <c r="AN319" i="31"/>
  <c r="AN317" i="31"/>
  <c r="AN315" i="31"/>
  <c r="AN313" i="31"/>
  <c r="AN311" i="31"/>
  <c r="AN309" i="31"/>
  <c r="AN310" i="31"/>
  <c r="AN308" i="31"/>
  <c r="AN306" i="31"/>
  <c r="AN304" i="31"/>
  <c r="AN302" i="31"/>
  <c r="AN300" i="31"/>
  <c r="AN298" i="31"/>
  <c r="AN296" i="31"/>
  <c r="AN294" i="31"/>
  <c r="AN292" i="31"/>
  <c r="AN290" i="31"/>
  <c r="AN288" i="31"/>
  <c r="AN286" i="31"/>
  <c r="AN284" i="31"/>
  <c r="AN282" i="31"/>
  <c r="AN280" i="31"/>
  <c r="AN307" i="31"/>
  <c r="AN305" i="31"/>
  <c r="AN303" i="31"/>
  <c r="AN301" i="31"/>
  <c r="AN299" i="31"/>
  <c r="AN297" i="31"/>
  <c r="AN295" i="31"/>
  <c r="AN293" i="31"/>
  <c r="AN291" i="31"/>
  <c r="AN289" i="31"/>
  <c r="AN287" i="31"/>
  <c r="AN285" i="31"/>
  <c r="AN277" i="31"/>
  <c r="AN275" i="31"/>
  <c r="AN273" i="31"/>
  <c r="AN271" i="31"/>
  <c r="AN269" i="31"/>
  <c r="AN267" i="31"/>
  <c r="AN265" i="31"/>
  <c r="AN263" i="31"/>
  <c r="AN261" i="31"/>
  <c r="AN259" i="31"/>
  <c r="AN257" i="31"/>
  <c r="AN255" i="31"/>
  <c r="AN253" i="31"/>
  <c r="AN251" i="31"/>
  <c r="AN249" i="31"/>
  <c r="AN247" i="31"/>
  <c r="AN283" i="31"/>
  <c r="AN281" i="31"/>
  <c r="AN278" i="31"/>
  <c r="AN276" i="31"/>
  <c r="AN274" i="31"/>
  <c r="AN272" i="31"/>
  <c r="AN270" i="31"/>
  <c r="AN268" i="31"/>
  <c r="AN266" i="31"/>
  <c r="AN264" i="31"/>
  <c r="AN262" i="31"/>
  <c r="AN260" i="31"/>
  <c r="AN258" i="31"/>
  <c r="AN256" i="31"/>
  <c r="AN248" i="31"/>
  <c r="AN254" i="31"/>
  <c r="AN246" i="31"/>
  <c r="AN244" i="31"/>
  <c r="AN242" i="31"/>
  <c r="AN240" i="31"/>
  <c r="AN238" i="31"/>
  <c r="AN236" i="31"/>
  <c r="AN234" i="31"/>
  <c r="AN232" i="31"/>
  <c r="AN230" i="31"/>
  <c r="AN252" i="31"/>
  <c r="AN243" i="31"/>
  <c r="AN235" i="31"/>
  <c r="AN227" i="31"/>
  <c r="AN225" i="31"/>
  <c r="AN224" i="31"/>
  <c r="AN217" i="31"/>
  <c r="AN216" i="31"/>
  <c r="AN279" i="31"/>
  <c r="AN250" i="31"/>
  <c r="AN245" i="31"/>
  <c r="AN237" i="31"/>
  <c r="AN228" i="31"/>
  <c r="AN223" i="31"/>
  <c r="AN239" i="31"/>
  <c r="AN231" i="31"/>
  <c r="AN229" i="31"/>
  <c r="AN221" i="31"/>
  <c r="AN220" i="31"/>
  <c r="AN241" i="31"/>
  <c r="AN233" i="31"/>
  <c r="AN212" i="31"/>
  <c r="AN211" i="31"/>
  <c r="AN219" i="31"/>
  <c r="AN210" i="31"/>
  <c r="AN209" i="31"/>
  <c r="AN208" i="31"/>
  <c r="AN206" i="31"/>
  <c r="AN204" i="31"/>
  <c r="AN226" i="31"/>
  <c r="AN222" i="31"/>
  <c r="AN215" i="31"/>
  <c r="AN218" i="31"/>
  <c r="AN214" i="31"/>
  <c r="AN213" i="31"/>
  <c r="AN207" i="31"/>
  <c r="AN205" i="31"/>
  <c r="AN203" i="31"/>
  <c r="AN201" i="31"/>
  <c r="AN199" i="31"/>
  <c r="AN197" i="31"/>
  <c r="AN195" i="31"/>
  <c r="AN193" i="31"/>
  <c r="AN191" i="31"/>
  <c r="AN189" i="31"/>
  <c r="AN187" i="31"/>
  <c r="AN185" i="31"/>
  <c r="AN183" i="31"/>
  <c r="AN181" i="31"/>
  <c r="AN179" i="31"/>
  <c r="AN177" i="31"/>
  <c r="AN175" i="31"/>
  <c r="AN173" i="31"/>
  <c r="AN202" i="31"/>
  <c r="AN200" i="31"/>
  <c r="AN198" i="31"/>
  <c r="AN196" i="31"/>
  <c r="AN194" i="31"/>
  <c r="AN192" i="31"/>
  <c r="AN190" i="31"/>
  <c r="AN188" i="31"/>
  <c r="AN186" i="31"/>
  <c r="AN184" i="31"/>
  <c r="AN182" i="31"/>
  <c r="AN180" i="31"/>
  <c r="AN174" i="31"/>
  <c r="AN167" i="31"/>
  <c r="AN165" i="31"/>
  <c r="AN163" i="31"/>
  <c r="AN161" i="31"/>
  <c r="AN159" i="31"/>
  <c r="AN157" i="31"/>
  <c r="AN155" i="31"/>
  <c r="AN153" i="31"/>
  <c r="AN151" i="31"/>
  <c r="AN149" i="31"/>
  <c r="AN147" i="31"/>
  <c r="AN145" i="31"/>
  <c r="AN143" i="31"/>
  <c r="AN141" i="31"/>
  <c r="AN139" i="31"/>
  <c r="AN137" i="31"/>
  <c r="AN135" i="31"/>
  <c r="AN133" i="31"/>
  <c r="AN131" i="31"/>
  <c r="AN129" i="31"/>
  <c r="AN127" i="31"/>
  <c r="AN125" i="31"/>
  <c r="AN123" i="31"/>
  <c r="AN121" i="31"/>
  <c r="AN119" i="31"/>
  <c r="AN176" i="31"/>
  <c r="AN172" i="31"/>
  <c r="AN171" i="31"/>
  <c r="AN178" i="31"/>
  <c r="AN170" i="31"/>
  <c r="AN169" i="31"/>
  <c r="AN168" i="31"/>
  <c r="AN166" i="31"/>
  <c r="AN164" i="31"/>
  <c r="AN162" i="31"/>
  <c r="AN160" i="31"/>
  <c r="AN158" i="31"/>
  <c r="AN156" i="31"/>
  <c r="AN154" i="31"/>
  <c r="AN152" i="31"/>
  <c r="AN150" i="31"/>
  <c r="AN148" i="31"/>
  <c r="AN146" i="31"/>
  <c r="AN144" i="31"/>
  <c r="AN142" i="31"/>
  <c r="AN140" i="31"/>
  <c r="AN138" i="31"/>
  <c r="AN136" i="31"/>
  <c r="AN134" i="31"/>
  <c r="AN132" i="31"/>
  <c r="AN130" i="31"/>
  <c r="AN128" i="31"/>
  <c r="AN126" i="31"/>
  <c r="AN124" i="31"/>
  <c r="AN122" i="31"/>
  <c r="AN120" i="31"/>
  <c r="AN118" i="31"/>
  <c r="AN116" i="31"/>
  <c r="AN114" i="31"/>
  <c r="AN112" i="31"/>
  <c r="AN110" i="31"/>
  <c r="AN108" i="31"/>
  <c r="AN106" i="31"/>
  <c r="AN104" i="31"/>
  <c r="AN111" i="31"/>
  <c r="AN103" i="31"/>
  <c r="AN101" i="31"/>
  <c r="AN99" i="31"/>
  <c r="AN97" i="31"/>
  <c r="AN95" i="31"/>
  <c r="AN93" i="31"/>
  <c r="AN91" i="31"/>
  <c r="AN89" i="31"/>
  <c r="AN87" i="31"/>
  <c r="AN85" i="31"/>
  <c r="AN83" i="31"/>
  <c r="AN81" i="31"/>
  <c r="AN79" i="31"/>
  <c r="AN77" i="31"/>
  <c r="AN75" i="31"/>
  <c r="AN73" i="31"/>
  <c r="AN71" i="31"/>
  <c r="AN69" i="31"/>
  <c r="AN67" i="31"/>
  <c r="AN65" i="31"/>
  <c r="AN63" i="31"/>
  <c r="AN61" i="31"/>
  <c r="AN59" i="31"/>
  <c r="AN57" i="31"/>
  <c r="AN55" i="31"/>
  <c r="AN53" i="31"/>
  <c r="AN51" i="31"/>
  <c r="AN48" i="31"/>
  <c r="AN47" i="31"/>
  <c r="AN117" i="31"/>
  <c r="AN109" i="31"/>
  <c r="AN115" i="31"/>
  <c r="AN107" i="31"/>
  <c r="AN102" i="31"/>
  <c r="AN100" i="31"/>
  <c r="AN98" i="31"/>
  <c r="AN96" i="31"/>
  <c r="AN94" i="31"/>
  <c r="AN92" i="31"/>
  <c r="AN90" i="31"/>
  <c r="AN88" i="31"/>
  <c r="AN86" i="31"/>
  <c r="AN84" i="31"/>
  <c r="AN82" i="31"/>
  <c r="AN80" i="31"/>
  <c r="AN78" i="31"/>
  <c r="AN76" i="31"/>
  <c r="AN74" i="31"/>
  <c r="AN72" i="31"/>
  <c r="AN70" i="31"/>
  <c r="AN68" i="31"/>
  <c r="AN113" i="31"/>
  <c r="AN105" i="31"/>
  <c r="AN60" i="31"/>
  <c r="AN56" i="31"/>
  <c r="AN52" i="31"/>
  <c r="AN46" i="31"/>
  <c r="AN42" i="31"/>
  <c r="AN40" i="31"/>
  <c r="AN37" i="31"/>
  <c r="AN33" i="31"/>
  <c r="AN31" i="31"/>
  <c r="AN25" i="31"/>
  <c r="AN21" i="31"/>
  <c r="AN19" i="31"/>
  <c r="AN17" i="31"/>
  <c r="AN13" i="31"/>
  <c r="AN12" i="31"/>
  <c r="AN64" i="31"/>
  <c r="AN49" i="31"/>
  <c r="AN43" i="31"/>
  <c r="AN38" i="31"/>
  <c r="AN34" i="31"/>
  <c r="AN29" i="31"/>
  <c r="AN28" i="31"/>
  <c r="AN27" i="31"/>
  <c r="AN24" i="31"/>
  <c r="AN16" i="31"/>
  <c r="AN66" i="31"/>
  <c r="AN62" i="31"/>
  <c r="AN58" i="31"/>
  <c r="AN54" i="31"/>
  <c r="AN50" i="31"/>
  <c r="AN44" i="31"/>
  <c r="AN41" i="31"/>
  <c r="AN39" i="31"/>
  <c r="AN35" i="31"/>
  <c r="AN32" i="31"/>
  <c r="AN30" i="31"/>
  <c r="AN23" i="31"/>
  <c r="AN20" i="31"/>
  <c r="AN18" i="31"/>
  <c r="AN15" i="31"/>
  <c r="AN45" i="31"/>
  <c r="AN36" i="31"/>
  <c r="AN26" i="31"/>
  <c r="AN22" i="31"/>
  <c r="AN14" i="31"/>
  <c r="AN11" i="31"/>
  <c r="AN10" i="31"/>
  <c r="C12" i="31"/>
  <c r="B13" i="31"/>
  <c r="AA12" i="31"/>
  <c r="AH12" i="31" s="1"/>
  <c r="AQ12" i="31" s="1"/>
  <c r="AE374" i="31"/>
  <c r="AE372" i="31"/>
  <c r="AE370" i="31"/>
  <c r="AE368" i="31"/>
  <c r="AF373" i="31"/>
  <c r="AF371" i="31"/>
  <c r="AE373" i="31"/>
  <c r="AE371" i="31"/>
  <c r="AE369" i="31"/>
  <c r="AE367" i="31"/>
  <c r="AF370" i="31"/>
  <c r="AF364" i="31"/>
  <c r="AF372" i="31"/>
  <c r="AF367" i="31"/>
  <c r="AE364" i="31"/>
  <c r="AE362" i="31"/>
  <c r="AF374" i="31"/>
  <c r="AF368" i="31"/>
  <c r="AF366" i="31"/>
  <c r="AF365" i="31"/>
  <c r="AF363" i="31"/>
  <c r="AF361" i="31"/>
  <c r="AE363" i="31"/>
  <c r="AF359" i="31"/>
  <c r="AF357" i="31"/>
  <c r="AF355" i="31"/>
  <c r="AF369" i="31"/>
  <c r="AE366" i="31"/>
  <c r="AE365" i="31"/>
  <c r="AE359" i="31"/>
  <c r="AE357" i="31"/>
  <c r="AE355" i="31"/>
  <c r="AE353" i="31"/>
  <c r="AE361" i="31"/>
  <c r="AF360" i="31"/>
  <c r="AF358" i="31"/>
  <c r="AF356" i="31"/>
  <c r="AF354" i="31"/>
  <c r="AE360" i="31"/>
  <c r="AF351" i="31"/>
  <c r="AF349" i="31"/>
  <c r="AF347" i="31"/>
  <c r="AF345" i="31"/>
  <c r="AF343" i="31"/>
  <c r="AF341" i="31"/>
  <c r="AF339" i="31"/>
  <c r="AF362" i="31"/>
  <c r="AE351" i="31"/>
  <c r="AE349" i="31"/>
  <c r="AE347" i="31"/>
  <c r="AE345" i="31"/>
  <c r="AE343" i="31"/>
  <c r="AE341" i="31"/>
  <c r="AE339" i="31"/>
  <c r="AE356" i="31"/>
  <c r="AE354" i="31"/>
  <c r="AF353" i="31"/>
  <c r="AF352" i="31"/>
  <c r="AF350" i="31"/>
  <c r="AF348" i="31"/>
  <c r="AF346" i="31"/>
  <c r="AF344" i="31"/>
  <c r="AF342" i="31"/>
  <c r="AF340" i="31"/>
  <c r="AE346" i="31"/>
  <c r="AF338" i="31"/>
  <c r="AE336" i="31"/>
  <c r="AE334" i="31"/>
  <c r="AE332" i="31"/>
  <c r="AE330" i="31"/>
  <c r="AE328" i="31"/>
  <c r="AE348" i="31"/>
  <c r="AE340" i="31"/>
  <c r="AE338" i="31"/>
  <c r="AF337" i="31"/>
  <c r="AF335" i="31"/>
  <c r="AF333" i="31"/>
  <c r="AF331" i="31"/>
  <c r="AF329" i="31"/>
  <c r="AF327" i="31"/>
  <c r="AF325" i="31"/>
  <c r="AE350" i="31"/>
  <c r="AE342" i="31"/>
  <c r="AE337" i="31"/>
  <c r="AE335" i="31"/>
  <c r="AE333" i="31"/>
  <c r="AE331" i="31"/>
  <c r="AE329" i="31"/>
  <c r="AE327" i="31"/>
  <c r="AE325" i="31"/>
  <c r="AE352" i="31"/>
  <c r="AF332" i="31"/>
  <c r="AE324" i="31"/>
  <c r="AE322" i="31"/>
  <c r="AE320" i="31"/>
  <c r="AE318" i="31"/>
  <c r="AE316" i="31"/>
  <c r="AE314" i="31"/>
  <c r="AE312" i="31"/>
  <c r="AF334" i="31"/>
  <c r="AF326" i="31"/>
  <c r="AF323" i="31"/>
  <c r="AF321" i="31"/>
  <c r="AF319" i="31"/>
  <c r="AF317" i="31"/>
  <c r="AF315" i="31"/>
  <c r="AF313" i="31"/>
  <c r="AF311" i="31"/>
  <c r="AF309" i="31"/>
  <c r="AE358" i="31"/>
  <c r="AF336" i="31"/>
  <c r="AF328" i="31"/>
  <c r="AE326" i="31"/>
  <c r="AE323" i="31"/>
  <c r="AE321" i="31"/>
  <c r="AE319" i="31"/>
  <c r="AE317" i="31"/>
  <c r="AE315" i="31"/>
  <c r="AE313" i="31"/>
  <c r="AE311" i="31"/>
  <c r="AE309" i="31"/>
  <c r="AF322" i="31"/>
  <c r="AF314" i="31"/>
  <c r="AE310" i="31"/>
  <c r="AE308" i="31"/>
  <c r="AE306" i="31"/>
  <c r="AE304" i="31"/>
  <c r="AE302" i="31"/>
  <c r="AE300" i="31"/>
  <c r="AE298" i="31"/>
  <c r="AE296" i="31"/>
  <c r="AE294" i="31"/>
  <c r="AE292" i="31"/>
  <c r="AE290" i="31"/>
  <c r="AE288" i="31"/>
  <c r="AE286" i="31"/>
  <c r="AE284" i="31"/>
  <c r="AE282" i="31"/>
  <c r="AE280" i="31"/>
  <c r="AF330" i="31"/>
  <c r="AF324" i="31"/>
  <c r="AF316" i="31"/>
  <c r="AF307" i="31"/>
  <c r="AF305" i="31"/>
  <c r="AF303" i="31"/>
  <c r="AF301" i="31"/>
  <c r="AF299" i="31"/>
  <c r="AF297" i="31"/>
  <c r="AF295" i="31"/>
  <c r="AE344" i="31"/>
  <c r="AF318" i="31"/>
  <c r="AE307" i="31"/>
  <c r="AE305" i="31"/>
  <c r="AE303" i="31"/>
  <c r="AE301" i="31"/>
  <c r="AE299" i="31"/>
  <c r="AE297" i="31"/>
  <c r="AE295" i="31"/>
  <c r="AE293" i="31"/>
  <c r="AE291" i="31"/>
  <c r="AE289" i="31"/>
  <c r="AE287" i="31"/>
  <c r="AF302" i="31"/>
  <c r="AF294" i="31"/>
  <c r="AF292" i="31"/>
  <c r="AF288" i="31"/>
  <c r="AE281" i="31"/>
  <c r="AF280" i="31"/>
  <c r="AF279" i="31"/>
  <c r="AE277" i="31"/>
  <c r="AE275" i="31"/>
  <c r="AE273" i="31"/>
  <c r="AE271" i="31"/>
  <c r="AE269" i="31"/>
  <c r="AE267" i="31"/>
  <c r="AE265" i="31"/>
  <c r="AE263" i="31"/>
  <c r="AE261" i="31"/>
  <c r="AE259" i="31"/>
  <c r="AE257" i="31"/>
  <c r="AE255" i="31"/>
  <c r="AE253" i="31"/>
  <c r="AE251" i="31"/>
  <c r="AE249" i="31"/>
  <c r="AF312" i="31"/>
  <c r="AF304" i="31"/>
  <c r="AF296" i="31"/>
  <c r="AF293" i="31"/>
  <c r="AF289" i="31"/>
  <c r="AF286" i="31"/>
  <c r="AF285" i="31"/>
  <c r="AE279" i="31"/>
  <c r="AF278" i="31"/>
  <c r="AF276" i="31"/>
  <c r="AF274" i="31"/>
  <c r="AF272" i="31"/>
  <c r="AF270" i="31"/>
  <c r="AF268" i="31"/>
  <c r="AF266" i="31"/>
  <c r="AF320" i="31"/>
  <c r="AF310" i="31"/>
  <c r="AF306" i="31"/>
  <c r="AF298" i="31"/>
  <c r="AF290" i="31"/>
  <c r="AE285" i="31"/>
  <c r="AF284" i="31"/>
  <c r="AF283" i="31"/>
  <c r="AE278" i="31"/>
  <c r="AE276" i="31"/>
  <c r="AE274" i="31"/>
  <c r="AE272" i="31"/>
  <c r="AE270" i="31"/>
  <c r="AE268" i="31"/>
  <c r="AE266" i="31"/>
  <c r="AE264" i="31"/>
  <c r="AE262" i="31"/>
  <c r="AE260" i="31"/>
  <c r="AE258" i="31"/>
  <c r="AF287" i="31"/>
  <c r="AE283" i="31"/>
  <c r="AF271" i="31"/>
  <c r="AF261" i="31"/>
  <c r="AE252" i="31"/>
  <c r="AF251" i="31"/>
  <c r="AF250" i="31"/>
  <c r="AF246" i="31"/>
  <c r="AF244" i="31"/>
  <c r="AF242" i="31"/>
  <c r="AF240" i="31"/>
  <c r="AF238" i="31"/>
  <c r="AF236" i="31"/>
  <c r="AF234" i="31"/>
  <c r="AF232" i="31"/>
  <c r="AF230" i="31"/>
  <c r="AF228" i="31"/>
  <c r="AF226" i="31"/>
  <c r="AF224" i="31"/>
  <c r="AF222" i="31"/>
  <c r="AF220" i="31"/>
  <c r="AF218" i="31"/>
  <c r="AF291" i="31"/>
  <c r="AF273" i="31"/>
  <c r="AF265" i="31"/>
  <c r="AF262" i="31"/>
  <c r="AF258" i="31"/>
  <c r="AF257" i="31"/>
  <c r="AF256" i="31"/>
  <c r="AE250" i="31"/>
  <c r="AF249" i="31"/>
  <c r="AF248" i="31"/>
  <c r="AE246" i="31"/>
  <c r="AE244" i="31"/>
  <c r="AE242" i="31"/>
  <c r="AE240" i="31"/>
  <c r="AE238" i="31"/>
  <c r="AE236" i="31"/>
  <c r="AE234" i="31"/>
  <c r="AE232" i="31"/>
  <c r="AE230" i="31"/>
  <c r="AF300" i="31"/>
  <c r="AF281" i="31"/>
  <c r="AF275" i="31"/>
  <c r="AF267" i="31"/>
  <c r="AF263" i="31"/>
  <c r="AF259" i="31"/>
  <c r="AE256" i="31"/>
  <c r="AF255" i="31"/>
  <c r="AF254" i="31"/>
  <c r="AE248" i="31"/>
  <c r="AF247" i="31"/>
  <c r="AF245" i="31"/>
  <c r="AF243" i="31"/>
  <c r="AF241" i="31"/>
  <c r="AF239" i="31"/>
  <c r="AF237" i="31"/>
  <c r="AF235" i="31"/>
  <c r="AF233" i="31"/>
  <c r="AF231" i="31"/>
  <c r="AF229" i="31"/>
  <c r="AF282" i="31"/>
  <c r="AF252" i="31"/>
  <c r="AE247" i="31"/>
  <c r="AE239" i="31"/>
  <c r="AE231" i="31"/>
  <c r="AF227" i="31"/>
  <c r="AE221" i="31"/>
  <c r="AE220" i="31"/>
  <c r="AF219" i="31"/>
  <c r="AF215" i="31"/>
  <c r="AF213" i="31"/>
  <c r="AF211" i="31"/>
  <c r="AF209" i="31"/>
  <c r="AF269" i="31"/>
  <c r="AF260" i="31"/>
  <c r="AF253" i="31"/>
  <c r="AE241" i="31"/>
  <c r="AE233" i="31"/>
  <c r="AE228" i="31"/>
  <c r="AE227" i="31"/>
  <c r="AE226" i="31"/>
  <c r="AF225" i="31"/>
  <c r="AF277" i="31"/>
  <c r="AF264" i="31"/>
  <c r="AE254" i="31"/>
  <c r="AE243" i="31"/>
  <c r="AE235" i="31"/>
  <c r="AE229" i="31"/>
  <c r="AE225" i="31"/>
  <c r="AE224" i="31"/>
  <c r="AF223" i="31"/>
  <c r="AE217" i="31"/>
  <c r="AF216" i="31"/>
  <c r="AF308" i="31"/>
  <c r="AE245" i="31"/>
  <c r="AE237" i="31"/>
  <c r="AE219" i="31"/>
  <c r="AF217" i="31"/>
  <c r="AE215" i="31"/>
  <c r="AF214" i="31"/>
  <c r="AF208" i="31"/>
  <c r="AE223" i="31"/>
  <c r="AE222" i="31"/>
  <c r="AE214" i="31"/>
  <c r="AE213" i="31"/>
  <c r="AF212" i="31"/>
  <c r="AE208" i="31"/>
  <c r="AE206" i="31"/>
  <c r="AE204" i="31"/>
  <c r="AE218" i="31"/>
  <c r="AE212" i="31"/>
  <c r="AE211" i="31"/>
  <c r="AF210" i="31"/>
  <c r="AF221" i="31"/>
  <c r="AE216" i="31"/>
  <c r="AE210" i="31"/>
  <c r="AE209" i="31"/>
  <c r="AE207" i="31"/>
  <c r="AE205" i="31"/>
  <c r="AE203" i="31"/>
  <c r="AE201" i="31"/>
  <c r="AF207" i="31"/>
  <c r="AF203" i="31"/>
  <c r="AE200" i="31"/>
  <c r="AE199" i="31"/>
  <c r="AE197" i="31"/>
  <c r="AE195" i="31"/>
  <c r="AE193" i="31"/>
  <c r="AE191" i="31"/>
  <c r="AE189" i="31"/>
  <c r="AE187" i="31"/>
  <c r="AE185" i="31"/>
  <c r="AE183" i="31"/>
  <c r="AE181" i="31"/>
  <c r="AE179" i="31"/>
  <c r="AE177" i="31"/>
  <c r="AE175" i="31"/>
  <c r="AF204" i="31"/>
  <c r="AF198" i="31"/>
  <c r="AF196" i="31"/>
  <c r="AF194" i="31"/>
  <c r="AF192" i="31"/>
  <c r="AF190" i="31"/>
  <c r="AF188" i="31"/>
  <c r="AF186" i="31"/>
  <c r="AF184" i="31"/>
  <c r="AF182" i="31"/>
  <c r="AF180" i="31"/>
  <c r="AF178" i="31"/>
  <c r="AF205" i="31"/>
  <c r="AF202" i="31"/>
  <c r="AE198" i="31"/>
  <c r="AE196" i="31"/>
  <c r="AE194" i="31"/>
  <c r="AE192" i="31"/>
  <c r="AE190" i="31"/>
  <c r="AE188" i="31"/>
  <c r="AE186" i="31"/>
  <c r="AE184" i="31"/>
  <c r="AE182" i="31"/>
  <c r="AF206" i="31"/>
  <c r="AE202" i="31"/>
  <c r="AF201" i="31"/>
  <c r="AF200" i="31"/>
  <c r="AF199" i="31"/>
  <c r="AF197" i="31"/>
  <c r="AF195" i="31"/>
  <c r="AF193" i="31"/>
  <c r="AF191" i="31"/>
  <c r="AF189" i="31"/>
  <c r="AF187" i="31"/>
  <c r="AF185" i="31"/>
  <c r="AF183" i="31"/>
  <c r="AF181" i="31"/>
  <c r="AF179" i="31"/>
  <c r="AF177" i="31"/>
  <c r="AF175" i="31"/>
  <c r="AF173" i="31"/>
  <c r="AF171" i="31"/>
  <c r="AF169" i="31"/>
  <c r="AE174" i="31"/>
  <c r="AE172" i="31"/>
  <c r="AE171" i="31"/>
  <c r="AF170" i="31"/>
  <c r="AF167" i="31"/>
  <c r="AF165" i="31"/>
  <c r="AF163" i="31"/>
  <c r="AF161" i="31"/>
  <c r="AF159" i="31"/>
  <c r="AF157" i="31"/>
  <c r="AF155" i="31"/>
  <c r="AF153" i="31"/>
  <c r="AF151" i="31"/>
  <c r="AF149" i="31"/>
  <c r="AF147" i="31"/>
  <c r="AF145" i="31"/>
  <c r="AF143" i="31"/>
  <c r="AF141" i="31"/>
  <c r="AF139" i="31"/>
  <c r="AF137" i="31"/>
  <c r="AF135" i="31"/>
  <c r="AF133" i="31"/>
  <c r="AF131" i="31"/>
  <c r="AF129" i="31"/>
  <c r="AF127" i="31"/>
  <c r="AF125" i="31"/>
  <c r="AF123" i="31"/>
  <c r="AF121" i="31"/>
  <c r="AF119" i="31"/>
  <c r="AE178" i="31"/>
  <c r="AF176" i="31"/>
  <c r="AE170" i="31"/>
  <c r="AE169" i="31"/>
  <c r="AE167" i="31"/>
  <c r="AE165" i="31"/>
  <c r="AE163" i="31"/>
  <c r="AE161" i="31"/>
  <c r="AE159" i="31"/>
  <c r="AE157" i="31"/>
  <c r="AE155" i="31"/>
  <c r="AE153" i="31"/>
  <c r="AE151" i="31"/>
  <c r="AE149" i="31"/>
  <c r="AE147" i="31"/>
  <c r="AE145" i="31"/>
  <c r="AE143" i="31"/>
  <c r="AE141" i="31"/>
  <c r="AE139" i="31"/>
  <c r="AE137" i="31"/>
  <c r="AE135" i="31"/>
  <c r="AE133" i="31"/>
  <c r="AE131" i="31"/>
  <c r="AE129" i="31"/>
  <c r="AE127" i="31"/>
  <c r="AE125" i="31"/>
  <c r="AE123" i="31"/>
  <c r="AE121" i="31"/>
  <c r="AE119" i="31"/>
  <c r="AE180" i="31"/>
  <c r="AE176" i="31"/>
  <c r="AF168" i="31"/>
  <c r="AF166" i="31"/>
  <c r="AF164" i="31"/>
  <c r="AF162" i="31"/>
  <c r="AF160" i="31"/>
  <c r="AF158" i="31"/>
  <c r="AF156" i="31"/>
  <c r="AF154" i="31"/>
  <c r="AF152" i="31"/>
  <c r="AF150" i="31"/>
  <c r="AF148" i="31"/>
  <c r="AF146" i="31"/>
  <c r="AF144" i="31"/>
  <c r="AF142" i="31"/>
  <c r="AF140" i="31"/>
  <c r="AF138" i="31"/>
  <c r="AF136" i="31"/>
  <c r="AF134" i="31"/>
  <c r="AF132" i="31"/>
  <c r="AF174" i="31"/>
  <c r="AE173" i="31"/>
  <c r="AF172" i="31"/>
  <c r="AE168" i="31"/>
  <c r="AE166" i="31"/>
  <c r="AE164" i="31"/>
  <c r="AE162" i="31"/>
  <c r="AE160" i="31"/>
  <c r="AE158" i="31"/>
  <c r="AE156" i="31"/>
  <c r="AE154" i="31"/>
  <c r="AE152" i="31"/>
  <c r="AE150" i="31"/>
  <c r="AE148" i="31"/>
  <c r="AE146" i="31"/>
  <c r="AE144" i="31"/>
  <c r="AE142" i="31"/>
  <c r="AE140" i="31"/>
  <c r="AE138" i="31"/>
  <c r="AE136" i="31"/>
  <c r="AE134" i="31"/>
  <c r="AE132" i="31"/>
  <c r="AE130" i="31"/>
  <c r="AE128" i="31"/>
  <c r="AE126" i="31"/>
  <c r="AE124" i="31"/>
  <c r="AE122" i="31"/>
  <c r="AE120" i="31"/>
  <c r="AE118" i="31"/>
  <c r="AE116" i="31"/>
  <c r="AE114" i="31"/>
  <c r="AE112" i="31"/>
  <c r="AE110" i="31"/>
  <c r="AE108" i="31"/>
  <c r="AE106" i="31"/>
  <c r="AE104" i="31"/>
  <c r="AF128" i="31"/>
  <c r="AF120" i="31"/>
  <c r="AE115" i="31"/>
  <c r="AF114" i="31"/>
  <c r="AF113" i="31"/>
  <c r="AE107" i="31"/>
  <c r="AF106" i="31"/>
  <c r="AF105" i="31"/>
  <c r="AE103" i="31"/>
  <c r="AE101" i="31"/>
  <c r="AE99" i="31"/>
  <c r="AE97" i="31"/>
  <c r="AE95" i="31"/>
  <c r="AE93" i="31"/>
  <c r="AE91" i="31"/>
  <c r="AE89" i="31"/>
  <c r="AE87" i="31"/>
  <c r="AE85" i="31"/>
  <c r="AE83" i="31"/>
  <c r="AE81" i="31"/>
  <c r="AE79" i="31"/>
  <c r="AE77" i="31"/>
  <c r="AE75" i="31"/>
  <c r="AE73" i="31"/>
  <c r="AE71" i="31"/>
  <c r="AE69" i="31"/>
  <c r="AE67" i="31"/>
  <c r="AE65" i="31"/>
  <c r="AE63" i="31"/>
  <c r="AE61" i="31"/>
  <c r="AE59" i="31"/>
  <c r="AE57" i="31"/>
  <c r="AE55" i="31"/>
  <c r="AE53" i="31"/>
  <c r="AE51" i="31"/>
  <c r="AF49" i="31"/>
  <c r="AE48" i="31"/>
  <c r="AE47" i="31"/>
  <c r="AF130" i="31"/>
  <c r="AF122" i="31"/>
  <c r="AE113" i="31"/>
  <c r="AF112" i="31"/>
  <c r="AF111" i="31"/>
  <c r="AE105" i="31"/>
  <c r="AF104" i="31"/>
  <c r="AF102" i="31"/>
  <c r="AF100" i="31"/>
  <c r="AF98" i="31"/>
  <c r="AF96" i="31"/>
  <c r="AF94" i="31"/>
  <c r="AF92" i="31"/>
  <c r="AF90" i="31"/>
  <c r="AF88" i="31"/>
  <c r="AF86" i="31"/>
  <c r="AF84" i="31"/>
  <c r="AF82" i="31"/>
  <c r="AF80" i="31"/>
  <c r="AF78" i="31"/>
  <c r="AF76" i="31"/>
  <c r="AF74" i="31"/>
  <c r="AF72" i="31"/>
  <c r="AF70" i="31"/>
  <c r="AF68" i="31"/>
  <c r="AF66" i="31"/>
  <c r="AF124" i="31"/>
  <c r="AF118" i="31"/>
  <c r="AF117" i="31"/>
  <c r="AE111" i="31"/>
  <c r="AF110" i="31"/>
  <c r="AF109" i="31"/>
  <c r="AE102" i="31"/>
  <c r="AE100" i="31"/>
  <c r="AE98" i="31"/>
  <c r="AE96" i="31"/>
  <c r="AE94" i="31"/>
  <c r="AE92" i="31"/>
  <c r="AE90" i="31"/>
  <c r="AE88" i="31"/>
  <c r="AE86" i="31"/>
  <c r="AE84" i="31"/>
  <c r="AE82" i="31"/>
  <c r="AE80" i="31"/>
  <c r="AE78" i="31"/>
  <c r="AE76" i="31"/>
  <c r="AE74" i="31"/>
  <c r="AE72" i="31"/>
  <c r="AE70" i="31"/>
  <c r="AE68" i="31"/>
  <c r="AF126" i="31"/>
  <c r="AE117" i="31"/>
  <c r="AF116" i="31"/>
  <c r="AF115" i="31"/>
  <c r="AE109" i="31"/>
  <c r="AF108" i="31"/>
  <c r="AF107" i="31"/>
  <c r="AF103" i="31"/>
  <c r="AF101" i="31"/>
  <c r="AF99" i="31"/>
  <c r="AF97" i="31"/>
  <c r="AF95" i="31"/>
  <c r="AF93" i="31"/>
  <c r="AF91" i="31"/>
  <c r="AF89" i="31"/>
  <c r="AF87" i="31"/>
  <c r="AF85" i="31"/>
  <c r="AF83" i="31"/>
  <c r="AF81" i="31"/>
  <c r="AF79" i="31"/>
  <c r="AF77" i="31"/>
  <c r="AF75" i="31"/>
  <c r="AF73" i="31"/>
  <c r="AF71" i="31"/>
  <c r="AF69" i="31"/>
  <c r="AF67" i="31"/>
  <c r="AF65" i="31"/>
  <c r="AF63" i="31"/>
  <c r="AF61" i="31"/>
  <c r="AF59" i="31"/>
  <c r="AF57" i="31"/>
  <c r="AF55" i="31"/>
  <c r="AF53" i="31"/>
  <c r="AF51" i="31"/>
  <c r="AE66" i="31"/>
  <c r="AE64" i="31"/>
  <c r="AE60" i="31"/>
  <c r="AE56" i="31"/>
  <c r="AE52" i="31"/>
  <c r="AF48" i="31"/>
  <c r="AE46" i="31"/>
  <c r="AF43" i="31"/>
  <c r="AE42" i="31"/>
  <c r="AE40" i="31"/>
  <c r="AF38" i="31"/>
  <c r="AE37" i="31"/>
  <c r="AF34" i="31"/>
  <c r="AE33" i="31"/>
  <c r="AE31" i="31"/>
  <c r="AF29" i="31"/>
  <c r="AF28" i="31"/>
  <c r="AF27" i="31"/>
  <c r="AE25" i="31"/>
  <c r="AF24" i="31"/>
  <c r="AE21" i="31"/>
  <c r="AE19" i="31"/>
  <c r="AE17" i="31"/>
  <c r="AF16" i="31"/>
  <c r="AE13" i="31"/>
  <c r="AE12" i="31"/>
  <c r="AF10" i="31"/>
  <c r="AF62" i="31"/>
  <c r="AF58" i="31"/>
  <c r="AF54" i="31"/>
  <c r="AF50" i="31"/>
  <c r="AE49" i="31"/>
  <c r="AF44" i="31"/>
  <c r="AE43" i="31"/>
  <c r="AF41" i="31"/>
  <c r="AF39" i="31"/>
  <c r="AE38" i="31"/>
  <c r="AF35" i="31"/>
  <c r="AE34" i="31"/>
  <c r="AF32" i="31"/>
  <c r="AF30" i="31"/>
  <c r="AE29" i="31"/>
  <c r="AE28" i="31"/>
  <c r="AE27" i="31"/>
  <c r="AE24" i="31"/>
  <c r="AF23" i="31"/>
  <c r="AF20" i="31"/>
  <c r="AF18" i="31"/>
  <c r="AE16" i="31"/>
  <c r="AF15" i="31"/>
  <c r="AE10" i="31"/>
  <c r="AF11" i="31"/>
  <c r="AE62" i="31"/>
  <c r="AE58" i="31"/>
  <c r="AE54" i="31"/>
  <c r="AE50" i="31"/>
  <c r="AF47" i="31"/>
  <c r="AF45" i="31"/>
  <c r="AE44" i="31"/>
  <c r="AE41" i="31"/>
  <c r="AE39" i="31"/>
  <c r="AF36" i="31"/>
  <c r="AE35" i="31"/>
  <c r="AE32" i="31"/>
  <c r="AE30" i="31"/>
  <c r="AF26" i="31"/>
  <c r="AE23" i="31"/>
  <c r="AF22" i="31"/>
  <c r="AE20" i="31"/>
  <c r="AE18" i="31"/>
  <c r="AE15" i="31"/>
  <c r="AF64" i="31"/>
  <c r="AF60" i="31"/>
  <c r="AF56" i="31"/>
  <c r="AF52" i="31"/>
  <c r="AF46" i="31"/>
  <c r="AE45" i="31"/>
  <c r="AF42" i="31"/>
  <c r="AF40" i="31"/>
  <c r="AF37" i="31"/>
  <c r="AE36" i="31"/>
  <c r="AF33" i="31"/>
  <c r="AF31" i="31"/>
  <c r="AE26" i="31"/>
  <c r="AF25" i="31"/>
  <c r="AE22" i="31"/>
  <c r="AF21" i="31"/>
  <c r="AF19" i="31"/>
  <c r="AF17" i="31"/>
  <c r="AE14" i="31"/>
  <c r="AF13" i="31"/>
  <c r="AF12" i="31"/>
  <c r="AE11" i="31"/>
  <c r="AF14" i="31"/>
  <c r="S373" i="31"/>
  <c r="S371" i="31"/>
  <c r="S369" i="31"/>
  <c r="S367" i="31"/>
  <c r="S374" i="31"/>
  <c r="S372" i="31"/>
  <c r="S370" i="31"/>
  <c r="S368" i="31"/>
  <c r="S366" i="31"/>
  <c r="S365" i="31"/>
  <c r="S363" i="31"/>
  <c r="S361" i="31"/>
  <c r="S362" i="31"/>
  <c r="S364" i="31"/>
  <c r="S360" i="31"/>
  <c r="S358" i="31"/>
  <c r="S356" i="31"/>
  <c r="S354" i="31"/>
  <c r="S359" i="31"/>
  <c r="S352" i="31"/>
  <c r="S350" i="31"/>
  <c r="S348" i="31"/>
  <c r="S346" i="31"/>
  <c r="S344" i="31"/>
  <c r="S342" i="31"/>
  <c r="S340" i="31"/>
  <c r="S355" i="31"/>
  <c r="S353" i="31"/>
  <c r="S345" i="31"/>
  <c r="S337" i="31"/>
  <c r="S335" i="31"/>
  <c r="S333" i="31"/>
  <c r="S331" i="31"/>
  <c r="S329" i="31"/>
  <c r="S327" i="31"/>
  <c r="S347" i="31"/>
  <c r="S339" i="31"/>
  <c r="S357" i="31"/>
  <c r="S349" i="31"/>
  <c r="S341" i="31"/>
  <c r="S338" i="31"/>
  <c r="S336" i="31"/>
  <c r="S334" i="31"/>
  <c r="S332" i="31"/>
  <c r="S330" i="31"/>
  <c r="S328" i="31"/>
  <c r="S326" i="31"/>
  <c r="S325" i="31"/>
  <c r="S323" i="31"/>
  <c r="S321" i="31"/>
  <c r="S319" i="31"/>
  <c r="S317" i="31"/>
  <c r="S315" i="31"/>
  <c r="S313" i="31"/>
  <c r="S343" i="31"/>
  <c r="S324" i="31"/>
  <c r="S322" i="31"/>
  <c r="S320" i="31"/>
  <c r="S318" i="31"/>
  <c r="S316" i="31"/>
  <c r="S314" i="31"/>
  <c r="S312" i="31"/>
  <c r="S310" i="31"/>
  <c r="S307" i="31"/>
  <c r="S305" i="31"/>
  <c r="S303" i="31"/>
  <c r="S301" i="31"/>
  <c r="S299" i="31"/>
  <c r="S297" i="31"/>
  <c r="S295" i="31"/>
  <c r="S293" i="31"/>
  <c r="S291" i="31"/>
  <c r="S289" i="31"/>
  <c r="S287" i="31"/>
  <c r="S285" i="31"/>
  <c r="S283" i="31"/>
  <c r="S281" i="31"/>
  <c r="S309" i="31"/>
  <c r="S351" i="31"/>
  <c r="S311" i="31"/>
  <c r="S308" i="31"/>
  <c r="S306" i="31"/>
  <c r="S304" i="31"/>
  <c r="S302" i="31"/>
  <c r="S300" i="31"/>
  <c r="S298" i="31"/>
  <c r="S296" i="31"/>
  <c r="S294" i="31"/>
  <c r="S292" i="31"/>
  <c r="S290" i="31"/>
  <c r="S288" i="31"/>
  <c r="S280" i="31"/>
  <c r="S278" i="31"/>
  <c r="S276" i="31"/>
  <c r="S274" i="31"/>
  <c r="S272" i="31"/>
  <c r="S270" i="31"/>
  <c r="S268" i="31"/>
  <c r="S266" i="31"/>
  <c r="S264" i="31"/>
  <c r="S262" i="31"/>
  <c r="S260" i="31"/>
  <c r="S258" i="31"/>
  <c r="S256" i="31"/>
  <c r="S254" i="31"/>
  <c r="S252" i="31"/>
  <c r="S250" i="31"/>
  <c r="S248" i="31"/>
  <c r="S286" i="31"/>
  <c r="S284" i="31"/>
  <c r="S279" i="31"/>
  <c r="S277" i="31"/>
  <c r="S275" i="31"/>
  <c r="S273" i="31"/>
  <c r="S271" i="31"/>
  <c r="S269" i="31"/>
  <c r="S267" i="31"/>
  <c r="S265" i="31"/>
  <c r="S263" i="31"/>
  <c r="S261" i="31"/>
  <c r="S259" i="31"/>
  <c r="S251" i="31"/>
  <c r="S282" i="31"/>
  <c r="S257" i="31"/>
  <c r="S249" i="31"/>
  <c r="S247" i="31"/>
  <c r="S245" i="31"/>
  <c r="S243" i="31"/>
  <c r="S241" i="31"/>
  <c r="S239" i="31"/>
  <c r="S237" i="31"/>
  <c r="S235" i="31"/>
  <c r="S233" i="31"/>
  <c r="S231" i="31"/>
  <c r="S255" i="31"/>
  <c r="S246" i="31"/>
  <c r="S238" i="31"/>
  <c r="S230" i="31"/>
  <c r="S227" i="31"/>
  <c r="S220" i="31"/>
  <c r="S219" i="31"/>
  <c r="S240" i="31"/>
  <c r="S232" i="31"/>
  <c r="S226" i="31"/>
  <c r="S225" i="31"/>
  <c r="S242" i="31"/>
  <c r="S234" i="31"/>
  <c r="S228" i="31"/>
  <c r="S224" i="31"/>
  <c r="S223" i="31"/>
  <c r="S253" i="31"/>
  <c r="S244" i="31"/>
  <c r="S236" i="31"/>
  <c r="S229" i="31"/>
  <c r="S217" i="31"/>
  <c r="S216" i="31"/>
  <c r="S215" i="31"/>
  <c r="S214" i="31"/>
  <c r="S222" i="31"/>
  <c r="S213" i="31"/>
  <c r="S212" i="31"/>
  <c r="S207" i="31"/>
  <c r="S205" i="31"/>
  <c r="S218" i="31"/>
  <c r="S211" i="31"/>
  <c r="S221" i="31"/>
  <c r="S209" i="31"/>
  <c r="S208" i="31"/>
  <c r="S206" i="31"/>
  <c r="S204" i="31"/>
  <c r="S202" i="31"/>
  <c r="S210" i="31"/>
  <c r="S200" i="31"/>
  <c r="S198" i="31"/>
  <c r="S196" i="31"/>
  <c r="S194" i="31"/>
  <c r="S192" i="31"/>
  <c r="S190" i="31"/>
  <c r="S188" i="31"/>
  <c r="S186" i="31"/>
  <c r="S184" i="31"/>
  <c r="S182" i="31"/>
  <c r="S180" i="31"/>
  <c r="S178" i="31"/>
  <c r="S176" i="31"/>
  <c r="S174" i="31"/>
  <c r="S203" i="31"/>
  <c r="S199" i="31"/>
  <c r="S197" i="31"/>
  <c r="S195" i="31"/>
  <c r="S193" i="31"/>
  <c r="S191" i="31"/>
  <c r="S189" i="31"/>
  <c r="S187" i="31"/>
  <c r="S185" i="31"/>
  <c r="S183" i="31"/>
  <c r="S201" i="31"/>
  <c r="S171" i="31"/>
  <c r="S170" i="31"/>
  <c r="S177" i="31"/>
  <c r="S168" i="31"/>
  <c r="S166" i="31"/>
  <c r="S164" i="31"/>
  <c r="S162" i="31"/>
  <c r="S160" i="31"/>
  <c r="S158" i="31"/>
  <c r="S156" i="31"/>
  <c r="S154" i="31"/>
  <c r="S152" i="31"/>
  <c r="S150" i="31"/>
  <c r="S148" i="31"/>
  <c r="S146" i="31"/>
  <c r="S144" i="31"/>
  <c r="S142" i="31"/>
  <c r="S140" i="31"/>
  <c r="S138" i="31"/>
  <c r="S136" i="31"/>
  <c r="S134" i="31"/>
  <c r="S132" i="31"/>
  <c r="S130" i="31"/>
  <c r="S128" i="31"/>
  <c r="S126" i="31"/>
  <c r="S124" i="31"/>
  <c r="S122" i="31"/>
  <c r="S120" i="31"/>
  <c r="S179" i="31"/>
  <c r="S175" i="31"/>
  <c r="S181" i="31"/>
  <c r="S173" i="31"/>
  <c r="S172" i="31"/>
  <c r="S169" i="31"/>
  <c r="S167" i="31"/>
  <c r="S165" i="31"/>
  <c r="S163" i="31"/>
  <c r="S161" i="31"/>
  <c r="S159" i="31"/>
  <c r="S157" i="31"/>
  <c r="S155" i="31"/>
  <c r="S153" i="31"/>
  <c r="S151" i="31"/>
  <c r="S149" i="31"/>
  <c r="S147" i="31"/>
  <c r="S145" i="31"/>
  <c r="S143" i="31"/>
  <c r="S141" i="31"/>
  <c r="S139" i="31"/>
  <c r="S137" i="31"/>
  <c r="S135" i="31"/>
  <c r="S133" i="31"/>
  <c r="S131" i="31"/>
  <c r="S129" i="31"/>
  <c r="S127" i="31"/>
  <c r="S125" i="31"/>
  <c r="S123" i="31"/>
  <c r="S121" i="31"/>
  <c r="S119" i="31"/>
  <c r="S117" i="31"/>
  <c r="S115" i="31"/>
  <c r="S113" i="31"/>
  <c r="S111" i="31"/>
  <c r="S109" i="31"/>
  <c r="S107" i="31"/>
  <c r="S105" i="31"/>
  <c r="S114" i="31"/>
  <c r="S106" i="31"/>
  <c r="S102" i="31"/>
  <c r="S100" i="31"/>
  <c r="S98" i="31"/>
  <c r="S96" i="31"/>
  <c r="S94" i="31"/>
  <c r="S92" i="31"/>
  <c r="S90" i="31"/>
  <c r="S88" i="31"/>
  <c r="S86" i="31"/>
  <c r="S84" i="31"/>
  <c r="S82" i="31"/>
  <c r="S80" i="31"/>
  <c r="S78" i="31"/>
  <c r="S76" i="31"/>
  <c r="S74" i="31"/>
  <c r="S72" i="31"/>
  <c r="S70" i="31"/>
  <c r="S68" i="31"/>
  <c r="S66" i="31"/>
  <c r="S64" i="31"/>
  <c r="S62" i="31"/>
  <c r="S60" i="31"/>
  <c r="S58" i="31"/>
  <c r="S56" i="31"/>
  <c r="S54" i="31"/>
  <c r="S52" i="31"/>
  <c r="S50" i="31"/>
  <c r="S112" i="31"/>
  <c r="S104" i="31"/>
  <c r="S118" i="31"/>
  <c r="S110" i="31"/>
  <c r="S103" i="31"/>
  <c r="S101" i="31"/>
  <c r="S99" i="31"/>
  <c r="S97" i="31"/>
  <c r="S95" i="31"/>
  <c r="S93" i="31"/>
  <c r="S91" i="31"/>
  <c r="S89" i="31"/>
  <c r="S87" i="31"/>
  <c r="S85" i="31"/>
  <c r="S83" i="31"/>
  <c r="S81" i="31"/>
  <c r="S79" i="31"/>
  <c r="S77" i="31"/>
  <c r="S75" i="31"/>
  <c r="S73" i="31"/>
  <c r="S71" i="31"/>
  <c r="S69" i="31"/>
  <c r="S116" i="31"/>
  <c r="S108" i="31"/>
  <c r="S49" i="31"/>
  <c r="S65" i="31"/>
  <c r="S63" i="31"/>
  <c r="S59" i="31"/>
  <c r="S55" i="31"/>
  <c r="S51" i="31"/>
  <c r="S48" i="31"/>
  <c r="S44" i="31"/>
  <c r="S41" i="31"/>
  <c r="S39" i="31"/>
  <c r="S35" i="31"/>
  <c r="S32" i="31"/>
  <c r="S30" i="31"/>
  <c r="S23" i="31"/>
  <c r="S20" i="31"/>
  <c r="S18" i="31"/>
  <c r="S15" i="31"/>
  <c r="S13" i="31"/>
  <c r="S67" i="31"/>
  <c r="S45" i="31"/>
  <c r="S36" i="31"/>
  <c r="S26" i="31"/>
  <c r="S22" i="31"/>
  <c r="S14" i="31"/>
  <c r="S11" i="31"/>
  <c r="S61" i="31"/>
  <c r="S57" i="31"/>
  <c r="S53" i="31"/>
  <c r="S47" i="31"/>
  <c r="S46" i="31"/>
  <c r="S42" i="31"/>
  <c r="S40" i="31"/>
  <c r="S37" i="31"/>
  <c r="S33" i="31"/>
  <c r="S31" i="31"/>
  <c r="S25" i="31"/>
  <c r="S21" i="31"/>
  <c r="S19" i="31"/>
  <c r="S17" i="31"/>
  <c r="S43" i="31"/>
  <c r="S38" i="31"/>
  <c r="S34" i="31"/>
  <c r="S29" i="31"/>
  <c r="S28" i="31"/>
  <c r="S27" i="31"/>
  <c r="S24" i="31"/>
  <c r="S16" i="31"/>
  <c r="S10" i="31"/>
  <c r="S12" i="31"/>
  <c r="V373" i="31"/>
  <c r="V371" i="31"/>
  <c r="V374" i="31"/>
  <c r="V366" i="31"/>
  <c r="V364" i="31"/>
  <c r="V367" i="31"/>
  <c r="V370" i="31"/>
  <c r="V368" i="31"/>
  <c r="V365" i="31"/>
  <c r="V363" i="31"/>
  <c r="V361" i="31"/>
  <c r="V359" i="31"/>
  <c r="V357" i="31"/>
  <c r="V355" i="31"/>
  <c r="V372" i="31"/>
  <c r="V369" i="31"/>
  <c r="V360" i="31"/>
  <c r="V358" i="31"/>
  <c r="V356" i="31"/>
  <c r="V354" i="31"/>
  <c r="V353" i="31"/>
  <c r="V351" i="31"/>
  <c r="V349" i="31"/>
  <c r="V347" i="31"/>
  <c r="V345" i="31"/>
  <c r="V343" i="31"/>
  <c r="V341" i="31"/>
  <c r="V339" i="31"/>
  <c r="V362" i="31"/>
  <c r="V352" i="31"/>
  <c r="V350" i="31"/>
  <c r="V348" i="31"/>
  <c r="V346" i="31"/>
  <c r="V344" i="31"/>
  <c r="V342" i="31"/>
  <c r="V340" i="31"/>
  <c r="V337" i="31"/>
  <c r="V335" i="31"/>
  <c r="V333" i="31"/>
  <c r="V331" i="31"/>
  <c r="V329" i="31"/>
  <c r="V327" i="31"/>
  <c r="V336" i="31"/>
  <c r="V328" i="31"/>
  <c r="V338" i="31"/>
  <c r="V330" i="31"/>
  <c r="V326" i="31"/>
  <c r="V323" i="31"/>
  <c r="V321" i="31"/>
  <c r="V319" i="31"/>
  <c r="V317" i="31"/>
  <c r="V315" i="31"/>
  <c r="V313" i="31"/>
  <c r="V311" i="31"/>
  <c r="V332" i="31"/>
  <c r="V325" i="31"/>
  <c r="V334" i="31"/>
  <c r="V318" i="31"/>
  <c r="V320" i="31"/>
  <c r="V312" i="31"/>
  <c r="V307" i="31"/>
  <c r="V305" i="31"/>
  <c r="V303" i="31"/>
  <c r="V301" i="31"/>
  <c r="V299" i="31"/>
  <c r="V297" i="31"/>
  <c r="V295" i="31"/>
  <c r="V322" i="31"/>
  <c r="V314" i="31"/>
  <c r="V316" i="31"/>
  <c r="V309" i="31"/>
  <c r="V306" i="31"/>
  <c r="V298" i="31"/>
  <c r="V292" i="31"/>
  <c r="V288" i="31"/>
  <c r="V284" i="31"/>
  <c r="V283" i="31"/>
  <c r="V324" i="31"/>
  <c r="V308" i="31"/>
  <c r="V300" i="31"/>
  <c r="V293" i="31"/>
  <c r="V289" i="31"/>
  <c r="V282" i="31"/>
  <c r="V281" i="31"/>
  <c r="V278" i="31"/>
  <c r="V276" i="31"/>
  <c r="V274" i="31"/>
  <c r="V272" i="31"/>
  <c r="V270" i="31"/>
  <c r="V268" i="31"/>
  <c r="V266" i="31"/>
  <c r="V302" i="31"/>
  <c r="V294" i="31"/>
  <c r="V290" i="31"/>
  <c r="V280" i="31"/>
  <c r="V310" i="31"/>
  <c r="V296" i="31"/>
  <c r="V286" i="31"/>
  <c r="V275" i="31"/>
  <c r="V267" i="31"/>
  <c r="V261" i="31"/>
  <c r="V255" i="31"/>
  <c r="V254" i="31"/>
  <c r="V246" i="31"/>
  <c r="V244" i="31"/>
  <c r="V242" i="31"/>
  <c r="V240" i="31"/>
  <c r="V238" i="31"/>
  <c r="V236" i="31"/>
  <c r="V234" i="31"/>
  <c r="V232" i="31"/>
  <c r="V230" i="31"/>
  <c r="V228" i="31"/>
  <c r="V226" i="31"/>
  <c r="V224" i="31"/>
  <c r="V222" i="31"/>
  <c r="V220" i="31"/>
  <c r="V218" i="31"/>
  <c r="V304" i="31"/>
  <c r="V287" i="31"/>
  <c r="V277" i="31"/>
  <c r="V269" i="31"/>
  <c r="V262" i="31"/>
  <c r="V258" i="31"/>
  <c r="V253" i="31"/>
  <c r="V252" i="31"/>
  <c r="V291" i="31"/>
  <c r="V279" i="31"/>
  <c r="V271" i="31"/>
  <c r="V263" i="31"/>
  <c r="V259" i="31"/>
  <c r="V251" i="31"/>
  <c r="V250" i="31"/>
  <c r="V247" i="31"/>
  <c r="V245" i="31"/>
  <c r="V243" i="31"/>
  <c r="V241" i="31"/>
  <c r="V239" i="31"/>
  <c r="V237" i="31"/>
  <c r="V235" i="31"/>
  <c r="V233" i="31"/>
  <c r="V231" i="31"/>
  <c r="V229" i="31"/>
  <c r="V273" i="31"/>
  <c r="V223" i="31"/>
  <c r="V215" i="31"/>
  <c r="V213" i="31"/>
  <c r="V211" i="31"/>
  <c r="V209" i="31"/>
  <c r="V256" i="31"/>
  <c r="V260" i="31"/>
  <c r="V257" i="31"/>
  <c r="V248" i="31"/>
  <c r="V227" i="31"/>
  <c r="V219" i="31"/>
  <c r="V216" i="31"/>
  <c r="V285" i="31"/>
  <c r="V265" i="31"/>
  <c r="V264" i="31"/>
  <c r="V249" i="31"/>
  <c r="V225" i="31"/>
  <c r="V210" i="31"/>
  <c r="V208" i="31"/>
  <c r="V221" i="31"/>
  <c r="V214" i="31"/>
  <c r="V217" i="31"/>
  <c r="V212" i="31"/>
  <c r="V207" i="31"/>
  <c r="V203" i="31"/>
  <c r="V202" i="31"/>
  <c r="V204" i="31"/>
  <c r="V201" i="31"/>
  <c r="V200" i="31"/>
  <c r="V198" i="31"/>
  <c r="V196" i="31"/>
  <c r="V194" i="31"/>
  <c r="V192" i="31"/>
  <c r="V190" i="31"/>
  <c r="V188" i="31"/>
  <c r="V186" i="31"/>
  <c r="V184" i="31"/>
  <c r="V182" i="31"/>
  <c r="V180" i="31"/>
  <c r="V178" i="31"/>
  <c r="V205" i="31"/>
  <c r="V206" i="31"/>
  <c r="V199" i="31"/>
  <c r="V197" i="31"/>
  <c r="V195" i="31"/>
  <c r="V193" i="31"/>
  <c r="V191" i="31"/>
  <c r="V189" i="31"/>
  <c r="V187" i="31"/>
  <c r="V185" i="31"/>
  <c r="V183" i="31"/>
  <c r="V181" i="31"/>
  <c r="V179" i="31"/>
  <c r="V177" i="31"/>
  <c r="V175" i="31"/>
  <c r="V173" i="31"/>
  <c r="V171" i="31"/>
  <c r="V169" i="31"/>
  <c r="V167" i="31"/>
  <c r="V165" i="31"/>
  <c r="V163" i="31"/>
  <c r="V161" i="31"/>
  <c r="V159" i="31"/>
  <c r="V157" i="31"/>
  <c r="V155" i="31"/>
  <c r="V153" i="31"/>
  <c r="V151" i="31"/>
  <c r="V149" i="31"/>
  <c r="V147" i="31"/>
  <c r="V145" i="31"/>
  <c r="V143" i="31"/>
  <c r="V141" i="31"/>
  <c r="V139" i="31"/>
  <c r="V137" i="31"/>
  <c r="V135" i="31"/>
  <c r="V133" i="31"/>
  <c r="V131" i="31"/>
  <c r="V129" i="31"/>
  <c r="V127" i="31"/>
  <c r="V125" i="31"/>
  <c r="V123" i="31"/>
  <c r="V121" i="31"/>
  <c r="V119" i="31"/>
  <c r="V176" i="31"/>
  <c r="V172" i="31"/>
  <c r="V170" i="31"/>
  <c r="V168" i="31"/>
  <c r="V166" i="31"/>
  <c r="V164" i="31"/>
  <c r="V162" i="31"/>
  <c r="V160" i="31"/>
  <c r="V158" i="31"/>
  <c r="V156" i="31"/>
  <c r="V154" i="31"/>
  <c r="V152" i="31"/>
  <c r="V150" i="31"/>
  <c r="V148" i="31"/>
  <c r="V146" i="31"/>
  <c r="V144" i="31"/>
  <c r="V142" i="31"/>
  <c r="V140" i="31"/>
  <c r="V138" i="31"/>
  <c r="V136" i="31"/>
  <c r="V134" i="31"/>
  <c r="V174" i="31"/>
  <c r="V132" i="31"/>
  <c r="V124" i="31"/>
  <c r="V118" i="31"/>
  <c r="V117" i="31"/>
  <c r="V110" i="31"/>
  <c r="V109" i="31"/>
  <c r="V49" i="31"/>
  <c r="V126" i="31"/>
  <c r="V116" i="31"/>
  <c r="V115" i="31"/>
  <c r="V108" i="31"/>
  <c r="V107" i="31"/>
  <c r="V102" i="31"/>
  <c r="V100" i="31"/>
  <c r="V98" i="31"/>
  <c r="V96" i="31"/>
  <c r="V94" i="31"/>
  <c r="V92" i="31"/>
  <c r="V90" i="31"/>
  <c r="V88" i="31"/>
  <c r="V86" i="31"/>
  <c r="V84" i="31"/>
  <c r="V82" i="31"/>
  <c r="V80" i="31"/>
  <c r="V78" i="31"/>
  <c r="V76" i="31"/>
  <c r="V74" i="31"/>
  <c r="V72" i="31"/>
  <c r="V70" i="31"/>
  <c r="V68" i="31"/>
  <c r="V66" i="31"/>
  <c r="V128" i="31"/>
  <c r="V120" i="31"/>
  <c r="V114" i="31"/>
  <c r="V113" i="31"/>
  <c r="V106" i="31"/>
  <c r="V105" i="31"/>
  <c r="V130" i="31"/>
  <c r="V122" i="31"/>
  <c r="V112" i="31"/>
  <c r="V111" i="31"/>
  <c r="V104" i="31"/>
  <c r="V103" i="31"/>
  <c r="V101" i="31"/>
  <c r="V99" i="31"/>
  <c r="V97" i="31"/>
  <c r="V95" i="31"/>
  <c r="V93" i="31"/>
  <c r="V91" i="31"/>
  <c r="V89" i="31"/>
  <c r="V87" i="31"/>
  <c r="V85" i="31"/>
  <c r="V83" i="31"/>
  <c r="V81" i="31"/>
  <c r="V79" i="31"/>
  <c r="V77" i="31"/>
  <c r="V75" i="31"/>
  <c r="V73" i="31"/>
  <c r="V71" i="31"/>
  <c r="V69" i="31"/>
  <c r="V67" i="31"/>
  <c r="V65" i="31"/>
  <c r="V63" i="31"/>
  <c r="V61" i="31"/>
  <c r="V59" i="31"/>
  <c r="V57" i="31"/>
  <c r="V55" i="31"/>
  <c r="V53" i="31"/>
  <c r="V51" i="31"/>
  <c r="V47" i="31"/>
  <c r="V43" i="31"/>
  <c r="V38" i="31"/>
  <c r="V34" i="31"/>
  <c r="V29" i="31"/>
  <c r="V28" i="31"/>
  <c r="V27" i="31"/>
  <c r="V24" i="31"/>
  <c r="V16" i="31"/>
  <c r="V10" i="31"/>
  <c r="V62" i="31"/>
  <c r="V58" i="31"/>
  <c r="V54" i="31"/>
  <c r="V50" i="31"/>
  <c r="V44" i="31"/>
  <c r="V41" i="31"/>
  <c r="V39" i="31"/>
  <c r="V35" i="31"/>
  <c r="V32" i="31"/>
  <c r="V30" i="31"/>
  <c r="V23" i="31"/>
  <c r="V20" i="31"/>
  <c r="V18" i="31"/>
  <c r="V15" i="31"/>
  <c r="V14" i="31"/>
  <c r="V11" i="31"/>
  <c r="V48" i="31"/>
  <c r="V45" i="31"/>
  <c r="V36" i="31"/>
  <c r="V26" i="31"/>
  <c r="V22" i="31"/>
  <c r="V64" i="31"/>
  <c r="V60" i="31"/>
  <c r="V56" i="31"/>
  <c r="V52" i="31"/>
  <c r="V46" i="31"/>
  <c r="V42" i="31"/>
  <c r="V40" i="31"/>
  <c r="V37" i="31"/>
  <c r="V33" i="31"/>
  <c r="V31" i="31"/>
  <c r="V25" i="31"/>
  <c r="V21" i="31"/>
  <c r="V19" i="31"/>
  <c r="V17" i="31"/>
  <c r="V13" i="31"/>
  <c r="V12" i="31"/>
  <c r="X374" i="31"/>
  <c r="X372" i="31"/>
  <c r="X370" i="31"/>
  <c r="X371" i="31"/>
  <c r="X367" i="31"/>
  <c r="X365" i="31"/>
  <c r="X363" i="31"/>
  <c r="X373" i="31"/>
  <c r="X368" i="31"/>
  <c r="X369" i="31"/>
  <c r="X364" i="31"/>
  <c r="X362" i="31"/>
  <c r="X360" i="31"/>
  <c r="X358" i="31"/>
  <c r="X356" i="31"/>
  <c r="X361" i="31"/>
  <c r="X366" i="31"/>
  <c r="X359" i="31"/>
  <c r="X357" i="31"/>
  <c r="X355" i="31"/>
  <c r="X352" i="31"/>
  <c r="X350" i="31"/>
  <c r="X348" i="31"/>
  <c r="X346" i="31"/>
  <c r="X344" i="31"/>
  <c r="X342" i="31"/>
  <c r="X340" i="31"/>
  <c r="X354" i="31"/>
  <c r="X353" i="31"/>
  <c r="X351" i="31"/>
  <c r="X349" i="31"/>
  <c r="X347" i="31"/>
  <c r="X345" i="31"/>
  <c r="X343" i="31"/>
  <c r="X341" i="31"/>
  <c r="X339" i="31"/>
  <c r="X338" i="31"/>
  <c r="X336" i="31"/>
  <c r="X334" i="31"/>
  <c r="X332" i="31"/>
  <c r="X330" i="31"/>
  <c r="X328" i="31"/>
  <c r="X326" i="31"/>
  <c r="X333" i="31"/>
  <c r="X325" i="31"/>
  <c r="X335" i="31"/>
  <c r="X327" i="31"/>
  <c r="X324" i="31"/>
  <c r="X322" i="31"/>
  <c r="X320" i="31"/>
  <c r="X318" i="31"/>
  <c r="X316" i="31"/>
  <c r="X314" i="31"/>
  <c r="X312" i="31"/>
  <c r="X310" i="31"/>
  <c r="X337" i="31"/>
  <c r="X329" i="31"/>
  <c r="X323" i="31"/>
  <c r="X315" i="31"/>
  <c r="X317" i="31"/>
  <c r="X309" i="31"/>
  <c r="X308" i="31"/>
  <c r="X306" i="31"/>
  <c r="X304" i="31"/>
  <c r="X302" i="31"/>
  <c r="X300" i="31"/>
  <c r="X298" i="31"/>
  <c r="X296" i="31"/>
  <c r="X294" i="31"/>
  <c r="X319" i="31"/>
  <c r="X321" i="31"/>
  <c r="X303" i="31"/>
  <c r="X295" i="31"/>
  <c r="X293" i="31"/>
  <c r="X289" i="31"/>
  <c r="X281" i="31"/>
  <c r="X280" i="31"/>
  <c r="X305" i="31"/>
  <c r="X297" i="31"/>
  <c r="X290" i="31"/>
  <c r="X286" i="31"/>
  <c r="X279" i="31"/>
  <c r="X277" i="31"/>
  <c r="X275" i="31"/>
  <c r="X273" i="31"/>
  <c r="X271" i="31"/>
  <c r="X269" i="31"/>
  <c r="X267" i="31"/>
  <c r="X265" i="31"/>
  <c r="X331" i="31"/>
  <c r="X311" i="31"/>
  <c r="X307" i="31"/>
  <c r="X299" i="31"/>
  <c r="X291" i="31"/>
  <c r="X287" i="31"/>
  <c r="X285" i="31"/>
  <c r="X284" i="31"/>
  <c r="X301" i="31"/>
  <c r="X288" i="31"/>
  <c r="X282" i="31"/>
  <c r="X272" i="31"/>
  <c r="X262" i="31"/>
  <c r="X258" i="31"/>
  <c r="X252" i="31"/>
  <c r="X251" i="31"/>
  <c r="X247" i="31"/>
  <c r="X245" i="31"/>
  <c r="X243" i="31"/>
  <c r="X241" i="31"/>
  <c r="X239" i="31"/>
  <c r="X237" i="31"/>
  <c r="X235" i="31"/>
  <c r="X233" i="31"/>
  <c r="X231" i="31"/>
  <c r="X229" i="31"/>
  <c r="X227" i="31"/>
  <c r="X225" i="31"/>
  <c r="X223" i="31"/>
  <c r="X221" i="31"/>
  <c r="X219" i="31"/>
  <c r="X217" i="31"/>
  <c r="X313" i="31"/>
  <c r="X292" i="31"/>
  <c r="X283" i="31"/>
  <c r="X274" i="31"/>
  <c r="X266" i="31"/>
  <c r="X263" i="31"/>
  <c r="X259" i="31"/>
  <c r="X257" i="31"/>
  <c r="X250" i="31"/>
  <c r="X249" i="31"/>
  <c r="X276" i="31"/>
  <c r="X268" i="31"/>
  <c r="X264" i="31"/>
  <c r="X260" i="31"/>
  <c r="X256" i="31"/>
  <c r="X255" i="31"/>
  <c r="X248" i="31"/>
  <c r="X246" i="31"/>
  <c r="X244" i="31"/>
  <c r="X242" i="31"/>
  <c r="X240" i="31"/>
  <c r="X238" i="31"/>
  <c r="X236" i="31"/>
  <c r="X234" i="31"/>
  <c r="X232" i="31"/>
  <c r="X230" i="31"/>
  <c r="X228" i="31"/>
  <c r="X278" i="31"/>
  <c r="X220" i="31"/>
  <c r="X216" i="31"/>
  <c r="X214" i="31"/>
  <c r="X212" i="31"/>
  <c r="X210" i="31"/>
  <c r="X261" i="31"/>
  <c r="X226" i="31"/>
  <c r="X253" i="31"/>
  <c r="X224" i="31"/>
  <c r="X270" i="31"/>
  <c r="X254" i="31"/>
  <c r="X218" i="31"/>
  <c r="X215" i="31"/>
  <c r="X213" i="31"/>
  <c r="X211" i="31"/>
  <c r="X222" i="31"/>
  <c r="X209" i="31"/>
  <c r="X204" i="31"/>
  <c r="X200" i="31"/>
  <c r="X205" i="31"/>
  <c r="X199" i="31"/>
  <c r="X197" i="31"/>
  <c r="X195" i="31"/>
  <c r="X193" i="31"/>
  <c r="X191" i="31"/>
  <c r="X189" i="31"/>
  <c r="X187" i="31"/>
  <c r="X185" i="31"/>
  <c r="X183" i="31"/>
  <c r="X181" i="31"/>
  <c r="X179" i="31"/>
  <c r="X177" i="31"/>
  <c r="X206" i="31"/>
  <c r="X208" i="31"/>
  <c r="X207" i="31"/>
  <c r="X203" i="31"/>
  <c r="X202" i="31"/>
  <c r="X201" i="31"/>
  <c r="X198" i="31"/>
  <c r="X196" i="31"/>
  <c r="X194" i="31"/>
  <c r="X192" i="31"/>
  <c r="X190" i="31"/>
  <c r="X188" i="31"/>
  <c r="X186" i="31"/>
  <c r="X184" i="31"/>
  <c r="X182" i="31"/>
  <c r="X180" i="31"/>
  <c r="X178" i="31"/>
  <c r="X176" i="31"/>
  <c r="X174" i="31"/>
  <c r="X172" i="31"/>
  <c r="X170" i="31"/>
  <c r="X171" i="31"/>
  <c r="X168" i="31"/>
  <c r="X166" i="31"/>
  <c r="X164" i="31"/>
  <c r="X162" i="31"/>
  <c r="X160" i="31"/>
  <c r="X158" i="31"/>
  <c r="X156" i="31"/>
  <c r="X154" i="31"/>
  <c r="X152" i="31"/>
  <c r="X150" i="31"/>
  <c r="X148" i="31"/>
  <c r="X146" i="31"/>
  <c r="X144" i="31"/>
  <c r="X142" i="31"/>
  <c r="X140" i="31"/>
  <c r="X138" i="31"/>
  <c r="X136" i="31"/>
  <c r="X134" i="31"/>
  <c r="X132" i="31"/>
  <c r="X130" i="31"/>
  <c r="X128" i="31"/>
  <c r="X126" i="31"/>
  <c r="X124" i="31"/>
  <c r="X122" i="31"/>
  <c r="X120" i="31"/>
  <c r="X169" i="31"/>
  <c r="X167" i="31"/>
  <c r="X165" i="31"/>
  <c r="X163" i="31"/>
  <c r="X161" i="31"/>
  <c r="X159" i="31"/>
  <c r="X157" i="31"/>
  <c r="X155" i="31"/>
  <c r="X153" i="31"/>
  <c r="X151" i="31"/>
  <c r="X149" i="31"/>
  <c r="X147" i="31"/>
  <c r="X145" i="31"/>
  <c r="X143" i="31"/>
  <c r="X141" i="31"/>
  <c r="X139" i="31"/>
  <c r="X137" i="31"/>
  <c r="X135" i="31"/>
  <c r="X133" i="31"/>
  <c r="X175" i="31"/>
  <c r="X173" i="31"/>
  <c r="X129" i="31"/>
  <c r="X121" i="31"/>
  <c r="X119" i="31"/>
  <c r="X115" i="31"/>
  <c r="X114" i="31"/>
  <c r="X107" i="31"/>
  <c r="X106" i="31"/>
  <c r="X131" i="31"/>
  <c r="X123" i="31"/>
  <c r="X113" i="31"/>
  <c r="X112" i="31"/>
  <c r="X105" i="31"/>
  <c r="X104" i="31"/>
  <c r="X103" i="31"/>
  <c r="X101" i="31"/>
  <c r="X99" i="31"/>
  <c r="X97" i="31"/>
  <c r="X95" i="31"/>
  <c r="X93" i="31"/>
  <c r="X91" i="31"/>
  <c r="X89" i="31"/>
  <c r="X87" i="31"/>
  <c r="X85" i="31"/>
  <c r="X83" i="31"/>
  <c r="X81" i="31"/>
  <c r="X79" i="31"/>
  <c r="X77" i="31"/>
  <c r="X75" i="31"/>
  <c r="X73" i="31"/>
  <c r="X71" i="31"/>
  <c r="X69" i="31"/>
  <c r="X67" i="31"/>
  <c r="X65" i="31"/>
  <c r="X125" i="31"/>
  <c r="X118" i="31"/>
  <c r="X111" i="31"/>
  <c r="X110" i="31"/>
  <c r="X127" i="31"/>
  <c r="X117" i="31"/>
  <c r="X116" i="31"/>
  <c r="X109" i="31"/>
  <c r="X108" i="31"/>
  <c r="X102" i="31"/>
  <c r="X100" i="31"/>
  <c r="X98" i="31"/>
  <c r="X96" i="31"/>
  <c r="X94" i="31"/>
  <c r="X92" i="31"/>
  <c r="X90" i="31"/>
  <c r="X88" i="31"/>
  <c r="X86" i="31"/>
  <c r="X84" i="31"/>
  <c r="X82" i="31"/>
  <c r="X80" i="31"/>
  <c r="X78" i="31"/>
  <c r="X76" i="31"/>
  <c r="X74" i="31"/>
  <c r="X72" i="31"/>
  <c r="X70" i="31"/>
  <c r="X68" i="31"/>
  <c r="X66" i="31"/>
  <c r="X64" i="31"/>
  <c r="X62" i="31"/>
  <c r="X60" i="31"/>
  <c r="X58" i="31"/>
  <c r="X56" i="31"/>
  <c r="X54" i="31"/>
  <c r="X52" i="31"/>
  <c r="X50" i="31"/>
  <c r="X49" i="31"/>
  <c r="X48" i="31"/>
  <c r="X45" i="31"/>
  <c r="X36" i="31"/>
  <c r="X26" i="31"/>
  <c r="X22" i="31"/>
  <c r="X14" i="31"/>
  <c r="X11" i="31"/>
  <c r="X63" i="31"/>
  <c r="X59" i="31"/>
  <c r="X55" i="31"/>
  <c r="X51" i="31"/>
  <c r="X46" i="31"/>
  <c r="X42" i="31"/>
  <c r="X40" i="31"/>
  <c r="X37" i="31"/>
  <c r="X33" i="31"/>
  <c r="X31" i="31"/>
  <c r="X25" i="31"/>
  <c r="X21" i="31"/>
  <c r="X19" i="31"/>
  <c r="X17" i="31"/>
  <c r="X13" i="31"/>
  <c r="X12" i="31"/>
  <c r="X10" i="31"/>
  <c r="X47" i="31"/>
  <c r="X43" i="31"/>
  <c r="X38" i="31"/>
  <c r="X34" i="31"/>
  <c r="X29" i="31"/>
  <c r="X28" i="31"/>
  <c r="X27" i="31"/>
  <c r="X24" i="31"/>
  <c r="X16" i="31"/>
  <c r="X61" i="31"/>
  <c r="X57" i="31"/>
  <c r="X53" i="31"/>
  <c r="X44" i="31"/>
  <c r="X41" i="31"/>
  <c r="X39" i="31"/>
  <c r="X35" i="31"/>
  <c r="X32" i="31"/>
  <c r="X30" i="31"/>
  <c r="X23" i="31"/>
  <c r="X20" i="31"/>
  <c r="X18" i="31"/>
  <c r="X15" i="31"/>
  <c r="AK373" i="31"/>
  <c r="AK371" i="31"/>
  <c r="AK372" i="31"/>
  <c r="AK368" i="31"/>
  <c r="AK364" i="31"/>
  <c r="AK374" i="31"/>
  <c r="AK369" i="31"/>
  <c r="AK365" i="31"/>
  <c r="AK363" i="31"/>
  <c r="AK361" i="31"/>
  <c r="AK366" i="31"/>
  <c r="AK359" i="31"/>
  <c r="AK357" i="31"/>
  <c r="AK355" i="31"/>
  <c r="AK370" i="31"/>
  <c r="AK362" i="31"/>
  <c r="AK367" i="31"/>
  <c r="AK358" i="31"/>
  <c r="AK356" i="31"/>
  <c r="AK354" i="31"/>
  <c r="AK351" i="31"/>
  <c r="AK349" i="31"/>
  <c r="AK347" i="31"/>
  <c r="AK345" i="31"/>
  <c r="AK343" i="31"/>
  <c r="AK341" i="31"/>
  <c r="AK339" i="31"/>
  <c r="AK352" i="31"/>
  <c r="AK350" i="31"/>
  <c r="AK348" i="31"/>
  <c r="AK346" i="31"/>
  <c r="AK344" i="31"/>
  <c r="AK342" i="31"/>
  <c r="AK340" i="31"/>
  <c r="AK353" i="31"/>
  <c r="AK338" i="31"/>
  <c r="AK337" i="31"/>
  <c r="AK335" i="31"/>
  <c r="AK333" i="31"/>
  <c r="AK331" i="31"/>
  <c r="AK329" i="31"/>
  <c r="AK327" i="31"/>
  <c r="AK325" i="31"/>
  <c r="AK360" i="31"/>
  <c r="AK334" i="31"/>
  <c r="AK336" i="31"/>
  <c r="AK328" i="31"/>
  <c r="AK323" i="31"/>
  <c r="AK321" i="31"/>
  <c r="AK319" i="31"/>
  <c r="AK317" i="31"/>
  <c r="AK315" i="31"/>
  <c r="AK313" i="31"/>
  <c r="AK311" i="31"/>
  <c r="AK309" i="31"/>
  <c r="AK330" i="31"/>
  <c r="AK332" i="31"/>
  <c r="AK324" i="31"/>
  <c r="AK316" i="31"/>
  <c r="AK318" i="31"/>
  <c r="AK310" i="31"/>
  <c r="AK307" i="31"/>
  <c r="AK305" i="31"/>
  <c r="AK303" i="31"/>
  <c r="AK301" i="31"/>
  <c r="AK299" i="31"/>
  <c r="AK297" i="31"/>
  <c r="AK295" i="31"/>
  <c r="AK320" i="31"/>
  <c r="AK312" i="31"/>
  <c r="AK314" i="31"/>
  <c r="AK304" i="31"/>
  <c r="AK296" i="31"/>
  <c r="AK290" i="31"/>
  <c r="AK282" i="31"/>
  <c r="AK281" i="31"/>
  <c r="AK326" i="31"/>
  <c r="AK322" i="31"/>
  <c r="AK306" i="31"/>
  <c r="AK298" i="31"/>
  <c r="AK291" i="31"/>
  <c r="AK287" i="31"/>
  <c r="AK280" i="31"/>
  <c r="AK279" i="31"/>
  <c r="AK278" i="31"/>
  <c r="AK276" i="31"/>
  <c r="AK274" i="31"/>
  <c r="AK272" i="31"/>
  <c r="AK270" i="31"/>
  <c r="AK268" i="31"/>
  <c r="AK266" i="31"/>
  <c r="AK308" i="31"/>
  <c r="AK300" i="31"/>
  <c r="AK292" i="31"/>
  <c r="AK288" i="31"/>
  <c r="AK286" i="31"/>
  <c r="AK285" i="31"/>
  <c r="AK294" i="31"/>
  <c r="AK284" i="31"/>
  <c r="AK273" i="31"/>
  <c r="AK265" i="31"/>
  <c r="AK263" i="31"/>
  <c r="AK259" i="31"/>
  <c r="AK253" i="31"/>
  <c r="AK252" i="31"/>
  <c r="AK246" i="31"/>
  <c r="AK244" i="31"/>
  <c r="AK242" i="31"/>
  <c r="AK240" i="31"/>
  <c r="AK238" i="31"/>
  <c r="AK236" i="31"/>
  <c r="AK234" i="31"/>
  <c r="AK232" i="31"/>
  <c r="AK230" i="31"/>
  <c r="AK228" i="31"/>
  <c r="AK226" i="31"/>
  <c r="AK224" i="31"/>
  <c r="AK222" i="31"/>
  <c r="AK220" i="31"/>
  <c r="AK218" i="31"/>
  <c r="AK216" i="31"/>
  <c r="AK302" i="31"/>
  <c r="AK275" i="31"/>
  <c r="AK267" i="31"/>
  <c r="AK264" i="31"/>
  <c r="AK260" i="31"/>
  <c r="AK251" i="31"/>
  <c r="AK250" i="31"/>
  <c r="AK289" i="31"/>
  <c r="AK277" i="31"/>
  <c r="AK269" i="31"/>
  <c r="AK261" i="31"/>
  <c r="AK257" i="31"/>
  <c r="AK256" i="31"/>
  <c r="AK249" i="31"/>
  <c r="AK248" i="31"/>
  <c r="AK245" i="31"/>
  <c r="AK243" i="31"/>
  <c r="AK241" i="31"/>
  <c r="AK239" i="31"/>
  <c r="AK237" i="31"/>
  <c r="AK235" i="31"/>
  <c r="AK233" i="31"/>
  <c r="AK231" i="31"/>
  <c r="AK229" i="31"/>
  <c r="AK227" i="31"/>
  <c r="AK293" i="31"/>
  <c r="AK271" i="31"/>
  <c r="AK221" i="31"/>
  <c r="AK215" i="31"/>
  <c r="AK213" i="31"/>
  <c r="AK211" i="31"/>
  <c r="AK209" i="31"/>
  <c r="AK254" i="31"/>
  <c r="AK283" i="31"/>
  <c r="AK258" i="31"/>
  <c r="AK255" i="31"/>
  <c r="AK225" i="31"/>
  <c r="AK217" i="31"/>
  <c r="AK262" i="31"/>
  <c r="AK247" i="31"/>
  <c r="AK223" i="31"/>
  <c r="AK208" i="31"/>
  <c r="AK214" i="31"/>
  <c r="AK219" i="31"/>
  <c r="AK212" i="31"/>
  <c r="AK210" i="31"/>
  <c r="AK205" i="31"/>
  <c r="AK201" i="31"/>
  <c r="AK200" i="31"/>
  <c r="AK206" i="31"/>
  <c r="AK198" i="31"/>
  <c r="AK196" i="31"/>
  <c r="AK194" i="31"/>
  <c r="AK192" i="31"/>
  <c r="AK190" i="31"/>
  <c r="AK188" i="31"/>
  <c r="AK186" i="31"/>
  <c r="AK184" i="31"/>
  <c r="AK182" i="31"/>
  <c r="AK180" i="31"/>
  <c r="AK178" i="31"/>
  <c r="AK207" i="31"/>
  <c r="AK203" i="31"/>
  <c r="AK204" i="31"/>
  <c r="AK202" i="31"/>
  <c r="AK199" i="31"/>
  <c r="AK197" i="31"/>
  <c r="AK195" i="31"/>
  <c r="AK193" i="31"/>
  <c r="AK191" i="31"/>
  <c r="AK189" i="31"/>
  <c r="AK187" i="31"/>
  <c r="AK185" i="31"/>
  <c r="AK183" i="31"/>
  <c r="AK181" i="31"/>
  <c r="AK179" i="31"/>
  <c r="AK177" i="31"/>
  <c r="AK175" i="31"/>
  <c r="AK173" i="31"/>
  <c r="AK171" i="31"/>
  <c r="AK169" i="31"/>
  <c r="AK172" i="31"/>
  <c r="AK167" i="31"/>
  <c r="AK165" i="31"/>
  <c r="AK163" i="31"/>
  <c r="AK161" i="31"/>
  <c r="AK159" i="31"/>
  <c r="AK157" i="31"/>
  <c r="AK155" i="31"/>
  <c r="AK153" i="31"/>
  <c r="AK151" i="31"/>
  <c r="AK149" i="31"/>
  <c r="AK147" i="31"/>
  <c r="AK145" i="31"/>
  <c r="AK143" i="31"/>
  <c r="AK141" i="31"/>
  <c r="AK139" i="31"/>
  <c r="AK137" i="31"/>
  <c r="AK135" i="31"/>
  <c r="AK133" i="31"/>
  <c r="AK131" i="31"/>
  <c r="AK129" i="31"/>
  <c r="AK127" i="31"/>
  <c r="AK125" i="31"/>
  <c r="AK123" i="31"/>
  <c r="AK121" i="31"/>
  <c r="AK119" i="31"/>
  <c r="AK174" i="31"/>
  <c r="AK170" i="31"/>
  <c r="AK168" i="31"/>
  <c r="AK166" i="31"/>
  <c r="AK164" i="31"/>
  <c r="AK162" i="31"/>
  <c r="AK160" i="31"/>
  <c r="AK158" i="31"/>
  <c r="AK156" i="31"/>
  <c r="AK154" i="31"/>
  <c r="AK152" i="31"/>
  <c r="AK150" i="31"/>
  <c r="AK148" i="31"/>
  <c r="AK146" i="31"/>
  <c r="AK144" i="31"/>
  <c r="AK142" i="31"/>
  <c r="AK140" i="31"/>
  <c r="AK138" i="31"/>
  <c r="AK136" i="31"/>
  <c r="AK134" i="31"/>
  <c r="AK132" i="31"/>
  <c r="AK176" i="31"/>
  <c r="AK130" i="31"/>
  <c r="AK122" i="31"/>
  <c r="AK116" i="31"/>
  <c r="AK115" i="31"/>
  <c r="AK108" i="31"/>
  <c r="AK107" i="31"/>
  <c r="AK49" i="31"/>
  <c r="AK124" i="31"/>
  <c r="AK114" i="31"/>
  <c r="AK113" i="31"/>
  <c r="AK106" i="31"/>
  <c r="AK105" i="31"/>
  <c r="AK102" i="31"/>
  <c r="AK100" i="31"/>
  <c r="AK98" i="31"/>
  <c r="AK96" i="31"/>
  <c r="AK94" i="31"/>
  <c r="AK92" i="31"/>
  <c r="AK90" i="31"/>
  <c r="AK88" i="31"/>
  <c r="AK86" i="31"/>
  <c r="AK84" i="31"/>
  <c r="AK82" i="31"/>
  <c r="AK80" i="31"/>
  <c r="AK78" i="31"/>
  <c r="AK76" i="31"/>
  <c r="AK74" i="31"/>
  <c r="AK72" i="31"/>
  <c r="AK70" i="31"/>
  <c r="AK68" i="31"/>
  <c r="AK66" i="31"/>
  <c r="AK64" i="31"/>
  <c r="AK126" i="31"/>
  <c r="AK112" i="31"/>
  <c r="AK111" i="31"/>
  <c r="AK104" i="31"/>
  <c r="AK128" i="31"/>
  <c r="AK120" i="31"/>
  <c r="AK118" i="31"/>
  <c r="AK117" i="31"/>
  <c r="AK110" i="31"/>
  <c r="AK109" i="31"/>
  <c r="AK103" i="31"/>
  <c r="AK101" i="31"/>
  <c r="AK99" i="31"/>
  <c r="AK97" i="31"/>
  <c r="AK95" i="31"/>
  <c r="AK93" i="31"/>
  <c r="AK91" i="31"/>
  <c r="AK89" i="31"/>
  <c r="AK87" i="31"/>
  <c r="AK85" i="31"/>
  <c r="AK83" i="31"/>
  <c r="AK81" i="31"/>
  <c r="AK79" i="31"/>
  <c r="AK77" i="31"/>
  <c r="AK75" i="31"/>
  <c r="AK73" i="31"/>
  <c r="AK71" i="31"/>
  <c r="AK69" i="31"/>
  <c r="AK67" i="31"/>
  <c r="AK65" i="31"/>
  <c r="AK63" i="31"/>
  <c r="AK61" i="31"/>
  <c r="AK59" i="31"/>
  <c r="AK57" i="31"/>
  <c r="AK55" i="31"/>
  <c r="AK53" i="31"/>
  <c r="AK51" i="31"/>
  <c r="AK43" i="31"/>
  <c r="AK38" i="31"/>
  <c r="AK34" i="31"/>
  <c r="AK29" i="31"/>
  <c r="AK28" i="31"/>
  <c r="AK27" i="31"/>
  <c r="AK24" i="31"/>
  <c r="AK16" i="31"/>
  <c r="AK10" i="31"/>
  <c r="AK11" i="31"/>
  <c r="AK60" i="31"/>
  <c r="AK56" i="31"/>
  <c r="AK52" i="31"/>
  <c r="AK48" i="31"/>
  <c r="AK44" i="31"/>
  <c r="AK41" i="31"/>
  <c r="AK39" i="31"/>
  <c r="AK35" i="31"/>
  <c r="AK32" i="31"/>
  <c r="AK30" i="31"/>
  <c r="AK23" i="31"/>
  <c r="AK20" i="31"/>
  <c r="AK18" i="31"/>
  <c r="AK15" i="31"/>
  <c r="AK14" i="31"/>
  <c r="AK45" i="31"/>
  <c r="AK36" i="31"/>
  <c r="AK26" i="31"/>
  <c r="AK22" i="31"/>
  <c r="AK62" i="31"/>
  <c r="AK58" i="31"/>
  <c r="AK54" i="31"/>
  <c r="AK50" i="31"/>
  <c r="AK47" i="31"/>
  <c r="AK46" i="31"/>
  <c r="AK42" i="31"/>
  <c r="AK40" i="31"/>
  <c r="AK37" i="31"/>
  <c r="AK33" i="31"/>
  <c r="AK31" i="31"/>
  <c r="AK25" i="31"/>
  <c r="AK21" i="31"/>
  <c r="AK19" i="31"/>
  <c r="AK17" i="31"/>
  <c r="AK13" i="31"/>
  <c r="AK12" i="31"/>
  <c r="AN373" i="30"/>
  <c r="AN371" i="30"/>
  <c r="AN369" i="30"/>
  <c r="AN367" i="30"/>
  <c r="AN372" i="30"/>
  <c r="AN368" i="30"/>
  <c r="AN364" i="30"/>
  <c r="AN362" i="30"/>
  <c r="AN360" i="30"/>
  <c r="AN374" i="30"/>
  <c r="AN366" i="30"/>
  <c r="AN359" i="30"/>
  <c r="AN358" i="30"/>
  <c r="AN356" i="30"/>
  <c r="AN354" i="30"/>
  <c r="AN352" i="30"/>
  <c r="AN350" i="30"/>
  <c r="AN348" i="30"/>
  <c r="AN365" i="30"/>
  <c r="AN361" i="30"/>
  <c r="AN355" i="30"/>
  <c r="AN351" i="30"/>
  <c r="AN345" i="30"/>
  <c r="AN343" i="30"/>
  <c r="AN341" i="30"/>
  <c r="AN339" i="30"/>
  <c r="AN337" i="30"/>
  <c r="AN335" i="30"/>
  <c r="AN347" i="30"/>
  <c r="AN370" i="30"/>
  <c r="AN357" i="30"/>
  <c r="AN353" i="30"/>
  <c r="AN349" i="30"/>
  <c r="AN334" i="30"/>
  <c r="AN346" i="30"/>
  <c r="AN342" i="30"/>
  <c r="AN333" i="30"/>
  <c r="AN331" i="30"/>
  <c r="AN329" i="30"/>
  <c r="AN327" i="30"/>
  <c r="AN338" i="30"/>
  <c r="AN324" i="30"/>
  <c r="AN323" i="30"/>
  <c r="AN321" i="30"/>
  <c r="AN319" i="30"/>
  <c r="AN340" i="30"/>
  <c r="AN330" i="30"/>
  <c r="AN326" i="30"/>
  <c r="AN322" i="30"/>
  <c r="AN344" i="30"/>
  <c r="AN332" i="30"/>
  <c r="AN320" i="30"/>
  <c r="AN318" i="30"/>
  <c r="AN316" i="30"/>
  <c r="AN314" i="30"/>
  <c r="AN312" i="30"/>
  <c r="AN363" i="30"/>
  <c r="AN317" i="30"/>
  <c r="AN313" i="30"/>
  <c r="AN311" i="30"/>
  <c r="AN309" i="30"/>
  <c r="AN307" i="30"/>
  <c r="AN305" i="30"/>
  <c r="AN303" i="30"/>
  <c r="AN301" i="30"/>
  <c r="AN299" i="30"/>
  <c r="AN297" i="30"/>
  <c r="AN295" i="30"/>
  <c r="AN293" i="30"/>
  <c r="AN291" i="30"/>
  <c r="AN289" i="30"/>
  <c r="AN287" i="30"/>
  <c r="AN285" i="30"/>
  <c r="AN328" i="30"/>
  <c r="AN325" i="30"/>
  <c r="AN315" i="30"/>
  <c r="AN336" i="30"/>
  <c r="AN308" i="30"/>
  <c r="AN300" i="30"/>
  <c r="AN292" i="30"/>
  <c r="AN281" i="30"/>
  <c r="AN279" i="30"/>
  <c r="AN277" i="30"/>
  <c r="AN275" i="30"/>
  <c r="AN273" i="30"/>
  <c r="AN271" i="30"/>
  <c r="AN269" i="30"/>
  <c r="AN267" i="30"/>
  <c r="AN265" i="30"/>
  <c r="AN263" i="30"/>
  <c r="AN310" i="30"/>
  <c r="AN302" i="30"/>
  <c r="AN294" i="30"/>
  <c r="AN288" i="30"/>
  <c r="AN304" i="30"/>
  <c r="AN296" i="30"/>
  <c r="AN284" i="30"/>
  <c r="AN283" i="30"/>
  <c r="AN280" i="30"/>
  <c r="AN278" i="30"/>
  <c r="AN276" i="30"/>
  <c r="AN274" i="30"/>
  <c r="AN272" i="30"/>
  <c r="AN270" i="30"/>
  <c r="AN268" i="30"/>
  <c r="AN266" i="30"/>
  <c r="AN264" i="30"/>
  <c r="AN262" i="30"/>
  <c r="AN260" i="30"/>
  <c r="AN258" i="30"/>
  <c r="AN286" i="30"/>
  <c r="AN259" i="30"/>
  <c r="AN256" i="30"/>
  <c r="AN254" i="30"/>
  <c r="AN252" i="30"/>
  <c r="AN250" i="30"/>
  <c r="AN248" i="30"/>
  <c r="AN246" i="30"/>
  <c r="AN244" i="30"/>
  <c r="AN242" i="30"/>
  <c r="AN240" i="30"/>
  <c r="AN238" i="30"/>
  <c r="AN236" i="30"/>
  <c r="AN234" i="30"/>
  <c r="AN232" i="30"/>
  <c r="AN230" i="30"/>
  <c r="AN228" i="30"/>
  <c r="AN226" i="30"/>
  <c r="AN224" i="30"/>
  <c r="AN222" i="30"/>
  <c r="AN220" i="30"/>
  <c r="AN218" i="30"/>
  <c r="AN290" i="30"/>
  <c r="AN298" i="30"/>
  <c r="AN282" i="30"/>
  <c r="AN261" i="30"/>
  <c r="AN257" i="30"/>
  <c r="AN255" i="30"/>
  <c r="AN253" i="30"/>
  <c r="AN251" i="30"/>
  <c r="AN249" i="30"/>
  <c r="AN247" i="30"/>
  <c r="AN245" i="30"/>
  <c r="AN243" i="30"/>
  <c r="AN241" i="30"/>
  <c r="AN239" i="30"/>
  <c r="AN237" i="30"/>
  <c r="AN235" i="30"/>
  <c r="AN233" i="30"/>
  <c r="AN231" i="30"/>
  <c r="AN229" i="30"/>
  <c r="AN221" i="30"/>
  <c r="AN227" i="30"/>
  <c r="AN219" i="30"/>
  <c r="AN216" i="30"/>
  <c r="AN214" i="30"/>
  <c r="AN212" i="30"/>
  <c r="AN210" i="30"/>
  <c r="AN208" i="30"/>
  <c r="AN206" i="30"/>
  <c r="AN204" i="30"/>
  <c r="AN202" i="30"/>
  <c r="AN200" i="30"/>
  <c r="AN198" i="30"/>
  <c r="AN196" i="30"/>
  <c r="AN194" i="30"/>
  <c r="AN192" i="30"/>
  <c r="AN190" i="30"/>
  <c r="AN188" i="30"/>
  <c r="AN186" i="30"/>
  <c r="AN184" i="30"/>
  <c r="AN182" i="30"/>
  <c r="AN180" i="30"/>
  <c r="AN178" i="30"/>
  <c r="AN176" i="30"/>
  <c r="AN174" i="30"/>
  <c r="AN172" i="30"/>
  <c r="AN170" i="30"/>
  <c r="AN168" i="30"/>
  <c r="AN166" i="30"/>
  <c r="AN306" i="30"/>
  <c r="AN225" i="30"/>
  <c r="AN217" i="30"/>
  <c r="AN223" i="30"/>
  <c r="AN215" i="30"/>
  <c r="AN207" i="30"/>
  <c r="AN199" i="30"/>
  <c r="AN191" i="30"/>
  <c r="AN183" i="30"/>
  <c r="AN175" i="30"/>
  <c r="AN209" i="30"/>
  <c r="AN201" i="30"/>
  <c r="AN193" i="30"/>
  <c r="AN185" i="30"/>
  <c r="AN177" i="30"/>
  <c r="AN173" i="30"/>
  <c r="AN169" i="30"/>
  <c r="AN165" i="30"/>
  <c r="AN163" i="30"/>
  <c r="AN161" i="30"/>
  <c r="AN159" i="30"/>
  <c r="AN157" i="30"/>
  <c r="AN155" i="30"/>
  <c r="AN153" i="30"/>
  <c r="AN151" i="30"/>
  <c r="AN149" i="30"/>
  <c r="AN147" i="30"/>
  <c r="AN145" i="30"/>
  <c r="AN143" i="30"/>
  <c r="AN141" i="30"/>
  <c r="AN139" i="30"/>
  <c r="AN137" i="30"/>
  <c r="AN135" i="30"/>
  <c r="AN133" i="30"/>
  <c r="AN131" i="30"/>
  <c r="AN129" i="30"/>
  <c r="AN127" i="30"/>
  <c r="AN125" i="30"/>
  <c r="AN211" i="30"/>
  <c r="AN203" i="30"/>
  <c r="AN195" i="30"/>
  <c r="AN187" i="30"/>
  <c r="AN179" i="30"/>
  <c r="AN213" i="30"/>
  <c r="AN181" i="30"/>
  <c r="AN167" i="30"/>
  <c r="AN162" i="30"/>
  <c r="AN154" i="30"/>
  <c r="AN189" i="30"/>
  <c r="AN171" i="30"/>
  <c r="AN164" i="30"/>
  <c r="AN156" i="30"/>
  <c r="AN197" i="30"/>
  <c r="AN158" i="30"/>
  <c r="AN150" i="30"/>
  <c r="AN144" i="30"/>
  <c r="AN136" i="30"/>
  <c r="AN128" i="30"/>
  <c r="AN124" i="30"/>
  <c r="AN123" i="30"/>
  <c r="AN116" i="30"/>
  <c r="AN115" i="30"/>
  <c r="AN205" i="30"/>
  <c r="AN160" i="30"/>
  <c r="AN146" i="30"/>
  <c r="AN138" i="30"/>
  <c r="AN122" i="30"/>
  <c r="AN121" i="30"/>
  <c r="AN134" i="30"/>
  <c r="AN118" i="30"/>
  <c r="AN114" i="30"/>
  <c r="AN113" i="30"/>
  <c r="AN148" i="30"/>
  <c r="AN132" i="30"/>
  <c r="AN126" i="30"/>
  <c r="AN119" i="30"/>
  <c r="AN112" i="30"/>
  <c r="AN110" i="30"/>
  <c r="AN108" i="30"/>
  <c r="AN106" i="30"/>
  <c r="AN104" i="30"/>
  <c r="AN102" i="30"/>
  <c r="AN100" i="30"/>
  <c r="AN98" i="30"/>
  <c r="AN96" i="30"/>
  <c r="AN94" i="30"/>
  <c r="AN92" i="30"/>
  <c r="AN90" i="30"/>
  <c r="AN88" i="30"/>
  <c r="AN152" i="30"/>
  <c r="AN142" i="30"/>
  <c r="AN117" i="30"/>
  <c r="AN140" i="30"/>
  <c r="AN130" i="30"/>
  <c r="AN120" i="30"/>
  <c r="AN111" i="30"/>
  <c r="AN109" i="30"/>
  <c r="AN107" i="30"/>
  <c r="AN105" i="30"/>
  <c r="AN103" i="30"/>
  <c r="AN101" i="30"/>
  <c r="AN99" i="30"/>
  <c r="AN97" i="30"/>
  <c r="AN95" i="30"/>
  <c r="AN93" i="30"/>
  <c r="AN91" i="30"/>
  <c r="AN89" i="30"/>
  <c r="AN87" i="30"/>
  <c r="AN86" i="30"/>
  <c r="AN84" i="30"/>
  <c r="AN82" i="30"/>
  <c r="AN80" i="30"/>
  <c r="AN78" i="30"/>
  <c r="AN76" i="30"/>
  <c r="AN74" i="30"/>
  <c r="AN72" i="30"/>
  <c r="AN70" i="30"/>
  <c r="AN68" i="30"/>
  <c r="AN66" i="30"/>
  <c r="AN64" i="30"/>
  <c r="AN62" i="30"/>
  <c r="AN60" i="30"/>
  <c r="AN58" i="30"/>
  <c r="AN56" i="30"/>
  <c r="AN54" i="30"/>
  <c r="AN52" i="30"/>
  <c r="AN50" i="30"/>
  <c r="AN45" i="30"/>
  <c r="AN36" i="30"/>
  <c r="AN26" i="30"/>
  <c r="AN22" i="30"/>
  <c r="AN46" i="30"/>
  <c r="AN42" i="30"/>
  <c r="AN40" i="30"/>
  <c r="AN37" i="30"/>
  <c r="AN33" i="30"/>
  <c r="AN31" i="30"/>
  <c r="AN25" i="30"/>
  <c r="AN21" i="30"/>
  <c r="AN19" i="30"/>
  <c r="AN85" i="30"/>
  <c r="AN83" i="30"/>
  <c r="AN81" i="30"/>
  <c r="AN79" i="30"/>
  <c r="AN77" i="30"/>
  <c r="AN75" i="30"/>
  <c r="AN73" i="30"/>
  <c r="AN71" i="30"/>
  <c r="AN69" i="30"/>
  <c r="AN67" i="30"/>
  <c r="AN65" i="30"/>
  <c r="AN63" i="30"/>
  <c r="AN61" i="30"/>
  <c r="AN59" i="30"/>
  <c r="AN57" i="30"/>
  <c r="AN55" i="30"/>
  <c r="AN53" i="30"/>
  <c r="AN51" i="30"/>
  <c r="AN48" i="30"/>
  <c r="AN47" i="30"/>
  <c r="AN43" i="30"/>
  <c r="AN38" i="30"/>
  <c r="AN34" i="30"/>
  <c r="AN29" i="30"/>
  <c r="AN28" i="30"/>
  <c r="AN27" i="30"/>
  <c r="AN24" i="30"/>
  <c r="AN16" i="30"/>
  <c r="AN49" i="30"/>
  <c r="AN44" i="30"/>
  <c r="AN41" i="30"/>
  <c r="AN39" i="30"/>
  <c r="AN35" i="30"/>
  <c r="AN32" i="30"/>
  <c r="AN30" i="30"/>
  <c r="AN23" i="30"/>
  <c r="AN20" i="30"/>
  <c r="AN18" i="30"/>
  <c r="AN15" i="30"/>
  <c r="AN17" i="30"/>
  <c r="AN14" i="30"/>
  <c r="AN11" i="30"/>
  <c r="AN13" i="30"/>
  <c r="AN12" i="30"/>
  <c r="AN10" i="30"/>
  <c r="AO373" i="30"/>
  <c r="AO371" i="30"/>
  <c r="AO369" i="30"/>
  <c r="AO367" i="30"/>
  <c r="AO364" i="30"/>
  <c r="AO362" i="30"/>
  <c r="AO374" i="30"/>
  <c r="AO370" i="30"/>
  <c r="AO366" i="30"/>
  <c r="AO365" i="30"/>
  <c r="AO361" i="30"/>
  <c r="AO368" i="30"/>
  <c r="AO357" i="30"/>
  <c r="AO355" i="30"/>
  <c r="AO353" i="30"/>
  <c r="AO351" i="30"/>
  <c r="AO349" i="30"/>
  <c r="AO347" i="30"/>
  <c r="AO372" i="30"/>
  <c r="AO359" i="30"/>
  <c r="AO356" i="30"/>
  <c r="AO352" i="30"/>
  <c r="AO348" i="30"/>
  <c r="AO346" i="30"/>
  <c r="AO344" i="30"/>
  <c r="AO342" i="30"/>
  <c r="AO340" i="30"/>
  <c r="AO363" i="30"/>
  <c r="AO345" i="30"/>
  <c r="AO341" i="30"/>
  <c r="AO333" i="30"/>
  <c r="AO331" i="30"/>
  <c r="AO329" i="30"/>
  <c r="AO327" i="30"/>
  <c r="AO325" i="30"/>
  <c r="AO323" i="30"/>
  <c r="AO350" i="30"/>
  <c r="AO338" i="30"/>
  <c r="AO354" i="30"/>
  <c r="AO343" i="30"/>
  <c r="AO339" i="30"/>
  <c r="AO337" i="30"/>
  <c r="AO336" i="30"/>
  <c r="AO332" i="30"/>
  <c r="AO330" i="30"/>
  <c r="AO326" i="30"/>
  <c r="AO322" i="30"/>
  <c r="AO360" i="30"/>
  <c r="AO334" i="30"/>
  <c r="AO320" i="30"/>
  <c r="AO318" i="30"/>
  <c r="AO316" i="30"/>
  <c r="AO314" i="30"/>
  <c r="AO335" i="30"/>
  <c r="AO328" i="30"/>
  <c r="AO311" i="30"/>
  <c r="AO309" i="30"/>
  <c r="AO307" i="30"/>
  <c r="AO305" i="30"/>
  <c r="AO303" i="30"/>
  <c r="AO301" i="30"/>
  <c r="AO299" i="30"/>
  <c r="AO297" i="30"/>
  <c r="AO295" i="30"/>
  <c r="AO293" i="30"/>
  <c r="AO291" i="30"/>
  <c r="AO289" i="30"/>
  <c r="AO287" i="30"/>
  <c r="AO285" i="30"/>
  <c r="AO283" i="30"/>
  <c r="AO358" i="30"/>
  <c r="AO324" i="30"/>
  <c r="AO315" i="30"/>
  <c r="AO319" i="30"/>
  <c r="AO310" i="30"/>
  <c r="AO308" i="30"/>
  <c r="AO306" i="30"/>
  <c r="AO304" i="30"/>
  <c r="AO302" i="30"/>
  <c r="AO300" i="30"/>
  <c r="AO298" i="30"/>
  <c r="AO296" i="30"/>
  <c r="AO294" i="30"/>
  <c r="AO292" i="30"/>
  <c r="AO290" i="30"/>
  <c r="AO321" i="30"/>
  <c r="AO288" i="30"/>
  <c r="AO313" i="30"/>
  <c r="AO284" i="30"/>
  <c r="AO280" i="30"/>
  <c r="AO278" i="30"/>
  <c r="AO276" i="30"/>
  <c r="AO274" i="30"/>
  <c r="AO272" i="30"/>
  <c r="AO270" i="30"/>
  <c r="AO268" i="30"/>
  <c r="AO266" i="30"/>
  <c r="AO264" i="30"/>
  <c r="AO262" i="30"/>
  <c r="AO260" i="30"/>
  <c r="AO258" i="30"/>
  <c r="AO317" i="30"/>
  <c r="AO312" i="30"/>
  <c r="AO286" i="30"/>
  <c r="AO282" i="30"/>
  <c r="AO275" i="30"/>
  <c r="AO267" i="30"/>
  <c r="AO277" i="30"/>
  <c r="AO269" i="30"/>
  <c r="AO261" i="30"/>
  <c r="AO257" i="30"/>
  <c r="AO255" i="30"/>
  <c r="AO253" i="30"/>
  <c r="AO251" i="30"/>
  <c r="AO249" i="30"/>
  <c r="AO247" i="30"/>
  <c r="AO245" i="30"/>
  <c r="AO243" i="30"/>
  <c r="AO241" i="30"/>
  <c r="AO239" i="30"/>
  <c r="AO237" i="30"/>
  <c r="AO235" i="30"/>
  <c r="AO233" i="30"/>
  <c r="AO279" i="30"/>
  <c r="AO271" i="30"/>
  <c r="AO263" i="30"/>
  <c r="AO281" i="30"/>
  <c r="AO252" i="30"/>
  <c r="AO244" i="30"/>
  <c r="AO236" i="30"/>
  <c r="AO228" i="30"/>
  <c r="AO227" i="30"/>
  <c r="AO220" i="30"/>
  <c r="AO219" i="30"/>
  <c r="AO216" i="30"/>
  <c r="AO214" i="30"/>
  <c r="AO212" i="30"/>
  <c r="AO210" i="30"/>
  <c r="AO208" i="30"/>
  <c r="AO206" i="30"/>
  <c r="AO204" i="30"/>
  <c r="AO202" i="30"/>
  <c r="AO200" i="30"/>
  <c r="AO198" i="30"/>
  <c r="AO196" i="30"/>
  <c r="AO194" i="30"/>
  <c r="AO192" i="30"/>
  <c r="AO190" i="30"/>
  <c r="AO188" i="30"/>
  <c r="AO186" i="30"/>
  <c r="AO184" i="30"/>
  <c r="AO182" i="30"/>
  <c r="AO180" i="30"/>
  <c r="AO178" i="30"/>
  <c r="AO176" i="30"/>
  <c r="AO174" i="30"/>
  <c r="AO259" i="30"/>
  <c r="AO254" i="30"/>
  <c r="AO246" i="30"/>
  <c r="AO238" i="30"/>
  <c r="AO229" i="30"/>
  <c r="AO226" i="30"/>
  <c r="AO225" i="30"/>
  <c r="AO218" i="30"/>
  <c r="AO217" i="30"/>
  <c r="AO265" i="30"/>
  <c r="AO256" i="30"/>
  <c r="AO248" i="30"/>
  <c r="AO240" i="30"/>
  <c r="AO232" i="30"/>
  <c r="AO230" i="30"/>
  <c r="AO224" i="30"/>
  <c r="AO223" i="30"/>
  <c r="AO215" i="30"/>
  <c r="AO213" i="30"/>
  <c r="AO211" i="30"/>
  <c r="AO209" i="30"/>
  <c r="AO207" i="30"/>
  <c r="AO205" i="30"/>
  <c r="AO203" i="30"/>
  <c r="AO201" i="30"/>
  <c r="AO199" i="30"/>
  <c r="AO197" i="30"/>
  <c r="AO195" i="30"/>
  <c r="AO193" i="30"/>
  <c r="AO191" i="30"/>
  <c r="AO189" i="30"/>
  <c r="AO187" i="30"/>
  <c r="AO185" i="30"/>
  <c r="AO183" i="30"/>
  <c r="AO181" i="30"/>
  <c r="AO179" i="30"/>
  <c r="AO177" i="30"/>
  <c r="AO175" i="30"/>
  <c r="AO173" i="30"/>
  <c r="AO171" i="30"/>
  <c r="AO169" i="30"/>
  <c r="AO167" i="30"/>
  <c r="AO165" i="30"/>
  <c r="AO242" i="30"/>
  <c r="AO231" i="30"/>
  <c r="AO172" i="30"/>
  <c r="AO168" i="30"/>
  <c r="AO163" i="30"/>
  <c r="AO161" i="30"/>
  <c r="AO159" i="30"/>
  <c r="AO157" i="30"/>
  <c r="AO155" i="30"/>
  <c r="AO153" i="30"/>
  <c r="AO151" i="30"/>
  <c r="AO149" i="30"/>
  <c r="AO147" i="30"/>
  <c r="AO145" i="30"/>
  <c r="AO143" i="30"/>
  <c r="AO141" i="30"/>
  <c r="AO139" i="30"/>
  <c r="AO137" i="30"/>
  <c r="AO135" i="30"/>
  <c r="AO133" i="30"/>
  <c r="AO131" i="30"/>
  <c r="AO129" i="30"/>
  <c r="AO127" i="30"/>
  <c r="AO125" i="30"/>
  <c r="AO123" i="30"/>
  <c r="AO121" i="30"/>
  <c r="AO119" i="30"/>
  <c r="AO117" i="30"/>
  <c r="AO115" i="30"/>
  <c r="AO113" i="30"/>
  <c r="AO250" i="30"/>
  <c r="AO221" i="30"/>
  <c r="AO170" i="30"/>
  <c r="AO166" i="30"/>
  <c r="AO164" i="30"/>
  <c r="AO162" i="30"/>
  <c r="AO160" i="30"/>
  <c r="AO158" i="30"/>
  <c r="AO156" i="30"/>
  <c r="AO154" i="30"/>
  <c r="AO152" i="30"/>
  <c r="AO150" i="30"/>
  <c r="AO148" i="30"/>
  <c r="AO146" i="30"/>
  <c r="AO144" i="30"/>
  <c r="AO142" i="30"/>
  <c r="AO140" i="30"/>
  <c r="AO138" i="30"/>
  <c r="AO136" i="30"/>
  <c r="AO134" i="30"/>
  <c r="AO132" i="30"/>
  <c r="AO273" i="30"/>
  <c r="AO234" i="30"/>
  <c r="AO222" i="30"/>
  <c r="AO122" i="30"/>
  <c r="AO130" i="30"/>
  <c r="AO126" i="30"/>
  <c r="AO120" i="30"/>
  <c r="AO124" i="30"/>
  <c r="AO116" i="30"/>
  <c r="AO112" i="30"/>
  <c r="AO110" i="30"/>
  <c r="AO108" i="30"/>
  <c r="AO106" i="30"/>
  <c r="AO104" i="30"/>
  <c r="AO102" i="30"/>
  <c r="AO100" i="30"/>
  <c r="AO98" i="30"/>
  <c r="AO96" i="30"/>
  <c r="AO94" i="30"/>
  <c r="AO92" i="30"/>
  <c r="AO90" i="30"/>
  <c r="AO88" i="30"/>
  <c r="AO128" i="30"/>
  <c r="AO111" i="30"/>
  <c r="AO109" i="30"/>
  <c r="AO107" i="30"/>
  <c r="AO105" i="30"/>
  <c r="AO103" i="30"/>
  <c r="AO101" i="30"/>
  <c r="AO99" i="30"/>
  <c r="AO97" i="30"/>
  <c r="AO95" i="30"/>
  <c r="AO93" i="30"/>
  <c r="AO91" i="30"/>
  <c r="AO89" i="30"/>
  <c r="AO87" i="30"/>
  <c r="AO118" i="30"/>
  <c r="AO114" i="30"/>
  <c r="AO46" i="30"/>
  <c r="AO42" i="30"/>
  <c r="AO40" i="30"/>
  <c r="AO37" i="30"/>
  <c r="AO33" i="30"/>
  <c r="AO31" i="30"/>
  <c r="AO25" i="30"/>
  <c r="AO21" i="30"/>
  <c r="AO85" i="30"/>
  <c r="AO83" i="30"/>
  <c r="AO81" i="30"/>
  <c r="AO79" i="30"/>
  <c r="AO77" i="30"/>
  <c r="AO75" i="30"/>
  <c r="AO73" i="30"/>
  <c r="AO71" i="30"/>
  <c r="AO69" i="30"/>
  <c r="AO67" i="30"/>
  <c r="AO65" i="30"/>
  <c r="AO63" i="30"/>
  <c r="AO61" i="30"/>
  <c r="AO59" i="30"/>
  <c r="AO57" i="30"/>
  <c r="AO55" i="30"/>
  <c r="AO53" i="30"/>
  <c r="AO51" i="30"/>
  <c r="AO48" i="30"/>
  <c r="AO47" i="30"/>
  <c r="AO43" i="30"/>
  <c r="AO38" i="30"/>
  <c r="AO34" i="30"/>
  <c r="AO29" i="30"/>
  <c r="AO28" i="30"/>
  <c r="AO27" i="30"/>
  <c r="AO24" i="30"/>
  <c r="AO49" i="30"/>
  <c r="AO44" i="30"/>
  <c r="AO41" i="30"/>
  <c r="AO39" i="30"/>
  <c r="AO35" i="30"/>
  <c r="AO32" i="30"/>
  <c r="AO30" i="30"/>
  <c r="AO23" i="30"/>
  <c r="AO20" i="30"/>
  <c r="AO18" i="30"/>
  <c r="AO86" i="30"/>
  <c r="AO84" i="30"/>
  <c r="AO82" i="30"/>
  <c r="AO80" i="30"/>
  <c r="AO78" i="30"/>
  <c r="AO76" i="30"/>
  <c r="AO74" i="30"/>
  <c r="AO72" i="30"/>
  <c r="AO70" i="30"/>
  <c r="AO68" i="30"/>
  <c r="AO66" i="30"/>
  <c r="AO64" i="30"/>
  <c r="AO62" i="30"/>
  <c r="AO60" i="30"/>
  <c r="AO58" i="30"/>
  <c r="AO56" i="30"/>
  <c r="AO54" i="30"/>
  <c r="AO52" i="30"/>
  <c r="AO50" i="30"/>
  <c r="AO45" i="30"/>
  <c r="AO36" i="30"/>
  <c r="AO26" i="30"/>
  <c r="AO22" i="30"/>
  <c r="AO17" i="30"/>
  <c r="AO14" i="30"/>
  <c r="AO13" i="30"/>
  <c r="AO12" i="30"/>
  <c r="AO16" i="30"/>
  <c r="AO10" i="30"/>
  <c r="AO11" i="30"/>
  <c r="AO19" i="30"/>
  <c r="AO15" i="30"/>
  <c r="AF373" i="30"/>
  <c r="AF371" i="30"/>
  <c r="AF369" i="30"/>
  <c r="AF367" i="30"/>
  <c r="AE373" i="30"/>
  <c r="AE371" i="30"/>
  <c r="AE369" i="30"/>
  <c r="AE367" i="30"/>
  <c r="AE372" i="30"/>
  <c r="AE368" i="30"/>
  <c r="AF364" i="30"/>
  <c r="AF362" i="30"/>
  <c r="AF374" i="30"/>
  <c r="AF370" i="30"/>
  <c r="AF366" i="30"/>
  <c r="AE364" i="30"/>
  <c r="AE362" i="30"/>
  <c r="AE360" i="30"/>
  <c r="AE370" i="30"/>
  <c r="AF365" i="30"/>
  <c r="AF361" i="30"/>
  <c r="AE358" i="30"/>
  <c r="AE356" i="30"/>
  <c r="AE354" i="30"/>
  <c r="AE352" i="30"/>
  <c r="AE350" i="30"/>
  <c r="AE348" i="30"/>
  <c r="AF372" i="30"/>
  <c r="AE365" i="30"/>
  <c r="AE361" i="30"/>
  <c r="AF360" i="30"/>
  <c r="AF359" i="30"/>
  <c r="AF357" i="30"/>
  <c r="AF355" i="30"/>
  <c r="AF353" i="30"/>
  <c r="AF351" i="30"/>
  <c r="AF349" i="30"/>
  <c r="AE374" i="30"/>
  <c r="AF363" i="30"/>
  <c r="AE359" i="30"/>
  <c r="AE355" i="30"/>
  <c r="AE351" i="30"/>
  <c r="AE347" i="30"/>
  <c r="AE345" i="30"/>
  <c r="AE343" i="30"/>
  <c r="AE341" i="30"/>
  <c r="AE339" i="30"/>
  <c r="AE337" i="30"/>
  <c r="AE335" i="30"/>
  <c r="AF368" i="30"/>
  <c r="AE363" i="30"/>
  <c r="AF356" i="30"/>
  <c r="AF352" i="30"/>
  <c r="AF348" i="30"/>
  <c r="AF346" i="30"/>
  <c r="AF344" i="30"/>
  <c r="AF342" i="30"/>
  <c r="AF340" i="30"/>
  <c r="AE366" i="30"/>
  <c r="AE357" i="30"/>
  <c r="AE353" i="30"/>
  <c r="AE349" i="30"/>
  <c r="AF358" i="30"/>
  <c r="AF345" i="30"/>
  <c r="AF341" i="30"/>
  <c r="AE338" i="30"/>
  <c r="AF337" i="30"/>
  <c r="AF336" i="30"/>
  <c r="AF333" i="30"/>
  <c r="AF331" i="30"/>
  <c r="AF329" i="30"/>
  <c r="AF327" i="30"/>
  <c r="AF325" i="30"/>
  <c r="AF323" i="30"/>
  <c r="AE346" i="30"/>
  <c r="AE342" i="30"/>
  <c r="AE336" i="30"/>
  <c r="AF335" i="30"/>
  <c r="AF334" i="30"/>
  <c r="AE333" i="30"/>
  <c r="AE331" i="30"/>
  <c r="AE329" i="30"/>
  <c r="AE327" i="30"/>
  <c r="AF350" i="30"/>
  <c r="AF347" i="30"/>
  <c r="AF343" i="30"/>
  <c r="AE334" i="30"/>
  <c r="AF332" i="30"/>
  <c r="AF330" i="30"/>
  <c r="AF354" i="30"/>
  <c r="AE332" i="30"/>
  <c r="AF326" i="30"/>
  <c r="AE321" i="30"/>
  <c r="AE319" i="30"/>
  <c r="AE326" i="30"/>
  <c r="AE325" i="30"/>
  <c r="AF324" i="30"/>
  <c r="AF320" i="30"/>
  <c r="AF318" i="30"/>
  <c r="AF316" i="30"/>
  <c r="AF314" i="30"/>
  <c r="AE340" i="30"/>
  <c r="AF338" i="30"/>
  <c r="AF328" i="30"/>
  <c r="AE324" i="30"/>
  <c r="AE323" i="30"/>
  <c r="AF322" i="30"/>
  <c r="AE320" i="30"/>
  <c r="AE318" i="30"/>
  <c r="AE316" i="30"/>
  <c r="AE314" i="30"/>
  <c r="AE344" i="30"/>
  <c r="AE330" i="30"/>
  <c r="AF319" i="30"/>
  <c r="AE317" i="30"/>
  <c r="AE313" i="30"/>
  <c r="AF311" i="30"/>
  <c r="AF309" i="30"/>
  <c r="AF307" i="30"/>
  <c r="AF305" i="30"/>
  <c r="AF303" i="30"/>
  <c r="AF301" i="30"/>
  <c r="AF299" i="30"/>
  <c r="AF297" i="30"/>
  <c r="AF295" i="30"/>
  <c r="AF293" i="30"/>
  <c r="AF291" i="30"/>
  <c r="AF289" i="30"/>
  <c r="AF287" i="30"/>
  <c r="AF285" i="30"/>
  <c r="AF283" i="30"/>
  <c r="AE322" i="30"/>
  <c r="AF321" i="30"/>
  <c r="AF315" i="30"/>
  <c r="AE311" i="30"/>
  <c r="AE309" i="30"/>
  <c r="AE307" i="30"/>
  <c r="AE305" i="30"/>
  <c r="AE303" i="30"/>
  <c r="AE301" i="30"/>
  <c r="AE299" i="30"/>
  <c r="AE297" i="30"/>
  <c r="AE295" i="30"/>
  <c r="AE293" i="30"/>
  <c r="AE291" i="30"/>
  <c r="AE289" i="30"/>
  <c r="AE287" i="30"/>
  <c r="AF339" i="30"/>
  <c r="AE315" i="30"/>
  <c r="AF312" i="30"/>
  <c r="AF310" i="30"/>
  <c r="AF308" i="30"/>
  <c r="AF306" i="30"/>
  <c r="AF304" i="30"/>
  <c r="AF302" i="30"/>
  <c r="AF300" i="30"/>
  <c r="AF298" i="30"/>
  <c r="AF296" i="30"/>
  <c r="AF294" i="30"/>
  <c r="AF292" i="30"/>
  <c r="AF290" i="30"/>
  <c r="AE312" i="30"/>
  <c r="AE304" i="30"/>
  <c r="AE296" i="30"/>
  <c r="AF288" i="30"/>
  <c r="AE284" i="30"/>
  <c r="AE283" i="30"/>
  <c r="AE281" i="30"/>
  <c r="AE279" i="30"/>
  <c r="AE277" i="30"/>
  <c r="AE275" i="30"/>
  <c r="AE273" i="30"/>
  <c r="AE271" i="30"/>
  <c r="AE269" i="30"/>
  <c r="AE267" i="30"/>
  <c r="AE265" i="30"/>
  <c r="AE263" i="30"/>
  <c r="AE328" i="30"/>
  <c r="AE306" i="30"/>
  <c r="AE298" i="30"/>
  <c r="AE290" i="30"/>
  <c r="AE288" i="30"/>
  <c r="AF282" i="30"/>
  <c r="AF280" i="30"/>
  <c r="AF278" i="30"/>
  <c r="AF276" i="30"/>
  <c r="AF274" i="30"/>
  <c r="AF272" i="30"/>
  <c r="AF270" i="30"/>
  <c r="AF268" i="30"/>
  <c r="AF266" i="30"/>
  <c r="AF264" i="30"/>
  <c r="AF262" i="30"/>
  <c r="AF260" i="30"/>
  <c r="AF258" i="30"/>
  <c r="AF313" i="30"/>
  <c r="AE308" i="30"/>
  <c r="AE300" i="30"/>
  <c r="AE292" i="30"/>
  <c r="AF286" i="30"/>
  <c r="AE282" i="30"/>
  <c r="AE280" i="30"/>
  <c r="AE278" i="30"/>
  <c r="AE276" i="30"/>
  <c r="AE274" i="30"/>
  <c r="AE272" i="30"/>
  <c r="AE270" i="30"/>
  <c r="AE268" i="30"/>
  <c r="AE266" i="30"/>
  <c r="AE264" i="30"/>
  <c r="AE262" i="30"/>
  <c r="AE260" i="30"/>
  <c r="AE258" i="30"/>
  <c r="AE294" i="30"/>
  <c r="AF279" i="30"/>
  <c r="AF271" i="30"/>
  <c r="AF263" i="30"/>
  <c r="AE259" i="30"/>
  <c r="AE256" i="30"/>
  <c r="AE254" i="30"/>
  <c r="AE252" i="30"/>
  <c r="AE250" i="30"/>
  <c r="AE248" i="30"/>
  <c r="AE246" i="30"/>
  <c r="AE244" i="30"/>
  <c r="AE242" i="30"/>
  <c r="AE240" i="30"/>
  <c r="AE238" i="30"/>
  <c r="AE236" i="30"/>
  <c r="AE234" i="30"/>
  <c r="AE232" i="30"/>
  <c r="AE230" i="30"/>
  <c r="AE228" i="30"/>
  <c r="AE226" i="30"/>
  <c r="AE224" i="30"/>
  <c r="AE222" i="30"/>
  <c r="AE220" i="30"/>
  <c r="AE218" i="30"/>
  <c r="AE302" i="30"/>
  <c r="AE286" i="30"/>
  <c r="AF284" i="30"/>
  <c r="AF281" i="30"/>
  <c r="AF273" i="30"/>
  <c r="AF265" i="30"/>
  <c r="AF261" i="30"/>
  <c r="AF257" i="30"/>
  <c r="AF255" i="30"/>
  <c r="AF253" i="30"/>
  <c r="AF251" i="30"/>
  <c r="AF249" i="30"/>
  <c r="AF247" i="30"/>
  <c r="AF245" i="30"/>
  <c r="AF243" i="30"/>
  <c r="AF241" i="30"/>
  <c r="AF239" i="30"/>
  <c r="AF237" i="30"/>
  <c r="AF235" i="30"/>
  <c r="AF233" i="30"/>
  <c r="AE310" i="30"/>
  <c r="AE285" i="30"/>
  <c r="AF275" i="30"/>
  <c r="AF267" i="30"/>
  <c r="AE261" i="30"/>
  <c r="AE257" i="30"/>
  <c r="AE255" i="30"/>
  <c r="AE253" i="30"/>
  <c r="AE251" i="30"/>
  <c r="AE249" i="30"/>
  <c r="AE247" i="30"/>
  <c r="AE245" i="30"/>
  <c r="AE243" i="30"/>
  <c r="AE241" i="30"/>
  <c r="AE239" i="30"/>
  <c r="AE237" i="30"/>
  <c r="AE235" i="30"/>
  <c r="AE233" i="30"/>
  <c r="AE231" i="30"/>
  <c r="AF256" i="30"/>
  <c r="AF248" i="30"/>
  <c r="AF240" i="30"/>
  <c r="AF232" i="30"/>
  <c r="AE225" i="30"/>
  <c r="AF224" i="30"/>
  <c r="AF223" i="30"/>
  <c r="AE217" i="30"/>
  <c r="AF216" i="30"/>
  <c r="AF214" i="30"/>
  <c r="AF212" i="30"/>
  <c r="AF210" i="30"/>
  <c r="AF208" i="30"/>
  <c r="AF206" i="30"/>
  <c r="AF204" i="30"/>
  <c r="AF202" i="30"/>
  <c r="AF200" i="30"/>
  <c r="AF198" i="30"/>
  <c r="AF196" i="30"/>
  <c r="AF194" i="30"/>
  <c r="AF192" i="30"/>
  <c r="AF190" i="30"/>
  <c r="AF188" i="30"/>
  <c r="AF186" i="30"/>
  <c r="AF184" i="30"/>
  <c r="AF182" i="30"/>
  <c r="AF180" i="30"/>
  <c r="AF178" i="30"/>
  <c r="AF176" i="30"/>
  <c r="AF174" i="30"/>
  <c r="AF317" i="30"/>
  <c r="AF269" i="30"/>
  <c r="AF250" i="30"/>
  <c r="AF242" i="30"/>
  <c r="AF234" i="30"/>
  <c r="AF229" i="30"/>
  <c r="AE223" i="30"/>
  <c r="AF222" i="30"/>
  <c r="AF221" i="30"/>
  <c r="AE216" i="30"/>
  <c r="AE214" i="30"/>
  <c r="AE212" i="30"/>
  <c r="AE210" i="30"/>
  <c r="AE208" i="30"/>
  <c r="AE206" i="30"/>
  <c r="AE204" i="30"/>
  <c r="AE202" i="30"/>
  <c r="AE200" i="30"/>
  <c r="AE198" i="30"/>
  <c r="AE196" i="30"/>
  <c r="AE194" i="30"/>
  <c r="AE192" i="30"/>
  <c r="AE190" i="30"/>
  <c r="AE188" i="30"/>
  <c r="AE186" i="30"/>
  <c r="AE184" i="30"/>
  <c r="AE182" i="30"/>
  <c r="AE180" i="30"/>
  <c r="AE178" i="30"/>
  <c r="AE176" i="30"/>
  <c r="AE174" i="30"/>
  <c r="AE172" i="30"/>
  <c r="AE170" i="30"/>
  <c r="AE168" i="30"/>
  <c r="AE166" i="30"/>
  <c r="AF277" i="30"/>
  <c r="AF259" i="30"/>
  <c r="AF252" i="30"/>
  <c r="AF244" i="30"/>
  <c r="AF236" i="30"/>
  <c r="AF230" i="30"/>
  <c r="AE229" i="30"/>
  <c r="AF228" i="30"/>
  <c r="AF227" i="30"/>
  <c r="AE221" i="30"/>
  <c r="AF220" i="30"/>
  <c r="AF219" i="30"/>
  <c r="AF215" i="30"/>
  <c r="AF213" i="30"/>
  <c r="AF211" i="30"/>
  <c r="AF209" i="30"/>
  <c r="AF207" i="30"/>
  <c r="AF205" i="30"/>
  <c r="AF203" i="30"/>
  <c r="AF201" i="30"/>
  <c r="AF199" i="30"/>
  <c r="AF197" i="30"/>
  <c r="AF195" i="30"/>
  <c r="AF193" i="30"/>
  <c r="AF191" i="30"/>
  <c r="AF189" i="30"/>
  <c r="AF187" i="30"/>
  <c r="AF185" i="30"/>
  <c r="AF183" i="30"/>
  <c r="AF181" i="30"/>
  <c r="AF179" i="30"/>
  <c r="AF177" i="30"/>
  <c r="AF175" i="30"/>
  <c r="AF173" i="30"/>
  <c r="AF171" i="30"/>
  <c r="AF169" i="30"/>
  <c r="AF167" i="30"/>
  <c r="AF165" i="30"/>
  <c r="AF254" i="30"/>
  <c r="AF226" i="30"/>
  <c r="AF217" i="30"/>
  <c r="AE211" i="30"/>
  <c r="AE203" i="30"/>
  <c r="AE195" i="30"/>
  <c r="AE187" i="30"/>
  <c r="AE179" i="30"/>
  <c r="AF172" i="30"/>
  <c r="AF168" i="30"/>
  <c r="AF163" i="30"/>
  <c r="AF161" i="30"/>
  <c r="AF159" i="30"/>
  <c r="AF157" i="30"/>
  <c r="AF155" i="30"/>
  <c r="AF153" i="30"/>
  <c r="AF151" i="30"/>
  <c r="AF149" i="30"/>
  <c r="AF147" i="30"/>
  <c r="AF145" i="30"/>
  <c r="AF143" i="30"/>
  <c r="AF141" i="30"/>
  <c r="AF139" i="30"/>
  <c r="AF137" i="30"/>
  <c r="AF135" i="30"/>
  <c r="AF133" i="30"/>
  <c r="AF131" i="30"/>
  <c r="AF129" i="30"/>
  <c r="AF127" i="30"/>
  <c r="AF125" i="30"/>
  <c r="AF123" i="30"/>
  <c r="AF121" i="30"/>
  <c r="AF119" i="30"/>
  <c r="AF117" i="30"/>
  <c r="AF115" i="30"/>
  <c r="AF231" i="30"/>
  <c r="AE227" i="30"/>
  <c r="AF218" i="30"/>
  <c r="AE213" i="30"/>
  <c r="AE205" i="30"/>
  <c r="AE197" i="30"/>
  <c r="AE189" i="30"/>
  <c r="AE181" i="30"/>
  <c r="AE173" i="30"/>
  <c r="AE169" i="30"/>
  <c r="AE165" i="30"/>
  <c r="AE163" i="30"/>
  <c r="AE161" i="30"/>
  <c r="AE159" i="30"/>
  <c r="AE157" i="30"/>
  <c r="AE155" i="30"/>
  <c r="AE153" i="30"/>
  <c r="AE151" i="30"/>
  <c r="AE149" i="30"/>
  <c r="AE147" i="30"/>
  <c r="AE145" i="30"/>
  <c r="AE143" i="30"/>
  <c r="AE141" i="30"/>
  <c r="AE139" i="30"/>
  <c r="AE137" i="30"/>
  <c r="AE135" i="30"/>
  <c r="AE133" i="30"/>
  <c r="AE131" i="30"/>
  <c r="AE129" i="30"/>
  <c r="AE127" i="30"/>
  <c r="AE125" i="30"/>
  <c r="AF238" i="30"/>
  <c r="AE219" i="30"/>
  <c r="AE215" i="30"/>
  <c r="AE207" i="30"/>
  <c r="AE199" i="30"/>
  <c r="AE191" i="30"/>
  <c r="AE183" i="30"/>
  <c r="AE175" i="30"/>
  <c r="AF170" i="30"/>
  <c r="AF166" i="30"/>
  <c r="AF164" i="30"/>
  <c r="AF162" i="30"/>
  <c r="AF160" i="30"/>
  <c r="AF158" i="30"/>
  <c r="AF156" i="30"/>
  <c r="AF154" i="30"/>
  <c r="AF152" i="30"/>
  <c r="AF150" i="30"/>
  <c r="AF148" i="30"/>
  <c r="AF146" i="30"/>
  <c r="AF144" i="30"/>
  <c r="AF142" i="30"/>
  <c r="AF140" i="30"/>
  <c r="AF138" i="30"/>
  <c r="AF136" i="30"/>
  <c r="AF134" i="30"/>
  <c r="AF132" i="30"/>
  <c r="AF246" i="30"/>
  <c r="AE193" i="30"/>
  <c r="AE158" i="30"/>
  <c r="AE150" i="30"/>
  <c r="AF225" i="30"/>
  <c r="AE201" i="30"/>
  <c r="AE167" i="30"/>
  <c r="AE160" i="30"/>
  <c r="AE152" i="30"/>
  <c r="AE177" i="30"/>
  <c r="AE164" i="30"/>
  <c r="AE209" i="30"/>
  <c r="AE171" i="30"/>
  <c r="AE162" i="30"/>
  <c r="AE148" i="30"/>
  <c r="AE140" i="30"/>
  <c r="AE132" i="30"/>
  <c r="AE128" i="30"/>
  <c r="AE124" i="30"/>
  <c r="AE120" i="30"/>
  <c r="AE119" i="30"/>
  <c r="AF118" i="30"/>
  <c r="AE185" i="30"/>
  <c r="AE156" i="30"/>
  <c r="AE142" i="30"/>
  <c r="AE134" i="30"/>
  <c r="AF130" i="30"/>
  <c r="AF126" i="30"/>
  <c r="AE118" i="30"/>
  <c r="AE117" i="30"/>
  <c r="AE146" i="30"/>
  <c r="AF128" i="30"/>
  <c r="AE121" i="30"/>
  <c r="AE116" i="30"/>
  <c r="AF112" i="30"/>
  <c r="AF110" i="30"/>
  <c r="AF108" i="30"/>
  <c r="AF106" i="30"/>
  <c r="AF104" i="30"/>
  <c r="AF102" i="30"/>
  <c r="AF100" i="30"/>
  <c r="AF98" i="30"/>
  <c r="AF96" i="30"/>
  <c r="AF94" i="30"/>
  <c r="AF92" i="30"/>
  <c r="AF90" i="30"/>
  <c r="AF88" i="30"/>
  <c r="AE154" i="30"/>
  <c r="AE144" i="30"/>
  <c r="AE130" i="30"/>
  <c r="AF122" i="30"/>
  <c r="AE115" i="30"/>
  <c r="AF114" i="30"/>
  <c r="AE112" i="30"/>
  <c r="AE110" i="30"/>
  <c r="AE108" i="30"/>
  <c r="AE106" i="30"/>
  <c r="AE104" i="30"/>
  <c r="AE102" i="30"/>
  <c r="AE100" i="30"/>
  <c r="AE98" i="30"/>
  <c r="AE96" i="30"/>
  <c r="AE94" i="30"/>
  <c r="AE92" i="30"/>
  <c r="AE90" i="30"/>
  <c r="AE88" i="30"/>
  <c r="AE138" i="30"/>
  <c r="AF124" i="30"/>
  <c r="AE122" i="30"/>
  <c r="AF120" i="30"/>
  <c r="AE114" i="30"/>
  <c r="AF113" i="30"/>
  <c r="AF111" i="30"/>
  <c r="AF109" i="30"/>
  <c r="AF107" i="30"/>
  <c r="AF105" i="30"/>
  <c r="AF103" i="30"/>
  <c r="AF101" i="30"/>
  <c r="AF99" i="30"/>
  <c r="AF97" i="30"/>
  <c r="AF95" i="30"/>
  <c r="AF93" i="30"/>
  <c r="AF91" i="30"/>
  <c r="AF89" i="30"/>
  <c r="AF87" i="30"/>
  <c r="AE136" i="30"/>
  <c r="AE126" i="30"/>
  <c r="AE123" i="30"/>
  <c r="AF116" i="30"/>
  <c r="AE113" i="30"/>
  <c r="AE111" i="30"/>
  <c r="AE109" i="30"/>
  <c r="AE107" i="30"/>
  <c r="AE105" i="30"/>
  <c r="AE103" i="30"/>
  <c r="AE101" i="30"/>
  <c r="AE99" i="30"/>
  <c r="AE97" i="30"/>
  <c r="AE95" i="30"/>
  <c r="AE93" i="30"/>
  <c r="AE91" i="30"/>
  <c r="AE89" i="30"/>
  <c r="AE87" i="30"/>
  <c r="AE86" i="30"/>
  <c r="AE84" i="30"/>
  <c r="AE82" i="30"/>
  <c r="AE80" i="30"/>
  <c r="AE78" i="30"/>
  <c r="AE76" i="30"/>
  <c r="AE74" i="30"/>
  <c r="AE72" i="30"/>
  <c r="AE70" i="30"/>
  <c r="AE68" i="30"/>
  <c r="AE66" i="30"/>
  <c r="AE64" i="30"/>
  <c r="AE62" i="30"/>
  <c r="AE60" i="30"/>
  <c r="AE58" i="30"/>
  <c r="AE56" i="30"/>
  <c r="AE54" i="30"/>
  <c r="AE52" i="30"/>
  <c r="AE50" i="30"/>
  <c r="AF46" i="30"/>
  <c r="AE45" i="30"/>
  <c r="AF42" i="30"/>
  <c r="AF40" i="30"/>
  <c r="AF37" i="30"/>
  <c r="AE36" i="30"/>
  <c r="AF33" i="30"/>
  <c r="AF31" i="30"/>
  <c r="AE26" i="30"/>
  <c r="AF25" i="30"/>
  <c r="AE22" i="30"/>
  <c r="AF21" i="30"/>
  <c r="AF85" i="30"/>
  <c r="AF83" i="30"/>
  <c r="AF81" i="30"/>
  <c r="AF79" i="30"/>
  <c r="AF77" i="30"/>
  <c r="AF75" i="30"/>
  <c r="AF73" i="30"/>
  <c r="AF71" i="30"/>
  <c r="AF69" i="30"/>
  <c r="AF67" i="30"/>
  <c r="AF65" i="30"/>
  <c r="AF63" i="30"/>
  <c r="AF61" i="30"/>
  <c r="AF59" i="30"/>
  <c r="AF57" i="30"/>
  <c r="AF55" i="30"/>
  <c r="AF53" i="30"/>
  <c r="AF51" i="30"/>
  <c r="AF48" i="30"/>
  <c r="AF47" i="30"/>
  <c r="AE46" i="30"/>
  <c r="AF43" i="30"/>
  <c r="AE42" i="30"/>
  <c r="AE40" i="30"/>
  <c r="AF38" i="30"/>
  <c r="AE37" i="30"/>
  <c r="AF34" i="30"/>
  <c r="AE33" i="30"/>
  <c r="AE31" i="30"/>
  <c r="AF29" i="30"/>
  <c r="AF28" i="30"/>
  <c r="AF27" i="30"/>
  <c r="AE25" i="30"/>
  <c r="AF24" i="30"/>
  <c r="AE21" i="30"/>
  <c r="AE19" i="30"/>
  <c r="AE85" i="30"/>
  <c r="AE83" i="30"/>
  <c r="AE81" i="30"/>
  <c r="AE79" i="30"/>
  <c r="AE77" i="30"/>
  <c r="AE75" i="30"/>
  <c r="AE73" i="30"/>
  <c r="AE71" i="30"/>
  <c r="AE69" i="30"/>
  <c r="AE67" i="30"/>
  <c r="AE65" i="30"/>
  <c r="AE63" i="30"/>
  <c r="AE61" i="30"/>
  <c r="AE59" i="30"/>
  <c r="AE57" i="30"/>
  <c r="AE55" i="30"/>
  <c r="AE53" i="30"/>
  <c r="AE51" i="30"/>
  <c r="AF49" i="30"/>
  <c r="AE48" i="30"/>
  <c r="AE47" i="30"/>
  <c r="AF44" i="30"/>
  <c r="AE43" i="30"/>
  <c r="AF41" i="30"/>
  <c r="AF39" i="30"/>
  <c r="AE38" i="30"/>
  <c r="AF35" i="30"/>
  <c r="AE34" i="30"/>
  <c r="AF32" i="30"/>
  <c r="AF30" i="30"/>
  <c r="AE29" i="30"/>
  <c r="AE28" i="30"/>
  <c r="AE27" i="30"/>
  <c r="AE24" i="30"/>
  <c r="AF23" i="30"/>
  <c r="AF20" i="30"/>
  <c r="AF18" i="30"/>
  <c r="AE16" i="30"/>
  <c r="AF86" i="30"/>
  <c r="AF84" i="30"/>
  <c r="AF82" i="30"/>
  <c r="AF80" i="30"/>
  <c r="AF78" i="30"/>
  <c r="AF76" i="30"/>
  <c r="AF74" i="30"/>
  <c r="AF72" i="30"/>
  <c r="AF70" i="30"/>
  <c r="AF68" i="30"/>
  <c r="AF66" i="30"/>
  <c r="AF64" i="30"/>
  <c r="AF62" i="30"/>
  <c r="AF60" i="30"/>
  <c r="AF58" i="30"/>
  <c r="AF56" i="30"/>
  <c r="AF54" i="30"/>
  <c r="AF52" i="30"/>
  <c r="AF50" i="30"/>
  <c r="AE49" i="30"/>
  <c r="AF45" i="30"/>
  <c r="AE44" i="30"/>
  <c r="AE41" i="30"/>
  <c r="AE39" i="30"/>
  <c r="AF36" i="30"/>
  <c r="AE35" i="30"/>
  <c r="AE32" i="30"/>
  <c r="AE30" i="30"/>
  <c r="AF26" i="30"/>
  <c r="AE23" i="30"/>
  <c r="AF22" i="30"/>
  <c r="AE20" i="30"/>
  <c r="AE18" i="30"/>
  <c r="AF17" i="30"/>
  <c r="AF16" i="30"/>
  <c r="AE15" i="30"/>
  <c r="AF14" i="30"/>
  <c r="AF19" i="30"/>
  <c r="AE17" i="30"/>
  <c r="AE14" i="30"/>
  <c r="AF13" i="30"/>
  <c r="AF12" i="30"/>
  <c r="AE11" i="30"/>
  <c r="AF11" i="30"/>
  <c r="AE13" i="30"/>
  <c r="AE12" i="30"/>
  <c r="AF10" i="30"/>
  <c r="AE10" i="30"/>
  <c r="AF15" i="30"/>
  <c r="AA12" i="30"/>
  <c r="AH12" i="30" s="1"/>
  <c r="AQ12" i="30" s="1"/>
  <c r="B13" i="30"/>
  <c r="C12" i="30"/>
  <c r="AK373" i="30"/>
  <c r="AK371" i="30"/>
  <c r="AK369" i="30"/>
  <c r="AK367" i="30"/>
  <c r="AK364" i="30"/>
  <c r="AK362" i="30"/>
  <c r="AK372" i="30"/>
  <c r="AK368" i="30"/>
  <c r="AK363" i="30"/>
  <c r="AK374" i="30"/>
  <c r="AK366" i="30"/>
  <c r="AK357" i="30"/>
  <c r="AK355" i="30"/>
  <c r="AK353" i="30"/>
  <c r="AK351" i="30"/>
  <c r="AK349" i="30"/>
  <c r="AK365" i="30"/>
  <c r="AK360" i="30"/>
  <c r="AK358" i="30"/>
  <c r="AK354" i="30"/>
  <c r="AK350" i="30"/>
  <c r="AK346" i="30"/>
  <c r="AK344" i="30"/>
  <c r="AK342" i="30"/>
  <c r="AK340" i="30"/>
  <c r="AK361" i="30"/>
  <c r="AK359" i="30"/>
  <c r="AK370" i="30"/>
  <c r="AK352" i="30"/>
  <c r="AK347" i="30"/>
  <c r="AK343" i="30"/>
  <c r="AK339" i="30"/>
  <c r="AK338" i="30"/>
  <c r="AK333" i="30"/>
  <c r="AK331" i="30"/>
  <c r="AK329" i="30"/>
  <c r="AK327" i="30"/>
  <c r="AK325" i="30"/>
  <c r="AK323" i="30"/>
  <c r="AK356" i="30"/>
  <c r="AK337" i="30"/>
  <c r="AK336" i="30"/>
  <c r="AK345" i="30"/>
  <c r="AK341" i="30"/>
  <c r="AK335" i="30"/>
  <c r="AK334" i="30"/>
  <c r="AK332" i="30"/>
  <c r="AK330" i="30"/>
  <c r="AK328" i="30"/>
  <c r="AK320" i="30"/>
  <c r="AK318" i="30"/>
  <c r="AK316" i="30"/>
  <c r="AK314" i="30"/>
  <c r="AK326" i="30"/>
  <c r="AK324" i="30"/>
  <c r="AK348" i="30"/>
  <c r="AK322" i="30"/>
  <c r="AK321" i="30"/>
  <c r="AK311" i="30"/>
  <c r="AK309" i="30"/>
  <c r="AK307" i="30"/>
  <c r="AK305" i="30"/>
  <c r="AK303" i="30"/>
  <c r="AK301" i="30"/>
  <c r="AK299" i="30"/>
  <c r="AK297" i="30"/>
  <c r="AK295" i="30"/>
  <c r="AK293" i="30"/>
  <c r="AK291" i="30"/>
  <c r="AK289" i="30"/>
  <c r="AK287" i="30"/>
  <c r="AK285" i="30"/>
  <c r="AK283" i="30"/>
  <c r="AK317" i="30"/>
  <c r="AK313" i="30"/>
  <c r="AK312" i="30"/>
  <c r="AK310" i="30"/>
  <c r="AK308" i="30"/>
  <c r="AK306" i="30"/>
  <c r="AK304" i="30"/>
  <c r="AK302" i="30"/>
  <c r="AK300" i="30"/>
  <c r="AK298" i="30"/>
  <c r="AK296" i="30"/>
  <c r="AK294" i="30"/>
  <c r="AK292" i="30"/>
  <c r="AK290" i="30"/>
  <c r="AK315" i="30"/>
  <c r="AK286" i="30"/>
  <c r="AK284" i="30"/>
  <c r="AK319" i="30"/>
  <c r="AK282" i="30"/>
  <c r="AK280" i="30"/>
  <c r="AK278" i="30"/>
  <c r="AK276" i="30"/>
  <c r="AK274" i="30"/>
  <c r="AK272" i="30"/>
  <c r="AK270" i="30"/>
  <c r="AK268" i="30"/>
  <c r="AK266" i="30"/>
  <c r="AK264" i="30"/>
  <c r="AK262" i="30"/>
  <c r="AK260" i="30"/>
  <c r="AK258" i="30"/>
  <c r="AK288" i="30"/>
  <c r="AK281" i="30"/>
  <c r="AK273" i="30"/>
  <c r="AK265" i="30"/>
  <c r="AK275" i="30"/>
  <c r="AK267" i="30"/>
  <c r="AK259" i="30"/>
  <c r="AK257" i="30"/>
  <c r="AK255" i="30"/>
  <c r="AK253" i="30"/>
  <c r="AK251" i="30"/>
  <c r="AK249" i="30"/>
  <c r="AK247" i="30"/>
  <c r="AK245" i="30"/>
  <c r="AK243" i="30"/>
  <c r="AK241" i="30"/>
  <c r="AK239" i="30"/>
  <c r="AK237" i="30"/>
  <c r="AK235" i="30"/>
  <c r="AK233" i="30"/>
  <c r="AK277" i="30"/>
  <c r="AK269" i="30"/>
  <c r="AK271" i="30"/>
  <c r="AK261" i="30"/>
  <c r="AK250" i="30"/>
  <c r="AK242" i="30"/>
  <c r="AK234" i="30"/>
  <c r="AK230" i="30"/>
  <c r="AK226" i="30"/>
  <c r="AK225" i="30"/>
  <c r="AK218" i="30"/>
  <c r="AK217" i="30"/>
  <c r="AK216" i="30"/>
  <c r="AK214" i="30"/>
  <c r="AK212" i="30"/>
  <c r="AK210" i="30"/>
  <c r="AK208" i="30"/>
  <c r="AK206" i="30"/>
  <c r="AK204" i="30"/>
  <c r="AK202" i="30"/>
  <c r="AK200" i="30"/>
  <c r="AK198" i="30"/>
  <c r="AK196" i="30"/>
  <c r="AK194" i="30"/>
  <c r="AK192" i="30"/>
  <c r="AK190" i="30"/>
  <c r="AK188" i="30"/>
  <c r="AK186" i="30"/>
  <c r="AK184" i="30"/>
  <c r="AK182" i="30"/>
  <c r="AK180" i="30"/>
  <c r="AK178" i="30"/>
  <c r="AK176" i="30"/>
  <c r="AK174" i="30"/>
  <c r="AK279" i="30"/>
  <c r="AK252" i="30"/>
  <c r="AK244" i="30"/>
  <c r="AK236" i="30"/>
  <c r="AK231" i="30"/>
  <c r="AK224" i="30"/>
  <c r="AK223" i="30"/>
  <c r="AK254" i="30"/>
  <c r="AK246" i="30"/>
  <c r="AK238" i="30"/>
  <c r="AK222" i="30"/>
  <c r="AK221" i="30"/>
  <c r="AK215" i="30"/>
  <c r="AK213" i="30"/>
  <c r="AK211" i="30"/>
  <c r="AK209" i="30"/>
  <c r="AK207" i="30"/>
  <c r="AK205" i="30"/>
  <c r="AK203" i="30"/>
  <c r="AK201" i="30"/>
  <c r="AK199" i="30"/>
  <c r="AK197" i="30"/>
  <c r="AK195" i="30"/>
  <c r="AK193" i="30"/>
  <c r="AK191" i="30"/>
  <c r="AK189" i="30"/>
  <c r="AK187" i="30"/>
  <c r="AK185" i="30"/>
  <c r="AK183" i="30"/>
  <c r="AK181" i="30"/>
  <c r="AK179" i="30"/>
  <c r="AK177" i="30"/>
  <c r="AK175" i="30"/>
  <c r="AK173" i="30"/>
  <c r="AK171" i="30"/>
  <c r="AK169" i="30"/>
  <c r="AK167" i="30"/>
  <c r="AK165" i="30"/>
  <c r="AK232" i="30"/>
  <c r="AK227" i="30"/>
  <c r="AK170" i="30"/>
  <c r="AK166" i="30"/>
  <c r="AK163" i="30"/>
  <c r="AK161" i="30"/>
  <c r="AK159" i="30"/>
  <c r="AK157" i="30"/>
  <c r="AK155" i="30"/>
  <c r="AK153" i="30"/>
  <c r="AK151" i="30"/>
  <c r="AK149" i="30"/>
  <c r="AK147" i="30"/>
  <c r="AK145" i="30"/>
  <c r="AK143" i="30"/>
  <c r="AK141" i="30"/>
  <c r="AK139" i="30"/>
  <c r="AK137" i="30"/>
  <c r="AK135" i="30"/>
  <c r="AK133" i="30"/>
  <c r="AK131" i="30"/>
  <c r="AK129" i="30"/>
  <c r="AK127" i="30"/>
  <c r="AK125" i="30"/>
  <c r="AK123" i="30"/>
  <c r="AK121" i="30"/>
  <c r="AK119" i="30"/>
  <c r="AK117" i="30"/>
  <c r="AK115" i="30"/>
  <c r="AK113" i="30"/>
  <c r="AK263" i="30"/>
  <c r="AK240" i="30"/>
  <c r="AK228" i="30"/>
  <c r="AK219" i="30"/>
  <c r="AK248" i="30"/>
  <c r="AK229" i="30"/>
  <c r="AK220" i="30"/>
  <c r="AK172" i="30"/>
  <c r="AK168" i="30"/>
  <c r="AK164" i="30"/>
  <c r="AK162" i="30"/>
  <c r="AK160" i="30"/>
  <c r="AK158" i="30"/>
  <c r="AK156" i="30"/>
  <c r="AK154" i="30"/>
  <c r="AK152" i="30"/>
  <c r="AK150" i="30"/>
  <c r="AK148" i="30"/>
  <c r="AK146" i="30"/>
  <c r="AK144" i="30"/>
  <c r="AK142" i="30"/>
  <c r="AK140" i="30"/>
  <c r="AK138" i="30"/>
  <c r="AK136" i="30"/>
  <c r="AK134" i="30"/>
  <c r="AK132" i="30"/>
  <c r="AK256" i="30"/>
  <c r="AK120" i="30"/>
  <c r="AK128" i="30"/>
  <c r="AK124" i="30"/>
  <c r="AK118" i="30"/>
  <c r="AK130" i="30"/>
  <c r="AK122" i="30"/>
  <c r="AK112" i="30"/>
  <c r="AK110" i="30"/>
  <c r="AK108" i="30"/>
  <c r="AK106" i="30"/>
  <c r="AK104" i="30"/>
  <c r="AK102" i="30"/>
  <c r="AK100" i="30"/>
  <c r="AK98" i="30"/>
  <c r="AK96" i="30"/>
  <c r="AK94" i="30"/>
  <c r="AK92" i="30"/>
  <c r="AK90" i="30"/>
  <c r="AK88" i="30"/>
  <c r="AK116" i="30"/>
  <c r="AK126" i="30"/>
  <c r="AK114" i="30"/>
  <c r="AK111" i="30"/>
  <c r="AK109" i="30"/>
  <c r="AK107" i="30"/>
  <c r="AK105" i="30"/>
  <c r="AK103" i="30"/>
  <c r="AK101" i="30"/>
  <c r="AK99" i="30"/>
  <c r="AK97" i="30"/>
  <c r="AK95" i="30"/>
  <c r="AK93" i="30"/>
  <c r="AK91" i="30"/>
  <c r="AK89" i="30"/>
  <c r="AK87" i="30"/>
  <c r="AK46" i="30"/>
  <c r="AK42" i="30"/>
  <c r="AK40" i="30"/>
  <c r="AK37" i="30"/>
  <c r="AK33" i="30"/>
  <c r="AK31" i="30"/>
  <c r="AK25" i="30"/>
  <c r="AK21" i="30"/>
  <c r="AK85" i="30"/>
  <c r="AK83" i="30"/>
  <c r="AK81" i="30"/>
  <c r="AK79" i="30"/>
  <c r="AK77" i="30"/>
  <c r="AK75" i="30"/>
  <c r="AK73" i="30"/>
  <c r="AK71" i="30"/>
  <c r="AK69" i="30"/>
  <c r="AK67" i="30"/>
  <c r="AK65" i="30"/>
  <c r="AK63" i="30"/>
  <c r="AK61" i="30"/>
  <c r="AK59" i="30"/>
  <c r="AK57" i="30"/>
  <c r="AK55" i="30"/>
  <c r="AK53" i="30"/>
  <c r="AK51" i="30"/>
  <c r="AK48" i="30"/>
  <c r="AK47" i="30"/>
  <c r="AK43" i="30"/>
  <c r="AK38" i="30"/>
  <c r="AK34" i="30"/>
  <c r="AK29" i="30"/>
  <c r="AK28" i="30"/>
  <c r="AK27" i="30"/>
  <c r="AK24" i="30"/>
  <c r="AK49" i="30"/>
  <c r="AK44" i="30"/>
  <c r="AK41" i="30"/>
  <c r="AK39" i="30"/>
  <c r="AK35" i="30"/>
  <c r="AK32" i="30"/>
  <c r="AK30" i="30"/>
  <c r="AK23" i="30"/>
  <c r="AK20" i="30"/>
  <c r="AK18" i="30"/>
  <c r="AK86" i="30"/>
  <c r="AK84" i="30"/>
  <c r="AK82" i="30"/>
  <c r="AK80" i="30"/>
  <c r="AK78" i="30"/>
  <c r="AK76" i="30"/>
  <c r="AK74" i="30"/>
  <c r="AK72" i="30"/>
  <c r="AK70" i="30"/>
  <c r="AK68" i="30"/>
  <c r="AK66" i="30"/>
  <c r="AK64" i="30"/>
  <c r="AK62" i="30"/>
  <c r="AK60" i="30"/>
  <c r="AK58" i="30"/>
  <c r="AK56" i="30"/>
  <c r="AK54" i="30"/>
  <c r="AK52" i="30"/>
  <c r="AK50" i="30"/>
  <c r="AK45" i="30"/>
  <c r="AK36" i="30"/>
  <c r="AK26" i="30"/>
  <c r="AK22" i="30"/>
  <c r="AK19" i="30"/>
  <c r="AK14" i="30"/>
  <c r="AK16" i="30"/>
  <c r="AK13" i="30"/>
  <c r="AK12" i="30"/>
  <c r="AK11" i="30"/>
  <c r="AK17" i="30"/>
  <c r="AK10" i="30"/>
  <c r="AK15" i="30"/>
  <c r="V373" i="30"/>
  <c r="V371" i="30"/>
  <c r="V369" i="30"/>
  <c r="V367" i="30"/>
  <c r="V364" i="30"/>
  <c r="V362" i="30"/>
  <c r="V374" i="30"/>
  <c r="V370" i="30"/>
  <c r="V366" i="30"/>
  <c r="V365" i="30"/>
  <c r="V368" i="30"/>
  <c r="V359" i="30"/>
  <c r="V357" i="30"/>
  <c r="V355" i="30"/>
  <c r="V353" i="30"/>
  <c r="V351" i="30"/>
  <c r="V349" i="30"/>
  <c r="V360" i="30"/>
  <c r="V356" i="30"/>
  <c r="V352" i="30"/>
  <c r="V348" i="30"/>
  <c r="V346" i="30"/>
  <c r="V344" i="30"/>
  <c r="V342" i="30"/>
  <c r="V340" i="30"/>
  <c r="V363" i="30"/>
  <c r="V361" i="30"/>
  <c r="V354" i="30"/>
  <c r="V345" i="30"/>
  <c r="V341" i="30"/>
  <c r="V333" i="30"/>
  <c r="V331" i="30"/>
  <c r="V329" i="30"/>
  <c r="V327" i="30"/>
  <c r="V325" i="30"/>
  <c r="V323" i="30"/>
  <c r="V358" i="30"/>
  <c r="V339" i="30"/>
  <c r="V338" i="30"/>
  <c r="V372" i="30"/>
  <c r="V347" i="30"/>
  <c r="V343" i="30"/>
  <c r="V337" i="30"/>
  <c r="V336" i="30"/>
  <c r="V332" i="30"/>
  <c r="V330" i="30"/>
  <c r="V334" i="30"/>
  <c r="V322" i="30"/>
  <c r="V350" i="30"/>
  <c r="V335" i="30"/>
  <c r="V320" i="30"/>
  <c r="V318" i="30"/>
  <c r="V316" i="30"/>
  <c r="V314" i="30"/>
  <c r="V328" i="30"/>
  <c r="V326" i="30"/>
  <c r="V324" i="30"/>
  <c r="V311" i="30"/>
  <c r="V309" i="30"/>
  <c r="V307" i="30"/>
  <c r="V305" i="30"/>
  <c r="V303" i="30"/>
  <c r="V301" i="30"/>
  <c r="V299" i="30"/>
  <c r="V297" i="30"/>
  <c r="V295" i="30"/>
  <c r="V293" i="30"/>
  <c r="V291" i="30"/>
  <c r="V289" i="30"/>
  <c r="V287" i="30"/>
  <c r="V285" i="30"/>
  <c r="V283" i="30"/>
  <c r="V315" i="30"/>
  <c r="V319" i="30"/>
  <c r="V312" i="30"/>
  <c r="V310" i="30"/>
  <c r="V308" i="30"/>
  <c r="V306" i="30"/>
  <c r="V304" i="30"/>
  <c r="V302" i="30"/>
  <c r="V300" i="30"/>
  <c r="V298" i="30"/>
  <c r="V296" i="30"/>
  <c r="V294" i="30"/>
  <c r="V292" i="30"/>
  <c r="V290" i="30"/>
  <c r="V317" i="30"/>
  <c r="V288" i="30"/>
  <c r="V321" i="30"/>
  <c r="V284" i="30"/>
  <c r="V282" i="30"/>
  <c r="V280" i="30"/>
  <c r="V278" i="30"/>
  <c r="V276" i="30"/>
  <c r="V274" i="30"/>
  <c r="V272" i="30"/>
  <c r="V270" i="30"/>
  <c r="V268" i="30"/>
  <c r="V266" i="30"/>
  <c r="V264" i="30"/>
  <c r="V262" i="30"/>
  <c r="V260" i="30"/>
  <c r="V258" i="30"/>
  <c r="V286" i="30"/>
  <c r="V313" i="30"/>
  <c r="V275" i="30"/>
  <c r="V267" i="30"/>
  <c r="V277" i="30"/>
  <c r="V269" i="30"/>
  <c r="V261" i="30"/>
  <c r="V257" i="30"/>
  <c r="V255" i="30"/>
  <c r="V253" i="30"/>
  <c r="V251" i="30"/>
  <c r="V249" i="30"/>
  <c r="V247" i="30"/>
  <c r="V245" i="30"/>
  <c r="V243" i="30"/>
  <c r="V241" i="30"/>
  <c r="V239" i="30"/>
  <c r="V237" i="30"/>
  <c r="V235" i="30"/>
  <c r="V233" i="30"/>
  <c r="V279" i="30"/>
  <c r="V271" i="30"/>
  <c r="V273" i="30"/>
  <c r="V263" i="30"/>
  <c r="V252" i="30"/>
  <c r="V244" i="30"/>
  <c r="V236" i="30"/>
  <c r="V232" i="30"/>
  <c r="V228" i="30"/>
  <c r="V227" i="30"/>
  <c r="V220" i="30"/>
  <c r="V219" i="30"/>
  <c r="V216" i="30"/>
  <c r="V214" i="30"/>
  <c r="V212" i="30"/>
  <c r="V210" i="30"/>
  <c r="V208" i="30"/>
  <c r="V206" i="30"/>
  <c r="V204" i="30"/>
  <c r="V202" i="30"/>
  <c r="V200" i="30"/>
  <c r="V198" i="30"/>
  <c r="V196" i="30"/>
  <c r="V194" i="30"/>
  <c r="V192" i="30"/>
  <c r="V190" i="30"/>
  <c r="V188" i="30"/>
  <c r="V186" i="30"/>
  <c r="V184" i="30"/>
  <c r="V182" i="30"/>
  <c r="V180" i="30"/>
  <c r="V178" i="30"/>
  <c r="V176" i="30"/>
  <c r="V174" i="30"/>
  <c r="V281" i="30"/>
  <c r="V254" i="30"/>
  <c r="V246" i="30"/>
  <c r="V238" i="30"/>
  <c r="V226" i="30"/>
  <c r="V225" i="30"/>
  <c r="V218" i="30"/>
  <c r="V217" i="30"/>
  <c r="V256" i="30"/>
  <c r="V248" i="30"/>
  <c r="V240" i="30"/>
  <c r="V230" i="30"/>
  <c r="V224" i="30"/>
  <c r="V223" i="30"/>
  <c r="V215" i="30"/>
  <c r="V213" i="30"/>
  <c r="V211" i="30"/>
  <c r="V209" i="30"/>
  <c r="V207" i="30"/>
  <c r="V205" i="30"/>
  <c r="V203" i="30"/>
  <c r="V201" i="30"/>
  <c r="V199" i="30"/>
  <c r="V197" i="30"/>
  <c r="V195" i="30"/>
  <c r="V193" i="30"/>
  <c r="V191" i="30"/>
  <c r="V189" i="30"/>
  <c r="V187" i="30"/>
  <c r="V185" i="30"/>
  <c r="V183" i="30"/>
  <c r="V181" i="30"/>
  <c r="V179" i="30"/>
  <c r="V177" i="30"/>
  <c r="V175" i="30"/>
  <c r="V173" i="30"/>
  <c r="V171" i="30"/>
  <c r="V169" i="30"/>
  <c r="V167" i="30"/>
  <c r="V265" i="30"/>
  <c r="V234" i="30"/>
  <c r="V229" i="30"/>
  <c r="V172" i="30"/>
  <c r="V168" i="30"/>
  <c r="V163" i="30"/>
  <c r="V161" i="30"/>
  <c r="V159" i="30"/>
  <c r="V157" i="30"/>
  <c r="V155" i="30"/>
  <c r="V153" i="30"/>
  <c r="V151" i="30"/>
  <c r="V149" i="30"/>
  <c r="V147" i="30"/>
  <c r="V145" i="30"/>
  <c r="V143" i="30"/>
  <c r="V141" i="30"/>
  <c r="V139" i="30"/>
  <c r="V137" i="30"/>
  <c r="V135" i="30"/>
  <c r="V133" i="30"/>
  <c r="V131" i="30"/>
  <c r="V129" i="30"/>
  <c r="V127" i="30"/>
  <c r="V125" i="30"/>
  <c r="V123" i="30"/>
  <c r="V121" i="30"/>
  <c r="V119" i="30"/>
  <c r="V117" i="30"/>
  <c r="V115" i="30"/>
  <c r="V242" i="30"/>
  <c r="V221" i="30"/>
  <c r="V259" i="30"/>
  <c r="V250" i="30"/>
  <c r="V231" i="30"/>
  <c r="V222" i="30"/>
  <c r="V170" i="30"/>
  <c r="V166" i="30"/>
  <c r="V165" i="30"/>
  <c r="V164" i="30"/>
  <c r="V162" i="30"/>
  <c r="V160" i="30"/>
  <c r="V158" i="30"/>
  <c r="V156" i="30"/>
  <c r="V154" i="30"/>
  <c r="V152" i="30"/>
  <c r="V150" i="30"/>
  <c r="V148" i="30"/>
  <c r="V146" i="30"/>
  <c r="V144" i="30"/>
  <c r="V142" i="30"/>
  <c r="V140" i="30"/>
  <c r="V138" i="30"/>
  <c r="V136" i="30"/>
  <c r="V134" i="30"/>
  <c r="V132" i="30"/>
  <c r="V122" i="30"/>
  <c r="V130" i="30"/>
  <c r="V126" i="30"/>
  <c r="V120" i="30"/>
  <c r="V124" i="30"/>
  <c r="V116" i="30"/>
  <c r="V112" i="30"/>
  <c r="V110" i="30"/>
  <c r="V108" i="30"/>
  <c r="V106" i="30"/>
  <c r="V104" i="30"/>
  <c r="V102" i="30"/>
  <c r="V100" i="30"/>
  <c r="V98" i="30"/>
  <c r="V96" i="30"/>
  <c r="V94" i="30"/>
  <c r="V92" i="30"/>
  <c r="V90" i="30"/>
  <c r="V88" i="30"/>
  <c r="V118" i="30"/>
  <c r="V128" i="30"/>
  <c r="V113" i="30"/>
  <c r="V111" i="30"/>
  <c r="V109" i="30"/>
  <c r="V107" i="30"/>
  <c r="V105" i="30"/>
  <c r="V103" i="30"/>
  <c r="V101" i="30"/>
  <c r="V99" i="30"/>
  <c r="V97" i="30"/>
  <c r="V95" i="30"/>
  <c r="V93" i="30"/>
  <c r="V91" i="30"/>
  <c r="V89" i="30"/>
  <c r="V114" i="30"/>
  <c r="V46" i="30"/>
  <c r="V42" i="30"/>
  <c r="V40" i="30"/>
  <c r="V37" i="30"/>
  <c r="V33" i="30"/>
  <c r="V31" i="30"/>
  <c r="V25" i="30"/>
  <c r="V21" i="30"/>
  <c r="V87" i="30"/>
  <c r="V85" i="30"/>
  <c r="V83" i="30"/>
  <c r="V81" i="30"/>
  <c r="V79" i="30"/>
  <c r="V77" i="30"/>
  <c r="V75" i="30"/>
  <c r="V73" i="30"/>
  <c r="V71" i="30"/>
  <c r="V69" i="30"/>
  <c r="V67" i="30"/>
  <c r="V65" i="30"/>
  <c r="V63" i="30"/>
  <c r="V61" i="30"/>
  <c r="V59" i="30"/>
  <c r="V57" i="30"/>
  <c r="V55" i="30"/>
  <c r="V53" i="30"/>
  <c r="V51" i="30"/>
  <c r="V48" i="30"/>
  <c r="V47" i="30"/>
  <c r="V43" i="30"/>
  <c r="V38" i="30"/>
  <c r="V34" i="30"/>
  <c r="V29" i="30"/>
  <c r="V28" i="30"/>
  <c r="V27" i="30"/>
  <c r="V24" i="30"/>
  <c r="V49" i="30"/>
  <c r="V44" i="30"/>
  <c r="V41" i="30"/>
  <c r="V39" i="30"/>
  <c r="V35" i="30"/>
  <c r="V32" i="30"/>
  <c r="V30" i="30"/>
  <c r="V23" i="30"/>
  <c r="V20" i="30"/>
  <c r="V18" i="30"/>
  <c r="V86" i="30"/>
  <c r="V84" i="30"/>
  <c r="V82" i="30"/>
  <c r="V80" i="30"/>
  <c r="V78" i="30"/>
  <c r="V76" i="30"/>
  <c r="V74" i="30"/>
  <c r="V72" i="30"/>
  <c r="V70" i="30"/>
  <c r="V68" i="30"/>
  <c r="V66" i="30"/>
  <c r="V64" i="30"/>
  <c r="V62" i="30"/>
  <c r="V60" i="30"/>
  <c r="V58" i="30"/>
  <c r="V56" i="30"/>
  <c r="V54" i="30"/>
  <c r="V52" i="30"/>
  <c r="V50" i="30"/>
  <c r="V45" i="30"/>
  <c r="V36" i="30"/>
  <c r="V26" i="30"/>
  <c r="V22" i="30"/>
  <c r="V17" i="30"/>
  <c r="V14" i="30"/>
  <c r="V13" i="30"/>
  <c r="V12" i="30"/>
  <c r="V11" i="30"/>
  <c r="V16" i="30"/>
  <c r="V10" i="30"/>
  <c r="V19" i="30"/>
  <c r="V15" i="30"/>
  <c r="X374" i="30"/>
  <c r="X372" i="30"/>
  <c r="X370" i="30"/>
  <c r="X368" i="30"/>
  <c r="X366" i="30"/>
  <c r="X365" i="30"/>
  <c r="X363" i="30"/>
  <c r="X371" i="30"/>
  <c r="X367" i="30"/>
  <c r="X362" i="30"/>
  <c r="X373" i="30"/>
  <c r="X361" i="30"/>
  <c r="X360" i="30"/>
  <c r="X358" i="30"/>
  <c r="X356" i="30"/>
  <c r="X354" i="30"/>
  <c r="X352" i="30"/>
  <c r="X350" i="30"/>
  <c r="X348" i="30"/>
  <c r="X364" i="30"/>
  <c r="X369" i="30"/>
  <c r="X357" i="30"/>
  <c r="X353" i="30"/>
  <c r="X349" i="30"/>
  <c r="X347" i="30"/>
  <c r="X345" i="30"/>
  <c r="X343" i="30"/>
  <c r="X341" i="30"/>
  <c r="X359" i="30"/>
  <c r="X346" i="30"/>
  <c r="X342" i="30"/>
  <c r="X338" i="30"/>
  <c r="X337" i="30"/>
  <c r="X332" i="30"/>
  <c r="X330" i="30"/>
  <c r="X328" i="30"/>
  <c r="X326" i="30"/>
  <c r="X324" i="30"/>
  <c r="X322" i="30"/>
  <c r="X336" i="30"/>
  <c r="X335" i="30"/>
  <c r="X351" i="30"/>
  <c r="X344" i="30"/>
  <c r="X340" i="30"/>
  <c r="X334" i="30"/>
  <c r="X333" i="30"/>
  <c r="X331" i="30"/>
  <c r="X339" i="30"/>
  <c r="X327" i="30"/>
  <c r="X325" i="30"/>
  <c r="X321" i="30"/>
  <c r="X319" i="30"/>
  <c r="X317" i="30"/>
  <c r="X315" i="30"/>
  <c r="X313" i="30"/>
  <c r="X329" i="30"/>
  <c r="X323" i="30"/>
  <c r="X320" i="30"/>
  <c r="X312" i="30"/>
  <c r="X310" i="30"/>
  <c r="X308" i="30"/>
  <c r="X306" i="30"/>
  <c r="X304" i="30"/>
  <c r="X302" i="30"/>
  <c r="X300" i="30"/>
  <c r="X298" i="30"/>
  <c r="X296" i="30"/>
  <c r="X294" i="30"/>
  <c r="X292" i="30"/>
  <c r="X290" i="30"/>
  <c r="X288" i="30"/>
  <c r="X286" i="30"/>
  <c r="X284" i="30"/>
  <c r="X316" i="30"/>
  <c r="X355" i="30"/>
  <c r="X311" i="30"/>
  <c r="X309" i="30"/>
  <c r="X307" i="30"/>
  <c r="X305" i="30"/>
  <c r="X303" i="30"/>
  <c r="X301" i="30"/>
  <c r="X299" i="30"/>
  <c r="X297" i="30"/>
  <c r="X295" i="30"/>
  <c r="X293" i="30"/>
  <c r="X291" i="30"/>
  <c r="X289" i="30"/>
  <c r="X318" i="30"/>
  <c r="X283" i="30"/>
  <c r="X281" i="30"/>
  <c r="X279" i="30"/>
  <c r="X277" i="30"/>
  <c r="X275" i="30"/>
  <c r="X273" i="30"/>
  <c r="X271" i="30"/>
  <c r="X269" i="30"/>
  <c r="X267" i="30"/>
  <c r="X265" i="30"/>
  <c r="X263" i="30"/>
  <c r="X261" i="30"/>
  <c r="X259" i="30"/>
  <c r="X314" i="30"/>
  <c r="X287" i="30"/>
  <c r="X280" i="30"/>
  <c r="X272" i="30"/>
  <c r="X264" i="30"/>
  <c r="X282" i="30"/>
  <c r="X274" i="30"/>
  <c r="X266" i="30"/>
  <c r="X262" i="30"/>
  <c r="X258" i="30"/>
  <c r="X256" i="30"/>
  <c r="X254" i="30"/>
  <c r="X252" i="30"/>
  <c r="X250" i="30"/>
  <c r="X248" i="30"/>
  <c r="X246" i="30"/>
  <c r="X244" i="30"/>
  <c r="X242" i="30"/>
  <c r="X240" i="30"/>
  <c r="X238" i="30"/>
  <c r="X236" i="30"/>
  <c r="X234" i="30"/>
  <c r="X276" i="30"/>
  <c r="X268" i="30"/>
  <c r="X278" i="30"/>
  <c r="X257" i="30"/>
  <c r="X249" i="30"/>
  <c r="X241" i="30"/>
  <c r="X233" i="30"/>
  <c r="X225" i="30"/>
  <c r="X224" i="30"/>
  <c r="X217" i="30"/>
  <c r="X215" i="30"/>
  <c r="X213" i="30"/>
  <c r="X211" i="30"/>
  <c r="X209" i="30"/>
  <c r="X207" i="30"/>
  <c r="X205" i="30"/>
  <c r="X203" i="30"/>
  <c r="X201" i="30"/>
  <c r="X199" i="30"/>
  <c r="X197" i="30"/>
  <c r="X195" i="30"/>
  <c r="X193" i="30"/>
  <c r="X191" i="30"/>
  <c r="X189" i="30"/>
  <c r="X187" i="30"/>
  <c r="X185" i="30"/>
  <c r="X183" i="30"/>
  <c r="X181" i="30"/>
  <c r="X179" i="30"/>
  <c r="X177" i="30"/>
  <c r="X175" i="30"/>
  <c r="X285" i="30"/>
  <c r="X251" i="30"/>
  <c r="X243" i="30"/>
  <c r="X235" i="30"/>
  <c r="X230" i="30"/>
  <c r="X223" i="30"/>
  <c r="X222" i="30"/>
  <c r="X260" i="30"/>
  <c r="X253" i="30"/>
  <c r="X245" i="30"/>
  <c r="X237" i="30"/>
  <c r="X231" i="30"/>
  <c r="X229" i="30"/>
  <c r="X228" i="30"/>
  <c r="X221" i="30"/>
  <c r="X220" i="30"/>
  <c r="X216" i="30"/>
  <c r="X214" i="30"/>
  <c r="X212" i="30"/>
  <c r="X210" i="30"/>
  <c r="X208" i="30"/>
  <c r="X206" i="30"/>
  <c r="X204" i="30"/>
  <c r="X202" i="30"/>
  <c r="X200" i="30"/>
  <c r="X198" i="30"/>
  <c r="X196" i="30"/>
  <c r="X194" i="30"/>
  <c r="X192" i="30"/>
  <c r="X190" i="30"/>
  <c r="X188" i="30"/>
  <c r="X186" i="30"/>
  <c r="X184" i="30"/>
  <c r="X182" i="30"/>
  <c r="X180" i="30"/>
  <c r="X178" i="30"/>
  <c r="X176" i="30"/>
  <c r="X174" i="30"/>
  <c r="X172" i="30"/>
  <c r="X170" i="30"/>
  <c r="X168" i="30"/>
  <c r="X166" i="30"/>
  <c r="X239" i="30"/>
  <c r="X173" i="30"/>
  <c r="X169" i="30"/>
  <c r="X164" i="30"/>
  <c r="X162" i="30"/>
  <c r="X160" i="30"/>
  <c r="X158" i="30"/>
  <c r="X156" i="30"/>
  <c r="X154" i="30"/>
  <c r="X152" i="30"/>
  <c r="X150" i="30"/>
  <c r="X148" i="30"/>
  <c r="X146" i="30"/>
  <c r="X144" i="30"/>
  <c r="X142" i="30"/>
  <c r="X140" i="30"/>
  <c r="X138" i="30"/>
  <c r="X136" i="30"/>
  <c r="X134" i="30"/>
  <c r="X132" i="30"/>
  <c r="X130" i="30"/>
  <c r="X128" i="30"/>
  <c r="X126" i="30"/>
  <c r="X124" i="30"/>
  <c r="X122" i="30"/>
  <c r="X120" i="30"/>
  <c r="X118" i="30"/>
  <c r="X116" i="30"/>
  <c r="X114" i="30"/>
  <c r="X270" i="30"/>
  <c r="X247" i="30"/>
  <c r="X232" i="30"/>
  <c r="X226" i="30"/>
  <c r="X165" i="30"/>
  <c r="X255" i="30"/>
  <c r="X227" i="30"/>
  <c r="X218" i="30"/>
  <c r="X171" i="30"/>
  <c r="X167" i="30"/>
  <c r="X163" i="30"/>
  <c r="X161" i="30"/>
  <c r="X159" i="30"/>
  <c r="X157" i="30"/>
  <c r="X155" i="30"/>
  <c r="X153" i="30"/>
  <c r="X151" i="30"/>
  <c r="X149" i="30"/>
  <c r="X147" i="30"/>
  <c r="X145" i="30"/>
  <c r="X143" i="30"/>
  <c r="X141" i="30"/>
  <c r="X139" i="30"/>
  <c r="X137" i="30"/>
  <c r="X135" i="30"/>
  <c r="X133" i="30"/>
  <c r="X131" i="30"/>
  <c r="X219" i="30"/>
  <c r="X119" i="30"/>
  <c r="X127" i="30"/>
  <c r="X117" i="30"/>
  <c r="X129" i="30"/>
  <c r="X113" i="30"/>
  <c r="X111" i="30"/>
  <c r="X109" i="30"/>
  <c r="X107" i="30"/>
  <c r="X105" i="30"/>
  <c r="X103" i="30"/>
  <c r="X101" i="30"/>
  <c r="X99" i="30"/>
  <c r="X97" i="30"/>
  <c r="X95" i="30"/>
  <c r="X93" i="30"/>
  <c r="X91" i="30"/>
  <c r="X89" i="30"/>
  <c r="X87" i="30"/>
  <c r="X123" i="30"/>
  <c r="X115" i="30"/>
  <c r="X125" i="30"/>
  <c r="X121" i="30"/>
  <c r="X112" i="30"/>
  <c r="X110" i="30"/>
  <c r="X108" i="30"/>
  <c r="X106" i="30"/>
  <c r="X104" i="30"/>
  <c r="X102" i="30"/>
  <c r="X100" i="30"/>
  <c r="X98" i="30"/>
  <c r="X96" i="30"/>
  <c r="X94" i="30"/>
  <c r="X92" i="30"/>
  <c r="X90" i="30"/>
  <c r="X88" i="30"/>
  <c r="X49" i="30"/>
  <c r="X44" i="30"/>
  <c r="X41" i="30"/>
  <c r="X39" i="30"/>
  <c r="X35" i="30"/>
  <c r="X32" i="30"/>
  <c r="X30" i="30"/>
  <c r="X23" i="30"/>
  <c r="X20" i="30"/>
  <c r="X86" i="30"/>
  <c r="X84" i="30"/>
  <c r="X82" i="30"/>
  <c r="X80" i="30"/>
  <c r="X78" i="30"/>
  <c r="X76" i="30"/>
  <c r="X74" i="30"/>
  <c r="X72" i="30"/>
  <c r="X70" i="30"/>
  <c r="X68" i="30"/>
  <c r="X66" i="30"/>
  <c r="X64" i="30"/>
  <c r="X62" i="30"/>
  <c r="X60" i="30"/>
  <c r="X58" i="30"/>
  <c r="X56" i="30"/>
  <c r="X54" i="30"/>
  <c r="X52" i="30"/>
  <c r="X50" i="30"/>
  <c r="X45" i="30"/>
  <c r="X36" i="30"/>
  <c r="X26" i="30"/>
  <c r="X22" i="30"/>
  <c r="X46" i="30"/>
  <c r="X42" i="30"/>
  <c r="X40" i="30"/>
  <c r="X37" i="30"/>
  <c r="X33" i="30"/>
  <c r="X31" i="30"/>
  <c r="X25" i="30"/>
  <c r="X21" i="30"/>
  <c r="X19" i="30"/>
  <c r="X17" i="30"/>
  <c r="X85" i="30"/>
  <c r="X83" i="30"/>
  <c r="X81" i="30"/>
  <c r="X79" i="30"/>
  <c r="X77" i="30"/>
  <c r="X75" i="30"/>
  <c r="X73" i="30"/>
  <c r="X71" i="30"/>
  <c r="X69" i="30"/>
  <c r="X67" i="30"/>
  <c r="X65" i="30"/>
  <c r="X63" i="30"/>
  <c r="X61" i="30"/>
  <c r="X59" i="30"/>
  <c r="X57" i="30"/>
  <c r="X55" i="30"/>
  <c r="X53" i="30"/>
  <c r="X51" i="30"/>
  <c r="X48" i="30"/>
  <c r="X47" i="30"/>
  <c r="X43" i="30"/>
  <c r="X38" i="30"/>
  <c r="X34" i="30"/>
  <c r="X29" i="30"/>
  <c r="X28" i="30"/>
  <c r="X27" i="30"/>
  <c r="X24" i="30"/>
  <c r="X18" i="30"/>
  <c r="X16" i="30"/>
  <c r="X15" i="30"/>
  <c r="X12" i="30"/>
  <c r="X14" i="30"/>
  <c r="X11" i="30"/>
  <c r="X10" i="30"/>
  <c r="X13" i="30"/>
  <c r="Y373" i="30"/>
  <c r="Y371" i="30"/>
  <c r="Y369" i="30"/>
  <c r="Y367" i="30"/>
  <c r="Y374" i="30"/>
  <c r="Y370" i="30"/>
  <c r="Y366" i="30"/>
  <c r="Y364" i="30"/>
  <c r="Y362" i="30"/>
  <c r="Y360" i="30"/>
  <c r="Y368" i="30"/>
  <c r="Y361" i="30"/>
  <c r="Y358" i="30"/>
  <c r="Y356" i="30"/>
  <c r="Y354" i="30"/>
  <c r="Y352" i="30"/>
  <c r="Y350" i="30"/>
  <c r="Y348" i="30"/>
  <c r="Y363" i="30"/>
  <c r="Y357" i="30"/>
  <c r="Y353" i="30"/>
  <c r="Y349" i="30"/>
  <c r="Y347" i="30"/>
  <c r="Y345" i="30"/>
  <c r="Y343" i="30"/>
  <c r="Y341" i="30"/>
  <c r="Y339" i="30"/>
  <c r="Y337" i="30"/>
  <c r="Y335" i="30"/>
  <c r="Y372" i="30"/>
  <c r="Y359" i="30"/>
  <c r="Y355" i="30"/>
  <c r="Y351" i="30"/>
  <c r="Y336" i="30"/>
  <c r="Y344" i="30"/>
  <c r="Y340" i="30"/>
  <c r="Y334" i="30"/>
  <c r="Y333" i="30"/>
  <c r="Y331" i="30"/>
  <c r="Y329" i="30"/>
  <c r="Y327" i="30"/>
  <c r="Y330" i="30"/>
  <c r="Y326" i="30"/>
  <c r="Y325" i="30"/>
  <c r="Y321" i="30"/>
  <c r="Y319" i="30"/>
  <c r="Y342" i="30"/>
  <c r="Y332" i="30"/>
  <c r="Y328" i="30"/>
  <c r="Y324" i="30"/>
  <c r="Y323" i="30"/>
  <c r="Y365" i="30"/>
  <c r="Y346" i="30"/>
  <c r="Y322" i="30"/>
  <c r="Y320" i="30"/>
  <c r="Y318" i="30"/>
  <c r="Y316" i="30"/>
  <c r="Y314" i="30"/>
  <c r="Y338" i="30"/>
  <c r="Y315" i="30"/>
  <c r="Y311" i="30"/>
  <c r="Y309" i="30"/>
  <c r="Y307" i="30"/>
  <c r="Y305" i="30"/>
  <c r="Y303" i="30"/>
  <c r="Y301" i="30"/>
  <c r="Y299" i="30"/>
  <c r="Y297" i="30"/>
  <c r="Y295" i="30"/>
  <c r="Y293" i="30"/>
  <c r="Y291" i="30"/>
  <c r="Y289" i="30"/>
  <c r="Y287" i="30"/>
  <c r="Y317" i="30"/>
  <c r="Y313" i="30"/>
  <c r="Y310" i="30"/>
  <c r="Y302" i="30"/>
  <c r="Y294" i="30"/>
  <c r="Y281" i="30"/>
  <c r="Y279" i="30"/>
  <c r="Y277" i="30"/>
  <c r="Y275" i="30"/>
  <c r="Y273" i="30"/>
  <c r="Y271" i="30"/>
  <c r="Y269" i="30"/>
  <c r="Y267" i="30"/>
  <c r="Y265" i="30"/>
  <c r="Y312" i="30"/>
  <c r="Y304" i="30"/>
  <c r="Y296" i="30"/>
  <c r="Y286" i="30"/>
  <c r="Y306" i="30"/>
  <c r="Y298" i="30"/>
  <c r="Y290" i="30"/>
  <c r="Y285" i="30"/>
  <c r="Y282" i="30"/>
  <c r="Y280" i="30"/>
  <c r="Y278" i="30"/>
  <c r="Y276" i="30"/>
  <c r="Y274" i="30"/>
  <c r="Y272" i="30"/>
  <c r="Y270" i="30"/>
  <c r="Y268" i="30"/>
  <c r="Y266" i="30"/>
  <c r="Y264" i="30"/>
  <c r="Y262" i="30"/>
  <c r="Y260" i="30"/>
  <c r="Y258" i="30"/>
  <c r="Y288" i="30"/>
  <c r="Y261" i="30"/>
  <c r="Y256" i="30"/>
  <c r="Y254" i="30"/>
  <c r="Y252" i="30"/>
  <c r="Y250" i="30"/>
  <c r="Y248" i="30"/>
  <c r="Y246" i="30"/>
  <c r="Y244" i="30"/>
  <c r="Y242" i="30"/>
  <c r="Y240" i="30"/>
  <c r="Y238" i="30"/>
  <c r="Y236" i="30"/>
  <c r="Y234" i="30"/>
  <c r="Y232" i="30"/>
  <c r="Y230" i="30"/>
  <c r="Y228" i="30"/>
  <c r="Y226" i="30"/>
  <c r="Y224" i="30"/>
  <c r="Y222" i="30"/>
  <c r="Y220" i="30"/>
  <c r="Y218" i="30"/>
  <c r="Y292" i="30"/>
  <c r="Y283" i="30"/>
  <c r="Y300" i="30"/>
  <c r="Y284" i="30"/>
  <c r="Y263" i="30"/>
  <c r="Y259" i="30"/>
  <c r="Y257" i="30"/>
  <c r="Y255" i="30"/>
  <c r="Y253" i="30"/>
  <c r="Y251" i="30"/>
  <c r="Y249" i="30"/>
  <c r="Y247" i="30"/>
  <c r="Y245" i="30"/>
  <c r="Y243" i="30"/>
  <c r="Y241" i="30"/>
  <c r="Y239" i="30"/>
  <c r="Y237" i="30"/>
  <c r="Y235" i="30"/>
  <c r="Y233" i="30"/>
  <c r="Y231" i="30"/>
  <c r="Y223" i="30"/>
  <c r="Y308" i="30"/>
  <c r="Y229" i="30"/>
  <c r="Y221" i="30"/>
  <c r="Y216" i="30"/>
  <c r="Y214" i="30"/>
  <c r="Y212" i="30"/>
  <c r="Y210" i="30"/>
  <c r="Y208" i="30"/>
  <c r="Y206" i="30"/>
  <c r="Y204" i="30"/>
  <c r="Y202" i="30"/>
  <c r="Y200" i="30"/>
  <c r="Y198" i="30"/>
  <c r="Y196" i="30"/>
  <c r="Y194" i="30"/>
  <c r="Y192" i="30"/>
  <c r="Y190" i="30"/>
  <c r="Y188" i="30"/>
  <c r="Y186" i="30"/>
  <c r="Y184" i="30"/>
  <c r="Y182" i="30"/>
  <c r="Y180" i="30"/>
  <c r="Y178" i="30"/>
  <c r="Y176" i="30"/>
  <c r="Y174" i="30"/>
  <c r="Y172" i="30"/>
  <c r="Y170" i="30"/>
  <c r="Y168" i="30"/>
  <c r="Y166" i="30"/>
  <c r="Y227" i="30"/>
  <c r="Y219" i="30"/>
  <c r="Y225" i="30"/>
  <c r="Y209" i="30"/>
  <c r="Y201" i="30"/>
  <c r="Y193" i="30"/>
  <c r="Y185" i="30"/>
  <c r="Y177" i="30"/>
  <c r="Y165" i="30"/>
  <c r="Y217" i="30"/>
  <c r="Y211" i="30"/>
  <c r="Y203" i="30"/>
  <c r="Y195" i="30"/>
  <c r="Y187" i="30"/>
  <c r="Y179" i="30"/>
  <c r="Y171" i="30"/>
  <c r="Y167" i="30"/>
  <c r="Y163" i="30"/>
  <c r="Y161" i="30"/>
  <c r="Y159" i="30"/>
  <c r="Y157" i="30"/>
  <c r="Y155" i="30"/>
  <c r="Y153" i="30"/>
  <c r="Y151" i="30"/>
  <c r="Y149" i="30"/>
  <c r="Y147" i="30"/>
  <c r="Y145" i="30"/>
  <c r="Y143" i="30"/>
  <c r="Y141" i="30"/>
  <c r="Y139" i="30"/>
  <c r="Y137" i="30"/>
  <c r="Y135" i="30"/>
  <c r="Y133" i="30"/>
  <c r="Y131" i="30"/>
  <c r="Y129" i="30"/>
  <c r="Y127" i="30"/>
  <c r="Y125" i="30"/>
  <c r="Y213" i="30"/>
  <c r="Y205" i="30"/>
  <c r="Y197" i="30"/>
  <c r="Y189" i="30"/>
  <c r="Y181" i="30"/>
  <c r="Y215" i="30"/>
  <c r="Y183" i="30"/>
  <c r="Y169" i="30"/>
  <c r="Y164" i="30"/>
  <c r="Y156" i="30"/>
  <c r="Y191" i="30"/>
  <c r="Y173" i="30"/>
  <c r="Y158" i="30"/>
  <c r="Y150" i="30"/>
  <c r="Y160" i="30"/>
  <c r="Y207" i="30"/>
  <c r="Y199" i="30"/>
  <c r="Y152" i="30"/>
  <c r="Y146" i="30"/>
  <c r="Y138" i="30"/>
  <c r="Y130" i="30"/>
  <c r="Y126" i="30"/>
  <c r="Y118" i="30"/>
  <c r="Y117" i="30"/>
  <c r="Y175" i="30"/>
  <c r="Y162" i="30"/>
  <c r="Y148" i="30"/>
  <c r="Y140" i="30"/>
  <c r="Y132" i="30"/>
  <c r="Y123" i="30"/>
  <c r="Y136" i="30"/>
  <c r="Y120" i="30"/>
  <c r="Y115" i="30"/>
  <c r="Y134" i="30"/>
  <c r="Y128" i="30"/>
  <c r="Y121" i="30"/>
  <c r="Y114" i="30"/>
  <c r="Y112" i="30"/>
  <c r="Y110" i="30"/>
  <c r="Y108" i="30"/>
  <c r="Y106" i="30"/>
  <c r="Y104" i="30"/>
  <c r="Y102" i="30"/>
  <c r="Y100" i="30"/>
  <c r="Y98" i="30"/>
  <c r="Y96" i="30"/>
  <c r="Y94" i="30"/>
  <c r="Y92" i="30"/>
  <c r="Y90" i="30"/>
  <c r="Y88" i="30"/>
  <c r="Y154" i="30"/>
  <c r="Y144" i="30"/>
  <c r="Y119" i="30"/>
  <c r="Y116" i="30"/>
  <c r="Y142" i="30"/>
  <c r="Y124" i="30"/>
  <c r="Y122" i="30"/>
  <c r="Y113" i="30"/>
  <c r="Y111" i="30"/>
  <c r="Y109" i="30"/>
  <c r="Y107" i="30"/>
  <c r="Y105" i="30"/>
  <c r="Y103" i="30"/>
  <c r="Y101" i="30"/>
  <c r="Y99" i="30"/>
  <c r="Y97" i="30"/>
  <c r="Y95" i="30"/>
  <c r="Y93" i="30"/>
  <c r="Y91" i="30"/>
  <c r="Y89" i="30"/>
  <c r="Y87" i="30"/>
  <c r="Y86" i="30"/>
  <c r="Y84" i="30"/>
  <c r="Y82" i="30"/>
  <c r="Y80" i="30"/>
  <c r="Y78" i="30"/>
  <c r="Y76" i="30"/>
  <c r="Y74" i="30"/>
  <c r="Y72" i="30"/>
  <c r="Y70" i="30"/>
  <c r="Y68" i="30"/>
  <c r="Y66" i="30"/>
  <c r="Y64" i="30"/>
  <c r="Y62" i="30"/>
  <c r="Y60" i="30"/>
  <c r="Y58" i="30"/>
  <c r="Y56" i="30"/>
  <c r="Y54" i="30"/>
  <c r="Y52" i="30"/>
  <c r="Y50" i="30"/>
  <c r="Y45" i="30"/>
  <c r="Y36" i="30"/>
  <c r="Y26" i="30"/>
  <c r="Y22" i="30"/>
  <c r="Y46" i="30"/>
  <c r="Y42" i="30"/>
  <c r="Y40" i="30"/>
  <c r="Y37" i="30"/>
  <c r="Y33" i="30"/>
  <c r="Y31" i="30"/>
  <c r="Y25" i="30"/>
  <c r="Y21" i="30"/>
  <c r="Y19" i="30"/>
  <c r="Y85" i="30"/>
  <c r="Y83" i="30"/>
  <c r="Y81" i="30"/>
  <c r="Y79" i="30"/>
  <c r="Y77" i="30"/>
  <c r="Y75" i="30"/>
  <c r="Y73" i="30"/>
  <c r="Y71" i="30"/>
  <c r="Y69" i="30"/>
  <c r="Y67" i="30"/>
  <c r="Y65" i="30"/>
  <c r="Y63" i="30"/>
  <c r="Y61" i="30"/>
  <c r="Y59" i="30"/>
  <c r="Y57" i="30"/>
  <c r="Y55" i="30"/>
  <c r="Y53" i="30"/>
  <c r="Y51" i="30"/>
  <c r="Y48" i="30"/>
  <c r="Y47" i="30"/>
  <c r="Y43" i="30"/>
  <c r="Y38" i="30"/>
  <c r="Y34" i="30"/>
  <c r="Y29" i="30"/>
  <c r="Y28" i="30"/>
  <c r="Y27" i="30"/>
  <c r="Y24" i="30"/>
  <c r="Y16" i="30"/>
  <c r="Y49" i="30"/>
  <c r="Y44" i="30"/>
  <c r="Y41" i="30"/>
  <c r="Y39" i="30"/>
  <c r="Y35" i="30"/>
  <c r="Y32" i="30"/>
  <c r="Y30" i="30"/>
  <c r="Y23" i="30"/>
  <c r="Y20" i="30"/>
  <c r="Y18" i="30"/>
  <c r="Y15" i="30"/>
  <c r="Y14" i="30"/>
  <c r="Y11" i="30"/>
  <c r="Y10" i="30"/>
  <c r="Y13" i="30"/>
  <c r="Y12" i="30"/>
  <c r="Y17" i="30"/>
  <c r="S374" i="30"/>
  <c r="S372" i="30"/>
  <c r="S370" i="30"/>
  <c r="S368" i="30"/>
  <c r="S366" i="30"/>
  <c r="S371" i="30"/>
  <c r="S367" i="30"/>
  <c r="S365" i="30"/>
  <c r="S363" i="30"/>
  <c r="S361" i="30"/>
  <c r="S369" i="30"/>
  <c r="S359" i="30"/>
  <c r="S357" i="30"/>
  <c r="S355" i="30"/>
  <c r="S353" i="30"/>
  <c r="S351" i="30"/>
  <c r="S349" i="30"/>
  <c r="S364" i="30"/>
  <c r="S360" i="30"/>
  <c r="S358" i="30"/>
  <c r="S354" i="30"/>
  <c r="S350" i="30"/>
  <c r="S346" i="30"/>
  <c r="S344" i="30"/>
  <c r="S342" i="30"/>
  <c r="S340" i="30"/>
  <c r="S338" i="30"/>
  <c r="S336" i="30"/>
  <c r="S334" i="30"/>
  <c r="S362" i="30"/>
  <c r="S373" i="30"/>
  <c r="S356" i="30"/>
  <c r="S352" i="30"/>
  <c r="S348" i="30"/>
  <c r="S337" i="30"/>
  <c r="S345" i="30"/>
  <c r="S341" i="30"/>
  <c r="S335" i="30"/>
  <c r="S332" i="30"/>
  <c r="S330" i="30"/>
  <c r="S328" i="30"/>
  <c r="S331" i="30"/>
  <c r="S326" i="30"/>
  <c r="S320" i="30"/>
  <c r="S318" i="30"/>
  <c r="S343" i="30"/>
  <c r="S339" i="30"/>
  <c r="S333" i="30"/>
  <c r="S329" i="30"/>
  <c r="S325" i="30"/>
  <c r="S324" i="30"/>
  <c r="S347" i="30"/>
  <c r="S323" i="30"/>
  <c r="S322" i="30"/>
  <c r="S321" i="30"/>
  <c r="S319" i="30"/>
  <c r="S317" i="30"/>
  <c r="S315" i="30"/>
  <c r="S313" i="30"/>
  <c r="S316" i="30"/>
  <c r="S327" i="30"/>
  <c r="S312" i="30"/>
  <c r="S310" i="30"/>
  <c r="S308" i="30"/>
  <c r="S306" i="30"/>
  <c r="S304" i="30"/>
  <c r="S302" i="30"/>
  <c r="S300" i="30"/>
  <c r="S298" i="30"/>
  <c r="S296" i="30"/>
  <c r="S294" i="30"/>
  <c r="S292" i="30"/>
  <c r="S290" i="30"/>
  <c r="S288" i="30"/>
  <c r="S286" i="30"/>
  <c r="S314" i="30"/>
  <c r="S311" i="30"/>
  <c r="S303" i="30"/>
  <c r="S295" i="30"/>
  <c r="S283" i="30"/>
  <c r="S282" i="30"/>
  <c r="S280" i="30"/>
  <c r="S278" i="30"/>
  <c r="S276" i="30"/>
  <c r="S274" i="30"/>
  <c r="S272" i="30"/>
  <c r="S270" i="30"/>
  <c r="S268" i="30"/>
  <c r="S266" i="30"/>
  <c r="S264" i="30"/>
  <c r="S305" i="30"/>
  <c r="S297" i="30"/>
  <c r="S289" i="30"/>
  <c r="S287" i="30"/>
  <c r="S307" i="30"/>
  <c r="S299" i="30"/>
  <c r="S291" i="30"/>
  <c r="S281" i="30"/>
  <c r="S279" i="30"/>
  <c r="S277" i="30"/>
  <c r="S275" i="30"/>
  <c r="S273" i="30"/>
  <c r="S271" i="30"/>
  <c r="S269" i="30"/>
  <c r="S267" i="30"/>
  <c r="S265" i="30"/>
  <c r="S263" i="30"/>
  <c r="S261" i="30"/>
  <c r="S259" i="30"/>
  <c r="S301" i="30"/>
  <c r="S285" i="30"/>
  <c r="S262" i="30"/>
  <c r="S258" i="30"/>
  <c r="S257" i="30"/>
  <c r="S255" i="30"/>
  <c r="S253" i="30"/>
  <c r="S251" i="30"/>
  <c r="S249" i="30"/>
  <c r="S247" i="30"/>
  <c r="S245" i="30"/>
  <c r="S243" i="30"/>
  <c r="S241" i="30"/>
  <c r="S239" i="30"/>
  <c r="S237" i="30"/>
  <c r="S235" i="30"/>
  <c r="S233" i="30"/>
  <c r="S231" i="30"/>
  <c r="S229" i="30"/>
  <c r="S227" i="30"/>
  <c r="S225" i="30"/>
  <c r="S223" i="30"/>
  <c r="S221" i="30"/>
  <c r="S219" i="30"/>
  <c r="S217" i="30"/>
  <c r="S309" i="30"/>
  <c r="S260" i="30"/>
  <c r="S256" i="30"/>
  <c r="S254" i="30"/>
  <c r="S252" i="30"/>
  <c r="S250" i="30"/>
  <c r="S248" i="30"/>
  <c r="S246" i="30"/>
  <c r="S244" i="30"/>
  <c r="S242" i="30"/>
  <c r="S240" i="30"/>
  <c r="S238" i="30"/>
  <c r="S236" i="30"/>
  <c r="S234" i="30"/>
  <c r="S232" i="30"/>
  <c r="S230" i="30"/>
  <c r="S224" i="30"/>
  <c r="S222" i="30"/>
  <c r="S215" i="30"/>
  <c r="S213" i="30"/>
  <c r="S211" i="30"/>
  <c r="S209" i="30"/>
  <c r="S207" i="30"/>
  <c r="S205" i="30"/>
  <c r="S203" i="30"/>
  <c r="S201" i="30"/>
  <c r="S199" i="30"/>
  <c r="S197" i="30"/>
  <c r="S195" i="30"/>
  <c r="S193" i="30"/>
  <c r="S191" i="30"/>
  <c r="S189" i="30"/>
  <c r="S187" i="30"/>
  <c r="S185" i="30"/>
  <c r="S183" i="30"/>
  <c r="S181" i="30"/>
  <c r="S179" i="30"/>
  <c r="S177" i="30"/>
  <c r="S175" i="30"/>
  <c r="S173" i="30"/>
  <c r="S171" i="30"/>
  <c r="S169" i="30"/>
  <c r="S167" i="30"/>
  <c r="S165" i="30"/>
  <c r="S293" i="30"/>
  <c r="S228" i="30"/>
  <c r="S220" i="30"/>
  <c r="S210" i="30"/>
  <c r="S202" i="30"/>
  <c r="S194" i="30"/>
  <c r="S186" i="30"/>
  <c r="S178" i="30"/>
  <c r="S284" i="30"/>
  <c r="S212" i="30"/>
  <c r="S204" i="30"/>
  <c r="S196" i="30"/>
  <c r="S188" i="30"/>
  <c r="S180" i="30"/>
  <c r="S172" i="30"/>
  <c r="S168" i="30"/>
  <c r="S164" i="30"/>
  <c r="S162" i="30"/>
  <c r="S160" i="30"/>
  <c r="S158" i="30"/>
  <c r="S156" i="30"/>
  <c r="S154" i="30"/>
  <c r="S152" i="30"/>
  <c r="S150" i="30"/>
  <c r="S148" i="30"/>
  <c r="S146" i="30"/>
  <c r="S144" i="30"/>
  <c r="S142" i="30"/>
  <c r="S140" i="30"/>
  <c r="S138" i="30"/>
  <c r="S136" i="30"/>
  <c r="S134" i="30"/>
  <c r="S132" i="30"/>
  <c r="S130" i="30"/>
  <c r="S128" i="30"/>
  <c r="S126" i="30"/>
  <c r="S226" i="30"/>
  <c r="S214" i="30"/>
  <c r="S206" i="30"/>
  <c r="S198" i="30"/>
  <c r="S190" i="30"/>
  <c r="S182" i="30"/>
  <c r="S174" i="30"/>
  <c r="S200" i="30"/>
  <c r="S170" i="30"/>
  <c r="S157" i="30"/>
  <c r="S208" i="30"/>
  <c r="S176" i="30"/>
  <c r="S159" i="30"/>
  <c r="S151" i="30"/>
  <c r="S218" i="30"/>
  <c r="S184" i="30"/>
  <c r="S161" i="30"/>
  <c r="S216" i="30"/>
  <c r="S153" i="30"/>
  <c r="S147" i="30"/>
  <c r="S139" i="30"/>
  <c r="S131" i="30"/>
  <c r="S127" i="30"/>
  <c r="S119" i="30"/>
  <c r="S118" i="30"/>
  <c r="S192" i="30"/>
  <c r="S166" i="30"/>
  <c r="S163" i="30"/>
  <c r="S149" i="30"/>
  <c r="S141" i="30"/>
  <c r="S133" i="30"/>
  <c r="S124" i="30"/>
  <c r="S117" i="30"/>
  <c r="S155" i="30"/>
  <c r="S137" i="30"/>
  <c r="S121" i="30"/>
  <c r="S135" i="30"/>
  <c r="S129" i="30"/>
  <c r="S122" i="30"/>
  <c r="S116" i="30"/>
  <c r="S115" i="30"/>
  <c r="S114" i="30"/>
  <c r="S113" i="30"/>
  <c r="S111" i="30"/>
  <c r="S109" i="30"/>
  <c r="S107" i="30"/>
  <c r="S105" i="30"/>
  <c r="S103" i="30"/>
  <c r="S101" i="30"/>
  <c r="S99" i="30"/>
  <c r="S97" i="30"/>
  <c r="S95" i="30"/>
  <c r="S93" i="30"/>
  <c r="S91" i="30"/>
  <c r="S89" i="30"/>
  <c r="S87" i="30"/>
  <c r="S145" i="30"/>
  <c r="S120" i="30"/>
  <c r="S143" i="30"/>
  <c r="S125" i="30"/>
  <c r="S123" i="30"/>
  <c r="S112" i="30"/>
  <c r="S110" i="30"/>
  <c r="S108" i="30"/>
  <c r="S106" i="30"/>
  <c r="S104" i="30"/>
  <c r="S102" i="30"/>
  <c r="S100" i="30"/>
  <c r="S98" i="30"/>
  <c r="S96" i="30"/>
  <c r="S94" i="30"/>
  <c r="S92" i="30"/>
  <c r="S90" i="30"/>
  <c r="S88" i="30"/>
  <c r="S85" i="30"/>
  <c r="S83" i="30"/>
  <c r="S81" i="30"/>
  <c r="S79" i="30"/>
  <c r="S77" i="30"/>
  <c r="S75" i="30"/>
  <c r="S73" i="30"/>
  <c r="S71" i="30"/>
  <c r="S69" i="30"/>
  <c r="S67" i="30"/>
  <c r="S65" i="30"/>
  <c r="S63" i="30"/>
  <c r="S61" i="30"/>
  <c r="S59" i="30"/>
  <c r="S57" i="30"/>
  <c r="S55" i="30"/>
  <c r="S53" i="30"/>
  <c r="S51" i="30"/>
  <c r="S48" i="30"/>
  <c r="S47" i="30"/>
  <c r="S43" i="30"/>
  <c r="S38" i="30"/>
  <c r="S34" i="30"/>
  <c r="S29" i="30"/>
  <c r="S28" i="30"/>
  <c r="S27" i="30"/>
  <c r="S24" i="30"/>
  <c r="S49" i="30"/>
  <c r="S44" i="30"/>
  <c r="S41" i="30"/>
  <c r="S39" i="30"/>
  <c r="S35" i="30"/>
  <c r="S32" i="30"/>
  <c r="S30" i="30"/>
  <c r="S23" i="30"/>
  <c r="S20" i="30"/>
  <c r="S86" i="30"/>
  <c r="S84" i="30"/>
  <c r="S82" i="30"/>
  <c r="S80" i="30"/>
  <c r="S78" i="30"/>
  <c r="S76" i="30"/>
  <c r="S74" i="30"/>
  <c r="S72" i="30"/>
  <c r="S70" i="30"/>
  <c r="S68" i="30"/>
  <c r="S66" i="30"/>
  <c r="S64" i="30"/>
  <c r="S62" i="30"/>
  <c r="S60" i="30"/>
  <c r="S58" i="30"/>
  <c r="S56" i="30"/>
  <c r="S54" i="30"/>
  <c r="S52" i="30"/>
  <c r="S50" i="30"/>
  <c r="S45" i="30"/>
  <c r="S36" i="30"/>
  <c r="S26" i="30"/>
  <c r="S22" i="30"/>
  <c r="S46" i="30"/>
  <c r="S42" i="30"/>
  <c r="S40" i="30"/>
  <c r="S37" i="30"/>
  <c r="S33" i="30"/>
  <c r="S31" i="30"/>
  <c r="S25" i="30"/>
  <c r="S21" i="30"/>
  <c r="S19" i="30"/>
  <c r="S17" i="30"/>
  <c r="S13" i="30"/>
  <c r="S12" i="30"/>
  <c r="S16" i="30"/>
  <c r="S10" i="30"/>
  <c r="S11" i="30"/>
  <c r="S15" i="30"/>
  <c r="S18" i="30"/>
  <c r="S14" i="30"/>
  <c r="Y374" i="29"/>
  <c r="Y372" i="29"/>
  <c r="Y370" i="29"/>
  <c r="Y368" i="29"/>
  <c r="Y366" i="29"/>
  <c r="Y373" i="29"/>
  <c r="Y371" i="29"/>
  <c r="Y369" i="29"/>
  <c r="Y367" i="29"/>
  <c r="Y364" i="29"/>
  <c r="Y362" i="29"/>
  <c r="Y363" i="29"/>
  <c r="Y365" i="29"/>
  <c r="Y358" i="29"/>
  <c r="Y356" i="29"/>
  <c r="Y354" i="29"/>
  <c r="Y360" i="29"/>
  <c r="Y355" i="29"/>
  <c r="Y357" i="29"/>
  <c r="Y352" i="29"/>
  <c r="Y350" i="29"/>
  <c r="Y348" i="29"/>
  <c r="Y346" i="29"/>
  <c r="Y344" i="29"/>
  <c r="Y342" i="29"/>
  <c r="Y340" i="29"/>
  <c r="Y338" i="29"/>
  <c r="Y361" i="29"/>
  <c r="Y359" i="29"/>
  <c r="Y351" i="29"/>
  <c r="Y343" i="29"/>
  <c r="Y337" i="29"/>
  <c r="Y335" i="29"/>
  <c r="Y333" i="29"/>
  <c r="Y331" i="29"/>
  <c r="Y329" i="29"/>
  <c r="Y327" i="29"/>
  <c r="Y345" i="29"/>
  <c r="Y347" i="29"/>
  <c r="Y336" i="29"/>
  <c r="Y334" i="29"/>
  <c r="Y332" i="29"/>
  <c r="Y330" i="29"/>
  <c r="Y328" i="29"/>
  <c r="Y326" i="29"/>
  <c r="Y325" i="29"/>
  <c r="Y323" i="29"/>
  <c r="Y321" i="29"/>
  <c r="Y319" i="29"/>
  <c r="Y317" i="29"/>
  <c r="Y315" i="29"/>
  <c r="Y353" i="29"/>
  <c r="Y341" i="29"/>
  <c r="Y339" i="29"/>
  <c r="Y349" i="29"/>
  <c r="Y324" i="29"/>
  <c r="Y322" i="29"/>
  <c r="Y320" i="29"/>
  <c r="Y318" i="29"/>
  <c r="Y316" i="29"/>
  <c r="Y314" i="29"/>
  <c r="Y312" i="29"/>
  <c r="Y310" i="29"/>
  <c r="Y308" i="29"/>
  <c r="Y306" i="29"/>
  <c r="Y304" i="29"/>
  <c r="Y302" i="29"/>
  <c r="Y300" i="29"/>
  <c r="Y298" i="29"/>
  <c r="Y296" i="29"/>
  <c r="Y294" i="29"/>
  <c r="Y292" i="29"/>
  <c r="Y290" i="29"/>
  <c r="Y288" i="29"/>
  <c r="Y286" i="29"/>
  <c r="Y284" i="29"/>
  <c r="Y282" i="29"/>
  <c r="Y313" i="29"/>
  <c r="Y311" i="29"/>
  <c r="Y309" i="29"/>
  <c r="Y307" i="29"/>
  <c r="Y305" i="29"/>
  <c r="Y303" i="29"/>
  <c r="Y301" i="29"/>
  <c r="Y299" i="29"/>
  <c r="Y297" i="29"/>
  <c r="Y295" i="29"/>
  <c r="Y293" i="29"/>
  <c r="Y291" i="29"/>
  <c r="Y283" i="29"/>
  <c r="Y289" i="29"/>
  <c r="Y281" i="29"/>
  <c r="Y279" i="29"/>
  <c r="Y277" i="29"/>
  <c r="Y275" i="29"/>
  <c r="Y273" i="29"/>
  <c r="Y271" i="29"/>
  <c r="Y269" i="29"/>
  <c r="Y267" i="29"/>
  <c r="Y265" i="29"/>
  <c r="Y287" i="29"/>
  <c r="Y285" i="29"/>
  <c r="Y274" i="29"/>
  <c r="Y266" i="29"/>
  <c r="Y264" i="29"/>
  <c r="Y259" i="29"/>
  <c r="Y257" i="29"/>
  <c r="Y255" i="29"/>
  <c r="Y253" i="29"/>
  <c r="Y251" i="29"/>
  <c r="Y249" i="29"/>
  <c r="Y247" i="29"/>
  <c r="Y245" i="29"/>
  <c r="Y243" i="29"/>
  <c r="Y241" i="29"/>
  <c r="Y239" i="29"/>
  <c r="Y237" i="29"/>
  <c r="Y235" i="29"/>
  <c r="Y233" i="29"/>
  <c r="Y231" i="29"/>
  <c r="Y229" i="29"/>
  <c r="Y227" i="29"/>
  <c r="Y225" i="29"/>
  <c r="Y223" i="29"/>
  <c r="Y221" i="29"/>
  <c r="Y219" i="29"/>
  <c r="Y217" i="29"/>
  <c r="Y215" i="29"/>
  <c r="Y213" i="29"/>
  <c r="Y276" i="29"/>
  <c r="Y268" i="29"/>
  <c r="Y261" i="29"/>
  <c r="Y278" i="29"/>
  <c r="Y270" i="29"/>
  <c r="Y262" i="29"/>
  <c r="Y260" i="29"/>
  <c r="Y258" i="29"/>
  <c r="Y256" i="29"/>
  <c r="Y254" i="29"/>
  <c r="Y252" i="29"/>
  <c r="Y250" i="29"/>
  <c r="Y248" i="29"/>
  <c r="Y246" i="29"/>
  <c r="Y244" i="29"/>
  <c r="Y242" i="29"/>
  <c r="Y240" i="29"/>
  <c r="Y238" i="29"/>
  <c r="Y236" i="29"/>
  <c r="Y234" i="29"/>
  <c r="Y232" i="29"/>
  <c r="Y230" i="29"/>
  <c r="Y228" i="29"/>
  <c r="Y226" i="29"/>
  <c r="Y272" i="29"/>
  <c r="Y224" i="29"/>
  <c r="Y216" i="29"/>
  <c r="Y280" i="29"/>
  <c r="Y222" i="29"/>
  <c r="Y214" i="29"/>
  <c r="Y210" i="29"/>
  <c r="Y208" i="29"/>
  <c r="Y206" i="29"/>
  <c r="Y204" i="29"/>
  <c r="Y202" i="29"/>
  <c r="Y200" i="29"/>
  <c r="Y198" i="29"/>
  <c r="Y196" i="29"/>
  <c r="Y194" i="29"/>
  <c r="Y192" i="29"/>
  <c r="Y190" i="29"/>
  <c r="Y188" i="29"/>
  <c r="Y186" i="29"/>
  <c r="Y184" i="29"/>
  <c r="Y263" i="29"/>
  <c r="Y220" i="29"/>
  <c r="Y212" i="29"/>
  <c r="Y209" i="29"/>
  <c r="Y201" i="29"/>
  <c r="Y193" i="29"/>
  <c r="Y185" i="29"/>
  <c r="Y181" i="29"/>
  <c r="Y173" i="29"/>
  <c r="Y172" i="29"/>
  <c r="Y165" i="29"/>
  <c r="Y164" i="29"/>
  <c r="Y211" i="29"/>
  <c r="Y203" i="29"/>
  <c r="Y195" i="29"/>
  <c r="Y187" i="29"/>
  <c r="Y182" i="29"/>
  <c r="Y179" i="29"/>
  <c r="Y178" i="29"/>
  <c r="Y171" i="29"/>
  <c r="Y170" i="29"/>
  <c r="Y163" i="29"/>
  <c r="Y161" i="29"/>
  <c r="Y159" i="29"/>
  <c r="Y157" i="29"/>
  <c r="Y155" i="29"/>
  <c r="Y153" i="29"/>
  <c r="Y151" i="29"/>
  <c r="Y149" i="29"/>
  <c r="Y147" i="29"/>
  <c r="Y145" i="29"/>
  <c r="Y143" i="29"/>
  <c r="Y141" i="29"/>
  <c r="Y139" i="29"/>
  <c r="Y137" i="29"/>
  <c r="Y135" i="29"/>
  <c r="Y133" i="29"/>
  <c r="Y131" i="29"/>
  <c r="Y129" i="29"/>
  <c r="Y127" i="29"/>
  <c r="Y125" i="29"/>
  <c r="Y123" i="29"/>
  <c r="Y218" i="29"/>
  <c r="Y205" i="29"/>
  <c r="Y197" i="29"/>
  <c r="Y189" i="29"/>
  <c r="Y177" i="29"/>
  <c r="Y176" i="29"/>
  <c r="Y169" i="29"/>
  <c r="Y168" i="29"/>
  <c r="Y191" i="29"/>
  <c r="Y167" i="29"/>
  <c r="Y162" i="29"/>
  <c r="Y154" i="29"/>
  <c r="Y199" i="29"/>
  <c r="Y180" i="29"/>
  <c r="Y207" i="29"/>
  <c r="Y174" i="29"/>
  <c r="Y183" i="29"/>
  <c r="Y175" i="29"/>
  <c r="Y166" i="29"/>
  <c r="Y160" i="29"/>
  <c r="Y148" i="29"/>
  <c r="Y140" i="29"/>
  <c r="Y132" i="29"/>
  <c r="Y124" i="29"/>
  <c r="Y121" i="29"/>
  <c r="Y116" i="29"/>
  <c r="Y115" i="29"/>
  <c r="Y158" i="29"/>
  <c r="Y150" i="29"/>
  <c r="Y142" i="29"/>
  <c r="Y134" i="29"/>
  <c r="Y126" i="29"/>
  <c r="Y122" i="29"/>
  <c r="Y144" i="29"/>
  <c r="Y136" i="29"/>
  <c r="Y128" i="29"/>
  <c r="Y119" i="29"/>
  <c r="Y156" i="29"/>
  <c r="Y152" i="29"/>
  <c r="Y146" i="29"/>
  <c r="Y138" i="29"/>
  <c r="Y130" i="29"/>
  <c r="Y120" i="29"/>
  <c r="Y118" i="29"/>
  <c r="Y117" i="29"/>
  <c r="Y110" i="29"/>
  <c r="Y109" i="29"/>
  <c r="Y106" i="29"/>
  <c r="Y105" i="29"/>
  <c r="Y97" i="29"/>
  <c r="Y95" i="29"/>
  <c r="Y93" i="29"/>
  <c r="Y91" i="29"/>
  <c r="Y89" i="29"/>
  <c r="Y87" i="29"/>
  <c r="Y85" i="29"/>
  <c r="Y83" i="29"/>
  <c r="Y81" i="29"/>
  <c r="Y79" i="29"/>
  <c r="Y114" i="29"/>
  <c r="Y112" i="29"/>
  <c r="Y104" i="29"/>
  <c r="Y103" i="29"/>
  <c r="Y111" i="29"/>
  <c r="Y102" i="29"/>
  <c r="Y101" i="29"/>
  <c r="Y98" i="29"/>
  <c r="Y96" i="29"/>
  <c r="Y94" i="29"/>
  <c r="Y92" i="29"/>
  <c r="Y90" i="29"/>
  <c r="Y88" i="29"/>
  <c r="Y86" i="29"/>
  <c r="Y113" i="29"/>
  <c r="Y108" i="29"/>
  <c r="Y107" i="29"/>
  <c r="Y100" i="29"/>
  <c r="Y99" i="29"/>
  <c r="Y74" i="29"/>
  <c r="Y46" i="29"/>
  <c r="Y42" i="29"/>
  <c r="Y40" i="29"/>
  <c r="Y37" i="29"/>
  <c r="Y33" i="29"/>
  <c r="Y31" i="29"/>
  <c r="Y25" i="29"/>
  <c r="Y21" i="29"/>
  <c r="Y19" i="29"/>
  <c r="Y17" i="29"/>
  <c r="Y13" i="29"/>
  <c r="Y12" i="29"/>
  <c r="Y82" i="29"/>
  <c r="Y80" i="29"/>
  <c r="Y73" i="29"/>
  <c r="Y71" i="29"/>
  <c r="Y69" i="29"/>
  <c r="Y67" i="29"/>
  <c r="Y65" i="29"/>
  <c r="Y63" i="29"/>
  <c r="Y61" i="29"/>
  <c r="Y59" i="29"/>
  <c r="Y57" i="29"/>
  <c r="Y55" i="29"/>
  <c r="Y53" i="29"/>
  <c r="Y51" i="29"/>
  <c r="Y48" i="29"/>
  <c r="Y47" i="29"/>
  <c r="Y43" i="29"/>
  <c r="Y38" i="29"/>
  <c r="Y34" i="29"/>
  <c r="Y29" i="29"/>
  <c r="Y28" i="29"/>
  <c r="Y27" i="29"/>
  <c r="Y24" i="29"/>
  <c r="Y16" i="29"/>
  <c r="Y10" i="29"/>
  <c r="Y84" i="29"/>
  <c r="Y77" i="29"/>
  <c r="Y49" i="29"/>
  <c r="Y44" i="29"/>
  <c r="Y41" i="29"/>
  <c r="Y39" i="29"/>
  <c r="Y35" i="29"/>
  <c r="Y32" i="29"/>
  <c r="Y30" i="29"/>
  <c r="Y23" i="29"/>
  <c r="Y20" i="29"/>
  <c r="Y78" i="29"/>
  <c r="Y76" i="29"/>
  <c r="Y75" i="29"/>
  <c r="Y72" i="29"/>
  <c r="Y70" i="29"/>
  <c r="Y68" i="29"/>
  <c r="Y66" i="29"/>
  <c r="Y64" i="29"/>
  <c r="Y62" i="29"/>
  <c r="Y60" i="29"/>
  <c r="Y58" i="29"/>
  <c r="Y56" i="29"/>
  <c r="Y54" i="29"/>
  <c r="Y52" i="29"/>
  <c r="Y50" i="29"/>
  <c r="Y45" i="29"/>
  <c r="Y36" i="29"/>
  <c r="Y26" i="29"/>
  <c r="Y22" i="29"/>
  <c r="Y14" i="29"/>
  <c r="Y11" i="29"/>
  <c r="Y18" i="29"/>
  <c r="Y15" i="29"/>
  <c r="AO373" i="29"/>
  <c r="AO371" i="29"/>
  <c r="AO374" i="29"/>
  <c r="AO369" i="29"/>
  <c r="AO364" i="29"/>
  <c r="AO362" i="29"/>
  <c r="AO360" i="29"/>
  <c r="AO366" i="29"/>
  <c r="AO370" i="29"/>
  <c r="AO367" i="29"/>
  <c r="AO365" i="29"/>
  <c r="AO363" i="29"/>
  <c r="AO361" i="29"/>
  <c r="AO372" i="29"/>
  <c r="AO358" i="29"/>
  <c r="AO356" i="29"/>
  <c r="AO354" i="29"/>
  <c r="AO368" i="29"/>
  <c r="AO359" i="29"/>
  <c r="AO357" i="29"/>
  <c r="AO355" i="29"/>
  <c r="AO353" i="29"/>
  <c r="AO350" i="29"/>
  <c r="AO348" i="29"/>
  <c r="AO346" i="29"/>
  <c r="AO344" i="29"/>
  <c r="AO342" i="29"/>
  <c r="AO340" i="29"/>
  <c r="AO352" i="29"/>
  <c r="AO351" i="29"/>
  <c r="AO349" i="29"/>
  <c r="AO347" i="29"/>
  <c r="AO345" i="29"/>
  <c r="AO343" i="29"/>
  <c r="AO341" i="29"/>
  <c r="AO339" i="29"/>
  <c r="AO336" i="29"/>
  <c r="AO334" i="29"/>
  <c r="AO332" i="29"/>
  <c r="AO330" i="29"/>
  <c r="AO328" i="29"/>
  <c r="AO338" i="29"/>
  <c r="AO335" i="29"/>
  <c r="AO327" i="29"/>
  <c r="AO337" i="29"/>
  <c r="AO329" i="29"/>
  <c r="AO324" i="29"/>
  <c r="AO322" i="29"/>
  <c r="AO320" i="29"/>
  <c r="AO318" i="29"/>
  <c r="AO316" i="29"/>
  <c r="AO314" i="29"/>
  <c r="AO331" i="29"/>
  <c r="AO325" i="29"/>
  <c r="AO323" i="29"/>
  <c r="AO315" i="29"/>
  <c r="AO312" i="29"/>
  <c r="AO326" i="29"/>
  <c r="AO317" i="29"/>
  <c r="AO311" i="29"/>
  <c r="AO309" i="29"/>
  <c r="AO307" i="29"/>
  <c r="AO305" i="29"/>
  <c r="AO303" i="29"/>
  <c r="AO301" i="29"/>
  <c r="AO299" i="29"/>
  <c r="AO297" i="29"/>
  <c r="AO333" i="29"/>
  <c r="AO319" i="29"/>
  <c r="AO321" i="29"/>
  <c r="AO308" i="29"/>
  <c r="AO300" i="29"/>
  <c r="AO292" i="29"/>
  <c r="AO288" i="29"/>
  <c r="AO287" i="29"/>
  <c r="AO281" i="29"/>
  <c r="AO279" i="29"/>
  <c r="AO277" i="29"/>
  <c r="AO275" i="29"/>
  <c r="AO273" i="29"/>
  <c r="AO271" i="29"/>
  <c r="AO269" i="29"/>
  <c r="AO267" i="29"/>
  <c r="AO265" i="29"/>
  <c r="AO263" i="29"/>
  <c r="AO313" i="29"/>
  <c r="AO310" i="29"/>
  <c r="AO302" i="29"/>
  <c r="AO293" i="29"/>
  <c r="AO289" i="29"/>
  <c r="AO286" i="29"/>
  <c r="AO285" i="29"/>
  <c r="AO304" i="29"/>
  <c r="AO296" i="29"/>
  <c r="AO294" i="29"/>
  <c r="AO290" i="29"/>
  <c r="AO284" i="29"/>
  <c r="AO283" i="29"/>
  <c r="AO280" i="29"/>
  <c r="AO278" i="29"/>
  <c r="AO276" i="29"/>
  <c r="AO274" i="29"/>
  <c r="AO272" i="29"/>
  <c r="AO270" i="29"/>
  <c r="AO268" i="29"/>
  <c r="AO266" i="29"/>
  <c r="AO264" i="29"/>
  <c r="AO262" i="29"/>
  <c r="AO260" i="29"/>
  <c r="AO298" i="29"/>
  <c r="AO291" i="29"/>
  <c r="AO306" i="29"/>
  <c r="AO295" i="29"/>
  <c r="AO258" i="29"/>
  <c r="AO256" i="29"/>
  <c r="AO254" i="29"/>
  <c r="AO252" i="29"/>
  <c r="AO250" i="29"/>
  <c r="AO248" i="29"/>
  <c r="AO246" i="29"/>
  <c r="AO244" i="29"/>
  <c r="AO242" i="29"/>
  <c r="AO240" i="29"/>
  <c r="AO238" i="29"/>
  <c r="AO236" i="29"/>
  <c r="AO282" i="29"/>
  <c r="AO253" i="29"/>
  <c r="AO245" i="29"/>
  <c r="AO237" i="29"/>
  <c r="AO233" i="29"/>
  <c r="AO229" i="29"/>
  <c r="AO221" i="29"/>
  <c r="AO220" i="29"/>
  <c r="AO213" i="29"/>
  <c r="AO212" i="29"/>
  <c r="AO210" i="29"/>
  <c r="AO208" i="29"/>
  <c r="AO206" i="29"/>
  <c r="AO204" i="29"/>
  <c r="AO202" i="29"/>
  <c r="AO200" i="29"/>
  <c r="AO198" i="29"/>
  <c r="AO196" i="29"/>
  <c r="AO194" i="29"/>
  <c r="AO192" i="29"/>
  <c r="AO190" i="29"/>
  <c r="AO188" i="29"/>
  <c r="AO186" i="29"/>
  <c r="AO184" i="29"/>
  <c r="AO182" i="29"/>
  <c r="AO180" i="29"/>
  <c r="AO178" i="29"/>
  <c r="AO176" i="29"/>
  <c r="AO174" i="29"/>
  <c r="AO172" i="29"/>
  <c r="AO170" i="29"/>
  <c r="AO168" i="29"/>
  <c r="AO166" i="29"/>
  <c r="AO164" i="29"/>
  <c r="AO255" i="29"/>
  <c r="AO247" i="29"/>
  <c r="AO239" i="29"/>
  <c r="AO234" i="29"/>
  <c r="AO230" i="29"/>
  <c r="AO226" i="29"/>
  <c r="AO219" i="29"/>
  <c r="AO218" i="29"/>
  <c r="AO257" i="29"/>
  <c r="AO249" i="29"/>
  <c r="AO241" i="29"/>
  <c r="AO231" i="29"/>
  <c r="AO227" i="29"/>
  <c r="AO225" i="29"/>
  <c r="AO224" i="29"/>
  <c r="AO217" i="29"/>
  <c r="AO216" i="29"/>
  <c r="AO211" i="29"/>
  <c r="AO209" i="29"/>
  <c r="AO207" i="29"/>
  <c r="AO205" i="29"/>
  <c r="AO203" i="29"/>
  <c r="AO201" i="29"/>
  <c r="AO199" i="29"/>
  <c r="AO197" i="29"/>
  <c r="AO195" i="29"/>
  <c r="AO193" i="29"/>
  <c r="AO191" i="29"/>
  <c r="AO189" i="29"/>
  <c r="AO187" i="29"/>
  <c r="AO185" i="29"/>
  <c r="AO183" i="29"/>
  <c r="AO181" i="29"/>
  <c r="AO179" i="29"/>
  <c r="AO243" i="29"/>
  <c r="AO232" i="29"/>
  <c r="AO223" i="29"/>
  <c r="AO214" i="29"/>
  <c r="AO177" i="29"/>
  <c r="AO169" i="29"/>
  <c r="AO163" i="29"/>
  <c r="AO161" i="29"/>
  <c r="AO159" i="29"/>
  <c r="AO157" i="29"/>
  <c r="AO155" i="29"/>
  <c r="AO153" i="29"/>
  <c r="AO151" i="29"/>
  <c r="AO149" i="29"/>
  <c r="AO147" i="29"/>
  <c r="AO145" i="29"/>
  <c r="AO143" i="29"/>
  <c r="AO141" i="29"/>
  <c r="AO139" i="29"/>
  <c r="AO137" i="29"/>
  <c r="AO135" i="29"/>
  <c r="AO133" i="29"/>
  <c r="AO131" i="29"/>
  <c r="AO129" i="29"/>
  <c r="AO127" i="29"/>
  <c r="AO125" i="29"/>
  <c r="AO123" i="29"/>
  <c r="AO121" i="29"/>
  <c r="AO119" i="29"/>
  <c r="AO117" i="29"/>
  <c r="AO115" i="29"/>
  <c r="AO113" i="29"/>
  <c r="AO111" i="29"/>
  <c r="AO109" i="29"/>
  <c r="AO107" i="29"/>
  <c r="AO105" i="29"/>
  <c r="AO103" i="29"/>
  <c r="AO101" i="29"/>
  <c r="AO99" i="29"/>
  <c r="AO251" i="29"/>
  <c r="AO215" i="29"/>
  <c r="AO175" i="29"/>
  <c r="AO167" i="29"/>
  <c r="AO261" i="29"/>
  <c r="AO259" i="29"/>
  <c r="AO173" i="29"/>
  <c r="AO165" i="29"/>
  <c r="AO162" i="29"/>
  <c r="AO160" i="29"/>
  <c r="AO158" i="29"/>
  <c r="AO156" i="29"/>
  <c r="AO154" i="29"/>
  <c r="AO152" i="29"/>
  <c r="AO150" i="29"/>
  <c r="AO148" i="29"/>
  <c r="AO146" i="29"/>
  <c r="AO144" i="29"/>
  <c r="AO142" i="29"/>
  <c r="AO140" i="29"/>
  <c r="AO138" i="29"/>
  <c r="AO136" i="29"/>
  <c r="AO134" i="29"/>
  <c r="AO132" i="29"/>
  <c r="AO130" i="29"/>
  <c r="AO128" i="29"/>
  <c r="AO126" i="29"/>
  <c r="AO124" i="29"/>
  <c r="AO122" i="29"/>
  <c r="AO120" i="29"/>
  <c r="AO222" i="29"/>
  <c r="AO171" i="29"/>
  <c r="AO235" i="29"/>
  <c r="AO228" i="29"/>
  <c r="AO118" i="29"/>
  <c r="AO116" i="29"/>
  <c r="AO114" i="29"/>
  <c r="AO110" i="29"/>
  <c r="AO102" i="29"/>
  <c r="AO112" i="29"/>
  <c r="AO108" i="29"/>
  <c r="AO100" i="29"/>
  <c r="AO96" i="29"/>
  <c r="AO94" i="29"/>
  <c r="AO92" i="29"/>
  <c r="AO90" i="29"/>
  <c r="AO88" i="29"/>
  <c r="AO86" i="29"/>
  <c r="AO84" i="29"/>
  <c r="AO82" i="29"/>
  <c r="AO106" i="29"/>
  <c r="AO98" i="29"/>
  <c r="AO104" i="29"/>
  <c r="AO97" i="29"/>
  <c r="AO95" i="29"/>
  <c r="AO93" i="29"/>
  <c r="AO91" i="29"/>
  <c r="AO89" i="29"/>
  <c r="AO87" i="29"/>
  <c r="AO85" i="29"/>
  <c r="AO83" i="29"/>
  <c r="AO81" i="29"/>
  <c r="AO79" i="29"/>
  <c r="AO77" i="29"/>
  <c r="AO75" i="29"/>
  <c r="AO78" i="29"/>
  <c r="AO73" i="29"/>
  <c r="AO71" i="29"/>
  <c r="AO69" i="29"/>
  <c r="AO67" i="29"/>
  <c r="AO65" i="29"/>
  <c r="AO63" i="29"/>
  <c r="AO61" i="29"/>
  <c r="AO59" i="29"/>
  <c r="AO57" i="29"/>
  <c r="AO55" i="29"/>
  <c r="AO53" i="29"/>
  <c r="AO51" i="29"/>
  <c r="AO48" i="29"/>
  <c r="AO47" i="29"/>
  <c r="AO43" i="29"/>
  <c r="AO38" i="29"/>
  <c r="AO34" i="29"/>
  <c r="AO29" i="29"/>
  <c r="AO28" i="29"/>
  <c r="AO27" i="29"/>
  <c r="AO24" i="29"/>
  <c r="AO16" i="29"/>
  <c r="AO10" i="29"/>
  <c r="AO76" i="29"/>
  <c r="AO49" i="29"/>
  <c r="AO44" i="29"/>
  <c r="AO41" i="29"/>
  <c r="AO39" i="29"/>
  <c r="AO35" i="29"/>
  <c r="AO32" i="29"/>
  <c r="AO30" i="29"/>
  <c r="AO23" i="29"/>
  <c r="AO20" i="29"/>
  <c r="AO18" i="29"/>
  <c r="AO15" i="29"/>
  <c r="AO80" i="29"/>
  <c r="AO74" i="29"/>
  <c r="AO72" i="29"/>
  <c r="AO70" i="29"/>
  <c r="AO68" i="29"/>
  <c r="AO66" i="29"/>
  <c r="AO64" i="29"/>
  <c r="AO62" i="29"/>
  <c r="AO60" i="29"/>
  <c r="AO58" i="29"/>
  <c r="AO56" i="29"/>
  <c r="AO54" i="29"/>
  <c r="AO52" i="29"/>
  <c r="AO50" i="29"/>
  <c r="AO45" i="29"/>
  <c r="AO36" i="29"/>
  <c r="AO26" i="29"/>
  <c r="AO22" i="29"/>
  <c r="AO46" i="29"/>
  <c r="AO42" i="29"/>
  <c r="AO40" i="29"/>
  <c r="AO37" i="29"/>
  <c r="AO33" i="29"/>
  <c r="AO31" i="29"/>
  <c r="AO25" i="29"/>
  <c r="AO21" i="29"/>
  <c r="AO19" i="29"/>
  <c r="AO17" i="29"/>
  <c r="AO13" i="29"/>
  <c r="AO12" i="29"/>
  <c r="AO14" i="29"/>
  <c r="AO11" i="29"/>
  <c r="AK373" i="29"/>
  <c r="AK371" i="29"/>
  <c r="AK372" i="29"/>
  <c r="AK367" i="29"/>
  <c r="AK364" i="29"/>
  <c r="AK362" i="29"/>
  <c r="AK360" i="29"/>
  <c r="AK374" i="29"/>
  <c r="AK368" i="29"/>
  <c r="AK369" i="29"/>
  <c r="AK365" i="29"/>
  <c r="AK363" i="29"/>
  <c r="AK361" i="29"/>
  <c r="AK358" i="29"/>
  <c r="AK356" i="29"/>
  <c r="AK354" i="29"/>
  <c r="AK370" i="29"/>
  <c r="AK359" i="29"/>
  <c r="AK357" i="29"/>
  <c r="AK355" i="29"/>
  <c r="AK353" i="29"/>
  <c r="AK350" i="29"/>
  <c r="AK348" i="29"/>
  <c r="AK346" i="29"/>
  <c r="AK344" i="29"/>
  <c r="AK342" i="29"/>
  <c r="AK340" i="29"/>
  <c r="AK352" i="29"/>
  <c r="AK366" i="29"/>
  <c r="AK351" i="29"/>
  <c r="AK349" i="29"/>
  <c r="AK347" i="29"/>
  <c r="AK345" i="29"/>
  <c r="AK343" i="29"/>
  <c r="AK341" i="29"/>
  <c r="AK339" i="29"/>
  <c r="AK338" i="29"/>
  <c r="AK336" i="29"/>
  <c r="AK334" i="29"/>
  <c r="AK332" i="29"/>
  <c r="AK330" i="29"/>
  <c r="AK328" i="29"/>
  <c r="AK333" i="29"/>
  <c r="AK325" i="29"/>
  <c r="AK335" i="29"/>
  <c r="AK326" i="29"/>
  <c r="AK324" i="29"/>
  <c r="AK322" i="29"/>
  <c r="AK320" i="29"/>
  <c r="AK318" i="29"/>
  <c r="AK316" i="29"/>
  <c r="AK314" i="29"/>
  <c r="AK337" i="29"/>
  <c r="AK329" i="29"/>
  <c r="AK327" i="29"/>
  <c r="AK321" i="29"/>
  <c r="AK323" i="29"/>
  <c r="AK315" i="29"/>
  <c r="AK313" i="29"/>
  <c r="AK311" i="29"/>
  <c r="AK309" i="29"/>
  <c r="AK307" i="29"/>
  <c r="AK305" i="29"/>
  <c r="AK303" i="29"/>
  <c r="AK301" i="29"/>
  <c r="AK299" i="29"/>
  <c r="AK297" i="29"/>
  <c r="AK317" i="29"/>
  <c r="AK306" i="29"/>
  <c r="AK298" i="29"/>
  <c r="AK294" i="29"/>
  <c r="AK290" i="29"/>
  <c r="AK286" i="29"/>
  <c r="AK285" i="29"/>
  <c r="AK281" i="29"/>
  <c r="AK279" i="29"/>
  <c r="AK277" i="29"/>
  <c r="AK275" i="29"/>
  <c r="AK273" i="29"/>
  <c r="AK271" i="29"/>
  <c r="AK269" i="29"/>
  <c r="AK267" i="29"/>
  <c r="AK265" i="29"/>
  <c r="AK263" i="29"/>
  <c r="AK319" i="29"/>
  <c r="AK308" i="29"/>
  <c r="AK300" i="29"/>
  <c r="AK295" i="29"/>
  <c r="AK291" i="29"/>
  <c r="AK284" i="29"/>
  <c r="AK283" i="29"/>
  <c r="AK331" i="29"/>
  <c r="AK310" i="29"/>
  <c r="AK302" i="29"/>
  <c r="AK292" i="29"/>
  <c r="AK282" i="29"/>
  <c r="AK280" i="29"/>
  <c r="AK278" i="29"/>
  <c r="AK276" i="29"/>
  <c r="AK274" i="29"/>
  <c r="AK272" i="29"/>
  <c r="AK270" i="29"/>
  <c r="AK268" i="29"/>
  <c r="AK266" i="29"/>
  <c r="AK264" i="29"/>
  <c r="AK262" i="29"/>
  <c r="AK260" i="29"/>
  <c r="AK287" i="29"/>
  <c r="AK296" i="29"/>
  <c r="AK288" i="29"/>
  <c r="AK258" i="29"/>
  <c r="AK256" i="29"/>
  <c r="AK254" i="29"/>
  <c r="AK252" i="29"/>
  <c r="AK250" i="29"/>
  <c r="AK248" i="29"/>
  <c r="AK246" i="29"/>
  <c r="AK244" i="29"/>
  <c r="AK242" i="29"/>
  <c r="AK240" i="29"/>
  <c r="AK238" i="29"/>
  <c r="AK236" i="29"/>
  <c r="AK304" i="29"/>
  <c r="AK289" i="29"/>
  <c r="AK261" i="29"/>
  <c r="AK259" i="29"/>
  <c r="AK251" i="29"/>
  <c r="AK243" i="29"/>
  <c r="AK235" i="29"/>
  <c r="AK231" i="29"/>
  <c r="AK227" i="29"/>
  <c r="AK219" i="29"/>
  <c r="AK218" i="29"/>
  <c r="AK210" i="29"/>
  <c r="AK208" i="29"/>
  <c r="AK206" i="29"/>
  <c r="AK204" i="29"/>
  <c r="AK202" i="29"/>
  <c r="AK200" i="29"/>
  <c r="AK198" i="29"/>
  <c r="AK196" i="29"/>
  <c r="AK194" i="29"/>
  <c r="AK192" i="29"/>
  <c r="AK190" i="29"/>
  <c r="AK188" i="29"/>
  <c r="AK186" i="29"/>
  <c r="AK184" i="29"/>
  <c r="AK182" i="29"/>
  <c r="AK180" i="29"/>
  <c r="AK178" i="29"/>
  <c r="AK176" i="29"/>
  <c r="AK174" i="29"/>
  <c r="AK172" i="29"/>
  <c r="AK170" i="29"/>
  <c r="AK168" i="29"/>
  <c r="AK166" i="29"/>
  <c r="AK164" i="29"/>
  <c r="AK253" i="29"/>
  <c r="AK245" i="29"/>
  <c r="AK237" i="29"/>
  <c r="AK232" i="29"/>
  <c r="AK228" i="29"/>
  <c r="AK225" i="29"/>
  <c r="AK224" i="29"/>
  <c r="AK217" i="29"/>
  <c r="AK216" i="29"/>
  <c r="AK312" i="29"/>
  <c r="AK255" i="29"/>
  <c r="AK247" i="29"/>
  <c r="AK239" i="29"/>
  <c r="AK233" i="29"/>
  <c r="AK229" i="29"/>
  <c r="AK223" i="29"/>
  <c r="AK222" i="29"/>
  <c r="AK215" i="29"/>
  <c r="AK214" i="29"/>
  <c r="AK211" i="29"/>
  <c r="AK209" i="29"/>
  <c r="AK207" i="29"/>
  <c r="AK205" i="29"/>
  <c r="AK203" i="29"/>
  <c r="AK201" i="29"/>
  <c r="AK199" i="29"/>
  <c r="AK197" i="29"/>
  <c r="AK195" i="29"/>
  <c r="AK193" i="29"/>
  <c r="AK191" i="29"/>
  <c r="AK189" i="29"/>
  <c r="AK187" i="29"/>
  <c r="AK185" i="29"/>
  <c r="AK183" i="29"/>
  <c r="AK181" i="29"/>
  <c r="AK213" i="29"/>
  <c r="AK175" i="29"/>
  <c r="AK167" i="29"/>
  <c r="AK163" i="29"/>
  <c r="AK161" i="29"/>
  <c r="AK159" i="29"/>
  <c r="AK157" i="29"/>
  <c r="AK155" i="29"/>
  <c r="AK153" i="29"/>
  <c r="AK151" i="29"/>
  <c r="AK149" i="29"/>
  <c r="AK147" i="29"/>
  <c r="AK145" i="29"/>
  <c r="AK143" i="29"/>
  <c r="AK141" i="29"/>
  <c r="AK139" i="29"/>
  <c r="AK137" i="29"/>
  <c r="AK135" i="29"/>
  <c r="AK133" i="29"/>
  <c r="AK131" i="29"/>
  <c r="AK129" i="29"/>
  <c r="AK127" i="29"/>
  <c r="AK125" i="29"/>
  <c r="AK123" i="29"/>
  <c r="AK121" i="29"/>
  <c r="AK119" i="29"/>
  <c r="AK117" i="29"/>
  <c r="AK115" i="29"/>
  <c r="AK113" i="29"/>
  <c r="AK111" i="29"/>
  <c r="AK109" i="29"/>
  <c r="AK107" i="29"/>
  <c r="AK105" i="29"/>
  <c r="AK103" i="29"/>
  <c r="AK101" i="29"/>
  <c r="AK99" i="29"/>
  <c r="AK241" i="29"/>
  <c r="AK226" i="29"/>
  <c r="AK173" i="29"/>
  <c r="AK165" i="29"/>
  <c r="AK249" i="29"/>
  <c r="AK230" i="29"/>
  <c r="AK220" i="29"/>
  <c r="AK179" i="29"/>
  <c r="AK171" i="29"/>
  <c r="AK162" i="29"/>
  <c r="AK160" i="29"/>
  <c r="AK158" i="29"/>
  <c r="AK156" i="29"/>
  <c r="AK154" i="29"/>
  <c r="AK152" i="29"/>
  <c r="AK150" i="29"/>
  <c r="AK148" i="29"/>
  <c r="AK146" i="29"/>
  <c r="AK144" i="29"/>
  <c r="AK142" i="29"/>
  <c r="AK140" i="29"/>
  <c r="AK138" i="29"/>
  <c r="AK136" i="29"/>
  <c r="AK134" i="29"/>
  <c r="AK132" i="29"/>
  <c r="AK130" i="29"/>
  <c r="AK128" i="29"/>
  <c r="AK126" i="29"/>
  <c r="AK124" i="29"/>
  <c r="AK122" i="29"/>
  <c r="AK120" i="29"/>
  <c r="AK293" i="29"/>
  <c r="AK234" i="29"/>
  <c r="AK169" i="29"/>
  <c r="AK257" i="29"/>
  <c r="AK221" i="29"/>
  <c r="AK212" i="29"/>
  <c r="AK177" i="29"/>
  <c r="AK118" i="29"/>
  <c r="AK116" i="29"/>
  <c r="AK112" i="29"/>
  <c r="AK108" i="29"/>
  <c r="AK100" i="29"/>
  <c r="AK106" i="29"/>
  <c r="AK98" i="29"/>
  <c r="AK96" i="29"/>
  <c r="AK94" i="29"/>
  <c r="AK92" i="29"/>
  <c r="AK90" i="29"/>
  <c r="AK88" i="29"/>
  <c r="AK86" i="29"/>
  <c r="AK84" i="29"/>
  <c r="AK82" i="29"/>
  <c r="AK114" i="29"/>
  <c r="AK110" i="29"/>
  <c r="AK104" i="29"/>
  <c r="AK102" i="29"/>
  <c r="AK97" i="29"/>
  <c r="AK95" i="29"/>
  <c r="AK93" i="29"/>
  <c r="AK91" i="29"/>
  <c r="AK89" i="29"/>
  <c r="AK87" i="29"/>
  <c r="AK85" i="29"/>
  <c r="AK83" i="29"/>
  <c r="AK81" i="29"/>
  <c r="AK79" i="29"/>
  <c r="AK77" i="29"/>
  <c r="AK75" i="29"/>
  <c r="AK80" i="29"/>
  <c r="AK76" i="29"/>
  <c r="AK73" i="29"/>
  <c r="AK71" i="29"/>
  <c r="AK69" i="29"/>
  <c r="AK67" i="29"/>
  <c r="AK65" i="29"/>
  <c r="AK63" i="29"/>
  <c r="AK61" i="29"/>
  <c r="AK59" i="29"/>
  <c r="AK57" i="29"/>
  <c r="AK55" i="29"/>
  <c r="AK53" i="29"/>
  <c r="AK51" i="29"/>
  <c r="AK48" i="29"/>
  <c r="AK47" i="29"/>
  <c r="AK43" i="29"/>
  <c r="AK38" i="29"/>
  <c r="AK34" i="29"/>
  <c r="AK29" i="29"/>
  <c r="AK28" i="29"/>
  <c r="AK27" i="29"/>
  <c r="AK24" i="29"/>
  <c r="AK16" i="29"/>
  <c r="AK10" i="29"/>
  <c r="AK74" i="29"/>
  <c r="AK49" i="29"/>
  <c r="AK44" i="29"/>
  <c r="AK41" i="29"/>
  <c r="AK39" i="29"/>
  <c r="AK35" i="29"/>
  <c r="AK32" i="29"/>
  <c r="AK30" i="29"/>
  <c r="AK23" i="29"/>
  <c r="AK20" i="29"/>
  <c r="AK18" i="29"/>
  <c r="AK15" i="29"/>
  <c r="AK78" i="29"/>
  <c r="AK72" i="29"/>
  <c r="AK70" i="29"/>
  <c r="AK68" i="29"/>
  <c r="AK66" i="29"/>
  <c r="AK64" i="29"/>
  <c r="AK62" i="29"/>
  <c r="AK60" i="29"/>
  <c r="AK58" i="29"/>
  <c r="AK56" i="29"/>
  <c r="AK54" i="29"/>
  <c r="AK52" i="29"/>
  <c r="AK50" i="29"/>
  <c r="AK45" i="29"/>
  <c r="AK36" i="29"/>
  <c r="AK26" i="29"/>
  <c r="AK22" i="29"/>
  <c r="AK46" i="29"/>
  <c r="AK42" i="29"/>
  <c r="AK40" i="29"/>
  <c r="AK37" i="29"/>
  <c r="AK33" i="29"/>
  <c r="AK31" i="29"/>
  <c r="AK25" i="29"/>
  <c r="AK21" i="29"/>
  <c r="AK19" i="29"/>
  <c r="AK17" i="29"/>
  <c r="AK13" i="29"/>
  <c r="AK12" i="29"/>
  <c r="AK11" i="29"/>
  <c r="AK14" i="29"/>
  <c r="B12" i="29"/>
  <c r="C11" i="29"/>
  <c r="AA11" i="29"/>
  <c r="AH11" i="29" s="1"/>
  <c r="AQ11" i="29" s="1"/>
  <c r="AN374" i="29"/>
  <c r="AN372" i="29"/>
  <c r="AN370" i="29"/>
  <c r="AN368" i="29"/>
  <c r="AN366" i="29"/>
  <c r="AN373" i="29"/>
  <c r="AN371" i="29"/>
  <c r="AN369" i="29"/>
  <c r="AN367" i="29"/>
  <c r="AN364" i="29"/>
  <c r="AN362" i="29"/>
  <c r="AN360" i="29"/>
  <c r="AN361" i="29"/>
  <c r="AN363" i="29"/>
  <c r="AN358" i="29"/>
  <c r="AN356" i="29"/>
  <c r="AN354" i="29"/>
  <c r="AN352" i="29"/>
  <c r="AN365" i="29"/>
  <c r="AN355" i="29"/>
  <c r="AN350" i="29"/>
  <c r="AN348" i="29"/>
  <c r="AN346" i="29"/>
  <c r="AN344" i="29"/>
  <c r="AN342" i="29"/>
  <c r="AN340" i="29"/>
  <c r="AN338" i="29"/>
  <c r="AN357" i="29"/>
  <c r="AN353" i="29"/>
  <c r="AN349" i="29"/>
  <c r="AN341" i="29"/>
  <c r="AN337" i="29"/>
  <c r="AN335" i="29"/>
  <c r="AN333" i="29"/>
  <c r="AN331" i="29"/>
  <c r="AN329" i="29"/>
  <c r="AN327" i="29"/>
  <c r="AN325" i="29"/>
  <c r="AN351" i="29"/>
  <c r="AN343" i="29"/>
  <c r="AN359" i="29"/>
  <c r="AN345" i="29"/>
  <c r="AN339" i="29"/>
  <c r="AN336" i="29"/>
  <c r="AN334" i="29"/>
  <c r="AN332" i="29"/>
  <c r="AN330" i="29"/>
  <c r="AN328" i="29"/>
  <c r="AN326" i="29"/>
  <c r="AN323" i="29"/>
  <c r="AN321" i="29"/>
  <c r="AN319" i="29"/>
  <c r="AN317" i="29"/>
  <c r="AN315" i="29"/>
  <c r="AN347" i="29"/>
  <c r="AN324" i="29"/>
  <c r="AN322" i="29"/>
  <c r="AN320" i="29"/>
  <c r="AN318" i="29"/>
  <c r="AN316" i="29"/>
  <c r="AN314" i="29"/>
  <c r="AN312" i="29"/>
  <c r="AN313" i="29"/>
  <c r="AN310" i="29"/>
  <c r="AN308" i="29"/>
  <c r="AN306" i="29"/>
  <c r="AN304" i="29"/>
  <c r="AN302" i="29"/>
  <c r="AN300" i="29"/>
  <c r="AN298" i="29"/>
  <c r="AN296" i="29"/>
  <c r="AN294" i="29"/>
  <c r="AN292" i="29"/>
  <c r="AN290" i="29"/>
  <c r="AN288" i="29"/>
  <c r="AN286" i="29"/>
  <c r="AN284" i="29"/>
  <c r="AN282" i="29"/>
  <c r="AN311" i="29"/>
  <c r="AN309" i="29"/>
  <c r="AN307" i="29"/>
  <c r="AN305" i="29"/>
  <c r="AN303" i="29"/>
  <c r="AN301" i="29"/>
  <c r="AN299" i="29"/>
  <c r="AN297" i="29"/>
  <c r="AN295" i="29"/>
  <c r="AN293" i="29"/>
  <c r="AN291" i="29"/>
  <c r="AN289" i="29"/>
  <c r="AN287" i="29"/>
  <c r="AN281" i="29"/>
  <c r="AN279" i="29"/>
  <c r="AN277" i="29"/>
  <c r="AN275" i="29"/>
  <c r="AN273" i="29"/>
  <c r="AN271" i="29"/>
  <c r="AN269" i="29"/>
  <c r="AN267" i="29"/>
  <c r="AN265" i="29"/>
  <c r="AN285" i="29"/>
  <c r="AN283" i="29"/>
  <c r="AN280" i="29"/>
  <c r="AN272" i="29"/>
  <c r="AN262" i="29"/>
  <c r="AN261" i="29"/>
  <c r="AN260" i="29"/>
  <c r="AN259" i="29"/>
  <c r="AN257" i="29"/>
  <c r="AN255" i="29"/>
  <c r="AN253" i="29"/>
  <c r="AN251" i="29"/>
  <c r="AN249" i="29"/>
  <c r="AN247" i="29"/>
  <c r="AN245" i="29"/>
  <c r="AN243" i="29"/>
  <c r="AN241" i="29"/>
  <c r="AN239" i="29"/>
  <c r="AN237" i="29"/>
  <c r="AN235" i="29"/>
  <c r="AN233" i="29"/>
  <c r="AN231" i="29"/>
  <c r="AN229" i="29"/>
  <c r="AN227" i="29"/>
  <c r="AN225" i="29"/>
  <c r="AN223" i="29"/>
  <c r="AN221" i="29"/>
  <c r="AN219" i="29"/>
  <c r="AN217" i="29"/>
  <c r="AN215" i="29"/>
  <c r="AN213" i="29"/>
  <c r="AN274" i="29"/>
  <c r="AN266" i="29"/>
  <c r="AN263" i="29"/>
  <c r="AN276" i="29"/>
  <c r="AN268" i="29"/>
  <c r="AN264" i="29"/>
  <c r="AN258" i="29"/>
  <c r="AN256" i="29"/>
  <c r="AN254" i="29"/>
  <c r="AN252" i="29"/>
  <c r="AN250" i="29"/>
  <c r="AN248" i="29"/>
  <c r="AN246" i="29"/>
  <c r="AN244" i="29"/>
  <c r="AN242" i="29"/>
  <c r="AN240" i="29"/>
  <c r="AN238" i="29"/>
  <c r="AN236" i="29"/>
  <c r="AN234" i="29"/>
  <c r="AN232" i="29"/>
  <c r="AN230" i="29"/>
  <c r="AN228" i="29"/>
  <c r="AN226" i="29"/>
  <c r="AN270" i="29"/>
  <c r="AN222" i="29"/>
  <c r="AN214" i="29"/>
  <c r="AN278" i="29"/>
  <c r="AN220" i="29"/>
  <c r="AN212" i="29"/>
  <c r="AN210" i="29"/>
  <c r="AN208" i="29"/>
  <c r="AN206" i="29"/>
  <c r="AN204" i="29"/>
  <c r="AN202" i="29"/>
  <c r="AN200" i="29"/>
  <c r="AN198" i="29"/>
  <c r="AN196" i="29"/>
  <c r="AN194" i="29"/>
  <c r="AN192" i="29"/>
  <c r="AN190" i="29"/>
  <c r="AN188" i="29"/>
  <c r="AN186" i="29"/>
  <c r="AN184" i="29"/>
  <c r="AN218" i="29"/>
  <c r="AN207" i="29"/>
  <c r="AN199" i="29"/>
  <c r="AN191" i="29"/>
  <c r="AN183" i="29"/>
  <c r="AN179" i="29"/>
  <c r="AN178" i="29"/>
  <c r="AN171" i="29"/>
  <c r="AN170" i="29"/>
  <c r="AN224" i="29"/>
  <c r="AN209" i="29"/>
  <c r="AN201" i="29"/>
  <c r="AN193" i="29"/>
  <c r="AN185" i="29"/>
  <c r="AN180" i="29"/>
  <c r="AN177" i="29"/>
  <c r="AN176" i="29"/>
  <c r="AN169" i="29"/>
  <c r="AN168" i="29"/>
  <c r="AN163" i="29"/>
  <c r="AN161" i="29"/>
  <c r="AN159" i="29"/>
  <c r="AN157" i="29"/>
  <c r="AN155" i="29"/>
  <c r="AN153" i="29"/>
  <c r="AN151" i="29"/>
  <c r="AN149" i="29"/>
  <c r="AN147" i="29"/>
  <c r="AN145" i="29"/>
  <c r="AN143" i="29"/>
  <c r="AN141" i="29"/>
  <c r="AN139" i="29"/>
  <c r="AN137" i="29"/>
  <c r="AN135" i="29"/>
  <c r="AN133" i="29"/>
  <c r="AN131" i="29"/>
  <c r="AN129" i="29"/>
  <c r="AN127" i="29"/>
  <c r="AN125" i="29"/>
  <c r="AN123" i="29"/>
  <c r="AN216" i="29"/>
  <c r="AN211" i="29"/>
  <c r="AN203" i="29"/>
  <c r="AN195" i="29"/>
  <c r="AN187" i="29"/>
  <c r="AN181" i="29"/>
  <c r="AN175" i="29"/>
  <c r="AN174" i="29"/>
  <c r="AN167" i="29"/>
  <c r="AN166" i="29"/>
  <c r="AN189" i="29"/>
  <c r="AN165" i="29"/>
  <c r="AN160" i="29"/>
  <c r="AN152" i="29"/>
  <c r="AN197" i="29"/>
  <c r="AN162" i="29"/>
  <c r="AN205" i="29"/>
  <c r="AN182" i="29"/>
  <c r="AN172" i="29"/>
  <c r="AN173" i="29"/>
  <c r="AN164" i="29"/>
  <c r="AN158" i="29"/>
  <c r="AN146" i="29"/>
  <c r="AN138" i="29"/>
  <c r="AN130" i="29"/>
  <c r="AN122" i="29"/>
  <c r="AN119" i="29"/>
  <c r="AN114" i="29"/>
  <c r="AN113" i="29"/>
  <c r="AN148" i="29"/>
  <c r="AN140" i="29"/>
  <c r="AN132" i="29"/>
  <c r="AN124" i="29"/>
  <c r="AN120" i="29"/>
  <c r="AN156" i="29"/>
  <c r="AN142" i="29"/>
  <c r="AN134" i="29"/>
  <c r="AN126" i="29"/>
  <c r="AN121" i="29"/>
  <c r="AN118" i="29"/>
  <c r="AN117" i="29"/>
  <c r="AN154" i="29"/>
  <c r="AN150" i="29"/>
  <c r="AN144" i="29"/>
  <c r="AN136" i="29"/>
  <c r="AN128" i="29"/>
  <c r="AN116" i="29"/>
  <c r="AN115" i="29"/>
  <c r="AN104" i="29"/>
  <c r="AN103" i="29"/>
  <c r="AN97" i="29"/>
  <c r="AN95" i="29"/>
  <c r="AN93" i="29"/>
  <c r="AN91" i="29"/>
  <c r="AN89" i="29"/>
  <c r="AN87" i="29"/>
  <c r="AN85" i="29"/>
  <c r="AN83" i="29"/>
  <c r="AN81" i="29"/>
  <c r="AN79" i="29"/>
  <c r="AN110" i="29"/>
  <c r="AN102" i="29"/>
  <c r="AN101" i="29"/>
  <c r="AN112" i="29"/>
  <c r="AN109" i="29"/>
  <c r="AN108" i="29"/>
  <c r="AN107" i="29"/>
  <c r="AN100" i="29"/>
  <c r="AN99" i="29"/>
  <c r="AN96" i="29"/>
  <c r="AN94" i="29"/>
  <c r="AN92" i="29"/>
  <c r="AN90" i="29"/>
  <c r="AN88" i="29"/>
  <c r="AN86" i="29"/>
  <c r="AN111" i="29"/>
  <c r="AN106" i="29"/>
  <c r="AN105" i="29"/>
  <c r="AN98" i="29"/>
  <c r="AN46" i="29"/>
  <c r="AN42" i="29"/>
  <c r="AN40" i="29"/>
  <c r="AN37" i="29"/>
  <c r="AN33" i="29"/>
  <c r="AN31" i="29"/>
  <c r="AN25" i="29"/>
  <c r="AN21" i="29"/>
  <c r="AN19" i="29"/>
  <c r="AN17" i="29"/>
  <c r="AN13" i="29"/>
  <c r="AN12" i="29"/>
  <c r="AN78" i="29"/>
  <c r="AN77" i="29"/>
  <c r="AN73" i="29"/>
  <c r="AN71" i="29"/>
  <c r="AN69" i="29"/>
  <c r="AN67" i="29"/>
  <c r="AN65" i="29"/>
  <c r="AN63" i="29"/>
  <c r="AN61" i="29"/>
  <c r="AN59" i="29"/>
  <c r="AN57" i="29"/>
  <c r="AN55" i="29"/>
  <c r="AN53" i="29"/>
  <c r="AN51" i="29"/>
  <c r="AN48" i="29"/>
  <c r="AN47" i="29"/>
  <c r="AN43" i="29"/>
  <c r="AN38" i="29"/>
  <c r="AN34" i="29"/>
  <c r="AN29" i="29"/>
  <c r="AN28" i="29"/>
  <c r="AN27" i="29"/>
  <c r="AN24" i="29"/>
  <c r="AN16" i="29"/>
  <c r="AN10" i="29"/>
  <c r="AN18" i="29"/>
  <c r="AN82" i="29"/>
  <c r="AN76" i="29"/>
  <c r="AN75" i="29"/>
  <c r="AN49" i="29"/>
  <c r="AN44" i="29"/>
  <c r="AN41" i="29"/>
  <c r="AN39" i="29"/>
  <c r="AN35" i="29"/>
  <c r="AN32" i="29"/>
  <c r="AN30" i="29"/>
  <c r="AN23" i="29"/>
  <c r="AN20" i="29"/>
  <c r="AN84" i="29"/>
  <c r="AN80" i="29"/>
  <c r="AN74" i="29"/>
  <c r="AN72" i="29"/>
  <c r="AN70" i="29"/>
  <c r="AN68" i="29"/>
  <c r="AN66" i="29"/>
  <c r="AN64" i="29"/>
  <c r="AN62" i="29"/>
  <c r="AN60" i="29"/>
  <c r="AN58" i="29"/>
  <c r="AN56" i="29"/>
  <c r="AN54" i="29"/>
  <c r="AN52" i="29"/>
  <c r="AN50" i="29"/>
  <c r="AN45" i="29"/>
  <c r="AN36" i="29"/>
  <c r="AN26" i="29"/>
  <c r="AN22" i="29"/>
  <c r="AN14" i="29"/>
  <c r="AN11" i="29"/>
  <c r="AN15" i="29"/>
  <c r="AE374" i="29"/>
  <c r="AE372" i="29"/>
  <c r="AE370" i="29"/>
  <c r="AE368" i="29"/>
  <c r="AE366" i="29"/>
  <c r="AF373" i="29"/>
  <c r="AF371" i="29"/>
  <c r="AE373" i="29"/>
  <c r="AE371" i="29"/>
  <c r="AE369" i="29"/>
  <c r="AE367" i="29"/>
  <c r="AF370" i="29"/>
  <c r="AF369" i="29"/>
  <c r="AF364" i="29"/>
  <c r="AF362" i="29"/>
  <c r="AF360" i="29"/>
  <c r="AF372" i="29"/>
  <c r="AE364" i="29"/>
  <c r="AE362" i="29"/>
  <c r="AE360" i="29"/>
  <c r="AF374" i="29"/>
  <c r="AF367" i="29"/>
  <c r="AF366" i="29"/>
  <c r="AF365" i="29"/>
  <c r="AF363" i="29"/>
  <c r="AF361" i="29"/>
  <c r="AE365" i="29"/>
  <c r="AF358" i="29"/>
  <c r="AF356" i="29"/>
  <c r="AF354" i="29"/>
  <c r="AE358" i="29"/>
  <c r="AE356" i="29"/>
  <c r="AE354" i="29"/>
  <c r="AF368" i="29"/>
  <c r="AE361" i="29"/>
  <c r="AF359" i="29"/>
  <c r="AF357" i="29"/>
  <c r="AF355" i="29"/>
  <c r="AE357" i="29"/>
  <c r="AE353" i="29"/>
  <c r="AF352" i="29"/>
  <c r="AF350" i="29"/>
  <c r="AF348" i="29"/>
  <c r="AF346" i="29"/>
  <c r="AF344" i="29"/>
  <c r="AF342" i="29"/>
  <c r="AF340" i="29"/>
  <c r="AE363" i="29"/>
  <c r="AE359" i="29"/>
  <c r="AE352" i="29"/>
  <c r="AE350" i="29"/>
  <c r="AE348" i="29"/>
  <c r="AE346" i="29"/>
  <c r="AE344" i="29"/>
  <c r="AE342" i="29"/>
  <c r="AE340" i="29"/>
  <c r="AE338" i="29"/>
  <c r="AF351" i="29"/>
  <c r="AF349" i="29"/>
  <c r="AF347" i="29"/>
  <c r="AF345" i="29"/>
  <c r="AF343" i="29"/>
  <c r="AF341" i="29"/>
  <c r="AE355" i="29"/>
  <c r="AE345" i="29"/>
  <c r="AE339" i="29"/>
  <c r="AF338" i="29"/>
  <c r="AE337" i="29"/>
  <c r="AE335" i="29"/>
  <c r="AE333" i="29"/>
  <c r="AE331" i="29"/>
  <c r="AE329" i="29"/>
  <c r="AE327" i="29"/>
  <c r="AE347" i="29"/>
  <c r="AF336" i="29"/>
  <c r="AF334" i="29"/>
  <c r="AF332" i="29"/>
  <c r="AF330" i="29"/>
  <c r="AF328" i="29"/>
  <c r="AF353" i="29"/>
  <c r="AE349" i="29"/>
  <c r="AE341" i="29"/>
  <c r="AE336" i="29"/>
  <c r="AE334" i="29"/>
  <c r="AE332" i="29"/>
  <c r="AE330" i="29"/>
  <c r="AE328" i="29"/>
  <c r="AE326" i="29"/>
  <c r="AE343" i="29"/>
  <c r="AF339" i="29"/>
  <c r="AF331" i="29"/>
  <c r="AF327" i="29"/>
  <c r="AE325" i="29"/>
  <c r="AE323" i="29"/>
  <c r="AE321" i="29"/>
  <c r="AE319" i="29"/>
  <c r="AE317" i="29"/>
  <c r="AE315" i="29"/>
  <c r="AE351" i="29"/>
  <c r="AF333" i="29"/>
  <c r="AF324" i="29"/>
  <c r="AF322" i="29"/>
  <c r="AF320" i="29"/>
  <c r="AF318" i="29"/>
  <c r="AF316" i="29"/>
  <c r="AF314" i="29"/>
  <c r="AF335" i="29"/>
  <c r="AE324" i="29"/>
  <c r="AE322" i="29"/>
  <c r="AE320" i="29"/>
  <c r="AE318" i="29"/>
  <c r="AE316" i="29"/>
  <c r="AE314" i="29"/>
  <c r="AF329" i="29"/>
  <c r="AF319" i="29"/>
  <c r="AE313" i="29"/>
  <c r="AE312" i="29"/>
  <c r="AE310" i="29"/>
  <c r="AE308" i="29"/>
  <c r="AE306" i="29"/>
  <c r="AE304" i="29"/>
  <c r="AE302" i="29"/>
  <c r="AE300" i="29"/>
  <c r="AE298" i="29"/>
  <c r="AE296" i="29"/>
  <c r="AE294" i="29"/>
  <c r="AE292" i="29"/>
  <c r="AE290" i="29"/>
  <c r="AE288" i="29"/>
  <c r="AE286" i="29"/>
  <c r="AE284" i="29"/>
  <c r="AE282" i="29"/>
  <c r="AF337" i="29"/>
  <c r="AF321" i="29"/>
  <c r="AF311" i="29"/>
  <c r="AF309" i="29"/>
  <c r="AF307" i="29"/>
  <c r="AF305" i="29"/>
  <c r="AF303" i="29"/>
  <c r="AF301" i="29"/>
  <c r="AF299" i="29"/>
  <c r="AF297" i="29"/>
  <c r="AF326" i="29"/>
  <c r="AF323" i="29"/>
  <c r="AF315" i="29"/>
  <c r="AE311" i="29"/>
  <c r="AE309" i="29"/>
  <c r="AE307" i="29"/>
  <c r="AE305" i="29"/>
  <c r="AE303" i="29"/>
  <c r="AE301" i="29"/>
  <c r="AE299" i="29"/>
  <c r="AE297" i="29"/>
  <c r="AE295" i="29"/>
  <c r="AE293" i="29"/>
  <c r="AE291" i="29"/>
  <c r="AF312" i="29"/>
  <c r="AF304" i="29"/>
  <c r="AF296" i="29"/>
  <c r="AF292" i="29"/>
  <c r="AE285" i="29"/>
  <c r="AF284" i="29"/>
  <c r="AF283" i="29"/>
  <c r="AF281" i="29"/>
  <c r="AF279" i="29"/>
  <c r="AF277" i="29"/>
  <c r="AF275" i="29"/>
  <c r="AF273" i="29"/>
  <c r="AF271" i="29"/>
  <c r="AF269" i="29"/>
  <c r="AF267" i="29"/>
  <c r="AF265" i="29"/>
  <c r="AF263" i="29"/>
  <c r="AF306" i="29"/>
  <c r="AF298" i="29"/>
  <c r="AF293" i="29"/>
  <c r="AF289" i="29"/>
  <c r="AE283" i="29"/>
  <c r="AF282" i="29"/>
  <c r="AE281" i="29"/>
  <c r="AE279" i="29"/>
  <c r="AE277" i="29"/>
  <c r="AE275" i="29"/>
  <c r="AE273" i="29"/>
  <c r="AE271" i="29"/>
  <c r="AE269" i="29"/>
  <c r="AE267" i="29"/>
  <c r="AE265" i="29"/>
  <c r="AF317" i="29"/>
  <c r="AF313" i="29"/>
  <c r="AF308" i="29"/>
  <c r="AF300" i="29"/>
  <c r="AF294" i="29"/>
  <c r="AF290" i="29"/>
  <c r="AE289" i="29"/>
  <c r="AF288" i="29"/>
  <c r="AF287" i="29"/>
  <c r="AF280" i="29"/>
  <c r="AF278" i="29"/>
  <c r="AF276" i="29"/>
  <c r="AF274" i="29"/>
  <c r="AF272" i="29"/>
  <c r="AF270" i="29"/>
  <c r="AF268" i="29"/>
  <c r="AF266" i="29"/>
  <c r="AF264" i="29"/>
  <c r="AF262" i="29"/>
  <c r="AF260" i="29"/>
  <c r="AF310" i="29"/>
  <c r="AF286" i="29"/>
  <c r="AE276" i="29"/>
  <c r="AE268" i="29"/>
  <c r="AE262" i="29"/>
  <c r="AE259" i="29"/>
  <c r="AE257" i="29"/>
  <c r="AE255" i="29"/>
  <c r="AE253" i="29"/>
  <c r="AE251" i="29"/>
  <c r="AE249" i="29"/>
  <c r="AE247" i="29"/>
  <c r="AE245" i="29"/>
  <c r="AE243" i="29"/>
  <c r="AE241" i="29"/>
  <c r="AE239" i="29"/>
  <c r="AE237" i="29"/>
  <c r="AE235" i="29"/>
  <c r="AE233" i="29"/>
  <c r="AE231" i="29"/>
  <c r="AE229" i="29"/>
  <c r="AE227" i="29"/>
  <c r="AE225" i="29"/>
  <c r="AE223" i="29"/>
  <c r="AE221" i="29"/>
  <c r="AE219" i="29"/>
  <c r="AE217" i="29"/>
  <c r="AE215" i="29"/>
  <c r="AE213" i="29"/>
  <c r="AF291" i="29"/>
  <c r="AE287" i="29"/>
  <c r="AE278" i="29"/>
  <c r="AE270" i="29"/>
  <c r="AE263" i="29"/>
  <c r="AF261" i="29"/>
  <c r="AF258" i="29"/>
  <c r="AF256" i="29"/>
  <c r="AF254" i="29"/>
  <c r="AF252" i="29"/>
  <c r="AF250" i="29"/>
  <c r="AF248" i="29"/>
  <c r="AF246" i="29"/>
  <c r="AF244" i="29"/>
  <c r="AF242" i="29"/>
  <c r="AF240" i="29"/>
  <c r="AF238" i="29"/>
  <c r="AF236" i="29"/>
  <c r="AF325" i="29"/>
  <c r="AF295" i="29"/>
  <c r="AE280" i="29"/>
  <c r="AE272" i="29"/>
  <c r="AE264" i="29"/>
  <c r="AE261" i="29"/>
  <c r="AE260" i="29"/>
  <c r="AE258" i="29"/>
  <c r="AE256" i="29"/>
  <c r="AE254" i="29"/>
  <c r="AE252" i="29"/>
  <c r="AE250" i="29"/>
  <c r="AE248" i="29"/>
  <c r="AE246" i="29"/>
  <c r="AE244" i="29"/>
  <c r="AE242" i="29"/>
  <c r="AE240" i="29"/>
  <c r="AE238" i="29"/>
  <c r="AE236" i="29"/>
  <c r="AE234" i="29"/>
  <c r="AE232" i="29"/>
  <c r="AE230" i="29"/>
  <c r="AE228" i="29"/>
  <c r="AE226" i="29"/>
  <c r="AF302" i="29"/>
  <c r="AF257" i="29"/>
  <c r="AF249" i="29"/>
  <c r="AF241" i="29"/>
  <c r="AF233" i="29"/>
  <c r="AF229" i="29"/>
  <c r="AF225" i="29"/>
  <c r="AF224" i="29"/>
  <c r="AE218" i="29"/>
  <c r="AF217" i="29"/>
  <c r="AF216" i="29"/>
  <c r="AF210" i="29"/>
  <c r="AF208" i="29"/>
  <c r="AF206" i="29"/>
  <c r="AF204" i="29"/>
  <c r="AF202" i="29"/>
  <c r="AF200" i="29"/>
  <c r="AF198" i="29"/>
  <c r="AF196" i="29"/>
  <c r="AF194" i="29"/>
  <c r="AF192" i="29"/>
  <c r="AF190" i="29"/>
  <c r="AF188" i="29"/>
  <c r="AF186" i="29"/>
  <c r="AF184" i="29"/>
  <c r="AF182" i="29"/>
  <c r="AF180" i="29"/>
  <c r="AF178" i="29"/>
  <c r="AF176" i="29"/>
  <c r="AF174" i="29"/>
  <c r="AF172" i="29"/>
  <c r="AF170" i="29"/>
  <c r="AF168" i="29"/>
  <c r="AF166" i="29"/>
  <c r="AF164" i="29"/>
  <c r="AF259" i="29"/>
  <c r="AF251" i="29"/>
  <c r="AF243" i="29"/>
  <c r="AF235" i="29"/>
  <c r="AF234" i="29"/>
  <c r="AF230" i="29"/>
  <c r="AF226" i="29"/>
  <c r="AE224" i="29"/>
  <c r="AF223" i="29"/>
  <c r="AF222" i="29"/>
  <c r="AE216" i="29"/>
  <c r="AF215" i="29"/>
  <c r="AF214" i="29"/>
  <c r="AE210" i="29"/>
  <c r="AE208" i="29"/>
  <c r="AE206" i="29"/>
  <c r="AE204" i="29"/>
  <c r="AE202" i="29"/>
  <c r="AE200" i="29"/>
  <c r="AE198" i="29"/>
  <c r="AE196" i="29"/>
  <c r="AE194" i="29"/>
  <c r="AE192" i="29"/>
  <c r="AE190" i="29"/>
  <c r="AE188" i="29"/>
  <c r="AE186" i="29"/>
  <c r="AE184" i="29"/>
  <c r="AE266" i="29"/>
  <c r="AF253" i="29"/>
  <c r="AF245" i="29"/>
  <c r="AF237" i="29"/>
  <c r="AF231" i="29"/>
  <c r="AF227" i="29"/>
  <c r="AE222" i="29"/>
  <c r="AF221" i="29"/>
  <c r="AF220" i="29"/>
  <c r="AE214" i="29"/>
  <c r="AF213" i="29"/>
  <c r="AF212" i="29"/>
  <c r="AF211" i="29"/>
  <c r="AF209" i="29"/>
  <c r="AF207" i="29"/>
  <c r="AF205" i="29"/>
  <c r="AF203" i="29"/>
  <c r="AF201" i="29"/>
  <c r="AF199" i="29"/>
  <c r="AF197" i="29"/>
  <c r="AF195" i="29"/>
  <c r="AF193" i="29"/>
  <c r="AF191" i="29"/>
  <c r="AF189" i="29"/>
  <c r="AF187" i="29"/>
  <c r="AF185" i="29"/>
  <c r="AF183" i="29"/>
  <c r="AF181" i="29"/>
  <c r="AE274" i="29"/>
  <c r="AF255" i="29"/>
  <c r="AF228" i="29"/>
  <c r="AE212" i="29"/>
  <c r="AE211" i="29"/>
  <c r="AE203" i="29"/>
  <c r="AE195" i="29"/>
  <c r="AE187" i="29"/>
  <c r="AE175" i="29"/>
  <c r="AE174" i="29"/>
  <c r="AF173" i="29"/>
  <c r="AE167" i="29"/>
  <c r="AE166" i="29"/>
  <c r="AF165" i="29"/>
  <c r="AF163" i="29"/>
  <c r="AF161" i="29"/>
  <c r="AF159" i="29"/>
  <c r="AF157" i="29"/>
  <c r="AF155" i="29"/>
  <c r="AF153" i="29"/>
  <c r="AF151" i="29"/>
  <c r="AF149" i="29"/>
  <c r="AF147" i="29"/>
  <c r="AF145" i="29"/>
  <c r="AF143" i="29"/>
  <c r="AF141" i="29"/>
  <c r="AF139" i="29"/>
  <c r="AF137" i="29"/>
  <c r="AF135" i="29"/>
  <c r="AF133" i="29"/>
  <c r="AF131" i="29"/>
  <c r="AF129" i="29"/>
  <c r="AF127" i="29"/>
  <c r="AF125" i="29"/>
  <c r="AF123" i="29"/>
  <c r="AF121" i="29"/>
  <c r="AF119" i="29"/>
  <c r="AF117" i="29"/>
  <c r="AF115" i="29"/>
  <c r="AF113" i="29"/>
  <c r="AF111" i="29"/>
  <c r="AF109" i="29"/>
  <c r="AF107" i="29"/>
  <c r="AF105" i="29"/>
  <c r="AF103" i="29"/>
  <c r="AF101" i="29"/>
  <c r="AF99" i="29"/>
  <c r="AF232" i="29"/>
  <c r="AF218" i="29"/>
  <c r="AE205" i="29"/>
  <c r="AE197" i="29"/>
  <c r="AE189" i="29"/>
  <c r="AE180" i="29"/>
  <c r="AF179" i="29"/>
  <c r="AE173" i="29"/>
  <c r="AE172" i="29"/>
  <c r="AF171" i="29"/>
  <c r="AE165" i="29"/>
  <c r="AE164" i="29"/>
  <c r="AE163" i="29"/>
  <c r="AE161" i="29"/>
  <c r="AE159" i="29"/>
  <c r="AE157" i="29"/>
  <c r="AE155" i="29"/>
  <c r="AE153" i="29"/>
  <c r="AE151" i="29"/>
  <c r="AE149" i="29"/>
  <c r="AE147" i="29"/>
  <c r="AE145" i="29"/>
  <c r="AE143" i="29"/>
  <c r="AE141" i="29"/>
  <c r="AE139" i="29"/>
  <c r="AE137" i="29"/>
  <c r="AE135" i="29"/>
  <c r="AE133" i="29"/>
  <c r="AE131" i="29"/>
  <c r="AE129" i="29"/>
  <c r="AE127" i="29"/>
  <c r="AE125" i="29"/>
  <c r="AE123" i="29"/>
  <c r="AF285" i="29"/>
  <c r="AF239" i="29"/>
  <c r="AF219" i="29"/>
  <c r="AE207" i="29"/>
  <c r="AE199" i="29"/>
  <c r="AE191" i="29"/>
  <c r="AE183" i="29"/>
  <c r="AE181" i="29"/>
  <c r="AE179" i="29"/>
  <c r="AE178" i="29"/>
  <c r="AF177" i="29"/>
  <c r="AE171" i="29"/>
  <c r="AE170" i="29"/>
  <c r="AF169" i="29"/>
  <c r="AF162" i="29"/>
  <c r="AF160" i="29"/>
  <c r="AF158" i="29"/>
  <c r="AF156" i="29"/>
  <c r="AF154" i="29"/>
  <c r="AF152" i="29"/>
  <c r="AF150" i="29"/>
  <c r="AF148" i="29"/>
  <c r="AF146" i="29"/>
  <c r="AF144" i="29"/>
  <c r="AF142" i="29"/>
  <c r="AF140" i="29"/>
  <c r="AF138" i="29"/>
  <c r="AF136" i="29"/>
  <c r="AF134" i="29"/>
  <c r="AF132" i="29"/>
  <c r="AF130" i="29"/>
  <c r="AF128" i="29"/>
  <c r="AF126" i="29"/>
  <c r="AF124" i="29"/>
  <c r="AF122" i="29"/>
  <c r="AF120" i="29"/>
  <c r="AF247" i="29"/>
  <c r="AE220" i="29"/>
  <c r="AE201" i="29"/>
  <c r="AE177" i="29"/>
  <c r="AE168" i="29"/>
  <c r="AE156" i="29"/>
  <c r="AE209" i="29"/>
  <c r="AE169" i="29"/>
  <c r="AE158" i="29"/>
  <c r="AE185" i="29"/>
  <c r="AF175" i="29"/>
  <c r="AE193" i="29"/>
  <c r="AE182" i="29"/>
  <c r="AE176" i="29"/>
  <c r="AF167" i="29"/>
  <c r="AE162" i="29"/>
  <c r="AE154" i="29"/>
  <c r="AE160" i="29"/>
  <c r="AE150" i="29"/>
  <c r="AE142" i="29"/>
  <c r="AE134" i="29"/>
  <c r="AE126" i="29"/>
  <c r="AE119" i="29"/>
  <c r="AE118" i="29"/>
  <c r="AE117" i="29"/>
  <c r="AF116" i="29"/>
  <c r="AE144" i="29"/>
  <c r="AE136" i="29"/>
  <c r="AE128" i="29"/>
  <c r="AE120" i="29"/>
  <c r="AE116" i="29"/>
  <c r="AE152" i="29"/>
  <c r="AE146" i="29"/>
  <c r="AE138" i="29"/>
  <c r="AE130" i="29"/>
  <c r="AE121" i="29"/>
  <c r="AE148" i="29"/>
  <c r="AE140" i="29"/>
  <c r="AE132" i="29"/>
  <c r="AE124" i="29"/>
  <c r="AE122" i="29"/>
  <c r="AF118" i="29"/>
  <c r="AE112" i="29"/>
  <c r="AE111" i="29"/>
  <c r="AF110" i="29"/>
  <c r="AE114" i="29"/>
  <c r="AE108" i="29"/>
  <c r="AE107" i="29"/>
  <c r="AF106" i="29"/>
  <c r="AE100" i="29"/>
  <c r="AE99" i="29"/>
  <c r="AE97" i="29"/>
  <c r="AE95" i="29"/>
  <c r="AE93" i="29"/>
  <c r="AE91" i="29"/>
  <c r="AE89" i="29"/>
  <c r="AE87" i="29"/>
  <c r="AE85" i="29"/>
  <c r="AE83" i="29"/>
  <c r="AE81" i="29"/>
  <c r="AE79" i="29"/>
  <c r="AE115" i="29"/>
  <c r="AE110" i="29"/>
  <c r="AE106" i="29"/>
  <c r="AE105" i="29"/>
  <c r="AF104" i="29"/>
  <c r="AF98" i="29"/>
  <c r="AF96" i="29"/>
  <c r="AF94" i="29"/>
  <c r="AF92" i="29"/>
  <c r="AF90" i="29"/>
  <c r="AF88" i="29"/>
  <c r="AF86" i="29"/>
  <c r="AF84" i="29"/>
  <c r="AF82" i="29"/>
  <c r="AE113" i="29"/>
  <c r="AF112" i="29"/>
  <c r="AE109" i="29"/>
  <c r="AE104" i="29"/>
  <c r="AE103" i="29"/>
  <c r="AF102" i="29"/>
  <c r="AE98" i="29"/>
  <c r="AE96" i="29"/>
  <c r="AE94" i="29"/>
  <c r="AE92" i="29"/>
  <c r="AE90" i="29"/>
  <c r="AE88" i="29"/>
  <c r="AE86" i="29"/>
  <c r="AF114" i="29"/>
  <c r="AF108" i="29"/>
  <c r="AE102" i="29"/>
  <c r="AE101" i="29"/>
  <c r="AF100" i="29"/>
  <c r="AF97" i="29"/>
  <c r="AF95" i="29"/>
  <c r="AF93" i="29"/>
  <c r="AF91" i="29"/>
  <c r="AF89" i="29"/>
  <c r="AF87" i="29"/>
  <c r="AF85" i="29"/>
  <c r="AF83" i="29"/>
  <c r="AF81" i="29"/>
  <c r="AF79" i="29"/>
  <c r="AF77" i="29"/>
  <c r="AF75" i="29"/>
  <c r="AE82" i="29"/>
  <c r="AF78" i="29"/>
  <c r="AE76" i="29"/>
  <c r="AE75" i="29"/>
  <c r="AF74" i="29"/>
  <c r="AF73" i="29"/>
  <c r="AF71" i="29"/>
  <c r="AF69" i="29"/>
  <c r="AF67" i="29"/>
  <c r="AF65" i="29"/>
  <c r="AF63" i="29"/>
  <c r="AF61" i="29"/>
  <c r="AF59" i="29"/>
  <c r="AF57" i="29"/>
  <c r="AF55" i="29"/>
  <c r="AF53" i="29"/>
  <c r="AF51" i="29"/>
  <c r="AF48" i="29"/>
  <c r="AF47" i="29"/>
  <c r="AE46" i="29"/>
  <c r="AF43" i="29"/>
  <c r="AE42" i="29"/>
  <c r="AE40" i="29"/>
  <c r="AF38" i="29"/>
  <c r="AE37" i="29"/>
  <c r="AF34" i="29"/>
  <c r="AE33" i="29"/>
  <c r="AE31" i="29"/>
  <c r="AF29" i="29"/>
  <c r="AF28" i="29"/>
  <c r="AF27" i="29"/>
  <c r="AE25" i="29"/>
  <c r="AF24" i="29"/>
  <c r="AE21" i="29"/>
  <c r="AE19" i="29"/>
  <c r="AE17" i="29"/>
  <c r="AF16" i="29"/>
  <c r="AE13" i="29"/>
  <c r="AE12" i="29"/>
  <c r="AF10" i="29"/>
  <c r="AE84" i="29"/>
  <c r="AE78" i="29"/>
  <c r="AE74" i="29"/>
  <c r="AE73" i="29"/>
  <c r="AE71" i="29"/>
  <c r="AE69" i="29"/>
  <c r="AE67" i="29"/>
  <c r="AE65" i="29"/>
  <c r="AE63" i="29"/>
  <c r="AE61" i="29"/>
  <c r="AE59" i="29"/>
  <c r="AE57" i="29"/>
  <c r="AE55" i="29"/>
  <c r="AE53" i="29"/>
  <c r="AE51" i="29"/>
  <c r="AF49" i="29"/>
  <c r="AE48" i="29"/>
  <c r="AE47" i="29"/>
  <c r="AF44" i="29"/>
  <c r="AE43" i="29"/>
  <c r="AF41" i="29"/>
  <c r="AF39" i="29"/>
  <c r="AE38" i="29"/>
  <c r="AF35" i="29"/>
  <c r="AE34" i="29"/>
  <c r="AF32" i="29"/>
  <c r="AF30" i="29"/>
  <c r="AE29" i="29"/>
  <c r="AE28" i="29"/>
  <c r="AE27" i="29"/>
  <c r="AE24" i="29"/>
  <c r="AF23" i="29"/>
  <c r="AF20" i="29"/>
  <c r="AF18" i="29"/>
  <c r="AE16" i="29"/>
  <c r="AF15" i="29"/>
  <c r="AE10" i="29"/>
  <c r="AF80" i="29"/>
  <c r="AF72" i="29"/>
  <c r="AF70" i="29"/>
  <c r="AF68" i="29"/>
  <c r="AF66" i="29"/>
  <c r="AF64" i="29"/>
  <c r="AF62" i="29"/>
  <c r="AF60" i="29"/>
  <c r="AF58" i="29"/>
  <c r="AF56" i="29"/>
  <c r="AF54" i="29"/>
  <c r="AF52" i="29"/>
  <c r="AF50" i="29"/>
  <c r="AE49" i="29"/>
  <c r="AF45" i="29"/>
  <c r="AE44" i="29"/>
  <c r="AE41" i="29"/>
  <c r="AE39" i="29"/>
  <c r="AF36" i="29"/>
  <c r="AE35" i="29"/>
  <c r="AE32" i="29"/>
  <c r="AE30" i="29"/>
  <c r="AF26" i="29"/>
  <c r="AE23" i="29"/>
  <c r="AF22" i="29"/>
  <c r="AE20" i="29"/>
  <c r="AE18" i="29"/>
  <c r="AE80" i="29"/>
  <c r="AE77" i="29"/>
  <c r="AF76" i="29"/>
  <c r="AE72" i="29"/>
  <c r="AE70" i="29"/>
  <c r="AE68" i="29"/>
  <c r="AE66" i="29"/>
  <c r="AE64" i="29"/>
  <c r="AE62" i="29"/>
  <c r="AE60" i="29"/>
  <c r="AE58" i="29"/>
  <c r="AE56" i="29"/>
  <c r="AE54" i="29"/>
  <c r="AE52" i="29"/>
  <c r="AE50" i="29"/>
  <c r="AF46" i="29"/>
  <c r="AE45" i="29"/>
  <c r="AF42" i="29"/>
  <c r="AF40" i="29"/>
  <c r="AF37" i="29"/>
  <c r="AE36" i="29"/>
  <c r="AF33" i="29"/>
  <c r="AF31" i="29"/>
  <c r="AE26" i="29"/>
  <c r="AF25" i="29"/>
  <c r="AE22" i="29"/>
  <c r="AF21" i="29"/>
  <c r="AF19" i="29"/>
  <c r="AF17" i="29"/>
  <c r="AE14" i="29"/>
  <c r="AF13" i="29"/>
  <c r="AF12" i="29"/>
  <c r="AE11" i="29"/>
  <c r="AE15" i="29"/>
  <c r="AF11" i="29"/>
  <c r="AF14" i="29"/>
  <c r="V373" i="29"/>
  <c r="V371" i="29"/>
  <c r="V374" i="29"/>
  <c r="V369" i="29"/>
  <c r="V366" i="29"/>
  <c r="V364" i="29"/>
  <c r="V362" i="29"/>
  <c r="V360" i="29"/>
  <c r="V370" i="29"/>
  <c r="V367" i="29"/>
  <c r="V365" i="29"/>
  <c r="V363" i="29"/>
  <c r="V361" i="29"/>
  <c r="V358" i="29"/>
  <c r="V356" i="29"/>
  <c r="V354" i="29"/>
  <c r="V372" i="29"/>
  <c r="V359" i="29"/>
  <c r="V357" i="29"/>
  <c r="V355" i="29"/>
  <c r="V368" i="29"/>
  <c r="V352" i="29"/>
  <c r="V350" i="29"/>
  <c r="V348" i="29"/>
  <c r="V346" i="29"/>
  <c r="V344" i="29"/>
  <c r="V342" i="29"/>
  <c r="V340" i="29"/>
  <c r="V353" i="29"/>
  <c r="V351" i="29"/>
  <c r="V349" i="29"/>
  <c r="V347" i="29"/>
  <c r="V345" i="29"/>
  <c r="V343" i="29"/>
  <c r="V341" i="29"/>
  <c r="V339" i="29"/>
  <c r="V336" i="29"/>
  <c r="V334" i="29"/>
  <c r="V332" i="29"/>
  <c r="V330" i="29"/>
  <c r="V328" i="29"/>
  <c r="V338" i="29"/>
  <c r="V335" i="29"/>
  <c r="V327" i="29"/>
  <c r="V337" i="29"/>
  <c r="V329" i="29"/>
  <c r="V324" i="29"/>
  <c r="V322" i="29"/>
  <c r="V320" i="29"/>
  <c r="V318" i="29"/>
  <c r="V316" i="29"/>
  <c r="V314" i="29"/>
  <c r="V331" i="29"/>
  <c r="V323" i="29"/>
  <c r="V315" i="29"/>
  <c r="V325" i="29"/>
  <c r="V317" i="29"/>
  <c r="V311" i="29"/>
  <c r="V309" i="29"/>
  <c r="V307" i="29"/>
  <c r="V305" i="29"/>
  <c r="V303" i="29"/>
  <c r="V301" i="29"/>
  <c r="V299" i="29"/>
  <c r="V297" i="29"/>
  <c r="V319" i="29"/>
  <c r="V308" i="29"/>
  <c r="V300" i="29"/>
  <c r="V296" i="29"/>
  <c r="V292" i="29"/>
  <c r="V288" i="29"/>
  <c r="V287" i="29"/>
  <c r="V281" i="29"/>
  <c r="V279" i="29"/>
  <c r="V277" i="29"/>
  <c r="V275" i="29"/>
  <c r="V273" i="29"/>
  <c r="V271" i="29"/>
  <c r="V269" i="29"/>
  <c r="V267" i="29"/>
  <c r="V265" i="29"/>
  <c r="V263" i="29"/>
  <c r="V333" i="29"/>
  <c r="V321" i="29"/>
  <c r="V310" i="29"/>
  <c r="V302" i="29"/>
  <c r="V293" i="29"/>
  <c r="V286" i="29"/>
  <c r="V285" i="29"/>
  <c r="V326" i="29"/>
  <c r="V312" i="29"/>
  <c r="V304" i="29"/>
  <c r="V294" i="29"/>
  <c r="V290" i="29"/>
  <c r="V284" i="29"/>
  <c r="V283" i="29"/>
  <c r="V280" i="29"/>
  <c r="V278" i="29"/>
  <c r="V276" i="29"/>
  <c r="V274" i="29"/>
  <c r="V272" i="29"/>
  <c r="V270" i="29"/>
  <c r="V268" i="29"/>
  <c r="V266" i="29"/>
  <c r="V264" i="29"/>
  <c r="V262" i="29"/>
  <c r="V289" i="29"/>
  <c r="V298" i="29"/>
  <c r="V260" i="29"/>
  <c r="V258" i="29"/>
  <c r="V256" i="29"/>
  <c r="V254" i="29"/>
  <c r="V252" i="29"/>
  <c r="V250" i="29"/>
  <c r="V248" i="29"/>
  <c r="V246" i="29"/>
  <c r="V244" i="29"/>
  <c r="V242" i="29"/>
  <c r="V240" i="29"/>
  <c r="V238" i="29"/>
  <c r="V236" i="29"/>
  <c r="V313" i="29"/>
  <c r="V306" i="29"/>
  <c r="V291" i="29"/>
  <c r="V282" i="29"/>
  <c r="V253" i="29"/>
  <c r="V245" i="29"/>
  <c r="V237" i="29"/>
  <c r="V233" i="29"/>
  <c r="V229" i="29"/>
  <c r="V221" i="29"/>
  <c r="V220" i="29"/>
  <c r="V213" i="29"/>
  <c r="V212" i="29"/>
  <c r="V210" i="29"/>
  <c r="V208" i="29"/>
  <c r="V206" i="29"/>
  <c r="V204" i="29"/>
  <c r="V202" i="29"/>
  <c r="V200" i="29"/>
  <c r="V198" i="29"/>
  <c r="V196" i="29"/>
  <c r="V194" i="29"/>
  <c r="V192" i="29"/>
  <c r="V190" i="29"/>
  <c r="V188" i="29"/>
  <c r="V186" i="29"/>
  <c r="V184" i="29"/>
  <c r="V182" i="29"/>
  <c r="V180" i="29"/>
  <c r="V178" i="29"/>
  <c r="V176" i="29"/>
  <c r="V174" i="29"/>
  <c r="V172" i="29"/>
  <c r="V170" i="29"/>
  <c r="V168" i="29"/>
  <c r="V166" i="29"/>
  <c r="V164" i="29"/>
  <c r="V295" i="29"/>
  <c r="V255" i="29"/>
  <c r="V247" i="29"/>
  <c r="V239" i="29"/>
  <c r="V234" i="29"/>
  <c r="V230" i="29"/>
  <c r="V226" i="29"/>
  <c r="V219" i="29"/>
  <c r="V218" i="29"/>
  <c r="V261" i="29"/>
  <c r="V257" i="29"/>
  <c r="V249" i="29"/>
  <c r="V241" i="29"/>
  <c r="V231" i="29"/>
  <c r="V227" i="29"/>
  <c r="V225" i="29"/>
  <c r="V224" i="29"/>
  <c r="V217" i="29"/>
  <c r="V216" i="29"/>
  <c r="V211" i="29"/>
  <c r="V209" i="29"/>
  <c r="V207" i="29"/>
  <c r="V205" i="29"/>
  <c r="V203" i="29"/>
  <c r="V201" i="29"/>
  <c r="V199" i="29"/>
  <c r="V197" i="29"/>
  <c r="V195" i="29"/>
  <c r="V193" i="29"/>
  <c r="V191" i="29"/>
  <c r="V189" i="29"/>
  <c r="V187" i="29"/>
  <c r="V185" i="29"/>
  <c r="V183" i="29"/>
  <c r="V181" i="29"/>
  <c r="V235" i="29"/>
  <c r="V215" i="29"/>
  <c r="V177" i="29"/>
  <c r="V169" i="29"/>
  <c r="V163" i="29"/>
  <c r="V161" i="29"/>
  <c r="V159" i="29"/>
  <c r="V157" i="29"/>
  <c r="V155" i="29"/>
  <c r="V153" i="29"/>
  <c r="V151" i="29"/>
  <c r="V149" i="29"/>
  <c r="V147" i="29"/>
  <c r="V145" i="29"/>
  <c r="V143" i="29"/>
  <c r="V141" i="29"/>
  <c r="V139" i="29"/>
  <c r="V137" i="29"/>
  <c r="V135" i="29"/>
  <c r="V133" i="29"/>
  <c r="V131" i="29"/>
  <c r="V129" i="29"/>
  <c r="V127" i="29"/>
  <c r="V125" i="29"/>
  <c r="V123" i="29"/>
  <c r="V121" i="29"/>
  <c r="V119" i="29"/>
  <c r="V117" i="29"/>
  <c r="V115" i="29"/>
  <c r="V113" i="29"/>
  <c r="V111" i="29"/>
  <c r="V109" i="29"/>
  <c r="V107" i="29"/>
  <c r="V105" i="29"/>
  <c r="V103" i="29"/>
  <c r="V101" i="29"/>
  <c r="V99" i="29"/>
  <c r="V243" i="29"/>
  <c r="V228" i="29"/>
  <c r="V175" i="29"/>
  <c r="V167" i="29"/>
  <c r="V251" i="29"/>
  <c r="V232" i="29"/>
  <c r="V222" i="29"/>
  <c r="V173" i="29"/>
  <c r="V165" i="29"/>
  <c r="V162" i="29"/>
  <c r="V160" i="29"/>
  <c r="V158" i="29"/>
  <c r="V156" i="29"/>
  <c r="V154" i="29"/>
  <c r="V152" i="29"/>
  <c r="V150" i="29"/>
  <c r="V148" i="29"/>
  <c r="V146" i="29"/>
  <c r="V144" i="29"/>
  <c r="V142" i="29"/>
  <c r="V140" i="29"/>
  <c r="V138" i="29"/>
  <c r="V136" i="29"/>
  <c r="V134" i="29"/>
  <c r="V132" i="29"/>
  <c r="V130" i="29"/>
  <c r="V128" i="29"/>
  <c r="V126" i="29"/>
  <c r="V124" i="29"/>
  <c r="V122" i="29"/>
  <c r="V120" i="29"/>
  <c r="V171" i="29"/>
  <c r="V259" i="29"/>
  <c r="V223" i="29"/>
  <c r="V214" i="29"/>
  <c r="V179" i="29"/>
  <c r="V118" i="29"/>
  <c r="V114" i="29"/>
  <c r="V102" i="29"/>
  <c r="V110" i="29"/>
  <c r="V108" i="29"/>
  <c r="V100" i="29"/>
  <c r="V98" i="29"/>
  <c r="V96" i="29"/>
  <c r="V94" i="29"/>
  <c r="V92" i="29"/>
  <c r="V90" i="29"/>
  <c r="V88" i="29"/>
  <c r="V86" i="29"/>
  <c r="V84" i="29"/>
  <c r="V82" i="29"/>
  <c r="V116" i="29"/>
  <c r="V112" i="29"/>
  <c r="V106" i="29"/>
  <c r="V104" i="29"/>
  <c r="V97" i="29"/>
  <c r="V95" i="29"/>
  <c r="V93" i="29"/>
  <c r="V91" i="29"/>
  <c r="V89" i="29"/>
  <c r="V87" i="29"/>
  <c r="V85" i="29"/>
  <c r="V83" i="29"/>
  <c r="V81" i="29"/>
  <c r="V79" i="29"/>
  <c r="V77" i="29"/>
  <c r="V75" i="29"/>
  <c r="V78" i="29"/>
  <c r="V73" i="29"/>
  <c r="V71" i="29"/>
  <c r="V69" i="29"/>
  <c r="V67" i="29"/>
  <c r="V65" i="29"/>
  <c r="V63" i="29"/>
  <c r="V61" i="29"/>
  <c r="V59" i="29"/>
  <c r="V57" i="29"/>
  <c r="V55" i="29"/>
  <c r="V53" i="29"/>
  <c r="V51" i="29"/>
  <c r="V48" i="29"/>
  <c r="V47" i="29"/>
  <c r="V43" i="29"/>
  <c r="V38" i="29"/>
  <c r="V34" i="29"/>
  <c r="V29" i="29"/>
  <c r="V28" i="29"/>
  <c r="V27" i="29"/>
  <c r="V24" i="29"/>
  <c r="V16" i="29"/>
  <c r="V10" i="29"/>
  <c r="V76" i="29"/>
  <c r="V49" i="29"/>
  <c r="V44" i="29"/>
  <c r="V41" i="29"/>
  <c r="V39" i="29"/>
  <c r="V35" i="29"/>
  <c r="V32" i="29"/>
  <c r="V30" i="29"/>
  <c r="V23" i="29"/>
  <c r="V20" i="29"/>
  <c r="V18" i="29"/>
  <c r="V15" i="29"/>
  <c r="V80" i="29"/>
  <c r="V74" i="29"/>
  <c r="V72" i="29"/>
  <c r="V70" i="29"/>
  <c r="V68" i="29"/>
  <c r="V66" i="29"/>
  <c r="V64" i="29"/>
  <c r="V62" i="29"/>
  <c r="V60" i="29"/>
  <c r="V58" i="29"/>
  <c r="V56" i="29"/>
  <c r="V54" i="29"/>
  <c r="V52" i="29"/>
  <c r="V50" i="29"/>
  <c r="V45" i="29"/>
  <c r="V36" i="29"/>
  <c r="V26" i="29"/>
  <c r="V22" i="29"/>
  <c r="V46" i="29"/>
  <c r="V42" i="29"/>
  <c r="V40" i="29"/>
  <c r="V37" i="29"/>
  <c r="V33" i="29"/>
  <c r="V31" i="29"/>
  <c r="V25" i="29"/>
  <c r="V21" i="29"/>
  <c r="V19" i="29"/>
  <c r="V17" i="29"/>
  <c r="V13" i="29"/>
  <c r="V12" i="29"/>
  <c r="V14" i="29"/>
  <c r="V11" i="29"/>
  <c r="X374" i="29"/>
  <c r="X372" i="29"/>
  <c r="X370" i="29"/>
  <c r="X371" i="29"/>
  <c r="X365" i="29"/>
  <c r="X363" i="29"/>
  <c r="X361" i="29"/>
  <c r="X373" i="29"/>
  <c r="X367" i="29"/>
  <c r="X368" i="29"/>
  <c r="X366" i="29"/>
  <c r="X364" i="29"/>
  <c r="X362" i="29"/>
  <c r="X359" i="29"/>
  <c r="X357" i="29"/>
  <c r="X355" i="29"/>
  <c r="X369" i="29"/>
  <c r="X358" i="29"/>
  <c r="X356" i="29"/>
  <c r="X354" i="29"/>
  <c r="X353" i="29"/>
  <c r="X351" i="29"/>
  <c r="X349" i="29"/>
  <c r="X347" i="29"/>
  <c r="X345" i="29"/>
  <c r="X343" i="29"/>
  <c r="X341" i="29"/>
  <c r="X360" i="29"/>
  <c r="X352" i="29"/>
  <c r="X350" i="29"/>
  <c r="X348" i="29"/>
  <c r="X346" i="29"/>
  <c r="X344" i="29"/>
  <c r="X342" i="29"/>
  <c r="X340" i="29"/>
  <c r="X339" i="29"/>
  <c r="X338" i="29"/>
  <c r="X337" i="29"/>
  <c r="X335" i="29"/>
  <c r="X333" i="29"/>
  <c r="X331" i="29"/>
  <c r="X329" i="29"/>
  <c r="X332" i="29"/>
  <c r="X334" i="29"/>
  <c r="X325" i="29"/>
  <c r="X323" i="29"/>
  <c r="X321" i="29"/>
  <c r="X319" i="29"/>
  <c r="X317" i="29"/>
  <c r="X315" i="29"/>
  <c r="X313" i="29"/>
  <c r="X336" i="29"/>
  <c r="X328" i="29"/>
  <c r="X326" i="29"/>
  <c r="X320" i="29"/>
  <c r="X322" i="29"/>
  <c r="X312" i="29"/>
  <c r="X310" i="29"/>
  <c r="X308" i="29"/>
  <c r="X306" i="29"/>
  <c r="X304" i="29"/>
  <c r="X302" i="29"/>
  <c r="X300" i="29"/>
  <c r="X298" i="29"/>
  <c r="X330" i="29"/>
  <c r="X327" i="29"/>
  <c r="X324" i="29"/>
  <c r="X316" i="29"/>
  <c r="X318" i="29"/>
  <c r="X305" i="29"/>
  <c r="X297" i="29"/>
  <c r="X293" i="29"/>
  <c r="X285" i="29"/>
  <c r="X284" i="29"/>
  <c r="X280" i="29"/>
  <c r="X278" i="29"/>
  <c r="X276" i="29"/>
  <c r="X274" i="29"/>
  <c r="X272" i="29"/>
  <c r="X270" i="29"/>
  <c r="X268" i="29"/>
  <c r="X266" i="29"/>
  <c r="X264" i="29"/>
  <c r="X262" i="29"/>
  <c r="X307" i="29"/>
  <c r="X299" i="29"/>
  <c r="X294" i="29"/>
  <c r="X290" i="29"/>
  <c r="X283" i="29"/>
  <c r="X282" i="29"/>
  <c r="X314" i="29"/>
  <c r="X309" i="29"/>
  <c r="X301" i="29"/>
  <c r="X295" i="29"/>
  <c r="X291" i="29"/>
  <c r="X289" i="29"/>
  <c r="X288" i="29"/>
  <c r="X281" i="29"/>
  <c r="X279" i="29"/>
  <c r="X277" i="29"/>
  <c r="X275" i="29"/>
  <c r="X273" i="29"/>
  <c r="X271" i="29"/>
  <c r="X269" i="29"/>
  <c r="X267" i="29"/>
  <c r="X265" i="29"/>
  <c r="X263" i="29"/>
  <c r="X261" i="29"/>
  <c r="X303" i="29"/>
  <c r="X292" i="29"/>
  <c r="X286" i="29"/>
  <c r="X259" i="29"/>
  <c r="X257" i="29"/>
  <c r="X255" i="29"/>
  <c r="X253" i="29"/>
  <c r="X251" i="29"/>
  <c r="X249" i="29"/>
  <c r="X247" i="29"/>
  <c r="X245" i="29"/>
  <c r="X243" i="29"/>
  <c r="X241" i="29"/>
  <c r="X239" i="29"/>
  <c r="X237" i="29"/>
  <c r="X235" i="29"/>
  <c r="X311" i="29"/>
  <c r="X296" i="29"/>
  <c r="X287" i="29"/>
  <c r="X258" i="29"/>
  <c r="X250" i="29"/>
  <c r="X242" i="29"/>
  <c r="X234" i="29"/>
  <c r="X230" i="29"/>
  <c r="X226" i="29"/>
  <c r="X225" i="29"/>
  <c r="X218" i="29"/>
  <c r="X217" i="29"/>
  <c r="X211" i="29"/>
  <c r="X209" i="29"/>
  <c r="X207" i="29"/>
  <c r="X205" i="29"/>
  <c r="X203" i="29"/>
  <c r="X201" i="29"/>
  <c r="X199" i="29"/>
  <c r="X197" i="29"/>
  <c r="X195" i="29"/>
  <c r="X193" i="29"/>
  <c r="X191" i="29"/>
  <c r="X189" i="29"/>
  <c r="X187" i="29"/>
  <c r="X185" i="29"/>
  <c r="X183" i="29"/>
  <c r="X181" i="29"/>
  <c r="X179" i="29"/>
  <c r="X177" i="29"/>
  <c r="X175" i="29"/>
  <c r="X173" i="29"/>
  <c r="X171" i="29"/>
  <c r="X169" i="29"/>
  <c r="X167" i="29"/>
  <c r="X165" i="29"/>
  <c r="X260" i="29"/>
  <c r="X252" i="29"/>
  <c r="X244" i="29"/>
  <c r="X236" i="29"/>
  <c r="X231" i="29"/>
  <c r="X227" i="29"/>
  <c r="X224" i="29"/>
  <c r="X223" i="29"/>
  <c r="X216" i="29"/>
  <c r="X215" i="29"/>
  <c r="X254" i="29"/>
  <c r="X246" i="29"/>
  <c r="X238" i="29"/>
  <c r="X232" i="29"/>
  <c r="X228" i="29"/>
  <c r="X222" i="29"/>
  <c r="X221" i="29"/>
  <c r="X214" i="29"/>
  <c r="X213" i="29"/>
  <c r="X210" i="29"/>
  <c r="X208" i="29"/>
  <c r="X206" i="29"/>
  <c r="X204" i="29"/>
  <c r="X202" i="29"/>
  <c r="X200" i="29"/>
  <c r="X198" i="29"/>
  <c r="X196" i="29"/>
  <c r="X194" i="29"/>
  <c r="X192" i="29"/>
  <c r="X190" i="29"/>
  <c r="X188" i="29"/>
  <c r="X186" i="29"/>
  <c r="X184" i="29"/>
  <c r="X182" i="29"/>
  <c r="X180" i="29"/>
  <c r="X240" i="29"/>
  <c r="X229" i="29"/>
  <c r="X220" i="29"/>
  <c r="X174" i="29"/>
  <c r="X166" i="29"/>
  <c r="X162" i="29"/>
  <c r="X160" i="29"/>
  <c r="X158" i="29"/>
  <c r="X156" i="29"/>
  <c r="X154" i="29"/>
  <c r="X152" i="29"/>
  <c r="X150" i="29"/>
  <c r="X148" i="29"/>
  <c r="X146" i="29"/>
  <c r="X144" i="29"/>
  <c r="X142" i="29"/>
  <c r="X140" i="29"/>
  <c r="X138" i="29"/>
  <c r="X136" i="29"/>
  <c r="X134" i="29"/>
  <c r="X132" i="29"/>
  <c r="X130" i="29"/>
  <c r="X128" i="29"/>
  <c r="X126" i="29"/>
  <c r="X124" i="29"/>
  <c r="X122" i="29"/>
  <c r="X120" i="29"/>
  <c r="X118" i="29"/>
  <c r="X116" i="29"/>
  <c r="X114" i="29"/>
  <c r="X112" i="29"/>
  <c r="X110" i="29"/>
  <c r="X108" i="29"/>
  <c r="X106" i="29"/>
  <c r="X104" i="29"/>
  <c r="X102" i="29"/>
  <c r="X100" i="29"/>
  <c r="X248" i="29"/>
  <c r="X233" i="29"/>
  <c r="X212" i="29"/>
  <c r="X172" i="29"/>
  <c r="X164" i="29"/>
  <c r="X256" i="29"/>
  <c r="X178" i="29"/>
  <c r="X170" i="29"/>
  <c r="X163" i="29"/>
  <c r="X161" i="29"/>
  <c r="X159" i="29"/>
  <c r="X157" i="29"/>
  <c r="X155" i="29"/>
  <c r="X153" i="29"/>
  <c r="X151" i="29"/>
  <c r="X149" i="29"/>
  <c r="X147" i="29"/>
  <c r="X145" i="29"/>
  <c r="X143" i="29"/>
  <c r="X141" i="29"/>
  <c r="X139" i="29"/>
  <c r="X137" i="29"/>
  <c r="X135" i="29"/>
  <c r="X133" i="29"/>
  <c r="X131" i="29"/>
  <c r="X129" i="29"/>
  <c r="X127" i="29"/>
  <c r="X125" i="29"/>
  <c r="X123" i="29"/>
  <c r="X121" i="29"/>
  <c r="X119" i="29"/>
  <c r="X176" i="29"/>
  <c r="X168" i="29"/>
  <c r="X219" i="29"/>
  <c r="X117" i="29"/>
  <c r="X111" i="29"/>
  <c r="X113" i="29"/>
  <c r="X107" i="29"/>
  <c r="X99" i="29"/>
  <c r="X109" i="29"/>
  <c r="X105" i="29"/>
  <c r="X97" i="29"/>
  <c r="X95" i="29"/>
  <c r="X93" i="29"/>
  <c r="X91" i="29"/>
  <c r="X89" i="29"/>
  <c r="X87" i="29"/>
  <c r="X85" i="29"/>
  <c r="X83" i="29"/>
  <c r="X103" i="29"/>
  <c r="X115" i="29"/>
  <c r="X101" i="29"/>
  <c r="X98" i="29"/>
  <c r="X96" i="29"/>
  <c r="X94" i="29"/>
  <c r="X92" i="29"/>
  <c r="X90" i="29"/>
  <c r="X88" i="29"/>
  <c r="X86" i="29"/>
  <c r="X84" i="29"/>
  <c r="X82" i="29"/>
  <c r="X80" i="29"/>
  <c r="X78" i="29"/>
  <c r="X76" i="29"/>
  <c r="X74" i="29"/>
  <c r="X79" i="29"/>
  <c r="X75" i="29"/>
  <c r="X72" i="29"/>
  <c r="X70" i="29"/>
  <c r="X68" i="29"/>
  <c r="X66" i="29"/>
  <c r="X64" i="29"/>
  <c r="X62" i="29"/>
  <c r="X60" i="29"/>
  <c r="X58" i="29"/>
  <c r="X56" i="29"/>
  <c r="X54" i="29"/>
  <c r="X52" i="29"/>
  <c r="X50" i="29"/>
  <c r="X45" i="29"/>
  <c r="X36" i="29"/>
  <c r="X26" i="29"/>
  <c r="X22" i="29"/>
  <c r="X14" i="29"/>
  <c r="X11" i="29"/>
  <c r="X46" i="29"/>
  <c r="X42" i="29"/>
  <c r="X40" i="29"/>
  <c r="X37" i="29"/>
  <c r="X33" i="29"/>
  <c r="X31" i="29"/>
  <c r="X25" i="29"/>
  <c r="X21" i="29"/>
  <c r="X19" i="29"/>
  <c r="X17" i="29"/>
  <c r="X13" i="29"/>
  <c r="X12" i="29"/>
  <c r="X81" i="29"/>
  <c r="X73" i="29"/>
  <c r="X71" i="29"/>
  <c r="X69" i="29"/>
  <c r="X67" i="29"/>
  <c r="X65" i="29"/>
  <c r="X63" i="29"/>
  <c r="X61" i="29"/>
  <c r="X59" i="29"/>
  <c r="X57" i="29"/>
  <c r="X55" i="29"/>
  <c r="X53" i="29"/>
  <c r="X51" i="29"/>
  <c r="X48" i="29"/>
  <c r="X47" i="29"/>
  <c r="X43" i="29"/>
  <c r="X38" i="29"/>
  <c r="X34" i="29"/>
  <c r="X29" i="29"/>
  <c r="X28" i="29"/>
  <c r="X27" i="29"/>
  <c r="X24" i="29"/>
  <c r="X77" i="29"/>
  <c r="X49" i="29"/>
  <c r="X44" i="29"/>
  <c r="X41" i="29"/>
  <c r="X39" i="29"/>
  <c r="X35" i="29"/>
  <c r="X32" i="29"/>
  <c r="X30" i="29"/>
  <c r="X23" i="29"/>
  <c r="X20" i="29"/>
  <c r="X18" i="29"/>
  <c r="X15" i="29"/>
  <c r="X10" i="29"/>
  <c r="X16" i="29"/>
  <c r="S373" i="29"/>
  <c r="S371" i="29"/>
  <c r="S369" i="29"/>
  <c r="S367" i="29"/>
  <c r="S374" i="29"/>
  <c r="S372" i="29"/>
  <c r="S370" i="29"/>
  <c r="S368" i="29"/>
  <c r="S365" i="29"/>
  <c r="S363" i="29"/>
  <c r="S361" i="29"/>
  <c r="S366" i="29"/>
  <c r="S364" i="29"/>
  <c r="S359" i="29"/>
  <c r="S357" i="29"/>
  <c r="S355" i="29"/>
  <c r="S353" i="29"/>
  <c r="S362" i="29"/>
  <c r="S356" i="29"/>
  <c r="S358" i="29"/>
  <c r="S351" i="29"/>
  <c r="S349" i="29"/>
  <c r="S347" i="29"/>
  <c r="S345" i="29"/>
  <c r="S343" i="29"/>
  <c r="S341" i="29"/>
  <c r="S339" i="29"/>
  <c r="S360" i="29"/>
  <c r="S352" i="29"/>
  <c r="S344" i="29"/>
  <c r="S338" i="29"/>
  <c r="S336" i="29"/>
  <c r="S334" i="29"/>
  <c r="S332" i="29"/>
  <c r="S330" i="29"/>
  <c r="S328" i="29"/>
  <c r="S326" i="29"/>
  <c r="S346" i="29"/>
  <c r="S348" i="29"/>
  <c r="S337" i="29"/>
  <c r="S335" i="29"/>
  <c r="S333" i="29"/>
  <c r="S331" i="29"/>
  <c r="S329" i="29"/>
  <c r="S327" i="29"/>
  <c r="S354" i="29"/>
  <c r="S350" i="29"/>
  <c r="S340" i="29"/>
  <c r="S324" i="29"/>
  <c r="S322" i="29"/>
  <c r="S320" i="29"/>
  <c r="S318" i="29"/>
  <c r="S316" i="29"/>
  <c r="S325" i="29"/>
  <c r="S323" i="29"/>
  <c r="S321" i="29"/>
  <c r="S319" i="29"/>
  <c r="S317" i="29"/>
  <c r="S315" i="29"/>
  <c r="S313" i="29"/>
  <c r="S311" i="29"/>
  <c r="S309" i="29"/>
  <c r="S307" i="29"/>
  <c r="S305" i="29"/>
  <c r="S303" i="29"/>
  <c r="S301" i="29"/>
  <c r="S299" i="29"/>
  <c r="S297" i="29"/>
  <c r="S295" i="29"/>
  <c r="S293" i="29"/>
  <c r="S291" i="29"/>
  <c r="S289" i="29"/>
  <c r="S287" i="29"/>
  <c r="S285" i="29"/>
  <c r="S283" i="29"/>
  <c r="S314" i="29"/>
  <c r="S312" i="29"/>
  <c r="S310" i="29"/>
  <c r="S308" i="29"/>
  <c r="S306" i="29"/>
  <c r="S304" i="29"/>
  <c r="S302" i="29"/>
  <c r="S300" i="29"/>
  <c r="S298" i="29"/>
  <c r="S296" i="29"/>
  <c r="S294" i="29"/>
  <c r="S292" i="29"/>
  <c r="S290" i="29"/>
  <c r="S284" i="29"/>
  <c r="S342" i="29"/>
  <c r="S282" i="29"/>
  <c r="S280" i="29"/>
  <c r="S278" i="29"/>
  <c r="S276" i="29"/>
  <c r="S274" i="29"/>
  <c r="S272" i="29"/>
  <c r="S270" i="29"/>
  <c r="S268" i="29"/>
  <c r="S266" i="29"/>
  <c r="S288" i="29"/>
  <c r="S275" i="29"/>
  <c r="S267" i="29"/>
  <c r="S265" i="29"/>
  <c r="S260" i="29"/>
  <c r="S258" i="29"/>
  <c r="S256" i="29"/>
  <c r="S254" i="29"/>
  <c r="S252" i="29"/>
  <c r="S250" i="29"/>
  <c r="S248" i="29"/>
  <c r="S246" i="29"/>
  <c r="S244" i="29"/>
  <c r="S242" i="29"/>
  <c r="S240" i="29"/>
  <c r="S238" i="29"/>
  <c r="S236" i="29"/>
  <c r="S234" i="29"/>
  <c r="S232" i="29"/>
  <c r="S230" i="29"/>
  <c r="S228" i="29"/>
  <c r="S226" i="29"/>
  <c r="S224" i="29"/>
  <c r="S222" i="29"/>
  <c r="S220" i="29"/>
  <c r="S218" i="29"/>
  <c r="S216" i="29"/>
  <c r="S214" i="29"/>
  <c r="S212" i="29"/>
  <c r="S277" i="29"/>
  <c r="S269" i="29"/>
  <c r="S262" i="29"/>
  <c r="S261" i="29"/>
  <c r="S286" i="29"/>
  <c r="S279" i="29"/>
  <c r="S271" i="29"/>
  <c r="S263" i="29"/>
  <c r="S259" i="29"/>
  <c r="S257" i="29"/>
  <c r="S255" i="29"/>
  <c r="S253" i="29"/>
  <c r="S251" i="29"/>
  <c r="S249" i="29"/>
  <c r="S247" i="29"/>
  <c r="S245" i="29"/>
  <c r="S243" i="29"/>
  <c r="S241" i="29"/>
  <c r="S239" i="29"/>
  <c r="S237" i="29"/>
  <c r="S235" i="29"/>
  <c r="S233" i="29"/>
  <c r="S231" i="29"/>
  <c r="S229" i="29"/>
  <c r="S227" i="29"/>
  <c r="S225" i="29"/>
  <c r="S217" i="29"/>
  <c r="S223" i="29"/>
  <c r="S215" i="29"/>
  <c r="S211" i="29"/>
  <c r="S209" i="29"/>
  <c r="S207" i="29"/>
  <c r="S205" i="29"/>
  <c r="S203" i="29"/>
  <c r="S201" i="29"/>
  <c r="S199" i="29"/>
  <c r="S197" i="29"/>
  <c r="S195" i="29"/>
  <c r="S193" i="29"/>
  <c r="S191" i="29"/>
  <c r="S189" i="29"/>
  <c r="S187" i="29"/>
  <c r="S185" i="29"/>
  <c r="S273" i="29"/>
  <c r="S264" i="29"/>
  <c r="S221" i="29"/>
  <c r="S213" i="29"/>
  <c r="S281" i="29"/>
  <c r="S219" i="29"/>
  <c r="S210" i="29"/>
  <c r="S202" i="29"/>
  <c r="S194" i="29"/>
  <c r="S186" i="29"/>
  <c r="S182" i="29"/>
  <c r="S174" i="29"/>
  <c r="S173" i="29"/>
  <c r="S166" i="29"/>
  <c r="S165" i="29"/>
  <c r="S204" i="29"/>
  <c r="S196" i="29"/>
  <c r="S188" i="29"/>
  <c r="S183" i="29"/>
  <c r="S179" i="29"/>
  <c r="S172" i="29"/>
  <c r="S171" i="29"/>
  <c r="S164" i="29"/>
  <c r="S162" i="29"/>
  <c r="S160" i="29"/>
  <c r="S158" i="29"/>
  <c r="S156" i="29"/>
  <c r="S154" i="29"/>
  <c r="S152" i="29"/>
  <c r="S150" i="29"/>
  <c r="S148" i="29"/>
  <c r="S146" i="29"/>
  <c r="S144" i="29"/>
  <c r="S142" i="29"/>
  <c r="S140" i="29"/>
  <c r="S138" i="29"/>
  <c r="S136" i="29"/>
  <c r="S134" i="29"/>
  <c r="S132" i="29"/>
  <c r="S130" i="29"/>
  <c r="S128" i="29"/>
  <c r="S126" i="29"/>
  <c r="S124" i="29"/>
  <c r="S206" i="29"/>
  <c r="S198" i="29"/>
  <c r="S190" i="29"/>
  <c r="S180" i="29"/>
  <c r="S178" i="29"/>
  <c r="S177" i="29"/>
  <c r="S170" i="29"/>
  <c r="S169" i="29"/>
  <c r="S208" i="29"/>
  <c r="S175" i="29"/>
  <c r="S163" i="29"/>
  <c r="S155" i="29"/>
  <c r="S184" i="29"/>
  <c r="S181" i="29"/>
  <c r="S176" i="29"/>
  <c r="S167" i="29"/>
  <c r="S157" i="29"/>
  <c r="S192" i="29"/>
  <c r="S200" i="29"/>
  <c r="S161" i="29"/>
  <c r="S168" i="29"/>
  <c r="S141" i="29"/>
  <c r="S133" i="29"/>
  <c r="S125" i="29"/>
  <c r="S122" i="29"/>
  <c r="S117" i="29"/>
  <c r="S116" i="29"/>
  <c r="S153" i="29"/>
  <c r="S149" i="29"/>
  <c r="S143" i="29"/>
  <c r="S135" i="29"/>
  <c r="S127" i="29"/>
  <c r="S119" i="29"/>
  <c r="S145" i="29"/>
  <c r="S137" i="29"/>
  <c r="S129" i="29"/>
  <c r="S120" i="29"/>
  <c r="S159" i="29"/>
  <c r="S151" i="29"/>
  <c r="S147" i="29"/>
  <c r="S139" i="29"/>
  <c r="S131" i="29"/>
  <c r="S123" i="29"/>
  <c r="S121" i="29"/>
  <c r="S118" i="29"/>
  <c r="S111" i="29"/>
  <c r="S110" i="29"/>
  <c r="S112" i="29"/>
  <c r="S109" i="29"/>
  <c r="S107" i="29"/>
  <c r="S106" i="29"/>
  <c r="S99" i="29"/>
  <c r="S98" i="29"/>
  <c r="S96" i="29"/>
  <c r="S94" i="29"/>
  <c r="S92" i="29"/>
  <c r="S90" i="29"/>
  <c r="S88" i="29"/>
  <c r="S86" i="29"/>
  <c r="S84" i="29"/>
  <c r="S82" i="29"/>
  <c r="S80" i="29"/>
  <c r="S115" i="29"/>
  <c r="S105" i="29"/>
  <c r="S104" i="29"/>
  <c r="S113" i="29"/>
  <c r="S103" i="29"/>
  <c r="S102" i="29"/>
  <c r="S97" i="29"/>
  <c r="S95" i="29"/>
  <c r="S93" i="29"/>
  <c r="S91" i="29"/>
  <c r="S89" i="29"/>
  <c r="S87" i="29"/>
  <c r="S114" i="29"/>
  <c r="S108" i="29"/>
  <c r="S101" i="29"/>
  <c r="S100" i="29"/>
  <c r="S75" i="29"/>
  <c r="S74" i="29"/>
  <c r="S49" i="29"/>
  <c r="S44" i="29"/>
  <c r="S41" i="29"/>
  <c r="S39" i="29"/>
  <c r="S35" i="29"/>
  <c r="S32" i="29"/>
  <c r="S30" i="29"/>
  <c r="S23" i="29"/>
  <c r="S20" i="29"/>
  <c r="S18" i="29"/>
  <c r="S15" i="29"/>
  <c r="S83" i="29"/>
  <c r="S81" i="29"/>
  <c r="S72" i="29"/>
  <c r="S70" i="29"/>
  <c r="S68" i="29"/>
  <c r="S66" i="29"/>
  <c r="S64" i="29"/>
  <c r="S62" i="29"/>
  <c r="S60" i="29"/>
  <c r="S58" i="29"/>
  <c r="S56" i="29"/>
  <c r="S54" i="29"/>
  <c r="S52" i="29"/>
  <c r="S50" i="29"/>
  <c r="S45" i="29"/>
  <c r="S36" i="29"/>
  <c r="S26" i="29"/>
  <c r="S22" i="29"/>
  <c r="S14" i="29"/>
  <c r="S11" i="29"/>
  <c r="S17" i="29"/>
  <c r="S85" i="29"/>
  <c r="S78" i="29"/>
  <c r="S46" i="29"/>
  <c r="S42" i="29"/>
  <c r="S40" i="29"/>
  <c r="S37" i="29"/>
  <c r="S33" i="29"/>
  <c r="S31" i="29"/>
  <c r="S25" i="29"/>
  <c r="S21" i="29"/>
  <c r="S19" i="29"/>
  <c r="S79" i="29"/>
  <c r="S77" i="29"/>
  <c r="S76" i="29"/>
  <c r="S73" i="29"/>
  <c r="S71" i="29"/>
  <c r="S69" i="29"/>
  <c r="S67" i="29"/>
  <c r="S65" i="29"/>
  <c r="S63" i="29"/>
  <c r="S61" i="29"/>
  <c r="S59" i="29"/>
  <c r="S57" i="29"/>
  <c r="S55" i="29"/>
  <c r="S53" i="29"/>
  <c r="S51" i="29"/>
  <c r="S48" i="29"/>
  <c r="S47" i="29"/>
  <c r="S43" i="29"/>
  <c r="S38" i="29"/>
  <c r="S34" i="29"/>
  <c r="S29" i="29"/>
  <c r="S28" i="29"/>
  <c r="S27" i="29"/>
  <c r="S24" i="29"/>
  <c r="S16" i="29"/>
  <c r="S10" i="29"/>
  <c r="S13" i="29"/>
  <c r="S12" i="29"/>
  <c r="AU2" i="8"/>
  <c r="L401" i="23"/>
  <c r="L402" i="23"/>
  <c r="L403" i="23"/>
  <c r="L404" i="23"/>
  <c r="L405" i="23"/>
  <c r="L406" i="23"/>
  <c r="L407" i="23"/>
  <c r="L408" i="23"/>
  <c r="L409" i="23"/>
  <c r="L318" i="23"/>
  <c r="L319" i="23"/>
  <c r="L320" i="23"/>
  <c r="L321" i="23"/>
  <c r="L322" i="23"/>
  <c r="L323" i="23"/>
  <c r="L324" i="23"/>
  <c r="L325" i="23"/>
  <c r="L326" i="23"/>
  <c r="L327" i="23"/>
  <c r="L328" i="23"/>
  <c r="L329" i="23"/>
  <c r="L330" i="23"/>
  <c r="L331" i="23"/>
  <c r="L332" i="23"/>
  <c r="L333" i="23"/>
  <c r="L334" i="23"/>
  <c r="L335" i="23"/>
  <c r="L336" i="23"/>
  <c r="L337" i="23"/>
  <c r="L338" i="23"/>
  <c r="L339" i="23"/>
  <c r="L340" i="23"/>
  <c r="L341" i="23"/>
  <c r="L342" i="23"/>
  <c r="L343" i="23"/>
  <c r="L344" i="23"/>
  <c r="L345" i="23"/>
  <c r="L346" i="23"/>
  <c r="L347" i="23"/>
  <c r="L348" i="23"/>
  <c r="L349" i="23"/>
  <c r="L350" i="23"/>
  <c r="L351" i="23"/>
  <c r="L352" i="23"/>
  <c r="L353" i="23"/>
  <c r="L354" i="23"/>
  <c r="L355" i="23"/>
  <c r="L356" i="23"/>
  <c r="L357" i="23"/>
  <c r="L358" i="23"/>
  <c r="L359" i="23"/>
  <c r="L360" i="23"/>
  <c r="L361" i="23"/>
  <c r="L362" i="23"/>
  <c r="L363" i="23"/>
  <c r="L364" i="23"/>
  <c r="L365" i="23"/>
  <c r="L366" i="23"/>
  <c r="L367" i="23"/>
  <c r="L368" i="23"/>
  <c r="L369" i="23"/>
  <c r="L370" i="23"/>
  <c r="L371" i="23"/>
  <c r="L372" i="23"/>
  <c r="L373" i="23"/>
  <c r="L374" i="23"/>
  <c r="L375" i="23"/>
  <c r="L376" i="23"/>
  <c r="L377" i="23"/>
  <c r="L378" i="23"/>
  <c r="L379" i="23"/>
  <c r="L380" i="23"/>
  <c r="L381" i="23"/>
  <c r="L382" i="23"/>
  <c r="L383" i="23"/>
  <c r="L384" i="23"/>
  <c r="L385" i="23"/>
  <c r="L386" i="23"/>
  <c r="L387" i="23"/>
  <c r="L388" i="23"/>
  <c r="L389" i="23"/>
  <c r="L390" i="23"/>
  <c r="L391" i="23"/>
  <c r="L392" i="23"/>
  <c r="L393" i="23"/>
  <c r="L394" i="23"/>
  <c r="L395" i="23"/>
  <c r="L396" i="23"/>
  <c r="L397" i="23"/>
  <c r="L398" i="23"/>
  <c r="L399" i="23"/>
  <c r="L400" i="23"/>
  <c r="L273" i="23"/>
  <c r="L274" i="23"/>
  <c r="L275" i="23"/>
  <c r="L276" i="23"/>
  <c r="L277" i="23"/>
  <c r="L278" i="23"/>
  <c r="L279" i="23"/>
  <c r="L280" i="23"/>
  <c r="L281" i="23"/>
  <c r="L282" i="23"/>
  <c r="L283" i="23"/>
  <c r="L284" i="23"/>
  <c r="L285" i="23"/>
  <c r="L286" i="23"/>
  <c r="L287" i="23"/>
  <c r="L288" i="23"/>
  <c r="L289" i="23"/>
  <c r="L290" i="23"/>
  <c r="L291" i="23"/>
  <c r="L292" i="23"/>
  <c r="L293" i="23"/>
  <c r="L294" i="23"/>
  <c r="L295" i="23"/>
  <c r="L296" i="23"/>
  <c r="L297" i="23"/>
  <c r="L298" i="23"/>
  <c r="L299" i="23"/>
  <c r="L300" i="23"/>
  <c r="L301" i="23"/>
  <c r="L302" i="23"/>
  <c r="L303" i="23"/>
  <c r="L304" i="23"/>
  <c r="L305" i="23"/>
  <c r="L306" i="23"/>
  <c r="L307" i="23"/>
  <c r="L308" i="23"/>
  <c r="L309" i="23"/>
  <c r="L310" i="23"/>
  <c r="L311" i="23"/>
  <c r="L312" i="23"/>
  <c r="L313" i="23"/>
  <c r="L314" i="23"/>
  <c r="L315" i="23"/>
  <c r="L316" i="23"/>
  <c r="L317" i="23"/>
  <c r="B14" i="31" l="1"/>
  <c r="C13" i="31"/>
  <c r="AA13" i="31"/>
  <c r="AH13" i="31" s="1"/>
  <c r="AQ13" i="31" s="1"/>
  <c r="AA13" i="30"/>
  <c r="AH13" i="30" s="1"/>
  <c r="AQ13" i="30" s="1"/>
  <c r="B14" i="30"/>
  <c r="C13" i="30"/>
  <c r="C12" i="29"/>
  <c r="B13" i="29"/>
  <c r="AA12" i="29"/>
  <c r="AH12" i="29" s="1"/>
  <c r="AQ12" i="29" s="1"/>
  <c r="AV2" i="8"/>
  <c r="B15" i="31" l="1"/>
  <c r="C14" i="31"/>
  <c r="AA14" i="31"/>
  <c r="AH14" i="31" s="1"/>
  <c r="AQ14" i="31" s="1"/>
  <c r="AA14" i="30"/>
  <c r="AH14" i="30" s="1"/>
  <c r="AQ14" i="30" s="1"/>
  <c r="B15" i="30"/>
  <c r="C14" i="30"/>
  <c r="B14" i="29"/>
  <c r="C13" i="29"/>
  <c r="AA13" i="29"/>
  <c r="AH13" i="29" s="1"/>
  <c r="AQ13" i="29" s="1"/>
  <c r="AW28" i="8"/>
  <c r="AX2" i="8"/>
  <c r="AA15" i="31" l="1"/>
  <c r="AH15" i="31" s="1"/>
  <c r="AQ15" i="31" s="1"/>
  <c r="B16" i="31"/>
  <c r="C15" i="31"/>
  <c r="B16" i="30"/>
  <c r="C15" i="30"/>
  <c r="AA15" i="30"/>
  <c r="AH15" i="30" s="1"/>
  <c r="AQ15" i="30" s="1"/>
  <c r="B15" i="29"/>
  <c r="C14" i="29"/>
  <c r="AA14" i="29"/>
  <c r="AH14" i="29" s="1"/>
  <c r="AQ14" i="29" s="1"/>
  <c r="AA315" i="15"/>
  <c r="Z315" i="15"/>
  <c r="Y315" i="15"/>
  <c r="X315" i="15"/>
  <c r="L315" i="15"/>
  <c r="K315" i="15"/>
  <c r="J315" i="15"/>
  <c r="G315" i="15"/>
  <c r="E315" i="15"/>
  <c r="B315" i="15"/>
  <c r="AA314" i="15"/>
  <c r="Z314" i="15"/>
  <c r="Y314" i="15"/>
  <c r="X314" i="15"/>
  <c r="L314" i="15"/>
  <c r="K314" i="15"/>
  <c r="J314" i="15"/>
  <c r="G314" i="15"/>
  <c r="E314" i="15"/>
  <c r="B314" i="15"/>
  <c r="AA313" i="15"/>
  <c r="Z313" i="15"/>
  <c r="Y313" i="15"/>
  <c r="X313" i="15"/>
  <c r="L313" i="15"/>
  <c r="K313" i="15"/>
  <c r="J313" i="15"/>
  <c r="G313" i="15"/>
  <c r="E313" i="15"/>
  <c r="B313" i="15"/>
  <c r="AA312" i="15"/>
  <c r="Z312" i="15"/>
  <c r="Y312" i="15"/>
  <c r="X312" i="15"/>
  <c r="L312" i="15"/>
  <c r="K312" i="15"/>
  <c r="J312" i="15"/>
  <c r="G312" i="15"/>
  <c r="E312" i="15"/>
  <c r="B312" i="15"/>
  <c r="AA311" i="15"/>
  <c r="Z311" i="15"/>
  <c r="Y311" i="15"/>
  <c r="X311" i="15"/>
  <c r="L311" i="15"/>
  <c r="K311" i="15"/>
  <c r="J311" i="15"/>
  <c r="G311" i="15"/>
  <c r="E311" i="15"/>
  <c r="B311" i="15"/>
  <c r="AA310" i="15"/>
  <c r="Z310" i="15"/>
  <c r="Y310" i="15"/>
  <c r="X310" i="15"/>
  <c r="L310" i="15"/>
  <c r="K310" i="15"/>
  <c r="J310" i="15"/>
  <c r="G310" i="15"/>
  <c r="E310" i="15"/>
  <c r="B310" i="15"/>
  <c r="AA309" i="15"/>
  <c r="Z309" i="15"/>
  <c r="Y309" i="15"/>
  <c r="X309" i="15"/>
  <c r="L309" i="15"/>
  <c r="K309" i="15"/>
  <c r="J309" i="15"/>
  <c r="G309" i="15"/>
  <c r="E309" i="15"/>
  <c r="B309" i="15"/>
  <c r="AA308" i="15"/>
  <c r="Z308" i="15"/>
  <c r="Y308" i="15"/>
  <c r="X308" i="15"/>
  <c r="L308" i="15"/>
  <c r="K308" i="15"/>
  <c r="J308" i="15"/>
  <c r="G308" i="15"/>
  <c r="E308" i="15"/>
  <c r="B308" i="15"/>
  <c r="AA307" i="15"/>
  <c r="Z307" i="15"/>
  <c r="Y307" i="15"/>
  <c r="X307" i="15"/>
  <c r="L307" i="15"/>
  <c r="K307" i="15"/>
  <c r="J307" i="15"/>
  <c r="G307" i="15"/>
  <c r="E307" i="15"/>
  <c r="B307" i="15"/>
  <c r="AA306" i="15"/>
  <c r="Z306" i="15"/>
  <c r="Y306" i="15"/>
  <c r="X306" i="15"/>
  <c r="L306" i="15"/>
  <c r="K306" i="15"/>
  <c r="J306" i="15"/>
  <c r="G306" i="15"/>
  <c r="E306" i="15"/>
  <c r="B306" i="15"/>
  <c r="AA305" i="15"/>
  <c r="Z305" i="15"/>
  <c r="Y305" i="15"/>
  <c r="X305" i="15"/>
  <c r="L305" i="15"/>
  <c r="K305" i="15"/>
  <c r="J305" i="15"/>
  <c r="G305" i="15"/>
  <c r="E305" i="15"/>
  <c r="B305" i="15"/>
  <c r="AA304" i="15"/>
  <c r="Z304" i="15"/>
  <c r="Y304" i="15"/>
  <c r="X304" i="15"/>
  <c r="L304" i="15"/>
  <c r="K304" i="15"/>
  <c r="J304" i="15"/>
  <c r="G304" i="15"/>
  <c r="E304" i="15"/>
  <c r="B304" i="15"/>
  <c r="AA303" i="15"/>
  <c r="Z303" i="15"/>
  <c r="Y303" i="15"/>
  <c r="X303" i="15"/>
  <c r="L303" i="15"/>
  <c r="K303" i="15"/>
  <c r="J303" i="15"/>
  <c r="G303" i="15"/>
  <c r="E303" i="15"/>
  <c r="B303" i="15"/>
  <c r="AA302" i="15"/>
  <c r="Z302" i="15"/>
  <c r="Y302" i="15"/>
  <c r="X302" i="15"/>
  <c r="L302" i="15"/>
  <c r="K302" i="15"/>
  <c r="J302" i="15"/>
  <c r="G302" i="15"/>
  <c r="E302" i="15"/>
  <c r="B302" i="15"/>
  <c r="AA301" i="15"/>
  <c r="Z301" i="15"/>
  <c r="Y301" i="15"/>
  <c r="X301" i="15"/>
  <c r="L301" i="15"/>
  <c r="K301" i="15"/>
  <c r="J301" i="15"/>
  <c r="G301" i="15"/>
  <c r="E301" i="15"/>
  <c r="B301" i="15"/>
  <c r="AA300" i="15"/>
  <c r="Z300" i="15"/>
  <c r="Y300" i="15"/>
  <c r="X300" i="15"/>
  <c r="L300" i="15"/>
  <c r="K300" i="15"/>
  <c r="J300" i="15"/>
  <c r="G300" i="15"/>
  <c r="E300" i="15"/>
  <c r="B300" i="15"/>
  <c r="AA299" i="15"/>
  <c r="Z299" i="15"/>
  <c r="Y299" i="15"/>
  <c r="X299" i="15"/>
  <c r="L299" i="15"/>
  <c r="K299" i="15"/>
  <c r="J299" i="15"/>
  <c r="G299" i="15"/>
  <c r="E299" i="15"/>
  <c r="B299" i="15"/>
  <c r="AA298" i="15"/>
  <c r="Z298" i="15"/>
  <c r="Y298" i="15"/>
  <c r="X298" i="15"/>
  <c r="L298" i="15"/>
  <c r="K298" i="15"/>
  <c r="J298" i="15"/>
  <c r="G298" i="15"/>
  <c r="E298" i="15"/>
  <c r="B298" i="15"/>
  <c r="AA297" i="15"/>
  <c r="Z297" i="15"/>
  <c r="Y297" i="15"/>
  <c r="X297" i="15"/>
  <c r="L297" i="15"/>
  <c r="K297" i="15"/>
  <c r="J297" i="15"/>
  <c r="G297" i="15"/>
  <c r="E297" i="15"/>
  <c r="B297" i="15"/>
  <c r="AA296" i="15"/>
  <c r="Z296" i="15"/>
  <c r="Y296" i="15"/>
  <c r="X296" i="15"/>
  <c r="L296" i="15"/>
  <c r="K296" i="15"/>
  <c r="J296" i="15"/>
  <c r="G296" i="15"/>
  <c r="E296" i="15"/>
  <c r="B296" i="15"/>
  <c r="AA295" i="15"/>
  <c r="Z295" i="15"/>
  <c r="Y295" i="15"/>
  <c r="X295" i="15"/>
  <c r="L295" i="15"/>
  <c r="K295" i="15"/>
  <c r="J295" i="15"/>
  <c r="G295" i="15"/>
  <c r="E295" i="15"/>
  <c r="B295" i="15"/>
  <c r="AA294" i="15"/>
  <c r="Z294" i="15"/>
  <c r="Y294" i="15"/>
  <c r="X294" i="15"/>
  <c r="L294" i="15"/>
  <c r="K294" i="15"/>
  <c r="J294" i="15"/>
  <c r="G294" i="15"/>
  <c r="E294" i="15"/>
  <c r="B294" i="15"/>
  <c r="AA293" i="15"/>
  <c r="Z293" i="15"/>
  <c r="Y293" i="15"/>
  <c r="X293" i="15"/>
  <c r="L293" i="15"/>
  <c r="K293" i="15"/>
  <c r="J293" i="15"/>
  <c r="G293" i="15"/>
  <c r="E293" i="15"/>
  <c r="B293" i="15"/>
  <c r="AA292" i="15"/>
  <c r="Z292" i="15"/>
  <c r="Y292" i="15"/>
  <c r="X292" i="15"/>
  <c r="L292" i="15"/>
  <c r="K292" i="15"/>
  <c r="J292" i="15"/>
  <c r="G292" i="15"/>
  <c r="E292" i="15"/>
  <c r="B292" i="15"/>
  <c r="AA291" i="15"/>
  <c r="Z291" i="15"/>
  <c r="Y291" i="15"/>
  <c r="X291" i="15"/>
  <c r="L291" i="15"/>
  <c r="K291" i="15"/>
  <c r="J291" i="15"/>
  <c r="G291" i="15"/>
  <c r="E291" i="15"/>
  <c r="B291" i="15"/>
  <c r="AA290" i="15"/>
  <c r="Z290" i="15"/>
  <c r="Y290" i="15"/>
  <c r="X290" i="15"/>
  <c r="L290" i="15"/>
  <c r="K290" i="15"/>
  <c r="J290" i="15"/>
  <c r="G290" i="15"/>
  <c r="E290" i="15"/>
  <c r="B290" i="15"/>
  <c r="AA289" i="15"/>
  <c r="Z289" i="15"/>
  <c r="Y289" i="15"/>
  <c r="X289" i="15"/>
  <c r="L289" i="15"/>
  <c r="K289" i="15"/>
  <c r="J289" i="15"/>
  <c r="G289" i="15"/>
  <c r="E289" i="15"/>
  <c r="B289" i="15"/>
  <c r="AA288" i="15"/>
  <c r="Z288" i="15"/>
  <c r="Y288" i="15"/>
  <c r="X288" i="15"/>
  <c r="L288" i="15"/>
  <c r="K288" i="15"/>
  <c r="J288" i="15"/>
  <c r="G288" i="15"/>
  <c r="E288" i="15"/>
  <c r="B288" i="15"/>
  <c r="AA287" i="15"/>
  <c r="Z287" i="15"/>
  <c r="Y287" i="15"/>
  <c r="X287" i="15"/>
  <c r="L287" i="15"/>
  <c r="K287" i="15"/>
  <c r="J287" i="15"/>
  <c r="G287" i="15"/>
  <c r="E287" i="15"/>
  <c r="B287" i="15"/>
  <c r="AA286" i="15"/>
  <c r="Z286" i="15"/>
  <c r="Y286" i="15"/>
  <c r="X286" i="15"/>
  <c r="L286" i="15"/>
  <c r="K286" i="15"/>
  <c r="J286" i="15"/>
  <c r="G286" i="15"/>
  <c r="E286" i="15"/>
  <c r="B286" i="15"/>
  <c r="AA285" i="15"/>
  <c r="Z285" i="15"/>
  <c r="Y285" i="15"/>
  <c r="X285" i="15"/>
  <c r="L285" i="15"/>
  <c r="K285" i="15"/>
  <c r="J285" i="15"/>
  <c r="G285" i="15"/>
  <c r="E285" i="15"/>
  <c r="B285" i="15"/>
  <c r="AA284" i="15"/>
  <c r="Z284" i="15"/>
  <c r="Y284" i="15"/>
  <c r="X284" i="15"/>
  <c r="L284" i="15"/>
  <c r="K284" i="15"/>
  <c r="J284" i="15"/>
  <c r="G284" i="15"/>
  <c r="E284" i="15"/>
  <c r="B284" i="15"/>
  <c r="AA283" i="15"/>
  <c r="Z283" i="15"/>
  <c r="Y283" i="15"/>
  <c r="X283" i="15"/>
  <c r="L283" i="15"/>
  <c r="K283" i="15"/>
  <c r="J283" i="15"/>
  <c r="G283" i="15"/>
  <c r="E283" i="15"/>
  <c r="B283" i="15"/>
  <c r="AA282" i="15"/>
  <c r="Z282" i="15"/>
  <c r="Y282" i="15"/>
  <c r="X282" i="15"/>
  <c r="L282" i="15"/>
  <c r="K282" i="15"/>
  <c r="J282" i="15"/>
  <c r="G282" i="15"/>
  <c r="E282" i="15"/>
  <c r="B282" i="15"/>
  <c r="AA281" i="15"/>
  <c r="Z281" i="15"/>
  <c r="Y281" i="15"/>
  <c r="X281" i="15"/>
  <c r="L281" i="15"/>
  <c r="K281" i="15"/>
  <c r="J281" i="15"/>
  <c r="G281" i="15"/>
  <c r="E281" i="15"/>
  <c r="B281" i="15"/>
  <c r="AA280" i="15"/>
  <c r="Z280" i="15"/>
  <c r="Y280" i="15"/>
  <c r="X280" i="15"/>
  <c r="L280" i="15"/>
  <c r="K280" i="15"/>
  <c r="J280" i="15"/>
  <c r="G280" i="15"/>
  <c r="E280" i="15"/>
  <c r="B280" i="15"/>
  <c r="AA279" i="15"/>
  <c r="Z279" i="15"/>
  <c r="Y279" i="15"/>
  <c r="X279" i="15"/>
  <c r="L279" i="15"/>
  <c r="K279" i="15"/>
  <c r="J279" i="15"/>
  <c r="G279" i="15"/>
  <c r="E279" i="15"/>
  <c r="B279" i="15"/>
  <c r="AA278" i="15"/>
  <c r="Z278" i="15"/>
  <c r="Y278" i="15"/>
  <c r="X278" i="15"/>
  <c r="L278" i="15"/>
  <c r="K278" i="15"/>
  <c r="J278" i="15"/>
  <c r="G278" i="15"/>
  <c r="E278" i="15"/>
  <c r="B278" i="15"/>
  <c r="AA277" i="15"/>
  <c r="Z277" i="15"/>
  <c r="Y277" i="15"/>
  <c r="X277" i="15"/>
  <c r="L277" i="15"/>
  <c r="K277" i="15"/>
  <c r="J277" i="15"/>
  <c r="G277" i="15"/>
  <c r="E277" i="15"/>
  <c r="B277" i="15"/>
  <c r="AA276" i="15"/>
  <c r="Z276" i="15"/>
  <c r="Y276" i="15"/>
  <c r="X276" i="15"/>
  <c r="L276" i="15"/>
  <c r="K276" i="15"/>
  <c r="J276" i="15"/>
  <c r="G276" i="15"/>
  <c r="E276" i="15"/>
  <c r="B276" i="15"/>
  <c r="AA275" i="15"/>
  <c r="Z275" i="15"/>
  <c r="Y275" i="15"/>
  <c r="X275" i="15"/>
  <c r="L275" i="15"/>
  <c r="K275" i="15"/>
  <c r="J275" i="15"/>
  <c r="G275" i="15"/>
  <c r="E275" i="15"/>
  <c r="B275" i="15"/>
  <c r="AA274" i="15"/>
  <c r="Z274" i="15"/>
  <c r="Y274" i="15"/>
  <c r="X274" i="15"/>
  <c r="L274" i="15"/>
  <c r="K274" i="15"/>
  <c r="J274" i="15"/>
  <c r="G274" i="15"/>
  <c r="E274" i="15"/>
  <c r="B274" i="15"/>
  <c r="AA273" i="15"/>
  <c r="Z273" i="15"/>
  <c r="Y273" i="15"/>
  <c r="X273" i="15"/>
  <c r="L273" i="15"/>
  <c r="K273" i="15"/>
  <c r="J273" i="15"/>
  <c r="G273" i="15"/>
  <c r="E273" i="15"/>
  <c r="B273" i="15"/>
  <c r="AA272" i="15"/>
  <c r="Z272" i="15"/>
  <c r="Y272" i="15"/>
  <c r="X272" i="15"/>
  <c r="L272" i="15"/>
  <c r="K272" i="15"/>
  <c r="J272" i="15"/>
  <c r="G272" i="15"/>
  <c r="E272" i="15"/>
  <c r="B272" i="15"/>
  <c r="AA271" i="15"/>
  <c r="Z271" i="15"/>
  <c r="Y271" i="15"/>
  <c r="X271" i="15"/>
  <c r="L271" i="15"/>
  <c r="K271" i="15"/>
  <c r="J271" i="15"/>
  <c r="G271" i="15"/>
  <c r="E271" i="15"/>
  <c r="B271" i="15"/>
  <c r="AA270" i="15"/>
  <c r="Z270" i="15"/>
  <c r="Y270" i="15"/>
  <c r="X270" i="15"/>
  <c r="L270" i="15"/>
  <c r="K270" i="15"/>
  <c r="J270" i="15"/>
  <c r="G270" i="15"/>
  <c r="E270" i="15"/>
  <c r="B270" i="15"/>
  <c r="AA269" i="15"/>
  <c r="Z269" i="15"/>
  <c r="Y269" i="15"/>
  <c r="X269" i="15"/>
  <c r="L269" i="15"/>
  <c r="K269" i="15"/>
  <c r="J269" i="15"/>
  <c r="G269" i="15"/>
  <c r="E269" i="15"/>
  <c r="B269" i="15"/>
  <c r="AA268" i="15"/>
  <c r="Z268" i="15"/>
  <c r="Y268" i="15"/>
  <c r="X268" i="15"/>
  <c r="L268" i="15"/>
  <c r="K268" i="15"/>
  <c r="J268" i="15"/>
  <c r="G268" i="15"/>
  <c r="E268" i="15"/>
  <c r="B268" i="15"/>
  <c r="AA267" i="15"/>
  <c r="Z267" i="15"/>
  <c r="Y267" i="15"/>
  <c r="X267" i="15"/>
  <c r="L267" i="15"/>
  <c r="K267" i="15"/>
  <c r="J267" i="15"/>
  <c r="G267" i="15"/>
  <c r="E267" i="15"/>
  <c r="B267" i="15"/>
  <c r="AA266" i="15"/>
  <c r="Z266" i="15"/>
  <c r="Y266" i="15"/>
  <c r="X266" i="15"/>
  <c r="L266" i="15"/>
  <c r="K266" i="15"/>
  <c r="J266" i="15"/>
  <c r="G266" i="15"/>
  <c r="E266" i="15"/>
  <c r="B266" i="15"/>
  <c r="AA265" i="15"/>
  <c r="Z265" i="15"/>
  <c r="Y265" i="15"/>
  <c r="X265" i="15"/>
  <c r="L265" i="15"/>
  <c r="K265" i="15"/>
  <c r="J265" i="15"/>
  <c r="G265" i="15"/>
  <c r="E265" i="15"/>
  <c r="B265" i="15"/>
  <c r="AA264" i="15"/>
  <c r="Z264" i="15"/>
  <c r="Y264" i="15"/>
  <c r="X264" i="15"/>
  <c r="L264" i="15"/>
  <c r="K264" i="15"/>
  <c r="J264" i="15"/>
  <c r="G264" i="15"/>
  <c r="E264" i="15"/>
  <c r="B264" i="15"/>
  <c r="AA263" i="15"/>
  <c r="Z263" i="15"/>
  <c r="Y263" i="15"/>
  <c r="X263" i="15"/>
  <c r="L263" i="15"/>
  <c r="K263" i="15"/>
  <c r="J263" i="15"/>
  <c r="G263" i="15"/>
  <c r="E263" i="15"/>
  <c r="B263" i="15"/>
  <c r="AA262" i="15"/>
  <c r="Z262" i="15"/>
  <c r="Y262" i="15"/>
  <c r="X262" i="15"/>
  <c r="L262" i="15"/>
  <c r="K262" i="15"/>
  <c r="J262" i="15"/>
  <c r="G262" i="15"/>
  <c r="E262" i="15"/>
  <c r="B262" i="15"/>
  <c r="AA261" i="15"/>
  <c r="Z261" i="15"/>
  <c r="Y261" i="15"/>
  <c r="X261" i="15"/>
  <c r="L261" i="15"/>
  <c r="K261" i="15"/>
  <c r="J261" i="15"/>
  <c r="G261" i="15"/>
  <c r="E261" i="15"/>
  <c r="B261" i="15"/>
  <c r="AA260" i="15"/>
  <c r="Z260" i="15"/>
  <c r="Y260" i="15"/>
  <c r="X260" i="15"/>
  <c r="L260" i="15"/>
  <c r="K260" i="15"/>
  <c r="J260" i="15"/>
  <c r="G260" i="15"/>
  <c r="E260" i="15"/>
  <c r="B260" i="15"/>
  <c r="AA259" i="15"/>
  <c r="Z259" i="15"/>
  <c r="Y259" i="15"/>
  <c r="X259" i="15"/>
  <c r="L259" i="15"/>
  <c r="K259" i="15"/>
  <c r="J259" i="15"/>
  <c r="G259" i="15"/>
  <c r="E259" i="15"/>
  <c r="B259" i="15"/>
  <c r="AA258" i="15"/>
  <c r="Z258" i="15"/>
  <c r="Y258" i="15"/>
  <c r="X258" i="15"/>
  <c r="L258" i="15"/>
  <c r="K258" i="15"/>
  <c r="J258" i="15"/>
  <c r="G258" i="15"/>
  <c r="E258" i="15"/>
  <c r="B258" i="15"/>
  <c r="AA257" i="15"/>
  <c r="Z257" i="15"/>
  <c r="Y257" i="15"/>
  <c r="X257" i="15"/>
  <c r="L257" i="15"/>
  <c r="K257" i="15"/>
  <c r="J257" i="15"/>
  <c r="G257" i="15"/>
  <c r="E257" i="15"/>
  <c r="B257" i="15"/>
  <c r="AA256" i="15"/>
  <c r="Z256" i="15"/>
  <c r="Y256" i="15"/>
  <c r="X256" i="15"/>
  <c r="L256" i="15"/>
  <c r="K256" i="15"/>
  <c r="J256" i="15"/>
  <c r="G256" i="15"/>
  <c r="E256" i="15"/>
  <c r="B256" i="15"/>
  <c r="AA255" i="15"/>
  <c r="Z255" i="15"/>
  <c r="Y255" i="15"/>
  <c r="X255" i="15"/>
  <c r="L255" i="15"/>
  <c r="K255" i="15"/>
  <c r="J255" i="15"/>
  <c r="G255" i="15"/>
  <c r="E255" i="15"/>
  <c r="B255" i="15"/>
  <c r="AA254" i="15"/>
  <c r="Z254" i="15"/>
  <c r="Y254" i="15"/>
  <c r="X254" i="15"/>
  <c r="L254" i="15"/>
  <c r="K254" i="15"/>
  <c r="J254" i="15"/>
  <c r="G254" i="15"/>
  <c r="E254" i="15"/>
  <c r="B254" i="15"/>
  <c r="AA253" i="15"/>
  <c r="Z253" i="15"/>
  <c r="Y253" i="15"/>
  <c r="X253" i="15"/>
  <c r="L253" i="15"/>
  <c r="K253" i="15"/>
  <c r="J253" i="15"/>
  <c r="G253" i="15"/>
  <c r="E253" i="15"/>
  <c r="B253" i="15"/>
  <c r="AA252" i="15"/>
  <c r="Z252" i="15"/>
  <c r="Y252" i="15"/>
  <c r="X252" i="15"/>
  <c r="L252" i="15"/>
  <c r="K252" i="15"/>
  <c r="J252" i="15"/>
  <c r="G252" i="15"/>
  <c r="E252" i="15"/>
  <c r="B252" i="15"/>
  <c r="AB251" i="15"/>
  <c r="Z251" i="15"/>
  <c r="Y251" i="15"/>
  <c r="X251" i="15"/>
  <c r="L251" i="15"/>
  <c r="K251" i="15"/>
  <c r="J251" i="15"/>
  <c r="G251" i="15"/>
  <c r="E251" i="15"/>
  <c r="B251" i="15"/>
  <c r="AB250" i="15"/>
  <c r="Z250" i="15"/>
  <c r="Y250" i="15"/>
  <c r="X250" i="15"/>
  <c r="L250" i="15"/>
  <c r="K250" i="15"/>
  <c r="J250" i="15"/>
  <c r="G250" i="15"/>
  <c r="E250" i="15"/>
  <c r="B250" i="15"/>
  <c r="AB249" i="15"/>
  <c r="Z249" i="15"/>
  <c r="Y249" i="15"/>
  <c r="X249" i="15"/>
  <c r="L249" i="15"/>
  <c r="K249" i="15"/>
  <c r="J249" i="15"/>
  <c r="G249" i="15"/>
  <c r="E249" i="15"/>
  <c r="B249" i="15"/>
  <c r="AB248" i="15"/>
  <c r="Z248" i="15"/>
  <c r="Y248" i="15"/>
  <c r="X248" i="15"/>
  <c r="L248" i="15"/>
  <c r="K248" i="15"/>
  <c r="J248" i="15"/>
  <c r="G248" i="15"/>
  <c r="E248" i="15"/>
  <c r="B248" i="15"/>
  <c r="AB247" i="15"/>
  <c r="Z247" i="15"/>
  <c r="Y247" i="15"/>
  <c r="X247" i="15"/>
  <c r="L247" i="15"/>
  <c r="K247" i="15"/>
  <c r="J247" i="15"/>
  <c r="G247" i="15"/>
  <c r="E247" i="15"/>
  <c r="B247" i="15"/>
  <c r="AB246" i="15"/>
  <c r="Z246" i="15"/>
  <c r="Y246" i="15"/>
  <c r="X246" i="15"/>
  <c r="L246" i="15"/>
  <c r="K246" i="15"/>
  <c r="J246" i="15"/>
  <c r="G246" i="15"/>
  <c r="E246" i="15"/>
  <c r="B246" i="15"/>
  <c r="AB245" i="15"/>
  <c r="Z245" i="15"/>
  <c r="Y245" i="15"/>
  <c r="X245" i="15"/>
  <c r="L245" i="15"/>
  <c r="K245" i="15"/>
  <c r="J245" i="15"/>
  <c r="G245" i="15"/>
  <c r="E245" i="15"/>
  <c r="B245" i="15"/>
  <c r="AB244" i="15"/>
  <c r="Z244" i="15"/>
  <c r="Y244" i="15"/>
  <c r="X244" i="15"/>
  <c r="L244" i="15"/>
  <c r="K244" i="15"/>
  <c r="J244" i="15"/>
  <c r="G244" i="15"/>
  <c r="E244" i="15"/>
  <c r="B244" i="15"/>
  <c r="AB243" i="15"/>
  <c r="Z243" i="15"/>
  <c r="Y243" i="15"/>
  <c r="X243" i="15"/>
  <c r="L243" i="15"/>
  <c r="K243" i="15"/>
  <c r="J243" i="15"/>
  <c r="G243" i="15"/>
  <c r="E243" i="15"/>
  <c r="B243" i="15"/>
  <c r="AB242" i="15"/>
  <c r="Z242" i="15"/>
  <c r="Y242" i="15"/>
  <c r="X242" i="15"/>
  <c r="L242" i="15"/>
  <c r="K242" i="15"/>
  <c r="J242" i="15"/>
  <c r="G242" i="15"/>
  <c r="E242" i="15"/>
  <c r="B242" i="15"/>
  <c r="AB241" i="15"/>
  <c r="Z241" i="15"/>
  <c r="Y241" i="15"/>
  <c r="X241" i="15"/>
  <c r="L241" i="15"/>
  <c r="K241" i="15"/>
  <c r="J241" i="15"/>
  <c r="G241" i="15"/>
  <c r="E241" i="15"/>
  <c r="B241" i="15"/>
  <c r="AB240" i="15"/>
  <c r="Z240" i="15"/>
  <c r="Y240" i="15"/>
  <c r="X240" i="15"/>
  <c r="L240" i="15"/>
  <c r="K240" i="15"/>
  <c r="J240" i="15"/>
  <c r="G240" i="15"/>
  <c r="E240" i="15"/>
  <c r="B240" i="15"/>
  <c r="AB239" i="15"/>
  <c r="Z239" i="15"/>
  <c r="Y239" i="15"/>
  <c r="X239" i="15"/>
  <c r="L239" i="15"/>
  <c r="K239" i="15"/>
  <c r="J239" i="15"/>
  <c r="G239" i="15"/>
  <c r="E239" i="15"/>
  <c r="B239" i="15"/>
  <c r="AB238" i="15"/>
  <c r="Z238" i="15"/>
  <c r="Y238" i="15"/>
  <c r="X238" i="15"/>
  <c r="L238" i="15"/>
  <c r="K238" i="15"/>
  <c r="J238" i="15"/>
  <c r="G238" i="15"/>
  <c r="E238" i="15"/>
  <c r="B238" i="15"/>
  <c r="AB237" i="15"/>
  <c r="Z237" i="15"/>
  <c r="Y237" i="15"/>
  <c r="X237" i="15"/>
  <c r="L237" i="15"/>
  <c r="K237" i="15"/>
  <c r="J237" i="15"/>
  <c r="G237" i="15"/>
  <c r="E237" i="15"/>
  <c r="B237" i="15"/>
  <c r="AB236" i="15"/>
  <c r="Z236" i="15"/>
  <c r="Y236" i="15"/>
  <c r="X236" i="15"/>
  <c r="L236" i="15"/>
  <c r="K236" i="15"/>
  <c r="J236" i="15"/>
  <c r="G236" i="15"/>
  <c r="E236" i="15"/>
  <c r="B236" i="15"/>
  <c r="AB235" i="15"/>
  <c r="Z235" i="15"/>
  <c r="Y235" i="15"/>
  <c r="X235" i="15"/>
  <c r="L235" i="15"/>
  <c r="K235" i="15"/>
  <c r="J235" i="15"/>
  <c r="G235" i="15"/>
  <c r="E235" i="15"/>
  <c r="B235" i="15"/>
  <c r="AB234" i="15"/>
  <c r="Z234" i="15"/>
  <c r="Y234" i="15"/>
  <c r="X234" i="15"/>
  <c r="L234" i="15"/>
  <c r="K234" i="15"/>
  <c r="J234" i="15"/>
  <c r="G234" i="15"/>
  <c r="E234" i="15"/>
  <c r="B234" i="15"/>
  <c r="AB233" i="15"/>
  <c r="Z233" i="15"/>
  <c r="Y233" i="15"/>
  <c r="X233" i="15"/>
  <c r="L233" i="15"/>
  <c r="K233" i="15"/>
  <c r="J233" i="15"/>
  <c r="G233" i="15"/>
  <c r="E233" i="15"/>
  <c r="B233" i="15"/>
  <c r="AB232" i="15"/>
  <c r="Z232" i="15"/>
  <c r="Y232" i="15"/>
  <c r="X232" i="15"/>
  <c r="L232" i="15"/>
  <c r="K232" i="15"/>
  <c r="J232" i="15"/>
  <c r="G232" i="15"/>
  <c r="E232" i="15"/>
  <c r="B232" i="15"/>
  <c r="AB231" i="15"/>
  <c r="Z231" i="15"/>
  <c r="Y231" i="15"/>
  <c r="X231" i="15"/>
  <c r="L231" i="15"/>
  <c r="K231" i="15"/>
  <c r="J231" i="15"/>
  <c r="G231" i="15"/>
  <c r="E231" i="15"/>
  <c r="B231" i="15"/>
  <c r="AB230" i="15"/>
  <c r="Z230" i="15"/>
  <c r="Y230" i="15"/>
  <c r="X230" i="15"/>
  <c r="L230" i="15"/>
  <c r="K230" i="15"/>
  <c r="J230" i="15"/>
  <c r="G230" i="15"/>
  <c r="E230" i="15"/>
  <c r="B230" i="15"/>
  <c r="AB229" i="15"/>
  <c r="Z229" i="15"/>
  <c r="Y229" i="15"/>
  <c r="X229" i="15"/>
  <c r="L229" i="15"/>
  <c r="K229" i="15"/>
  <c r="J229" i="15"/>
  <c r="G229" i="15"/>
  <c r="E229" i="15"/>
  <c r="B229" i="15"/>
  <c r="AB228" i="15"/>
  <c r="Z228" i="15"/>
  <c r="Y228" i="15"/>
  <c r="X228" i="15"/>
  <c r="L228" i="15"/>
  <c r="K228" i="15"/>
  <c r="J228" i="15"/>
  <c r="G228" i="15"/>
  <c r="E228" i="15"/>
  <c r="B228" i="15"/>
  <c r="AB227" i="15"/>
  <c r="Z227" i="15"/>
  <c r="Y227" i="15"/>
  <c r="X227" i="15"/>
  <c r="L227" i="15"/>
  <c r="K227" i="15"/>
  <c r="J227" i="15"/>
  <c r="G227" i="15"/>
  <c r="E227" i="15"/>
  <c r="B227" i="15"/>
  <c r="AB226" i="15"/>
  <c r="Z226" i="15"/>
  <c r="Y226" i="15"/>
  <c r="X226" i="15"/>
  <c r="L226" i="15"/>
  <c r="K226" i="15"/>
  <c r="J226" i="15"/>
  <c r="G226" i="15"/>
  <c r="E226" i="15"/>
  <c r="B226" i="15"/>
  <c r="AB225" i="15"/>
  <c r="Z225" i="15"/>
  <c r="Y225" i="15"/>
  <c r="X225" i="15"/>
  <c r="L225" i="15"/>
  <c r="K225" i="15"/>
  <c r="J225" i="15"/>
  <c r="G225" i="15"/>
  <c r="E225" i="15"/>
  <c r="B225" i="15"/>
  <c r="AB224" i="15"/>
  <c r="Z224" i="15"/>
  <c r="Y224" i="15"/>
  <c r="X224" i="15"/>
  <c r="L224" i="15"/>
  <c r="K224" i="15"/>
  <c r="J224" i="15"/>
  <c r="G224" i="15"/>
  <c r="E224" i="15"/>
  <c r="B224" i="15"/>
  <c r="AB223" i="15"/>
  <c r="Z223" i="15"/>
  <c r="Y223" i="15"/>
  <c r="X223" i="15"/>
  <c r="L223" i="15"/>
  <c r="K223" i="15"/>
  <c r="J223" i="15"/>
  <c r="G223" i="15"/>
  <c r="E223" i="15"/>
  <c r="B223" i="15"/>
  <c r="AB222" i="15"/>
  <c r="Z222" i="15"/>
  <c r="Y222" i="15"/>
  <c r="X222" i="15"/>
  <c r="L222" i="15"/>
  <c r="K222" i="15"/>
  <c r="J222" i="15"/>
  <c r="G222" i="15"/>
  <c r="E222" i="15"/>
  <c r="B222" i="15"/>
  <c r="AB221" i="15"/>
  <c r="Z221" i="15"/>
  <c r="Y221" i="15"/>
  <c r="X221" i="15"/>
  <c r="L221" i="15"/>
  <c r="K221" i="15"/>
  <c r="J221" i="15"/>
  <c r="G221" i="15"/>
  <c r="E221" i="15"/>
  <c r="B221" i="15"/>
  <c r="AB220" i="15"/>
  <c r="Z220" i="15"/>
  <c r="Y220" i="15"/>
  <c r="X220" i="15"/>
  <c r="L220" i="15"/>
  <c r="K220" i="15"/>
  <c r="J220" i="15"/>
  <c r="G220" i="15"/>
  <c r="E220" i="15"/>
  <c r="B220" i="15"/>
  <c r="AB219" i="15"/>
  <c r="Z219" i="15"/>
  <c r="Y219" i="15"/>
  <c r="X219" i="15"/>
  <c r="L219" i="15"/>
  <c r="K219" i="15"/>
  <c r="J219" i="15"/>
  <c r="G219" i="15"/>
  <c r="E219" i="15"/>
  <c r="B219" i="15"/>
  <c r="AB218" i="15"/>
  <c r="Z218" i="15"/>
  <c r="Y218" i="15"/>
  <c r="X218" i="15"/>
  <c r="L218" i="15"/>
  <c r="K218" i="15"/>
  <c r="J218" i="15"/>
  <c r="G218" i="15"/>
  <c r="E218" i="15"/>
  <c r="B218" i="15"/>
  <c r="AB217" i="15"/>
  <c r="Z217" i="15"/>
  <c r="Y217" i="15"/>
  <c r="X217" i="15"/>
  <c r="L217" i="15"/>
  <c r="K217" i="15"/>
  <c r="J217" i="15"/>
  <c r="G217" i="15"/>
  <c r="E217" i="15"/>
  <c r="B217" i="15"/>
  <c r="AB216" i="15"/>
  <c r="Z216" i="15"/>
  <c r="Y216" i="15"/>
  <c r="X216" i="15"/>
  <c r="L216" i="15"/>
  <c r="K216" i="15"/>
  <c r="J216" i="15"/>
  <c r="G216" i="15"/>
  <c r="E216" i="15"/>
  <c r="B216" i="15"/>
  <c r="AB215" i="15"/>
  <c r="Z215" i="15"/>
  <c r="Y215" i="15"/>
  <c r="X215" i="15"/>
  <c r="L215" i="15"/>
  <c r="K215" i="15"/>
  <c r="J215" i="15"/>
  <c r="G215" i="15"/>
  <c r="E215" i="15"/>
  <c r="B215" i="15"/>
  <c r="AB214" i="15"/>
  <c r="Z214" i="15"/>
  <c r="Y214" i="15"/>
  <c r="X214" i="15"/>
  <c r="L214" i="15"/>
  <c r="K214" i="15"/>
  <c r="J214" i="15"/>
  <c r="G214" i="15"/>
  <c r="E214" i="15"/>
  <c r="B214" i="15"/>
  <c r="AB213" i="15"/>
  <c r="Z213" i="15"/>
  <c r="Y213" i="15"/>
  <c r="X213" i="15"/>
  <c r="L213" i="15"/>
  <c r="K213" i="15"/>
  <c r="J213" i="15"/>
  <c r="G213" i="15"/>
  <c r="E213" i="15"/>
  <c r="B213" i="15"/>
  <c r="AB212" i="15"/>
  <c r="Z212" i="15"/>
  <c r="Y212" i="15"/>
  <c r="X212" i="15"/>
  <c r="L212" i="15"/>
  <c r="K212" i="15"/>
  <c r="J212" i="15"/>
  <c r="G212" i="15"/>
  <c r="E212" i="15"/>
  <c r="B212" i="15"/>
  <c r="AB211" i="15"/>
  <c r="Z211" i="15"/>
  <c r="Y211" i="15"/>
  <c r="X211" i="15"/>
  <c r="L211" i="15"/>
  <c r="K211" i="15"/>
  <c r="J211" i="15"/>
  <c r="G211" i="15"/>
  <c r="E211" i="15"/>
  <c r="B211" i="15"/>
  <c r="AB210" i="15"/>
  <c r="Z210" i="15"/>
  <c r="Y210" i="15"/>
  <c r="X210" i="15"/>
  <c r="L210" i="15"/>
  <c r="K210" i="15"/>
  <c r="J210" i="15"/>
  <c r="G210" i="15"/>
  <c r="E210" i="15"/>
  <c r="B210" i="15"/>
  <c r="AB209" i="15"/>
  <c r="AA209" i="15"/>
  <c r="Y209" i="15"/>
  <c r="X209" i="15"/>
  <c r="L209" i="15"/>
  <c r="K209" i="15"/>
  <c r="J209" i="15"/>
  <c r="G209" i="15"/>
  <c r="E209" i="15"/>
  <c r="B209" i="15"/>
  <c r="AB208" i="15"/>
  <c r="AA208" i="15"/>
  <c r="Y208" i="15"/>
  <c r="X208" i="15"/>
  <c r="L208" i="15"/>
  <c r="K208" i="15"/>
  <c r="J208" i="15"/>
  <c r="G208" i="15"/>
  <c r="E208" i="15"/>
  <c r="B208" i="15"/>
  <c r="AB207" i="15"/>
  <c r="AA207" i="15"/>
  <c r="Y207" i="15"/>
  <c r="X207" i="15"/>
  <c r="L207" i="15"/>
  <c r="K207" i="15"/>
  <c r="J207" i="15"/>
  <c r="G207" i="15"/>
  <c r="E207" i="15"/>
  <c r="B207" i="15"/>
  <c r="AB206" i="15"/>
  <c r="AA206" i="15"/>
  <c r="Y206" i="15"/>
  <c r="X206" i="15"/>
  <c r="L206" i="15"/>
  <c r="K206" i="15"/>
  <c r="J206" i="15"/>
  <c r="G206" i="15"/>
  <c r="E206" i="15"/>
  <c r="B206" i="15"/>
  <c r="AB205" i="15"/>
  <c r="AA205" i="15"/>
  <c r="Y205" i="15"/>
  <c r="X205" i="15"/>
  <c r="L205" i="15"/>
  <c r="K205" i="15"/>
  <c r="J205" i="15"/>
  <c r="G205" i="15"/>
  <c r="E205" i="15"/>
  <c r="B205" i="15"/>
  <c r="AB204" i="15"/>
  <c r="AA204" i="15"/>
  <c r="Y204" i="15"/>
  <c r="X204" i="15"/>
  <c r="L204" i="15"/>
  <c r="K204" i="15"/>
  <c r="J204" i="15"/>
  <c r="G204" i="15"/>
  <c r="E204" i="15"/>
  <c r="B204" i="15"/>
  <c r="AB203" i="15"/>
  <c r="AA203" i="15"/>
  <c r="Y203" i="15"/>
  <c r="X203" i="15"/>
  <c r="L203" i="15"/>
  <c r="K203" i="15"/>
  <c r="J203" i="15"/>
  <c r="G203" i="15"/>
  <c r="E203" i="15"/>
  <c r="B203" i="15"/>
  <c r="AB202" i="15"/>
  <c r="AA202" i="15"/>
  <c r="Y202" i="15"/>
  <c r="X202" i="15"/>
  <c r="L202" i="15"/>
  <c r="K202" i="15"/>
  <c r="J202" i="15"/>
  <c r="G202" i="15"/>
  <c r="E202" i="15"/>
  <c r="B202" i="15"/>
  <c r="AB201" i="15"/>
  <c r="AA201" i="15"/>
  <c r="Y201" i="15"/>
  <c r="X201" i="15"/>
  <c r="L201" i="15"/>
  <c r="K201" i="15"/>
  <c r="J201" i="15"/>
  <c r="G201" i="15"/>
  <c r="E201" i="15"/>
  <c r="B201" i="15"/>
  <c r="AB200" i="15"/>
  <c r="AA200" i="15"/>
  <c r="Y200" i="15"/>
  <c r="X200" i="15"/>
  <c r="L200" i="15"/>
  <c r="K200" i="15"/>
  <c r="J200" i="15"/>
  <c r="G200" i="15"/>
  <c r="E200" i="15"/>
  <c r="B200" i="15"/>
  <c r="AB199" i="15"/>
  <c r="AA199" i="15"/>
  <c r="Y199" i="15"/>
  <c r="X199" i="15"/>
  <c r="L199" i="15"/>
  <c r="K199" i="15"/>
  <c r="J199" i="15"/>
  <c r="G199" i="15"/>
  <c r="E199" i="15"/>
  <c r="B199" i="15"/>
  <c r="AB198" i="15"/>
  <c r="AA198" i="15"/>
  <c r="Y198" i="15"/>
  <c r="X198" i="15"/>
  <c r="L198" i="15"/>
  <c r="K198" i="15"/>
  <c r="J198" i="15"/>
  <c r="G198" i="15"/>
  <c r="E198" i="15"/>
  <c r="B198" i="15"/>
  <c r="AB197" i="15"/>
  <c r="AA197" i="15"/>
  <c r="Y197" i="15"/>
  <c r="X197" i="15"/>
  <c r="L197" i="15"/>
  <c r="K197" i="15"/>
  <c r="J197" i="15"/>
  <c r="G197" i="15"/>
  <c r="E197" i="15"/>
  <c r="B197" i="15"/>
  <c r="AB196" i="15"/>
  <c r="AA196" i="15"/>
  <c r="Y196" i="15"/>
  <c r="X196" i="15"/>
  <c r="L196" i="15"/>
  <c r="K196" i="15"/>
  <c r="J196" i="15"/>
  <c r="G196" i="15"/>
  <c r="E196" i="15"/>
  <c r="B196" i="15"/>
  <c r="AB195" i="15"/>
  <c r="AA195" i="15"/>
  <c r="Y195" i="15"/>
  <c r="X195" i="15"/>
  <c r="L195" i="15"/>
  <c r="K195" i="15"/>
  <c r="J195" i="15"/>
  <c r="G195" i="15"/>
  <c r="E195" i="15"/>
  <c r="B195" i="15"/>
  <c r="AB194" i="15"/>
  <c r="AA194" i="15"/>
  <c r="Y194" i="15"/>
  <c r="X194" i="15"/>
  <c r="L194" i="15"/>
  <c r="K194" i="15"/>
  <c r="J194" i="15"/>
  <c r="G194" i="15"/>
  <c r="E194" i="15"/>
  <c r="B194" i="15"/>
  <c r="AB193" i="15"/>
  <c r="AA193" i="15"/>
  <c r="Y193" i="15"/>
  <c r="X193" i="15"/>
  <c r="L193" i="15"/>
  <c r="K193" i="15"/>
  <c r="J193" i="15"/>
  <c r="G193" i="15"/>
  <c r="E193" i="15"/>
  <c r="B193" i="15"/>
  <c r="AB192" i="15"/>
  <c r="AA192" i="15"/>
  <c r="Y192" i="15"/>
  <c r="X192" i="15"/>
  <c r="L192" i="15"/>
  <c r="K192" i="15"/>
  <c r="J192" i="15"/>
  <c r="G192" i="15"/>
  <c r="E192" i="15"/>
  <c r="B192" i="15"/>
  <c r="AB191" i="15"/>
  <c r="AA191" i="15"/>
  <c r="Y191" i="15"/>
  <c r="X191" i="15"/>
  <c r="L191" i="15"/>
  <c r="K191" i="15"/>
  <c r="J191" i="15"/>
  <c r="G191" i="15"/>
  <c r="E191" i="15"/>
  <c r="B191" i="15"/>
  <c r="AB190" i="15"/>
  <c r="AA190" i="15"/>
  <c r="Y190" i="15"/>
  <c r="X190" i="15"/>
  <c r="L190" i="15"/>
  <c r="K190" i="15"/>
  <c r="J190" i="15"/>
  <c r="G190" i="15"/>
  <c r="E190" i="15"/>
  <c r="B190" i="15"/>
  <c r="AB189" i="15"/>
  <c r="AA189" i="15"/>
  <c r="Y189" i="15"/>
  <c r="X189" i="15"/>
  <c r="L189" i="15"/>
  <c r="K189" i="15"/>
  <c r="J189" i="15"/>
  <c r="G189" i="15"/>
  <c r="E189" i="15"/>
  <c r="B189" i="15"/>
  <c r="AB188" i="15"/>
  <c r="AA188" i="15"/>
  <c r="Y188" i="15"/>
  <c r="X188" i="15"/>
  <c r="L188" i="15"/>
  <c r="K188" i="15"/>
  <c r="J188" i="15"/>
  <c r="G188" i="15"/>
  <c r="E188" i="15"/>
  <c r="B188" i="15"/>
  <c r="AB187" i="15"/>
  <c r="AA187" i="15"/>
  <c r="Y187" i="15"/>
  <c r="X187" i="15"/>
  <c r="L187" i="15"/>
  <c r="K187" i="15"/>
  <c r="J187" i="15"/>
  <c r="G187" i="15"/>
  <c r="E187" i="15"/>
  <c r="B187" i="15"/>
  <c r="AB186" i="15"/>
  <c r="AA186" i="15"/>
  <c r="Y186" i="15"/>
  <c r="X186" i="15"/>
  <c r="L186" i="15"/>
  <c r="K186" i="15"/>
  <c r="J186" i="15"/>
  <c r="G186" i="15"/>
  <c r="E186" i="15"/>
  <c r="B186" i="15"/>
  <c r="AB185" i="15"/>
  <c r="AA185" i="15"/>
  <c r="Y185" i="15"/>
  <c r="X185" i="15"/>
  <c r="L185" i="15"/>
  <c r="K185" i="15"/>
  <c r="J185" i="15"/>
  <c r="G185" i="15"/>
  <c r="E185" i="15"/>
  <c r="B185" i="15"/>
  <c r="AB184" i="15"/>
  <c r="AA184" i="15"/>
  <c r="Y184" i="15"/>
  <c r="X184" i="15"/>
  <c r="L184" i="15"/>
  <c r="K184" i="15"/>
  <c r="J184" i="15"/>
  <c r="G184" i="15"/>
  <c r="E184" i="15"/>
  <c r="B184" i="15"/>
  <c r="AB183" i="15"/>
  <c r="AA183" i="15"/>
  <c r="Y183" i="15"/>
  <c r="X183" i="15"/>
  <c r="L183" i="15"/>
  <c r="K183" i="15"/>
  <c r="J183" i="15"/>
  <c r="G183" i="15"/>
  <c r="E183" i="15"/>
  <c r="B183" i="15"/>
  <c r="AB182" i="15"/>
  <c r="AA182" i="15"/>
  <c r="Y182" i="15"/>
  <c r="X182" i="15"/>
  <c r="L182" i="15"/>
  <c r="K182" i="15"/>
  <c r="J182" i="15"/>
  <c r="G182" i="15"/>
  <c r="E182" i="15"/>
  <c r="B182" i="15"/>
  <c r="AB181" i="15"/>
  <c r="AA181" i="15"/>
  <c r="Y181" i="15"/>
  <c r="X181" i="15"/>
  <c r="L181" i="15"/>
  <c r="K181" i="15"/>
  <c r="J181" i="15"/>
  <c r="G181" i="15"/>
  <c r="E181" i="15"/>
  <c r="B181" i="15"/>
  <c r="AB180" i="15"/>
  <c r="AA180" i="15"/>
  <c r="Y180" i="15"/>
  <c r="X180" i="15"/>
  <c r="L180" i="15"/>
  <c r="K180" i="15"/>
  <c r="J180" i="15"/>
  <c r="G180" i="15"/>
  <c r="E180" i="15"/>
  <c r="B180" i="15"/>
  <c r="AB179" i="15"/>
  <c r="AA179" i="15"/>
  <c r="Y179" i="15"/>
  <c r="X179" i="15"/>
  <c r="L179" i="15"/>
  <c r="K179" i="15"/>
  <c r="J179" i="15"/>
  <c r="G179" i="15"/>
  <c r="E179" i="15"/>
  <c r="B179" i="15"/>
  <c r="AB178" i="15"/>
  <c r="AA178" i="15"/>
  <c r="Y178" i="15"/>
  <c r="X178" i="15"/>
  <c r="L178" i="15"/>
  <c r="K178" i="15"/>
  <c r="J178" i="15"/>
  <c r="G178" i="15"/>
  <c r="E178" i="15"/>
  <c r="B178" i="15"/>
  <c r="AB177" i="15"/>
  <c r="AA177" i="15"/>
  <c r="Y177" i="15"/>
  <c r="X177" i="15"/>
  <c r="L177" i="15"/>
  <c r="K177" i="15"/>
  <c r="J177" i="15"/>
  <c r="G177" i="15"/>
  <c r="E177" i="15"/>
  <c r="B177" i="15"/>
  <c r="AB176" i="15"/>
  <c r="AA176" i="15"/>
  <c r="Y176" i="15"/>
  <c r="X176" i="15"/>
  <c r="L176" i="15"/>
  <c r="K176" i="15"/>
  <c r="J176" i="15"/>
  <c r="G176" i="15"/>
  <c r="E176" i="15"/>
  <c r="B176" i="15"/>
  <c r="AB175" i="15"/>
  <c r="AA175" i="15"/>
  <c r="Y175" i="15"/>
  <c r="X175" i="15"/>
  <c r="L175" i="15"/>
  <c r="K175" i="15"/>
  <c r="J175" i="15"/>
  <c r="G175" i="15"/>
  <c r="E175" i="15"/>
  <c r="B175" i="15"/>
  <c r="AB174" i="15"/>
  <c r="AA174" i="15"/>
  <c r="Y174" i="15"/>
  <c r="X174" i="15"/>
  <c r="L174" i="15"/>
  <c r="K174" i="15"/>
  <c r="J174" i="15"/>
  <c r="G174" i="15"/>
  <c r="E174" i="15"/>
  <c r="B174" i="15"/>
  <c r="AB173" i="15"/>
  <c r="AA173" i="15"/>
  <c r="Y173" i="15"/>
  <c r="X173" i="15"/>
  <c r="L173" i="15"/>
  <c r="K173" i="15"/>
  <c r="J173" i="15"/>
  <c r="G173" i="15"/>
  <c r="E173" i="15"/>
  <c r="B173" i="15"/>
  <c r="AB172" i="15"/>
  <c r="AA172" i="15"/>
  <c r="Y172" i="15"/>
  <c r="X172" i="15"/>
  <c r="L172" i="15"/>
  <c r="K172" i="15"/>
  <c r="J172" i="15"/>
  <c r="G172" i="15"/>
  <c r="E172" i="15"/>
  <c r="B172" i="15"/>
  <c r="AB171" i="15"/>
  <c r="AA171" i="15"/>
  <c r="Y171" i="15"/>
  <c r="X171" i="15"/>
  <c r="L171" i="15"/>
  <c r="K171" i="15"/>
  <c r="J171" i="15"/>
  <c r="G171" i="15"/>
  <c r="E171" i="15"/>
  <c r="B171" i="15"/>
  <c r="AB170" i="15"/>
  <c r="AA170" i="15"/>
  <c r="Y170" i="15"/>
  <c r="X170" i="15"/>
  <c r="L170" i="15"/>
  <c r="K170" i="15"/>
  <c r="J170" i="15"/>
  <c r="G170" i="15"/>
  <c r="E170" i="15"/>
  <c r="B170" i="15"/>
  <c r="AB169" i="15"/>
  <c r="AA169" i="15"/>
  <c r="Y169" i="15"/>
  <c r="X169" i="15"/>
  <c r="L169" i="15"/>
  <c r="K169" i="15"/>
  <c r="J169" i="15"/>
  <c r="G169" i="15"/>
  <c r="E169" i="15"/>
  <c r="B169" i="15"/>
  <c r="AB168" i="15"/>
  <c r="AA168" i="15"/>
  <c r="Z168" i="15"/>
  <c r="X168" i="15"/>
  <c r="L168" i="15"/>
  <c r="K168" i="15"/>
  <c r="J168" i="15"/>
  <c r="G168" i="15"/>
  <c r="E168" i="15"/>
  <c r="B168" i="15"/>
  <c r="AB167" i="15"/>
  <c r="AA167" i="15"/>
  <c r="Z167" i="15"/>
  <c r="X167" i="15"/>
  <c r="L167" i="15"/>
  <c r="K167" i="15"/>
  <c r="J167" i="15"/>
  <c r="G167" i="15"/>
  <c r="E167" i="15"/>
  <c r="B167" i="15"/>
  <c r="AB166" i="15"/>
  <c r="AA166" i="15"/>
  <c r="Z166" i="15"/>
  <c r="X166" i="15"/>
  <c r="L166" i="15"/>
  <c r="K166" i="15"/>
  <c r="J166" i="15"/>
  <c r="G166" i="15"/>
  <c r="E166" i="15"/>
  <c r="B166" i="15"/>
  <c r="AB165" i="15"/>
  <c r="AA165" i="15"/>
  <c r="Z165" i="15"/>
  <c r="X165" i="15"/>
  <c r="L165" i="15"/>
  <c r="K165" i="15"/>
  <c r="J165" i="15"/>
  <c r="G165" i="15"/>
  <c r="E165" i="15"/>
  <c r="B165" i="15"/>
  <c r="AB164" i="15"/>
  <c r="AA164" i="15"/>
  <c r="Z164" i="15"/>
  <c r="X164" i="15"/>
  <c r="L164" i="15"/>
  <c r="K164" i="15"/>
  <c r="J164" i="15"/>
  <c r="G164" i="15"/>
  <c r="E164" i="15"/>
  <c r="B164" i="15"/>
  <c r="AB163" i="15"/>
  <c r="AA163" i="15"/>
  <c r="Z163" i="15"/>
  <c r="X163" i="15"/>
  <c r="L163" i="15"/>
  <c r="K163" i="15"/>
  <c r="J163" i="15"/>
  <c r="G163" i="15"/>
  <c r="E163" i="15"/>
  <c r="B163" i="15"/>
  <c r="AB162" i="15"/>
  <c r="AA162" i="15"/>
  <c r="Z162" i="15"/>
  <c r="X162" i="15"/>
  <c r="L162" i="15"/>
  <c r="K162" i="15"/>
  <c r="J162" i="15"/>
  <c r="G162" i="15"/>
  <c r="E162" i="15"/>
  <c r="B162" i="15"/>
  <c r="AB161" i="15"/>
  <c r="AA161" i="15"/>
  <c r="Z161" i="15"/>
  <c r="X161" i="15"/>
  <c r="L161" i="15"/>
  <c r="K161" i="15"/>
  <c r="J161" i="15"/>
  <c r="G161" i="15"/>
  <c r="E161" i="15"/>
  <c r="B161" i="15"/>
  <c r="AB160" i="15"/>
  <c r="AA160" i="15"/>
  <c r="Z160" i="15"/>
  <c r="X160" i="15"/>
  <c r="L160" i="15"/>
  <c r="K160" i="15"/>
  <c r="J160" i="15"/>
  <c r="G160" i="15"/>
  <c r="E160" i="15"/>
  <c r="B160" i="15"/>
  <c r="AB159" i="15"/>
  <c r="AA159" i="15"/>
  <c r="Z159" i="15"/>
  <c r="X159" i="15"/>
  <c r="L159" i="15"/>
  <c r="K159" i="15"/>
  <c r="J159" i="15"/>
  <c r="G159" i="15"/>
  <c r="E159" i="15"/>
  <c r="B159" i="15"/>
  <c r="AB158" i="15"/>
  <c r="AA158" i="15"/>
  <c r="Z158" i="15"/>
  <c r="X158" i="15"/>
  <c r="L158" i="15"/>
  <c r="K158" i="15"/>
  <c r="J158" i="15"/>
  <c r="G158" i="15"/>
  <c r="E158" i="15"/>
  <c r="B158" i="15"/>
  <c r="AB157" i="15"/>
  <c r="AA157" i="15"/>
  <c r="Z157" i="15"/>
  <c r="X157" i="15"/>
  <c r="L157" i="15"/>
  <c r="K157" i="15"/>
  <c r="J157" i="15"/>
  <c r="G157" i="15"/>
  <c r="E157" i="15"/>
  <c r="B157" i="15"/>
  <c r="AB156" i="15"/>
  <c r="AA156" i="15"/>
  <c r="Z156" i="15"/>
  <c r="X156" i="15"/>
  <c r="L156" i="15"/>
  <c r="K156" i="15"/>
  <c r="J156" i="15"/>
  <c r="G156" i="15"/>
  <c r="E156" i="15"/>
  <c r="B156" i="15"/>
  <c r="AB155" i="15"/>
  <c r="AA155" i="15"/>
  <c r="Z155" i="15"/>
  <c r="X155" i="15"/>
  <c r="L155" i="15"/>
  <c r="K155" i="15"/>
  <c r="J155" i="15"/>
  <c r="G155" i="15"/>
  <c r="E155" i="15"/>
  <c r="B155" i="15"/>
  <c r="AB154" i="15"/>
  <c r="AA154" i="15"/>
  <c r="Z154" i="15"/>
  <c r="X154" i="15"/>
  <c r="O154" i="15"/>
  <c r="L154" i="15"/>
  <c r="K154" i="15"/>
  <c r="J154" i="15"/>
  <c r="G154" i="15"/>
  <c r="E154" i="15"/>
  <c r="B154" i="15"/>
  <c r="AB153" i="15"/>
  <c r="AA153" i="15"/>
  <c r="Z153" i="15"/>
  <c r="X153" i="15"/>
  <c r="L153" i="15"/>
  <c r="K153" i="15"/>
  <c r="J153" i="15"/>
  <c r="G153" i="15"/>
  <c r="E153" i="15"/>
  <c r="B153" i="15"/>
  <c r="AB152" i="15"/>
  <c r="AA152" i="15"/>
  <c r="Z152" i="15"/>
  <c r="X152" i="15"/>
  <c r="L152" i="15"/>
  <c r="K152" i="15"/>
  <c r="J152" i="15"/>
  <c r="G152" i="15"/>
  <c r="E152" i="15"/>
  <c r="B152" i="15"/>
  <c r="AB151" i="15"/>
  <c r="AA151" i="15"/>
  <c r="Z151" i="15"/>
  <c r="X151" i="15"/>
  <c r="L151" i="15"/>
  <c r="K151" i="15"/>
  <c r="J151" i="15"/>
  <c r="G151" i="15"/>
  <c r="E151" i="15"/>
  <c r="B151" i="15"/>
  <c r="AB150" i="15"/>
  <c r="AA150" i="15"/>
  <c r="Z150" i="15"/>
  <c r="X150" i="15"/>
  <c r="L150" i="15"/>
  <c r="K150" i="15"/>
  <c r="J150" i="15"/>
  <c r="G150" i="15"/>
  <c r="E150" i="15"/>
  <c r="B150" i="15"/>
  <c r="AB149" i="15"/>
  <c r="AA149" i="15"/>
  <c r="Z149" i="15"/>
  <c r="X149" i="15"/>
  <c r="L149" i="15"/>
  <c r="K149" i="15"/>
  <c r="J149" i="15"/>
  <c r="G149" i="15"/>
  <c r="E149" i="15"/>
  <c r="B149" i="15"/>
  <c r="AB148" i="15"/>
  <c r="AA148" i="15"/>
  <c r="Z148" i="15"/>
  <c r="X148" i="15"/>
  <c r="L148" i="15"/>
  <c r="K148" i="15"/>
  <c r="J148" i="15"/>
  <c r="G148" i="15"/>
  <c r="E148" i="15"/>
  <c r="B148" i="15"/>
  <c r="AB147" i="15"/>
  <c r="AA147" i="15"/>
  <c r="Z147" i="15"/>
  <c r="X147" i="15"/>
  <c r="L147" i="15"/>
  <c r="K147" i="15"/>
  <c r="J147" i="15"/>
  <c r="G147" i="15"/>
  <c r="E147" i="15"/>
  <c r="B147" i="15"/>
  <c r="AB146" i="15"/>
  <c r="AA146" i="15"/>
  <c r="Z146" i="15"/>
  <c r="X146" i="15"/>
  <c r="L146" i="15"/>
  <c r="K146" i="15"/>
  <c r="J146" i="15"/>
  <c r="G146" i="15"/>
  <c r="E146" i="15"/>
  <c r="B146" i="15"/>
  <c r="AB145" i="15"/>
  <c r="AA145" i="15"/>
  <c r="Z145" i="15"/>
  <c r="X145" i="15"/>
  <c r="L145" i="15"/>
  <c r="K145" i="15"/>
  <c r="J145" i="15"/>
  <c r="G145" i="15"/>
  <c r="E145" i="15"/>
  <c r="B145" i="15"/>
  <c r="AB144" i="15"/>
  <c r="AA144" i="15"/>
  <c r="Z144" i="15"/>
  <c r="X144" i="15"/>
  <c r="L144" i="15"/>
  <c r="K144" i="15"/>
  <c r="J144" i="15"/>
  <c r="G144" i="15"/>
  <c r="E144" i="15"/>
  <c r="B144" i="15"/>
  <c r="AB143" i="15"/>
  <c r="AA143" i="15"/>
  <c r="Z143" i="15"/>
  <c r="X143" i="15"/>
  <c r="L143" i="15"/>
  <c r="K143" i="15"/>
  <c r="J143" i="15"/>
  <c r="G143" i="15"/>
  <c r="E143" i="15"/>
  <c r="B143" i="15"/>
  <c r="AB142" i="15"/>
  <c r="AA142" i="15"/>
  <c r="Z142" i="15"/>
  <c r="X142" i="15"/>
  <c r="L142" i="15"/>
  <c r="K142" i="15"/>
  <c r="J142" i="15"/>
  <c r="G142" i="15"/>
  <c r="E142" i="15"/>
  <c r="B142" i="15"/>
  <c r="AB141" i="15"/>
  <c r="AA141" i="15"/>
  <c r="Z141" i="15"/>
  <c r="X141" i="15"/>
  <c r="L141" i="15"/>
  <c r="K141" i="15"/>
  <c r="J141" i="15"/>
  <c r="G141" i="15"/>
  <c r="E141" i="15"/>
  <c r="B141" i="15"/>
  <c r="AB140" i="15"/>
  <c r="AA140" i="15"/>
  <c r="Z140" i="15"/>
  <c r="X140" i="15"/>
  <c r="L140" i="15"/>
  <c r="K140" i="15"/>
  <c r="J140" i="15"/>
  <c r="G140" i="15"/>
  <c r="E140" i="15"/>
  <c r="B140" i="15"/>
  <c r="AB139" i="15"/>
  <c r="AA139" i="15"/>
  <c r="Z139" i="15"/>
  <c r="X139" i="15"/>
  <c r="L139" i="15"/>
  <c r="K139" i="15"/>
  <c r="J139" i="15"/>
  <c r="G139" i="15"/>
  <c r="E139" i="15"/>
  <c r="B139" i="15"/>
  <c r="AB138" i="15"/>
  <c r="AA138" i="15"/>
  <c r="Z138" i="15"/>
  <c r="X138" i="15"/>
  <c r="L138" i="15"/>
  <c r="K138" i="15"/>
  <c r="J138" i="15"/>
  <c r="G138" i="15"/>
  <c r="E138" i="15"/>
  <c r="B138" i="15"/>
  <c r="AB137" i="15"/>
  <c r="AA137" i="15"/>
  <c r="Z137" i="15"/>
  <c r="X137" i="15"/>
  <c r="L137" i="15"/>
  <c r="K137" i="15"/>
  <c r="J137" i="15"/>
  <c r="G137" i="15"/>
  <c r="E137" i="15"/>
  <c r="B137" i="15"/>
  <c r="AB136" i="15"/>
  <c r="AA136" i="15"/>
  <c r="Z136" i="15"/>
  <c r="X136" i="15"/>
  <c r="L136" i="15"/>
  <c r="K136" i="15"/>
  <c r="J136" i="15"/>
  <c r="G136" i="15"/>
  <c r="E136" i="15"/>
  <c r="B136" i="15"/>
  <c r="AB135" i="15"/>
  <c r="AA135" i="15"/>
  <c r="Z135" i="15"/>
  <c r="X135" i="15"/>
  <c r="L135" i="15"/>
  <c r="K135" i="15"/>
  <c r="J135" i="15"/>
  <c r="G135" i="15"/>
  <c r="E135" i="15"/>
  <c r="B135" i="15"/>
  <c r="AB134" i="15"/>
  <c r="AA134" i="15"/>
  <c r="Z134" i="15"/>
  <c r="X134" i="15"/>
  <c r="L134" i="15"/>
  <c r="K134" i="15"/>
  <c r="J134" i="15"/>
  <c r="G134" i="15"/>
  <c r="E134" i="15"/>
  <c r="B134" i="15"/>
  <c r="AB133" i="15"/>
  <c r="AA133" i="15"/>
  <c r="Z133" i="15"/>
  <c r="X133" i="15"/>
  <c r="L133" i="15"/>
  <c r="K133" i="15"/>
  <c r="J133" i="15"/>
  <c r="G133" i="15"/>
  <c r="E133" i="15"/>
  <c r="B133" i="15"/>
  <c r="AB132" i="15"/>
  <c r="AA132" i="15"/>
  <c r="Z132" i="15"/>
  <c r="X132" i="15"/>
  <c r="L132" i="15"/>
  <c r="K132" i="15"/>
  <c r="J132" i="15"/>
  <c r="G132" i="15"/>
  <c r="E132" i="15"/>
  <c r="B132" i="15"/>
  <c r="AB131" i="15"/>
  <c r="AA131" i="15"/>
  <c r="Z131" i="15"/>
  <c r="X131" i="15"/>
  <c r="L131" i="15"/>
  <c r="K131" i="15"/>
  <c r="J131" i="15"/>
  <c r="G131" i="15"/>
  <c r="E131" i="15"/>
  <c r="B131" i="15"/>
  <c r="AB130" i="15"/>
  <c r="AA130" i="15"/>
  <c r="Z130" i="15"/>
  <c r="Y130" i="15"/>
  <c r="L130" i="15"/>
  <c r="K130" i="15"/>
  <c r="J130" i="15"/>
  <c r="G130" i="15"/>
  <c r="E130" i="15"/>
  <c r="B130" i="15"/>
  <c r="AB129" i="15"/>
  <c r="AA129" i="15"/>
  <c r="Z129" i="15"/>
  <c r="Y129" i="15"/>
  <c r="L129" i="15"/>
  <c r="K129" i="15"/>
  <c r="J129" i="15"/>
  <c r="G129" i="15"/>
  <c r="E129" i="15"/>
  <c r="B129" i="15"/>
  <c r="AB128" i="15"/>
  <c r="AA128" i="15"/>
  <c r="Z128" i="15"/>
  <c r="Y128" i="15"/>
  <c r="L128" i="15"/>
  <c r="K128" i="15"/>
  <c r="J128" i="15"/>
  <c r="G128" i="15"/>
  <c r="E128" i="15"/>
  <c r="B128" i="15"/>
  <c r="AB127" i="15"/>
  <c r="AA127" i="15"/>
  <c r="Z127" i="15"/>
  <c r="Y127" i="15"/>
  <c r="L127" i="15"/>
  <c r="K127" i="15"/>
  <c r="J127" i="15"/>
  <c r="G127" i="15"/>
  <c r="E127" i="15"/>
  <c r="B127" i="15"/>
  <c r="AB126" i="15"/>
  <c r="AA126" i="15"/>
  <c r="Z126" i="15"/>
  <c r="Y126" i="15"/>
  <c r="T126" i="15"/>
  <c r="L126" i="15"/>
  <c r="K126" i="15"/>
  <c r="J126" i="15"/>
  <c r="G126" i="15"/>
  <c r="E126" i="15"/>
  <c r="B126" i="15"/>
  <c r="AB125" i="15"/>
  <c r="AA125" i="15"/>
  <c r="Z125" i="15"/>
  <c r="Y125" i="15"/>
  <c r="L125" i="15"/>
  <c r="K125" i="15"/>
  <c r="J125" i="15"/>
  <c r="G125" i="15"/>
  <c r="E125" i="15"/>
  <c r="B125" i="15"/>
  <c r="AB124" i="15"/>
  <c r="AA124" i="15"/>
  <c r="Z124" i="15"/>
  <c r="Y124" i="15"/>
  <c r="L124" i="15"/>
  <c r="K124" i="15"/>
  <c r="J124" i="15"/>
  <c r="G124" i="15"/>
  <c r="E124" i="15"/>
  <c r="B124" i="15"/>
  <c r="AB123" i="15"/>
  <c r="AA123" i="15"/>
  <c r="Z123" i="15"/>
  <c r="Y123" i="15"/>
  <c r="L123" i="15"/>
  <c r="K123" i="15"/>
  <c r="J123" i="15"/>
  <c r="G123" i="15"/>
  <c r="E123" i="15"/>
  <c r="B123" i="15"/>
  <c r="AB122" i="15"/>
  <c r="AA122" i="15"/>
  <c r="Z122" i="15"/>
  <c r="Y122" i="15"/>
  <c r="L122" i="15"/>
  <c r="K122" i="15"/>
  <c r="J122" i="15"/>
  <c r="G122" i="15"/>
  <c r="E122" i="15"/>
  <c r="B122" i="15"/>
  <c r="AB121" i="15"/>
  <c r="AA121" i="15"/>
  <c r="Z121" i="15"/>
  <c r="Y121" i="15"/>
  <c r="L121" i="15"/>
  <c r="K121" i="15"/>
  <c r="J121" i="15"/>
  <c r="G121" i="15"/>
  <c r="E121" i="15"/>
  <c r="B121" i="15"/>
  <c r="AB120" i="15"/>
  <c r="AA120" i="15"/>
  <c r="Z120" i="15"/>
  <c r="Y120" i="15"/>
  <c r="L120" i="15"/>
  <c r="K120" i="15"/>
  <c r="J120" i="15"/>
  <c r="G120" i="15"/>
  <c r="E120" i="15"/>
  <c r="B120" i="15"/>
  <c r="AB119" i="15"/>
  <c r="AA119" i="15"/>
  <c r="Z119" i="15"/>
  <c r="Y119" i="15"/>
  <c r="L119" i="15"/>
  <c r="K119" i="15"/>
  <c r="J119" i="15"/>
  <c r="G119" i="15"/>
  <c r="E119" i="15"/>
  <c r="B119" i="15"/>
  <c r="AB118" i="15"/>
  <c r="AA118" i="15"/>
  <c r="Z118" i="15"/>
  <c r="Y118" i="15"/>
  <c r="L118" i="15"/>
  <c r="K118" i="15"/>
  <c r="J118" i="15"/>
  <c r="G118" i="15"/>
  <c r="E118" i="15"/>
  <c r="B118" i="15"/>
  <c r="AB117" i="15"/>
  <c r="AA117" i="15"/>
  <c r="Z117" i="15"/>
  <c r="Y117" i="15"/>
  <c r="L117" i="15"/>
  <c r="K117" i="15"/>
  <c r="J117" i="15"/>
  <c r="G117" i="15"/>
  <c r="E117" i="15"/>
  <c r="B117" i="15"/>
  <c r="AB116" i="15"/>
  <c r="AA116" i="15"/>
  <c r="Z116" i="15"/>
  <c r="Y116" i="15"/>
  <c r="L116" i="15"/>
  <c r="K116" i="15"/>
  <c r="J116" i="15"/>
  <c r="G116" i="15"/>
  <c r="E116" i="15"/>
  <c r="B116" i="15"/>
  <c r="AB115" i="15"/>
  <c r="AA115" i="15"/>
  <c r="Z115" i="15"/>
  <c r="Y115" i="15"/>
  <c r="L115" i="15"/>
  <c r="K115" i="15"/>
  <c r="J115" i="15"/>
  <c r="G115" i="15"/>
  <c r="E115" i="15"/>
  <c r="B115" i="15"/>
  <c r="AB114" i="15"/>
  <c r="AA114" i="15"/>
  <c r="Z114" i="15"/>
  <c r="Y114" i="15"/>
  <c r="N114" i="15"/>
  <c r="L114" i="15"/>
  <c r="K114" i="15"/>
  <c r="J114" i="15"/>
  <c r="G114" i="15"/>
  <c r="E114" i="15"/>
  <c r="B114" i="15"/>
  <c r="AB113" i="15"/>
  <c r="AA113" i="15"/>
  <c r="Z113" i="15"/>
  <c r="Y113" i="15"/>
  <c r="L113" i="15"/>
  <c r="K113" i="15"/>
  <c r="J113" i="15"/>
  <c r="G113" i="15"/>
  <c r="E113" i="15"/>
  <c r="B113" i="15"/>
  <c r="AB112" i="15"/>
  <c r="AA112" i="15"/>
  <c r="Z112" i="15"/>
  <c r="Y112" i="15"/>
  <c r="L112" i="15"/>
  <c r="K112" i="15"/>
  <c r="J112" i="15"/>
  <c r="G112" i="15"/>
  <c r="E112" i="15"/>
  <c r="B112" i="15"/>
  <c r="AB111" i="15"/>
  <c r="AA111" i="15"/>
  <c r="Z111" i="15"/>
  <c r="Y111" i="15"/>
  <c r="L111" i="15"/>
  <c r="K111" i="15"/>
  <c r="J111" i="15"/>
  <c r="G111" i="15"/>
  <c r="E111" i="15"/>
  <c r="B111" i="15"/>
  <c r="AB110" i="15"/>
  <c r="AA110" i="15"/>
  <c r="Z110" i="15"/>
  <c r="Y110" i="15"/>
  <c r="L110" i="15"/>
  <c r="K110" i="15"/>
  <c r="J110" i="15"/>
  <c r="G110" i="15"/>
  <c r="E110" i="15"/>
  <c r="B110" i="15"/>
  <c r="AB109" i="15"/>
  <c r="AA109" i="15"/>
  <c r="Z109" i="15"/>
  <c r="Y109" i="15"/>
  <c r="L109" i="15"/>
  <c r="K109" i="15"/>
  <c r="J109" i="15"/>
  <c r="G109" i="15"/>
  <c r="E109" i="15"/>
  <c r="B109" i="15"/>
  <c r="AB108" i="15"/>
  <c r="AA108" i="15"/>
  <c r="Z108" i="15"/>
  <c r="Y108" i="15"/>
  <c r="L108" i="15"/>
  <c r="K108" i="15"/>
  <c r="J108" i="15"/>
  <c r="G108" i="15"/>
  <c r="E108" i="15"/>
  <c r="B108" i="15"/>
  <c r="AB107" i="15"/>
  <c r="AA107" i="15"/>
  <c r="Z107" i="15"/>
  <c r="Y107" i="15"/>
  <c r="L107" i="15"/>
  <c r="K107" i="15"/>
  <c r="J107" i="15"/>
  <c r="G107" i="15"/>
  <c r="E107" i="15"/>
  <c r="B107" i="15"/>
  <c r="AB106" i="15"/>
  <c r="AA106" i="15"/>
  <c r="Z106" i="15"/>
  <c r="Y106" i="15"/>
  <c r="L106" i="15"/>
  <c r="K106" i="15"/>
  <c r="J106" i="15"/>
  <c r="G106" i="15"/>
  <c r="E106" i="15"/>
  <c r="B106" i="15"/>
  <c r="AB105" i="15"/>
  <c r="AA105" i="15"/>
  <c r="Z105" i="15"/>
  <c r="Y105" i="15"/>
  <c r="L105" i="15"/>
  <c r="K105" i="15"/>
  <c r="J105" i="15"/>
  <c r="G105" i="15"/>
  <c r="E105" i="15"/>
  <c r="B105" i="15"/>
  <c r="AB104" i="15"/>
  <c r="AA104" i="15"/>
  <c r="Z104" i="15"/>
  <c r="Y104" i="15"/>
  <c r="L104" i="15"/>
  <c r="K104" i="15"/>
  <c r="J104" i="15"/>
  <c r="G104" i="15"/>
  <c r="E104" i="15"/>
  <c r="B104" i="15"/>
  <c r="AB103" i="15"/>
  <c r="AA103" i="15"/>
  <c r="Z103" i="15"/>
  <c r="Y103" i="15"/>
  <c r="L103" i="15"/>
  <c r="K103" i="15"/>
  <c r="J103" i="15"/>
  <c r="G103" i="15"/>
  <c r="E103" i="15"/>
  <c r="B103" i="15"/>
  <c r="AB102" i="15"/>
  <c r="AA102" i="15"/>
  <c r="Z102" i="15"/>
  <c r="Y102" i="15"/>
  <c r="L102" i="15"/>
  <c r="K102" i="15"/>
  <c r="J102" i="15"/>
  <c r="G102" i="15"/>
  <c r="E102" i="15"/>
  <c r="B102" i="15"/>
  <c r="AB101" i="15"/>
  <c r="AA101" i="15"/>
  <c r="Z101" i="15"/>
  <c r="Y101" i="15"/>
  <c r="L101" i="15"/>
  <c r="K101" i="15"/>
  <c r="J101" i="15"/>
  <c r="G101" i="15"/>
  <c r="E101" i="15"/>
  <c r="B101" i="15"/>
  <c r="AB100" i="15"/>
  <c r="AA100" i="15"/>
  <c r="Z100" i="15"/>
  <c r="Y100" i="15"/>
  <c r="L100" i="15"/>
  <c r="K100" i="15"/>
  <c r="J100" i="15"/>
  <c r="G100" i="15"/>
  <c r="E100" i="15"/>
  <c r="B100" i="15"/>
  <c r="AB99" i="15"/>
  <c r="AA99" i="15"/>
  <c r="Z99" i="15"/>
  <c r="Y99" i="15"/>
  <c r="L99" i="15"/>
  <c r="K99" i="15"/>
  <c r="J99" i="15"/>
  <c r="G99" i="15"/>
  <c r="E99" i="15"/>
  <c r="B99" i="15"/>
  <c r="AB98" i="15"/>
  <c r="AA98" i="15"/>
  <c r="Z98" i="15"/>
  <c r="Y98" i="15"/>
  <c r="L98" i="15"/>
  <c r="K98" i="15"/>
  <c r="J98" i="15"/>
  <c r="G98" i="15"/>
  <c r="E98" i="15"/>
  <c r="B98" i="15"/>
  <c r="AB97" i="15"/>
  <c r="AA97" i="15"/>
  <c r="Z97" i="15"/>
  <c r="Y97" i="15"/>
  <c r="L97" i="15"/>
  <c r="K97" i="15"/>
  <c r="J97" i="15"/>
  <c r="G97" i="15"/>
  <c r="E97" i="15"/>
  <c r="B97" i="15"/>
  <c r="AB96" i="15"/>
  <c r="AA96" i="15"/>
  <c r="Z96" i="15"/>
  <c r="Y96" i="15"/>
  <c r="L96" i="15"/>
  <c r="K96" i="15"/>
  <c r="J96" i="15"/>
  <c r="G96" i="15"/>
  <c r="E96" i="15"/>
  <c r="B96" i="15"/>
  <c r="AB95" i="15"/>
  <c r="AA95" i="15"/>
  <c r="Z95" i="15"/>
  <c r="Y95" i="15"/>
  <c r="L95" i="15"/>
  <c r="K95" i="15"/>
  <c r="J95" i="15"/>
  <c r="G95" i="15"/>
  <c r="E95" i="15"/>
  <c r="B95" i="15"/>
  <c r="AB94" i="15"/>
  <c r="AA94" i="15"/>
  <c r="Z94" i="15"/>
  <c r="Y94" i="15"/>
  <c r="L94" i="15"/>
  <c r="K94" i="15"/>
  <c r="J94" i="15"/>
  <c r="G94" i="15"/>
  <c r="E94" i="15"/>
  <c r="B94" i="15"/>
  <c r="AB93" i="15"/>
  <c r="AA93" i="15"/>
  <c r="Z93" i="15"/>
  <c r="Y93" i="15"/>
  <c r="L93" i="15"/>
  <c r="K93" i="15"/>
  <c r="J93" i="15"/>
  <c r="G93" i="15"/>
  <c r="E93" i="15"/>
  <c r="B93" i="15"/>
  <c r="AB92" i="15"/>
  <c r="AA92" i="15"/>
  <c r="Z92" i="15"/>
  <c r="Y92" i="15"/>
  <c r="L92" i="15"/>
  <c r="K92" i="15"/>
  <c r="J92" i="15"/>
  <c r="G92" i="15"/>
  <c r="E92" i="15"/>
  <c r="B92" i="15"/>
  <c r="AB91" i="15"/>
  <c r="AA91" i="15"/>
  <c r="Z91" i="15"/>
  <c r="Y91" i="15"/>
  <c r="AD91" i="15" s="1"/>
  <c r="X91" i="15"/>
  <c r="L91" i="15"/>
  <c r="K91" i="15"/>
  <c r="J91" i="15"/>
  <c r="G91" i="15"/>
  <c r="E91" i="15"/>
  <c r="B91" i="15"/>
  <c r="AB90" i="15"/>
  <c r="AA90" i="15"/>
  <c r="Z90" i="15"/>
  <c r="Y90" i="15"/>
  <c r="X90" i="15"/>
  <c r="L90" i="15"/>
  <c r="K90" i="15"/>
  <c r="J90" i="15"/>
  <c r="G90" i="15"/>
  <c r="E90" i="15"/>
  <c r="B90" i="15"/>
  <c r="AB89" i="15"/>
  <c r="AA89" i="15"/>
  <c r="Z89" i="15"/>
  <c r="Y89" i="15"/>
  <c r="X89" i="15"/>
  <c r="L89" i="15"/>
  <c r="K89" i="15"/>
  <c r="J89" i="15"/>
  <c r="G89" i="15"/>
  <c r="E89" i="15"/>
  <c r="B89" i="15"/>
  <c r="AB88" i="15"/>
  <c r="AA88" i="15"/>
  <c r="Z88" i="15"/>
  <c r="Y88" i="15"/>
  <c r="X88" i="15"/>
  <c r="L88" i="15"/>
  <c r="K88" i="15"/>
  <c r="J88" i="15"/>
  <c r="G88" i="15"/>
  <c r="E88" i="15"/>
  <c r="B88" i="15"/>
  <c r="AB87" i="15"/>
  <c r="AA87" i="15"/>
  <c r="Z87" i="15"/>
  <c r="Y87" i="15"/>
  <c r="AD87" i="15" s="1"/>
  <c r="X87" i="15"/>
  <c r="L87" i="15"/>
  <c r="K87" i="15"/>
  <c r="J87" i="15"/>
  <c r="G87" i="15"/>
  <c r="E87" i="15"/>
  <c r="B87" i="15"/>
  <c r="AB86" i="15"/>
  <c r="AA86" i="15"/>
  <c r="Z86" i="15"/>
  <c r="Y86" i="15"/>
  <c r="X86" i="15"/>
  <c r="L86" i="15"/>
  <c r="K86" i="15"/>
  <c r="J86" i="15"/>
  <c r="G86" i="15"/>
  <c r="E86" i="15"/>
  <c r="B86" i="15"/>
  <c r="AB85" i="15"/>
  <c r="AA85" i="15"/>
  <c r="Z85" i="15"/>
  <c r="Y85" i="15"/>
  <c r="X85" i="15"/>
  <c r="L85" i="15"/>
  <c r="K85" i="15"/>
  <c r="J85" i="15"/>
  <c r="G85" i="15"/>
  <c r="E85" i="15"/>
  <c r="B85" i="15"/>
  <c r="AB84" i="15"/>
  <c r="AA84" i="15"/>
  <c r="Z84" i="15"/>
  <c r="Y84" i="15"/>
  <c r="X84" i="15"/>
  <c r="L84" i="15"/>
  <c r="K84" i="15"/>
  <c r="J84" i="15"/>
  <c r="G84" i="15"/>
  <c r="E84" i="15"/>
  <c r="B84" i="15"/>
  <c r="AB83" i="15"/>
  <c r="AA83" i="15"/>
  <c r="Z83" i="15"/>
  <c r="Y83" i="15"/>
  <c r="X83" i="15"/>
  <c r="L83" i="15"/>
  <c r="K83" i="15"/>
  <c r="J83" i="15"/>
  <c r="G83" i="15"/>
  <c r="E83" i="15"/>
  <c r="B83" i="15"/>
  <c r="AB82" i="15"/>
  <c r="AA82" i="15"/>
  <c r="Z82" i="15"/>
  <c r="Y82" i="15"/>
  <c r="X82" i="15"/>
  <c r="L82" i="15"/>
  <c r="K82" i="15"/>
  <c r="J82" i="15"/>
  <c r="G82" i="15"/>
  <c r="E82" i="15"/>
  <c r="B82" i="15"/>
  <c r="AB81" i="15"/>
  <c r="AA81" i="15"/>
  <c r="Z81" i="15"/>
  <c r="Y81" i="15"/>
  <c r="X81" i="15"/>
  <c r="L81" i="15"/>
  <c r="K81" i="15"/>
  <c r="J81" i="15"/>
  <c r="G81" i="15"/>
  <c r="E81" i="15"/>
  <c r="B81" i="15"/>
  <c r="AB80" i="15"/>
  <c r="AA80" i="15"/>
  <c r="Z80" i="15"/>
  <c r="Y80" i="15"/>
  <c r="AD80" i="15" s="1"/>
  <c r="X80" i="15"/>
  <c r="L80" i="15"/>
  <c r="K80" i="15"/>
  <c r="J80" i="15"/>
  <c r="G80" i="15"/>
  <c r="E80" i="15"/>
  <c r="B80" i="15"/>
  <c r="AB79" i="15"/>
  <c r="AA79" i="15"/>
  <c r="Z79" i="15"/>
  <c r="Y79" i="15"/>
  <c r="X79" i="15"/>
  <c r="L79" i="15"/>
  <c r="K79" i="15"/>
  <c r="J79" i="15"/>
  <c r="G79" i="15"/>
  <c r="E79" i="15"/>
  <c r="B79" i="15"/>
  <c r="AB78" i="15"/>
  <c r="AA78" i="15"/>
  <c r="Z78" i="15"/>
  <c r="Y78" i="15"/>
  <c r="X78" i="15"/>
  <c r="L78" i="15"/>
  <c r="K78" i="15"/>
  <c r="J78" i="15"/>
  <c r="G78" i="15"/>
  <c r="E78" i="15"/>
  <c r="B78" i="15"/>
  <c r="AB77" i="15"/>
  <c r="AA77" i="15"/>
  <c r="Z77" i="15"/>
  <c r="Y77" i="15"/>
  <c r="X77" i="15"/>
  <c r="L77" i="15"/>
  <c r="K77" i="15"/>
  <c r="J77" i="15"/>
  <c r="G77" i="15"/>
  <c r="E77" i="15"/>
  <c r="B77" i="15"/>
  <c r="AB76" i="15"/>
  <c r="AA76" i="15"/>
  <c r="Z76" i="15"/>
  <c r="Y76" i="15"/>
  <c r="AD76" i="15" s="1"/>
  <c r="X76" i="15"/>
  <c r="L76" i="15"/>
  <c r="K76" i="15"/>
  <c r="J76" i="15"/>
  <c r="G76" i="15"/>
  <c r="E76" i="15"/>
  <c r="B76" i="15"/>
  <c r="AB75" i="15"/>
  <c r="AA75" i="15"/>
  <c r="Z75" i="15"/>
  <c r="Y75" i="15"/>
  <c r="X75" i="15"/>
  <c r="L75" i="15"/>
  <c r="K75" i="15"/>
  <c r="J75" i="15"/>
  <c r="G75" i="15"/>
  <c r="E75" i="15"/>
  <c r="B75" i="15"/>
  <c r="AB74" i="15"/>
  <c r="AA74" i="15"/>
  <c r="Z74" i="15"/>
  <c r="Y74" i="15"/>
  <c r="X74" i="15"/>
  <c r="L74" i="15"/>
  <c r="K74" i="15"/>
  <c r="J74" i="15"/>
  <c r="G74" i="15"/>
  <c r="E74" i="15"/>
  <c r="B74" i="15"/>
  <c r="AB73" i="15"/>
  <c r="AA73" i="15"/>
  <c r="Z73" i="15"/>
  <c r="Y73" i="15"/>
  <c r="X73" i="15"/>
  <c r="L73" i="15"/>
  <c r="K73" i="15"/>
  <c r="J73" i="15"/>
  <c r="G73" i="15"/>
  <c r="E73" i="15"/>
  <c r="B73" i="15"/>
  <c r="AB72" i="15"/>
  <c r="AA72" i="15"/>
  <c r="Z72" i="15"/>
  <c r="Y72" i="15"/>
  <c r="X72" i="15"/>
  <c r="L72" i="15"/>
  <c r="K72" i="15"/>
  <c r="J72" i="15"/>
  <c r="G72" i="15"/>
  <c r="E72" i="15"/>
  <c r="B72" i="15"/>
  <c r="AB71" i="15"/>
  <c r="AA71" i="15"/>
  <c r="Z71" i="15"/>
  <c r="Y71" i="15"/>
  <c r="X71" i="15"/>
  <c r="L71" i="15"/>
  <c r="K71" i="15"/>
  <c r="J71" i="15"/>
  <c r="G71" i="15"/>
  <c r="E71" i="15"/>
  <c r="B71" i="15"/>
  <c r="AB70" i="15"/>
  <c r="AA70" i="15"/>
  <c r="Z70" i="15"/>
  <c r="Y70" i="15"/>
  <c r="X70" i="15"/>
  <c r="L70" i="15"/>
  <c r="K70" i="15"/>
  <c r="J70" i="15"/>
  <c r="G70" i="15"/>
  <c r="E70" i="15"/>
  <c r="B70" i="15"/>
  <c r="AB69" i="15"/>
  <c r="AA69" i="15"/>
  <c r="Z69" i="15"/>
  <c r="Y69" i="15"/>
  <c r="X69" i="15"/>
  <c r="L69" i="15"/>
  <c r="K69" i="15"/>
  <c r="J69" i="15"/>
  <c r="G69" i="15"/>
  <c r="E69" i="15"/>
  <c r="B69" i="15"/>
  <c r="AB68" i="15"/>
  <c r="AA68" i="15"/>
  <c r="Z68" i="15"/>
  <c r="Y68" i="15"/>
  <c r="X68" i="15"/>
  <c r="L68" i="15"/>
  <c r="K68" i="15"/>
  <c r="J68" i="15"/>
  <c r="G68" i="15"/>
  <c r="E68" i="15"/>
  <c r="B68" i="15"/>
  <c r="AB67" i="15"/>
  <c r="AA67" i="15"/>
  <c r="Z67" i="15"/>
  <c r="Y67" i="15"/>
  <c r="X67" i="15"/>
  <c r="L67" i="15"/>
  <c r="K67" i="15"/>
  <c r="J67" i="15"/>
  <c r="G67" i="15"/>
  <c r="E67" i="15"/>
  <c r="B67" i="15"/>
  <c r="AB66" i="15"/>
  <c r="AA66" i="15"/>
  <c r="Z66" i="15"/>
  <c r="Y66" i="15"/>
  <c r="X66" i="15"/>
  <c r="L66" i="15"/>
  <c r="K66" i="15"/>
  <c r="J66" i="15"/>
  <c r="G66" i="15"/>
  <c r="E66" i="15"/>
  <c r="B66" i="15"/>
  <c r="AB65" i="15"/>
  <c r="AA65" i="15"/>
  <c r="Z65" i="15"/>
  <c r="Y65" i="15"/>
  <c r="X65" i="15"/>
  <c r="N65" i="15"/>
  <c r="L65" i="15"/>
  <c r="K65" i="15"/>
  <c r="J65" i="15"/>
  <c r="G65" i="15"/>
  <c r="E65" i="15"/>
  <c r="B65" i="15"/>
  <c r="AB64" i="15"/>
  <c r="AA64" i="15"/>
  <c r="Z64" i="15"/>
  <c r="Y64" i="15"/>
  <c r="X64" i="15"/>
  <c r="L64" i="15"/>
  <c r="K64" i="15"/>
  <c r="J64" i="15"/>
  <c r="G64" i="15"/>
  <c r="E64" i="15"/>
  <c r="B64" i="15"/>
  <c r="AB63" i="15"/>
  <c r="AA63" i="15"/>
  <c r="Z63" i="15"/>
  <c r="Y63" i="15"/>
  <c r="X63" i="15"/>
  <c r="N63" i="15"/>
  <c r="L63" i="15"/>
  <c r="K63" i="15"/>
  <c r="J63" i="15"/>
  <c r="G63" i="15"/>
  <c r="E63" i="15"/>
  <c r="B63" i="15"/>
  <c r="AB62" i="15"/>
  <c r="AA62" i="15"/>
  <c r="Z62" i="15"/>
  <c r="Y62" i="15"/>
  <c r="X62" i="15"/>
  <c r="L62" i="15"/>
  <c r="K62" i="15"/>
  <c r="J62" i="15"/>
  <c r="G62" i="15"/>
  <c r="E62" i="15"/>
  <c r="B62" i="15"/>
  <c r="AB61" i="15"/>
  <c r="AA61" i="15"/>
  <c r="Z61" i="15"/>
  <c r="Y61" i="15"/>
  <c r="X61" i="15"/>
  <c r="L61" i="15"/>
  <c r="K61" i="15"/>
  <c r="J61" i="15"/>
  <c r="G61" i="15"/>
  <c r="E61" i="15"/>
  <c r="B61" i="15"/>
  <c r="AB60" i="15"/>
  <c r="AA60" i="15"/>
  <c r="Z60" i="15"/>
  <c r="Y60" i="15"/>
  <c r="AD60" i="15" s="1"/>
  <c r="X60" i="15"/>
  <c r="L60" i="15"/>
  <c r="K60" i="15"/>
  <c r="J60" i="15"/>
  <c r="G60" i="15"/>
  <c r="E60" i="15"/>
  <c r="B60" i="15"/>
  <c r="AB59" i="15"/>
  <c r="AA59" i="15"/>
  <c r="Z59" i="15"/>
  <c r="Y59" i="15"/>
  <c r="X59" i="15"/>
  <c r="AD59" i="15" s="1"/>
  <c r="L59" i="15"/>
  <c r="K59" i="15"/>
  <c r="J59" i="15"/>
  <c r="G59" i="15"/>
  <c r="E59" i="15"/>
  <c r="B59" i="15"/>
  <c r="AB58" i="15"/>
  <c r="AA58" i="15"/>
  <c r="Z58" i="15"/>
  <c r="Y58" i="15"/>
  <c r="X58" i="15"/>
  <c r="L58" i="15"/>
  <c r="K58" i="15"/>
  <c r="J58" i="15"/>
  <c r="G58" i="15"/>
  <c r="E58" i="15"/>
  <c r="B58" i="15"/>
  <c r="AB57" i="15"/>
  <c r="AA57" i="15"/>
  <c r="Z57" i="15"/>
  <c r="Y57" i="15"/>
  <c r="X57" i="15"/>
  <c r="N57" i="15"/>
  <c r="L57" i="15"/>
  <c r="K57" i="15"/>
  <c r="J57" i="15"/>
  <c r="G57" i="15"/>
  <c r="E57" i="15"/>
  <c r="B57" i="15"/>
  <c r="AB56" i="15"/>
  <c r="AA56" i="15"/>
  <c r="Z56" i="15"/>
  <c r="Y56" i="15"/>
  <c r="X56" i="15"/>
  <c r="L56" i="15"/>
  <c r="K56" i="15"/>
  <c r="J56" i="15"/>
  <c r="G56" i="15"/>
  <c r="E56" i="15"/>
  <c r="B56" i="15"/>
  <c r="AB55" i="15"/>
  <c r="AA55" i="15"/>
  <c r="Z55" i="15"/>
  <c r="Y55" i="15"/>
  <c r="X55" i="15"/>
  <c r="N55" i="15"/>
  <c r="L55" i="15"/>
  <c r="K55" i="15"/>
  <c r="J55" i="15"/>
  <c r="G55" i="15"/>
  <c r="E55" i="15"/>
  <c r="B55" i="15"/>
  <c r="AB54" i="15"/>
  <c r="AA54" i="15"/>
  <c r="Z54" i="15"/>
  <c r="Y54" i="15"/>
  <c r="X54" i="15"/>
  <c r="L54" i="15"/>
  <c r="K54" i="15"/>
  <c r="J54" i="15"/>
  <c r="G54" i="15"/>
  <c r="E54" i="15"/>
  <c r="B54" i="15"/>
  <c r="AB53" i="15"/>
  <c r="AA53" i="15"/>
  <c r="Z53" i="15"/>
  <c r="Y53" i="15"/>
  <c r="X53" i="15"/>
  <c r="L53" i="15"/>
  <c r="K53" i="15"/>
  <c r="J53" i="15"/>
  <c r="G53" i="15"/>
  <c r="E53" i="15"/>
  <c r="B53" i="15"/>
  <c r="AB52" i="15"/>
  <c r="AA52" i="15"/>
  <c r="Z52" i="15"/>
  <c r="Y52" i="15"/>
  <c r="AD52" i="15" s="1"/>
  <c r="X52" i="15"/>
  <c r="L52" i="15"/>
  <c r="K52" i="15"/>
  <c r="J52" i="15"/>
  <c r="G52" i="15"/>
  <c r="E52" i="15"/>
  <c r="B52" i="15"/>
  <c r="AB51" i="15"/>
  <c r="AA51" i="15"/>
  <c r="Z51" i="15"/>
  <c r="Y51" i="15"/>
  <c r="X51" i="15"/>
  <c r="AD51" i="15" s="1"/>
  <c r="L51" i="15"/>
  <c r="K51" i="15"/>
  <c r="J51" i="15"/>
  <c r="G51" i="15"/>
  <c r="E51" i="15"/>
  <c r="B51" i="15"/>
  <c r="AB50" i="15"/>
  <c r="AA50" i="15"/>
  <c r="Z50" i="15"/>
  <c r="Y50" i="15"/>
  <c r="X50" i="15"/>
  <c r="L50" i="15"/>
  <c r="K50" i="15"/>
  <c r="J50" i="15"/>
  <c r="G50" i="15"/>
  <c r="E50" i="15"/>
  <c r="B50" i="15"/>
  <c r="AB49" i="15"/>
  <c r="AA49" i="15"/>
  <c r="Z49" i="15"/>
  <c r="Y49" i="15"/>
  <c r="X49" i="15"/>
  <c r="N49" i="15"/>
  <c r="L49" i="15"/>
  <c r="K49" i="15"/>
  <c r="J49" i="15"/>
  <c r="G49" i="15"/>
  <c r="E49" i="15"/>
  <c r="B49" i="15"/>
  <c r="AB48" i="15"/>
  <c r="AA48" i="15"/>
  <c r="Z48" i="15"/>
  <c r="Y48" i="15"/>
  <c r="X48" i="15"/>
  <c r="L48" i="15"/>
  <c r="K48" i="15"/>
  <c r="J48" i="15"/>
  <c r="G48" i="15"/>
  <c r="E48" i="15"/>
  <c r="B48" i="15"/>
  <c r="AR47" i="15"/>
  <c r="AB47" i="15"/>
  <c r="AA47" i="15"/>
  <c r="Z47" i="15"/>
  <c r="Y47" i="15"/>
  <c r="X47" i="15"/>
  <c r="L47" i="15"/>
  <c r="K47" i="15"/>
  <c r="J47" i="15"/>
  <c r="G47" i="15"/>
  <c r="E47" i="15"/>
  <c r="B47" i="15"/>
  <c r="AR46" i="15"/>
  <c r="AK46" i="15"/>
  <c r="AB46" i="15"/>
  <c r="AA46" i="15"/>
  <c r="Z46" i="15"/>
  <c r="Y46" i="15"/>
  <c r="X46" i="15"/>
  <c r="AD46" i="15" s="1"/>
  <c r="L46" i="15"/>
  <c r="K46" i="15"/>
  <c r="J46" i="15"/>
  <c r="G46" i="15"/>
  <c r="E46" i="15"/>
  <c r="B46" i="15"/>
  <c r="AR45" i="15"/>
  <c r="AB45" i="15"/>
  <c r="AA45" i="15"/>
  <c r="Z45" i="15"/>
  <c r="Y45" i="15"/>
  <c r="X45" i="15"/>
  <c r="N45" i="15"/>
  <c r="L45" i="15"/>
  <c r="K45" i="15"/>
  <c r="J45" i="15"/>
  <c r="G45" i="15"/>
  <c r="E45" i="15"/>
  <c r="B45" i="15"/>
  <c r="AR44" i="15"/>
  <c r="AB44" i="15"/>
  <c r="AA44" i="15"/>
  <c r="Z44" i="15"/>
  <c r="Y44" i="15"/>
  <c r="X44" i="15"/>
  <c r="L44" i="15"/>
  <c r="K44" i="15"/>
  <c r="J44" i="15"/>
  <c r="G44" i="15"/>
  <c r="E44" i="15"/>
  <c r="B44" i="15"/>
  <c r="AR43" i="15"/>
  <c r="AB43" i="15"/>
  <c r="AA43" i="15"/>
  <c r="Z43" i="15"/>
  <c r="Y43" i="15"/>
  <c r="X43" i="15"/>
  <c r="L43" i="15"/>
  <c r="K43" i="15"/>
  <c r="J43" i="15"/>
  <c r="G43" i="15"/>
  <c r="E43" i="15"/>
  <c r="B43" i="15"/>
  <c r="AR42" i="15"/>
  <c r="AK142" i="15" s="1"/>
  <c r="AK42" i="15"/>
  <c r="AB42" i="15"/>
  <c r="AA42" i="15"/>
  <c r="Z42" i="15"/>
  <c r="Y42" i="15"/>
  <c r="X42" i="15"/>
  <c r="AD42" i="15" s="1"/>
  <c r="L42" i="15"/>
  <c r="K42" i="15"/>
  <c r="J42" i="15"/>
  <c r="G42" i="15"/>
  <c r="E42" i="15"/>
  <c r="B42" i="15"/>
  <c r="AB41" i="15"/>
  <c r="AA41" i="15"/>
  <c r="Z41" i="15"/>
  <c r="Y41" i="15"/>
  <c r="X41" i="15"/>
  <c r="L41" i="15"/>
  <c r="K41" i="15"/>
  <c r="J41" i="15"/>
  <c r="G41" i="15"/>
  <c r="E41" i="15"/>
  <c r="B41" i="15"/>
  <c r="AB40" i="15"/>
  <c r="AA40" i="15"/>
  <c r="Z40" i="15"/>
  <c r="Y40" i="15"/>
  <c r="X40" i="15"/>
  <c r="T40" i="15"/>
  <c r="O40" i="15"/>
  <c r="L40" i="15"/>
  <c r="K40" i="15"/>
  <c r="J40" i="15"/>
  <c r="G40" i="15"/>
  <c r="E40" i="15"/>
  <c r="B40" i="15"/>
  <c r="AK39" i="15"/>
  <c r="AB39" i="15"/>
  <c r="AA39" i="15"/>
  <c r="Z39" i="15"/>
  <c r="Y39" i="15"/>
  <c r="X39" i="15"/>
  <c r="AD39" i="15" s="1"/>
  <c r="L39" i="15"/>
  <c r="K39" i="15"/>
  <c r="J39" i="15"/>
  <c r="G39" i="15"/>
  <c r="E39" i="15"/>
  <c r="B39" i="15"/>
  <c r="AK38" i="15"/>
  <c r="AB38" i="15"/>
  <c r="AA38" i="15"/>
  <c r="Z38" i="15"/>
  <c r="Y38" i="15"/>
  <c r="X38" i="15"/>
  <c r="AD38" i="15" s="1"/>
  <c r="L38" i="15"/>
  <c r="K38" i="15"/>
  <c r="J38" i="15"/>
  <c r="G38" i="15"/>
  <c r="E38" i="15"/>
  <c r="B38" i="15"/>
  <c r="AK37" i="15"/>
  <c r="AB37" i="15"/>
  <c r="AA37" i="15"/>
  <c r="Z37" i="15"/>
  <c r="Y37" i="15"/>
  <c r="X37" i="15"/>
  <c r="L37" i="15"/>
  <c r="K37" i="15"/>
  <c r="J37" i="15"/>
  <c r="G37" i="15"/>
  <c r="E37" i="15"/>
  <c r="B37" i="15"/>
  <c r="AR36" i="15"/>
  <c r="AK36" i="15"/>
  <c r="AB36" i="15"/>
  <c r="AA36" i="15"/>
  <c r="Z36" i="15"/>
  <c r="Y36" i="15"/>
  <c r="X36" i="15"/>
  <c r="L36" i="15"/>
  <c r="K36" i="15"/>
  <c r="J36" i="15"/>
  <c r="G36" i="15"/>
  <c r="E36" i="15"/>
  <c r="B36" i="15"/>
  <c r="AR35" i="15"/>
  <c r="AK35" i="15"/>
  <c r="AB35" i="15"/>
  <c r="AA35" i="15"/>
  <c r="Z35" i="15"/>
  <c r="Y35" i="15"/>
  <c r="X35" i="15"/>
  <c r="AD35" i="15" s="1"/>
  <c r="L35" i="15"/>
  <c r="K35" i="15"/>
  <c r="J35" i="15"/>
  <c r="G35" i="15"/>
  <c r="E35" i="15"/>
  <c r="B35" i="15"/>
  <c r="AR34" i="15"/>
  <c r="AK34" i="15"/>
  <c r="AB34" i="15"/>
  <c r="AA34" i="15"/>
  <c r="Z34" i="15"/>
  <c r="Y34" i="15"/>
  <c r="X34" i="15"/>
  <c r="W34" i="15"/>
  <c r="L34" i="15"/>
  <c r="K34" i="15"/>
  <c r="J34" i="15"/>
  <c r="G34" i="15"/>
  <c r="E34" i="15"/>
  <c r="B34" i="15"/>
  <c r="AZ33" i="15"/>
  <c r="AR33" i="15"/>
  <c r="T235" i="15" s="1"/>
  <c r="AK33" i="15"/>
  <c r="AB33" i="15"/>
  <c r="AA33" i="15"/>
  <c r="Z33" i="15"/>
  <c r="Y33" i="15"/>
  <c r="X33" i="15"/>
  <c r="W33" i="15"/>
  <c r="L33" i="15"/>
  <c r="K33" i="15"/>
  <c r="J33" i="15"/>
  <c r="G33" i="15"/>
  <c r="E33" i="15"/>
  <c r="B33" i="15"/>
  <c r="AK32" i="15"/>
  <c r="AB32" i="15"/>
  <c r="AA32" i="15"/>
  <c r="Z32" i="15"/>
  <c r="Y32" i="15"/>
  <c r="AD32" i="15" s="1"/>
  <c r="X32" i="15"/>
  <c r="L32" i="15"/>
  <c r="K32" i="15"/>
  <c r="J32" i="15"/>
  <c r="G32" i="15"/>
  <c r="E32" i="15"/>
  <c r="B32" i="15"/>
  <c r="AZ31" i="15"/>
  <c r="AK31" i="15"/>
  <c r="AB31" i="15"/>
  <c r="AA31" i="15"/>
  <c r="Z31" i="15"/>
  <c r="Y31" i="15"/>
  <c r="X31" i="15"/>
  <c r="T31" i="15"/>
  <c r="O31" i="15"/>
  <c r="L31" i="15"/>
  <c r="K31" i="15"/>
  <c r="J31" i="15"/>
  <c r="G31" i="15"/>
  <c r="E31" i="15"/>
  <c r="B31" i="15"/>
  <c r="AZ30" i="15"/>
  <c r="AK30" i="15"/>
  <c r="AB30" i="15"/>
  <c r="AA30" i="15"/>
  <c r="Z30" i="15"/>
  <c r="Y30" i="15"/>
  <c r="AD30" i="15" s="1"/>
  <c r="X30" i="15"/>
  <c r="W30" i="15"/>
  <c r="T30" i="15"/>
  <c r="N30" i="15"/>
  <c r="L30" i="15"/>
  <c r="K30" i="15"/>
  <c r="J30" i="15"/>
  <c r="G30" i="15"/>
  <c r="E30" i="15"/>
  <c r="B30" i="15"/>
  <c r="AZ29" i="15"/>
  <c r="AK29" i="15"/>
  <c r="AB29" i="15"/>
  <c r="AA29" i="15"/>
  <c r="Z29" i="15"/>
  <c r="Y29" i="15"/>
  <c r="AD29" i="15" s="1"/>
  <c r="X29" i="15"/>
  <c r="W29" i="15"/>
  <c r="T29" i="15"/>
  <c r="N29" i="15"/>
  <c r="L29" i="15"/>
  <c r="K29" i="15"/>
  <c r="J29" i="15"/>
  <c r="G29" i="15"/>
  <c r="E29" i="15"/>
  <c r="B29" i="15"/>
  <c r="AZ28" i="15"/>
  <c r="AK28" i="15"/>
  <c r="AB28" i="15"/>
  <c r="AA28" i="15"/>
  <c r="Z28" i="15"/>
  <c r="Y28" i="15"/>
  <c r="X28" i="15"/>
  <c r="T28" i="15"/>
  <c r="L28" i="15"/>
  <c r="K28" i="15"/>
  <c r="J28" i="15"/>
  <c r="G28" i="15"/>
  <c r="E28" i="15"/>
  <c r="B28" i="15"/>
  <c r="AZ27" i="15"/>
  <c r="AK27" i="15"/>
  <c r="AB27" i="15"/>
  <c r="AA27" i="15"/>
  <c r="Z27" i="15"/>
  <c r="Y27" i="15"/>
  <c r="X27" i="15"/>
  <c r="T27" i="15"/>
  <c r="L27" i="15"/>
  <c r="K27" i="15"/>
  <c r="J27" i="15"/>
  <c r="G27" i="15"/>
  <c r="E27" i="15"/>
  <c r="B27" i="15"/>
  <c r="AK26" i="15"/>
  <c r="AB26" i="15"/>
  <c r="AA26" i="15"/>
  <c r="Z26" i="15"/>
  <c r="Y26" i="15"/>
  <c r="X26" i="15"/>
  <c r="AD26" i="15" s="1"/>
  <c r="T26" i="15"/>
  <c r="L26" i="15"/>
  <c r="K26" i="15"/>
  <c r="J26" i="15"/>
  <c r="G26" i="15"/>
  <c r="E26" i="15"/>
  <c r="B26" i="15"/>
  <c r="AK25" i="15"/>
  <c r="AB25" i="15"/>
  <c r="AA25" i="15"/>
  <c r="Z25" i="15"/>
  <c r="Y25" i="15"/>
  <c r="X25" i="15"/>
  <c r="W25" i="15"/>
  <c r="T25" i="15"/>
  <c r="L25" i="15"/>
  <c r="K25" i="15"/>
  <c r="J25" i="15"/>
  <c r="G25" i="15"/>
  <c r="E25" i="15"/>
  <c r="B25" i="15"/>
  <c r="AK24" i="15"/>
  <c r="AB24" i="15"/>
  <c r="AA24" i="15"/>
  <c r="Z24" i="15"/>
  <c r="Y24" i="15"/>
  <c r="AD24" i="15" s="1"/>
  <c r="X24" i="15"/>
  <c r="T24" i="15"/>
  <c r="L24" i="15"/>
  <c r="K24" i="15"/>
  <c r="J24" i="15"/>
  <c r="G24" i="15"/>
  <c r="E24" i="15"/>
  <c r="B24" i="15"/>
  <c r="AR23" i="15"/>
  <c r="AK23" i="15"/>
  <c r="AB23" i="15"/>
  <c r="AA23" i="15"/>
  <c r="Z23" i="15"/>
  <c r="Y23" i="15"/>
  <c r="X23" i="15"/>
  <c r="T23" i="15"/>
  <c r="L23" i="15"/>
  <c r="K23" i="15"/>
  <c r="J23" i="15"/>
  <c r="G23" i="15"/>
  <c r="E23" i="15"/>
  <c r="B23" i="15"/>
  <c r="AK22" i="15"/>
  <c r="AB22" i="15"/>
  <c r="AA22" i="15"/>
  <c r="Z22" i="15"/>
  <c r="Y22" i="15"/>
  <c r="X22" i="15"/>
  <c r="W22" i="15"/>
  <c r="T22" i="15"/>
  <c r="N22" i="15"/>
  <c r="L22" i="15"/>
  <c r="K22" i="15"/>
  <c r="J22" i="15"/>
  <c r="G22" i="15"/>
  <c r="E22" i="15"/>
  <c r="B22" i="15"/>
  <c r="AR21" i="15"/>
  <c r="O164" i="15" s="1"/>
  <c r="AK21" i="15"/>
  <c r="AB21" i="15"/>
  <c r="AA21" i="15"/>
  <c r="Z21" i="15"/>
  <c r="Y21" i="15"/>
  <c r="X21" i="15"/>
  <c r="W21" i="15"/>
  <c r="T21" i="15"/>
  <c r="N21" i="15"/>
  <c r="L21" i="15"/>
  <c r="K21" i="15"/>
  <c r="J21" i="15"/>
  <c r="G21" i="15"/>
  <c r="E21" i="15"/>
  <c r="B21" i="15"/>
  <c r="AK20" i="15"/>
  <c r="AB20" i="15"/>
  <c r="AA20" i="15"/>
  <c r="Z20" i="15"/>
  <c r="Y20" i="15"/>
  <c r="X20" i="15"/>
  <c r="T20" i="15"/>
  <c r="N20" i="15"/>
  <c r="L20" i="15"/>
  <c r="K20" i="15"/>
  <c r="J20" i="15"/>
  <c r="G20" i="15"/>
  <c r="E20" i="15"/>
  <c r="B20" i="15"/>
  <c r="AK19" i="15"/>
  <c r="AB19" i="15"/>
  <c r="AA19" i="15"/>
  <c r="Z19" i="15"/>
  <c r="Y19" i="15"/>
  <c r="AD19" i="15" s="1"/>
  <c r="X19" i="15"/>
  <c r="W19" i="15"/>
  <c r="T19" i="15"/>
  <c r="N19" i="15"/>
  <c r="L19" i="15"/>
  <c r="K19" i="15"/>
  <c r="J19" i="15"/>
  <c r="G19" i="15"/>
  <c r="E19" i="15"/>
  <c r="B19" i="15"/>
  <c r="AK18" i="15"/>
  <c r="AB18" i="15"/>
  <c r="AA18" i="15"/>
  <c r="Z18" i="15"/>
  <c r="Y18" i="15"/>
  <c r="X18" i="15"/>
  <c r="T18" i="15"/>
  <c r="N18" i="15"/>
  <c r="L18" i="15"/>
  <c r="K18" i="15"/>
  <c r="J18" i="15"/>
  <c r="G18" i="15"/>
  <c r="E18" i="15"/>
  <c r="B18" i="15"/>
  <c r="AK17" i="15"/>
  <c r="AB17" i="15"/>
  <c r="AA17" i="15"/>
  <c r="Z17" i="15"/>
  <c r="Y17" i="15"/>
  <c r="X17" i="15"/>
  <c r="W17" i="15"/>
  <c r="T17" i="15"/>
  <c r="N17" i="15"/>
  <c r="L17" i="15"/>
  <c r="K17" i="15"/>
  <c r="J17" i="15"/>
  <c r="G17" i="15"/>
  <c r="E17" i="15"/>
  <c r="B17" i="15"/>
  <c r="AK16" i="15"/>
  <c r="AB16" i="15"/>
  <c r="AA16" i="15"/>
  <c r="Z16" i="15"/>
  <c r="Y16" i="15"/>
  <c r="AD16" i="15" s="1"/>
  <c r="X16" i="15"/>
  <c r="T16" i="15"/>
  <c r="N16" i="15"/>
  <c r="L16" i="15"/>
  <c r="K16" i="15"/>
  <c r="J16" i="15"/>
  <c r="G16" i="15"/>
  <c r="E16" i="15"/>
  <c r="B16" i="15"/>
  <c r="AK15" i="15"/>
  <c r="AB15" i="15"/>
  <c r="AA15" i="15"/>
  <c r="Z15" i="15"/>
  <c r="Y15" i="15"/>
  <c r="X15" i="15"/>
  <c r="W15" i="15"/>
  <c r="T15" i="15"/>
  <c r="N15" i="15"/>
  <c r="L15" i="15"/>
  <c r="K15" i="15"/>
  <c r="J15" i="15"/>
  <c r="G15" i="15"/>
  <c r="E15" i="15"/>
  <c r="B15" i="15"/>
  <c r="AK14" i="15"/>
  <c r="AB14" i="15"/>
  <c r="AA14" i="15"/>
  <c r="Z14" i="15"/>
  <c r="Y14" i="15"/>
  <c r="X14" i="15"/>
  <c r="T14" i="15"/>
  <c r="N14" i="15"/>
  <c r="L14" i="15"/>
  <c r="K14" i="15"/>
  <c r="J14" i="15"/>
  <c r="G14" i="15"/>
  <c r="E14" i="15"/>
  <c r="B14" i="15"/>
  <c r="AK13" i="15"/>
  <c r="AB13" i="15"/>
  <c r="AA13" i="15"/>
  <c r="Z13" i="15"/>
  <c r="Y13" i="15"/>
  <c r="X13" i="15"/>
  <c r="W13" i="15"/>
  <c r="T13" i="15"/>
  <c r="N13" i="15"/>
  <c r="L13" i="15"/>
  <c r="K13" i="15"/>
  <c r="J13" i="15"/>
  <c r="G13" i="15"/>
  <c r="E13" i="15"/>
  <c r="B13" i="15"/>
  <c r="AK12" i="15"/>
  <c r="AB12" i="15"/>
  <c r="AA12" i="15"/>
  <c r="Z12" i="15"/>
  <c r="Y12" i="15"/>
  <c r="X12" i="15"/>
  <c r="T12" i="15"/>
  <c r="N12" i="15"/>
  <c r="L12" i="15"/>
  <c r="K12" i="15"/>
  <c r="J12" i="15"/>
  <c r="G12" i="15"/>
  <c r="E12" i="15"/>
  <c r="B12" i="15"/>
  <c r="AK11" i="15"/>
  <c r="AB11" i="15"/>
  <c r="AA11" i="15"/>
  <c r="Z11" i="15"/>
  <c r="Y11" i="15"/>
  <c r="AD11" i="15" s="1"/>
  <c r="X11" i="15"/>
  <c r="W11" i="15"/>
  <c r="T11" i="15"/>
  <c r="O11" i="15"/>
  <c r="N11" i="15"/>
  <c r="L11" i="15"/>
  <c r="K11" i="15"/>
  <c r="J11" i="15"/>
  <c r="G11" i="15"/>
  <c r="E11" i="15"/>
  <c r="B11" i="15"/>
  <c r="AK10" i="15"/>
  <c r="AB10" i="15"/>
  <c r="AA10" i="15"/>
  <c r="Z10" i="15"/>
  <c r="Y10" i="15"/>
  <c r="AD10" i="15" s="1"/>
  <c r="X10" i="15"/>
  <c r="T10" i="15"/>
  <c r="O10" i="15"/>
  <c r="N10" i="15"/>
  <c r="L10" i="15"/>
  <c r="K10" i="15"/>
  <c r="J10" i="15"/>
  <c r="G10" i="15"/>
  <c r="E10" i="15"/>
  <c r="B10" i="15"/>
  <c r="AN66" i="9"/>
  <c r="AL41" i="9"/>
  <c r="AK41" i="9"/>
  <c r="AJ41" i="9"/>
  <c r="AI41" i="9"/>
  <c r="AA41" i="9"/>
  <c r="Z41" i="9"/>
  <c r="Y41" i="9"/>
  <c r="X41" i="9"/>
  <c r="AL40" i="9"/>
  <c r="AK40" i="9"/>
  <c r="AJ40" i="9"/>
  <c r="AI40" i="9"/>
  <c r="AA40" i="9"/>
  <c r="Z40" i="9"/>
  <c r="Y40" i="9"/>
  <c r="X40" i="9"/>
  <c r="AL39" i="9"/>
  <c r="AK39" i="9"/>
  <c r="AJ39" i="9"/>
  <c r="AI39" i="9"/>
  <c r="AA39" i="9"/>
  <c r="Z39" i="9"/>
  <c r="Y39" i="9"/>
  <c r="X39" i="9"/>
  <c r="AL38" i="9"/>
  <c r="AK38" i="9"/>
  <c r="AJ38" i="9"/>
  <c r="AI38" i="9"/>
  <c r="AA38" i="9"/>
  <c r="Z38" i="9"/>
  <c r="Y38" i="9"/>
  <c r="X38" i="9"/>
  <c r="AL37" i="9"/>
  <c r="AK37" i="9"/>
  <c r="AJ37" i="9"/>
  <c r="AI37" i="9"/>
  <c r="AA37" i="9"/>
  <c r="Z37" i="9"/>
  <c r="Y37" i="9"/>
  <c r="X37" i="9"/>
  <c r="AL36" i="9"/>
  <c r="AK36" i="9"/>
  <c r="AJ36" i="9"/>
  <c r="AI36" i="9"/>
  <c r="AA36" i="9"/>
  <c r="Z36" i="9"/>
  <c r="Y36" i="9"/>
  <c r="X36" i="9"/>
  <c r="AL35" i="9"/>
  <c r="AK35" i="9"/>
  <c r="AJ35" i="9"/>
  <c r="AI35" i="9"/>
  <c r="AA35" i="9"/>
  <c r="B21" i="23" s="1"/>
  <c r="Z35" i="9"/>
  <c r="B20" i="23" s="1"/>
  <c r="Y35" i="9"/>
  <c r="X35" i="9"/>
  <c r="AL34" i="9"/>
  <c r="AK34" i="9"/>
  <c r="AJ34" i="9"/>
  <c r="AI34" i="9"/>
  <c r="AA34" i="9"/>
  <c r="Z34" i="9"/>
  <c r="Y34" i="9"/>
  <c r="X34" i="9"/>
  <c r="AL33" i="9"/>
  <c r="AK33" i="9"/>
  <c r="AJ33" i="9"/>
  <c r="AI33" i="9"/>
  <c r="AA33" i="9"/>
  <c r="Z33" i="9"/>
  <c r="Y33" i="9"/>
  <c r="X33" i="9"/>
  <c r="AL32" i="9"/>
  <c r="AK32" i="9"/>
  <c r="AJ32" i="9"/>
  <c r="AI32" i="9"/>
  <c r="AA32" i="9"/>
  <c r="Z32" i="9"/>
  <c r="Y32" i="9"/>
  <c r="X32" i="9"/>
  <c r="DI16" i="9"/>
  <c r="AO13" i="9"/>
  <c r="AW49" i="8"/>
  <c r="AY47" i="8"/>
  <c r="AW48" i="8" s="1"/>
  <c r="AW46" i="8"/>
  <c r="AW45" i="8"/>
  <c r="AW44" i="8"/>
  <c r="AW43" i="8"/>
  <c r="AW42" i="8"/>
  <c r="AW38" i="8"/>
  <c r="AW37" i="8"/>
  <c r="AW36" i="8"/>
  <c r="AW35" i="8"/>
  <c r="AW34" i="8"/>
  <c r="AW33" i="8"/>
  <c r="AW27" i="8"/>
  <c r="AW25" i="8"/>
  <c r="AW24" i="8"/>
  <c r="AW23" i="8"/>
  <c r="AW22" i="8"/>
  <c r="AW21" i="8"/>
  <c r="Y20" i="8"/>
  <c r="AX16" i="8"/>
  <c r="AX15" i="8"/>
  <c r="AX14" i="8"/>
  <c r="AX13" i="8"/>
  <c r="AX12" i="8"/>
  <c r="AX11" i="8"/>
  <c r="BJ7" i="8"/>
  <c r="BG7" i="8"/>
  <c r="BJ6" i="8"/>
  <c r="BG6" i="8"/>
  <c r="BJ5" i="8"/>
  <c r="BG5" i="8"/>
  <c r="BJ4" i="8"/>
  <c r="BG4" i="8"/>
  <c r="BJ2" i="8"/>
  <c r="BG2" i="8"/>
  <c r="L272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DN153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46" i="23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B26" i="23"/>
  <c r="L25" i="23"/>
  <c r="L24" i="23"/>
  <c r="L23" i="23"/>
  <c r="L22" i="23"/>
  <c r="L21" i="23"/>
  <c r="L20" i="23"/>
  <c r="L19" i="23"/>
  <c r="L18" i="23"/>
  <c r="L17" i="23"/>
  <c r="L16" i="23"/>
  <c r="B16" i="23"/>
  <c r="L15" i="23"/>
  <c r="L14" i="23"/>
  <c r="B22" i="23"/>
  <c r="X89" i="23" s="1"/>
  <c r="Y29" i="8" l="1"/>
  <c r="Y379" i="8"/>
  <c r="Y383" i="8"/>
  <c r="Y387" i="8"/>
  <c r="Y391" i="8"/>
  <c r="Y395" i="8"/>
  <c r="Y399" i="8"/>
  <c r="Y403" i="8"/>
  <c r="Y382" i="8"/>
  <c r="Y375" i="8"/>
  <c r="Y380" i="8"/>
  <c r="Y384" i="8"/>
  <c r="Y388" i="8"/>
  <c r="Y392" i="8"/>
  <c r="Y396" i="8"/>
  <c r="Y400" i="8"/>
  <c r="Y404" i="8"/>
  <c r="Y376" i="8"/>
  <c r="Y386" i="8"/>
  <c r="Y377" i="8"/>
  <c r="Y381" i="8"/>
  <c r="Y385" i="8"/>
  <c r="Y389" i="8"/>
  <c r="Y393" i="8"/>
  <c r="Y397" i="8"/>
  <c r="Y401" i="8"/>
  <c r="Y405" i="8"/>
  <c r="Y378" i="8"/>
  <c r="Y394" i="8"/>
  <c r="Y398" i="8"/>
  <c r="Y390" i="8"/>
  <c r="Y402" i="8"/>
  <c r="AN49" i="8"/>
  <c r="AN376" i="8"/>
  <c r="AN379" i="8"/>
  <c r="AN383" i="8"/>
  <c r="AN387" i="8"/>
  <c r="AN391" i="8"/>
  <c r="AN395" i="8"/>
  <c r="AN399" i="8"/>
  <c r="AN403" i="8"/>
  <c r="AN380" i="8"/>
  <c r="AN384" i="8"/>
  <c r="AN388" i="8"/>
  <c r="AN392" i="8"/>
  <c r="AN396" i="8"/>
  <c r="AN400" i="8"/>
  <c r="AN404" i="8"/>
  <c r="AN375" i="8"/>
  <c r="AN378" i="8"/>
  <c r="AN386" i="8"/>
  <c r="AN377" i="8"/>
  <c r="AN381" i="8"/>
  <c r="AN385" i="8"/>
  <c r="AN389" i="8"/>
  <c r="AN393" i="8"/>
  <c r="AN397" i="8"/>
  <c r="AN401" i="8"/>
  <c r="AN405" i="8"/>
  <c r="AN382" i="8"/>
  <c r="AN390" i="8"/>
  <c r="AN402" i="8"/>
  <c r="AN394" i="8"/>
  <c r="AN398" i="8"/>
  <c r="S376" i="8"/>
  <c r="S378" i="8"/>
  <c r="S382" i="8"/>
  <c r="S386" i="8"/>
  <c r="S390" i="8"/>
  <c r="S394" i="8"/>
  <c r="S398" i="8"/>
  <c r="S402" i="8"/>
  <c r="S385" i="8"/>
  <c r="S389" i="8"/>
  <c r="S379" i="8"/>
  <c r="S383" i="8"/>
  <c r="S387" i="8"/>
  <c r="S391" i="8"/>
  <c r="S395" i="8"/>
  <c r="S399" i="8"/>
  <c r="S403" i="8"/>
  <c r="S377" i="8"/>
  <c r="S381" i="8"/>
  <c r="S375" i="8"/>
  <c r="S380" i="8"/>
  <c r="S384" i="8"/>
  <c r="S388" i="8"/>
  <c r="S392" i="8"/>
  <c r="S396" i="8"/>
  <c r="S400" i="8"/>
  <c r="S404" i="8"/>
  <c r="S405" i="8"/>
  <c r="S393" i="8"/>
  <c r="S397" i="8"/>
  <c r="S401" i="8"/>
  <c r="AO79" i="8"/>
  <c r="AO375" i="8"/>
  <c r="AO378" i="8"/>
  <c r="AO382" i="8"/>
  <c r="AO386" i="8"/>
  <c r="AO390" i="8"/>
  <c r="AO394" i="8"/>
  <c r="AO398" i="8"/>
  <c r="AO402" i="8"/>
  <c r="AO385" i="8"/>
  <c r="AO376" i="8"/>
  <c r="AO379" i="8"/>
  <c r="AO383" i="8"/>
  <c r="AO387" i="8"/>
  <c r="AO391" i="8"/>
  <c r="AO395" i="8"/>
  <c r="AO399" i="8"/>
  <c r="AO403" i="8"/>
  <c r="AO377" i="8"/>
  <c r="AO381" i="8"/>
  <c r="AO380" i="8"/>
  <c r="AO384" i="8"/>
  <c r="AO388" i="8"/>
  <c r="AO392" i="8"/>
  <c r="AO396" i="8"/>
  <c r="AO400" i="8"/>
  <c r="AO404" i="8"/>
  <c r="AO397" i="8"/>
  <c r="AO401" i="8"/>
  <c r="AO389" i="8"/>
  <c r="AO405" i="8"/>
  <c r="AO393" i="8"/>
  <c r="V48" i="8"/>
  <c r="V377" i="8"/>
  <c r="V381" i="8"/>
  <c r="V385" i="8"/>
  <c r="V389" i="8"/>
  <c r="V393" i="8"/>
  <c r="V397" i="8"/>
  <c r="V401" i="8"/>
  <c r="V405" i="8"/>
  <c r="V376" i="8"/>
  <c r="V378" i="8"/>
  <c r="V382" i="8"/>
  <c r="V386" i="8"/>
  <c r="V390" i="8"/>
  <c r="V394" i="8"/>
  <c r="V398" i="8"/>
  <c r="V402" i="8"/>
  <c r="V384" i="8"/>
  <c r="V388" i="8"/>
  <c r="V379" i="8"/>
  <c r="V383" i="8"/>
  <c r="V387" i="8"/>
  <c r="V391" i="8"/>
  <c r="V395" i="8"/>
  <c r="V399" i="8"/>
  <c r="V403" i="8"/>
  <c r="V375" i="8"/>
  <c r="V380" i="8"/>
  <c r="V396" i="8"/>
  <c r="V400" i="8"/>
  <c r="V404" i="8"/>
  <c r="V392" i="8"/>
  <c r="AK43" i="8"/>
  <c r="AK380" i="8"/>
  <c r="AK384" i="8"/>
  <c r="AK388" i="8"/>
  <c r="AK392" i="8"/>
  <c r="AK396" i="8"/>
  <c r="AK400" i="8"/>
  <c r="AK404" i="8"/>
  <c r="AK383" i="8"/>
  <c r="AK377" i="8"/>
  <c r="AK381" i="8"/>
  <c r="AK385" i="8"/>
  <c r="AK389" i="8"/>
  <c r="AK393" i="8"/>
  <c r="AK397" i="8"/>
  <c r="AK401" i="8"/>
  <c r="AK405" i="8"/>
  <c r="AK376" i="8"/>
  <c r="AK379" i="8"/>
  <c r="AK375" i="8"/>
  <c r="AK378" i="8"/>
  <c r="AK382" i="8"/>
  <c r="AK386" i="8"/>
  <c r="AK390" i="8"/>
  <c r="AK394" i="8"/>
  <c r="AK398" i="8"/>
  <c r="AK402" i="8"/>
  <c r="AK387" i="8"/>
  <c r="AK399" i="8"/>
  <c r="AK403" i="8"/>
  <c r="AK391" i="8"/>
  <c r="AK395" i="8"/>
  <c r="AE48" i="8"/>
  <c r="AF375" i="8"/>
  <c r="AF377" i="8"/>
  <c r="AE378" i="8"/>
  <c r="AF381" i="8"/>
  <c r="AE382" i="8"/>
  <c r="AF385" i="8"/>
  <c r="AE386" i="8"/>
  <c r="AF389" i="8"/>
  <c r="AE390" i="8"/>
  <c r="AF393" i="8"/>
  <c r="AE394" i="8"/>
  <c r="AF397" i="8"/>
  <c r="AE398" i="8"/>
  <c r="AF401" i="8"/>
  <c r="AE402" i="8"/>
  <c r="AF405" i="8"/>
  <c r="AE375" i="8"/>
  <c r="AF380" i="8"/>
  <c r="AE376" i="8"/>
  <c r="AF378" i="8"/>
  <c r="AE379" i="8"/>
  <c r="AF382" i="8"/>
  <c r="AE383" i="8"/>
  <c r="AF386" i="8"/>
  <c r="AE387" i="8"/>
  <c r="AF390" i="8"/>
  <c r="AE391" i="8"/>
  <c r="AF394" i="8"/>
  <c r="AE395" i="8"/>
  <c r="AF398" i="8"/>
  <c r="AE399" i="8"/>
  <c r="AF402" i="8"/>
  <c r="AE403" i="8"/>
  <c r="AE377" i="8"/>
  <c r="AE385" i="8"/>
  <c r="AF376" i="8"/>
  <c r="AF379" i="8"/>
  <c r="AE380" i="8"/>
  <c r="AF383" i="8"/>
  <c r="AE384" i="8"/>
  <c r="AF387" i="8"/>
  <c r="AE388" i="8"/>
  <c r="AF391" i="8"/>
  <c r="AE392" i="8"/>
  <c r="AF395" i="8"/>
  <c r="AE396" i="8"/>
  <c r="AF399" i="8"/>
  <c r="AE400" i="8"/>
  <c r="AF403" i="8"/>
  <c r="AE404" i="8"/>
  <c r="AE381" i="8"/>
  <c r="AF384" i="8"/>
  <c r="AF388" i="8"/>
  <c r="AF392" i="8"/>
  <c r="AE401" i="8"/>
  <c r="AE389" i="8"/>
  <c r="AF396" i="8"/>
  <c r="AE405" i="8"/>
  <c r="AE393" i="8"/>
  <c r="AF400" i="8"/>
  <c r="AE397" i="8"/>
  <c r="AF404" i="8"/>
  <c r="X52" i="8"/>
  <c r="X375" i="8"/>
  <c r="X380" i="8"/>
  <c r="X384" i="8"/>
  <c r="X388" i="8"/>
  <c r="X392" i="8"/>
  <c r="X396" i="8"/>
  <c r="X400" i="8"/>
  <c r="X404" i="8"/>
  <c r="X379" i="8"/>
  <c r="X387" i="8"/>
  <c r="X377" i="8"/>
  <c r="X381" i="8"/>
  <c r="X385" i="8"/>
  <c r="X389" i="8"/>
  <c r="X393" i="8"/>
  <c r="X397" i="8"/>
  <c r="X401" i="8"/>
  <c r="X405" i="8"/>
  <c r="X383" i="8"/>
  <c r="X376" i="8"/>
  <c r="X378" i="8"/>
  <c r="X382" i="8"/>
  <c r="X386" i="8"/>
  <c r="X390" i="8"/>
  <c r="X394" i="8"/>
  <c r="X398" i="8"/>
  <c r="X402" i="8"/>
  <c r="X403" i="8"/>
  <c r="X391" i="8"/>
  <c r="X395" i="8"/>
  <c r="X399" i="8"/>
  <c r="AD44" i="15"/>
  <c r="AD66" i="15"/>
  <c r="AD75" i="15"/>
  <c r="AD83" i="15"/>
  <c r="AE14" i="8"/>
  <c r="AD12" i="15"/>
  <c r="AD15" i="15"/>
  <c r="AD20" i="15"/>
  <c r="AD23" i="15"/>
  <c r="O26" i="15"/>
  <c r="AD31" i="15"/>
  <c r="AD33" i="15"/>
  <c r="AD34" i="15"/>
  <c r="O35" i="15"/>
  <c r="AD36" i="15"/>
  <c r="AD37" i="15"/>
  <c r="O38" i="15"/>
  <c r="AD40" i="15"/>
  <c r="AD41" i="15"/>
  <c r="O42" i="15"/>
  <c r="AD43" i="15"/>
  <c r="AD45" i="15"/>
  <c r="O46" i="15"/>
  <c r="AD47" i="15"/>
  <c r="AR48" i="15"/>
  <c r="N53" i="15"/>
  <c r="AD55" i="15"/>
  <c r="AD56" i="15"/>
  <c r="N61" i="15"/>
  <c r="AD63" i="15"/>
  <c r="AD64" i="15"/>
  <c r="AD74" i="15"/>
  <c r="AD78" i="15"/>
  <c r="AD82" i="15"/>
  <c r="AD86" i="15"/>
  <c r="N122" i="15"/>
  <c r="T125" i="15"/>
  <c r="O130" i="15"/>
  <c r="O162" i="15"/>
  <c r="AD13" i="15"/>
  <c r="AD18" i="15"/>
  <c r="AD21" i="15"/>
  <c r="AD22" i="15"/>
  <c r="AD27" i="15"/>
  <c r="AD48" i="15"/>
  <c r="AD49" i="15"/>
  <c r="AD50" i="15"/>
  <c r="AD57" i="15"/>
  <c r="AD58" i="15"/>
  <c r="AD65" i="15"/>
  <c r="AD67" i="15"/>
  <c r="AD70" i="15"/>
  <c r="AD71" i="15"/>
  <c r="AD79" i="15"/>
  <c r="AD14" i="15"/>
  <c r="AD17" i="15"/>
  <c r="N25" i="15"/>
  <c r="AD25" i="15"/>
  <c r="AD28" i="15"/>
  <c r="N33" i="15"/>
  <c r="N34" i="15"/>
  <c r="T35" i="15"/>
  <c r="T38" i="15"/>
  <c r="AK40" i="15"/>
  <c r="AK41" i="15"/>
  <c r="T42" i="15"/>
  <c r="T46" i="15"/>
  <c r="N51" i="15"/>
  <c r="AD53" i="15"/>
  <c r="AD54" i="15"/>
  <c r="N59" i="15"/>
  <c r="AD61" i="15"/>
  <c r="AD62" i="15"/>
  <c r="N67" i="15"/>
  <c r="AD68" i="15"/>
  <c r="AD69" i="15"/>
  <c r="AD72" i="15"/>
  <c r="AD73" i="15"/>
  <c r="AD77" i="15"/>
  <c r="AD81" i="15"/>
  <c r="AD85" i="15"/>
  <c r="AD89" i="15"/>
  <c r="N98" i="15"/>
  <c r="AK124" i="15"/>
  <c r="AK134" i="15"/>
  <c r="N172" i="15"/>
  <c r="AD84" i="15"/>
  <c r="AD88" i="15"/>
  <c r="N106" i="15"/>
  <c r="N184" i="15"/>
  <c r="W45" i="15"/>
  <c r="W51" i="15"/>
  <c r="W55" i="15"/>
  <c r="W63" i="15"/>
  <c r="W67" i="15"/>
  <c r="W90" i="15"/>
  <c r="W94" i="15"/>
  <c r="W110" i="15"/>
  <c r="W118" i="15"/>
  <c r="M14" i="23"/>
  <c r="B29" i="23"/>
  <c r="O13" i="15"/>
  <c r="O15" i="15"/>
  <c r="O17" i="15"/>
  <c r="O19" i="15"/>
  <c r="O21" i="15"/>
  <c r="O22" i="15"/>
  <c r="O25" i="15"/>
  <c r="N27" i="15"/>
  <c r="W27" i="15"/>
  <c r="N28" i="15"/>
  <c r="W28" i="15"/>
  <c r="O29" i="15"/>
  <c r="O30" i="15"/>
  <c r="O33" i="15"/>
  <c r="T33" i="15"/>
  <c r="O34" i="15"/>
  <c r="T34" i="15"/>
  <c r="N37" i="15"/>
  <c r="W37" i="15"/>
  <c r="N39" i="15"/>
  <c r="W39" i="15"/>
  <c r="N41" i="15"/>
  <c r="W41" i="15"/>
  <c r="AK314" i="15"/>
  <c r="AK312" i="15"/>
  <c r="AK310" i="15"/>
  <c r="AK308" i="15"/>
  <c r="AK306" i="15"/>
  <c r="AK315" i="15"/>
  <c r="AK313" i="15"/>
  <c r="AK311" i="15"/>
  <c r="AK309" i="15"/>
  <c r="AK307" i="15"/>
  <c r="AK305" i="15"/>
  <c r="AK303" i="15"/>
  <c r="AK304" i="15"/>
  <c r="AK302" i="15"/>
  <c r="AK301" i="15"/>
  <c r="AK300" i="15"/>
  <c r="AK298" i="15"/>
  <c r="AK296" i="15"/>
  <c r="AK294" i="15"/>
  <c r="AK299" i="15"/>
  <c r="AK297" i="15"/>
  <c r="AK295" i="15"/>
  <c r="AK293" i="15"/>
  <c r="AK292" i="15"/>
  <c r="AK290" i="15"/>
  <c r="AK288" i="15"/>
  <c r="AK286" i="15"/>
  <c r="AK284" i="15"/>
  <c r="AK282" i="15"/>
  <c r="AK291" i="15"/>
  <c r="AK289" i="15"/>
  <c r="AK287" i="15"/>
  <c r="AK285" i="15"/>
  <c r="AK283" i="15"/>
  <c r="AK279" i="15"/>
  <c r="AK277" i="15"/>
  <c r="AK275" i="15"/>
  <c r="AK273" i="15"/>
  <c r="AK271" i="15"/>
  <c r="AK269" i="15"/>
  <c r="AK267" i="15"/>
  <c r="AK265" i="15"/>
  <c r="AK263" i="15"/>
  <c r="AK261" i="15"/>
  <c r="AK281" i="15"/>
  <c r="AK280" i="15"/>
  <c r="AK278" i="15"/>
  <c r="AK276" i="15"/>
  <c r="AK274" i="15"/>
  <c r="AK272" i="15"/>
  <c r="AK270" i="15"/>
  <c r="AK268" i="15"/>
  <c r="AK266" i="15"/>
  <c r="AK264" i="15"/>
  <c r="AK262" i="15"/>
  <c r="AK260" i="15"/>
  <c r="AK259" i="15"/>
  <c r="AK257" i="15"/>
  <c r="AK255" i="15"/>
  <c r="AK253" i="15"/>
  <c r="AK251" i="15"/>
  <c r="AK249" i="15"/>
  <c r="AK247" i="15"/>
  <c r="AK245" i="15"/>
  <c r="AK243" i="15"/>
  <c r="AK241" i="15"/>
  <c r="AK239" i="15"/>
  <c r="AK258" i="15"/>
  <c r="AK256" i="15"/>
  <c r="AK254" i="15"/>
  <c r="AK252" i="15"/>
  <c r="AK250" i="15"/>
  <c r="AK248" i="15"/>
  <c r="AK246" i="15"/>
  <c r="AK244" i="15"/>
  <c r="AK242" i="15"/>
  <c r="AK240" i="15"/>
  <c r="AK238" i="15"/>
  <c r="AK236" i="15"/>
  <c r="AK234" i="15"/>
  <c r="AK232" i="15"/>
  <c r="AK230" i="15"/>
  <c r="AK228" i="15"/>
  <c r="AK226" i="15"/>
  <c r="AK224" i="15"/>
  <c r="AK222" i="15"/>
  <c r="AK220" i="15"/>
  <c r="AK219" i="15"/>
  <c r="AK217" i="15"/>
  <c r="AK215" i="15"/>
  <c r="AK213" i="15"/>
  <c r="AK211" i="15"/>
  <c r="AK209" i="15"/>
  <c r="AK205" i="15"/>
  <c r="AK201" i="15"/>
  <c r="AK197" i="15"/>
  <c r="AK196" i="15"/>
  <c r="AK195" i="15"/>
  <c r="AK193" i="15"/>
  <c r="AK191" i="15"/>
  <c r="AK189" i="15"/>
  <c r="AK187" i="15"/>
  <c r="AK185" i="15"/>
  <c r="AK183" i="15"/>
  <c r="AK181" i="15"/>
  <c r="AK179" i="15"/>
  <c r="AK177" i="15"/>
  <c r="AK175" i="15"/>
  <c r="AK173" i="15"/>
  <c r="AK171" i="15"/>
  <c r="AK169" i="15"/>
  <c r="AK167" i="15"/>
  <c r="AK237" i="15"/>
  <c r="AK235" i="15"/>
  <c r="AK233" i="15"/>
  <c r="AK231" i="15"/>
  <c r="AK229" i="15"/>
  <c r="AK227" i="15"/>
  <c r="AK225" i="15"/>
  <c r="AK223" i="15"/>
  <c r="AK221" i="15"/>
  <c r="AK206" i="15"/>
  <c r="AK202" i="15"/>
  <c r="AK198" i="15"/>
  <c r="AK218" i="15"/>
  <c r="AK216" i="15"/>
  <c r="AK214" i="15"/>
  <c r="AK212" i="15"/>
  <c r="AK210" i="15"/>
  <c r="AK207" i="15"/>
  <c r="AK203" i="15"/>
  <c r="AK199" i="15"/>
  <c r="AK194" i="15"/>
  <c r="AK192" i="15"/>
  <c r="AK190" i="15"/>
  <c r="AK188" i="15"/>
  <c r="AK186" i="15"/>
  <c r="AK184" i="15"/>
  <c r="AK182" i="15"/>
  <c r="AK180" i="15"/>
  <c r="AK178" i="15"/>
  <c r="AK176" i="15"/>
  <c r="AK174" i="15"/>
  <c r="AK208" i="15"/>
  <c r="AK168" i="15"/>
  <c r="AK166" i="15"/>
  <c r="AK165" i="15"/>
  <c r="AK163" i="15"/>
  <c r="AK161" i="15"/>
  <c r="AK159" i="15"/>
  <c r="AK157" i="15"/>
  <c r="AK155" i="15"/>
  <c r="AK153" i="15"/>
  <c r="AK151" i="15"/>
  <c r="AK149" i="15"/>
  <c r="AK147" i="15"/>
  <c r="AK204" i="15"/>
  <c r="AK170" i="15"/>
  <c r="AK172" i="15"/>
  <c r="AK164" i="15"/>
  <c r="AK162" i="15"/>
  <c r="AK160" i="15"/>
  <c r="AK158" i="15"/>
  <c r="AK156" i="15"/>
  <c r="AK154" i="15"/>
  <c r="AK152" i="15"/>
  <c r="AK150" i="15"/>
  <c r="AK148" i="15"/>
  <c r="AK127" i="15"/>
  <c r="AK122" i="15"/>
  <c r="AK121" i="15"/>
  <c r="AK119" i="15"/>
  <c r="AK117" i="15"/>
  <c r="AK115" i="15"/>
  <c r="AK113" i="15"/>
  <c r="AK111" i="15"/>
  <c r="AK109" i="15"/>
  <c r="AK107" i="15"/>
  <c r="AK105" i="15"/>
  <c r="AK103" i="15"/>
  <c r="AK101" i="15"/>
  <c r="AK99" i="15"/>
  <c r="AK97" i="15"/>
  <c r="AK95" i="15"/>
  <c r="AK93" i="15"/>
  <c r="AK91" i="15"/>
  <c r="AK89" i="15"/>
  <c r="AK87" i="15"/>
  <c r="AK85" i="15"/>
  <c r="AK83" i="15"/>
  <c r="AK81" i="15"/>
  <c r="AK79" i="15"/>
  <c r="AK77" i="15"/>
  <c r="AK75" i="15"/>
  <c r="AK73" i="15"/>
  <c r="AK71" i="15"/>
  <c r="AK69" i="15"/>
  <c r="AK67" i="15"/>
  <c r="AK145" i="15"/>
  <c r="AK143" i="15"/>
  <c r="AK141" i="15"/>
  <c r="AK139" i="15"/>
  <c r="AK137" i="15"/>
  <c r="AK135" i="15"/>
  <c r="AK133" i="15"/>
  <c r="AK131" i="15"/>
  <c r="AK128" i="15"/>
  <c r="AK200" i="15"/>
  <c r="AK129" i="15"/>
  <c r="AK126" i="15"/>
  <c r="AK125" i="15"/>
  <c r="AK120" i="15"/>
  <c r="AK118" i="15"/>
  <c r="AK116" i="15"/>
  <c r="AK114" i="15"/>
  <c r="AK112" i="15"/>
  <c r="AK110" i="15"/>
  <c r="AK108" i="15"/>
  <c r="AK106" i="15"/>
  <c r="AK104" i="15"/>
  <c r="AK102" i="15"/>
  <c r="AK100" i="15"/>
  <c r="AK98" i="15"/>
  <c r="AK96" i="15"/>
  <c r="AK94" i="15"/>
  <c r="AK92" i="15"/>
  <c r="AK90" i="15"/>
  <c r="AK88" i="15"/>
  <c r="AK86" i="15"/>
  <c r="AK84" i="15"/>
  <c r="AK82" i="15"/>
  <c r="AK80" i="15"/>
  <c r="AK78" i="15"/>
  <c r="AK76" i="15"/>
  <c r="AK74" i="15"/>
  <c r="N44" i="15"/>
  <c r="W44" i="15"/>
  <c r="O45" i="15"/>
  <c r="T45" i="15"/>
  <c r="AK45" i="15"/>
  <c r="N48" i="15"/>
  <c r="W48" i="15"/>
  <c r="O49" i="15"/>
  <c r="T49" i="15"/>
  <c r="AK49" i="15"/>
  <c r="O51" i="15"/>
  <c r="T51" i="15"/>
  <c r="AK51" i="15"/>
  <c r="O53" i="15"/>
  <c r="T53" i="15"/>
  <c r="AK53" i="15"/>
  <c r="O55" i="15"/>
  <c r="T55" i="15"/>
  <c r="AK55" i="15"/>
  <c r="O57" i="15"/>
  <c r="T57" i="15"/>
  <c r="AK57" i="15"/>
  <c r="O59" i="15"/>
  <c r="T59" i="15"/>
  <c r="AK59" i="15"/>
  <c r="O61" i="15"/>
  <c r="T61" i="15"/>
  <c r="AK61" i="15"/>
  <c r="O63" i="15"/>
  <c r="T63" i="15"/>
  <c r="AK63" i="15"/>
  <c r="O65" i="15"/>
  <c r="T65" i="15"/>
  <c r="AK65" i="15"/>
  <c r="O67" i="15"/>
  <c r="T67" i="15"/>
  <c r="N68" i="15"/>
  <c r="T68" i="15"/>
  <c r="N70" i="15"/>
  <c r="T70" i="15"/>
  <c r="N72" i="15"/>
  <c r="T72" i="15"/>
  <c r="N74" i="15"/>
  <c r="W74" i="15"/>
  <c r="N76" i="15"/>
  <c r="W76" i="15"/>
  <c r="N78" i="15"/>
  <c r="W78" i="15"/>
  <c r="N80" i="15"/>
  <c r="W80" i="15"/>
  <c r="N82" i="15"/>
  <c r="W82" i="15"/>
  <c r="N84" i="15"/>
  <c r="W84" i="15"/>
  <c r="N86" i="15"/>
  <c r="W86" i="15"/>
  <c r="N88" i="15"/>
  <c r="W92" i="15"/>
  <c r="N96" i="15"/>
  <c r="W100" i="15"/>
  <c r="N104" i="15"/>
  <c r="W108" i="15"/>
  <c r="N112" i="15"/>
  <c r="W116" i="15"/>
  <c r="N120" i="15"/>
  <c r="O124" i="15"/>
  <c r="T128" i="15"/>
  <c r="AK132" i="15"/>
  <c r="AK140" i="15"/>
  <c r="O148" i="15"/>
  <c r="O156" i="15"/>
  <c r="W175" i="15"/>
  <c r="W49" i="15"/>
  <c r="W57" i="15"/>
  <c r="W65" i="15"/>
  <c r="W102" i="15"/>
  <c r="X11" i="8"/>
  <c r="W10" i="15"/>
  <c r="W12" i="15"/>
  <c r="W14" i="15"/>
  <c r="W16" i="15"/>
  <c r="W18" i="15"/>
  <c r="W20" i="15"/>
  <c r="O314" i="15"/>
  <c r="O312" i="15"/>
  <c r="O310" i="15"/>
  <c r="O308" i="15"/>
  <c r="N314" i="15"/>
  <c r="N312" i="15"/>
  <c r="N310" i="15"/>
  <c r="N308" i="15"/>
  <c r="N306" i="15"/>
  <c r="N304" i="15"/>
  <c r="N302" i="15"/>
  <c r="O315" i="15"/>
  <c r="O313" i="15"/>
  <c r="O311" i="15"/>
  <c r="O309" i="15"/>
  <c r="O307" i="15"/>
  <c r="O305" i="15"/>
  <c r="O303" i="15"/>
  <c r="N309" i="15"/>
  <c r="O306" i="15"/>
  <c r="O304" i="15"/>
  <c r="O302" i="15"/>
  <c r="O300" i="15"/>
  <c r="O298" i="15"/>
  <c r="O296" i="15"/>
  <c r="O294" i="15"/>
  <c r="N311" i="15"/>
  <c r="N305" i="15"/>
  <c r="N303" i="15"/>
  <c r="N300" i="15"/>
  <c r="N298" i="15"/>
  <c r="N296" i="15"/>
  <c r="N313" i="15"/>
  <c r="O301" i="15"/>
  <c r="O299" i="15"/>
  <c r="O297" i="15"/>
  <c r="O295" i="15"/>
  <c r="N297" i="15"/>
  <c r="N295" i="15"/>
  <c r="N294" i="15"/>
  <c r="O292" i="15"/>
  <c r="O290" i="15"/>
  <c r="O288" i="15"/>
  <c r="O286" i="15"/>
  <c r="O284" i="15"/>
  <c r="O282" i="15"/>
  <c r="N299" i="15"/>
  <c r="N292" i="15"/>
  <c r="N290" i="15"/>
  <c r="N288" i="15"/>
  <c r="N286" i="15"/>
  <c r="N284" i="15"/>
  <c r="N307" i="15"/>
  <c r="N301" i="15"/>
  <c r="O293" i="15"/>
  <c r="O291" i="15"/>
  <c r="O289" i="15"/>
  <c r="O287" i="15"/>
  <c r="O285" i="15"/>
  <c r="O283" i="15"/>
  <c r="N287" i="15"/>
  <c r="O281" i="15"/>
  <c r="O279" i="15"/>
  <c r="O277" i="15"/>
  <c r="O275" i="15"/>
  <c r="O273" i="15"/>
  <c r="O271" i="15"/>
  <c r="O269" i="15"/>
  <c r="O267" i="15"/>
  <c r="O265" i="15"/>
  <c r="O263" i="15"/>
  <c r="O261" i="15"/>
  <c r="N289" i="15"/>
  <c r="N281" i="15"/>
  <c r="N279" i="15"/>
  <c r="N277" i="15"/>
  <c r="N275" i="15"/>
  <c r="N273" i="15"/>
  <c r="N271" i="15"/>
  <c r="N269" i="15"/>
  <c r="N267" i="15"/>
  <c r="N265" i="15"/>
  <c r="N315" i="15"/>
  <c r="N291" i="15"/>
  <c r="N282" i="15"/>
  <c r="O280" i="15"/>
  <c r="O278" i="15"/>
  <c r="O276" i="15"/>
  <c r="O274" i="15"/>
  <c r="O272" i="15"/>
  <c r="O270" i="15"/>
  <c r="O268" i="15"/>
  <c r="O266" i="15"/>
  <c r="O264" i="15"/>
  <c r="O262" i="15"/>
  <c r="N274" i="15"/>
  <c r="N266" i="15"/>
  <c r="N264" i="15"/>
  <c r="O259" i="15"/>
  <c r="O257" i="15"/>
  <c r="O255" i="15"/>
  <c r="O253" i="15"/>
  <c r="O251" i="15"/>
  <c r="O249" i="15"/>
  <c r="O247" i="15"/>
  <c r="O245" i="15"/>
  <c r="O243" i="15"/>
  <c r="O241" i="15"/>
  <c r="N283" i="15"/>
  <c r="N276" i="15"/>
  <c r="N268" i="15"/>
  <c r="N263" i="15"/>
  <c r="O260" i="15"/>
  <c r="N259" i="15"/>
  <c r="N257" i="15"/>
  <c r="N255" i="15"/>
  <c r="N253" i="15"/>
  <c r="N251" i="15"/>
  <c r="N249" i="15"/>
  <c r="N247" i="15"/>
  <c r="N245" i="15"/>
  <c r="N285" i="15"/>
  <c r="N278" i="15"/>
  <c r="N270" i="15"/>
  <c r="N262" i="15"/>
  <c r="N260" i="15"/>
  <c r="O258" i="15"/>
  <c r="O256" i="15"/>
  <c r="O254" i="15"/>
  <c r="O252" i="15"/>
  <c r="O250" i="15"/>
  <c r="O248" i="15"/>
  <c r="O246" i="15"/>
  <c r="O244" i="15"/>
  <c r="O242" i="15"/>
  <c r="N280" i="15"/>
  <c r="N261" i="15"/>
  <c r="N258" i="15"/>
  <c r="N239" i="15"/>
  <c r="N237" i="15"/>
  <c r="N235" i="15"/>
  <c r="N233" i="15"/>
  <c r="N231" i="15"/>
  <c r="N229" i="15"/>
  <c r="N227" i="15"/>
  <c r="N225" i="15"/>
  <c r="N223" i="15"/>
  <c r="N221" i="15"/>
  <c r="N219" i="15"/>
  <c r="N217" i="15"/>
  <c r="N215" i="15"/>
  <c r="N213" i="15"/>
  <c r="N211" i="15"/>
  <c r="N209" i="15"/>
  <c r="N207" i="15"/>
  <c r="N205" i="15"/>
  <c r="N203" i="15"/>
  <c r="N201" i="15"/>
  <c r="N199" i="15"/>
  <c r="N197" i="15"/>
  <c r="N252" i="15"/>
  <c r="N250" i="15"/>
  <c r="N248" i="15"/>
  <c r="N246" i="15"/>
  <c r="N244" i="15"/>
  <c r="N242" i="15"/>
  <c r="O238" i="15"/>
  <c r="O236" i="15"/>
  <c r="O234" i="15"/>
  <c r="O232" i="15"/>
  <c r="O230" i="15"/>
  <c r="O228" i="15"/>
  <c r="O226" i="15"/>
  <c r="O224" i="15"/>
  <c r="O222" i="15"/>
  <c r="N254" i="15"/>
  <c r="O240" i="15"/>
  <c r="N238" i="15"/>
  <c r="N236" i="15"/>
  <c r="N234" i="15"/>
  <c r="N232" i="15"/>
  <c r="N230" i="15"/>
  <c r="N228" i="15"/>
  <c r="N226" i="15"/>
  <c r="N224" i="15"/>
  <c r="N222" i="15"/>
  <c r="N220" i="15"/>
  <c r="N218" i="15"/>
  <c r="N216" i="15"/>
  <c r="N214" i="15"/>
  <c r="N212" i="15"/>
  <c r="N210" i="15"/>
  <c r="N208" i="15"/>
  <c r="N206" i="15"/>
  <c r="N204" i="15"/>
  <c r="N202" i="15"/>
  <c r="N200" i="15"/>
  <c r="N198" i="15"/>
  <c r="N241" i="15"/>
  <c r="O239" i="15"/>
  <c r="O237" i="15"/>
  <c r="O235" i="15"/>
  <c r="O233" i="15"/>
  <c r="O231" i="15"/>
  <c r="O229" i="15"/>
  <c r="O227" i="15"/>
  <c r="O225" i="15"/>
  <c r="O223" i="15"/>
  <c r="O221" i="15"/>
  <c r="O209" i="15"/>
  <c r="O205" i="15"/>
  <c r="O201" i="15"/>
  <c r="O197" i="15"/>
  <c r="O195" i="15"/>
  <c r="O193" i="15"/>
  <c r="O191" i="15"/>
  <c r="O189" i="15"/>
  <c r="O187" i="15"/>
  <c r="O185" i="15"/>
  <c r="O183" i="15"/>
  <c r="O181" i="15"/>
  <c r="O179" i="15"/>
  <c r="O177" i="15"/>
  <c r="O175" i="15"/>
  <c r="O173" i="15"/>
  <c r="O171" i="15"/>
  <c r="O169" i="15"/>
  <c r="O167" i="15"/>
  <c r="N272" i="15"/>
  <c r="N256" i="15"/>
  <c r="N243" i="15"/>
  <c r="O220" i="15"/>
  <c r="O218" i="15"/>
  <c r="O216" i="15"/>
  <c r="O214" i="15"/>
  <c r="O212" i="15"/>
  <c r="O210" i="15"/>
  <c r="O206" i="15"/>
  <c r="O202" i="15"/>
  <c r="O198" i="15"/>
  <c r="N195" i="15"/>
  <c r="N193" i="15"/>
  <c r="N191" i="15"/>
  <c r="N189" i="15"/>
  <c r="N187" i="15"/>
  <c r="N185" i="15"/>
  <c r="N183" i="15"/>
  <c r="N181" i="15"/>
  <c r="N293" i="15"/>
  <c r="N240" i="15"/>
  <c r="O207" i="15"/>
  <c r="O203" i="15"/>
  <c r="O199" i="15"/>
  <c r="O196" i="15"/>
  <c r="O194" i="15"/>
  <c r="O192" i="15"/>
  <c r="O190" i="15"/>
  <c r="O188" i="15"/>
  <c r="O186" i="15"/>
  <c r="O184" i="15"/>
  <c r="O182" i="15"/>
  <c r="O180" i="15"/>
  <c r="O178" i="15"/>
  <c r="O176" i="15"/>
  <c r="O213" i="15"/>
  <c r="O200" i="15"/>
  <c r="N194" i="15"/>
  <c r="N186" i="15"/>
  <c r="N178" i="15"/>
  <c r="N174" i="15"/>
  <c r="N166" i="15"/>
  <c r="N164" i="15"/>
  <c r="N162" i="15"/>
  <c r="N160" i="15"/>
  <c r="N158" i="15"/>
  <c r="N156" i="15"/>
  <c r="N154" i="15"/>
  <c r="N152" i="15"/>
  <c r="N150" i="15"/>
  <c r="N148" i="15"/>
  <c r="N146" i="15"/>
  <c r="N144" i="15"/>
  <c r="N142" i="15"/>
  <c r="N140" i="15"/>
  <c r="N138" i="15"/>
  <c r="N136" i="15"/>
  <c r="N134" i="15"/>
  <c r="N132" i="15"/>
  <c r="N130" i="15"/>
  <c r="N128" i="15"/>
  <c r="N126" i="15"/>
  <c r="N124" i="15"/>
  <c r="O219" i="15"/>
  <c r="O211" i="15"/>
  <c r="N196" i="15"/>
  <c r="N188" i="15"/>
  <c r="N177" i="15"/>
  <c r="O170" i="15"/>
  <c r="N169" i="15"/>
  <c r="O168" i="15"/>
  <c r="N167" i="15"/>
  <c r="O165" i="15"/>
  <c r="O163" i="15"/>
  <c r="O161" i="15"/>
  <c r="O159" i="15"/>
  <c r="O157" i="15"/>
  <c r="O155" i="15"/>
  <c r="O153" i="15"/>
  <c r="O151" i="15"/>
  <c r="O149" i="15"/>
  <c r="O217" i="15"/>
  <c r="O208" i="15"/>
  <c r="N190" i="15"/>
  <c r="N182" i="15"/>
  <c r="N180" i="15"/>
  <c r="N176" i="15"/>
  <c r="O172" i="15"/>
  <c r="N171" i="15"/>
  <c r="N170" i="15"/>
  <c r="N168" i="15"/>
  <c r="N165" i="15"/>
  <c r="N163" i="15"/>
  <c r="N161" i="15"/>
  <c r="N159" i="15"/>
  <c r="N157" i="15"/>
  <c r="N155" i="15"/>
  <c r="N153" i="15"/>
  <c r="N151" i="15"/>
  <c r="N149" i="15"/>
  <c r="N147" i="15"/>
  <c r="N145" i="15"/>
  <c r="N143" i="15"/>
  <c r="N141" i="15"/>
  <c r="N139" i="15"/>
  <c r="N137" i="15"/>
  <c r="N135" i="15"/>
  <c r="N133" i="15"/>
  <c r="N131" i="15"/>
  <c r="N129" i="15"/>
  <c r="N192" i="15"/>
  <c r="N175" i="15"/>
  <c r="O147" i="15"/>
  <c r="O145" i="15"/>
  <c r="O143" i="15"/>
  <c r="O141" i="15"/>
  <c r="O139" i="15"/>
  <c r="O137" i="15"/>
  <c r="O135" i="15"/>
  <c r="O133" i="15"/>
  <c r="O131" i="15"/>
  <c r="N123" i="15"/>
  <c r="O121" i="15"/>
  <c r="O119" i="15"/>
  <c r="O117" i="15"/>
  <c r="O115" i="15"/>
  <c r="O113" i="15"/>
  <c r="O111" i="15"/>
  <c r="O109" i="15"/>
  <c r="O107" i="15"/>
  <c r="O105" i="15"/>
  <c r="O103" i="15"/>
  <c r="O101" i="15"/>
  <c r="O99" i="15"/>
  <c r="O97" i="15"/>
  <c r="O95" i="15"/>
  <c r="O93" i="15"/>
  <c r="O91" i="15"/>
  <c r="O89" i="15"/>
  <c r="O87" i="15"/>
  <c r="O85" i="15"/>
  <c r="O83" i="15"/>
  <c r="O81" i="15"/>
  <c r="O79" i="15"/>
  <c r="O77" i="15"/>
  <c r="O75" i="15"/>
  <c r="O73" i="15"/>
  <c r="O71" i="15"/>
  <c r="O69" i="15"/>
  <c r="N179" i="15"/>
  <c r="N173" i="15"/>
  <c r="O128" i="15"/>
  <c r="O127" i="15"/>
  <c r="N121" i="15"/>
  <c r="N119" i="15"/>
  <c r="N117" i="15"/>
  <c r="N115" i="15"/>
  <c r="N113" i="15"/>
  <c r="N111" i="15"/>
  <c r="N109" i="15"/>
  <c r="N107" i="15"/>
  <c r="N105" i="15"/>
  <c r="N103" i="15"/>
  <c r="N101" i="15"/>
  <c r="N99" i="15"/>
  <c r="N97" i="15"/>
  <c r="N95" i="15"/>
  <c r="N93" i="15"/>
  <c r="N91" i="15"/>
  <c r="N89" i="15"/>
  <c r="O215" i="15"/>
  <c r="O204" i="15"/>
  <c r="O174" i="15"/>
  <c r="O146" i="15"/>
  <c r="O144" i="15"/>
  <c r="O142" i="15"/>
  <c r="O140" i="15"/>
  <c r="O138" i="15"/>
  <c r="O136" i="15"/>
  <c r="O134" i="15"/>
  <c r="O132" i="15"/>
  <c r="O129" i="15"/>
  <c r="N127" i="15"/>
  <c r="O126" i="15"/>
  <c r="O125" i="15"/>
  <c r="O122" i="15"/>
  <c r="O120" i="15"/>
  <c r="O118" i="15"/>
  <c r="O116" i="15"/>
  <c r="O114" i="15"/>
  <c r="O112" i="15"/>
  <c r="O110" i="15"/>
  <c r="O108" i="15"/>
  <c r="O106" i="15"/>
  <c r="O104" i="15"/>
  <c r="O102" i="15"/>
  <c r="O100" i="15"/>
  <c r="O98" i="15"/>
  <c r="O96" i="15"/>
  <c r="O94" i="15"/>
  <c r="O92" i="15"/>
  <c r="O90" i="15"/>
  <c r="O88" i="15"/>
  <c r="O86" i="15"/>
  <c r="O84" i="15"/>
  <c r="O82" i="15"/>
  <c r="O80" i="15"/>
  <c r="O78" i="15"/>
  <c r="O76" i="15"/>
  <c r="O74" i="15"/>
  <c r="N23" i="15"/>
  <c r="W23" i="15"/>
  <c r="N24" i="15"/>
  <c r="W24" i="15"/>
  <c r="O27" i="15"/>
  <c r="O28" i="15"/>
  <c r="N32" i="15"/>
  <c r="W32" i="15"/>
  <c r="T314" i="15"/>
  <c r="T312" i="15"/>
  <c r="T310" i="15"/>
  <c r="T308" i="15"/>
  <c r="T315" i="15"/>
  <c r="T313" i="15"/>
  <c r="T311" i="15"/>
  <c r="T309" i="15"/>
  <c r="T307" i="15"/>
  <c r="T305" i="15"/>
  <c r="T303" i="15"/>
  <c r="T300" i="15"/>
  <c r="T298" i="15"/>
  <c r="T296" i="15"/>
  <c r="T294" i="15"/>
  <c r="T302" i="15"/>
  <c r="T306" i="15"/>
  <c r="T304" i="15"/>
  <c r="T301" i="15"/>
  <c r="T299" i="15"/>
  <c r="T297" i="15"/>
  <c r="T295" i="15"/>
  <c r="T292" i="15"/>
  <c r="T290" i="15"/>
  <c r="T288" i="15"/>
  <c r="T286" i="15"/>
  <c r="T284" i="15"/>
  <c r="T282" i="15"/>
  <c r="T293" i="15"/>
  <c r="T291" i="15"/>
  <c r="T289" i="15"/>
  <c r="T287" i="15"/>
  <c r="T285" i="15"/>
  <c r="T283" i="15"/>
  <c r="T281" i="15"/>
  <c r="T279" i="15"/>
  <c r="T277" i="15"/>
  <c r="T275" i="15"/>
  <c r="T273" i="15"/>
  <c r="T271" i="15"/>
  <c r="T269" i="15"/>
  <c r="T267" i="15"/>
  <c r="T265" i="15"/>
  <c r="T263" i="15"/>
  <c r="T261" i="15"/>
  <c r="T280" i="15"/>
  <c r="T278" i="15"/>
  <c r="T276" i="15"/>
  <c r="T274" i="15"/>
  <c r="T272" i="15"/>
  <c r="T270" i="15"/>
  <c r="T268" i="15"/>
  <c r="T266" i="15"/>
  <c r="T264" i="15"/>
  <c r="T262" i="15"/>
  <c r="T259" i="15"/>
  <c r="T257" i="15"/>
  <c r="T255" i="15"/>
  <c r="T253" i="15"/>
  <c r="T251" i="15"/>
  <c r="T249" i="15"/>
  <c r="T247" i="15"/>
  <c r="T245" i="15"/>
  <c r="T243" i="15"/>
  <c r="T241" i="15"/>
  <c r="T260" i="15"/>
  <c r="T258" i="15"/>
  <c r="T256" i="15"/>
  <c r="T254" i="15"/>
  <c r="T252" i="15"/>
  <c r="T250" i="15"/>
  <c r="T248" i="15"/>
  <c r="T246" i="15"/>
  <c r="T244" i="15"/>
  <c r="T242" i="15"/>
  <c r="T238" i="15"/>
  <c r="T236" i="15"/>
  <c r="T234" i="15"/>
  <c r="T232" i="15"/>
  <c r="T230" i="15"/>
  <c r="T228" i="15"/>
  <c r="T226" i="15"/>
  <c r="T224" i="15"/>
  <c r="T222" i="15"/>
  <c r="T207" i="15"/>
  <c r="T203" i="15"/>
  <c r="T199" i="15"/>
  <c r="T195" i="15"/>
  <c r="T193" i="15"/>
  <c r="T191" i="15"/>
  <c r="T189" i="15"/>
  <c r="T187" i="15"/>
  <c r="T185" i="15"/>
  <c r="T183" i="15"/>
  <c r="T181" i="15"/>
  <c r="T179" i="15"/>
  <c r="T177" i="15"/>
  <c r="T175" i="15"/>
  <c r="T173" i="15"/>
  <c r="T171" i="15"/>
  <c r="T169" i="15"/>
  <c r="T167" i="15"/>
  <c r="T240" i="15"/>
  <c r="T219" i="15"/>
  <c r="T217" i="15"/>
  <c r="T215" i="15"/>
  <c r="T213" i="15"/>
  <c r="T211" i="15"/>
  <c r="T208" i="15"/>
  <c r="T204" i="15"/>
  <c r="T200" i="15"/>
  <c r="T197" i="15"/>
  <c r="T209" i="15"/>
  <c r="T205" i="15"/>
  <c r="T201" i="15"/>
  <c r="T196" i="15"/>
  <c r="T194" i="15"/>
  <c r="T192" i="15"/>
  <c r="T190" i="15"/>
  <c r="T188" i="15"/>
  <c r="T186" i="15"/>
  <c r="T184" i="15"/>
  <c r="T182" i="15"/>
  <c r="T180" i="15"/>
  <c r="T178" i="15"/>
  <c r="T176" i="15"/>
  <c r="T237" i="15"/>
  <c r="T229" i="15"/>
  <c r="T221" i="15"/>
  <c r="T220" i="15"/>
  <c r="T212" i="15"/>
  <c r="T198" i="15"/>
  <c r="T174" i="15"/>
  <c r="T239" i="15"/>
  <c r="T231" i="15"/>
  <c r="T223" i="15"/>
  <c r="T218" i="15"/>
  <c r="T210" i="15"/>
  <c r="T165" i="15"/>
  <c r="T163" i="15"/>
  <c r="T161" i="15"/>
  <c r="T159" i="15"/>
  <c r="T157" i="15"/>
  <c r="T155" i="15"/>
  <c r="T153" i="15"/>
  <c r="T151" i="15"/>
  <c r="T149" i="15"/>
  <c r="T233" i="15"/>
  <c r="T225" i="15"/>
  <c r="T216" i="15"/>
  <c r="T206" i="15"/>
  <c r="T170" i="15"/>
  <c r="T168" i="15"/>
  <c r="T202" i="15"/>
  <c r="T146" i="15"/>
  <c r="T144" i="15"/>
  <c r="T142" i="15"/>
  <c r="T140" i="15"/>
  <c r="T138" i="15"/>
  <c r="T136" i="15"/>
  <c r="T134" i="15"/>
  <c r="T132" i="15"/>
  <c r="T129" i="15"/>
  <c r="T124" i="15"/>
  <c r="T123" i="15"/>
  <c r="T121" i="15"/>
  <c r="T119" i="15"/>
  <c r="T117" i="15"/>
  <c r="T115" i="15"/>
  <c r="T113" i="15"/>
  <c r="T111" i="15"/>
  <c r="T109" i="15"/>
  <c r="T107" i="15"/>
  <c r="T105" i="15"/>
  <c r="T103" i="15"/>
  <c r="T101" i="15"/>
  <c r="T99" i="15"/>
  <c r="T97" i="15"/>
  <c r="T95" i="15"/>
  <c r="T93" i="15"/>
  <c r="T91" i="15"/>
  <c r="T89" i="15"/>
  <c r="T87" i="15"/>
  <c r="T85" i="15"/>
  <c r="T83" i="15"/>
  <c r="T81" i="15"/>
  <c r="T79" i="15"/>
  <c r="T77" i="15"/>
  <c r="T75" i="15"/>
  <c r="T73" i="15"/>
  <c r="T71" i="15"/>
  <c r="T69" i="15"/>
  <c r="T214" i="15"/>
  <c r="T130" i="15"/>
  <c r="T227" i="15"/>
  <c r="T172" i="15"/>
  <c r="T166" i="15"/>
  <c r="T164" i="15"/>
  <c r="T162" i="15"/>
  <c r="T160" i="15"/>
  <c r="T158" i="15"/>
  <c r="T156" i="15"/>
  <c r="T154" i="15"/>
  <c r="T152" i="15"/>
  <c r="T150" i="15"/>
  <c r="T148" i="15"/>
  <c r="T147" i="15"/>
  <c r="T145" i="15"/>
  <c r="T143" i="15"/>
  <c r="T141" i="15"/>
  <c r="T139" i="15"/>
  <c r="T137" i="15"/>
  <c r="T135" i="15"/>
  <c r="T133" i="15"/>
  <c r="T131" i="15"/>
  <c r="T127" i="15"/>
  <c r="T122" i="15"/>
  <c r="T120" i="15"/>
  <c r="T118" i="15"/>
  <c r="T116" i="15"/>
  <c r="T114" i="15"/>
  <c r="T112" i="15"/>
  <c r="T110" i="15"/>
  <c r="T108" i="15"/>
  <c r="T106" i="15"/>
  <c r="T104" i="15"/>
  <c r="T102" i="15"/>
  <c r="T100" i="15"/>
  <c r="T98" i="15"/>
  <c r="T96" i="15"/>
  <c r="T94" i="15"/>
  <c r="T92" i="15"/>
  <c r="T90" i="15"/>
  <c r="T88" i="15"/>
  <c r="T86" i="15"/>
  <c r="T84" i="15"/>
  <c r="T82" i="15"/>
  <c r="T80" i="15"/>
  <c r="T78" i="15"/>
  <c r="T76" i="15"/>
  <c r="T74" i="15"/>
  <c r="N36" i="15"/>
  <c r="W36" i="15"/>
  <c r="O37" i="15"/>
  <c r="T37" i="15"/>
  <c r="O39" i="15"/>
  <c r="T39" i="15"/>
  <c r="O41" i="15"/>
  <c r="T41" i="15"/>
  <c r="N43" i="15"/>
  <c r="W43" i="15"/>
  <c r="O44" i="15"/>
  <c r="T44" i="15"/>
  <c r="AK44" i="15"/>
  <c r="N47" i="15"/>
  <c r="W47" i="15"/>
  <c r="O48" i="15"/>
  <c r="T48" i="15"/>
  <c r="AK48" i="15"/>
  <c r="N50" i="15"/>
  <c r="W50" i="15"/>
  <c r="N52" i="15"/>
  <c r="W52" i="15"/>
  <c r="N54" i="15"/>
  <c r="W54" i="15"/>
  <c r="N56" i="15"/>
  <c r="W56" i="15"/>
  <c r="N58" i="15"/>
  <c r="W58" i="15"/>
  <c r="N60" i="15"/>
  <c r="W60" i="15"/>
  <c r="N62" i="15"/>
  <c r="W62" i="15"/>
  <c r="N64" i="15"/>
  <c r="W64" i="15"/>
  <c r="N66" i="15"/>
  <c r="W66" i="15"/>
  <c r="O68" i="15"/>
  <c r="AK68" i="15"/>
  <c r="N69" i="15"/>
  <c r="O70" i="15"/>
  <c r="AK70" i="15"/>
  <c r="N71" i="15"/>
  <c r="O72" i="15"/>
  <c r="AK72" i="15"/>
  <c r="N90" i="15"/>
  <c r="AD90" i="15"/>
  <c r="N94" i="15"/>
  <c r="W98" i="15"/>
  <c r="N102" i="15"/>
  <c r="W106" i="15"/>
  <c r="N110" i="15"/>
  <c r="W114" i="15"/>
  <c r="N118" i="15"/>
  <c r="W122" i="15"/>
  <c r="AK123" i="15"/>
  <c r="AK130" i="15"/>
  <c r="AK138" i="15"/>
  <c r="AK146" i="15"/>
  <c r="O150" i="15"/>
  <c r="O158" i="15"/>
  <c r="O166" i="15"/>
  <c r="W314" i="15"/>
  <c r="W312" i="15"/>
  <c r="W310" i="15"/>
  <c r="W308" i="15"/>
  <c r="W306" i="15"/>
  <c r="W304" i="15"/>
  <c r="W302" i="15"/>
  <c r="W313" i="15"/>
  <c r="W315" i="15"/>
  <c r="W307" i="15"/>
  <c r="W305" i="15"/>
  <c r="W303" i="15"/>
  <c r="W300" i="15"/>
  <c r="W298" i="15"/>
  <c r="W296" i="15"/>
  <c r="W309" i="15"/>
  <c r="W301" i="15"/>
  <c r="W295" i="15"/>
  <c r="W292" i="15"/>
  <c r="W290" i="15"/>
  <c r="W288" i="15"/>
  <c r="W286" i="15"/>
  <c r="W284" i="15"/>
  <c r="W297" i="15"/>
  <c r="W294" i="15"/>
  <c r="W291" i="15"/>
  <c r="W283" i="15"/>
  <c r="W282" i="15"/>
  <c r="W293" i="15"/>
  <c r="W285" i="15"/>
  <c r="W281" i="15"/>
  <c r="W279" i="15"/>
  <c r="W277" i="15"/>
  <c r="W275" i="15"/>
  <c r="W273" i="15"/>
  <c r="W271" i="15"/>
  <c r="W269" i="15"/>
  <c r="W267" i="15"/>
  <c r="W265" i="15"/>
  <c r="W299" i="15"/>
  <c r="W287" i="15"/>
  <c r="W278" i="15"/>
  <c r="W270" i="15"/>
  <c r="W260" i="15"/>
  <c r="W280" i="15"/>
  <c r="W272" i="15"/>
  <c r="W264" i="15"/>
  <c r="W263" i="15"/>
  <c r="W259" i="15"/>
  <c r="W257" i="15"/>
  <c r="W255" i="15"/>
  <c r="W253" i="15"/>
  <c r="W251" i="15"/>
  <c r="W249" i="15"/>
  <c r="W247" i="15"/>
  <c r="W245" i="15"/>
  <c r="W311" i="15"/>
  <c r="W274" i="15"/>
  <c r="W266" i="15"/>
  <c r="W262" i="15"/>
  <c r="W289" i="15"/>
  <c r="W276" i="15"/>
  <c r="W254" i="15"/>
  <c r="W239" i="15"/>
  <c r="W237" i="15"/>
  <c r="W235" i="15"/>
  <c r="W233" i="15"/>
  <c r="W231" i="15"/>
  <c r="W229" i="15"/>
  <c r="W227" i="15"/>
  <c r="W225" i="15"/>
  <c r="W223" i="15"/>
  <c r="W221" i="15"/>
  <c r="W219" i="15"/>
  <c r="W217" i="15"/>
  <c r="W215" i="15"/>
  <c r="W213" i="15"/>
  <c r="W211" i="15"/>
  <c r="W209" i="15"/>
  <c r="W207" i="15"/>
  <c r="W205" i="15"/>
  <c r="W203" i="15"/>
  <c r="W201" i="15"/>
  <c r="W199" i="15"/>
  <c r="W197" i="15"/>
  <c r="W256" i="15"/>
  <c r="W242" i="15"/>
  <c r="W240" i="15"/>
  <c r="W258" i="15"/>
  <c r="W238" i="15"/>
  <c r="W236" i="15"/>
  <c r="W234" i="15"/>
  <c r="W232" i="15"/>
  <c r="W230" i="15"/>
  <c r="W228" i="15"/>
  <c r="W226" i="15"/>
  <c r="W224" i="15"/>
  <c r="W222" i="15"/>
  <c r="W220" i="15"/>
  <c r="W218" i="15"/>
  <c r="W216" i="15"/>
  <c r="W214" i="15"/>
  <c r="W212" i="15"/>
  <c r="W210" i="15"/>
  <c r="W208" i="15"/>
  <c r="W206" i="15"/>
  <c r="W204" i="15"/>
  <c r="W202" i="15"/>
  <c r="W200" i="15"/>
  <c r="W198" i="15"/>
  <c r="W243" i="15"/>
  <c r="W252" i="15"/>
  <c r="W250" i="15"/>
  <c r="W248" i="15"/>
  <c r="W246" i="15"/>
  <c r="W244" i="15"/>
  <c r="W195" i="15"/>
  <c r="W193" i="15"/>
  <c r="W191" i="15"/>
  <c r="W189" i="15"/>
  <c r="W187" i="15"/>
  <c r="W185" i="15"/>
  <c r="W183" i="15"/>
  <c r="W181" i="15"/>
  <c r="W268" i="15"/>
  <c r="W261" i="15"/>
  <c r="W190" i="15"/>
  <c r="W182" i="15"/>
  <c r="W178" i="15"/>
  <c r="W171" i="15"/>
  <c r="W170" i="15"/>
  <c r="W168" i="15"/>
  <c r="W166" i="15"/>
  <c r="W164" i="15"/>
  <c r="W162" i="15"/>
  <c r="W160" i="15"/>
  <c r="W158" i="15"/>
  <c r="W156" i="15"/>
  <c r="W154" i="15"/>
  <c r="W152" i="15"/>
  <c r="W150" i="15"/>
  <c r="W148" i="15"/>
  <c r="W146" i="15"/>
  <c r="W144" i="15"/>
  <c r="W142" i="15"/>
  <c r="W140" i="15"/>
  <c r="W138" i="15"/>
  <c r="W136" i="15"/>
  <c r="W134" i="15"/>
  <c r="W132" i="15"/>
  <c r="W130" i="15"/>
  <c r="W128" i="15"/>
  <c r="W126" i="15"/>
  <c r="W124" i="15"/>
  <c r="W192" i="15"/>
  <c r="W184" i="15"/>
  <c r="W177" i="15"/>
  <c r="W173" i="15"/>
  <c r="W172" i="15"/>
  <c r="W194" i="15"/>
  <c r="W186" i="15"/>
  <c r="W180" i="15"/>
  <c r="W176" i="15"/>
  <c r="W174" i="15"/>
  <c r="W165" i="15"/>
  <c r="W163" i="15"/>
  <c r="W161" i="15"/>
  <c r="W159" i="15"/>
  <c r="W157" i="15"/>
  <c r="W155" i="15"/>
  <c r="W153" i="15"/>
  <c r="W151" i="15"/>
  <c r="W149" i="15"/>
  <c r="W147" i="15"/>
  <c r="W145" i="15"/>
  <c r="W143" i="15"/>
  <c r="W141" i="15"/>
  <c r="W139" i="15"/>
  <c r="W137" i="15"/>
  <c r="W135" i="15"/>
  <c r="W133" i="15"/>
  <c r="W131" i="15"/>
  <c r="W129" i="15"/>
  <c r="W127" i="15"/>
  <c r="W188" i="15"/>
  <c r="W179" i="15"/>
  <c r="W167" i="15"/>
  <c r="W241" i="15"/>
  <c r="W196" i="15"/>
  <c r="W169" i="15"/>
  <c r="W125" i="15"/>
  <c r="W121" i="15"/>
  <c r="W119" i="15"/>
  <c r="W117" i="15"/>
  <c r="W115" i="15"/>
  <c r="W113" i="15"/>
  <c r="W111" i="15"/>
  <c r="W109" i="15"/>
  <c r="W107" i="15"/>
  <c r="W105" i="15"/>
  <c r="W103" i="15"/>
  <c r="W101" i="15"/>
  <c r="W99" i="15"/>
  <c r="W97" i="15"/>
  <c r="W95" i="15"/>
  <c r="W93" i="15"/>
  <c r="W91" i="15"/>
  <c r="W89" i="15"/>
  <c r="W123" i="15"/>
  <c r="W53" i="15"/>
  <c r="W59" i="15"/>
  <c r="W61" i="15"/>
  <c r="W69" i="15"/>
  <c r="W71" i="15"/>
  <c r="O12" i="15"/>
  <c r="O14" i="15"/>
  <c r="O16" i="15"/>
  <c r="O18" i="15"/>
  <c r="O20" i="15"/>
  <c r="O23" i="15"/>
  <c r="O24" i="15"/>
  <c r="N26" i="15"/>
  <c r="W26" i="15"/>
  <c r="N31" i="15"/>
  <c r="W31" i="15"/>
  <c r="O32" i="15"/>
  <c r="T32" i="15"/>
  <c r="N35" i="15"/>
  <c r="W35" i="15"/>
  <c r="O36" i="15"/>
  <c r="T36" i="15"/>
  <c r="N38" i="15"/>
  <c r="W38" i="15"/>
  <c r="N40" i="15"/>
  <c r="W40" i="15"/>
  <c r="N42" i="15"/>
  <c r="W42" i="15"/>
  <c r="O43" i="15"/>
  <c r="T43" i="15"/>
  <c r="AK43" i="15"/>
  <c r="N46" i="15"/>
  <c r="W46" i="15"/>
  <c r="O47" i="15"/>
  <c r="T47" i="15"/>
  <c r="AK47" i="15"/>
  <c r="O50" i="15"/>
  <c r="T50" i="15"/>
  <c r="AK50" i="15"/>
  <c r="O52" i="15"/>
  <c r="T52" i="15"/>
  <c r="AK52" i="15"/>
  <c r="O54" i="15"/>
  <c r="T54" i="15"/>
  <c r="AK54" i="15"/>
  <c r="O56" i="15"/>
  <c r="T56" i="15"/>
  <c r="AK56" i="15"/>
  <c r="O58" i="15"/>
  <c r="T58" i="15"/>
  <c r="AK58" i="15"/>
  <c r="O60" i="15"/>
  <c r="T60" i="15"/>
  <c r="AK60" i="15"/>
  <c r="O62" i="15"/>
  <c r="T62" i="15"/>
  <c r="AK62" i="15"/>
  <c r="O64" i="15"/>
  <c r="T64" i="15"/>
  <c r="AK64" i="15"/>
  <c r="O66" i="15"/>
  <c r="T66" i="15"/>
  <c r="AK66" i="15"/>
  <c r="W68" i="15"/>
  <c r="W70" i="15"/>
  <c r="W72" i="15"/>
  <c r="N73" i="15"/>
  <c r="W73" i="15"/>
  <c r="N75" i="15"/>
  <c r="W75" i="15"/>
  <c r="N77" i="15"/>
  <c r="W77" i="15"/>
  <c r="N79" i="15"/>
  <c r="W79" i="15"/>
  <c r="N81" i="15"/>
  <c r="W81" i="15"/>
  <c r="N83" i="15"/>
  <c r="W83" i="15"/>
  <c r="N85" i="15"/>
  <c r="W85" i="15"/>
  <c r="N87" i="15"/>
  <c r="W87" i="15"/>
  <c r="W88" i="15"/>
  <c r="N92" i="15"/>
  <c r="W96" i="15"/>
  <c r="N100" i="15"/>
  <c r="W104" i="15"/>
  <c r="N108" i="15"/>
  <c r="W112" i="15"/>
  <c r="N116" i="15"/>
  <c r="W120" i="15"/>
  <c r="O123" i="15"/>
  <c r="N125" i="15"/>
  <c r="AK136" i="15"/>
  <c r="AK144" i="15"/>
  <c r="O152" i="15"/>
  <c r="O160" i="15"/>
  <c r="AA16" i="31"/>
  <c r="AH16" i="31" s="1"/>
  <c r="AQ16" i="31" s="1"/>
  <c r="B17" i="31"/>
  <c r="C16" i="31"/>
  <c r="B17" i="30"/>
  <c r="AA16" i="30"/>
  <c r="AH16" i="30" s="1"/>
  <c r="AQ16" i="30" s="1"/>
  <c r="C16" i="30"/>
  <c r="AA15" i="29"/>
  <c r="AH15" i="29" s="1"/>
  <c r="AQ15" i="29" s="1"/>
  <c r="B16" i="29"/>
  <c r="C15" i="29"/>
  <c r="AZ13" i="8"/>
  <c r="AZ14" i="8" s="1"/>
  <c r="AZ15" i="8" s="1"/>
  <c r="AZ16" i="8" s="1"/>
  <c r="S51" i="8"/>
  <c r="AN12" i="8"/>
  <c r="V11" i="8"/>
  <c r="AN25" i="8"/>
  <c r="AN29" i="8"/>
  <c r="B25" i="23"/>
  <c r="V19" i="8"/>
  <c r="X27" i="8"/>
  <c r="AN34" i="8"/>
  <c r="X23" i="23"/>
  <c r="X39" i="23"/>
  <c r="X47" i="23"/>
  <c r="X63" i="23"/>
  <c r="X16" i="23"/>
  <c r="X19" i="23"/>
  <c r="X29" i="23"/>
  <c r="X37" i="23"/>
  <c r="X45" i="23"/>
  <c r="X53" i="23"/>
  <c r="X61" i="23"/>
  <c r="X69" i="23"/>
  <c r="X77" i="23"/>
  <c r="X85" i="23"/>
  <c r="X93" i="23"/>
  <c r="X43" i="23"/>
  <c r="X51" i="23"/>
  <c r="X67" i="23"/>
  <c r="X75" i="23"/>
  <c r="X83" i="23"/>
  <c r="X91" i="23"/>
  <c r="X35" i="23"/>
  <c r="X59" i="23"/>
  <c r="AR13" i="23"/>
  <c r="X33" i="23"/>
  <c r="X41" i="23"/>
  <c r="X49" i="23"/>
  <c r="X57" i="23"/>
  <c r="X65" i="23"/>
  <c r="X73" i="23"/>
  <c r="X81" i="23"/>
  <c r="X401" i="23"/>
  <c r="X406" i="23"/>
  <c r="X319" i="23"/>
  <c r="X321" i="23"/>
  <c r="X323" i="23"/>
  <c r="X325" i="23"/>
  <c r="X327" i="23"/>
  <c r="X329" i="23"/>
  <c r="X331" i="23"/>
  <c r="X333" i="23"/>
  <c r="X335" i="23"/>
  <c r="X337" i="23"/>
  <c r="X339" i="23"/>
  <c r="X341" i="23"/>
  <c r="X343" i="23"/>
  <c r="X345" i="23"/>
  <c r="X347" i="23"/>
  <c r="X349" i="23"/>
  <c r="X351" i="23"/>
  <c r="X353" i="23"/>
  <c r="X355" i="23"/>
  <c r="X357" i="23"/>
  <c r="X359" i="23"/>
  <c r="X361" i="23"/>
  <c r="X363" i="23"/>
  <c r="X365" i="23"/>
  <c r="X367" i="23"/>
  <c r="X369" i="23"/>
  <c r="X371" i="23"/>
  <c r="X373" i="23"/>
  <c r="X375" i="23"/>
  <c r="X377" i="23"/>
  <c r="X381" i="23"/>
  <c r="X383" i="23"/>
  <c r="X273" i="23"/>
  <c r="X275" i="23"/>
  <c r="X277" i="23"/>
  <c r="X279" i="23"/>
  <c r="X281" i="23"/>
  <c r="X283" i="23"/>
  <c r="X285" i="23"/>
  <c r="X287" i="23"/>
  <c r="X289" i="23"/>
  <c r="X291" i="23"/>
  <c r="X293" i="23"/>
  <c r="X295" i="23"/>
  <c r="X297" i="23"/>
  <c r="X299" i="23"/>
  <c r="X301" i="23"/>
  <c r="X303" i="23"/>
  <c r="X305" i="23"/>
  <c r="X307" i="23"/>
  <c r="X309" i="23"/>
  <c r="X311" i="23"/>
  <c r="X313" i="23"/>
  <c r="X315" i="23"/>
  <c r="X317" i="23"/>
  <c r="X388" i="23"/>
  <c r="X390" i="23"/>
  <c r="X391" i="23"/>
  <c r="X393" i="23"/>
  <c r="X402" i="23"/>
  <c r="X403" i="23"/>
  <c r="X318" i="23"/>
  <c r="X320" i="23"/>
  <c r="X322" i="23"/>
  <c r="X324" i="23"/>
  <c r="X326" i="23"/>
  <c r="X328" i="23"/>
  <c r="X330" i="23"/>
  <c r="X332" i="23"/>
  <c r="X334" i="23"/>
  <c r="X336" i="23"/>
  <c r="X338" i="23"/>
  <c r="X340" i="23"/>
  <c r="X342" i="23"/>
  <c r="X344" i="23"/>
  <c r="X346" i="23"/>
  <c r="X348" i="23"/>
  <c r="X350" i="23"/>
  <c r="X352" i="23"/>
  <c r="X354" i="23"/>
  <c r="X356" i="23"/>
  <c r="X358" i="23"/>
  <c r="X360" i="23"/>
  <c r="X362" i="23"/>
  <c r="X364" i="23"/>
  <c r="X366" i="23"/>
  <c r="X368" i="23"/>
  <c r="X370" i="23"/>
  <c r="X372" i="23"/>
  <c r="X374" i="23"/>
  <c r="X376" i="23"/>
  <c r="X378" i="23"/>
  <c r="X382" i="23"/>
  <c r="X274" i="23"/>
  <c r="X276" i="23"/>
  <c r="X278" i="23"/>
  <c r="X280" i="23"/>
  <c r="X282" i="23"/>
  <c r="X284" i="23"/>
  <c r="X286" i="23"/>
  <c r="X288" i="23"/>
  <c r="X290" i="23"/>
  <c r="X292" i="23"/>
  <c r="X294" i="23"/>
  <c r="X296" i="23"/>
  <c r="X298" i="23"/>
  <c r="X300" i="23"/>
  <c r="X302" i="23"/>
  <c r="X304" i="23"/>
  <c r="X306" i="23"/>
  <c r="X308" i="23"/>
  <c r="X310" i="23"/>
  <c r="X312" i="23"/>
  <c r="X314" i="23"/>
  <c r="X316" i="23"/>
  <c r="X379" i="23"/>
  <c r="X385" i="23"/>
  <c r="X404" i="23"/>
  <c r="X405" i="23"/>
  <c r="X409" i="23"/>
  <c r="X380" i="23"/>
  <c r="X384" i="23"/>
  <c r="X386" i="23"/>
  <c r="X387" i="23"/>
  <c r="X389" i="23"/>
  <c r="X392" i="23"/>
  <c r="X394" i="23"/>
  <c r="X395" i="23"/>
  <c r="X397" i="23"/>
  <c r="X400" i="23"/>
  <c r="X407" i="23"/>
  <c r="X408" i="23"/>
  <c r="X399" i="23"/>
  <c r="X396" i="23"/>
  <c r="X398" i="23"/>
  <c r="X272" i="23"/>
  <c r="X270" i="23"/>
  <c r="X268" i="23"/>
  <c r="X266" i="23"/>
  <c r="X264" i="23"/>
  <c r="X262" i="23"/>
  <c r="X260" i="23"/>
  <c r="X258" i="23"/>
  <c r="X256" i="23"/>
  <c r="X254" i="23"/>
  <c r="X252" i="23"/>
  <c r="X250" i="23"/>
  <c r="X248" i="23"/>
  <c r="X246" i="23"/>
  <c r="X244" i="23"/>
  <c r="X242" i="23"/>
  <c r="X240" i="23"/>
  <c r="X238" i="23"/>
  <c r="X236" i="23"/>
  <c r="X234" i="23"/>
  <c r="X232" i="23"/>
  <c r="X230" i="23"/>
  <c r="X228" i="23"/>
  <c r="X226" i="23"/>
  <c r="X224" i="23"/>
  <c r="X222" i="23"/>
  <c r="X220" i="23"/>
  <c r="X218" i="23"/>
  <c r="X216" i="23"/>
  <c r="X214" i="23"/>
  <c r="X212" i="23"/>
  <c r="X210" i="23"/>
  <c r="X208" i="23"/>
  <c r="X206" i="23"/>
  <c r="X204" i="23"/>
  <c r="X202" i="23"/>
  <c r="X200" i="23"/>
  <c r="X198" i="23"/>
  <c r="X196" i="23"/>
  <c r="X194" i="23"/>
  <c r="X192" i="23"/>
  <c r="X190" i="23"/>
  <c r="X188" i="23"/>
  <c r="X186" i="23"/>
  <c r="X184" i="23"/>
  <c r="X182" i="23"/>
  <c r="X180" i="23"/>
  <c r="X178" i="23"/>
  <c r="X176" i="23"/>
  <c r="X174" i="23"/>
  <c r="X172" i="23"/>
  <c r="X170" i="23"/>
  <c r="X168" i="23"/>
  <c r="X166" i="23"/>
  <c r="X164" i="23"/>
  <c r="X162" i="23"/>
  <c r="X160" i="23"/>
  <c r="X158" i="23"/>
  <c r="X156" i="23"/>
  <c r="X154" i="23"/>
  <c r="X27" i="23"/>
  <c r="X24" i="23"/>
  <c r="X20" i="23"/>
  <c r="X14" i="23"/>
  <c r="AI13" i="23"/>
  <c r="X18" i="23"/>
  <c r="X15" i="23"/>
  <c r="X147" i="23"/>
  <c r="X139" i="23"/>
  <c r="X135" i="23"/>
  <c r="X127" i="23"/>
  <c r="X123" i="23"/>
  <c r="X115" i="23"/>
  <c r="X111" i="23"/>
  <c r="X103" i="23"/>
  <c r="X99" i="23"/>
  <c r="X152" i="23"/>
  <c r="X150" i="23"/>
  <c r="X148" i="23"/>
  <c r="X146" i="23"/>
  <c r="X144" i="23"/>
  <c r="X142" i="23"/>
  <c r="X140" i="23"/>
  <c r="X138" i="23"/>
  <c r="X136" i="23"/>
  <c r="X134" i="23"/>
  <c r="X132" i="23"/>
  <c r="X130" i="23"/>
  <c r="X128" i="23"/>
  <c r="X126" i="23"/>
  <c r="X124" i="23"/>
  <c r="X122" i="23"/>
  <c r="X120" i="23"/>
  <c r="X118" i="23"/>
  <c r="X116" i="23"/>
  <c r="X114" i="23"/>
  <c r="X112" i="23"/>
  <c r="X110" i="23"/>
  <c r="X108" i="23"/>
  <c r="X106" i="23"/>
  <c r="X104" i="23"/>
  <c r="X102" i="23"/>
  <c r="X100" i="23"/>
  <c r="X98" i="23"/>
  <c r="X96" i="23"/>
  <c r="X94" i="23"/>
  <c r="X92" i="23"/>
  <c r="X90" i="23"/>
  <c r="X88" i="23"/>
  <c r="X86" i="23"/>
  <c r="X84" i="23"/>
  <c r="X82" i="23"/>
  <c r="X80" i="23"/>
  <c r="X78" i="23"/>
  <c r="X76" i="23"/>
  <c r="X74" i="23"/>
  <c r="X72" i="23"/>
  <c r="X70" i="23"/>
  <c r="X68" i="23"/>
  <c r="X66" i="23"/>
  <c r="X64" i="23"/>
  <c r="X62" i="23"/>
  <c r="X60" i="23"/>
  <c r="X58" i="23"/>
  <c r="X56" i="23"/>
  <c r="X54" i="23"/>
  <c r="X52" i="23"/>
  <c r="X50" i="23"/>
  <c r="X48" i="23"/>
  <c r="X46" i="23"/>
  <c r="X44" i="23"/>
  <c r="X42" i="23"/>
  <c r="X40" i="23"/>
  <c r="X38" i="23"/>
  <c r="X36" i="23"/>
  <c r="X34" i="23"/>
  <c r="X32" i="23"/>
  <c r="X30" i="23"/>
  <c r="X25" i="23"/>
  <c r="X21" i="23"/>
  <c r="X17" i="23"/>
  <c r="AA13" i="23"/>
  <c r="X26" i="23"/>
  <c r="X22" i="23"/>
  <c r="X149" i="23"/>
  <c r="X145" i="23"/>
  <c r="X137" i="23"/>
  <c r="X133" i="23"/>
  <c r="X125" i="23"/>
  <c r="X121" i="23"/>
  <c r="X113" i="23"/>
  <c r="X109" i="23"/>
  <c r="X101" i="23"/>
  <c r="X97" i="23"/>
  <c r="X271" i="23"/>
  <c r="X269" i="23"/>
  <c r="X267" i="23"/>
  <c r="X265" i="23"/>
  <c r="X263" i="23"/>
  <c r="X261" i="23"/>
  <c r="X259" i="23"/>
  <c r="X257" i="23"/>
  <c r="X255" i="23"/>
  <c r="X253" i="23"/>
  <c r="X251" i="23"/>
  <c r="X249" i="23"/>
  <c r="X247" i="23"/>
  <c r="X245" i="23"/>
  <c r="X243" i="23"/>
  <c r="X241" i="23"/>
  <c r="X239" i="23"/>
  <c r="X237" i="23"/>
  <c r="X235" i="23"/>
  <c r="X233" i="23"/>
  <c r="X231" i="23"/>
  <c r="X229" i="23"/>
  <c r="X227" i="23"/>
  <c r="X225" i="23"/>
  <c r="X223" i="23"/>
  <c r="X221" i="23"/>
  <c r="X219" i="23"/>
  <c r="X217" i="23"/>
  <c r="X215" i="23"/>
  <c r="X213" i="23"/>
  <c r="X211" i="23"/>
  <c r="X209" i="23"/>
  <c r="X207" i="23"/>
  <c r="X205" i="23"/>
  <c r="X203" i="23"/>
  <c r="X201" i="23"/>
  <c r="X199" i="23"/>
  <c r="X197" i="23"/>
  <c r="X195" i="23"/>
  <c r="X193" i="23"/>
  <c r="X191" i="23"/>
  <c r="X189" i="23"/>
  <c r="X187" i="23"/>
  <c r="X185" i="23"/>
  <c r="X183" i="23"/>
  <c r="X181" i="23"/>
  <c r="X179" i="23"/>
  <c r="X177" i="23"/>
  <c r="X175" i="23"/>
  <c r="X173" i="23"/>
  <c r="X171" i="23"/>
  <c r="X169" i="23"/>
  <c r="X167" i="23"/>
  <c r="X165" i="23"/>
  <c r="X163" i="23"/>
  <c r="X161" i="23"/>
  <c r="X159" i="23"/>
  <c r="X157" i="23"/>
  <c r="X155" i="23"/>
  <c r="X28" i="23"/>
  <c r="X153" i="23"/>
  <c r="X141" i="23"/>
  <c r="X129" i="23"/>
  <c r="X117" i="23"/>
  <c r="X107" i="23"/>
  <c r="X151" i="23"/>
  <c r="X143" i="23"/>
  <c r="X131" i="23"/>
  <c r="X119" i="23"/>
  <c r="X105" i="23"/>
  <c r="X31" i="23"/>
  <c r="X55" i="23"/>
  <c r="X71" i="23"/>
  <c r="X79" i="23"/>
  <c r="X87" i="23"/>
  <c r="X95" i="23"/>
  <c r="V16" i="8"/>
  <c r="V23" i="8"/>
  <c r="V30" i="8"/>
  <c r="V34" i="8"/>
  <c r="B24" i="23"/>
  <c r="B19" i="23"/>
  <c r="B23" i="23"/>
  <c r="X23" i="8"/>
  <c r="V28" i="8"/>
  <c r="V31" i="8"/>
  <c r="B18" i="23"/>
  <c r="V10" i="8"/>
  <c r="V17" i="8"/>
  <c r="V22" i="8"/>
  <c r="V27" i="8"/>
  <c r="X28" i="8"/>
  <c r="X32" i="8"/>
  <c r="X10" i="8"/>
  <c r="V14" i="8"/>
  <c r="V15" i="8"/>
  <c r="X16" i="8"/>
  <c r="X17" i="8"/>
  <c r="X19" i="8"/>
  <c r="V21" i="8"/>
  <c r="X22" i="8"/>
  <c r="V25" i="8"/>
  <c r="V26" i="8"/>
  <c r="Y27" i="8"/>
  <c r="V29" i="8"/>
  <c r="X30" i="8"/>
  <c r="X33" i="8"/>
  <c r="Y37" i="8"/>
  <c r="Y10" i="8"/>
  <c r="V12" i="8"/>
  <c r="V13" i="8"/>
  <c r="X14" i="8"/>
  <c r="X15" i="8"/>
  <c r="AN16" i="8"/>
  <c r="V18" i="8"/>
  <c r="V20" i="8"/>
  <c r="X21" i="8"/>
  <c r="V24" i="8"/>
  <c r="X25" i="8"/>
  <c r="X26" i="8"/>
  <c r="X29" i="8"/>
  <c r="Y30" i="8"/>
  <c r="X35" i="8"/>
  <c r="X12" i="8"/>
  <c r="X13" i="8"/>
  <c r="X18" i="8"/>
  <c r="X20" i="8"/>
  <c r="X24" i="8"/>
  <c r="S20" i="8"/>
  <c r="AK20" i="8"/>
  <c r="AN21" i="8"/>
  <c r="AF28" i="8"/>
  <c r="X31" i="8"/>
  <c r="AK13" i="8"/>
  <c r="AK16" i="8"/>
  <c r="AK21" i="8"/>
  <c r="AK23" i="8"/>
  <c r="S10" i="8"/>
  <c r="AK10" i="8"/>
  <c r="S15" i="8"/>
  <c r="X39" i="8"/>
  <c r="AK26" i="8"/>
  <c r="S28" i="8"/>
  <c r="AK28" i="8"/>
  <c r="AK29" i="8"/>
  <c r="AK34" i="8"/>
  <c r="AK37" i="8"/>
  <c r="AO10" i="8"/>
  <c r="AK11" i="8"/>
  <c r="S13" i="8"/>
  <c r="S16" i="8"/>
  <c r="S21" i="8"/>
  <c r="S23" i="8"/>
  <c r="AK24" i="8"/>
  <c r="S26" i="8"/>
  <c r="AO26" i="8"/>
  <c r="S29" i="8"/>
  <c r="AK30" i="8"/>
  <c r="AK32" i="8"/>
  <c r="S34" i="8"/>
  <c r="AK35" i="8"/>
  <c r="AK39" i="8"/>
  <c r="S11" i="8"/>
  <c r="AK12" i="8"/>
  <c r="S14" i="8"/>
  <c r="AK14" i="8"/>
  <c r="AK17" i="8"/>
  <c r="AK18" i="8"/>
  <c r="AK19" i="8"/>
  <c r="AK22" i="8"/>
  <c r="S24" i="8"/>
  <c r="AK25" i="8"/>
  <c r="S27" i="8"/>
  <c r="AK27" i="8"/>
  <c r="AO30" i="8"/>
  <c r="AK31" i="8"/>
  <c r="X37" i="8"/>
  <c r="AK38" i="8"/>
  <c r="AK40" i="8"/>
  <c r="AK36" i="8"/>
  <c r="S12" i="8"/>
  <c r="AK15" i="8"/>
  <c r="S17" i="8"/>
  <c r="S18" i="8"/>
  <c r="S19" i="8"/>
  <c r="AO19" i="8"/>
  <c r="S22" i="8"/>
  <c r="AO22" i="8"/>
  <c r="S25" i="8"/>
  <c r="S31" i="8"/>
  <c r="V32" i="8"/>
  <c r="AK33" i="8"/>
  <c r="X34" i="8"/>
  <c r="V35" i="8"/>
  <c r="X36" i="8"/>
  <c r="AK41" i="8"/>
  <c r="AN42" i="8"/>
  <c r="AO43" i="8"/>
  <c r="AE22" i="8"/>
  <c r="AN32" i="8"/>
  <c r="AO46" i="8"/>
  <c r="AN18" i="8"/>
  <c r="AN35" i="8"/>
  <c r="AN36" i="8"/>
  <c r="AO42" i="8"/>
  <c r="AN48" i="8"/>
  <c r="AE12" i="8"/>
  <c r="AN14" i="8"/>
  <c r="AE16" i="8"/>
  <c r="AN20" i="8"/>
  <c r="AN23" i="8"/>
  <c r="AO24" i="8"/>
  <c r="AN27" i="8"/>
  <c r="AN28" i="8"/>
  <c r="AE29" i="8"/>
  <c r="S30" i="8"/>
  <c r="S33" i="8"/>
  <c r="AO33" i="8"/>
  <c r="AO36" i="8"/>
  <c r="AN38" i="8"/>
  <c r="AN39" i="8"/>
  <c r="AN41" i="8"/>
  <c r="AN11" i="8"/>
  <c r="AO12" i="8"/>
  <c r="AN15" i="8"/>
  <c r="AO16" i="8"/>
  <c r="AE19" i="8"/>
  <c r="AN24" i="8"/>
  <c r="AE26" i="8"/>
  <c r="AO29" i="8"/>
  <c r="AN31" i="8"/>
  <c r="AN33" i="8"/>
  <c r="AO54" i="8"/>
  <c r="AN10" i="8"/>
  <c r="AN13" i="8"/>
  <c r="AO14" i="8"/>
  <c r="AN17" i="8"/>
  <c r="AF18" i="8"/>
  <c r="AN19" i="8"/>
  <c r="AO20" i="8"/>
  <c r="AN22" i="8"/>
  <c r="AE24" i="8"/>
  <c r="AN26" i="8"/>
  <c r="AO27" i="8"/>
  <c r="AN30" i="8"/>
  <c r="AN37" i="8"/>
  <c r="AO39" i="8"/>
  <c r="AK42" i="8"/>
  <c r="AN43" i="8"/>
  <c r="AN45" i="8"/>
  <c r="AO49" i="8"/>
  <c r="AE10" i="8"/>
  <c r="Y11" i="8"/>
  <c r="AF12" i="8"/>
  <c r="Y15" i="8"/>
  <c r="AF16" i="8"/>
  <c r="Y17" i="8"/>
  <c r="AE20" i="8"/>
  <c r="Y21" i="8"/>
  <c r="AF22" i="8"/>
  <c r="AF26" i="8"/>
  <c r="AE27" i="8"/>
  <c r="AF10" i="8"/>
  <c r="AE11" i="8"/>
  <c r="AO11" i="8"/>
  <c r="AE13" i="8"/>
  <c r="AO13" i="8"/>
  <c r="AE15" i="8"/>
  <c r="AO15" i="8"/>
  <c r="AE17" i="8"/>
  <c r="AO17" i="8"/>
  <c r="Y18" i="8"/>
  <c r="AF20" i="8"/>
  <c r="AE21" i="8"/>
  <c r="AO21" i="8"/>
  <c r="AE23" i="8"/>
  <c r="AO23" i="8"/>
  <c r="AE25" i="8"/>
  <c r="AO25" i="8"/>
  <c r="AF27" i="8"/>
  <c r="Y28" i="8"/>
  <c r="AF30" i="8"/>
  <c r="AE31" i="8"/>
  <c r="AO31" i="8"/>
  <c r="AE32" i="8"/>
  <c r="AO32" i="8"/>
  <c r="AF33" i="8"/>
  <c r="Y34" i="8"/>
  <c r="AO34" i="8"/>
  <c r="AE35" i="8"/>
  <c r="AO35" i="8"/>
  <c r="AF36" i="8"/>
  <c r="AN40" i="8"/>
  <c r="AO41" i="8"/>
  <c r="AN44" i="8"/>
  <c r="AO45" i="8"/>
  <c r="AN47" i="8"/>
  <c r="AO50" i="8"/>
  <c r="Y13" i="8"/>
  <c r="AF14" i="8"/>
  <c r="AF19" i="8"/>
  <c r="Y23" i="8"/>
  <c r="AF24" i="8"/>
  <c r="Y25" i="8"/>
  <c r="AF29" i="8"/>
  <c r="AE30" i="8"/>
  <c r="Y31" i="8"/>
  <c r="Y32" i="8"/>
  <c r="Y33" i="8"/>
  <c r="Y36" i="8"/>
  <c r="AO56" i="8"/>
  <c r="F14" i="23"/>
  <c r="AF11" i="8"/>
  <c r="Y12" i="8"/>
  <c r="AF13" i="8"/>
  <c r="Y14" i="8"/>
  <c r="AF15" i="8"/>
  <c r="Y16" i="8"/>
  <c r="AF17" i="8"/>
  <c r="AE18" i="8"/>
  <c r="AO18" i="8"/>
  <c r="Y19" i="8"/>
  <c r="AF21" i="8"/>
  <c r="Y22" i="8"/>
  <c r="AF23" i="8"/>
  <c r="Y24" i="8"/>
  <c r="AF25" i="8"/>
  <c r="Y26" i="8"/>
  <c r="AE28" i="8"/>
  <c r="AO28" i="8"/>
  <c r="AF31" i="8"/>
  <c r="AF32" i="8"/>
  <c r="AE34" i="8"/>
  <c r="AF35" i="8"/>
  <c r="AO37" i="8"/>
  <c r="AO38" i="8"/>
  <c r="AO40" i="8"/>
  <c r="AO44" i="8"/>
  <c r="AO52" i="8"/>
  <c r="S38" i="8"/>
  <c r="Y374" i="8"/>
  <c r="Y372" i="8"/>
  <c r="Y370" i="8"/>
  <c r="Y368" i="8"/>
  <c r="Y366" i="8"/>
  <c r="Y364" i="8"/>
  <c r="Y362" i="8"/>
  <c r="Y360" i="8"/>
  <c r="Y358" i="8"/>
  <c r="Y373" i="8"/>
  <c r="Y371" i="8"/>
  <c r="Y369" i="8"/>
  <c r="Y367" i="8"/>
  <c r="Y363" i="8"/>
  <c r="Y361" i="8"/>
  <c r="Y359" i="8"/>
  <c r="Y356" i="8"/>
  <c r="Y354" i="8"/>
  <c r="Y352" i="8"/>
  <c r="Y350" i="8"/>
  <c r="Y348" i="8"/>
  <c r="Y346" i="8"/>
  <c r="Y344" i="8"/>
  <c r="Y342" i="8"/>
  <c r="Y357" i="8"/>
  <c r="Y349" i="8"/>
  <c r="Y339" i="8"/>
  <c r="Y337" i="8"/>
  <c r="Y335" i="8"/>
  <c r="Y333" i="8"/>
  <c r="Y355" i="8"/>
  <c r="Y347" i="8"/>
  <c r="Y341" i="8"/>
  <c r="Y365" i="8"/>
  <c r="Y353" i="8"/>
  <c r="Y345" i="8"/>
  <c r="Y340" i="8"/>
  <c r="Y338" i="8"/>
  <c r="Y336" i="8"/>
  <c r="Y334" i="8"/>
  <c r="Y332" i="8"/>
  <c r="Y330" i="8"/>
  <c r="Y328" i="8"/>
  <c r="Y351" i="8"/>
  <c r="Y343" i="8"/>
  <c r="Y327" i="8"/>
  <c r="Y325" i="8"/>
  <c r="Y323" i="8"/>
  <c r="Y321" i="8"/>
  <c r="Y319" i="8"/>
  <c r="Y317" i="8"/>
  <c r="Y315" i="8"/>
  <c r="Y313" i="8"/>
  <c r="Y311" i="8"/>
  <c r="Y326" i="8"/>
  <c r="Y324" i="8"/>
  <c r="Y322" i="8"/>
  <c r="Y320" i="8"/>
  <c r="Y318" i="8"/>
  <c r="Y316" i="8"/>
  <c r="Y314" i="8"/>
  <c r="Y312" i="8"/>
  <c r="Y310" i="8"/>
  <c r="Y308" i="8"/>
  <c r="Y306" i="8"/>
  <c r="Y331" i="8"/>
  <c r="Y329" i="8"/>
  <c r="Y309" i="8"/>
  <c r="Y303" i="8"/>
  <c r="Y301" i="8"/>
  <c r="Y299" i="8"/>
  <c r="Y297" i="8"/>
  <c r="Y295" i="8"/>
  <c r="Y293" i="8"/>
  <c r="Y291" i="8"/>
  <c r="Y289" i="8"/>
  <c r="Y287" i="8"/>
  <c r="Y285" i="8"/>
  <c r="Y283" i="8"/>
  <c r="Y281" i="8"/>
  <c r="Y279" i="8"/>
  <c r="Y277" i="8"/>
  <c r="Y275" i="8"/>
  <c r="Y273" i="8"/>
  <c r="Y271" i="8"/>
  <c r="Y307" i="8"/>
  <c r="Y298" i="8"/>
  <c r="Y290" i="8"/>
  <c r="Y282" i="8"/>
  <c r="Y268" i="8"/>
  <c r="Y266" i="8"/>
  <c r="Y264" i="8"/>
  <c r="Y262" i="8"/>
  <c r="Y260" i="8"/>
  <c r="Y258" i="8"/>
  <c r="Y256" i="8"/>
  <c r="Y254" i="8"/>
  <c r="Y252" i="8"/>
  <c r="Y250" i="8"/>
  <c r="Y248" i="8"/>
  <c r="Y246" i="8"/>
  <c r="Y244" i="8"/>
  <c r="Y305" i="8"/>
  <c r="Y304" i="8"/>
  <c r="Y296" i="8"/>
  <c r="Y288" i="8"/>
  <c r="Y280" i="8"/>
  <c r="Y274" i="8"/>
  <c r="Y270" i="8"/>
  <c r="Y294" i="8"/>
  <c r="Y278" i="8"/>
  <c r="Y269" i="8"/>
  <c r="Y265" i="8"/>
  <c r="Y261" i="8"/>
  <c r="Y257" i="8"/>
  <c r="Y253" i="8"/>
  <c r="Y249" i="8"/>
  <c r="Y245" i="8"/>
  <c r="Y242" i="8"/>
  <c r="Y240" i="8"/>
  <c r="Y238" i="8"/>
  <c r="Y236" i="8"/>
  <c r="Y234" i="8"/>
  <c r="Y232" i="8"/>
  <c r="Y230" i="8"/>
  <c r="Y292" i="8"/>
  <c r="Y276" i="8"/>
  <c r="Y302" i="8"/>
  <c r="Y286" i="8"/>
  <c r="Y267" i="8"/>
  <c r="Y263" i="8"/>
  <c r="Y259" i="8"/>
  <c r="Y255" i="8"/>
  <c r="Y251" i="8"/>
  <c r="Y247" i="8"/>
  <c r="Y243" i="8"/>
  <c r="Y241" i="8"/>
  <c r="Y239" i="8"/>
  <c r="Y237" i="8"/>
  <c r="Y235" i="8"/>
  <c r="Y233" i="8"/>
  <c r="Y231" i="8"/>
  <c r="Y229" i="8"/>
  <c r="Y227" i="8"/>
  <c r="Y225" i="8"/>
  <c r="Y300" i="8"/>
  <c r="Y284" i="8"/>
  <c r="Y272" i="8"/>
  <c r="Y226" i="8"/>
  <c r="Y222" i="8"/>
  <c r="Y220" i="8"/>
  <c r="Y218" i="8"/>
  <c r="Y216" i="8"/>
  <c r="Y214" i="8"/>
  <c r="Y212" i="8"/>
  <c r="Y210" i="8"/>
  <c r="Y208" i="8"/>
  <c r="Y206" i="8"/>
  <c r="Y204" i="8"/>
  <c r="Y202" i="8"/>
  <c r="Y200" i="8"/>
  <c r="Y198" i="8"/>
  <c r="Y196" i="8"/>
  <c r="Y194" i="8"/>
  <c r="Y192" i="8"/>
  <c r="Y190" i="8"/>
  <c r="Y228" i="8"/>
  <c r="Y224" i="8"/>
  <c r="Y223" i="8"/>
  <c r="Y221" i="8"/>
  <c r="Y219" i="8"/>
  <c r="Y217" i="8"/>
  <c r="Y215" i="8"/>
  <c r="Y213" i="8"/>
  <c r="Y211" i="8"/>
  <c r="Y209" i="8"/>
  <c r="Y207" i="8"/>
  <c r="Y205" i="8"/>
  <c r="Y203" i="8"/>
  <c r="Y201" i="8"/>
  <c r="Y199" i="8"/>
  <c r="Y197" i="8"/>
  <c r="Y195" i="8"/>
  <c r="Y193" i="8"/>
  <c r="Y191" i="8"/>
  <c r="Y189" i="8"/>
  <c r="Y187" i="8"/>
  <c r="Y185" i="8"/>
  <c r="Y183" i="8"/>
  <c r="Y181" i="8"/>
  <c r="Y143" i="8"/>
  <c r="Y141" i="8"/>
  <c r="Y139" i="8"/>
  <c r="Y137" i="8"/>
  <c r="Y135" i="8"/>
  <c r="Y133" i="8"/>
  <c r="Y131" i="8"/>
  <c r="Y129" i="8"/>
  <c r="Y127" i="8"/>
  <c r="Y125" i="8"/>
  <c r="Y186" i="8"/>
  <c r="Y182" i="8"/>
  <c r="Y178" i="8"/>
  <c r="Y176" i="8"/>
  <c r="Y174" i="8"/>
  <c r="Y172" i="8"/>
  <c r="Y170" i="8"/>
  <c r="Y168" i="8"/>
  <c r="Y166" i="8"/>
  <c r="Y164" i="8"/>
  <c r="Y162" i="8"/>
  <c r="Y160" i="8"/>
  <c r="Y158" i="8"/>
  <c r="Y156" i="8"/>
  <c r="Y154" i="8"/>
  <c r="Y152" i="8"/>
  <c r="Y150" i="8"/>
  <c r="Y148" i="8"/>
  <c r="Y146" i="8"/>
  <c r="Y180" i="8"/>
  <c r="Y144" i="8"/>
  <c r="Y142" i="8"/>
  <c r="Y140" i="8"/>
  <c r="Y138" i="8"/>
  <c r="Y136" i="8"/>
  <c r="Y134" i="8"/>
  <c r="Y132" i="8"/>
  <c r="Y130" i="8"/>
  <c r="Y128" i="8"/>
  <c r="Y126" i="8"/>
  <c r="Y124" i="8"/>
  <c r="Y122" i="8"/>
  <c r="Y120" i="8"/>
  <c r="Y118" i="8"/>
  <c r="Y116" i="8"/>
  <c r="Y114" i="8"/>
  <c r="Y112" i="8"/>
  <c r="Y110" i="8"/>
  <c r="Y188" i="8"/>
  <c r="Y184" i="8"/>
  <c r="Y179" i="8"/>
  <c r="Y177" i="8"/>
  <c r="Y175" i="8"/>
  <c r="Y173" i="8"/>
  <c r="Y171" i="8"/>
  <c r="Y169" i="8"/>
  <c r="Y167" i="8"/>
  <c r="Y165" i="8"/>
  <c r="Y163" i="8"/>
  <c r="Y161" i="8"/>
  <c r="Y159" i="8"/>
  <c r="Y157" i="8"/>
  <c r="Y155" i="8"/>
  <c r="Y153" i="8"/>
  <c r="Y151" i="8"/>
  <c r="Y149" i="8"/>
  <c r="Y147" i="8"/>
  <c r="Y145" i="8"/>
  <c r="Y80" i="8"/>
  <c r="Y78" i="8"/>
  <c r="Y76" i="8"/>
  <c r="Y74" i="8"/>
  <c r="Y72" i="8"/>
  <c r="Y70" i="8"/>
  <c r="Y68" i="8"/>
  <c r="Y66" i="8"/>
  <c r="Y64" i="8"/>
  <c r="Y62" i="8"/>
  <c r="Y60" i="8"/>
  <c r="Y58" i="8"/>
  <c r="Y56" i="8"/>
  <c r="Y54" i="8"/>
  <c r="Y52" i="8"/>
  <c r="Y50" i="8"/>
  <c r="Y121" i="8"/>
  <c r="Y117" i="8"/>
  <c r="Y113" i="8"/>
  <c r="Y109" i="8"/>
  <c r="Y107" i="8"/>
  <c r="Y105" i="8"/>
  <c r="Y103" i="8"/>
  <c r="Y101" i="8"/>
  <c r="Y99" i="8"/>
  <c r="Y97" i="8"/>
  <c r="Y95" i="8"/>
  <c r="Y93" i="8"/>
  <c r="Y91" i="8"/>
  <c r="Y89" i="8"/>
  <c r="Y87" i="8"/>
  <c r="Y85" i="8"/>
  <c r="Y83" i="8"/>
  <c r="Y81" i="8"/>
  <c r="Y79" i="8"/>
  <c r="Y77" i="8"/>
  <c r="Y75" i="8"/>
  <c r="Y73" i="8"/>
  <c r="Y71" i="8"/>
  <c r="Y69" i="8"/>
  <c r="Y67" i="8"/>
  <c r="Y65" i="8"/>
  <c r="Y63" i="8"/>
  <c r="Y61" i="8"/>
  <c r="Y59" i="8"/>
  <c r="Y57" i="8"/>
  <c r="Y55" i="8"/>
  <c r="Y53" i="8"/>
  <c r="Y51" i="8"/>
  <c r="Y48" i="8"/>
  <c r="Y47" i="8"/>
  <c r="Y123" i="8"/>
  <c r="Y119" i="8"/>
  <c r="Y115" i="8"/>
  <c r="Y111" i="8"/>
  <c r="Y108" i="8"/>
  <c r="Y106" i="8"/>
  <c r="Y104" i="8"/>
  <c r="Y102" i="8"/>
  <c r="Y100" i="8"/>
  <c r="Y98" i="8"/>
  <c r="Y96" i="8"/>
  <c r="Y94" i="8"/>
  <c r="Y92" i="8"/>
  <c r="Y90" i="8"/>
  <c r="Y88" i="8"/>
  <c r="Y86" i="8"/>
  <c r="Y84" i="8"/>
  <c r="Y82" i="8"/>
  <c r="Y49" i="8"/>
  <c r="Y44" i="8"/>
  <c r="V39" i="8"/>
  <c r="AE39" i="8"/>
  <c r="Y40" i="8"/>
  <c r="V41" i="8"/>
  <c r="AE41" i="8"/>
  <c r="X42" i="8"/>
  <c r="Y43" i="8"/>
  <c r="V45" i="8"/>
  <c r="AF45" i="8"/>
  <c r="V47" i="8"/>
  <c r="X50" i="8"/>
  <c r="C10" i="8"/>
  <c r="S374" i="8"/>
  <c r="S372" i="8"/>
  <c r="S370" i="8"/>
  <c r="S368" i="8"/>
  <c r="S366" i="8"/>
  <c r="S364" i="8"/>
  <c r="S362" i="8"/>
  <c r="S360" i="8"/>
  <c r="S373" i="8"/>
  <c r="S371" i="8"/>
  <c r="S369" i="8"/>
  <c r="S367" i="8"/>
  <c r="S365" i="8"/>
  <c r="S363" i="8"/>
  <c r="S361" i="8"/>
  <c r="S359" i="8"/>
  <c r="S358" i="8"/>
  <c r="S356" i="8"/>
  <c r="S354" i="8"/>
  <c r="S352" i="8"/>
  <c r="S350" i="8"/>
  <c r="S348" i="8"/>
  <c r="S346" i="8"/>
  <c r="S344" i="8"/>
  <c r="S342" i="8"/>
  <c r="S357" i="8"/>
  <c r="S355" i="8"/>
  <c r="S353" i="8"/>
  <c r="S351" i="8"/>
  <c r="S349" i="8"/>
  <c r="S347" i="8"/>
  <c r="S345" i="8"/>
  <c r="S343" i="8"/>
  <c r="S340" i="8"/>
  <c r="S338" i="8"/>
  <c r="S336" i="8"/>
  <c r="S334" i="8"/>
  <c r="S332" i="8"/>
  <c r="S341" i="8"/>
  <c r="S339" i="8"/>
  <c r="S337" i="8"/>
  <c r="S335" i="8"/>
  <c r="S333" i="8"/>
  <c r="S331" i="8"/>
  <c r="S329" i="8"/>
  <c r="S330" i="8"/>
  <c r="S326" i="8"/>
  <c r="S324" i="8"/>
  <c r="S322" i="8"/>
  <c r="S320" i="8"/>
  <c r="S318" i="8"/>
  <c r="S316" i="8"/>
  <c r="S314" i="8"/>
  <c r="S312" i="8"/>
  <c r="S310" i="8"/>
  <c r="S328" i="8"/>
  <c r="S327" i="8"/>
  <c r="S325" i="8"/>
  <c r="S323" i="8"/>
  <c r="S321" i="8"/>
  <c r="S319" i="8"/>
  <c r="S317" i="8"/>
  <c r="S315" i="8"/>
  <c r="S313" i="8"/>
  <c r="S311" i="8"/>
  <c r="S309" i="8"/>
  <c r="S307" i="8"/>
  <c r="S303" i="8"/>
  <c r="S301" i="8"/>
  <c r="S299" i="8"/>
  <c r="S297" i="8"/>
  <c r="S295" i="8"/>
  <c r="S293" i="8"/>
  <c r="S291" i="8"/>
  <c r="S289" i="8"/>
  <c r="S287" i="8"/>
  <c r="S285" i="8"/>
  <c r="S283" i="8"/>
  <c r="S281" i="8"/>
  <c r="S279" i="8"/>
  <c r="S277" i="8"/>
  <c r="S306" i="8"/>
  <c r="S305" i="8"/>
  <c r="S304" i="8"/>
  <c r="S302" i="8"/>
  <c r="S300" i="8"/>
  <c r="S298" i="8"/>
  <c r="S296" i="8"/>
  <c r="S294" i="8"/>
  <c r="S292" i="8"/>
  <c r="S290" i="8"/>
  <c r="S288" i="8"/>
  <c r="S286" i="8"/>
  <c r="S284" i="8"/>
  <c r="S282" i="8"/>
  <c r="S280" i="8"/>
  <c r="S278" i="8"/>
  <c r="S276" i="8"/>
  <c r="S274" i="8"/>
  <c r="S272" i="8"/>
  <c r="S270" i="8"/>
  <c r="S273" i="8"/>
  <c r="S269" i="8"/>
  <c r="S267" i="8"/>
  <c r="S265" i="8"/>
  <c r="S263" i="8"/>
  <c r="S261" i="8"/>
  <c r="S259" i="8"/>
  <c r="S257" i="8"/>
  <c r="S255" i="8"/>
  <c r="S253" i="8"/>
  <c r="S251" i="8"/>
  <c r="S249" i="8"/>
  <c r="S247" i="8"/>
  <c r="S245" i="8"/>
  <c r="S308" i="8"/>
  <c r="S271" i="8"/>
  <c r="S266" i="8"/>
  <c r="S262" i="8"/>
  <c r="S258" i="8"/>
  <c r="S254" i="8"/>
  <c r="S250" i="8"/>
  <c r="S246" i="8"/>
  <c r="S243" i="8"/>
  <c r="S241" i="8"/>
  <c r="S239" i="8"/>
  <c r="S237" i="8"/>
  <c r="S235" i="8"/>
  <c r="S233" i="8"/>
  <c r="S231" i="8"/>
  <c r="S275" i="8"/>
  <c r="S268" i="8"/>
  <c r="S264" i="8"/>
  <c r="S260" i="8"/>
  <c r="S256" i="8"/>
  <c r="S252" i="8"/>
  <c r="S248" i="8"/>
  <c r="S244" i="8"/>
  <c r="S242" i="8"/>
  <c r="S240" i="8"/>
  <c r="S238" i="8"/>
  <c r="S236" i="8"/>
  <c r="S234" i="8"/>
  <c r="S232" i="8"/>
  <c r="S230" i="8"/>
  <c r="S228" i="8"/>
  <c r="S226" i="8"/>
  <c r="S222" i="8"/>
  <c r="S220" i="8"/>
  <c r="S218" i="8"/>
  <c r="S216" i="8"/>
  <c r="S214" i="8"/>
  <c r="S212" i="8"/>
  <c r="S210" i="8"/>
  <c r="S208" i="8"/>
  <c r="S206" i="8"/>
  <c r="S204" i="8"/>
  <c r="S202" i="8"/>
  <c r="S200" i="8"/>
  <c r="S198" i="8"/>
  <c r="S196" i="8"/>
  <c r="S194" i="8"/>
  <c r="S192" i="8"/>
  <c r="S227" i="8"/>
  <c r="S224" i="8"/>
  <c r="S223" i="8"/>
  <c r="S221" i="8"/>
  <c r="S219" i="8"/>
  <c r="S217" i="8"/>
  <c r="S215" i="8"/>
  <c r="S213" i="8"/>
  <c r="S211" i="8"/>
  <c r="S209" i="8"/>
  <c r="S207" i="8"/>
  <c r="S205" i="8"/>
  <c r="S203" i="8"/>
  <c r="S201" i="8"/>
  <c r="S199" i="8"/>
  <c r="S197" i="8"/>
  <c r="S195" i="8"/>
  <c r="S193" i="8"/>
  <c r="S191" i="8"/>
  <c r="S189" i="8"/>
  <c r="S187" i="8"/>
  <c r="S185" i="8"/>
  <c r="S183" i="8"/>
  <c r="S229" i="8"/>
  <c r="S225" i="8"/>
  <c r="S190" i="8"/>
  <c r="S188" i="8"/>
  <c r="S184" i="8"/>
  <c r="S180" i="8"/>
  <c r="S178" i="8"/>
  <c r="S176" i="8"/>
  <c r="S174" i="8"/>
  <c r="S172" i="8"/>
  <c r="S170" i="8"/>
  <c r="S168" i="8"/>
  <c r="S166" i="8"/>
  <c r="S164" i="8"/>
  <c r="S162" i="8"/>
  <c r="S160" i="8"/>
  <c r="S158" i="8"/>
  <c r="S156" i="8"/>
  <c r="S154" i="8"/>
  <c r="S152" i="8"/>
  <c r="S150" i="8"/>
  <c r="S148" i="8"/>
  <c r="S146" i="8"/>
  <c r="S144" i="8"/>
  <c r="S142" i="8"/>
  <c r="S140" i="8"/>
  <c r="S138" i="8"/>
  <c r="S136" i="8"/>
  <c r="S134" i="8"/>
  <c r="S132" i="8"/>
  <c r="S130" i="8"/>
  <c r="S128" i="8"/>
  <c r="S186" i="8"/>
  <c r="S182" i="8"/>
  <c r="S179" i="8"/>
  <c r="S177" i="8"/>
  <c r="S175" i="8"/>
  <c r="S173" i="8"/>
  <c r="S171" i="8"/>
  <c r="S169" i="8"/>
  <c r="S167" i="8"/>
  <c r="S165" i="8"/>
  <c r="S163" i="8"/>
  <c r="S161" i="8"/>
  <c r="S159" i="8"/>
  <c r="S157" i="8"/>
  <c r="S155" i="8"/>
  <c r="S153" i="8"/>
  <c r="S151" i="8"/>
  <c r="S149" i="8"/>
  <c r="S147" i="8"/>
  <c r="S145" i="8"/>
  <c r="S181" i="8"/>
  <c r="S143" i="8"/>
  <c r="S141" i="8"/>
  <c r="S139" i="8"/>
  <c r="S137" i="8"/>
  <c r="S135" i="8"/>
  <c r="S133" i="8"/>
  <c r="S131" i="8"/>
  <c r="S129" i="8"/>
  <c r="S127" i="8"/>
  <c r="S125" i="8"/>
  <c r="S123" i="8"/>
  <c r="S121" i="8"/>
  <c r="S119" i="8"/>
  <c r="S117" i="8"/>
  <c r="S115" i="8"/>
  <c r="S113" i="8"/>
  <c r="S111" i="8"/>
  <c r="S124" i="8"/>
  <c r="S120" i="8"/>
  <c r="S116" i="8"/>
  <c r="S112" i="8"/>
  <c r="S110" i="8"/>
  <c r="S109" i="8"/>
  <c r="S107" i="8"/>
  <c r="S105" i="8"/>
  <c r="S103" i="8"/>
  <c r="S101" i="8"/>
  <c r="S99" i="8"/>
  <c r="S97" i="8"/>
  <c r="S95" i="8"/>
  <c r="S93" i="8"/>
  <c r="S91" i="8"/>
  <c r="S89" i="8"/>
  <c r="S87" i="8"/>
  <c r="S85" i="8"/>
  <c r="S83" i="8"/>
  <c r="S81" i="8"/>
  <c r="S79" i="8"/>
  <c r="S77" i="8"/>
  <c r="S75" i="8"/>
  <c r="S73" i="8"/>
  <c r="S71" i="8"/>
  <c r="S69" i="8"/>
  <c r="S67" i="8"/>
  <c r="S65" i="8"/>
  <c r="S63" i="8"/>
  <c r="S61" i="8"/>
  <c r="S59" i="8"/>
  <c r="S57" i="8"/>
  <c r="S55" i="8"/>
  <c r="S122" i="8"/>
  <c r="S118" i="8"/>
  <c r="S114" i="8"/>
  <c r="S108" i="8"/>
  <c r="S106" i="8"/>
  <c r="S104" i="8"/>
  <c r="S102" i="8"/>
  <c r="S100" i="8"/>
  <c r="S98" i="8"/>
  <c r="S96" i="8"/>
  <c r="S94" i="8"/>
  <c r="S92" i="8"/>
  <c r="S90" i="8"/>
  <c r="S88" i="8"/>
  <c r="S86" i="8"/>
  <c r="S84" i="8"/>
  <c r="S82" i="8"/>
  <c r="S49" i="8"/>
  <c r="S126" i="8"/>
  <c r="S80" i="8"/>
  <c r="S78" i="8"/>
  <c r="S76" i="8"/>
  <c r="S74" i="8"/>
  <c r="S72" i="8"/>
  <c r="S70" i="8"/>
  <c r="S68" i="8"/>
  <c r="S66" i="8"/>
  <c r="S64" i="8"/>
  <c r="S62" i="8"/>
  <c r="S60" i="8"/>
  <c r="S58" i="8"/>
  <c r="S56" i="8"/>
  <c r="S54" i="8"/>
  <c r="S52" i="8"/>
  <c r="S50" i="8"/>
  <c r="S45" i="8"/>
  <c r="S37" i="8"/>
  <c r="AF373" i="8"/>
  <c r="AF371" i="8"/>
  <c r="AF369" i="8"/>
  <c r="AF367" i="8"/>
  <c r="AF365" i="8"/>
  <c r="AF363" i="8"/>
  <c r="AF361" i="8"/>
  <c r="AE373" i="8"/>
  <c r="AE371" i="8"/>
  <c r="AE369" i="8"/>
  <c r="AE367" i="8"/>
  <c r="AE365" i="8"/>
  <c r="AE363" i="8"/>
  <c r="AE361" i="8"/>
  <c r="AE359" i="8"/>
  <c r="AE357" i="8"/>
  <c r="AF374" i="8"/>
  <c r="AF372" i="8"/>
  <c r="AF370" i="8"/>
  <c r="AF368" i="8"/>
  <c r="AF366" i="8"/>
  <c r="AF364" i="8"/>
  <c r="AF362" i="8"/>
  <c r="AF360" i="8"/>
  <c r="AE374" i="8"/>
  <c r="AE372" i="8"/>
  <c r="AE370" i="8"/>
  <c r="AE368" i="8"/>
  <c r="AE366" i="8"/>
  <c r="AE362" i="8"/>
  <c r="AF359" i="8"/>
  <c r="AE358" i="8"/>
  <c r="AF355" i="8"/>
  <c r="AF353" i="8"/>
  <c r="AF351" i="8"/>
  <c r="AF349" i="8"/>
  <c r="AF347" i="8"/>
  <c r="AF345" i="8"/>
  <c r="AF343" i="8"/>
  <c r="AF341" i="8"/>
  <c r="AE360" i="8"/>
  <c r="AF357" i="8"/>
  <c r="AE355" i="8"/>
  <c r="AE353" i="8"/>
  <c r="AE351" i="8"/>
  <c r="AE349" i="8"/>
  <c r="AE347" i="8"/>
  <c r="AE345" i="8"/>
  <c r="AE343" i="8"/>
  <c r="AF356" i="8"/>
  <c r="AF354" i="8"/>
  <c r="AF352" i="8"/>
  <c r="AF350" i="8"/>
  <c r="AF348" i="8"/>
  <c r="AF346" i="8"/>
  <c r="AF344" i="8"/>
  <c r="AF342" i="8"/>
  <c r="AF358" i="8"/>
  <c r="AE356" i="8"/>
  <c r="AE348" i="8"/>
  <c r="AE340" i="8"/>
  <c r="AE338" i="8"/>
  <c r="AE336" i="8"/>
  <c r="AE334" i="8"/>
  <c r="AE354" i="8"/>
  <c r="AE346" i="8"/>
  <c r="AF339" i="8"/>
  <c r="AF337" i="8"/>
  <c r="AF335" i="8"/>
  <c r="AF333" i="8"/>
  <c r="AF331" i="8"/>
  <c r="AE352" i="8"/>
  <c r="AE344" i="8"/>
  <c r="AE339" i="8"/>
  <c r="AE337" i="8"/>
  <c r="AE335" i="8"/>
  <c r="AE333" i="8"/>
  <c r="AE331" i="8"/>
  <c r="AE329" i="8"/>
  <c r="AE364" i="8"/>
  <c r="AE350" i="8"/>
  <c r="AE342" i="8"/>
  <c r="AE341" i="8"/>
  <c r="AF340" i="8"/>
  <c r="AF338" i="8"/>
  <c r="AF336" i="8"/>
  <c r="AF334" i="8"/>
  <c r="AF332" i="8"/>
  <c r="AF330" i="8"/>
  <c r="AF328" i="8"/>
  <c r="AE326" i="8"/>
  <c r="AE324" i="8"/>
  <c r="AE322" i="8"/>
  <c r="AE320" i="8"/>
  <c r="AE318" i="8"/>
  <c r="AE316" i="8"/>
  <c r="AE314" i="8"/>
  <c r="AE312" i="8"/>
  <c r="AE330" i="8"/>
  <c r="AF327" i="8"/>
  <c r="AF325" i="8"/>
  <c r="AF323" i="8"/>
  <c r="AF321" i="8"/>
  <c r="AF319" i="8"/>
  <c r="AF317" i="8"/>
  <c r="AF315" i="8"/>
  <c r="AF313" i="8"/>
  <c r="AF311" i="8"/>
  <c r="AF309" i="8"/>
  <c r="AE332" i="8"/>
  <c r="AF329" i="8"/>
  <c r="AE327" i="8"/>
  <c r="AE325" i="8"/>
  <c r="AE323" i="8"/>
  <c r="AE321" i="8"/>
  <c r="AE319" i="8"/>
  <c r="AE317" i="8"/>
  <c r="AE315" i="8"/>
  <c r="AE313" i="8"/>
  <c r="AE311" i="8"/>
  <c r="AE309" i="8"/>
  <c r="AE307" i="8"/>
  <c r="AE305" i="8"/>
  <c r="AE328" i="8"/>
  <c r="AF326" i="8"/>
  <c r="AF324" i="8"/>
  <c r="AF322" i="8"/>
  <c r="AF320" i="8"/>
  <c r="AF318" i="8"/>
  <c r="AF316" i="8"/>
  <c r="AF314" i="8"/>
  <c r="AF312" i="8"/>
  <c r="AF310" i="8"/>
  <c r="AF308" i="8"/>
  <c r="AF306" i="8"/>
  <c r="AE308" i="8"/>
  <c r="AF304" i="8"/>
  <c r="AF302" i="8"/>
  <c r="AF300" i="8"/>
  <c r="AF298" i="8"/>
  <c r="AF296" i="8"/>
  <c r="AF294" i="8"/>
  <c r="AF292" i="8"/>
  <c r="AF290" i="8"/>
  <c r="AF288" i="8"/>
  <c r="AF286" i="8"/>
  <c r="AF284" i="8"/>
  <c r="AF282" i="8"/>
  <c r="AF280" i="8"/>
  <c r="AF278" i="8"/>
  <c r="AF276" i="8"/>
  <c r="AF307" i="8"/>
  <c r="AF305" i="8"/>
  <c r="AE304" i="8"/>
  <c r="AE302" i="8"/>
  <c r="AE300" i="8"/>
  <c r="AE298" i="8"/>
  <c r="AE296" i="8"/>
  <c r="AE294" i="8"/>
  <c r="AE292" i="8"/>
  <c r="AE290" i="8"/>
  <c r="AE288" i="8"/>
  <c r="AE286" i="8"/>
  <c r="AE284" i="8"/>
  <c r="AE282" i="8"/>
  <c r="AE280" i="8"/>
  <c r="AE278" i="8"/>
  <c r="AE276" i="8"/>
  <c r="AE274" i="8"/>
  <c r="AE272" i="8"/>
  <c r="AE270" i="8"/>
  <c r="AE306" i="8"/>
  <c r="AF303" i="8"/>
  <c r="AF301" i="8"/>
  <c r="AF299" i="8"/>
  <c r="AF297" i="8"/>
  <c r="AF295" i="8"/>
  <c r="AF293" i="8"/>
  <c r="AF291" i="8"/>
  <c r="AF289" i="8"/>
  <c r="AF287" i="8"/>
  <c r="AF285" i="8"/>
  <c r="AF283" i="8"/>
  <c r="AF281" i="8"/>
  <c r="AF279" i="8"/>
  <c r="AF277" i="8"/>
  <c r="AF275" i="8"/>
  <c r="AF273" i="8"/>
  <c r="AF271" i="8"/>
  <c r="AE297" i="8"/>
  <c r="AE289" i="8"/>
  <c r="AE281" i="8"/>
  <c r="AF274" i="8"/>
  <c r="AF270" i="8"/>
  <c r="AE269" i="8"/>
  <c r="AE267" i="8"/>
  <c r="AE265" i="8"/>
  <c r="AE263" i="8"/>
  <c r="AE261" i="8"/>
  <c r="AE259" i="8"/>
  <c r="AE257" i="8"/>
  <c r="AE255" i="8"/>
  <c r="AE253" i="8"/>
  <c r="AE251" i="8"/>
  <c r="AE249" i="8"/>
  <c r="AE247" i="8"/>
  <c r="AE245" i="8"/>
  <c r="AE243" i="8"/>
  <c r="AE303" i="8"/>
  <c r="AE295" i="8"/>
  <c r="AE287" i="8"/>
  <c r="AE279" i="8"/>
  <c r="AE273" i="8"/>
  <c r="AF268" i="8"/>
  <c r="AF266" i="8"/>
  <c r="AF264" i="8"/>
  <c r="AF262" i="8"/>
  <c r="AF260" i="8"/>
  <c r="AF258" i="8"/>
  <c r="AF256" i="8"/>
  <c r="AF254" i="8"/>
  <c r="AF252" i="8"/>
  <c r="AF250" i="8"/>
  <c r="AF248" i="8"/>
  <c r="AF246" i="8"/>
  <c r="AF244" i="8"/>
  <c r="AE301" i="8"/>
  <c r="AE285" i="8"/>
  <c r="AE268" i="8"/>
  <c r="AE264" i="8"/>
  <c r="AE260" i="8"/>
  <c r="AE256" i="8"/>
  <c r="AE252" i="8"/>
  <c r="AE248" i="8"/>
  <c r="AE244" i="8"/>
  <c r="AE241" i="8"/>
  <c r="AE239" i="8"/>
  <c r="AE237" i="8"/>
  <c r="AE235" i="8"/>
  <c r="AE233" i="8"/>
  <c r="AE231" i="8"/>
  <c r="AE229" i="8"/>
  <c r="AE299" i="8"/>
  <c r="AE283" i="8"/>
  <c r="AE275" i="8"/>
  <c r="AF267" i="8"/>
  <c r="AF263" i="8"/>
  <c r="AF259" i="8"/>
  <c r="AF255" i="8"/>
  <c r="AF251" i="8"/>
  <c r="AF247" i="8"/>
  <c r="AF243" i="8"/>
  <c r="AF242" i="8"/>
  <c r="AF240" i="8"/>
  <c r="AF238" i="8"/>
  <c r="AF236" i="8"/>
  <c r="AF234" i="8"/>
  <c r="AF232" i="8"/>
  <c r="AF230" i="8"/>
  <c r="AE310" i="8"/>
  <c r="AE293" i="8"/>
  <c r="AE277" i="8"/>
  <c r="AF272" i="8"/>
  <c r="AE266" i="8"/>
  <c r="AE262" i="8"/>
  <c r="AE258" i="8"/>
  <c r="AE254" i="8"/>
  <c r="AE250" i="8"/>
  <c r="AE246" i="8"/>
  <c r="AE242" i="8"/>
  <c r="AE240" i="8"/>
  <c r="AE238" i="8"/>
  <c r="AE236" i="8"/>
  <c r="AE234" i="8"/>
  <c r="AE232" i="8"/>
  <c r="AE230" i="8"/>
  <c r="AE228" i="8"/>
  <c r="AE226" i="8"/>
  <c r="AE224" i="8"/>
  <c r="AE291" i="8"/>
  <c r="AE271" i="8"/>
  <c r="AF269" i="8"/>
  <c r="AF265" i="8"/>
  <c r="AF261" i="8"/>
  <c r="AF257" i="8"/>
  <c r="AF253" i="8"/>
  <c r="AF249" i="8"/>
  <c r="AF245" i="8"/>
  <c r="AF241" i="8"/>
  <c r="AF239" i="8"/>
  <c r="AF237" i="8"/>
  <c r="AF235" i="8"/>
  <c r="AF233" i="8"/>
  <c r="AF231" i="8"/>
  <c r="AF229" i="8"/>
  <c r="AF227" i="8"/>
  <c r="AF225" i="8"/>
  <c r="AE225" i="8"/>
  <c r="AF223" i="8"/>
  <c r="AF221" i="8"/>
  <c r="AF219" i="8"/>
  <c r="AF217" i="8"/>
  <c r="AF215" i="8"/>
  <c r="AF213" i="8"/>
  <c r="AF211" i="8"/>
  <c r="AF209" i="8"/>
  <c r="AF207" i="8"/>
  <c r="AF205" i="8"/>
  <c r="AF203" i="8"/>
  <c r="AF201" i="8"/>
  <c r="AF199" i="8"/>
  <c r="AF197" i="8"/>
  <c r="AF195" i="8"/>
  <c r="AF193" i="8"/>
  <c r="AF191" i="8"/>
  <c r="AF228" i="8"/>
  <c r="AF224" i="8"/>
  <c r="AE223" i="8"/>
  <c r="AE221" i="8"/>
  <c r="AE219" i="8"/>
  <c r="AE217" i="8"/>
  <c r="AE215" i="8"/>
  <c r="AE213" i="8"/>
  <c r="AE211" i="8"/>
  <c r="AE209" i="8"/>
  <c r="AE207" i="8"/>
  <c r="AE205" i="8"/>
  <c r="AE203" i="8"/>
  <c r="AE201" i="8"/>
  <c r="AE199" i="8"/>
  <c r="AE197" i="8"/>
  <c r="AE195" i="8"/>
  <c r="AE193" i="8"/>
  <c r="AE191" i="8"/>
  <c r="AE189" i="8"/>
  <c r="AE227" i="8"/>
  <c r="AF222" i="8"/>
  <c r="AF220" i="8"/>
  <c r="AF218" i="8"/>
  <c r="AF216" i="8"/>
  <c r="AF214" i="8"/>
  <c r="AF212" i="8"/>
  <c r="AF210" i="8"/>
  <c r="AF208" i="8"/>
  <c r="AF206" i="8"/>
  <c r="AF204" i="8"/>
  <c r="AF202" i="8"/>
  <c r="AF200" i="8"/>
  <c r="AF198" i="8"/>
  <c r="AF196" i="8"/>
  <c r="AF194" i="8"/>
  <c r="AF192" i="8"/>
  <c r="AF190" i="8"/>
  <c r="AF188" i="8"/>
  <c r="AF186" i="8"/>
  <c r="AF184" i="8"/>
  <c r="AF182" i="8"/>
  <c r="AF226" i="8"/>
  <c r="AE222" i="8"/>
  <c r="AE220" i="8"/>
  <c r="AE218" i="8"/>
  <c r="AE216" i="8"/>
  <c r="AE214" i="8"/>
  <c r="AE212" i="8"/>
  <c r="AE210" i="8"/>
  <c r="AE208" i="8"/>
  <c r="AE206" i="8"/>
  <c r="AE204" i="8"/>
  <c r="AE202" i="8"/>
  <c r="AE200" i="8"/>
  <c r="AE198" i="8"/>
  <c r="AE196" i="8"/>
  <c r="AE194" i="8"/>
  <c r="AE192" i="8"/>
  <c r="AE190" i="8"/>
  <c r="AE188" i="8"/>
  <c r="AE186" i="8"/>
  <c r="AE184" i="8"/>
  <c r="AE182" i="8"/>
  <c r="AE180" i="8"/>
  <c r="AF185" i="8"/>
  <c r="AF180" i="8"/>
  <c r="AF179" i="8"/>
  <c r="AF177" i="8"/>
  <c r="AF175" i="8"/>
  <c r="AF173" i="8"/>
  <c r="AF171" i="8"/>
  <c r="AF169" i="8"/>
  <c r="AF167" i="8"/>
  <c r="AF165" i="8"/>
  <c r="AF163" i="8"/>
  <c r="AF161" i="8"/>
  <c r="AF159" i="8"/>
  <c r="AF157" i="8"/>
  <c r="AF155" i="8"/>
  <c r="AF153" i="8"/>
  <c r="AF151" i="8"/>
  <c r="AF149" i="8"/>
  <c r="AF147" i="8"/>
  <c r="AF145" i="8"/>
  <c r="AE144" i="8"/>
  <c r="AE142" i="8"/>
  <c r="AE140" i="8"/>
  <c r="AE138" i="8"/>
  <c r="AE136" i="8"/>
  <c r="AE134" i="8"/>
  <c r="AE132" i="8"/>
  <c r="AE130" i="8"/>
  <c r="AE128" i="8"/>
  <c r="AE126" i="8"/>
  <c r="AE185" i="8"/>
  <c r="AE179" i="8"/>
  <c r="AE177" i="8"/>
  <c r="AE175" i="8"/>
  <c r="AE173" i="8"/>
  <c r="AE171" i="8"/>
  <c r="AE169" i="8"/>
  <c r="AE167" i="8"/>
  <c r="AE165" i="8"/>
  <c r="AE163" i="8"/>
  <c r="AE161" i="8"/>
  <c r="AE159" i="8"/>
  <c r="AE157" i="8"/>
  <c r="AE155" i="8"/>
  <c r="AE153" i="8"/>
  <c r="AE151" i="8"/>
  <c r="AE149" i="8"/>
  <c r="AE147" i="8"/>
  <c r="AE145" i="8"/>
  <c r="AF143" i="8"/>
  <c r="AF141" i="8"/>
  <c r="AF139" i="8"/>
  <c r="AF137" i="8"/>
  <c r="AF135" i="8"/>
  <c r="AF133" i="8"/>
  <c r="AF131" i="8"/>
  <c r="AF129" i="8"/>
  <c r="AF127" i="8"/>
  <c r="AF187" i="8"/>
  <c r="AF183" i="8"/>
  <c r="AF181" i="8"/>
  <c r="AF178" i="8"/>
  <c r="AF176" i="8"/>
  <c r="AF174" i="8"/>
  <c r="AF172" i="8"/>
  <c r="AF170" i="8"/>
  <c r="AF168" i="8"/>
  <c r="AF166" i="8"/>
  <c r="AF164" i="8"/>
  <c r="AF162" i="8"/>
  <c r="AF160" i="8"/>
  <c r="AF158" i="8"/>
  <c r="AF156" i="8"/>
  <c r="AF154" i="8"/>
  <c r="AF152" i="8"/>
  <c r="AF150" i="8"/>
  <c r="AF148" i="8"/>
  <c r="AF146" i="8"/>
  <c r="AE143" i="8"/>
  <c r="AE141" i="8"/>
  <c r="AE139" i="8"/>
  <c r="AE137" i="8"/>
  <c r="AE135" i="8"/>
  <c r="AE133" i="8"/>
  <c r="AE131" i="8"/>
  <c r="AE129" i="8"/>
  <c r="AE127" i="8"/>
  <c r="AE125" i="8"/>
  <c r="AE123" i="8"/>
  <c r="AE121" i="8"/>
  <c r="AE119" i="8"/>
  <c r="AE117" i="8"/>
  <c r="AE115" i="8"/>
  <c r="AE113" i="8"/>
  <c r="AE111" i="8"/>
  <c r="AF189" i="8"/>
  <c r="AE187" i="8"/>
  <c r="AE183" i="8"/>
  <c r="AE181" i="8"/>
  <c r="AE178" i="8"/>
  <c r="AE176" i="8"/>
  <c r="AE174" i="8"/>
  <c r="AE172" i="8"/>
  <c r="AE170" i="8"/>
  <c r="AE168" i="8"/>
  <c r="AE166" i="8"/>
  <c r="AE164" i="8"/>
  <c r="AE162" i="8"/>
  <c r="AE160" i="8"/>
  <c r="AE158" i="8"/>
  <c r="AE156" i="8"/>
  <c r="AE154" i="8"/>
  <c r="AE152" i="8"/>
  <c r="AE150" i="8"/>
  <c r="AE148" i="8"/>
  <c r="AE146" i="8"/>
  <c r="AF144" i="8"/>
  <c r="AF142" i="8"/>
  <c r="AF140" i="8"/>
  <c r="AF138" i="8"/>
  <c r="AF136" i="8"/>
  <c r="AF134" i="8"/>
  <c r="AF132" i="8"/>
  <c r="AF130" i="8"/>
  <c r="AF128" i="8"/>
  <c r="AF126" i="8"/>
  <c r="AF124" i="8"/>
  <c r="AF122" i="8"/>
  <c r="AF120" i="8"/>
  <c r="AF118" i="8"/>
  <c r="AF116" i="8"/>
  <c r="AF114" i="8"/>
  <c r="AF112" i="8"/>
  <c r="AF121" i="8"/>
  <c r="AF117" i="8"/>
  <c r="AF113" i="8"/>
  <c r="AE110" i="8"/>
  <c r="AF108" i="8"/>
  <c r="AF106" i="8"/>
  <c r="AF104" i="8"/>
  <c r="AF102" i="8"/>
  <c r="AF100" i="8"/>
  <c r="AF98" i="8"/>
  <c r="AF96" i="8"/>
  <c r="AF94" i="8"/>
  <c r="AF92" i="8"/>
  <c r="AF90" i="8"/>
  <c r="AF88" i="8"/>
  <c r="AF86" i="8"/>
  <c r="AF84" i="8"/>
  <c r="AF82" i="8"/>
  <c r="AE79" i="8"/>
  <c r="AE77" i="8"/>
  <c r="AE75" i="8"/>
  <c r="AE73" i="8"/>
  <c r="AE71" i="8"/>
  <c r="AE69" i="8"/>
  <c r="AE67" i="8"/>
  <c r="AE65" i="8"/>
  <c r="AE63" i="8"/>
  <c r="AE61" i="8"/>
  <c r="AE59" i="8"/>
  <c r="AE57" i="8"/>
  <c r="AE55" i="8"/>
  <c r="AE53" i="8"/>
  <c r="AE51" i="8"/>
  <c r="AF49" i="8"/>
  <c r="AE124" i="8"/>
  <c r="AE120" i="8"/>
  <c r="AE116" i="8"/>
  <c r="AE112" i="8"/>
  <c r="AE108" i="8"/>
  <c r="AE106" i="8"/>
  <c r="AE104" i="8"/>
  <c r="AE102" i="8"/>
  <c r="AE100" i="8"/>
  <c r="AE98" i="8"/>
  <c r="AE96" i="8"/>
  <c r="AE94" i="8"/>
  <c r="AE92" i="8"/>
  <c r="AE90" i="8"/>
  <c r="AE88" i="8"/>
  <c r="AE86" i="8"/>
  <c r="AE84" i="8"/>
  <c r="AE82" i="8"/>
  <c r="AF80" i="8"/>
  <c r="AF78" i="8"/>
  <c r="AF76" i="8"/>
  <c r="AF74" i="8"/>
  <c r="AF72" i="8"/>
  <c r="AF70" i="8"/>
  <c r="AF68" i="8"/>
  <c r="AF66" i="8"/>
  <c r="AF64" i="8"/>
  <c r="AF62" i="8"/>
  <c r="AF60" i="8"/>
  <c r="AF58" i="8"/>
  <c r="AF56" i="8"/>
  <c r="AF125" i="8"/>
  <c r="AF123" i="8"/>
  <c r="AF119" i="8"/>
  <c r="AF115" i="8"/>
  <c r="AF111" i="8"/>
  <c r="AF109" i="8"/>
  <c r="AF107" i="8"/>
  <c r="AF105" i="8"/>
  <c r="AF103" i="8"/>
  <c r="AF101" i="8"/>
  <c r="AF99" i="8"/>
  <c r="AF97" i="8"/>
  <c r="AF95" i="8"/>
  <c r="AF93" i="8"/>
  <c r="AF91" i="8"/>
  <c r="AF89" i="8"/>
  <c r="AF87" i="8"/>
  <c r="AF85" i="8"/>
  <c r="AF83" i="8"/>
  <c r="AF81" i="8"/>
  <c r="AE80" i="8"/>
  <c r="AE78" i="8"/>
  <c r="AE76" i="8"/>
  <c r="AE74" i="8"/>
  <c r="AE72" i="8"/>
  <c r="AE70" i="8"/>
  <c r="AE68" i="8"/>
  <c r="AE66" i="8"/>
  <c r="AE64" i="8"/>
  <c r="AE62" i="8"/>
  <c r="AE60" i="8"/>
  <c r="AE58" i="8"/>
  <c r="AE56" i="8"/>
  <c r="AE54" i="8"/>
  <c r="AE52" i="8"/>
  <c r="AE50" i="8"/>
  <c r="AF46" i="8"/>
  <c r="AE122" i="8"/>
  <c r="AE118" i="8"/>
  <c r="AE114" i="8"/>
  <c r="AF110" i="8"/>
  <c r="AE109" i="8"/>
  <c r="AE107" i="8"/>
  <c r="AE105" i="8"/>
  <c r="AE103" i="8"/>
  <c r="AE101" i="8"/>
  <c r="AE99" i="8"/>
  <c r="AE97" i="8"/>
  <c r="AE95" i="8"/>
  <c r="AE93" i="8"/>
  <c r="AE91" i="8"/>
  <c r="AE89" i="8"/>
  <c r="AE87" i="8"/>
  <c r="AE85" i="8"/>
  <c r="AE83" i="8"/>
  <c r="AE81" i="8"/>
  <c r="AF79" i="8"/>
  <c r="AF77" i="8"/>
  <c r="AF75" i="8"/>
  <c r="AF73" i="8"/>
  <c r="AF71" i="8"/>
  <c r="AF69" i="8"/>
  <c r="AF67" i="8"/>
  <c r="AF65" i="8"/>
  <c r="AF63" i="8"/>
  <c r="AF61" i="8"/>
  <c r="AF59" i="8"/>
  <c r="AF57" i="8"/>
  <c r="AF55" i="8"/>
  <c r="AF53" i="8"/>
  <c r="AF51" i="8"/>
  <c r="AF48" i="8"/>
  <c r="AF47" i="8"/>
  <c r="AE46" i="8"/>
  <c r="AF43" i="8"/>
  <c r="AE42" i="8"/>
  <c r="V38" i="8"/>
  <c r="AE38" i="8"/>
  <c r="AF39" i="8"/>
  <c r="S40" i="8"/>
  <c r="X41" i="8"/>
  <c r="AF41" i="8"/>
  <c r="Y42" i="8"/>
  <c r="AK374" i="8"/>
  <c r="AK372" i="8"/>
  <c r="AK370" i="8"/>
  <c r="AK368" i="8"/>
  <c r="AK366" i="8"/>
  <c r="AK364" i="8"/>
  <c r="AK362" i="8"/>
  <c r="AK360" i="8"/>
  <c r="AK373" i="8"/>
  <c r="AK371" i="8"/>
  <c r="AK369" i="8"/>
  <c r="AK367" i="8"/>
  <c r="AK365" i="8"/>
  <c r="AK363" i="8"/>
  <c r="AK361" i="8"/>
  <c r="AK359" i="8"/>
  <c r="AK356" i="8"/>
  <c r="AK354" i="8"/>
  <c r="AK352" i="8"/>
  <c r="AK350" i="8"/>
  <c r="AK348" i="8"/>
  <c r="AK346" i="8"/>
  <c r="AK344" i="8"/>
  <c r="AK342" i="8"/>
  <c r="AK358" i="8"/>
  <c r="AK355" i="8"/>
  <c r="AK353" i="8"/>
  <c r="AK351" i="8"/>
  <c r="AK349" i="8"/>
  <c r="AK347" i="8"/>
  <c r="AK345" i="8"/>
  <c r="AK343" i="8"/>
  <c r="AK341" i="8"/>
  <c r="AK340" i="8"/>
  <c r="AK338" i="8"/>
  <c r="AK336" i="8"/>
  <c r="AK334" i="8"/>
  <c r="AK332" i="8"/>
  <c r="AK357" i="8"/>
  <c r="AK339" i="8"/>
  <c r="AK337" i="8"/>
  <c r="AK335" i="8"/>
  <c r="AK333" i="8"/>
  <c r="AK331" i="8"/>
  <c r="AK329" i="8"/>
  <c r="AK330" i="8"/>
  <c r="AK326" i="8"/>
  <c r="AK324" i="8"/>
  <c r="AK322" i="8"/>
  <c r="AK320" i="8"/>
  <c r="AK318" i="8"/>
  <c r="AK316" i="8"/>
  <c r="AK314" i="8"/>
  <c r="AK312" i="8"/>
  <c r="AK310" i="8"/>
  <c r="AK328" i="8"/>
  <c r="AK327" i="8"/>
  <c r="AK325" i="8"/>
  <c r="AK323" i="8"/>
  <c r="AK321" i="8"/>
  <c r="AK319" i="8"/>
  <c r="AK317" i="8"/>
  <c r="AK315" i="8"/>
  <c r="AK313" i="8"/>
  <c r="AK311" i="8"/>
  <c r="AK309" i="8"/>
  <c r="AK307" i="8"/>
  <c r="AK303" i="8"/>
  <c r="AK301" i="8"/>
  <c r="AK299" i="8"/>
  <c r="AK297" i="8"/>
  <c r="AK295" i="8"/>
  <c r="AK293" i="8"/>
  <c r="AK291" i="8"/>
  <c r="AK289" i="8"/>
  <c r="AK287" i="8"/>
  <c r="AK285" i="8"/>
  <c r="AK283" i="8"/>
  <c r="AK281" i="8"/>
  <c r="AK279" i="8"/>
  <c r="AK277" i="8"/>
  <c r="AK306" i="8"/>
  <c r="AK304" i="8"/>
  <c r="AK302" i="8"/>
  <c r="AK300" i="8"/>
  <c r="AK298" i="8"/>
  <c r="AK296" i="8"/>
  <c r="AK294" i="8"/>
  <c r="AK292" i="8"/>
  <c r="AK290" i="8"/>
  <c r="AK288" i="8"/>
  <c r="AK286" i="8"/>
  <c r="AK284" i="8"/>
  <c r="AK282" i="8"/>
  <c r="AK280" i="8"/>
  <c r="AK278" i="8"/>
  <c r="AK276" i="8"/>
  <c r="AK274" i="8"/>
  <c r="AK272" i="8"/>
  <c r="AK270" i="8"/>
  <c r="AK305" i="8"/>
  <c r="AK273" i="8"/>
  <c r="AK308" i="8"/>
  <c r="AK269" i="8"/>
  <c r="AK267" i="8"/>
  <c r="AK265" i="8"/>
  <c r="AK263" i="8"/>
  <c r="AK261" i="8"/>
  <c r="AK259" i="8"/>
  <c r="AK257" i="8"/>
  <c r="AK255" i="8"/>
  <c r="AK253" i="8"/>
  <c r="AK251" i="8"/>
  <c r="AK249" i="8"/>
  <c r="AK247" i="8"/>
  <c r="AK245" i="8"/>
  <c r="AK243" i="8"/>
  <c r="AK275" i="8"/>
  <c r="AK266" i="8"/>
  <c r="AK262" i="8"/>
  <c r="AK258" i="8"/>
  <c r="AK254" i="8"/>
  <c r="AK250" i="8"/>
  <c r="AK246" i="8"/>
  <c r="AK241" i="8"/>
  <c r="AK239" i="8"/>
  <c r="AK237" i="8"/>
  <c r="AK235" i="8"/>
  <c r="AK233" i="8"/>
  <c r="AK231" i="8"/>
  <c r="AK229" i="8"/>
  <c r="AK271" i="8"/>
  <c r="AK268" i="8"/>
  <c r="AK264" i="8"/>
  <c r="AK260" i="8"/>
  <c r="AK256" i="8"/>
  <c r="AK252" i="8"/>
  <c r="AK248" i="8"/>
  <c r="AK244" i="8"/>
  <c r="AK242" i="8"/>
  <c r="AK240" i="8"/>
  <c r="AK238" i="8"/>
  <c r="AK236" i="8"/>
  <c r="AK234" i="8"/>
  <c r="AK232" i="8"/>
  <c r="AK230" i="8"/>
  <c r="AK228" i="8"/>
  <c r="AK226" i="8"/>
  <c r="AK224" i="8"/>
  <c r="AK222" i="8"/>
  <c r="AK220" i="8"/>
  <c r="AK218" i="8"/>
  <c r="AK216" i="8"/>
  <c r="AK214" i="8"/>
  <c r="AK212" i="8"/>
  <c r="AK210" i="8"/>
  <c r="AK208" i="8"/>
  <c r="AK206" i="8"/>
  <c r="AK204" i="8"/>
  <c r="AK202" i="8"/>
  <c r="AK200" i="8"/>
  <c r="AK198" i="8"/>
  <c r="AK196" i="8"/>
  <c r="AK194" i="8"/>
  <c r="AK192" i="8"/>
  <c r="AK227" i="8"/>
  <c r="AK223" i="8"/>
  <c r="AK221" i="8"/>
  <c r="AK219" i="8"/>
  <c r="AK217" i="8"/>
  <c r="AK215" i="8"/>
  <c r="AK213" i="8"/>
  <c r="AK211" i="8"/>
  <c r="AK209" i="8"/>
  <c r="AK207" i="8"/>
  <c r="AK205" i="8"/>
  <c r="AK203" i="8"/>
  <c r="AK201" i="8"/>
  <c r="AK199" i="8"/>
  <c r="AK197" i="8"/>
  <c r="AK195" i="8"/>
  <c r="AK193" i="8"/>
  <c r="AK191" i="8"/>
  <c r="AK189" i="8"/>
  <c r="AK187" i="8"/>
  <c r="AK185" i="8"/>
  <c r="AK183" i="8"/>
  <c r="AK225" i="8"/>
  <c r="AK188" i="8"/>
  <c r="AK184" i="8"/>
  <c r="AK178" i="8"/>
  <c r="AK176" i="8"/>
  <c r="AK174" i="8"/>
  <c r="AK172" i="8"/>
  <c r="AK170" i="8"/>
  <c r="AK168" i="8"/>
  <c r="AK166" i="8"/>
  <c r="AK164" i="8"/>
  <c r="AK162" i="8"/>
  <c r="AK160" i="8"/>
  <c r="AK158" i="8"/>
  <c r="AK156" i="8"/>
  <c r="AK154" i="8"/>
  <c r="AK152" i="8"/>
  <c r="AK150" i="8"/>
  <c r="AK148" i="8"/>
  <c r="AK146" i="8"/>
  <c r="AK181" i="8"/>
  <c r="AK144" i="8"/>
  <c r="AK142" i="8"/>
  <c r="AK140" i="8"/>
  <c r="AK138" i="8"/>
  <c r="AK136" i="8"/>
  <c r="AK134" i="8"/>
  <c r="AK132" i="8"/>
  <c r="AK130" i="8"/>
  <c r="AK128" i="8"/>
  <c r="AK190" i="8"/>
  <c r="AK186" i="8"/>
  <c r="AK182" i="8"/>
  <c r="AK180" i="8"/>
  <c r="AK179" i="8"/>
  <c r="AK177" i="8"/>
  <c r="AK175" i="8"/>
  <c r="AK173" i="8"/>
  <c r="AK171" i="8"/>
  <c r="AK169" i="8"/>
  <c r="AK167" i="8"/>
  <c r="AK165" i="8"/>
  <c r="AK163" i="8"/>
  <c r="AK161" i="8"/>
  <c r="AK159" i="8"/>
  <c r="AK157" i="8"/>
  <c r="AK155" i="8"/>
  <c r="AK153" i="8"/>
  <c r="AK151" i="8"/>
  <c r="AK149" i="8"/>
  <c r="AK147" i="8"/>
  <c r="AK145" i="8"/>
  <c r="AK143" i="8"/>
  <c r="AK141" i="8"/>
  <c r="AK139" i="8"/>
  <c r="AK137" i="8"/>
  <c r="AK135" i="8"/>
  <c r="AK133" i="8"/>
  <c r="AK131" i="8"/>
  <c r="AK129" i="8"/>
  <c r="AK127" i="8"/>
  <c r="AK125" i="8"/>
  <c r="AK123" i="8"/>
  <c r="AK121" i="8"/>
  <c r="AK119" i="8"/>
  <c r="AK117" i="8"/>
  <c r="AK115" i="8"/>
  <c r="AK113" i="8"/>
  <c r="AK111" i="8"/>
  <c r="AK124" i="8"/>
  <c r="AK120" i="8"/>
  <c r="AK116" i="8"/>
  <c r="AK112" i="8"/>
  <c r="AK109" i="8"/>
  <c r="AK107" i="8"/>
  <c r="AK105" i="8"/>
  <c r="AK103" i="8"/>
  <c r="AK101" i="8"/>
  <c r="AK99" i="8"/>
  <c r="AK97" i="8"/>
  <c r="AK95" i="8"/>
  <c r="AK93" i="8"/>
  <c r="AK91" i="8"/>
  <c r="AK89" i="8"/>
  <c r="AK87" i="8"/>
  <c r="AK85" i="8"/>
  <c r="AK83" i="8"/>
  <c r="AK81" i="8"/>
  <c r="AK126" i="8"/>
  <c r="AK79" i="8"/>
  <c r="AK77" i="8"/>
  <c r="AK75" i="8"/>
  <c r="AK73" i="8"/>
  <c r="AK71" i="8"/>
  <c r="AK69" i="8"/>
  <c r="AK67" i="8"/>
  <c r="AK65" i="8"/>
  <c r="AK63" i="8"/>
  <c r="AK61" i="8"/>
  <c r="AK59" i="8"/>
  <c r="AK57" i="8"/>
  <c r="AK55" i="8"/>
  <c r="AK122" i="8"/>
  <c r="AK118" i="8"/>
  <c r="AK114" i="8"/>
  <c r="AK110" i="8"/>
  <c r="AK108" i="8"/>
  <c r="AK106" i="8"/>
  <c r="AK104" i="8"/>
  <c r="AK102" i="8"/>
  <c r="AK100" i="8"/>
  <c r="AK98" i="8"/>
  <c r="AK96" i="8"/>
  <c r="AK94" i="8"/>
  <c r="AK92" i="8"/>
  <c r="AK90" i="8"/>
  <c r="AK88" i="8"/>
  <c r="AK86" i="8"/>
  <c r="AK84" i="8"/>
  <c r="AK82" i="8"/>
  <c r="AK49" i="8"/>
  <c r="AK80" i="8"/>
  <c r="AK78" i="8"/>
  <c r="AK76" i="8"/>
  <c r="AK74" i="8"/>
  <c r="AK72" i="8"/>
  <c r="AK70" i="8"/>
  <c r="AK68" i="8"/>
  <c r="AK66" i="8"/>
  <c r="AK64" i="8"/>
  <c r="AK62" i="8"/>
  <c r="AK60" i="8"/>
  <c r="AK58" i="8"/>
  <c r="AK56" i="8"/>
  <c r="AK54" i="8"/>
  <c r="AK52" i="8"/>
  <c r="AK50" i="8"/>
  <c r="AK45" i="8"/>
  <c r="S44" i="8"/>
  <c r="AE44" i="8"/>
  <c r="X45" i="8"/>
  <c r="S46" i="8"/>
  <c r="AK46" i="8"/>
  <c r="S48" i="8"/>
  <c r="AK48" i="8"/>
  <c r="V49" i="8"/>
  <c r="AF50" i="8"/>
  <c r="S53" i="8"/>
  <c r="V33" i="8"/>
  <c r="AE33" i="8"/>
  <c r="AF34" i="8"/>
  <c r="Y35" i="8"/>
  <c r="S36" i="8"/>
  <c r="X373" i="8"/>
  <c r="X371" i="8"/>
  <c r="X369" i="8"/>
  <c r="X367" i="8"/>
  <c r="X365" i="8"/>
  <c r="X363" i="8"/>
  <c r="X361" i="8"/>
  <c r="X374" i="8"/>
  <c r="X372" i="8"/>
  <c r="X370" i="8"/>
  <c r="X368" i="8"/>
  <c r="X366" i="8"/>
  <c r="X364" i="8"/>
  <c r="X362" i="8"/>
  <c r="X360" i="8"/>
  <c r="X357" i="8"/>
  <c r="X355" i="8"/>
  <c r="X353" i="8"/>
  <c r="X351" i="8"/>
  <c r="X349" i="8"/>
  <c r="X347" i="8"/>
  <c r="X345" i="8"/>
  <c r="X343" i="8"/>
  <c r="X341" i="8"/>
  <c r="X359" i="8"/>
  <c r="X358" i="8"/>
  <c r="X356" i="8"/>
  <c r="X354" i="8"/>
  <c r="X352" i="8"/>
  <c r="X350" i="8"/>
  <c r="X348" i="8"/>
  <c r="X346" i="8"/>
  <c r="X344" i="8"/>
  <c r="X342" i="8"/>
  <c r="X339" i="8"/>
  <c r="X337" i="8"/>
  <c r="X335" i="8"/>
  <c r="X333" i="8"/>
  <c r="X331" i="8"/>
  <c r="X340" i="8"/>
  <c r="X338" i="8"/>
  <c r="X336" i="8"/>
  <c r="X334" i="8"/>
  <c r="X332" i="8"/>
  <c r="X330" i="8"/>
  <c r="X328" i="8"/>
  <c r="X329" i="8"/>
  <c r="X327" i="8"/>
  <c r="X325" i="8"/>
  <c r="X323" i="8"/>
  <c r="X321" i="8"/>
  <c r="X319" i="8"/>
  <c r="X317" i="8"/>
  <c r="X315" i="8"/>
  <c r="X313" i="8"/>
  <c r="X311" i="8"/>
  <c r="X326" i="8"/>
  <c r="X324" i="8"/>
  <c r="X322" i="8"/>
  <c r="X320" i="8"/>
  <c r="X318" i="8"/>
  <c r="X316" i="8"/>
  <c r="X314" i="8"/>
  <c r="X312" i="8"/>
  <c r="X310" i="8"/>
  <c r="X308" i="8"/>
  <c r="X306" i="8"/>
  <c r="X305" i="8"/>
  <c r="X304" i="8"/>
  <c r="X302" i="8"/>
  <c r="X300" i="8"/>
  <c r="X298" i="8"/>
  <c r="X296" i="8"/>
  <c r="X294" i="8"/>
  <c r="X292" i="8"/>
  <c r="X290" i="8"/>
  <c r="X288" i="8"/>
  <c r="X286" i="8"/>
  <c r="X284" i="8"/>
  <c r="X282" i="8"/>
  <c r="X280" i="8"/>
  <c r="X278" i="8"/>
  <c r="X309" i="8"/>
  <c r="X303" i="8"/>
  <c r="X301" i="8"/>
  <c r="X299" i="8"/>
  <c r="X297" i="8"/>
  <c r="X295" i="8"/>
  <c r="X293" i="8"/>
  <c r="X291" i="8"/>
  <c r="X289" i="8"/>
  <c r="X287" i="8"/>
  <c r="X285" i="8"/>
  <c r="X283" i="8"/>
  <c r="X281" i="8"/>
  <c r="X279" i="8"/>
  <c r="X277" i="8"/>
  <c r="X275" i="8"/>
  <c r="X273" i="8"/>
  <c r="X271" i="8"/>
  <c r="X307" i="8"/>
  <c r="X276" i="8"/>
  <c r="X272" i="8"/>
  <c r="X268" i="8"/>
  <c r="X266" i="8"/>
  <c r="X264" i="8"/>
  <c r="X262" i="8"/>
  <c r="X260" i="8"/>
  <c r="X258" i="8"/>
  <c r="X256" i="8"/>
  <c r="X254" i="8"/>
  <c r="X252" i="8"/>
  <c r="X250" i="8"/>
  <c r="X248" i="8"/>
  <c r="X246" i="8"/>
  <c r="X244" i="8"/>
  <c r="X270" i="8"/>
  <c r="X269" i="8"/>
  <c r="X265" i="8"/>
  <c r="X261" i="8"/>
  <c r="X257" i="8"/>
  <c r="X253" i="8"/>
  <c r="X249" i="8"/>
  <c r="X245" i="8"/>
  <c r="X242" i="8"/>
  <c r="X240" i="8"/>
  <c r="X238" i="8"/>
  <c r="X236" i="8"/>
  <c r="X234" i="8"/>
  <c r="X232" i="8"/>
  <c r="X230" i="8"/>
  <c r="X274" i="8"/>
  <c r="X267" i="8"/>
  <c r="X263" i="8"/>
  <c r="X259" i="8"/>
  <c r="X255" i="8"/>
  <c r="X251" i="8"/>
  <c r="X247" i="8"/>
  <c r="X243" i="8"/>
  <c r="X241" i="8"/>
  <c r="X239" i="8"/>
  <c r="X237" i="8"/>
  <c r="X235" i="8"/>
  <c r="X233" i="8"/>
  <c r="X231" i="8"/>
  <c r="X229" i="8"/>
  <c r="X227" i="8"/>
  <c r="X225" i="8"/>
  <c r="X224" i="8"/>
  <c r="X223" i="8"/>
  <c r="X221" i="8"/>
  <c r="X219" i="8"/>
  <c r="X217" i="8"/>
  <c r="X215" i="8"/>
  <c r="X213" i="8"/>
  <c r="X211" i="8"/>
  <c r="X209" i="8"/>
  <c r="X207" i="8"/>
  <c r="X205" i="8"/>
  <c r="X203" i="8"/>
  <c r="X201" i="8"/>
  <c r="X199" i="8"/>
  <c r="X197" i="8"/>
  <c r="X195" i="8"/>
  <c r="X193" i="8"/>
  <c r="X191" i="8"/>
  <c r="X226" i="8"/>
  <c r="X222" i="8"/>
  <c r="X220" i="8"/>
  <c r="X218" i="8"/>
  <c r="X216" i="8"/>
  <c r="X214" i="8"/>
  <c r="X212" i="8"/>
  <c r="X210" i="8"/>
  <c r="X208" i="8"/>
  <c r="X206" i="8"/>
  <c r="X204" i="8"/>
  <c r="X202" i="8"/>
  <c r="X200" i="8"/>
  <c r="X198" i="8"/>
  <c r="X196" i="8"/>
  <c r="X194" i="8"/>
  <c r="X192" i="8"/>
  <c r="X190" i="8"/>
  <c r="X188" i="8"/>
  <c r="X186" i="8"/>
  <c r="X184" i="8"/>
  <c r="X182" i="8"/>
  <c r="X228" i="8"/>
  <c r="X189" i="8"/>
  <c r="X187" i="8"/>
  <c r="X183" i="8"/>
  <c r="X179" i="8"/>
  <c r="X177" i="8"/>
  <c r="X175" i="8"/>
  <c r="X173" i="8"/>
  <c r="X171" i="8"/>
  <c r="X169" i="8"/>
  <c r="X167" i="8"/>
  <c r="X165" i="8"/>
  <c r="X163" i="8"/>
  <c r="X161" i="8"/>
  <c r="X159" i="8"/>
  <c r="X157" i="8"/>
  <c r="X155" i="8"/>
  <c r="X153" i="8"/>
  <c r="X151" i="8"/>
  <c r="X149" i="8"/>
  <c r="X147" i="8"/>
  <c r="X145" i="8"/>
  <c r="X181" i="8"/>
  <c r="X143" i="8"/>
  <c r="X141" i="8"/>
  <c r="X139" i="8"/>
  <c r="X137" i="8"/>
  <c r="X135" i="8"/>
  <c r="X133" i="8"/>
  <c r="X131" i="8"/>
  <c r="X129" i="8"/>
  <c r="X185" i="8"/>
  <c r="X178" i="8"/>
  <c r="X176" i="8"/>
  <c r="X174" i="8"/>
  <c r="X172" i="8"/>
  <c r="X170" i="8"/>
  <c r="X168" i="8"/>
  <c r="X166" i="8"/>
  <c r="X164" i="8"/>
  <c r="X162" i="8"/>
  <c r="X160" i="8"/>
  <c r="X158" i="8"/>
  <c r="X156" i="8"/>
  <c r="X154" i="8"/>
  <c r="X152" i="8"/>
  <c r="X150" i="8"/>
  <c r="X148" i="8"/>
  <c r="X146" i="8"/>
  <c r="X180" i="8"/>
  <c r="X144" i="8"/>
  <c r="X142" i="8"/>
  <c r="X140" i="8"/>
  <c r="X138" i="8"/>
  <c r="X136" i="8"/>
  <c r="X134" i="8"/>
  <c r="X132" i="8"/>
  <c r="X130" i="8"/>
  <c r="X128" i="8"/>
  <c r="X126" i="8"/>
  <c r="X124" i="8"/>
  <c r="X122" i="8"/>
  <c r="X120" i="8"/>
  <c r="X118" i="8"/>
  <c r="X116" i="8"/>
  <c r="X114" i="8"/>
  <c r="X112" i="8"/>
  <c r="X123" i="8"/>
  <c r="X119" i="8"/>
  <c r="X115" i="8"/>
  <c r="X111" i="8"/>
  <c r="X108" i="8"/>
  <c r="X106" i="8"/>
  <c r="X104" i="8"/>
  <c r="X102" i="8"/>
  <c r="X100" i="8"/>
  <c r="X98" i="8"/>
  <c r="X96" i="8"/>
  <c r="X94" i="8"/>
  <c r="X92" i="8"/>
  <c r="X90" i="8"/>
  <c r="X88" i="8"/>
  <c r="X86" i="8"/>
  <c r="X84" i="8"/>
  <c r="X82" i="8"/>
  <c r="X49" i="8"/>
  <c r="X80" i="8"/>
  <c r="X78" i="8"/>
  <c r="X76" i="8"/>
  <c r="X74" i="8"/>
  <c r="X72" i="8"/>
  <c r="X70" i="8"/>
  <c r="X68" i="8"/>
  <c r="X66" i="8"/>
  <c r="X64" i="8"/>
  <c r="X62" i="8"/>
  <c r="X60" i="8"/>
  <c r="X58" i="8"/>
  <c r="X56" i="8"/>
  <c r="X127" i="8"/>
  <c r="X121" i="8"/>
  <c r="X117" i="8"/>
  <c r="X113" i="8"/>
  <c r="X110" i="8"/>
  <c r="X109" i="8"/>
  <c r="X107" i="8"/>
  <c r="X105" i="8"/>
  <c r="X103" i="8"/>
  <c r="X101" i="8"/>
  <c r="X99" i="8"/>
  <c r="X97" i="8"/>
  <c r="X95" i="8"/>
  <c r="X93" i="8"/>
  <c r="X91" i="8"/>
  <c r="X89" i="8"/>
  <c r="X87" i="8"/>
  <c r="X85" i="8"/>
  <c r="X83" i="8"/>
  <c r="X81" i="8"/>
  <c r="X46" i="8"/>
  <c r="X125" i="8"/>
  <c r="X79" i="8"/>
  <c r="X77" i="8"/>
  <c r="X75" i="8"/>
  <c r="X73" i="8"/>
  <c r="X71" i="8"/>
  <c r="X69" i="8"/>
  <c r="X67" i="8"/>
  <c r="X65" i="8"/>
  <c r="X63" i="8"/>
  <c r="X61" i="8"/>
  <c r="X59" i="8"/>
  <c r="X57" i="8"/>
  <c r="X55" i="8"/>
  <c r="X53" i="8"/>
  <c r="X51" i="8"/>
  <c r="X48" i="8"/>
  <c r="X47" i="8"/>
  <c r="X43" i="8"/>
  <c r="V37" i="8"/>
  <c r="AE37" i="8"/>
  <c r="X38" i="8"/>
  <c r="AF38" i="8"/>
  <c r="Y39" i="8"/>
  <c r="V40" i="8"/>
  <c r="AE40" i="8"/>
  <c r="Y41" i="8"/>
  <c r="S42" i="8"/>
  <c r="S43" i="8"/>
  <c r="AE43" i="8"/>
  <c r="V44" i="8"/>
  <c r="AF44" i="8"/>
  <c r="Y45" i="8"/>
  <c r="Y46" i="8"/>
  <c r="AE47" i="8"/>
  <c r="AE49" i="8"/>
  <c r="AK51" i="8"/>
  <c r="AF52" i="8"/>
  <c r="X54" i="8"/>
  <c r="AA10" i="8"/>
  <c r="AH10" i="8" s="1"/>
  <c r="AQ10" i="8" s="1"/>
  <c r="B11" i="8"/>
  <c r="S32" i="8"/>
  <c r="S35" i="8"/>
  <c r="V373" i="8"/>
  <c r="V371" i="8"/>
  <c r="V369" i="8"/>
  <c r="V367" i="8"/>
  <c r="V365" i="8"/>
  <c r="V363" i="8"/>
  <c r="V361" i="8"/>
  <c r="V359" i="8"/>
  <c r="V374" i="8"/>
  <c r="V372" i="8"/>
  <c r="V370" i="8"/>
  <c r="V368" i="8"/>
  <c r="V366" i="8"/>
  <c r="V364" i="8"/>
  <c r="V362" i="8"/>
  <c r="V357" i="8"/>
  <c r="V355" i="8"/>
  <c r="V353" i="8"/>
  <c r="V351" i="8"/>
  <c r="V349" i="8"/>
  <c r="V347" i="8"/>
  <c r="V345" i="8"/>
  <c r="V343" i="8"/>
  <c r="V360" i="8"/>
  <c r="V350" i="8"/>
  <c r="V342" i="8"/>
  <c r="V340" i="8"/>
  <c r="V338" i="8"/>
  <c r="V336" i="8"/>
  <c r="V334" i="8"/>
  <c r="V358" i="8"/>
  <c r="V356" i="8"/>
  <c r="V348" i="8"/>
  <c r="V354" i="8"/>
  <c r="V346" i="8"/>
  <c r="V341" i="8"/>
  <c r="V339" i="8"/>
  <c r="V337" i="8"/>
  <c r="V335" i="8"/>
  <c r="V333" i="8"/>
  <c r="V331" i="8"/>
  <c r="V329" i="8"/>
  <c r="V352" i="8"/>
  <c r="V344" i="8"/>
  <c r="V326" i="8"/>
  <c r="V324" i="8"/>
  <c r="V322" i="8"/>
  <c r="V320" i="8"/>
  <c r="V318" i="8"/>
  <c r="V316" i="8"/>
  <c r="V314" i="8"/>
  <c r="V312" i="8"/>
  <c r="V328" i="8"/>
  <c r="V327" i="8"/>
  <c r="V325" i="8"/>
  <c r="V323" i="8"/>
  <c r="V321" i="8"/>
  <c r="V319" i="8"/>
  <c r="V317" i="8"/>
  <c r="V315" i="8"/>
  <c r="V313" i="8"/>
  <c r="V311" i="8"/>
  <c r="V309" i="8"/>
  <c r="V307" i="8"/>
  <c r="V305" i="8"/>
  <c r="V332" i="8"/>
  <c r="V330" i="8"/>
  <c r="V310" i="8"/>
  <c r="V306" i="8"/>
  <c r="V304" i="8"/>
  <c r="V302" i="8"/>
  <c r="V300" i="8"/>
  <c r="V298" i="8"/>
  <c r="V296" i="8"/>
  <c r="V294" i="8"/>
  <c r="V292" i="8"/>
  <c r="V290" i="8"/>
  <c r="V288" i="8"/>
  <c r="V286" i="8"/>
  <c r="V284" i="8"/>
  <c r="V282" i="8"/>
  <c r="V280" i="8"/>
  <c r="V278" i="8"/>
  <c r="V276" i="8"/>
  <c r="V274" i="8"/>
  <c r="V272" i="8"/>
  <c r="V308" i="8"/>
  <c r="V299" i="8"/>
  <c r="V291" i="8"/>
  <c r="V283" i="8"/>
  <c r="V269" i="8"/>
  <c r="V267" i="8"/>
  <c r="V265" i="8"/>
  <c r="V263" i="8"/>
  <c r="V261" i="8"/>
  <c r="V259" i="8"/>
  <c r="V257" i="8"/>
  <c r="V255" i="8"/>
  <c r="V253" i="8"/>
  <c r="V251" i="8"/>
  <c r="V249" i="8"/>
  <c r="V247" i="8"/>
  <c r="V245" i="8"/>
  <c r="V297" i="8"/>
  <c r="V289" i="8"/>
  <c r="V281" i="8"/>
  <c r="V275" i="8"/>
  <c r="V271" i="8"/>
  <c r="V303" i="8"/>
  <c r="V287" i="8"/>
  <c r="V266" i="8"/>
  <c r="V262" i="8"/>
  <c r="V258" i="8"/>
  <c r="V254" i="8"/>
  <c r="V250" i="8"/>
  <c r="V246" i="8"/>
  <c r="V243" i="8"/>
  <c r="V241" i="8"/>
  <c r="V239" i="8"/>
  <c r="V237" i="8"/>
  <c r="V235" i="8"/>
  <c r="V233" i="8"/>
  <c r="V231" i="8"/>
  <c r="V301" i="8"/>
  <c r="V285" i="8"/>
  <c r="V270" i="8"/>
  <c r="V295" i="8"/>
  <c r="V279" i="8"/>
  <c r="V268" i="8"/>
  <c r="V264" i="8"/>
  <c r="V260" i="8"/>
  <c r="V256" i="8"/>
  <c r="V252" i="8"/>
  <c r="V248" i="8"/>
  <c r="V244" i="8"/>
  <c r="V242" i="8"/>
  <c r="V240" i="8"/>
  <c r="V238" i="8"/>
  <c r="V236" i="8"/>
  <c r="V234" i="8"/>
  <c r="V232" i="8"/>
  <c r="V230" i="8"/>
  <c r="V228" i="8"/>
  <c r="V226" i="8"/>
  <c r="V224" i="8"/>
  <c r="V293" i="8"/>
  <c r="V277" i="8"/>
  <c r="V273" i="8"/>
  <c r="V227" i="8"/>
  <c r="V223" i="8"/>
  <c r="V221" i="8"/>
  <c r="V219" i="8"/>
  <c r="V217" i="8"/>
  <c r="V215" i="8"/>
  <c r="V213" i="8"/>
  <c r="V211" i="8"/>
  <c r="V209" i="8"/>
  <c r="V207" i="8"/>
  <c r="V205" i="8"/>
  <c r="V203" i="8"/>
  <c r="V201" i="8"/>
  <c r="V199" i="8"/>
  <c r="V197" i="8"/>
  <c r="V195" i="8"/>
  <c r="V193" i="8"/>
  <c r="V191" i="8"/>
  <c r="V189" i="8"/>
  <c r="V229" i="8"/>
  <c r="V225" i="8"/>
  <c r="V222" i="8"/>
  <c r="V220" i="8"/>
  <c r="V218" i="8"/>
  <c r="V216" i="8"/>
  <c r="V214" i="8"/>
  <c r="V212" i="8"/>
  <c r="V210" i="8"/>
  <c r="V208" i="8"/>
  <c r="V206" i="8"/>
  <c r="V204" i="8"/>
  <c r="V202" i="8"/>
  <c r="V200" i="8"/>
  <c r="V198" i="8"/>
  <c r="V196" i="8"/>
  <c r="V194" i="8"/>
  <c r="V192" i="8"/>
  <c r="V190" i="8"/>
  <c r="V188" i="8"/>
  <c r="V186" i="8"/>
  <c r="V184" i="8"/>
  <c r="V182" i="8"/>
  <c r="V180" i="8"/>
  <c r="V144" i="8"/>
  <c r="V142" i="8"/>
  <c r="V140" i="8"/>
  <c r="V138" i="8"/>
  <c r="V136" i="8"/>
  <c r="V134" i="8"/>
  <c r="V132" i="8"/>
  <c r="V130" i="8"/>
  <c r="V128" i="8"/>
  <c r="V126" i="8"/>
  <c r="V187" i="8"/>
  <c r="V183" i="8"/>
  <c r="V179" i="8"/>
  <c r="V177" i="8"/>
  <c r="V175" i="8"/>
  <c r="V173" i="8"/>
  <c r="V171" i="8"/>
  <c r="V169" i="8"/>
  <c r="V167" i="8"/>
  <c r="V165" i="8"/>
  <c r="V163" i="8"/>
  <c r="V161" i="8"/>
  <c r="V159" i="8"/>
  <c r="V157" i="8"/>
  <c r="V155" i="8"/>
  <c r="V153" i="8"/>
  <c r="V151" i="8"/>
  <c r="V149" i="8"/>
  <c r="V147" i="8"/>
  <c r="V145" i="8"/>
  <c r="V181" i="8"/>
  <c r="V143" i="8"/>
  <c r="V141" i="8"/>
  <c r="V139" i="8"/>
  <c r="V137" i="8"/>
  <c r="V135" i="8"/>
  <c r="V133" i="8"/>
  <c r="V131" i="8"/>
  <c r="V129" i="8"/>
  <c r="V127" i="8"/>
  <c r="V125" i="8"/>
  <c r="V123" i="8"/>
  <c r="V121" i="8"/>
  <c r="V119" i="8"/>
  <c r="V117" i="8"/>
  <c r="V115" i="8"/>
  <c r="V113" i="8"/>
  <c r="V111" i="8"/>
  <c r="V185" i="8"/>
  <c r="V178" i="8"/>
  <c r="V176" i="8"/>
  <c r="V174" i="8"/>
  <c r="V172" i="8"/>
  <c r="V170" i="8"/>
  <c r="V168" i="8"/>
  <c r="V166" i="8"/>
  <c r="V164" i="8"/>
  <c r="V162" i="8"/>
  <c r="V160" i="8"/>
  <c r="V158" i="8"/>
  <c r="V156" i="8"/>
  <c r="V154" i="8"/>
  <c r="V152" i="8"/>
  <c r="V150" i="8"/>
  <c r="V148" i="8"/>
  <c r="V146" i="8"/>
  <c r="V79" i="8"/>
  <c r="V77" i="8"/>
  <c r="V75" i="8"/>
  <c r="V73" i="8"/>
  <c r="V71" i="8"/>
  <c r="V69" i="8"/>
  <c r="V67" i="8"/>
  <c r="V65" i="8"/>
  <c r="V63" i="8"/>
  <c r="V61" i="8"/>
  <c r="V59" i="8"/>
  <c r="V57" i="8"/>
  <c r="V55" i="8"/>
  <c r="V53" i="8"/>
  <c r="V51" i="8"/>
  <c r="V122" i="8"/>
  <c r="V118" i="8"/>
  <c r="V114" i="8"/>
  <c r="V108" i="8"/>
  <c r="V106" i="8"/>
  <c r="V104" i="8"/>
  <c r="V102" i="8"/>
  <c r="V100" i="8"/>
  <c r="V98" i="8"/>
  <c r="V96" i="8"/>
  <c r="V94" i="8"/>
  <c r="V92" i="8"/>
  <c r="V90" i="8"/>
  <c r="V88" i="8"/>
  <c r="V86" i="8"/>
  <c r="V84" i="8"/>
  <c r="V82" i="8"/>
  <c r="V80" i="8"/>
  <c r="V78" i="8"/>
  <c r="V76" i="8"/>
  <c r="V74" i="8"/>
  <c r="V72" i="8"/>
  <c r="V70" i="8"/>
  <c r="V68" i="8"/>
  <c r="V66" i="8"/>
  <c r="V64" i="8"/>
  <c r="V62" i="8"/>
  <c r="V60" i="8"/>
  <c r="V58" i="8"/>
  <c r="V56" i="8"/>
  <c r="V54" i="8"/>
  <c r="V52" i="8"/>
  <c r="V50" i="8"/>
  <c r="V124" i="8"/>
  <c r="V120" i="8"/>
  <c r="V116" i="8"/>
  <c r="V112" i="8"/>
  <c r="V110" i="8"/>
  <c r="V109" i="8"/>
  <c r="V107" i="8"/>
  <c r="V105" i="8"/>
  <c r="V103" i="8"/>
  <c r="V101" i="8"/>
  <c r="V99" i="8"/>
  <c r="V97" i="8"/>
  <c r="V95" i="8"/>
  <c r="V93" i="8"/>
  <c r="V91" i="8"/>
  <c r="V89" i="8"/>
  <c r="V87" i="8"/>
  <c r="V85" i="8"/>
  <c r="V83" i="8"/>
  <c r="V81" i="8"/>
  <c r="V46" i="8"/>
  <c r="V36" i="8"/>
  <c r="AE36" i="8"/>
  <c r="AF37" i="8"/>
  <c r="Y38" i="8"/>
  <c r="S39" i="8"/>
  <c r="X40" i="8"/>
  <c r="AF40" i="8"/>
  <c r="S41" i="8"/>
  <c r="V42" i="8"/>
  <c r="AF42" i="8"/>
  <c r="V43" i="8"/>
  <c r="X44" i="8"/>
  <c r="AK44" i="8"/>
  <c r="AE45" i="8"/>
  <c r="S47" i="8"/>
  <c r="AK47" i="8"/>
  <c r="AK53" i="8"/>
  <c r="AF54" i="8"/>
  <c r="AN373" i="8"/>
  <c r="AN371" i="8"/>
  <c r="AN369" i="8"/>
  <c r="AN367" i="8"/>
  <c r="AN365" i="8"/>
  <c r="AN363" i="8"/>
  <c r="AN361" i="8"/>
  <c r="AN359" i="8"/>
  <c r="AN357" i="8"/>
  <c r="AN374" i="8"/>
  <c r="AN372" i="8"/>
  <c r="AN370" i="8"/>
  <c r="AN368" i="8"/>
  <c r="AN366" i="8"/>
  <c r="AN360" i="8"/>
  <c r="AN358" i="8"/>
  <c r="AN355" i="8"/>
  <c r="AN353" i="8"/>
  <c r="AN351" i="8"/>
  <c r="AN349" i="8"/>
  <c r="AN347" i="8"/>
  <c r="AN345" i="8"/>
  <c r="AN343" i="8"/>
  <c r="AN364" i="8"/>
  <c r="AN354" i="8"/>
  <c r="AN346" i="8"/>
  <c r="AN341" i="8"/>
  <c r="AN340" i="8"/>
  <c r="AN338" i="8"/>
  <c r="AN336" i="8"/>
  <c r="AN334" i="8"/>
  <c r="AN332" i="8"/>
  <c r="AN362" i="8"/>
  <c r="AN352" i="8"/>
  <c r="AN344" i="8"/>
  <c r="AN350" i="8"/>
  <c r="AN342" i="8"/>
  <c r="AN339" i="8"/>
  <c r="AN337" i="8"/>
  <c r="AN335" i="8"/>
  <c r="AN333" i="8"/>
  <c r="AN331" i="8"/>
  <c r="AN329" i="8"/>
  <c r="AN327" i="8"/>
  <c r="AN356" i="8"/>
  <c r="AN348" i="8"/>
  <c r="AN326" i="8"/>
  <c r="AN324" i="8"/>
  <c r="AN322" i="8"/>
  <c r="AN320" i="8"/>
  <c r="AN318" i="8"/>
  <c r="AN316" i="8"/>
  <c r="AN314" i="8"/>
  <c r="AN312" i="8"/>
  <c r="AN328" i="8"/>
  <c r="AN325" i="8"/>
  <c r="AN323" i="8"/>
  <c r="AN321" i="8"/>
  <c r="AN319" i="8"/>
  <c r="AN317" i="8"/>
  <c r="AN315" i="8"/>
  <c r="AN313" i="8"/>
  <c r="AN311" i="8"/>
  <c r="AN309" i="8"/>
  <c r="AN307" i="8"/>
  <c r="AN305" i="8"/>
  <c r="AN330" i="8"/>
  <c r="AN306" i="8"/>
  <c r="AN304" i="8"/>
  <c r="AN302" i="8"/>
  <c r="AN300" i="8"/>
  <c r="AN298" i="8"/>
  <c r="AN296" i="8"/>
  <c r="AN294" i="8"/>
  <c r="AN292" i="8"/>
  <c r="AN290" i="8"/>
  <c r="AN288" i="8"/>
  <c r="AN286" i="8"/>
  <c r="AN284" i="8"/>
  <c r="AN282" i="8"/>
  <c r="AN280" i="8"/>
  <c r="AN278" i="8"/>
  <c r="AN276" i="8"/>
  <c r="AN274" i="8"/>
  <c r="AN272" i="8"/>
  <c r="AN270" i="8"/>
  <c r="AN310" i="8"/>
  <c r="AN308" i="8"/>
  <c r="AN303" i="8"/>
  <c r="AN295" i="8"/>
  <c r="AN287" i="8"/>
  <c r="AN279" i="8"/>
  <c r="AN269" i="8"/>
  <c r="AN267" i="8"/>
  <c r="AN265" i="8"/>
  <c r="AN263" i="8"/>
  <c r="AN261" i="8"/>
  <c r="AN259" i="8"/>
  <c r="AN257" i="8"/>
  <c r="AN255" i="8"/>
  <c r="AN253" i="8"/>
  <c r="AN251" i="8"/>
  <c r="AN249" i="8"/>
  <c r="AN247" i="8"/>
  <c r="AN245" i="8"/>
  <c r="AN243" i="8"/>
  <c r="AN301" i="8"/>
  <c r="AN293" i="8"/>
  <c r="AN285" i="8"/>
  <c r="AN277" i="8"/>
  <c r="AN275" i="8"/>
  <c r="AN271" i="8"/>
  <c r="AN299" i="8"/>
  <c r="AN283" i="8"/>
  <c r="AN266" i="8"/>
  <c r="AN262" i="8"/>
  <c r="AN258" i="8"/>
  <c r="AN254" i="8"/>
  <c r="AN250" i="8"/>
  <c r="AN246" i="8"/>
  <c r="AN241" i="8"/>
  <c r="AN239" i="8"/>
  <c r="AN237" i="8"/>
  <c r="AN235" i="8"/>
  <c r="AN233" i="8"/>
  <c r="AN231" i="8"/>
  <c r="AN229" i="8"/>
  <c r="AN297" i="8"/>
  <c r="AN281" i="8"/>
  <c r="AN273" i="8"/>
  <c r="AN291" i="8"/>
  <c r="AN268" i="8"/>
  <c r="AN264" i="8"/>
  <c r="AN260" i="8"/>
  <c r="AN256" i="8"/>
  <c r="AN252" i="8"/>
  <c r="AN248" i="8"/>
  <c r="AN244" i="8"/>
  <c r="AN242" i="8"/>
  <c r="AN240" i="8"/>
  <c r="AN238" i="8"/>
  <c r="AN236" i="8"/>
  <c r="AN234" i="8"/>
  <c r="AN232" i="8"/>
  <c r="AN230" i="8"/>
  <c r="AN228" i="8"/>
  <c r="AN226" i="8"/>
  <c r="AN224" i="8"/>
  <c r="AN289" i="8"/>
  <c r="AN227" i="8"/>
  <c r="AN223" i="8"/>
  <c r="AN221" i="8"/>
  <c r="AN219" i="8"/>
  <c r="AN217" i="8"/>
  <c r="AN215" i="8"/>
  <c r="AN213" i="8"/>
  <c r="AN211" i="8"/>
  <c r="AN209" i="8"/>
  <c r="AN207" i="8"/>
  <c r="AN205" i="8"/>
  <c r="AN203" i="8"/>
  <c r="AN201" i="8"/>
  <c r="AN199" i="8"/>
  <c r="AN197" i="8"/>
  <c r="AN195" i="8"/>
  <c r="AN193" i="8"/>
  <c r="AN191" i="8"/>
  <c r="AN189" i="8"/>
  <c r="AN225" i="8"/>
  <c r="AN222" i="8"/>
  <c r="AN220" i="8"/>
  <c r="AN218" i="8"/>
  <c r="AN216" i="8"/>
  <c r="AN214" i="8"/>
  <c r="AN212" i="8"/>
  <c r="AN210" i="8"/>
  <c r="AN208" i="8"/>
  <c r="AN206" i="8"/>
  <c r="AN204" i="8"/>
  <c r="AN202" i="8"/>
  <c r="AN200" i="8"/>
  <c r="AN198" i="8"/>
  <c r="AN196" i="8"/>
  <c r="AN194" i="8"/>
  <c r="AN192" i="8"/>
  <c r="AN190" i="8"/>
  <c r="AN188" i="8"/>
  <c r="AN186" i="8"/>
  <c r="AN184" i="8"/>
  <c r="AN182" i="8"/>
  <c r="AN180" i="8"/>
  <c r="AN181" i="8"/>
  <c r="AN144" i="8"/>
  <c r="AN142" i="8"/>
  <c r="AN140" i="8"/>
  <c r="AN138" i="8"/>
  <c r="AN136" i="8"/>
  <c r="AN134" i="8"/>
  <c r="AN132" i="8"/>
  <c r="AN130" i="8"/>
  <c r="AN128" i="8"/>
  <c r="AN126" i="8"/>
  <c r="AN187" i="8"/>
  <c r="AN183" i="8"/>
  <c r="AN179" i="8"/>
  <c r="AN177" i="8"/>
  <c r="AN175" i="8"/>
  <c r="AN173" i="8"/>
  <c r="AN171" i="8"/>
  <c r="AN169" i="8"/>
  <c r="AN167" i="8"/>
  <c r="AN165" i="8"/>
  <c r="AN163" i="8"/>
  <c r="AN161" i="8"/>
  <c r="AN159" i="8"/>
  <c r="AN157" i="8"/>
  <c r="AN155" i="8"/>
  <c r="AN153" i="8"/>
  <c r="AN151" i="8"/>
  <c r="AN149" i="8"/>
  <c r="AN147" i="8"/>
  <c r="AN145" i="8"/>
  <c r="AN143" i="8"/>
  <c r="AN141" i="8"/>
  <c r="AN139" i="8"/>
  <c r="AN137" i="8"/>
  <c r="AN135" i="8"/>
  <c r="AN133" i="8"/>
  <c r="AN131" i="8"/>
  <c r="AN129" i="8"/>
  <c r="AN127" i="8"/>
  <c r="AN125" i="8"/>
  <c r="AN123" i="8"/>
  <c r="AN121" i="8"/>
  <c r="AN119" i="8"/>
  <c r="AN117" i="8"/>
  <c r="AN115" i="8"/>
  <c r="AN113" i="8"/>
  <c r="AN111" i="8"/>
  <c r="AN185" i="8"/>
  <c r="AN178" i="8"/>
  <c r="AN176" i="8"/>
  <c r="AN174" i="8"/>
  <c r="AN172" i="8"/>
  <c r="AN170" i="8"/>
  <c r="AN168" i="8"/>
  <c r="AN166" i="8"/>
  <c r="AN164" i="8"/>
  <c r="AN162" i="8"/>
  <c r="AN160" i="8"/>
  <c r="AN158" i="8"/>
  <c r="AN156" i="8"/>
  <c r="AN154" i="8"/>
  <c r="AN152" i="8"/>
  <c r="AN150" i="8"/>
  <c r="AN148" i="8"/>
  <c r="AN146" i="8"/>
  <c r="AN46" i="8"/>
  <c r="AO47" i="8"/>
  <c r="AO48" i="8"/>
  <c r="AO51" i="8"/>
  <c r="AO53" i="8"/>
  <c r="AO55" i="8"/>
  <c r="AO57" i="8"/>
  <c r="AO59" i="8"/>
  <c r="AO61" i="8"/>
  <c r="AO63" i="8"/>
  <c r="AO65" i="8"/>
  <c r="AO67" i="8"/>
  <c r="AO69" i="8"/>
  <c r="AO71" i="8"/>
  <c r="AO73" i="8"/>
  <c r="AO75" i="8"/>
  <c r="AO77" i="8"/>
  <c r="AN81" i="8"/>
  <c r="AN83" i="8"/>
  <c r="AN85" i="8"/>
  <c r="AN87" i="8"/>
  <c r="AN89" i="8"/>
  <c r="AN91" i="8"/>
  <c r="AN93" i="8"/>
  <c r="AN95" i="8"/>
  <c r="AN97" i="8"/>
  <c r="AN99" i="8"/>
  <c r="AN101" i="8"/>
  <c r="AN103" i="8"/>
  <c r="AN105" i="8"/>
  <c r="AN107" i="8"/>
  <c r="AN109" i="8"/>
  <c r="AN112" i="8"/>
  <c r="AN116" i="8"/>
  <c r="AN120" i="8"/>
  <c r="AN124" i="8"/>
  <c r="AO373" i="8"/>
  <c r="AO371" i="8"/>
  <c r="AO369" i="8"/>
  <c r="AO367" i="8"/>
  <c r="AO365" i="8"/>
  <c r="AO363" i="8"/>
  <c r="AO361" i="8"/>
  <c r="AO374" i="8"/>
  <c r="AO372" i="8"/>
  <c r="AO370" i="8"/>
  <c r="AO368" i="8"/>
  <c r="AO366" i="8"/>
  <c r="AO364" i="8"/>
  <c r="AO362" i="8"/>
  <c r="AO360" i="8"/>
  <c r="AO358" i="8"/>
  <c r="AO355" i="8"/>
  <c r="AO353" i="8"/>
  <c r="AO351" i="8"/>
  <c r="AO349" i="8"/>
  <c r="AO347" i="8"/>
  <c r="AO345" i="8"/>
  <c r="AO343" i="8"/>
  <c r="AO341" i="8"/>
  <c r="AO359" i="8"/>
  <c r="AO357" i="8"/>
  <c r="AO356" i="8"/>
  <c r="AO354" i="8"/>
  <c r="AO352" i="8"/>
  <c r="AO350" i="8"/>
  <c r="AO348" i="8"/>
  <c r="AO346" i="8"/>
  <c r="AO344" i="8"/>
  <c r="AO342" i="8"/>
  <c r="AO339" i="8"/>
  <c r="AO337" i="8"/>
  <c r="AO335" i="8"/>
  <c r="AO333" i="8"/>
  <c r="AO331" i="8"/>
  <c r="AO340" i="8"/>
  <c r="AO338" i="8"/>
  <c r="AO336" i="8"/>
  <c r="AO334" i="8"/>
  <c r="AO332" i="8"/>
  <c r="AO330" i="8"/>
  <c r="AO328" i="8"/>
  <c r="AO329" i="8"/>
  <c r="AO325" i="8"/>
  <c r="AO323" i="8"/>
  <c r="AO321" i="8"/>
  <c r="AO319" i="8"/>
  <c r="AO317" i="8"/>
  <c r="AO315" i="8"/>
  <c r="AO313" i="8"/>
  <c r="AO311" i="8"/>
  <c r="AO309" i="8"/>
  <c r="AO327" i="8"/>
  <c r="AO326" i="8"/>
  <c r="AO324" i="8"/>
  <c r="AO322" i="8"/>
  <c r="AO320" i="8"/>
  <c r="AO318" i="8"/>
  <c r="AO316" i="8"/>
  <c r="AO314" i="8"/>
  <c r="AO312" i="8"/>
  <c r="AO310" i="8"/>
  <c r="AO308" i="8"/>
  <c r="AO306" i="8"/>
  <c r="AO304" i="8"/>
  <c r="AO302" i="8"/>
  <c r="AO300" i="8"/>
  <c r="AO298" i="8"/>
  <c r="AO296" i="8"/>
  <c r="AO294" i="8"/>
  <c r="AO292" i="8"/>
  <c r="AO290" i="8"/>
  <c r="AO288" i="8"/>
  <c r="AO286" i="8"/>
  <c r="AO284" i="8"/>
  <c r="AO282" i="8"/>
  <c r="AO280" i="8"/>
  <c r="AO278" i="8"/>
  <c r="AO276" i="8"/>
  <c r="AO305" i="8"/>
  <c r="AO303" i="8"/>
  <c r="AO301" i="8"/>
  <c r="AO299" i="8"/>
  <c r="AO297" i="8"/>
  <c r="AO295" i="8"/>
  <c r="AO293" i="8"/>
  <c r="AO291" i="8"/>
  <c r="AO289" i="8"/>
  <c r="AO287" i="8"/>
  <c r="AO285" i="8"/>
  <c r="AO283" i="8"/>
  <c r="AO281" i="8"/>
  <c r="AO279" i="8"/>
  <c r="AO277" i="8"/>
  <c r="AO275" i="8"/>
  <c r="AO273" i="8"/>
  <c r="AO271" i="8"/>
  <c r="AO272" i="8"/>
  <c r="AO268" i="8"/>
  <c r="AO266" i="8"/>
  <c r="AO264" i="8"/>
  <c r="AO262" i="8"/>
  <c r="AO260" i="8"/>
  <c r="AO258" i="8"/>
  <c r="AO256" i="8"/>
  <c r="AO254" i="8"/>
  <c r="AO252" i="8"/>
  <c r="AO250" i="8"/>
  <c r="AO248" i="8"/>
  <c r="AO246" i="8"/>
  <c r="AO244" i="8"/>
  <c r="AO274" i="8"/>
  <c r="AO307" i="8"/>
  <c r="AO269" i="8"/>
  <c r="AO265" i="8"/>
  <c r="AO261" i="8"/>
  <c r="AO257" i="8"/>
  <c r="AO253" i="8"/>
  <c r="AO249" i="8"/>
  <c r="AO245" i="8"/>
  <c r="AO242" i="8"/>
  <c r="AO240" i="8"/>
  <c r="AO238" i="8"/>
  <c r="AO236" i="8"/>
  <c r="AO234" i="8"/>
  <c r="AO232" i="8"/>
  <c r="AO230" i="8"/>
  <c r="AO270" i="8"/>
  <c r="AO267" i="8"/>
  <c r="AO263" i="8"/>
  <c r="AO259" i="8"/>
  <c r="AO255" i="8"/>
  <c r="AO251" i="8"/>
  <c r="AO247" i="8"/>
  <c r="AO243" i="8"/>
  <c r="AO241" i="8"/>
  <c r="AO239" i="8"/>
  <c r="AO237" i="8"/>
  <c r="AO235" i="8"/>
  <c r="AO233" i="8"/>
  <c r="AO231" i="8"/>
  <c r="AO229" i="8"/>
  <c r="AO227" i="8"/>
  <c r="AO225" i="8"/>
  <c r="AO223" i="8"/>
  <c r="AO221" i="8"/>
  <c r="AO219" i="8"/>
  <c r="AO217" i="8"/>
  <c r="AO215" i="8"/>
  <c r="AO213" i="8"/>
  <c r="AO211" i="8"/>
  <c r="AO209" i="8"/>
  <c r="AO207" i="8"/>
  <c r="AO205" i="8"/>
  <c r="AO203" i="8"/>
  <c r="AO201" i="8"/>
  <c r="AO199" i="8"/>
  <c r="AO197" i="8"/>
  <c r="AO195" i="8"/>
  <c r="AO193" i="8"/>
  <c r="AO191" i="8"/>
  <c r="AO226" i="8"/>
  <c r="AO222" i="8"/>
  <c r="AO220" i="8"/>
  <c r="AO218" i="8"/>
  <c r="AO216" i="8"/>
  <c r="AO214" i="8"/>
  <c r="AO212" i="8"/>
  <c r="AO210" i="8"/>
  <c r="AO208" i="8"/>
  <c r="AO206" i="8"/>
  <c r="AO204" i="8"/>
  <c r="AO202" i="8"/>
  <c r="AO200" i="8"/>
  <c r="AO198" i="8"/>
  <c r="AO196" i="8"/>
  <c r="AO194" i="8"/>
  <c r="AO192" i="8"/>
  <c r="AO190" i="8"/>
  <c r="AO188" i="8"/>
  <c r="AO186" i="8"/>
  <c r="AO184" i="8"/>
  <c r="AO182" i="8"/>
  <c r="AO228" i="8"/>
  <c r="AO224" i="8"/>
  <c r="AO187" i="8"/>
  <c r="AO183" i="8"/>
  <c r="AO179" i="8"/>
  <c r="AO177" i="8"/>
  <c r="AO175" i="8"/>
  <c r="AO173" i="8"/>
  <c r="AO171" i="8"/>
  <c r="AO169" i="8"/>
  <c r="AO167" i="8"/>
  <c r="AO165" i="8"/>
  <c r="AO163" i="8"/>
  <c r="AO161" i="8"/>
  <c r="AO159" i="8"/>
  <c r="AO157" i="8"/>
  <c r="AO155" i="8"/>
  <c r="AO153" i="8"/>
  <c r="AO151" i="8"/>
  <c r="AO149" i="8"/>
  <c r="AO147" i="8"/>
  <c r="AO145" i="8"/>
  <c r="AO180" i="8"/>
  <c r="AO143" i="8"/>
  <c r="AO141" i="8"/>
  <c r="AO139" i="8"/>
  <c r="AO137" i="8"/>
  <c r="AO135" i="8"/>
  <c r="AO133" i="8"/>
  <c r="AO131" i="8"/>
  <c r="AO129" i="8"/>
  <c r="AO127" i="8"/>
  <c r="AO189" i="8"/>
  <c r="AO185" i="8"/>
  <c r="AO178" i="8"/>
  <c r="AO176" i="8"/>
  <c r="AO174" i="8"/>
  <c r="AO172" i="8"/>
  <c r="AO170" i="8"/>
  <c r="AO168" i="8"/>
  <c r="AO166" i="8"/>
  <c r="AO164" i="8"/>
  <c r="AO162" i="8"/>
  <c r="AO160" i="8"/>
  <c r="AO158" i="8"/>
  <c r="AO156" i="8"/>
  <c r="AO154" i="8"/>
  <c r="AO152" i="8"/>
  <c r="AO150" i="8"/>
  <c r="AO148" i="8"/>
  <c r="AO146" i="8"/>
  <c r="AO181" i="8"/>
  <c r="AO144" i="8"/>
  <c r="AO142" i="8"/>
  <c r="AO140" i="8"/>
  <c r="AO138" i="8"/>
  <c r="AO136" i="8"/>
  <c r="AO134" i="8"/>
  <c r="AO132" i="8"/>
  <c r="AO130" i="8"/>
  <c r="AO128" i="8"/>
  <c r="AO126" i="8"/>
  <c r="AO124" i="8"/>
  <c r="AO122" i="8"/>
  <c r="AO120" i="8"/>
  <c r="AO118" i="8"/>
  <c r="AO116" i="8"/>
  <c r="AO114" i="8"/>
  <c r="AO112" i="8"/>
  <c r="AO110" i="8"/>
  <c r="AN50" i="8"/>
  <c r="AN52" i="8"/>
  <c r="AN54" i="8"/>
  <c r="AN56" i="8"/>
  <c r="AN58" i="8"/>
  <c r="AN60" i="8"/>
  <c r="AN62" i="8"/>
  <c r="AN64" i="8"/>
  <c r="AN66" i="8"/>
  <c r="AN68" i="8"/>
  <c r="AN70" i="8"/>
  <c r="AN72" i="8"/>
  <c r="AN74" i="8"/>
  <c r="AN76" i="8"/>
  <c r="AN78" i="8"/>
  <c r="AN80" i="8"/>
  <c r="AO81" i="8"/>
  <c r="AO83" i="8"/>
  <c r="AO85" i="8"/>
  <c r="AO87" i="8"/>
  <c r="AO89" i="8"/>
  <c r="AO91" i="8"/>
  <c r="AO93" i="8"/>
  <c r="AO95" i="8"/>
  <c r="AO97" i="8"/>
  <c r="AO99" i="8"/>
  <c r="AO101" i="8"/>
  <c r="AO103" i="8"/>
  <c r="AO105" i="8"/>
  <c r="AO107" i="8"/>
  <c r="AO109" i="8"/>
  <c r="AO113" i="8"/>
  <c r="AO117" i="8"/>
  <c r="AO121" i="8"/>
  <c r="AO58" i="8"/>
  <c r="AO60" i="8"/>
  <c r="AO62" i="8"/>
  <c r="AO64" i="8"/>
  <c r="AO66" i="8"/>
  <c r="AO68" i="8"/>
  <c r="AO70" i="8"/>
  <c r="AO72" i="8"/>
  <c r="AO74" i="8"/>
  <c r="AO76" i="8"/>
  <c r="AO78" i="8"/>
  <c r="AO80" i="8"/>
  <c r="AN82" i="8"/>
  <c r="AN84" i="8"/>
  <c r="AN86" i="8"/>
  <c r="AN88" i="8"/>
  <c r="AN90" i="8"/>
  <c r="AN92" i="8"/>
  <c r="AN94" i="8"/>
  <c r="AN96" i="8"/>
  <c r="AN98" i="8"/>
  <c r="AN100" i="8"/>
  <c r="AN102" i="8"/>
  <c r="AN104" i="8"/>
  <c r="AN106" i="8"/>
  <c r="AN108" i="8"/>
  <c r="AN110" i="8"/>
  <c r="AN114" i="8"/>
  <c r="AN118" i="8"/>
  <c r="AN122" i="8"/>
  <c r="AO125" i="8"/>
  <c r="AN51" i="8"/>
  <c r="AN53" i="8"/>
  <c r="AN55" i="8"/>
  <c r="AN57" i="8"/>
  <c r="AN59" i="8"/>
  <c r="AN61" i="8"/>
  <c r="AN63" i="8"/>
  <c r="AN65" i="8"/>
  <c r="AN67" i="8"/>
  <c r="AN69" i="8"/>
  <c r="AN71" i="8"/>
  <c r="AN73" i="8"/>
  <c r="AN75" i="8"/>
  <c r="AN77" i="8"/>
  <c r="AN79" i="8"/>
  <c r="AO82" i="8"/>
  <c r="AO84" i="8"/>
  <c r="AO86" i="8"/>
  <c r="AO88" i="8"/>
  <c r="AO90" i="8"/>
  <c r="AO92" i="8"/>
  <c r="AO94" i="8"/>
  <c r="AO96" i="8"/>
  <c r="AO98" i="8"/>
  <c r="AO100" i="8"/>
  <c r="AO102" i="8"/>
  <c r="AO104" i="8"/>
  <c r="AO106" i="8"/>
  <c r="AO108" i="8"/>
  <c r="AO111" i="8"/>
  <c r="AO115" i="8"/>
  <c r="AO119" i="8"/>
  <c r="AO123" i="8"/>
  <c r="D10" i="31" l="1"/>
  <c r="E10" i="31" s="1"/>
  <c r="G10" i="31" s="1"/>
  <c r="D10" i="30"/>
  <c r="E10" i="30" s="1"/>
  <c r="G10" i="30" s="1"/>
  <c r="D10" i="29"/>
  <c r="E10" i="29" s="1"/>
  <c r="G10" i="29" s="1"/>
  <c r="D10" i="8"/>
  <c r="BC14" i="23"/>
  <c r="AY14" i="23"/>
  <c r="AZ14" i="23" s="1"/>
  <c r="AW13" i="23"/>
  <c r="AT13" i="23" s="1"/>
  <c r="AT21" i="15"/>
  <c r="C17" i="31"/>
  <c r="B18" i="31"/>
  <c r="AA17" i="31"/>
  <c r="AH17" i="31" s="1"/>
  <c r="AQ17" i="31" s="1"/>
  <c r="C17" i="30"/>
  <c r="B18" i="30"/>
  <c r="AA17" i="30"/>
  <c r="AH17" i="30" s="1"/>
  <c r="AQ17" i="30" s="1"/>
  <c r="AA16" i="29"/>
  <c r="AH16" i="29" s="1"/>
  <c r="AQ16" i="29" s="1"/>
  <c r="B17" i="29"/>
  <c r="C16" i="29"/>
  <c r="D15" i="23"/>
  <c r="B12" i="8"/>
  <c r="AA11" i="8"/>
  <c r="AH11" i="8" s="1"/>
  <c r="AQ11" i="8" s="1"/>
  <c r="C11" i="8"/>
  <c r="E10" i="8"/>
  <c r="D11" i="31" l="1"/>
  <c r="E11" i="31" s="1"/>
  <c r="G11" i="31" s="1"/>
  <c r="D11" i="30"/>
  <c r="E11" i="30" s="1"/>
  <c r="G11" i="30" s="1"/>
  <c r="D11" i="29"/>
  <c r="E11" i="29" s="1"/>
  <c r="G11" i="29" s="1"/>
  <c r="D11" i="8"/>
  <c r="F15" i="23"/>
  <c r="G15" i="23"/>
  <c r="E15" i="23" s="1"/>
  <c r="M315" i="15"/>
  <c r="M313" i="15"/>
  <c r="M311" i="15"/>
  <c r="M309" i="15"/>
  <c r="M307" i="15"/>
  <c r="M314" i="15"/>
  <c r="M312" i="15"/>
  <c r="M310" i="15"/>
  <c r="M308" i="15"/>
  <c r="M306" i="15"/>
  <c r="M304" i="15"/>
  <c r="M301" i="15"/>
  <c r="M299" i="15"/>
  <c r="M297" i="15"/>
  <c r="M295" i="15"/>
  <c r="M302" i="15"/>
  <c r="M305" i="15"/>
  <c r="M303" i="15"/>
  <c r="M300" i="15"/>
  <c r="M298" i="15"/>
  <c r="M296" i="15"/>
  <c r="M293" i="15"/>
  <c r="M291" i="15"/>
  <c r="M289" i="15"/>
  <c r="M287" i="15"/>
  <c r="M285" i="15"/>
  <c r="M283" i="15"/>
  <c r="M294" i="15"/>
  <c r="M292" i="15"/>
  <c r="M290" i="15"/>
  <c r="M288" i="15"/>
  <c r="M286" i="15"/>
  <c r="M284" i="15"/>
  <c r="M280" i="15"/>
  <c r="M278" i="15"/>
  <c r="M276" i="15"/>
  <c r="M274" i="15"/>
  <c r="M272" i="15"/>
  <c r="M270" i="15"/>
  <c r="M268" i="15"/>
  <c r="M266" i="15"/>
  <c r="M264" i="15"/>
  <c r="M262" i="15"/>
  <c r="M260" i="15"/>
  <c r="M281" i="15"/>
  <c r="M279" i="15"/>
  <c r="M277" i="15"/>
  <c r="M275" i="15"/>
  <c r="M273" i="15"/>
  <c r="M271" i="15"/>
  <c r="M269" i="15"/>
  <c r="M267" i="15"/>
  <c r="M265" i="15"/>
  <c r="M263" i="15"/>
  <c r="M261" i="15"/>
  <c r="M258" i="15"/>
  <c r="M256" i="15"/>
  <c r="M254" i="15"/>
  <c r="M252" i="15"/>
  <c r="M250" i="15"/>
  <c r="M248" i="15"/>
  <c r="M246" i="15"/>
  <c r="M244" i="15"/>
  <c r="M242" i="15"/>
  <c r="M240" i="15"/>
  <c r="M259" i="15"/>
  <c r="M257" i="15"/>
  <c r="M255" i="15"/>
  <c r="M253" i="15"/>
  <c r="M251" i="15"/>
  <c r="M249" i="15"/>
  <c r="M247" i="15"/>
  <c r="M245" i="15"/>
  <c r="M243" i="15"/>
  <c r="M241" i="15"/>
  <c r="M239" i="15"/>
  <c r="M237" i="15"/>
  <c r="M235" i="15"/>
  <c r="M233" i="15"/>
  <c r="M231" i="15"/>
  <c r="M229" i="15"/>
  <c r="M227" i="15"/>
  <c r="M225" i="15"/>
  <c r="M223" i="15"/>
  <c r="M221" i="15"/>
  <c r="M238" i="15"/>
  <c r="M236" i="15"/>
  <c r="M234" i="15"/>
  <c r="M232" i="15"/>
  <c r="M230" i="15"/>
  <c r="M228" i="15"/>
  <c r="M226" i="15"/>
  <c r="M224" i="15"/>
  <c r="M222" i="15"/>
  <c r="M219" i="15"/>
  <c r="M217" i="15"/>
  <c r="M215" i="15"/>
  <c r="M213" i="15"/>
  <c r="M211" i="15"/>
  <c r="M208" i="15"/>
  <c r="M204" i="15"/>
  <c r="M200" i="15"/>
  <c r="M196" i="15"/>
  <c r="M194" i="15"/>
  <c r="M192" i="15"/>
  <c r="M190" i="15"/>
  <c r="M188" i="15"/>
  <c r="M186" i="15"/>
  <c r="M184" i="15"/>
  <c r="M182" i="15"/>
  <c r="M180" i="15"/>
  <c r="M178" i="15"/>
  <c r="M176" i="15"/>
  <c r="M174" i="15"/>
  <c r="M172" i="15"/>
  <c r="M170" i="15"/>
  <c r="M168" i="15"/>
  <c r="M282" i="15"/>
  <c r="M209" i="15"/>
  <c r="M205" i="15"/>
  <c r="M201" i="15"/>
  <c r="M197" i="15"/>
  <c r="M220" i="15"/>
  <c r="M218" i="15"/>
  <c r="M216" i="15"/>
  <c r="M214" i="15"/>
  <c r="M212" i="15"/>
  <c r="M210" i="15"/>
  <c r="M206" i="15"/>
  <c r="M202" i="15"/>
  <c r="M198" i="15"/>
  <c r="M195" i="15"/>
  <c r="M193" i="15"/>
  <c r="M191" i="15"/>
  <c r="M189" i="15"/>
  <c r="M187" i="15"/>
  <c r="M185" i="15"/>
  <c r="M183" i="15"/>
  <c r="M181" i="15"/>
  <c r="M179" i="15"/>
  <c r="M177" i="15"/>
  <c r="M175" i="15"/>
  <c r="M203" i="15"/>
  <c r="M173" i="15"/>
  <c r="M199" i="15"/>
  <c r="M166" i="15"/>
  <c r="M164" i="15"/>
  <c r="M162" i="15"/>
  <c r="M160" i="15"/>
  <c r="M158" i="15"/>
  <c r="M156" i="15"/>
  <c r="M154" i="15"/>
  <c r="M152" i="15"/>
  <c r="M150" i="15"/>
  <c r="M148" i="15"/>
  <c r="M169" i="15"/>
  <c r="M167" i="15"/>
  <c r="M130" i="15"/>
  <c r="M125" i="15"/>
  <c r="M124" i="15"/>
  <c r="M122" i="15"/>
  <c r="M120" i="15"/>
  <c r="M118" i="15"/>
  <c r="M116" i="15"/>
  <c r="M114" i="15"/>
  <c r="M112" i="15"/>
  <c r="M110" i="15"/>
  <c r="M108" i="15"/>
  <c r="M106" i="15"/>
  <c r="M104" i="15"/>
  <c r="M102" i="15"/>
  <c r="M100" i="15"/>
  <c r="M98" i="15"/>
  <c r="M96" i="15"/>
  <c r="M94" i="15"/>
  <c r="M92" i="15"/>
  <c r="M90" i="15"/>
  <c r="M88" i="15"/>
  <c r="M86" i="15"/>
  <c r="M84" i="15"/>
  <c r="M82" i="15"/>
  <c r="M80" i="15"/>
  <c r="M78" i="15"/>
  <c r="M76" i="15"/>
  <c r="M74" i="15"/>
  <c r="M72" i="15"/>
  <c r="M70" i="15"/>
  <c r="M68" i="15"/>
  <c r="M171" i="15"/>
  <c r="M147" i="15"/>
  <c r="M145" i="15"/>
  <c r="M143" i="15"/>
  <c r="M141" i="15"/>
  <c r="M139" i="15"/>
  <c r="M137" i="15"/>
  <c r="M135" i="15"/>
  <c r="M133" i="15"/>
  <c r="M131" i="15"/>
  <c r="M123" i="15"/>
  <c r="M128" i="15"/>
  <c r="M121" i="15"/>
  <c r="M119" i="15"/>
  <c r="M117" i="15"/>
  <c r="M115" i="15"/>
  <c r="M113" i="15"/>
  <c r="M111" i="15"/>
  <c r="M109" i="15"/>
  <c r="M107" i="15"/>
  <c r="M105" i="15"/>
  <c r="M103" i="15"/>
  <c r="M101" i="15"/>
  <c r="M99" i="15"/>
  <c r="M97" i="15"/>
  <c r="M95" i="15"/>
  <c r="M93" i="15"/>
  <c r="M91" i="15"/>
  <c r="M89" i="15"/>
  <c r="M87" i="15"/>
  <c r="M85" i="15"/>
  <c r="M83" i="15"/>
  <c r="M81" i="15"/>
  <c r="M79" i="15"/>
  <c r="M77" i="15"/>
  <c r="M75" i="15"/>
  <c r="M73" i="15"/>
  <c r="M159" i="15"/>
  <c r="M151" i="15"/>
  <c r="M140" i="15"/>
  <c r="M132" i="15"/>
  <c r="M129" i="15"/>
  <c r="M127" i="15"/>
  <c r="M126" i="15"/>
  <c r="M67" i="15"/>
  <c r="M65" i="15"/>
  <c r="M63" i="15"/>
  <c r="M61" i="15"/>
  <c r="M59" i="15"/>
  <c r="M57" i="15"/>
  <c r="M55" i="15"/>
  <c r="I55" i="15"/>
  <c r="M53" i="15"/>
  <c r="I53" i="15"/>
  <c r="M51" i="15"/>
  <c r="I51" i="15"/>
  <c r="M49" i="15"/>
  <c r="I49" i="15"/>
  <c r="AN46" i="15"/>
  <c r="AO46" i="15" s="1"/>
  <c r="AJ46" i="15"/>
  <c r="M45" i="15"/>
  <c r="I45" i="15"/>
  <c r="AL44" i="15"/>
  <c r="AM44" i="15" s="1"/>
  <c r="AN42" i="15"/>
  <c r="AO42" i="15" s="1"/>
  <c r="AJ42" i="15"/>
  <c r="AL41" i="15"/>
  <c r="AM41" i="15" s="1"/>
  <c r="AN40" i="15"/>
  <c r="AO40" i="15" s="1"/>
  <c r="AJ40" i="15"/>
  <c r="AL39" i="15"/>
  <c r="AM39" i="15" s="1"/>
  <c r="AN38" i="15"/>
  <c r="AO38" i="15" s="1"/>
  <c r="AJ38" i="15"/>
  <c r="AL37" i="15"/>
  <c r="AM37" i="15" s="1"/>
  <c r="AN35" i="15"/>
  <c r="AO35" i="15" s="1"/>
  <c r="AJ35" i="15"/>
  <c r="M34" i="15"/>
  <c r="I34" i="15"/>
  <c r="M33" i="15"/>
  <c r="I33" i="15"/>
  <c r="AN31" i="15"/>
  <c r="AO31" i="15" s="1"/>
  <c r="AJ31" i="15"/>
  <c r="M30" i="15"/>
  <c r="I30" i="15"/>
  <c r="M29" i="15"/>
  <c r="I29" i="15"/>
  <c r="AL28" i="15"/>
  <c r="AM28" i="15" s="1"/>
  <c r="AL27" i="15"/>
  <c r="AM27" i="15" s="1"/>
  <c r="AN26" i="15"/>
  <c r="AO26" i="15" s="1"/>
  <c r="AJ26" i="15"/>
  <c r="M25" i="15"/>
  <c r="I25" i="15"/>
  <c r="M22" i="15"/>
  <c r="I22" i="15"/>
  <c r="M21" i="15"/>
  <c r="I21" i="15"/>
  <c r="M19" i="15"/>
  <c r="I19" i="15"/>
  <c r="M17" i="15"/>
  <c r="I17" i="15"/>
  <c r="M15" i="15"/>
  <c r="I15" i="15"/>
  <c r="M13" i="15"/>
  <c r="I13" i="15"/>
  <c r="M11" i="15"/>
  <c r="I11" i="15"/>
  <c r="M146" i="15"/>
  <c r="AL69" i="15"/>
  <c r="AM69" i="15" s="1"/>
  <c r="AN55" i="15"/>
  <c r="AO55" i="15" s="1"/>
  <c r="AL52" i="15"/>
  <c r="AM52" i="15" s="1"/>
  <c r="AN49" i="15"/>
  <c r="AO49" i="15" s="1"/>
  <c r="I48" i="15"/>
  <c r="AL47" i="15"/>
  <c r="AM47" i="15" s="1"/>
  <c r="AN45" i="15"/>
  <c r="AO45" i="15" s="1"/>
  <c r="AJ45" i="15"/>
  <c r="M44" i="15"/>
  <c r="I44" i="15"/>
  <c r="AL43" i="15"/>
  <c r="AM43" i="15" s="1"/>
  <c r="M41" i="15"/>
  <c r="M39" i="15"/>
  <c r="I39" i="15"/>
  <c r="AL32" i="15"/>
  <c r="AM32" i="15" s="1"/>
  <c r="AN30" i="15"/>
  <c r="AO30" i="15" s="1"/>
  <c r="AJ30" i="15"/>
  <c r="M28" i="15"/>
  <c r="I28" i="15"/>
  <c r="AJ22" i="15"/>
  <c r="AJ21" i="15"/>
  <c r="AL18" i="15"/>
  <c r="AM18" i="15" s="1"/>
  <c r="AL14" i="15"/>
  <c r="AM14" i="15" s="1"/>
  <c r="AN13" i="15"/>
  <c r="AO13" i="15" s="1"/>
  <c r="AN11" i="15"/>
  <c r="AO11" i="15" s="1"/>
  <c r="M207" i="15"/>
  <c r="M165" i="15"/>
  <c r="M157" i="15"/>
  <c r="M149" i="15"/>
  <c r="M142" i="15"/>
  <c r="M134" i="15"/>
  <c r="AN54" i="15"/>
  <c r="AO54" i="15" s="1"/>
  <c r="AJ54" i="15"/>
  <c r="AN52" i="15"/>
  <c r="AO52" i="15" s="1"/>
  <c r="AJ52" i="15"/>
  <c r="AN50" i="15"/>
  <c r="AO50" i="15" s="1"/>
  <c r="AJ50" i="15"/>
  <c r="AN47" i="15"/>
  <c r="AO47" i="15" s="1"/>
  <c r="AJ47" i="15"/>
  <c r="M46" i="15"/>
  <c r="I46" i="15"/>
  <c r="AL45" i="15"/>
  <c r="AM45" i="15" s="1"/>
  <c r="AN43" i="15"/>
  <c r="AO43" i="15" s="1"/>
  <c r="AJ43" i="15"/>
  <c r="M42" i="15"/>
  <c r="I42" i="15"/>
  <c r="M40" i="15"/>
  <c r="I40" i="15"/>
  <c r="M38" i="15"/>
  <c r="I38" i="15"/>
  <c r="AN36" i="15"/>
  <c r="AO36" i="15" s="1"/>
  <c r="AJ36" i="15"/>
  <c r="M35" i="15"/>
  <c r="I35" i="15"/>
  <c r="AL34" i="15"/>
  <c r="AM34" i="15" s="1"/>
  <c r="AL33" i="15"/>
  <c r="AM33" i="15" s="1"/>
  <c r="AN32" i="15"/>
  <c r="AO32" i="15" s="1"/>
  <c r="AJ32" i="15"/>
  <c r="M31" i="15"/>
  <c r="I31" i="15"/>
  <c r="AL30" i="15"/>
  <c r="AM30" i="15" s="1"/>
  <c r="AL29" i="15"/>
  <c r="AM29" i="15" s="1"/>
  <c r="M26" i="15"/>
  <c r="I26" i="15"/>
  <c r="AL25" i="15"/>
  <c r="AM25" i="15" s="1"/>
  <c r="AN24" i="15"/>
  <c r="AO24" i="15" s="1"/>
  <c r="AJ24" i="15"/>
  <c r="AN23" i="15"/>
  <c r="AO23" i="15" s="1"/>
  <c r="AJ23" i="15"/>
  <c r="AL22" i="15"/>
  <c r="AM22" i="15" s="1"/>
  <c r="AL21" i="15"/>
  <c r="AM21" i="15" s="1"/>
  <c r="AN20" i="15"/>
  <c r="AO20" i="15" s="1"/>
  <c r="AJ20" i="15"/>
  <c r="AL19" i="15"/>
  <c r="AM19" i="15" s="1"/>
  <c r="AN18" i="15"/>
  <c r="AO18" i="15" s="1"/>
  <c r="AJ18" i="15"/>
  <c r="AL17" i="15"/>
  <c r="AM17" i="15" s="1"/>
  <c r="AN16" i="15"/>
  <c r="AO16" i="15" s="1"/>
  <c r="AJ16" i="15"/>
  <c r="AL15" i="15"/>
  <c r="AM15" i="15" s="1"/>
  <c r="AN14" i="15"/>
  <c r="AO14" i="15" s="1"/>
  <c r="AJ14" i="15"/>
  <c r="AL13" i="15"/>
  <c r="AM13" i="15" s="1"/>
  <c r="AN12" i="15"/>
  <c r="AO12" i="15" s="1"/>
  <c r="AJ12" i="15"/>
  <c r="AL11" i="15"/>
  <c r="AM11" i="15" s="1"/>
  <c r="AN10" i="15"/>
  <c r="AO10" i="15" s="1"/>
  <c r="AJ10" i="15"/>
  <c r="AL193" i="15"/>
  <c r="AM193" i="15" s="1"/>
  <c r="M153" i="15"/>
  <c r="AL122" i="15"/>
  <c r="AM122" i="15" s="1"/>
  <c r="AL71" i="15"/>
  <c r="AM71" i="15" s="1"/>
  <c r="AL66" i="15"/>
  <c r="AM66" i="15" s="1"/>
  <c r="AL62" i="15"/>
  <c r="AM62" i="15" s="1"/>
  <c r="AL60" i="15"/>
  <c r="AM60" i="15" s="1"/>
  <c r="AL58" i="15"/>
  <c r="AM58" i="15" s="1"/>
  <c r="AL56" i="15"/>
  <c r="AM56" i="15" s="1"/>
  <c r="AL54" i="15"/>
  <c r="AM54" i="15" s="1"/>
  <c r="AJ53" i="15"/>
  <c r="AJ49" i="15"/>
  <c r="M48" i="15"/>
  <c r="I41" i="15"/>
  <c r="I37" i="15"/>
  <c r="AJ33" i="15"/>
  <c r="AN21" i="15"/>
  <c r="AO21" i="15" s="1"/>
  <c r="AL20" i="15"/>
  <c r="AM20" i="15" s="1"/>
  <c r="AJ19" i="15"/>
  <c r="AJ17" i="15"/>
  <c r="AL16" i="15"/>
  <c r="AM16" i="15" s="1"/>
  <c r="AN15" i="15"/>
  <c r="AO15" i="15" s="1"/>
  <c r="AJ13" i="15"/>
  <c r="AL12" i="15"/>
  <c r="AM12" i="15" s="1"/>
  <c r="M163" i="15"/>
  <c r="M155" i="15"/>
  <c r="M144" i="15"/>
  <c r="M136" i="15"/>
  <c r="M71" i="15"/>
  <c r="M69" i="15"/>
  <c r="M66" i="15"/>
  <c r="M64" i="15"/>
  <c r="M62" i="15"/>
  <c r="M60" i="15"/>
  <c r="M58" i="15"/>
  <c r="M56" i="15"/>
  <c r="I56" i="15"/>
  <c r="I57" i="15" s="1"/>
  <c r="I58" i="15" s="1"/>
  <c r="I59" i="15" s="1"/>
  <c r="M54" i="15"/>
  <c r="I54" i="15"/>
  <c r="M52" i="15"/>
  <c r="I52" i="15"/>
  <c r="M50" i="15"/>
  <c r="I50" i="15"/>
  <c r="AN48" i="15"/>
  <c r="AO48" i="15" s="1"/>
  <c r="AJ48" i="15"/>
  <c r="M47" i="15"/>
  <c r="I47" i="15"/>
  <c r="AL46" i="15"/>
  <c r="AM46" i="15" s="1"/>
  <c r="AN44" i="15"/>
  <c r="AO44" i="15" s="1"/>
  <c r="AJ44" i="15"/>
  <c r="M43" i="15"/>
  <c r="I43" i="15"/>
  <c r="AL42" i="15"/>
  <c r="AM42" i="15" s="1"/>
  <c r="AN41" i="15"/>
  <c r="AO41" i="15" s="1"/>
  <c r="AJ41" i="15"/>
  <c r="AL40" i="15"/>
  <c r="AM40" i="15" s="1"/>
  <c r="AN39" i="15"/>
  <c r="AO39" i="15" s="1"/>
  <c r="AJ39" i="15"/>
  <c r="AL38" i="15"/>
  <c r="AM38" i="15" s="1"/>
  <c r="AN37" i="15"/>
  <c r="AO37" i="15" s="1"/>
  <c r="AJ37" i="15"/>
  <c r="M36" i="15"/>
  <c r="I36" i="15"/>
  <c r="AL35" i="15"/>
  <c r="AM35" i="15" s="1"/>
  <c r="M32" i="15"/>
  <c r="I32" i="15"/>
  <c r="AL31" i="15"/>
  <c r="AM31" i="15" s="1"/>
  <c r="AN28" i="15"/>
  <c r="AO28" i="15" s="1"/>
  <c r="AJ28" i="15"/>
  <c r="AN27" i="15"/>
  <c r="AO27" i="15" s="1"/>
  <c r="AJ27" i="15"/>
  <c r="AL26" i="15"/>
  <c r="AM26" i="15" s="1"/>
  <c r="M24" i="15"/>
  <c r="I24" i="15"/>
  <c r="M23" i="15"/>
  <c r="I23" i="15"/>
  <c r="M20" i="15"/>
  <c r="I20" i="15"/>
  <c r="M18" i="15"/>
  <c r="I18" i="15"/>
  <c r="M16" i="15"/>
  <c r="I16" i="15"/>
  <c r="M14" i="15"/>
  <c r="I14" i="15"/>
  <c r="M12" i="15"/>
  <c r="I12" i="15"/>
  <c r="M10" i="15"/>
  <c r="I10" i="15"/>
  <c r="M161" i="15"/>
  <c r="M138" i="15"/>
  <c r="AL115" i="15"/>
  <c r="AM115" i="15" s="1"/>
  <c r="AL107" i="15"/>
  <c r="AM107" i="15" s="1"/>
  <c r="AL99" i="15"/>
  <c r="AM99" i="15" s="1"/>
  <c r="AL91" i="15"/>
  <c r="AM91" i="15" s="1"/>
  <c r="AL67" i="15"/>
  <c r="AM67" i="15" s="1"/>
  <c r="AL64" i="15"/>
  <c r="AM64" i="15" s="1"/>
  <c r="AJ55" i="15"/>
  <c r="AN53" i="15"/>
  <c r="AO53" i="15" s="1"/>
  <c r="AN51" i="15"/>
  <c r="AO51" i="15" s="1"/>
  <c r="AJ51" i="15"/>
  <c r="AL50" i="15"/>
  <c r="AM50" i="15" s="1"/>
  <c r="M37" i="15"/>
  <c r="AL36" i="15"/>
  <c r="AM36" i="15" s="1"/>
  <c r="AN34" i="15"/>
  <c r="AO34" i="15" s="1"/>
  <c r="AJ34" i="15"/>
  <c r="AN33" i="15"/>
  <c r="AO33" i="15" s="1"/>
  <c r="AN29" i="15"/>
  <c r="AO29" i="15" s="1"/>
  <c r="AJ29" i="15"/>
  <c r="M27" i="15"/>
  <c r="I27" i="15"/>
  <c r="AN25" i="15"/>
  <c r="AO25" i="15" s="1"/>
  <c r="AJ25" i="15"/>
  <c r="AL24" i="15"/>
  <c r="AM24" i="15" s="1"/>
  <c r="AL23" i="15"/>
  <c r="AM23" i="15" s="1"/>
  <c r="AN22" i="15"/>
  <c r="AO22" i="15" s="1"/>
  <c r="AN19" i="15"/>
  <c r="AO19" i="15" s="1"/>
  <c r="AN17" i="15"/>
  <c r="AO17" i="15" s="1"/>
  <c r="AJ15" i="15"/>
  <c r="AJ11" i="15"/>
  <c r="AL10" i="15"/>
  <c r="AM10" i="15" s="1"/>
  <c r="AL313" i="15"/>
  <c r="AM313" i="15" s="1"/>
  <c r="AL305" i="15"/>
  <c r="AM305" i="15" s="1"/>
  <c r="AL312" i="15"/>
  <c r="AM312" i="15" s="1"/>
  <c r="AL306" i="15"/>
  <c r="AM306" i="15" s="1"/>
  <c r="AL308" i="15"/>
  <c r="AM308" i="15" s="1"/>
  <c r="AL287" i="15"/>
  <c r="AM287" i="15" s="1"/>
  <c r="AL296" i="15"/>
  <c r="AM296" i="15" s="1"/>
  <c r="AL281" i="15"/>
  <c r="AM281" i="15" s="1"/>
  <c r="AL274" i="15"/>
  <c r="AM274" i="15" s="1"/>
  <c r="AL266" i="15"/>
  <c r="AM266" i="15" s="1"/>
  <c r="AL282" i="15"/>
  <c r="AM282" i="15" s="1"/>
  <c r="AL286" i="15"/>
  <c r="AM286" i="15" s="1"/>
  <c r="AL258" i="15"/>
  <c r="AM258" i="15" s="1"/>
  <c r="AL250" i="15"/>
  <c r="AM250" i="15" s="1"/>
  <c r="AL293" i="15"/>
  <c r="AM293" i="15" s="1"/>
  <c r="AL259" i="15"/>
  <c r="AM259" i="15" s="1"/>
  <c r="AL245" i="15"/>
  <c r="AM245" i="15" s="1"/>
  <c r="AL236" i="15"/>
  <c r="AM236" i="15" s="1"/>
  <c r="AL228" i="15"/>
  <c r="AM228" i="15" s="1"/>
  <c r="AL220" i="15"/>
  <c r="AM220" i="15" s="1"/>
  <c r="AL212" i="15"/>
  <c r="AM212" i="15" s="1"/>
  <c r="AL204" i="15"/>
  <c r="AM204" i="15" s="1"/>
  <c r="AL196" i="15"/>
  <c r="AM196" i="15" s="1"/>
  <c r="AL273" i="15"/>
  <c r="AM273" i="15" s="1"/>
  <c r="AL233" i="15"/>
  <c r="AM233" i="15" s="1"/>
  <c r="AL225" i="15"/>
  <c r="AM225" i="15" s="1"/>
  <c r="AL217" i="15"/>
  <c r="AM217" i="15" s="1"/>
  <c r="AL209" i="15"/>
  <c r="AM209" i="15" s="1"/>
  <c r="AL201" i="15"/>
  <c r="AM201" i="15" s="1"/>
  <c r="AL242" i="15"/>
  <c r="AM242" i="15" s="1"/>
  <c r="AL188" i="15"/>
  <c r="AM188" i="15" s="1"/>
  <c r="AL260" i="15"/>
  <c r="AM260" i="15" s="1"/>
  <c r="AL171" i="15"/>
  <c r="AM171" i="15" s="1"/>
  <c r="AL163" i="15"/>
  <c r="AM163" i="15" s="1"/>
  <c r="AL155" i="15"/>
  <c r="AM155" i="15" s="1"/>
  <c r="AL147" i="15"/>
  <c r="AM147" i="15" s="1"/>
  <c r="AL139" i="15"/>
  <c r="AM139" i="15" s="1"/>
  <c r="AL131" i="15"/>
  <c r="AM131" i="15" s="1"/>
  <c r="AL123" i="15"/>
  <c r="AM123" i="15" s="1"/>
  <c r="AL176" i="15"/>
  <c r="AM176" i="15" s="1"/>
  <c r="AL191" i="15"/>
  <c r="AM191" i="15" s="1"/>
  <c r="AL172" i="15"/>
  <c r="AM172" i="15" s="1"/>
  <c r="AL158" i="15"/>
  <c r="AM158" i="15" s="1"/>
  <c r="AL150" i="15"/>
  <c r="AM150" i="15" s="1"/>
  <c r="AL142" i="15"/>
  <c r="AM142" i="15" s="1"/>
  <c r="AL134" i="15"/>
  <c r="AM134" i="15" s="1"/>
  <c r="AL178" i="15"/>
  <c r="AM178" i="15" s="1"/>
  <c r="AL116" i="15"/>
  <c r="AM116" i="15" s="1"/>
  <c r="AL108" i="15"/>
  <c r="AM108" i="15" s="1"/>
  <c r="AL100" i="15"/>
  <c r="AM100" i="15" s="1"/>
  <c r="AL92" i="15"/>
  <c r="AM92" i="15" s="1"/>
  <c r="AL167" i="15"/>
  <c r="AM167" i="15" s="1"/>
  <c r="AL73" i="15"/>
  <c r="AM73" i="15" s="1"/>
  <c r="AL75" i="15"/>
  <c r="AM75" i="15" s="1"/>
  <c r="AL77" i="15"/>
  <c r="AM77" i="15" s="1"/>
  <c r="AL79" i="15"/>
  <c r="AM79" i="15" s="1"/>
  <c r="AL81" i="15"/>
  <c r="AM81" i="15" s="1"/>
  <c r="AL83" i="15"/>
  <c r="AM83" i="15" s="1"/>
  <c r="AL85" i="15"/>
  <c r="AM85" i="15" s="1"/>
  <c r="AL87" i="15"/>
  <c r="AM87" i="15" s="1"/>
  <c r="AL51" i="15"/>
  <c r="AM51" i="15" s="1"/>
  <c r="AL55" i="15"/>
  <c r="AM55" i="15" s="1"/>
  <c r="AL59" i="15"/>
  <c r="AM59" i="15" s="1"/>
  <c r="AL63" i="15"/>
  <c r="AM63" i="15" s="1"/>
  <c r="AL68" i="15"/>
  <c r="AM68" i="15" s="1"/>
  <c r="AL70" i="15"/>
  <c r="AM70" i="15" s="1"/>
  <c r="AL72" i="15"/>
  <c r="AM72" i="15" s="1"/>
  <c r="AL74" i="15"/>
  <c r="AM74" i="15" s="1"/>
  <c r="AL76" i="15"/>
  <c r="AM76" i="15" s="1"/>
  <c r="AL78" i="15"/>
  <c r="AM78" i="15" s="1"/>
  <c r="AL80" i="15"/>
  <c r="AM80" i="15" s="1"/>
  <c r="AL82" i="15"/>
  <c r="AM82" i="15" s="1"/>
  <c r="AL84" i="15"/>
  <c r="AM84" i="15" s="1"/>
  <c r="AL86" i="15"/>
  <c r="AM86" i="15" s="1"/>
  <c r="AL311" i="15"/>
  <c r="AM311" i="15" s="1"/>
  <c r="AL303" i="15"/>
  <c r="AM303" i="15" s="1"/>
  <c r="AL299" i="15"/>
  <c r="AM299" i="15" s="1"/>
  <c r="AL302" i="15"/>
  <c r="AM302" i="15" s="1"/>
  <c r="AL300" i="15"/>
  <c r="AM300" i="15" s="1"/>
  <c r="AL285" i="15"/>
  <c r="AM285" i="15" s="1"/>
  <c r="AL295" i="15"/>
  <c r="AM295" i="15" s="1"/>
  <c r="AL280" i="15"/>
  <c r="AM280" i="15" s="1"/>
  <c r="AL272" i="15"/>
  <c r="AM272" i="15" s="1"/>
  <c r="AL264" i="15"/>
  <c r="AM264" i="15" s="1"/>
  <c r="AL275" i="15"/>
  <c r="AM275" i="15" s="1"/>
  <c r="AL277" i="15"/>
  <c r="AM277" i="15" s="1"/>
  <c r="AL256" i="15"/>
  <c r="AM256" i="15" s="1"/>
  <c r="AL248" i="15"/>
  <c r="AM248" i="15" s="1"/>
  <c r="AL279" i="15"/>
  <c r="AM279" i="15" s="1"/>
  <c r="AL251" i="15"/>
  <c r="AM251" i="15" s="1"/>
  <c r="AL243" i="15"/>
  <c r="AM243" i="15" s="1"/>
  <c r="AL234" i="15"/>
  <c r="AM234" i="15" s="1"/>
  <c r="AL226" i="15"/>
  <c r="AM226" i="15" s="1"/>
  <c r="AL218" i="15"/>
  <c r="AM218" i="15" s="1"/>
  <c r="AL210" i="15"/>
  <c r="AM210" i="15" s="1"/>
  <c r="AL202" i="15"/>
  <c r="AM202" i="15" s="1"/>
  <c r="AL265" i="15"/>
  <c r="AM265" i="15" s="1"/>
  <c r="AL255" i="15"/>
  <c r="AM255" i="15" s="1"/>
  <c r="AL231" i="15"/>
  <c r="AM231" i="15" s="1"/>
  <c r="AL223" i="15"/>
  <c r="AM223" i="15" s="1"/>
  <c r="AL215" i="15"/>
  <c r="AM215" i="15" s="1"/>
  <c r="AL207" i="15"/>
  <c r="AM207" i="15" s="1"/>
  <c r="AL199" i="15"/>
  <c r="AM199" i="15" s="1"/>
  <c r="AL194" i="15"/>
  <c r="AM194" i="15" s="1"/>
  <c r="AL186" i="15"/>
  <c r="AM186" i="15" s="1"/>
  <c r="AL195" i="15"/>
  <c r="AM195" i="15" s="1"/>
  <c r="AL168" i="15"/>
  <c r="AM168" i="15" s="1"/>
  <c r="AL161" i="15"/>
  <c r="AM161" i="15" s="1"/>
  <c r="AL153" i="15"/>
  <c r="AM153" i="15" s="1"/>
  <c r="AL145" i="15"/>
  <c r="AM145" i="15" s="1"/>
  <c r="AL137" i="15"/>
  <c r="AM137" i="15" s="1"/>
  <c r="AL129" i="15"/>
  <c r="AM129" i="15" s="1"/>
  <c r="AL189" i="15"/>
  <c r="AM189" i="15" s="1"/>
  <c r="AL173" i="15"/>
  <c r="AM173" i="15" s="1"/>
  <c r="AL183" i="15"/>
  <c r="AM183" i="15" s="1"/>
  <c r="AL164" i="15"/>
  <c r="AM164" i="15" s="1"/>
  <c r="AL156" i="15"/>
  <c r="AM156" i="15" s="1"/>
  <c r="AL148" i="15"/>
  <c r="AM148" i="15" s="1"/>
  <c r="AL140" i="15"/>
  <c r="AM140" i="15" s="1"/>
  <c r="AL132" i="15"/>
  <c r="AM132" i="15" s="1"/>
  <c r="AL126" i="15"/>
  <c r="AM126" i="15" s="1"/>
  <c r="AL114" i="15"/>
  <c r="AM114" i="15" s="1"/>
  <c r="AL106" i="15"/>
  <c r="AM106" i="15" s="1"/>
  <c r="AL98" i="15"/>
  <c r="AM98" i="15" s="1"/>
  <c r="AL90" i="15"/>
  <c r="AM90" i="15" s="1"/>
  <c r="AL124" i="15"/>
  <c r="AM124" i="15" s="1"/>
  <c r="AL105" i="15"/>
  <c r="AM105" i="15" s="1"/>
  <c r="AL121" i="15"/>
  <c r="AM121" i="15" s="1"/>
  <c r="AL95" i="15"/>
  <c r="AM95" i="15" s="1"/>
  <c r="AL111" i="15"/>
  <c r="AM111" i="15" s="1"/>
  <c r="AL174" i="15"/>
  <c r="AM174" i="15" s="1"/>
  <c r="AL93" i="15"/>
  <c r="AM93" i="15" s="1"/>
  <c r="AL109" i="15"/>
  <c r="AM109" i="15" s="1"/>
  <c r="AL315" i="15"/>
  <c r="AM315" i="15" s="1"/>
  <c r="AL310" i="15"/>
  <c r="AM310" i="15" s="1"/>
  <c r="AL294" i="15"/>
  <c r="AM294" i="15" s="1"/>
  <c r="AL304" i="15"/>
  <c r="AM304" i="15" s="1"/>
  <c r="AL276" i="15"/>
  <c r="AM276" i="15" s="1"/>
  <c r="AL284" i="15"/>
  <c r="AM284" i="15" s="1"/>
  <c r="AL262" i="15"/>
  <c r="AM262" i="15" s="1"/>
  <c r="AL244" i="15"/>
  <c r="AM244" i="15" s="1"/>
  <c r="AL247" i="15"/>
  <c r="AM247" i="15" s="1"/>
  <c r="AL230" i="15"/>
  <c r="AM230" i="15" s="1"/>
  <c r="AL214" i="15"/>
  <c r="AM214" i="15" s="1"/>
  <c r="AL198" i="15"/>
  <c r="AM198" i="15" s="1"/>
  <c r="AL235" i="15"/>
  <c r="AM235" i="15" s="1"/>
  <c r="AL219" i="15"/>
  <c r="AM219" i="15" s="1"/>
  <c r="AL203" i="15"/>
  <c r="AM203" i="15" s="1"/>
  <c r="AL190" i="15"/>
  <c r="AM190" i="15" s="1"/>
  <c r="AL177" i="15"/>
  <c r="AM177" i="15" s="1"/>
  <c r="AL157" i="15"/>
  <c r="AM157" i="15" s="1"/>
  <c r="AL141" i="15"/>
  <c r="AM141" i="15" s="1"/>
  <c r="AL125" i="15"/>
  <c r="AM125" i="15" s="1"/>
  <c r="AL240" i="15"/>
  <c r="AM240" i="15" s="1"/>
  <c r="AL309" i="15"/>
  <c r="AM309" i="15" s="1"/>
  <c r="AL301" i="15"/>
  <c r="AM301" i="15" s="1"/>
  <c r="AL297" i="15"/>
  <c r="AM297" i="15" s="1"/>
  <c r="AL298" i="15"/>
  <c r="AM298" i="15" s="1"/>
  <c r="AL291" i="15"/>
  <c r="AM291" i="15" s="1"/>
  <c r="AL283" i="15"/>
  <c r="AM283" i="15" s="1"/>
  <c r="AL288" i="15"/>
  <c r="AM288" i="15" s="1"/>
  <c r="AL278" i="15"/>
  <c r="AM278" i="15" s="1"/>
  <c r="AL270" i="15"/>
  <c r="AM270" i="15" s="1"/>
  <c r="AL292" i="15"/>
  <c r="AM292" i="15" s="1"/>
  <c r="AL267" i="15"/>
  <c r="AM267" i="15" s="1"/>
  <c r="AL269" i="15"/>
  <c r="AM269" i="15" s="1"/>
  <c r="AL254" i="15"/>
  <c r="AM254" i="15" s="1"/>
  <c r="AL246" i="15"/>
  <c r="AM246" i="15" s="1"/>
  <c r="AL271" i="15"/>
  <c r="AM271" i="15" s="1"/>
  <c r="AL249" i="15"/>
  <c r="AM249" i="15" s="1"/>
  <c r="AL239" i="15"/>
  <c r="AM239" i="15" s="1"/>
  <c r="AL232" i="15"/>
  <c r="AM232" i="15" s="1"/>
  <c r="AL224" i="15"/>
  <c r="AM224" i="15" s="1"/>
  <c r="AL216" i="15"/>
  <c r="AM216" i="15" s="1"/>
  <c r="AL208" i="15"/>
  <c r="AM208" i="15" s="1"/>
  <c r="AL200" i="15"/>
  <c r="AM200" i="15" s="1"/>
  <c r="AL253" i="15"/>
  <c r="AM253" i="15" s="1"/>
  <c r="AL237" i="15"/>
  <c r="AM237" i="15" s="1"/>
  <c r="AL229" i="15"/>
  <c r="AM229" i="15" s="1"/>
  <c r="AL221" i="15"/>
  <c r="AM221" i="15" s="1"/>
  <c r="AL213" i="15"/>
  <c r="AM213" i="15" s="1"/>
  <c r="AL205" i="15"/>
  <c r="AM205" i="15" s="1"/>
  <c r="AL197" i="15"/>
  <c r="AM197" i="15" s="1"/>
  <c r="AL192" i="15"/>
  <c r="AM192" i="15" s="1"/>
  <c r="AL184" i="15"/>
  <c r="AM184" i="15" s="1"/>
  <c r="AL187" i="15"/>
  <c r="AM187" i="15" s="1"/>
  <c r="AL166" i="15"/>
  <c r="AM166" i="15" s="1"/>
  <c r="AL159" i="15"/>
  <c r="AM159" i="15" s="1"/>
  <c r="AL151" i="15"/>
  <c r="AM151" i="15" s="1"/>
  <c r="AL143" i="15"/>
  <c r="AM143" i="15" s="1"/>
  <c r="AL135" i="15"/>
  <c r="AM135" i="15" s="1"/>
  <c r="AL127" i="15"/>
  <c r="AM127" i="15" s="1"/>
  <c r="AL181" i="15"/>
  <c r="AM181" i="15" s="1"/>
  <c r="AL170" i="15"/>
  <c r="AM170" i="15" s="1"/>
  <c r="AL179" i="15"/>
  <c r="AM179" i="15" s="1"/>
  <c r="AL162" i="15"/>
  <c r="AM162" i="15" s="1"/>
  <c r="AL154" i="15"/>
  <c r="AM154" i="15" s="1"/>
  <c r="AL146" i="15"/>
  <c r="AM146" i="15" s="1"/>
  <c r="AL138" i="15"/>
  <c r="AM138" i="15" s="1"/>
  <c r="AL130" i="15"/>
  <c r="AM130" i="15" s="1"/>
  <c r="AL120" i="15"/>
  <c r="AM120" i="15" s="1"/>
  <c r="AL112" i="15"/>
  <c r="AM112" i="15" s="1"/>
  <c r="AL104" i="15"/>
  <c r="AM104" i="15" s="1"/>
  <c r="AL96" i="15"/>
  <c r="AM96" i="15" s="1"/>
  <c r="AL88" i="15"/>
  <c r="AM88" i="15" s="1"/>
  <c r="AL49" i="15"/>
  <c r="AM49" i="15" s="1"/>
  <c r="AL53" i="15"/>
  <c r="AM53" i="15" s="1"/>
  <c r="AL57" i="15"/>
  <c r="AM57" i="15" s="1"/>
  <c r="AL61" i="15"/>
  <c r="AM61" i="15" s="1"/>
  <c r="AL65" i="15"/>
  <c r="AM65" i="15" s="1"/>
  <c r="AL48" i="15"/>
  <c r="AM48" i="15" s="1"/>
  <c r="AL89" i="15"/>
  <c r="AM89" i="15" s="1"/>
  <c r="AL307" i="15"/>
  <c r="AM307" i="15" s="1"/>
  <c r="AL314" i="15"/>
  <c r="AM314" i="15" s="1"/>
  <c r="AL289" i="15"/>
  <c r="AM289" i="15" s="1"/>
  <c r="AL290" i="15"/>
  <c r="AM290" i="15" s="1"/>
  <c r="AL268" i="15"/>
  <c r="AM268" i="15" s="1"/>
  <c r="AL263" i="15"/>
  <c r="AM263" i="15" s="1"/>
  <c r="AL252" i="15"/>
  <c r="AM252" i="15" s="1"/>
  <c r="AL261" i="15"/>
  <c r="AM261" i="15" s="1"/>
  <c r="AL238" i="15"/>
  <c r="AM238" i="15" s="1"/>
  <c r="AL222" i="15"/>
  <c r="AM222" i="15" s="1"/>
  <c r="AL206" i="15"/>
  <c r="AM206" i="15" s="1"/>
  <c r="AL241" i="15"/>
  <c r="AM241" i="15" s="1"/>
  <c r="AL227" i="15"/>
  <c r="AM227" i="15" s="1"/>
  <c r="AL211" i="15"/>
  <c r="AM211" i="15" s="1"/>
  <c r="AL257" i="15"/>
  <c r="AM257" i="15" s="1"/>
  <c r="AL182" i="15"/>
  <c r="AM182" i="15" s="1"/>
  <c r="AL165" i="15"/>
  <c r="AM165" i="15" s="1"/>
  <c r="AL149" i="15"/>
  <c r="AM149" i="15" s="1"/>
  <c r="AL133" i="15"/>
  <c r="AM133" i="15" s="1"/>
  <c r="AL180" i="15"/>
  <c r="AM180" i="15" s="1"/>
  <c r="AL175" i="15"/>
  <c r="AM175" i="15" s="1"/>
  <c r="AL136" i="15"/>
  <c r="AM136" i="15" s="1"/>
  <c r="AL102" i="15"/>
  <c r="AM102" i="15" s="1"/>
  <c r="AL103" i="15"/>
  <c r="AM103" i="15" s="1"/>
  <c r="AL117" i="15"/>
  <c r="AM117" i="15" s="1"/>
  <c r="AL160" i="15"/>
  <c r="AM160" i="15" s="1"/>
  <c r="AL128" i="15"/>
  <c r="AM128" i="15" s="1"/>
  <c r="AL94" i="15"/>
  <c r="AM94" i="15" s="1"/>
  <c r="AL113" i="15"/>
  <c r="AM113" i="15" s="1"/>
  <c r="AL169" i="15"/>
  <c r="AM169" i="15" s="1"/>
  <c r="AL152" i="15"/>
  <c r="AM152" i="15" s="1"/>
  <c r="AL118" i="15"/>
  <c r="AM118" i="15" s="1"/>
  <c r="AL185" i="15"/>
  <c r="AM185" i="15" s="1"/>
  <c r="AL119" i="15"/>
  <c r="AM119" i="15" s="1"/>
  <c r="AL101" i="15"/>
  <c r="AM101" i="15" s="1"/>
  <c r="AL144" i="15"/>
  <c r="AM144" i="15" s="1"/>
  <c r="AL110" i="15"/>
  <c r="AM110" i="15" s="1"/>
  <c r="AL97" i="15"/>
  <c r="AM97" i="15" s="1"/>
  <c r="B19" i="31"/>
  <c r="AA18" i="31"/>
  <c r="AH18" i="31" s="1"/>
  <c r="AQ18" i="31" s="1"/>
  <c r="C18" i="31"/>
  <c r="B19" i="30"/>
  <c r="AA18" i="30"/>
  <c r="AH18" i="30" s="1"/>
  <c r="AQ18" i="30" s="1"/>
  <c r="C18" i="30"/>
  <c r="C17" i="29"/>
  <c r="B18" i="29"/>
  <c r="AA17" i="29"/>
  <c r="AH17" i="29" s="1"/>
  <c r="AQ17" i="29" s="1"/>
  <c r="D16" i="23"/>
  <c r="G10" i="8"/>
  <c r="E11" i="8"/>
  <c r="AF14" i="23"/>
  <c r="B13" i="8"/>
  <c r="AA12" i="8"/>
  <c r="AH12" i="8" s="1"/>
  <c r="AQ12" i="8" s="1"/>
  <c r="C12" i="8"/>
  <c r="D12" i="31" l="1"/>
  <c r="E12" i="31" s="1"/>
  <c r="G12" i="31" s="1"/>
  <c r="D12" i="30"/>
  <c r="E12" i="30" s="1"/>
  <c r="G12" i="30" s="1"/>
  <c r="D12" i="29"/>
  <c r="E12" i="29" s="1"/>
  <c r="G12" i="29" s="1"/>
  <c r="D12" i="8"/>
  <c r="BC15" i="23"/>
  <c r="AY15" i="23"/>
  <c r="AZ15" i="23" s="1"/>
  <c r="M15" i="23"/>
  <c r="F16" i="23"/>
  <c r="G16" i="23"/>
  <c r="E16" i="23" s="1"/>
  <c r="P59" i="15"/>
  <c r="Q59" i="15" s="1"/>
  <c r="U59" i="15"/>
  <c r="V59" i="15" s="1"/>
  <c r="AJ59" i="15" s="1"/>
  <c r="I60" i="15"/>
  <c r="U36" i="15"/>
  <c r="V36" i="15" s="1"/>
  <c r="P36" i="15"/>
  <c r="Q36" i="15" s="1"/>
  <c r="U17" i="15"/>
  <c r="V17" i="15" s="1"/>
  <c r="P17" i="15"/>
  <c r="Q17" i="15" s="1"/>
  <c r="U21" i="15"/>
  <c r="V21" i="15" s="1"/>
  <c r="P21" i="15"/>
  <c r="Q21" i="15" s="1"/>
  <c r="U33" i="15"/>
  <c r="V33" i="15" s="1"/>
  <c r="P33" i="15"/>
  <c r="Q33" i="15" s="1"/>
  <c r="P49" i="15"/>
  <c r="Q49" i="15" s="1"/>
  <c r="U49" i="15"/>
  <c r="V49" i="15" s="1"/>
  <c r="U12" i="15"/>
  <c r="V12" i="15" s="1"/>
  <c r="P12" i="15"/>
  <c r="Q12" i="15" s="1"/>
  <c r="P16" i="15"/>
  <c r="Q16" i="15" s="1"/>
  <c r="U16" i="15"/>
  <c r="V16" i="15" s="1"/>
  <c r="P20" i="15"/>
  <c r="Q20" i="15" s="1"/>
  <c r="U20" i="15"/>
  <c r="V20" i="15" s="1"/>
  <c r="U24" i="15"/>
  <c r="V24" i="15" s="1"/>
  <c r="P24" i="15"/>
  <c r="Q24" i="15" s="1"/>
  <c r="U32" i="15"/>
  <c r="V32" i="15" s="1"/>
  <c r="P32" i="15"/>
  <c r="Q32" i="15" s="1"/>
  <c r="P35" i="15"/>
  <c r="Q35" i="15" s="1"/>
  <c r="U35" i="15"/>
  <c r="V35" i="15" s="1"/>
  <c r="P38" i="15"/>
  <c r="Q38" i="15" s="1"/>
  <c r="U38" i="15"/>
  <c r="V38" i="15" s="1"/>
  <c r="P42" i="15"/>
  <c r="Q42" i="15" s="1"/>
  <c r="U42" i="15"/>
  <c r="V42" i="15" s="1"/>
  <c r="U50" i="15"/>
  <c r="V50" i="15" s="1"/>
  <c r="P50" i="15"/>
  <c r="Q50" i="15" s="1"/>
  <c r="U13" i="15"/>
  <c r="V13" i="15" s="1"/>
  <c r="P13" i="15"/>
  <c r="Q13" i="15" s="1"/>
  <c r="U25" i="15"/>
  <c r="V25" i="15" s="1"/>
  <c r="P25" i="15"/>
  <c r="Q25" i="15" s="1"/>
  <c r="P57" i="15"/>
  <c r="Q57" i="15" s="1"/>
  <c r="U57" i="15"/>
  <c r="V57" i="15" s="1"/>
  <c r="AJ57" i="15" s="1"/>
  <c r="U56" i="15"/>
  <c r="V56" i="15" s="1"/>
  <c r="AJ56" i="15" s="1"/>
  <c r="P56" i="15"/>
  <c r="Q56" i="15" s="1"/>
  <c r="P37" i="15"/>
  <c r="Q37" i="15" s="1"/>
  <c r="U37" i="15"/>
  <c r="V37" i="15" s="1"/>
  <c r="P46" i="15"/>
  <c r="Q46" i="15" s="1"/>
  <c r="U46" i="15"/>
  <c r="V46" i="15" s="1"/>
  <c r="U28" i="15"/>
  <c r="V28" i="15" s="1"/>
  <c r="P28" i="15"/>
  <c r="Q28" i="15" s="1"/>
  <c r="U11" i="15"/>
  <c r="V11" i="15" s="1"/>
  <c r="P11" i="15"/>
  <c r="Q11" i="15" s="1"/>
  <c r="U15" i="15"/>
  <c r="V15" i="15" s="1"/>
  <c r="P15" i="15"/>
  <c r="Q15" i="15" s="1"/>
  <c r="U19" i="15"/>
  <c r="V19" i="15" s="1"/>
  <c r="P19" i="15"/>
  <c r="Q19" i="15" s="1"/>
  <c r="U22" i="15"/>
  <c r="V22" i="15" s="1"/>
  <c r="P22" i="15"/>
  <c r="Q22" i="15" s="1"/>
  <c r="U29" i="15"/>
  <c r="V29" i="15" s="1"/>
  <c r="P29" i="15"/>
  <c r="Q29" i="15" s="1"/>
  <c r="P34" i="15"/>
  <c r="Q34" i="15" s="1"/>
  <c r="U34" i="15"/>
  <c r="V34" i="15" s="1"/>
  <c r="P51" i="15"/>
  <c r="Q51" i="15" s="1"/>
  <c r="U51" i="15"/>
  <c r="V51" i="15" s="1"/>
  <c r="P55" i="15"/>
  <c r="Q55" i="15" s="1"/>
  <c r="U55" i="15"/>
  <c r="V55" i="15" s="1"/>
  <c r="U47" i="15"/>
  <c r="V47" i="15" s="1"/>
  <c r="P47" i="15"/>
  <c r="Q47" i="15" s="1"/>
  <c r="P54" i="15"/>
  <c r="Q54" i="15" s="1"/>
  <c r="U54" i="15"/>
  <c r="V54" i="15" s="1"/>
  <c r="U58" i="15"/>
  <c r="V58" i="15" s="1"/>
  <c r="AJ58" i="15" s="1"/>
  <c r="P58" i="15"/>
  <c r="Q58" i="15" s="1"/>
  <c r="P48" i="15"/>
  <c r="Q48" i="15" s="1"/>
  <c r="U48" i="15"/>
  <c r="V48" i="15" s="1"/>
  <c r="U30" i="15"/>
  <c r="V30" i="15" s="1"/>
  <c r="P30" i="15"/>
  <c r="Q30" i="15" s="1"/>
  <c r="P45" i="15"/>
  <c r="Q45" i="15" s="1"/>
  <c r="U45" i="15"/>
  <c r="V45" i="15" s="1"/>
  <c r="P53" i="15"/>
  <c r="Q53" i="15" s="1"/>
  <c r="U53" i="15"/>
  <c r="V53" i="15" s="1"/>
  <c r="U27" i="15"/>
  <c r="V27" i="15" s="1"/>
  <c r="P27" i="15"/>
  <c r="Q27" i="15" s="1"/>
  <c r="P52" i="15"/>
  <c r="Q52" i="15" s="1"/>
  <c r="U52" i="15"/>
  <c r="V52" i="15" s="1"/>
  <c r="P10" i="15"/>
  <c r="U10" i="15"/>
  <c r="V10" i="15" s="1"/>
  <c r="U14" i="15"/>
  <c r="V14" i="15" s="1"/>
  <c r="P14" i="15"/>
  <c r="Q14" i="15" s="1"/>
  <c r="U18" i="15"/>
  <c r="V18" i="15" s="1"/>
  <c r="P18" i="15"/>
  <c r="Q18" i="15" s="1"/>
  <c r="U23" i="15"/>
  <c r="V23" i="15" s="1"/>
  <c r="P23" i="15"/>
  <c r="Q23" i="15" s="1"/>
  <c r="U43" i="15"/>
  <c r="V43" i="15" s="1"/>
  <c r="P43" i="15"/>
  <c r="Q43" i="15" s="1"/>
  <c r="P41" i="15"/>
  <c r="Q41" i="15" s="1"/>
  <c r="U41" i="15"/>
  <c r="V41" i="15" s="1"/>
  <c r="U26" i="15"/>
  <c r="V26" i="15" s="1"/>
  <c r="P26" i="15"/>
  <c r="Q26" i="15" s="1"/>
  <c r="P31" i="15"/>
  <c r="Q31" i="15" s="1"/>
  <c r="U31" i="15"/>
  <c r="V31" i="15" s="1"/>
  <c r="P40" i="15"/>
  <c r="Q40" i="15" s="1"/>
  <c r="U40" i="15"/>
  <c r="V40" i="15" s="1"/>
  <c r="P39" i="15"/>
  <c r="Q39" i="15" s="1"/>
  <c r="U39" i="15"/>
  <c r="V39" i="15" s="1"/>
  <c r="P44" i="15"/>
  <c r="Q44" i="15" s="1"/>
  <c r="U44" i="15"/>
  <c r="V44" i="15" s="1"/>
  <c r="C19" i="31"/>
  <c r="B20" i="31"/>
  <c r="AA19" i="31"/>
  <c r="AH19" i="31" s="1"/>
  <c r="AQ19" i="31" s="1"/>
  <c r="B20" i="30"/>
  <c r="C19" i="30"/>
  <c r="AA19" i="30"/>
  <c r="AH19" i="30" s="1"/>
  <c r="AQ19" i="30" s="1"/>
  <c r="B19" i="29"/>
  <c r="AA18" i="29"/>
  <c r="AH18" i="29" s="1"/>
  <c r="AQ18" i="29" s="1"/>
  <c r="C18" i="29"/>
  <c r="D17" i="23"/>
  <c r="E12" i="8"/>
  <c r="AA13" i="8"/>
  <c r="AH13" i="8" s="1"/>
  <c r="AQ13" i="8" s="1"/>
  <c r="B14" i="8"/>
  <c r="C13" i="8"/>
  <c r="G11" i="8"/>
  <c r="D13" i="31" l="1"/>
  <c r="E13" i="31" s="1"/>
  <c r="G13" i="31" s="1"/>
  <c r="D13" i="30"/>
  <c r="E13" i="30" s="1"/>
  <c r="G13" i="30" s="1"/>
  <c r="D13" i="29"/>
  <c r="E13" i="29" s="1"/>
  <c r="G13" i="29" s="1"/>
  <c r="D13" i="8"/>
  <c r="BC16" i="23"/>
  <c r="AY16" i="23"/>
  <c r="AZ16" i="23" s="1"/>
  <c r="M16" i="23"/>
  <c r="F17" i="23"/>
  <c r="G17" i="23"/>
  <c r="E17" i="23" s="1"/>
  <c r="Q10" i="15"/>
  <c r="AT27" i="15" s="1"/>
  <c r="U60" i="15"/>
  <c r="V60" i="15" s="1"/>
  <c r="AJ60" i="15" s="1"/>
  <c r="P60" i="15"/>
  <c r="Q60" i="15" s="1"/>
  <c r="I61" i="15"/>
  <c r="B21" i="31"/>
  <c r="AA20" i="31"/>
  <c r="AH20" i="31" s="1"/>
  <c r="AQ20" i="31" s="1"/>
  <c r="C20" i="31"/>
  <c r="B21" i="30"/>
  <c r="AA20" i="30"/>
  <c r="AH20" i="30" s="1"/>
  <c r="AQ20" i="30" s="1"/>
  <c r="C20" i="30"/>
  <c r="C19" i="29"/>
  <c r="B20" i="29"/>
  <c r="AA19" i="29"/>
  <c r="AH19" i="29" s="1"/>
  <c r="AQ19" i="29" s="1"/>
  <c r="D18" i="23"/>
  <c r="G18" i="23" s="1"/>
  <c r="E18" i="23" s="1"/>
  <c r="G12" i="8"/>
  <c r="E13" i="8"/>
  <c r="AA14" i="8"/>
  <c r="AH14" i="8" s="1"/>
  <c r="AQ14" i="8" s="1"/>
  <c r="C14" i="8"/>
  <c r="B15" i="8"/>
  <c r="D14" i="31" l="1"/>
  <c r="E14" i="31" s="1"/>
  <c r="G14" i="31" s="1"/>
  <c r="D14" i="30"/>
  <c r="E14" i="30" s="1"/>
  <c r="G14" i="30" s="1"/>
  <c r="D14" i="29"/>
  <c r="E14" i="29" s="1"/>
  <c r="G14" i="29" s="1"/>
  <c r="D14" i="8"/>
  <c r="BC17" i="23"/>
  <c r="AY17" i="23"/>
  <c r="AZ17" i="23" s="1"/>
  <c r="D19" i="23"/>
  <c r="G19" i="23" s="1"/>
  <c r="E19" i="23" s="1"/>
  <c r="M17" i="23"/>
  <c r="M18" i="23"/>
  <c r="F18" i="23"/>
  <c r="P61" i="15"/>
  <c r="Q61" i="15" s="1"/>
  <c r="U61" i="15"/>
  <c r="V61" i="15" s="1"/>
  <c r="AJ61" i="15" s="1"/>
  <c r="I62" i="15"/>
  <c r="B22" i="31"/>
  <c r="C21" i="31"/>
  <c r="AA21" i="31"/>
  <c r="AH21" i="31" s="1"/>
  <c r="AQ21" i="31" s="1"/>
  <c r="AA21" i="30"/>
  <c r="AH21" i="30" s="1"/>
  <c r="AQ21" i="30" s="1"/>
  <c r="B22" i="30"/>
  <c r="C21" i="30"/>
  <c r="B21" i="29"/>
  <c r="AA20" i="29"/>
  <c r="AH20" i="29" s="1"/>
  <c r="AQ20" i="29" s="1"/>
  <c r="C20" i="29"/>
  <c r="F19" i="23"/>
  <c r="AA15" i="8"/>
  <c r="AH15" i="8" s="1"/>
  <c r="AQ15" i="8" s="1"/>
  <c r="C15" i="8"/>
  <c r="B16" i="8"/>
  <c r="G13" i="8"/>
  <c r="E14" i="8"/>
  <c r="D15" i="31" l="1"/>
  <c r="E15" i="31" s="1"/>
  <c r="G15" i="31" s="1"/>
  <c r="D15" i="30"/>
  <c r="E15" i="30" s="1"/>
  <c r="G15" i="30" s="1"/>
  <c r="D15" i="29"/>
  <c r="E15" i="29" s="1"/>
  <c r="G15" i="29" s="1"/>
  <c r="D15" i="8"/>
  <c r="D20" i="23"/>
  <c r="G20" i="23" s="1"/>
  <c r="E20" i="23" s="1"/>
  <c r="BC18" i="23"/>
  <c r="AY18" i="23"/>
  <c r="AZ18" i="23" s="1"/>
  <c r="BC19" i="23"/>
  <c r="AY19" i="23"/>
  <c r="AZ19" i="23" s="1"/>
  <c r="M19" i="23"/>
  <c r="P62" i="15"/>
  <c r="Q62" i="15" s="1"/>
  <c r="U62" i="15"/>
  <c r="V62" i="15" s="1"/>
  <c r="AJ62" i="15" s="1"/>
  <c r="I63" i="15"/>
  <c r="AA22" i="31"/>
  <c r="AH22" i="31" s="1"/>
  <c r="AQ22" i="31" s="1"/>
  <c r="B23" i="31"/>
  <c r="C22" i="31"/>
  <c r="B23" i="30"/>
  <c r="C22" i="30"/>
  <c r="AA22" i="30"/>
  <c r="AH22" i="30" s="1"/>
  <c r="AQ22" i="30" s="1"/>
  <c r="B22" i="29"/>
  <c r="C21" i="29"/>
  <c r="AA21" i="29"/>
  <c r="AH21" i="29" s="1"/>
  <c r="AQ21" i="29" s="1"/>
  <c r="AA16" i="8"/>
  <c r="AH16" i="8" s="1"/>
  <c r="AQ16" i="8" s="1"/>
  <c r="C16" i="8"/>
  <c r="B17" i="8"/>
  <c r="G14" i="8"/>
  <c r="E15" i="8"/>
  <c r="F20" i="23"/>
  <c r="D21" i="23"/>
  <c r="G21" i="23" s="1"/>
  <c r="E21" i="23" s="1"/>
  <c r="M20" i="23" l="1"/>
  <c r="D16" i="31"/>
  <c r="E16" i="31" s="1"/>
  <c r="G16" i="31" s="1"/>
  <c r="D16" i="30"/>
  <c r="E16" i="30" s="1"/>
  <c r="G16" i="30" s="1"/>
  <c r="D16" i="29"/>
  <c r="E16" i="29" s="1"/>
  <c r="G16" i="29" s="1"/>
  <c r="D16" i="8"/>
  <c r="BC20" i="23"/>
  <c r="AY20" i="23"/>
  <c r="AZ20" i="23" s="1"/>
  <c r="M21" i="23"/>
  <c r="P63" i="15"/>
  <c r="U63" i="15"/>
  <c r="V63" i="15" s="1"/>
  <c r="AJ63" i="15" s="1"/>
  <c r="I64" i="15"/>
  <c r="AA23" i="31"/>
  <c r="AH23" i="31" s="1"/>
  <c r="AQ23" i="31" s="1"/>
  <c r="B24" i="31"/>
  <c r="C23" i="31"/>
  <c r="AA23" i="30"/>
  <c r="AH23" i="30" s="1"/>
  <c r="AQ23" i="30" s="1"/>
  <c r="B24" i="30"/>
  <c r="C23" i="30"/>
  <c r="AA22" i="29"/>
  <c r="AH22" i="29" s="1"/>
  <c r="AQ22" i="29" s="1"/>
  <c r="B23" i="29"/>
  <c r="C22" i="29"/>
  <c r="G15" i="8"/>
  <c r="E16" i="8"/>
  <c r="D22" i="23"/>
  <c r="G22" i="23" s="1"/>
  <c r="E22" i="23" s="1"/>
  <c r="F21" i="23"/>
  <c r="B18" i="8"/>
  <c r="AA17" i="8"/>
  <c r="AH17" i="8" s="1"/>
  <c r="AQ17" i="8" s="1"/>
  <c r="C17" i="8"/>
  <c r="D17" i="31" l="1"/>
  <c r="E17" i="31" s="1"/>
  <c r="G17" i="31" s="1"/>
  <c r="D17" i="30"/>
  <c r="E17" i="30" s="1"/>
  <c r="G17" i="30" s="1"/>
  <c r="D17" i="29"/>
  <c r="E17" i="29" s="1"/>
  <c r="G17" i="29" s="1"/>
  <c r="D17" i="8"/>
  <c r="BC21" i="23"/>
  <c r="AY21" i="23"/>
  <c r="AZ21" i="23" s="1"/>
  <c r="M22" i="23"/>
  <c r="U64" i="15"/>
  <c r="V64" i="15" s="1"/>
  <c r="AJ64" i="15" s="1"/>
  <c r="P64" i="15"/>
  <c r="Q64" i="15" s="1"/>
  <c r="I65" i="15"/>
  <c r="Q63" i="15"/>
  <c r="AA24" i="31"/>
  <c r="AH24" i="31" s="1"/>
  <c r="AQ24" i="31" s="1"/>
  <c r="B25" i="31"/>
  <c r="C24" i="31"/>
  <c r="AA24" i="30"/>
  <c r="AH24" i="30" s="1"/>
  <c r="AQ24" i="30" s="1"/>
  <c r="B25" i="30"/>
  <c r="C24" i="30"/>
  <c r="AA23" i="29"/>
  <c r="AH23" i="29" s="1"/>
  <c r="AQ23" i="29" s="1"/>
  <c r="B24" i="29"/>
  <c r="C23" i="29"/>
  <c r="E17" i="8"/>
  <c r="G16" i="8"/>
  <c r="B19" i="8"/>
  <c r="AA18" i="8"/>
  <c r="AH18" i="8" s="1"/>
  <c r="AQ18" i="8" s="1"/>
  <c r="C18" i="8"/>
  <c r="F22" i="23"/>
  <c r="D23" i="23"/>
  <c r="G23" i="23" s="1"/>
  <c r="E23" i="23" s="1"/>
  <c r="D18" i="31" l="1"/>
  <c r="E18" i="31" s="1"/>
  <c r="G18" i="31" s="1"/>
  <c r="D18" i="30"/>
  <c r="E18" i="30" s="1"/>
  <c r="G18" i="30" s="1"/>
  <c r="D18" i="29"/>
  <c r="E18" i="29" s="1"/>
  <c r="G18" i="29" s="1"/>
  <c r="D18" i="8"/>
  <c r="BC22" i="23"/>
  <c r="AY22" i="23"/>
  <c r="AZ22" i="23" s="1"/>
  <c r="M23" i="23"/>
  <c r="P65" i="15"/>
  <c r="U65" i="15"/>
  <c r="V65" i="15" s="1"/>
  <c r="AJ65" i="15" s="1"/>
  <c r="I66" i="15"/>
  <c r="B26" i="31"/>
  <c r="C25" i="31"/>
  <c r="AA25" i="31"/>
  <c r="AH25" i="31" s="1"/>
  <c r="AQ25" i="31" s="1"/>
  <c r="AA25" i="30"/>
  <c r="AH25" i="30" s="1"/>
  <c r="AQ25" i="30" s="1"/>
  <c r="B26" i="30"/>
  <c r="C25" i="30"/>
  <c r="AA24" i="29"/>
  <c r="AH24" i="29" s="1"/>
  <c r="AQ24" i="29" s="1"/>
  <c r="B25" i="29"/>
  <c r="C24" i="29"/>
  <c r="F23" i="23"/>
  <c r="D24" i="23"/>
  <c r="G24" i="23" s="1"/>
  <c r="E24" i="23" s="1"/>
  <c r="B20" i="8"/>
  <c r="AA19" i="8"/>
  <c r="AH19" i="8" s="1"/>
  <c r="AQ19" i="8" s="1"/>
  <c r="C19" i="8"/>
  <c r="G17" i="8"/>
  <c r="E18" i="8"/>
  <c r="D19" i="31" l="1"/>
  <c r="E19" i="31" s="1"/>
  <c r="G19" i="31" s="1"/>
  <c r="D19" i="30"/>
  <c r="E19" i="30" s="1"/>
  <c r="G19" i="30" s="1"/>
  <c r="D19" i="29"/>
  <c r="E19" i="29" s="1"/>
  <c r="G19" i="29" s="1"/>
  <c r="D19" i="8"/>
  <c r="BC23" i="23"/>
  <c r="AY23" i="23"/>
  <c r="AZ23" i="23" s="1"/>
  <c r="M24" i="23"/>
  <c r="P66" i="15"/>
  <c r="Q66" i="15" s="1"/>
  <c r="U66" i="15"/>
  <c r="V66" i="15" s="1"/>
  <c r="AJ66" i="15" s="1"/>
  <c r="I67" i="15"/>
  <c r="Q65" i="15"/>
  <c r="AT23" i="15"/>
  <c r="B27" i="31"/>
  <c r="AA26" i="31"/>
  <c r="AH26" i="31" s="1"/>
  <c r="AQ26" i="31" s="1"/>
  <c r="C26" i="31"/>
  <c r="C26" i="30"/>
  <c r="B27" i="30"/>
  <c r="AA26" i="30"/>
  <c r="AH26" i="30" s="1"/>
  <c r="AQ26" i="30" s="1"/>
  <c r="B26" i="29"/>
  <c r="C25" i="29"/>
  <c r="AA25" i="29"/>
  <c r="AH25" i="29" s="1"/>
  <c r="AQ25" i="29" s="1"/>
  <c r="F24" i="23"/>
  <c r="D25" i="23"/>
  <c r="G25" i="23" s="1"/>
  <c r="E25" i="23" s="1"/>
  <c r="E19" i="8"/>
  <c r="G18" i="8"/>
  <c r="B21" i="8"/>
  <c r="AA20" i="8"/>
  <c r="AH20" i="8" s="1"/>
  <c r="AQ20" i="8" s="1"/>
  <c r="C20" i="8"/>
  <c r="D20" i="31" l="1"/>
  <c r="E20" i="31" s="1"/>
  <c r="G20" i="31" s="1"/>
  <c r="D20" i="30"/>
  <c r="E20" i="30" s="1"/>
  <c r="G20" i="30" s="1"/>
  <c r="D20" i="29"/>
  <c r="E20" i="29" s="1"/>
  <c r="G20" i="29" s="1"/>
  <c r="D20" i="8"/>
  <c r="BC24" i="23"/>
  <c r="AY24" i="23"/>
  <c r="AZ24" i="23" s="1"/>
  <c r="M25" i="23"/>
  <c r="P67" i="15"/>
  <c r="Q67" i="15" s="1"/>
  <c r="U67" i="15"/>
  <c r="V67" i="15" s="1"/>
  <c r="AJ67" i="15" s="1"/>
  <c r="I68" i="15"/>
  <c r="AA27" i="31"/>
  <c r="AH27" i="31" s="1"/>
  <c r="AQ27" i="31" s="1"/>
  <c r="C27" i="31"/>
  <c r="B28" i="31"/>
  <c r="AA27" i="30"/>
  <c r="AH27" i="30" s="1"/>
  <c r="AQ27" i="30" s="1"/>
  <c r="C27" i="30"/>
  <c r="B28" i="30"/>
  <c r="B27" i="29"/>
  <c r="AA26" i="29"/>
  <c r="AH26" i="29" s="1"/>
  <c r="AQ26" i="29" s="1"/>
  <c r="C26" i="29"/>
  <c r="E20" i="8"/>
  <c r="G19" i="8"/>
  <c r="F25" i="23"/>
  <c r="D26" i="23"/>
  <c r="G26" i="23" s="1"/>
  <c r="E26" i="23" s="1"/>
  <c r="C21" i="8"/>
  <c r="B22" i="8"/>
  <c r="AA21" i="8"/>
  <c r="AH21" i="8" s="1"/>
  <c r="AQ21" i="8" s="1"/>
  <c r="D21" i="31" l="1"/>
  <c r="E21" i="31" s="1"/>
  <c r="G21" i="31" s="1"/>
  <c r="D21" i="30"/>
  <c r="E21" i="30" s="1"/>
  <c r="G21" i="30" s="1"/>
  <c r="D21" i="29"/>
  <c r="E21" i="29" s="1"/>
  <c r="G21" i="29" s="1"/>
  <c r="D21" i="8"/>
  <c r="BC25" i="23"/>
  <c r="AY25" i="23"/>
  <c r="AZ25" i="23" s="1"/>
  <c r="M26" i="23"/>
  <c r="P68" i="15"/>
  <c r="Q68" i="15" s="1"/>
  <c r="U68" i="15"/>
  <c r="V68" i="15" s="1"/>
  <c r="AJ68" i="15" s="1"/>
  <c r="I69" i="15"/>
  <c r="AA28" i="31"/>
  <c r="AH28" i="31" s="1"/>
  <c r="AQ28" i="31" s="1"/>
  <c r="C28" i="31"/>
  <c r="B29" i="31"/>
  <c r="AA28" i="30"/>
  <c r="AH28" i="30" s="1"/>
  <c r="AQ28" i="30" s="1"/>
  <c r="C28" i="30"/>
  <c r="B29" i="30"/>
  <c r="AA27" i="29"/>
  <c r="AH27" i="29" s="1"/>
  <c r="AQ27" i="29" s="1"/>
  <c r="C27" i="29"/>
  <c r="B28" i="29"/>
  <c r="C22" i="8"/>
  <c r="B23" i="8"/>
  <c r="AA22" i="8"/>
  <c r="AH22" i="8" s="1"/>
  <c r="AQ22" i="8" s="1"/>
  <c r="E21" i="8"/>
  <c r="F26" i="23"/>
  <c r="D27" i="23"/>
  <c r="G27" i="23" s="1"/>
  <c r="E27" i="23" s="1"/>
  <c r="G20" i="8"/>
  <c r="D22" i="31" l="1"/>
  <c r="E22" i="31" s="1"/>
  <c r="G22" i="31" s="1"/>
  <c r="D22" i="30"/>
  <c r="E22" i="30" s="1"/>
  <c r="G22" i="30" s="1"/>
  <c r="D22" i="29"/>
  <c r="E22" i="29" s="1"/>
  <c r="G22" i="29" s="1"/>
  <c r="D22" i="8"/>
  <c r="BC26" i="23"/>
  <c r="AY26" i="23"/>
  <c r="AZ26" i="23" s="1"/>
  <c r="M27" i="23"/>
  <c r="P69" i="15"/>
  <c r="Q69" i="15" s="1"/>
  <c r="U69" i="15"/>
  <c r="V69" i="15" s="1"/>
  <c r="AJ69" i="15" s="1"/>
  <c r="I70" i="15"/>
  <c r="AA29" i="31"/>
  <c r="AH29" i="31" s="1"/>
  <c r="AQ29" i="31" s="1"/>
  <c r="C29" i="31"/>
  <c r="B30" i="31"/>
  <c r="B30" i="30"/>
  <c r="AA29" i="30"/>
  <c r="AH29" i="30" s="1"/>
  <c r="AQ29" i="30" s="1"/>
  <c r="C29" i="30"/>
  <c r="AA28" i="29"/>
  <c r="AH28" i="29" s="1"/>
  <c r="AQ28" i="29" s="1"/>
  <c r="C28" i="29"/>
  <c r="B29" i="29"/>
  <c r="D28" i="23"/>
  <c r="G28" i="23" s="1"/>
  <c r="E28" i="23" s="1"/>
  <c r="F27" i="23"/>
  <c r="C23" i="8"/>
  <c r="B24" i="8"/>
  <c r="AA23" i="8"/>
  <c r="AH23" i="8" s="1"/>
  <c r="AQ23" i="8" s="1"/>
  <c r="G21" i="8"/>
  <c r="E22" i="8"/>
  <c r="D23" i="31" l="1"/>
  <c r="E23" i="31" s="1"/>
  <c r="G23" i="31" s="1"/>
  <c r="D23" i="30"/>
  <c r="E23" i="30" s="1"/>
  <c r="G23" i="30" s="1"/>
  <c r="D23" i="29"/>
  <c r="E23" i="29" s="1"/>
  <c r="G23" i="29" s="1"/>
  <c r="D23" i="8"/>
  <c r="BC27" i="23"/>
  <c r="AY27" i="23"/>
  <c r="AZ27" i="23" s="1"/>
  <c r="M28" i="23"/>
  <c r="P70" i="15"/>
  <c r="Q70" i="15" s="1"/>
  <c r="U70" i="15"/>
  <c r="V70" i="15" s="1"/>
  <c r="AJ70" i="15" s="1"/>
  <c r="I71" i="15"/>
  <c r="B31" i="31"/>
  <c r="AA30" i="31"/>
  <c r="AH30" i="31" s="1"/>
  <c r="AQ30" i="31" s="1"/>
  <c r="C30" i="31"/>
  <c r="B31" i="30"/>
  <c r="AA30" i="30"/>
  <c r="AH30" i="30" s="1"/>
  <c r="AQ30" i="30" s="1"/>
  <c r="C30" i="30"/>
  <c r="AA29" i="29"/>
  <c r="AH29" i="29" s="1"/>
  <c r="AQ29" i="29" s="1"/>
  <c r="C29" i="29"/>
  <c r="B30" i="29"/>
  <c r="G22" i="8"/>
  <c r="D29" i="23"/>
  <c r="G29" i="23" s="1"/>
  <c r="E29" i="23" s="1"/>
  <c r="F28" i="23"/>
  <c r="C24" i="8"/>
  <c r="B25" i="8"/>
  <c r="AA24" i="8"/>
  <c r="AH24" i="8" s="1"/>
  <c r="AQ24" i="8" s="1"/>
  <c r="E23" i="8"/>
  <c r="D24" i="31" l="1"/>
  <c r="E24" i="31" s="1"/>
  <c r="G24" i="31" s="1"/>
  <c r="D24" i="30"/>
  <c r="E24" i="30" s="1"/>
  <c r="G24" i="30" s="1"/>
  <c r="D24" i="29"/>
  <c r="E24" i="29" s="1"/>
  <c r="G24" i="29" s="1"/>
  <c r="D24" i="8"/>
  <c r="BC28" i="23"/>
  <c r="AY28" i="23"/>
  <c r="AZ28" i="23" s="1"/>
  <c r="M29" i="23"/>
  <c r="P71" i="15"/>
  <c r="Q71" i="15" s="1"/>
  <c r="U71" i="15"/>
  <c r="V71" i="15" s="1"/>
  <c r="AJ71" i="15" s="1"/>
  <c r="I72" i="15"/>
  <c r="C31" i="31"/>
  <c r="B32" i="31"/>
  <c r="AA31" i="31"/>
  <c r="AH31" i="31" s="1"/>
  <c r="AQ31" i="31" s="1"/>
  <c r="B32" i="30"/>
  <c r="AA31" i="30"/>
  <c r="AH31" i="30" s="1"/>
  <c r="AQ31" i="30" s="1"/>
  <c r="C31" i="30"/>
  <c r="B31" i="29"/>
  <c r="AA30" i="29"/>
  <c r="AH30" i="29" s="1"/>
  <c r="AQ30" i="29" s="1"/>
  <c r="C30" i="29"/>
  <c r="C25" i="8"/>
  <c r="B26" i="8"/>
  <c r="AA25" i="8"/>
  <c r="AH25" i="8" s="1"/>
  <c r="AQ25" i="8" s="1"/>
  <c r="G23" i="8"/>
  <c r="E24" i="8"/>
  <c r="D30" i="23"/>
  <c r="G30" i="23" s="1"/>
  <c r="E30" i="23" s="1"/>
  <c r="F29" i="23"/>
  <c r="D25" i="31" l="1"/>
  <c r="E25" i="31" s="1"/>
  <c r="G25" i="31" s="1"/>
  <c r="D25" i="30"/>
  <c r="E25" i="30" s="1"/>
  <c r="G25" i="30" s="1"/>
  <c r="D25" i="29"/>
  <c r="E25" i="29" s="1"/>
  <c r="G25" i="29" s="1"/>
  <c r="D25" i="8"/>
  <c r="BC29" i="23"/>
  <c r="AY29" i="23"/>
  <c r="AZ29" i="23" s="1"/>
  <c r="M30" i="23"/>
  <c r="P72" i="15"/>
  <c r="Q72" i="15" s="1"/>
  <c r="U72" i="15"/>
  <c r="V72" i="15" s="1"/>
  <c r="AJ72" i="15" s="1"/>
  <c r="I73" i="15"/>
  <c r="B33" i="31"/>
  <c r="AA32" i="31"/>
  <c r="AH32" i="31" s="1"/>
  <c r="AQ32" i="31" s="1"/>
  <c r="C32" i="31"/>
  <c r="B33" i="30"/>
  <c r="AA32" i="30"/>
  <c r="AH32" i="30" s="1"/>
  <c r="AQ32" i="30" s="1"/>
  <c r="C32" i="30"/>
  <c r="C31" i="29"/>
  <c r="B32" i="29"/>
  <c r="AA31" i="29"/>
  <c r="AH31" i="29" s="1"/>
  <c r="AQ31" i="29" s="1"/>
  <c r="F30" i="23"/>
  <c r="D31" i="23"/>
  <c r="G31" i="23" s="1"/>
  <c r="E31" i="23" s="1"/>
  <c r="G24" i="8"/>
  <c r="C26" i="8"/>
  <c r="B27" i="8"/>
  <c r="AA26" i="8"/>
  <c r="AH26" i="8" s="1"/>
  <c r="AQ26" i="8" s="1"/>
  <c r="E25" i="8"/>
  <c r="D26" i="31" l="1"/>
  <c r="E26" i="31" s="1"/>
  <c r="G26" i="31" s="1"/>
  <c r="D26" i="30"/>
  <c r="E26" i="30" s="1"/>
  <c r="G26" i="30" s="1"/>
  <c r="D26" i="29"/>
  <c r="E26" i="29" s="1"/>
  <c r="G26" i="29" s="1"/>
  <c r="D26" i="8"/>
  <c r="BC30" i="23"/>
  <c r="AY30" i="23"/>
  <c r="AZ30" i="23" s="1"/>
  <c r="M31" i="23"/>
  <c r="P73" i="15"/>
  <c r="Q73" i="15" s="1"/>
  <c r="U73" i="15"/>
  <c r="V73" i="15" s="1"/>
  <c r="AJ73" i="15" s="1"/>
  <c r="I74" i="15"/>
  <c r="C33" i="31"/>
  <c r="B34" i="31"/>
  <c r="AA33" i="31"/>
  <c r="AH33" i="31" s="1"/>
  <c r="AQ33" i="31" s="1"/>
  <c r="AA33" i="30"/>
  <c r="AH33" i="30" s="1"/>
  <c r="AQ33" i="30" s="1"/>
  <c r="C33" i="30"/>
  <c r="B34" i="30"/>
  <c r="B33" i="29"/>
  <c r="AA32" i="29"/>
  <c r="AH32" i="29" s="1"/>
  <c r="AQ32" i="29" s="1"/>
  <c r="C32" i="29"/>
  <c r="AA27" i="8"/>
  <c r="AH27" i="8" s="1"/>
  <c r="AQ27" i="8" s="1"/>
  <c r="C27" i="8"/>
  <c r="B28" i="8"/>
  <c r="G25" i="8"/>
  <c r="E26" i="8"/>
  <c r="F31" i="23"/>
  <c r="D32" i="23"/>
  <c r="G32" i="23" s="1"/>
  <c r="E32" i="23" s="1"/>
  <c r="D27" i="31" l="1"/>
  <c r="E27" i="31" s="1"/>
  <c r="G27" i="31" s="1"/>
  <c r="D27" i="30"/>
  <c r="E27" i="30" s="1"/>
  <c r="G27" i="30" s="1"/>
  <c r="D27" i="29"/>
  <c r="E27" i="29" s="1"/>
  <c r="G27" i="29" s="1"/>
  <c r="D27" i="8"/>
  <c r="BC31" i="23"/>
  <c r="AY31" i="23"/>
  <c r="AZ31" i="23" s="1"/>
  <c r="M32" i="23"/>
  <c r="P74" i="15"/>
  <c r="Q74" i="15" s="1"/>
  <c r="U74" i="15"/>
  <c r="V74" i="15" s="1"/>
  <c r="AJ74" i="15" s="1"/>
  <c r="I75" i="15"/>
  <c r="AA34" i="31"/>
  <c r="AH34" i="31" s="1"/>
  <c r="AQ34" i="31" s="1"/>
  <c r="C34" i="31"/>
  <c r="B35" i="31"/>
  <c r="B35" i="30"/>
  <c r="AA34" i="30"/>
  <c r="AH34" i="30" s="1"/>
  <c r="AQ34" i="30" s="1"/>
  <c r="C34" i="30"/>
  <c r="C33" i="29"/>
  <c r="B34" i="29"/>
  <c r="AA33" i="29"/>
  <c r="AH33" i="29" s="1"/>
  <c r="AQ33" i="29" s="1"/>
  <c r="D33" i="23"/>
  <c r="G33" i="23" s="1"/>
  <c r="E33" i="23" s="1"/>
  <c r="F32" i="23"/>
  <c r="G26" i="8"/>
  <c r="B29" i="8"/>
  <c r="AA28" i="8"/>
  <c r="AH28" i="8" s="1"/>
  <c r="AQ28" i="8" s="1"/>
  <c r="C28" i="8"/>
  <c r="E27" i="8"/>
  <c r="D28" i="31" l="1"/>
  <c r="E28" i="31" s="1"/>
  <c r="G28" i="31" s="1"/>
  <c r="D28" i="30"/>
  <c r="E28" i="30" s="1"/>
  <c r="G28" i="30" s="1"/>
  <c r="D28" i="29"/>
  <c r="E28" i="29" s="1"/>
  <c r="G28" i="29" s="1"/>
  <c r="D28" i="8"/>
  <c r="BC32" i="23"/>
  <c r="AY32" i="23"/>
  <c r="AZ32" i="23" s="1"/>
  <c r="M33" i="23"/>
  <c r="P75" i="15"/>
  <c r="Q75" i="15" s="1"/>
  <c r="U75" i="15"/>
  <c r="V75" i="15" s="1"/>
  <c r="AJ75" i="15" s="1"/>
  <c r="I76" i="15"/>
  <c r="B36" i="31"/>
  <c r="AA35" i="31"/>
  <c r="AH35" i="31" s="1"/>
  <c r="AQ35" i="31" s="1"/>
  <c r="C35" i="31"/>
  <c r="B36" i="30"/>
  <c r="AA35" i="30"/>
  <c r="AH35" i="30" s="1"/>
  <c r="AQ35" i="30" s="1"/>
  <c r="C35" i="30"/>
  <c r="AA34" i="29"/>
  <c r="AH34" i="29" s="1"/>
  <c r="AQ34" i="29" s="1"/>
  <c r="C34" i="29"/>
  <c r="B35" i="29"/>
  <c r="E28" i="8"/>
  <c r="G27" i="8"/>
  <c r="C29" i="8"/>
  <c r="B30" i="8"/>
  <c r="AA29" i="8"/>
  <c r="AH29" i="8" s="1"/>
  <c r="AQ29" i="8" s="1"/>
  <c r="D34" i="23"/>
  <c r="G34" i="23" s="1"/>
  <c r="E34" i="23" s="1"/>
  <c r="F33" i="23"/>
  <c r="D29" i="31" l="1"/>
  <c r="E29" i="31" s="1"/>
  <c r="G29" i="31" s="1"/>
  <c r="D29" i="30"/>
  <c r="E29" i="30" s="1"/>
  <c r="G29" i="30" s="1"/>
  <c r="D29" i="29"/>
  <c r="E29" i="29" s="1"/>
  <c r="G29" i="29" s="1"/>
  <c r="D29" i="8"/>
  <c r="BC33" i="23"/>
  <c r="AY33" i="23"/>
  <c r="AZ33" i="23" s="1"/>
  <c r="M34" i="23"/>
  <c r="P76" i="15"/>
  <c r="Q76" i="15" s="1"/>
  <c r="U76" i="15"/>
  <c r="V76" i="15" s="1"/>
  <c r="AJ76" i="15" s="1"/>
  <c r="I77" i="15"/>
  <c r="B37" i="31"/>
  <c r="AA36" i="31"/>
  <c r="AH36" i="31" s="1"/>
  <c r="AQ36" i="31" s="1"/>
  <c r="C36" i="31"/>
  <c r="C36" i="30"/>
  <c r="B37" i="30"/>
  <c r="AA36" i="30"/>
  <c r="AH36" i="30" s="1"/>
  <c r="AQ36" i="30" s="1"/>
  <c r="B36" i="29"/>
  <c r="AA35" i="29"/>
  <c r="AH35" i="29" s="1"/>
  <c r="AQ35" i="29" s="1"/>
  <c r="C35" i="29"/>
  <c r="B31" i="8"/>
  <c r="AA30" i="8"/>
  <c r="AH30" i="8" s="1"/>
  <c r="AQ30" i="8" s="1"/>
  <c r="C30" i="8"/>
  <c r="E29" i="8"/>
  <c r="G28" i="8"/>
  <c r="F34" i="23"/>
  <c r="D35" i="23"/>
  <c r="G35" i="23" s="1"/>
  <c r="E35" i="23" s="1"/>
  <c r="D30" i="31" l="1"/>
  <c r="E30" i="31" s="1"/>
  <c r="G30" i="31" s="1"/>
  <c r="D30" i="30"/>
  <c r="E30" i="30" s="1"/>
  <c r="G30" i="30" s="1"/>
  <c r="D30" i="29"/>
  <c r="E30" i="29" s="1"/>
  <c r="G30" i="29" s="1"/>
  <c r="D30" i="8"/>
  <c r="BC34" i="23"/>
  <c r="AY34" i="23"/>
  <c r="AZ34" i="23" s="1"/>
  <c r="M35" i="23"/>
  <c r="P77" i="15"/>
  <c r="Q77" i="15" s="1"/>
  <c r="U77" i="15"/>
  <c r="V77" i="15" s="1"/>
  <c r="AJ77" i="15" s="1"/>
  <c r="I78" i="15"/>
  <c r="C37" i="31"/>
  <c r="B38" i="31"/>
  <c r="AA37" i="31"/>
  <c r="AH37" i="31" s="1"/>
  <c r="AQ37" i="31" s="1"/>
  <c r="AA37" i="30"/>
  <c r="AH37" i="30" s="1"/>
  <c r="AQ37" i="30" s="1"/>
  <c r="C37" i="30"/>
  <c r="B38" i="30"/>
  <c r="B37" i="29"/>
  <c r="AA36" i="29"/>
  <c r="AH36" i="29" s="1"/>
  <c r="AQ36" i="29" s="1"/>
  <c r="C36" i="29"/>
  <c r="F35" i="23"/>
  <c r="D36" i="23"/>
  <c r="G36" i="23" s="1"/>
  <c r="E36" i="23" s="1"/>
  <c r="E30" i="8"/>
  <c r="G29" i="8"/>
  <c r="C31" i="8"/>
  <c r="B32" i="8"/>
  <c r="AA31" i="8"/>
  <c r="AH31" i="8" s="1"/>
  <c r="AQ31" i="8" s="1"/>
  <c r="D31" i="31" l="1"/>
  <c r="E31" i="31" s="1"/>
  <c r="G31" i="31" s="1"/>
  <c r="D31" i="30"/>
  <c r="E31" i="30" s="1"/>
  <c r="G31" i="30" s="1"/>
  <c r="D31" i="29"/>
  <c r="E31" i="29" s="1"/>
  <c r="G31" i="29" s="1"/>
  <c r="D31" i="8"/>
  <c r="BC35" i="23"/>
  <c r="AY35" i="23"/>
  <c r="AZ35" i="23" s="1"/>
  <c r="M36" i="23"/>
  <c r="P78" i="15"/>
  <c r="Q78" i="15" s="1"/>
  <c r="U78" i="15"/>
  <c r="V78" i="15" s="1"/>
  <c r="AJ78" i="15" s="1"/>
  <c r="I79" i="15"/>
  <c r="AA38" i="31"/>
  <c r="AH38" i="31" s="1"/>
  <c r="AQ38" i="31" s="1"/>
  <c r="C38" i="31"/>
  <c r="B39" i="31"/>
  <c r="B39" i="30"/>
  <c r="AA38" i="30"/>
  <c r="AH38" i="30" s="1"/>
  <c r="AQ38" i="30" s="1"/>
  <c r="C38" i="30"/>
  <c r="C37" i="29"/>
  <c r="B38" i="29"/>
  <c r="AA37" i="29"/>
  <c r="AH37" i="29" s="1"/>
  <c r="AQ37" i="29" s="1"/>
  <c r="B33" i="8"/>
  <c r="AA32" i="8"/>
  <c r="AH32" i="8" s="1"/>
  <c r="AQ32" i="8" s="1"/>
  <c r="C32" i="8"/>
  <c r="D37" i="23"/>
  <c r="G37" i="23" s="1"/>
  <c r="E37" i="23" s="1"/>
  <c r="F36" i="23"/>
  <c r="E31" i="8"/>
  <c r="G30" i="8"/>
  <c r="D32" i="31" l="1"/>
  <c r="E32" i="31" s="1"/>
  <c r="G32" i="31" s="1"/>
  <c r="D32" i="30"/>
  <c r="E32" i="30" s="1"/>
  <c r="G32" i="30" s="1"/>
  <c r="D32" i="29"/>
  <c r="E32" i="29" s="1"/>
  <c r="G32" i="29" s="1"/>
  <c r="D32" i="8"/>
  <c r="BC36" i="23"/>
  <c r="AY36" i="23"/>
  <c r="AZ36" i="23" s="1"/>
  <c r="M37" i="23"/>
  <c r="P79" i="15"/>
  <c r="Q79" i="15" s="1"/>
  <c r="U79" i="15"/>
  <c r="V79" i="15" s="1"/>
  <c r="AJ79" i="15" s="1"/>
  <c r="I80" i="15"/>
  <c r="B40" i="31"/>
  <c r="AA39" i="31"/>
  <c r="AH39" i="31" s="1"/>
  <c r="AQ39" i="31" s="1"/>
  <c r="C39" i="31"/>
  <c r="B40" i="30"/>
  <c r="AA39" i="30"/>
  <c r="AH39" i="30" s="1"/>
  <c r="AQ39" i="30" s="1"/>
  <c r="C39" i="30"/>
  <c r="AA38" i="29"/>
  <c r="AH38" i="29" s="1"/>
  <c r="AQ38" i="29" s="1"/>
  <c r="C38" i="29"/>
  <c r="B39" i="29"/>
  <c r="G31" i="8"/>
  <c r="E32" i="8"/>
  <c r="D38" i="23"/>
  <c r="G38" i="23" s="1"/>
  <c r="E38" i="23" s="1"/>
  <c r="F37" i="23"/>
  <c r="B34" i="8"/>
  <c r="AA33" i="8"/>
  <c r="AH33" i="8" s="1"/>
  <c r="AQ33" i="8" s="1"/>
  <c r="C33" i="8"/>
  <c r="D33" i="31" l="1"/>
  <c r="E33" i="31" s="1"/>
  <c r="G33" i="31" s="1"/>
  <c r="D33" i="30"/>
  <c r="E33" i="30" s="1"/>
  <c r="G33" i="30" s="1"/>
  <c r="D33" i="29"/>
  <c r="E33" i="29" s="1"/>
  <c r="G33" i="29" s="1"/>
  <c r="D33" i="8"/>
  <c r="BC37" i="23"/>
  <c r="AY37" i="23"/>
  <c r="AZ37" i="23" s="1"/>
  <c r="M38" i="23"/>
  <c r="U80" i="15"/>
  <c r="V80" i="15" s="1"/>
  <c r="AJ80" i="15" s="1"/>
  <c r="P80" i="15"/>
  <c r="Q80" i="15" s="1"/>
  <c r="I81" i="15"/>
  <c r="C40" i="31"/>
  <c r="B41" i="31"/>
  <c r="AA40" i="31"/>
  <c r="AH40" i="31" s="1"/>
  <c r="AQ40" i="31" s="1"/>
  <c r="B41" i="30"/>
  <c r="AA40" i="30"/>
  <c r="AH40" i="30" s="1"/>
  <c r="AQ40" i="30" s="1"/>
  <c r="C40" i="30"/>
  <c r="B40" i="29"/>
  <c r="AA39" i="29"/>
  <c r="AH39" i="29" s="1"/>
  <c r="AQ39" i="29" s="1"/>
  <c r="C39" i="29"/>
  <c r="G32" i="8"/>
  <c r="E33" i="8"/>
  <c r="C34" i="8"/>
  <c r="B35" i="8"/>
  <c r="AA34" i="8"/>
  <c r="AH34" i="8" s="1"/>
  <c r="AQ34" i="8" s="1"/>
  <c r="F38" i="23"/>
  <c r="D39" i="23"/>
  <c r="G39" i="23" s="1"/>
  <c r="E39" i="23" s="1"/>
  <c r="D34" i="31" l="1"/>
  <c r="E34" i="31" s="1"/>
  <c r="G34" i="31" s="1"/>
  <c r="D34" i="30"/>
  <c r="E34" i="30" s="1"/>
  <c r="G34" i="30" s="1"/>
  <c r="D34" i="29"/>
  <c r="E34" i="29" s="1"/>
  <c r="G34" i="29" s="1"/>
  <c r="D34" i="8"/>
  <c r="BC38" i="23"/>
  <c r="AY38" i="23"/>
  <c r="AZ38" i="23" s="1"/>
  <c r="M39" i="23"/>
  <c r="P81" i="15"/>
  <c r="Q81" i="15" s="1"/>
  <c r="U81" i="15"/>
  <c r="V81" i="15" s="1"/>
  <c r="AJ81" i="15" s="1"/>
  <c r="I82" i="15"/>
  <c r="B42" i="31"/>
  <c r="AA41" i="31"/>
  <c r="AH41" i="31" s="1"/>
  <c r="AQ41" i="31" s="1"/>
  <c r="C41" i="31"/>
  <c r="B42" i="30"/>
  <c r="AA41" i="30"/>
  <c r="AH41" i="30" s="1"/>
  <c r="AQ41" i="30" s="1"/>
  <c r="C41" i="30"/>
  <c r="C40" i="29"/>
  <c r="B41" i="29"/>
  <c r="AA40" i="29"/>
  <c r="AH40" i="29" s="1"/>
  <c r="AQ40" i="29" s="1"/>
  <c r="AA35" i="8"/>
  <c r="AH35" i="8" s="1"/>
  <c r="AQ35" i="8" s="1"/>
  <c r="C35" i="8"/>
  <c r="B36" i="8"/>
  <c r="F39" i="23"/>
  <c r="D40" i="23"/>
  <c r="G40" i="23" s="1"/>
  <c r="E40" i="23" s="1"/>
  <c r="E34" i="8"/>
  <c r="G33" i="8"/>
  <c r="D35" i="31" l="1"/>
  <c r="E35" i="31" s="1"/>
  <c r="G35" i="31" s="1"/>
  <c r="D35" i="30"/>
  <c r="E35" i="30" s="1"/>
  <c r="G35" i="30" s="1"/>
  <c r="D35" i="29"/>
  <c r="E35" i="29" s="1"/>
  <c r="G35" i="29" s="1"/>
  <c r="D35" i="8"/>
  <c r="BC39" i="23"/>
  <c r="AY39" i="23"/>
  <c r="AZ39" i="23" s="1"/>
  <c r="M40" i="23"/>
  <c r="P82" i="15"/>
  <c r="Q82" i="15" s="1"/>
  <c r="U82" i="15"/>
  <c r="V82" i="15" s="1"/>
  <c r="AJ82" i="15" s="1"/>
  <c r="I83" i="15"/>
  <c r="C42" i="31"/>
  <c r="B43" i="31"/>
  <c r="AA42" i="31"/>
  <c r="AH42" i="31" s="1"/>
  <c r="AQ42" i="31" s="1"/>
  <c r="AA42" i="30"/>
  <c r="AH42" i="30" s="1"/>
  <c r="AQ42" i="30" s="1"/>
  <c r="C42" i="30"/>
  <c r="B43" i="30"/>
  <c r="B42" i="29"/>
  <c r="AA41" i="29"/>
  <c r="AH41" i="29" s="1"/>
  <c r="AQ41" i="29" s="1"/>
  <c r="C41" i="29"/>
  <c r="B37" i="8"/>
  <c r="AA36" i="8"/>
  <c r="AH36" i="8" s="1"/>
  <c r="AQ36" i="8" s="1"/>
  <c r="C36" i="8"/>
  <c r="G34" i="8"/>
  <c r="E35" i="8"/>
  <c r="D41" i="23"/>
  <c r="G41" i="23" s="1"/>
  <c r="E41" i="23" s="1"/>
  <c r="F40" i="23"/>
  <c r="D36" i="31" l="1"/>
  <c r="E36" i="31" s="1"/>
  <c r="G36" i="31" s="1"/>
  <c r="D36" i="30"/>
  <c r="E36" i="30" s="1"/>
  <c r="G36" i="30" s="1"/>
  <c r="D36" i="29"/>
  <c r="E36" i="29" s="1"/>
  <c r="G36" i="29" s="1"/>
  <c r="D36" i="8"/>
  <c r="BC40" i="23"/>
  <c r="AY40" i="23"/>
  <c r="AZ40" i="23" s="1"/>
  <c r="M41" i="23"/>
  <c r="P83" i="15"/>
  <c r="Q83" i="15" s="1"/>
  <c r="U83" i="15"/>
  <c r="V83" i="15" s="1"/>
  <c r="AJ83" i="15" s="1"/>
  <c r="I84" i="15"/>
  <c r="AA43" i="31"/>
  <c r="AH43" i="31" s="1"/>
  <c r="AQ43" i="31" s="1"/>
  <c r="C43" i="31"/>
  <c r="B44" i="31"/>
  <c r="B44" i="30"/>
  <c r="AA43" i="30"/>
  <c r="AH43" i="30" s="1"/>
  <c r="AQ43" i="30" s="1"/>
  <c r="C43" i="30"/>
  <c r="C42" i="29"/>
  <c r="B43" i="29"/>
  <c r="AA42" i="29"/>
  <c r="AH42" i="29" s="1"/>
  <c r="AQ42" i="29" s="1"/>
  <c r="B38" i="8"/>
  <c r="AA37" i="8"/>
  <c r="AH37" i="8" s="1"/>
  <c r="AQ37" i="8" s="1"/>
  <c r="C37" i="8"/>
  <c r="D42" i="23"/>
  <c r="G42" i="23" s="1"/>
  <c r="E42" i="23" s="1"/>
  <c r="F41" i="23"/>
  <c r="G35" i="8"/>
  <c r="E36" i="8"/>
  <c r="D37" i="31" l="1"/>
  <c r="E37" i="31" s="1"/>
  <c r="G37" i="31" s="1"/>
  <c r="D37" i="30"/>
  <c r="E37" i="30" s="1"/>
  <c r="G37" i="30" s="1"/>
  <c r="D37" i="29"/>
  <c r="E37" i="29" s="1"/>
  <c r="G37" i="29" s="1"/>
  <c r="D37" i="8"/>
  <c r="BC41" i="23"/>
  <c r="AY41" i="23"/>
  <c r="AZ41" i="23" s="1"/>
  <c r="M42" i="23"/>
  <c r="U84" i="15"/>
  <c r="V84" i="15" s="1"/>
  <c r="AJ84" i="15" s="1"/>
  <c r="P84" i="15"/>
  <c r="Q84" i="15" s="1"/>
  <c r="I85" i="15"/>
  <c r="B45" i="31"/>
  <c r="AA44" i="31"/>
  <c r="AH44" i="31" s="1"/>
  <c r="AQ44" i="31" s="1"/>
  <c r="C44" i="31"/>
  <c r="B45" i="30"/>
  <c r="AA44" i="30"/>
  <c r="AH44" i="30" s="1"/>
  <c r="AQ44" i="30" s="1"/>
  <c r="C44" i="30"/>
  <c r="AA43" i="29"/>
  <c r="AH43" i="29" s="1"/>
  <c r="AQ43" i="29" s="1"/>
  <c r="C43" i="29"/>
  <c r="B44" i="29"/>
  <c r="C38" i="8"/>
  <c r="B39" i="8"/>
  <c r="AA38" i="8"/>
  <c r="AH38" i="8" s="1"/>
  <c r="AQ38" i="8" s="1"/>
  <c r="G36" i="8"/>
  <c r="F42" i="23"/>
  <c r="D43" i="23"/>
  <c r="G43" i="23" s="1"/>
  <c r="E43" i="23" s="1"/>
  <c r="E37" i="8"/>
  <c r="D38" i="31" l="1"/>
  <c r="E38" i="31" s="1"/>
  <c r="G38" i="31" s="1"/>
  <c r="D38" i="30"/>
  <c r="E38" i="30" s="1"/>
  <c r="G38" i="30" s="1"/>
  <c r="D38" i="29"/>
  <c r="E38" i="29" s="1"/>
  <c r="G38" i="29" s="1"/>
  <c r="D38" i="8"/>
  <c r="BC42" i="23"/>
  <c r="AY42" i="23"/>
  <c r="AZ42" i="23" s="1"/>
  <c r="M43" i="23"/>
  <c r="P85" i="15"/>
  <c r="Q85" i="15" s="1"/>
  <c r="U85" i="15"/>
  <c r="V85" i="15" s="1"/>
  <c r="AJ85" i="15" s="1"/>
  <c r="I86" i="15"/>
  <c r="B46" i="31"/>
  <c r="AA45" i="31"/>
  <c r="AH45" i="31" s="1"/>
  <c r="AQ45" i="31" s="1"/>
  <c r="C45" i="31"/>
  <c r="C45" i="30"/>
  <c r="B46" i="30"/>
  <c r="AA45" i="30"/>
  <c r="AH45" i="30" s="1"/>
  <c r="AQ45" i="30" s="1"/>
  <c r="B45" i="29"/>
  <c r="AA44" i="29"/>
  <c r="AH44" i="29" s="1"/>
  <c r="AQ44" i="29" s="1"/>
  <c r="C44" i="29"/>
  <c r="B40" i="8"/>
  <c r="AA39" i="8"/>
  <c r="AH39" i="8" s="1"/>
  <c r="AQ39" i="8" s="1"/>
  <c r="C39" i="8"/>
  <c r="E38" i="8"/>
  <c r="G37" i="8"/>
  <c r="F43" i="23"/>
  <c r="D44" i="23"/>
  <c r="G44" i="23" s="1"/>
  <c r="E44" i="23" s="1"/>
  <c r="D39" i="31" l="1"/>
  <c r="E39" i="31" s="1"/>
  <c r="G39" i="31" s="1"/>
  <c r="D39" i="30"/>
  <c r="E39" i="30" s="1"/>
  <c r="G39" i="30" s="1"/>
  <c r="D39" i="29"/>
  <c r="E39" i="29" s="1"/>
  <c r="G39" i="29" s="1"/>
  <c r="D39" i="8"/>
  <c r="BC43" i="23"/>
  <c r="AY43" i="23"/>
  <c r="AZ43" i="23" s="1"/>
  <c r="M44" i="23"/>
  <c r="P86" i="15"/>
  <c r="Q86" i="15" s="1"/>
  <c r="U86" i="15"/>
  <c r="V86" i="15" s="1"/>
  <c r="AJ86" i="15" s="1"/>
  <c r="I87" i="15"/>
  <c r="C46" i="31"/>
  <c r="B47" i="31"/>
  <c r="AA46" i="31"/>
  <c r="AH46" i="31" s="1"/>
  <c r="AQ46" i="31" s="1"/>
  <c r="AA46" i="30"/>
  <c r="AH46" i="30" s="1"/>
  <c r="AQ46" i="30" s="1"/>
  <c r="C46" i="30"/>
  <c r="B47" i="30"/>
  <c r="B46" i="29"/>
  <c r="AA45" i="29"/>
  <c r="AH45" i="29" s="1"/>
  <c r="AQ45" i="29" s="1"/>
  <c r="C45" i="29"/>
  <c r="D45" i="23"/>
  <c r="G45" i="23" s="1"/>
  <c r="F44" i="23"/>
  <c r="E39" i="8"/>
  <c r="G38" i="8"/>
  <c r="B41" i="8"/>
  <c r="AA40" i="8"/>
  <c r="AH40" i="8" s="1"/>
  <c r="AQ40" i="8" s="1"/>
  <c r="C40" i="8"/>
  <c r="D40" i="31" l="1"/>
  <c r="E40" i="31" s="1"/>
  <c r="G40" i="31" s="1"/>
  <c r="D40" i="30"/>
  <c r="E40" i="30" s="1"/>
  <c r="G40" i="30" s="1"/>
  <c r="D40" i="29"/>
  <c r="E40" i="29" s="1"/>
  <c r="G40" i="29" s="1"/>
  <c r="D40" i="8"/>
  <c r="M45" i="23"/>
  <c r="E45" i="23"/>
  <c r="BC44" i="23"/>
  <c r="AY44" i="23"/>
  <c r="AZ44" i="23" s="1"/>
  <c r="P87" i="15"/>
  <c r="Q87" i="15" s="1"/>
  <c r="U87" i="15"/>
  <c r="V87" i="15" s="1"/>
  <c r="AJ87" i="15" s="1"/>
  <c r="I88" i="15"/>
  <c r="AA47" i="31"/>
  <c r="AH47" i="31" s="1"/>
  <c r="AQ47" i="31" s="1"/>
  <c r="C47" i="31"/>
  <c r="B48" i="31"/>
  <c r="AA47" i="30"/>
  <c r="AH47" i="30" s="1"/>
  <c r="AQ47" i="30" s="1"/>
  <c r="C47" i="30"/>
  <c r="B48" i="30"/>
  <c r="C46" i="29"/>
  <c r="B47" i="29"/>
  <c r="AA46" i="29"/>
  <c r="AH46" i="29" s="1"/>
  <c r="AQ46" i="29" s="1"/>
  <c r="E40" i="8"/>
  <c r="G39" i="8"/>
  <c r="B42" i="8"/>
  <c r="AA41" i="8"/>
  <c r="AH41" i="8" s="1"/>
  <c r="AQ41" i="8" s="1"/>
  <c r="C41" i="8"/>
  <c r="D46" i="23"/>
  <c r="G46" i="23" s="1"/>
  <c r="F45" i="23"/>
  <c r="D41" i="31" l="1"/>
  <c r="E41" i="31" s="1"/>
  <c r="G41" i="31" s="1"/>
  <c r="D41" i="30"/>
  <c r="E41" i="30" s="1"/>
  <c r="G41" i="30" s="1"/>
  <c r="D41" i="29"/>
  <c r="E41" i="29" s="1"/>
  <c r="G41" i="29" s="1"/>
  <c r="D41" i="8"/>
  <c r="M46" i="23"/>
  <c r="E46" i="23"/>
  <c r="BC45" i="23"/>
  <c r="AY45" i="23"/>
  <c r="AZ45" i="23" s="1"/>
  <c r="P88" i="15"/>
  <c r="Q88" i="15" s="1"/>
  <c r="U88" i="15"/>
  <c r="V88" i="15" s="1"/>
  <c r="AJ88" i="15" s="1"/>
  <c r="I89" i="15"/>
  <c r="C48" i="31"/>
  <c r="B49" i="31"/>
  <c r="AA48" i="31"/>
  <c r="AH48" i="31" s="1"/>
  <c r="AQ48" i="31" s="1"/>
  <c r="B49" i="30"/>
  <c r="AA48" i="30"/>
  <c r="AH48" i="30" s="1"/>
  <c r="AQ48" i="30" s="1"/>
  <c r="C48" i="30"/>
  <c r="AA47" i="29"/>
  <c r="AH47" i="29" s="1"/>
  <c r="AQ47" i="29" s="1"/>
  <c r="C47" i="29"/>
  <c r="B48" i="29"/>
  <c r="E41" i="8"/>
  <c r="F46" i="23"/>
  <c r="D47" i="23"/>
  <c r="G47" i="23" s="1"/>
  <c r="B43" i="8"/>
  <c r="AA42" i="8"/>
  <c r="AH42" i="8" s="1"/>
  <c r="AQ42" i="8" s="1"/>
  <c r="C42" i="8"/>
  <c r="G40" i="8"/>
  <c r="D42" i="31" l="1"/>
  <c r="E42" i="31" s="1"/>
  <c r="G42" i="31" s="1"/>
  <c r="D42" i="30"/>
  <c r="E42" i="30" s="1"/>
  <c r="G42" i="30" s="1"/>
  <c r="D42" i="29"/>
  <c r="E42" i="29" s="1"/>
  <c r="G42" i="29" s="1"/>
  <c r="D42" i="8"/>
  <c r="M47" i="23"/>
  <c r="E47" i="23"/>
  <c r="BC46" i="23"/>
  <c r="AY46" i="23"/>
  <c r="AZ46" i="23" s="1"/>
  <c r="P89" i="15"/>
  <c r="Q89" i="15" s="1"/>
  <c r="U89" i="15"/>
  <c r="V89" i="15" s="1"/>
  <c r="AJ89" i="15" s="1"/>
  <c r="I90" i="15"/>
  <c r="AA49" i="31"/>
  <c r="AH49" i="31" s="1"/>
  <c r="AQ49" i="31" s="1"/>
  <c r="B50" i="31"/>
  <c r="C49" i="31"/>
  <c r="B50" i="30"/>
  <c r="AA49" i="30"/>
  <c r="AH49" i="30" s="1"/>
  <c r="AQ49" i="30" s="1"/>
  <c r="C49" i="30"/>
  <c r="AA48" i="29"/>
  <c r="AH48" i="29" s="1"/>
  <c r="AQ48" i="29" s="1"/>
  <c r="C48" i="29"/>
  <c r="B49" i="29"/>
  <c r="F47" i="23"/>
  <c r="D48" i="23"/>
  <c r="G48" i="23" s="1"/>
  <c r="C43" i="8"/>
  <c r="B44" i="8"/>
  <c r="AA43" i="8"/>
  <c r="AH43" i="8" s="1"/>
  <c r="AQ43" i="8" s="1"/>
  <c r="G41" i="8"/>
  <c r="E42" i="8"/>
  <c r="D43" i="31" l="1"/>
  <c r="E43" i="31" s="1"/>
  <c r="G43" i="31" s="1"/>
  <c r="D43" i="30"/>
  <c r="E43" i="30" s="1"/>
  <c r="G43" i="30" s="1"/>
  <c r="D43" i="29"/>
  <c r="E43" i="29" s="1"/>
  <c r="G43" i="29" s="1"/>
  <c r="D43" i="8"/>
  <c r="M48" i="23"/>
  <c r="E48" i="23"/>
  <c r="BC47" i="23"/>
  <c r="AY47" i="23"/>
  <c r="AZ47" i="23" s="1"/>
  <c r="P90" i="15"/>
  <c r="Q90" i="15" s="1"/>
  <c r="U90" i="15"/>
  <c r="V90" i="15" s="1"/>
  <c r="AJ90" i="15" s="1"/>
  <c r="I91" i="15"/>
  <c r="C50" i="31"/>
  <c r="B51" i="31"/>
  <c r="AA50" i="31"/>
  <c r="AH50" i="31" s="1"/>
  <c r="AQ50" i="31" s="1"/>
  <c r="C50" i="30"/>
  <c r="B51" i="30"/>
  <c r="AA50" i="30"/>
  <c r="AH50" i="30" s="1"/>
  <c r="AQ50" i="30" s="1"/>
  <c r="B50" i="29"/>
  <c r="AA49" i="29"/>
  <c r="AH49" i="29" s="1"/>
  <c r="AQ49" i="29" s="1"/>
  <c r="C49" i="29"/>
  <c r="G42" i="8"/>
  <c r="C44" i="8"/>
  <c r="B45" i="8"/>
  <c r="AA44" i="8"/>
  <c r="AH44" i="8" s="1"/>
  <c r="AQ44" i="8" s="1"/>
  <c r="E43" i="8"/>
  <c r="D49" i="23"/>
  <c r="G49" i="23" s="1"/>
  <c r="F48" i="23"/>
  <c r="D44" i="31" l="1"/>
  <c r="E44" i="31" s="1"/>
  <c r="G44" i="31" s="1"/>
  <c r="D44" i="30"/>
  <c r="E44" i="30" s="1"/>
  <c r="G44" i="30" s="1"/>
  <c r="D44" i="29"/>
  <c r="E44" i="29" s="1"/>
  <c r="G44" i="29" s="1"/>
  <c r="D44" i="8"/>
  <c r="M49" i="23"/>
  <c r="E49" i="23"/>
  <c r="BC48" i="23"/>
  <c r="AY48" i="23"/>
  <c r="AZ48" i="23" s="1"/>
  <c r="P91" i="15"/>
  <c r="Q91" i="15" s="1"/>
  <c r="U91" i="15"/>
  <c r="V91" i="15" s="1"/>
  <c r="AJ91" i="15" s="1"/>
  <c r="I92" i="15"/>
  <c r="C51" i="31"/>
  <c r="B52" i="31"/>
  <c r="AA51" i="31"/>
  <c r="AH51" i="31" s="1"/>
  <c r="AQ51" i="31" s="1"/>
  <c r="B52" i="30"/>
  <c r="AA51" i="30"/>
  <c r="AH51" i="30" s="1"/>
  <c r="AQ51" i="30" s="1"/>
  <c r="C51" i="30"/>
  <c r="B51" i="29"/>
  <c r="AA50" i="29"/>
  <c r="AH50" i="29" s="1"/>
  <c r="AQ50" i="29" s="1"/>
  <c r="C50" i="29"/>
  <c r="D50" i="23"/>
  <c r="G50" i="23" s="1"/>
  <c r="F49" i="23"/>
  <c r="B46" i="8"/>
  <c r="AA45" i="8"/>
  <c r="AH45" i="8" s="1"/>
  <c r="AQ45" i="8" s="1"/>
  <c r="C45" i="8"/>
  <c r="G43" i="8"/>
  <c r="E44" i="8"/>
  <c r="D45" i="31" l="1"/>
  <c r="E45" i="31" s="1"/>
  <c r="G45" i="31" s="1"/>
  <c r="D45" i="30"/>
  <c r="E45" i="30" s="1"/>
  <c r="G45" i="30" s="1"/>
  <c r="D45" i="29"/>
  <c r="E45" i="29" s="1"/>
  <c r="G45" i="29" s="1"/>
  <c r="D45" i="8"/>
  <c r="M50" i="23"/>
  <c r="E50" i="23"/>
  <c r="BC49" i="23"/>
  <c r="AY49" i="23"/>
  <c r="AZ49" i="23" s="1"/>
  <c r="P92" i="15"/>
  <c r="Q92" i="15" s="1"/>
  <c r="BA27" i="15"/>
  <c r="U92" i="15"/>
  <c r="V92" i="15" s="1"/>
  <c r="I93" i="15"/>
  <c r="C52" i="31"/>
  <c r="B53" i="31"/>
  <c r="AA52" i="31"/>
  <c r="AH52" i="31" s="1"/>
  <c r="AQ52" i="31" s="1"/>
  <c r="C52" i="30"/>
  <c r="B53" i="30"/>
  <c r="AA52" i="30"/>
  <c r="AH52" i="30" s="1"/>
  <c r="AQ52" i="30" s="1"/>
  <c r="B52" i="29"/>
  <c r="AA51" i="29"/>
  <c r="AH51" i="29" s="1"/>
  <c r="AQ51" i="29" s="1"/>
  <c r="C51" i="29"/>
  <c r="G44" i="8"/>
  <c r="B47" i="8"/>
  <c r="AA46" i="8"/>
  <c r="AH46" i="8" s="1"/>
  <c r="AQ46" i="8" s="1"/>
  <c r="C46" i="8"/>
  <c r="E45" i="8"/>
  <c r="F50" i="23"/>
  <c r="D51" i="23"/>
  <c r="G51" i="23" s="1"/>
  <c r="D46" i="31" l="1"/>
  <c r="E46" i="31" s="1"/>
  <c r="G46" i="31" s="1"/>
  <c r="D46" i="30"/>
  <c r="E46" i="30" s="1"/>
  <c r="G46" i="30" s="1"/>
  <c r="D46" i="29"/>
  <c r="E46" i="29" s="1"/>
  <c r="G46" i="29" s="1"/>
  <c r="D46" i="8"/>
  <c r="M51" i="23"/>
  <c r="E51" i="23"/>
  <c r="BC50" i="23"/>
  <c r="AY50" i="23"/>
  <c r="AZ50" i="23" s="1"/>
  <c r="P93" i="15"/>
  <c r="Q93" i="15" s="1"/>
  <c r="U93" i="15"/>
  <c r="V93" i="15" s="1"/>
  <c r="I94" i="15"/>
  <c r="X127" i="15"/>
  <c r="AD127" i="15" s="1"/>
  <c r="X126" i="15"/>
  <c r="AD126" i="15" s="1"/>
  <c r="X125" i="15"/>
  <c r="AD125" i="15" s="1"/>
  <c r="X121" i="15"/>
  <c r="AD121" i="15" s="1"/>
  <c r="X119" i="15"/>
  <c r="AD119" i="15" s="1"/>
  <c r="X117" i="15"/>
  <c r="AD117" i="15" s="1"/>
  <c r="X115" i="15"/>
  <c r="AD115" i="15" s="1"/>
  <c r="X113" i="15"/>
  <c r="AD113" i="15" s="1"/>
  <c r="X111" i="15"/>
  <c r="AD111" i="15" s="1"/>
  <c r="X109" i="15"/>
  <c r="AD109" i="15" s="1"/>
  <c r="X107" i="15"/>
  <c r="AD107" i="15" s="1"/>
  <c r="X105" i="15"/>
  <c r="AD105" i="15" s="1"/>
  <c r="X103" i="15"/>
  <c r="AD103" i="15" s="1"/>
  <c r="X101" i="15"/>
  <c r="AD101" i="15" s="1"/>
  <c r="X99" i="15"/>
  <c r="AD99" i="15" s="1"/>
  <c r="X97" i="15"/>
  <c r="AD97" i="15" s="1"/>
  <c r="X95" i="15"/>
  <c r="AD95" i="15" s="1"/>
  <c r="X93" i="15"/>
  <c r="AD93" i="15" s="1"/>
  <c r="X128" i="15"/>
  <c r="AD128" i="15" s="1"/>
  <c r="X124" i="15"/>
  <c r="AD124" i="15" s="1"/>
  <c r="X123" i="15"/>
  <c r="AD123" i="15" s="1"/>
  <c r="X129" i="15"/>
  <c r="AD129" i="15" s="1"/>
  <c r="X122" i="15"/>
  <c r="AD122" i="15" s="1"/>
  <c r="X120" i="15"/>
  <c r="AD120" i="15" s="1"/>
  <c r="X118" i="15"/>
  <c r="AD118" i="15" s="1"/>
  <c r="X116" i="15"/>
  <c r="AD116" i="15" s="1"/>
  <c r="X114" i="15"/>
  <c r="AD114" i="15" s="1"/>
  <c r="X112" i="15"/>
  <c r="AD112" i="15" s="1"/>
  <c r="X110" i="15"/>
  <c r="AD110" i="15" s="1"/>
  <c r="X108" i="15"/>
  <c r="AD108" i="15" s="1"/>
  <c r="X106" i="15"/>
  <c r="AD106" i="15" s="1"/>
  <c r="X104" i="15"/>
  <c r="AD104" i="15" s="1"/>
  <c r="X102" i="15"/>
  <c r="AD102" i="15" s="1"/>
  <c r="X100" i="15"/>
  <c r="AD100" i="15" s="1"/>
  <c r="X98" i="15"/>
  <c r="AD98" i="15" s="1"/>
  <c r="X96" i="15"/>
  <c r="AD96" i="15" s="1"/>
  <c r="X94" i="15"/>
  <c r="AD94" i="15" s="1"/>
  <c r="X92" i="15"/>
  <c r="AD92" i="15" s="1"/>
  <c r="BB27" i="15" s="1"/>
  <c r="BC27" i="15" s="1"/>
  <c r="X130" i="15"/>
  <c r="AD130" i="15" s="1"/>
  <c r="C53" i="31"/>
  <c r="B54" i="31"/>
  <c r="AA53" i="31"/>
  <c r="AH53" i="31" s="1"/>
  <c r="AQ53" i="31" s="1"/>
  <c r="B54" i="30"/>
  <c r="AA53" i="30"/>
  <c r="AH53" i="30" s="1"/>
  <c r="AQ53" i="30" s="1"/>
  <c r="C53" i="30"/>
  <c r="B53" i="29"/>
  <c r="AA52" i="29"/>
  <c r="AH52" i="29" s="1"/>
  <c r="AQ52" i="29" s="1"/>
  <c r="C52" i="29"/>
  <c r="F51" i="23"/>
  <c r="D52" i="23"/>
  <c r="G52" i="23" s="1"/>
  <c r="C47" i="8"/>
  <c r="B48" i="8"/>
  <c r="AA47" i="8"/>
  <c r="AH47" i="8" s="1"/>
  <c r="AQ47" i="8" s="1"/>
  <c r="G45" i="8"/>
  <c r="E46" i="8"/>
  <c r="D47" i="31" l="1"/>
  <c r="E47" i="31" s="1"/>
  <c r="G47" i="31" s="1"/>
  <c r="D47" i="30"/>
  <c r="E47" i="30" s="1"/>
  <c r="G47" i="30" s="1"/>
  <c r="D47" i="29"/>
  <c r="E47" i="29" s="1"/>
  <c r="G47" i="29" s="1"/>
  <c r="D47" i="8"/>
  <c r="M52" i="23"/>
  <c r="E52" i="23"/>
  <c r="BC51" i="23"/>
  <c r="AY51" i="23"/>
  <c r="AZ51" i="23" s="1"/>
  <c r="AE36" i="15"/>
  <c r="AE21" i="15"/>
  <c r="AE49" i="15"/>
  <c r="AE42" i="15"/>
  <c r="AE13" i="15"/>
  <c r="AE25" i="15"/>
  <c r="AE57" i="15"/>
  <c r="AE56" i="15"/>
  <c r="AE37" i="15"/>
  <c r="AE28" i="15"/>
  <c r="AE11" i="15"/>
  <c r="AE15" i="15"/>
  <c r="AE19" i="15"/>
  <c r="AE45" i="15"/>
  <c r="AE53" i="15"/>
  <c r="AE23" i="15"/>
  <c r="AE43" i="15"/>
  <c r="AE41" i="15"/>
  <c r="AE27" i="15"/>
  <c r="AE52" i="15"/>
  <c r="AE14" i="15"/>
  <c r="AE18" i="15"/>
  <c r="AE44" i="15"/>
  <c r="AE26" i="15"/>
  <c r="AE34" i="15"/>
  <c r="AE51" i="15"/>
  <c r="AE33" i="15"/>
  <c r="AE16" i="15"/>
  <c r="AE24" i="15"/>
  <c r="AE35" i="15"/>
  <c r="AE47" i="15"/>
  <c r="AE48" i="15"/>
  <c r="AE55" i="15"/>
  <c r="AE54" i="15"/>
  <c r="AE58" i="15"/>
  <c r="AE31" i="15"/>
  <c r="AE40" i="15"/>
  <c r="AE59" i="15"/>
  <c r="AE12" i="15"/>
  <c r="AE20" i="15"/>
  <c r="AE32" i="15"/>
  <c r="AE38" i="15"/>
  <c r="AE22" i="15"/>
  <c r="AE29" i="15"/>
  <c r="AE30" i="15"/>
  <c r="AE39" i="15"/>
  <c r="AE17" i="15"/>
  <c r="AE50" i="15"/>
  <c r="AE46" i="15"/>
  <c r="AE10" i="15"/>
  <c r="AE60" i="15"/>
  <c r="AE61" i="15"/>
  <c r="AE62" i="15"/>
  <c r="AE63" i="15"/>
  <c r="AE64" i="15"/>
  <c r="AE65" i="15"/>
  <c r="AE66" i="15"/>
  <c r="AE67" i="15"/>
  <c r="AE68" i="15"/>
  <c r="AE69" i="15"/>
  <c r="AE70" i="15"/>
  <c r="AE71" i="15"/>
  <c r="AE72" i="15"/>
  <c r="AE73" i="15"/>
  <c r="AE74" i="15"/>
  <c r="AE75" i="15"/>
  <c r="AE76" i="15"/>
  <c r="AE77" i="15"/>
  <c r="AE78" i="15"/>
  <c r="AE79" i="15"/>
  <c r="AE80" i="15"/>
  <c r="AE81" i="15"/>
  <c r="AE82" i="15"/>
  <c r="AE83" i="15"/>
  <c r="AE84" i="15"/>
  <c r="AE85" i="15"/>
  <c r="AE86" i="15"/>
  <c r="AE87" i="15"/>
  <c r="AE88" i="15"/>
  <c r="AE89" i="15"/>
  <c r="AE90" i="15"/>
  <c r="AE91" i="15"/>
  <c r="AE92" i="15"/>
  <c r="P94" i="15"/>
  <c r="Q94" i="15" s="1"/>
  <c r="R94" i="15"/>
  <c r="U94" i="15"/>
  <c r="V94" i="15" s="1"/>
  <c r="AE94" i="15"/>
  <c r="I95" i="15"/>
  <c r="AE93" i="15"/>
  <c r="C54" i="31"/>
  <c r="B55" i="31"/>
  <c r="AA54" i="31"/>
  <c r="AH54" i="31" s="1"/>
  <c r="AQ54" i="31" s="1"/>
  <c r="C54" i="30"/>
  <c r="B55" i="30"/>
  <c r="AA54" i="30"/>
  <c r="AH54" i="30" s="1"/>
  <c r="AQ54" i="30" s="1"/>
  <c r="B54" i="29"/>
  <c r="AA53" i="29"/>
  <c r="AH53" i="29" s="1"/>
  <c r="AQ53" i="29" s="1"/>
  <c r="C53" i="29"/>
  <c r="D53" i="23"/>
  <c r="G53" i="23" s="1"/>
  <c r="F52" i="23"/>
  <c r="G46" i="8"/>
  <c r="B49" i="8"/>
  <c r="C48" i="8"/>
  <c r="AA48" i="8"/>
  <c r="AH48" i="8" s="1"/>
  <c r="AQ48" i="8" s="1"/>
  <c r="E47" i="8"/>
  <c r="D48" i="31" l="1"/>
  <c r="E48" i="31" s="1"/>
  <c r="G48" i="31" s="1"/>
  <c r="D48" i="30"/>
  <c r="E48" i="30" s="1"/>
  <c r="G48" i="30" s="1"/>
  <c r="D48" i="29"/>
  <c r="E48" i="29" s="1"/>
  <c r="G48" i="29" s="1"/>
  <c r="D48" i="8"/>
  <c r="M53" i="23"/>
  <c r="E53" i="23"/>
  <c r="BC52" i="23"/>
  <c r="AY52" i="23"/>
  <c r="AZ52" i="23" s="1"/>
  <c r="P95" i="15"/>
  <c r="Q95" i="15" s="1"/>
  <c r="AE95" i="15"/>
  <c r="U95" i="15"/>
  <c r="V95" i="15" s="1"/>
  <c r="I96" i="15"/>
  <c r="C55" i="31"/>
  <c r="B56" i="31"/>
  <c r="AA55" i="31"/>
  <c r="AH55" i="31" s="1"/>
  <c r="AQ55" i="31" s="1"/>
  <c r="B56" i="30"/>
  <c r="AA55" i="30"/>
  <c r="AH55" i="30" s="1"/>
  <c r="AQ55" i="30" s="1"/>
  <c r="C55" i="30"/>
  <c r="B55" i="29"/>
  <c r="AA54" i="29"/>
  <c r="AH54" i="29" s="1"/>
  <c r="AQ54" i="29" s="1"/>
  <c r="C54" i="29"/>
  <c r="E48" i="8"/>
  <c r="AA49" i="8"/>
  <c r="AH49" i="8" s="1"/>
  <c r="AQ49" i="8" s="1"/>
  <c r="C49" i="8"/>
  <c r="B50" i="8"/>
  <c r="G47" i="8"/>
  <c r="D54" i="23"/>
  <c r="G54" i="23" s="1"/>
  <c r="F53" i="23"/>
  <c r="D49" i="31" l="1"/>
  <c r="E49" i="31" s="1"/>
  <c r="G49" i="31" s="1"/>
  <c r="D49" i="30"/>
  <c r="E49" i="30" s="1"/>
  <c r="G49" i="30" s="1"/>
  <c r="D49" i="29"/>
  <c r="E49" i="29" s="1"/>
  <c r="G49" i="29" s="1"/>
  <c r="D49" i="8"/>
  <c r="M54" i="23"/>
  <c r="E54" i="23"/>
  <c r="BC53" i="23"/>
  <c r="AY53" i="23"/>
  <c r="AZ53" i="23" s="1"/>
  <c r="P96" i="15"/>
  <c r="Q96" i="15" s="1"/>
  <c r="U96" i="15"/>
  <c r="V96" i="15" s="1"/>
  <c r="AE96" i="15"/>
  <c r="I97" i="15"/>
  <c r="C56" i="31"/>
  <c r="B57" i="31"/>
  <c r="AA56" i="31"/>
  <c r="AH56" i="31" s="1"/>
  <c r="AQ56" i="31" s="1"/>
  <c r="C56" i="30"/>
  <c r="B57" i="30"/>
  <c r="AA56" i="30"/>
  <c r="AH56" i="30" s="1"/>
  <c r="AQ56" i="30" s="1"/>
  <c r="B56" i="29"/>
  <c r="AA55" i="29"/>
  <c r="AH55" i="29" s="1"/>
  <c r="AQ55" i="29" s="1"/>
  <c r="C55" i="29"/>
  <c r="C50" i="8"/>
  <c r="B51" i="8"/>
  <c r="AA50" i="8"/>
  <c r="AH50" i="8" s="1"/>
  <c r="AQ50" i="8" s="1"/>
  <c r="F54" i="23"/>
  <c r="D55" i="23"/>
  <c r="G55" i="23" s="1"/>
  <c r="E49" i="8"/>
  <c r="G48" i="8"/>
  <c r="D50" i="31" l="1"/>
  <c r="E50" i="31" s="1"/>
  <c r="G50" i="31" s="1"/>
  <c r="D50" i="30"/>
  <c r="E50" i="30" s="1"/>
  <c r="G50" i="30" s="1"/>
  <c r="D50" i="29"/>
  <c r="E50" i="29" s="1"/>
  <c r="G50" i="29" s="1"/>
  <c r="D50" i="8"/>
  <c r="M55" i="23"/>
  <c r="E55" i="23"/>
  <c r="BC54" i="23"/>
  <c r="AY54" i="23"/>
  <c r="AZ54" i="23" s="1"/>
  <c r="P97" i="15"/>
  <c r="Q97" i="15" s="1"/>
  <c r="U97" i="15"/>
  <c r="V97" i="15" s="1"/>
  <c r="AE97" i="15"/>
  <c r="I98" i="15"/>
  <c r="C57" i="31"/>
  <c r="B58" i="31"/>
  <c r="AA57" i="31"/>
  <c r="AH57" i="31" s="1"/>
  <c r="AQ57" i="31" s="1"/>
  <c r="B58" i="30"/>
  <c r="AA57" i="30"/>
  <c r="AH57" i="30" s="1"/>
  <c r="AQ57" i="30" s="1"/>
  <c r="C57" i="30"/>
  <c r="B57" i="29"/>
  <c r="AA56" i="29"/>
  <c r="AH56" i="29" s="1"/>
  <c r="AQ56" i="29" s="1"/>
  <c r="C56" i="29"/>
  <c r="G49" i="8"/>
  <c r="C51" i="8"/>
  <c r="B52" i="8"/>
  <c r="AA51" i="8"/>
  <c r="AH51" i="8" s="1"/>
  <c r="AQ51" i="8" s="1"/>
  <c r="F55" i="23"/>
  <c r="D56" i="23"/>
  <c r="G56" i="23" s="1"/>
  <c r="E50" i="8"/>
  <c r="D51" i="31" l="1"/>
  <c r="E51" i="31" s="1"/>
  <c r="G51" i="31" s="1"/>
  <c r="D51" i="30"/>
  <c r="E51" i="30" s="1"/>
  <c r="G51" i="30" s="1"/>
  <c r="D51" i="29"/>
  <c r="E51" i="29" s="1"/>
  <c r="G51" i="29" s="1"/>
  <c r="D51" i="8"/>
  <c r="M56" i="23"/>
  <c r="E56" i="23"/>
  <c r="BC55" i="23"/>
  <c r="AY55" i="23"/>
  <c r="AZ55" i="23" s="1"/>
  <c r="P98" i="15"/>
  <c r="Q98" i="15" s="1"/>
  <c r="AE98" i="15"/>
  <c r="U98" i="15"/>
  <c r="V98" i="15" s="1"/>
  <c r="I99" i="15"/>
  <c r="C58" i="31"/>
  <c r="B59" i="31"/>
  <c r="AA58" i="31"/>
  <c r="AH58" i="31" s="1"/>
  <c r="AQ58" i="31" s="1"/>
  <c r="C58" i="30"/>
  <c r="B59" i="30"/>
  <c r="AA58" i="30"/>
  <c r="AH58" i="30" s="1"/>
  <c r="AQ58" i="30" s="1"/>
  <c r="B58" i="29"/>
  <c r="AA57" i="29"/>
  <c r="AH57" i="29" s="1"/>
  <c r="AQ57" i="29" s="1"/>
  <c r="C57" i="29"/>
  <c r="G50" i="8"/>
  <c r="C52" i="8"/>
  <c r="B53" i="8"/>
  <c r="AA52" i="8"/>
  <c r="AH52" i="8" s="1"/>
  <c r="AQ52" i="8" s="1"/>
  <c r="D57" i="23"/>
  <c r="G57" i="23" s="1"/>
  <c r="F56" i="23"/>
  <c r="E51" i="8"/>
  <c r="D52" i="31" l="1"/>
  <c r="E52" i="31" s="1"/>
  <c r="G52" i="31" s="1"/>
  <c r="D52" i="30"/>
  <c r="E52" i="30" s="1"/>
  <c r="G52" i="30" s="1"/>
  <c r="D52" i="29"/>
  <c r="E52" i="29" s="1"/>
  <c r="G52" i="29" s="1"/>
  <c r="D52" i="8"/>
  <c r="M57" i="23"/>
  <c r="E57" i="23"/>
  <c r="BC56" i="23"/>
  <c r="AY56" i="23"/>
  <c r="AZ56" i="23" s="1"/>
  <c r="P99" i="15"/>
  <c r="Q99" i="15" s="1"/>
  <c r="U99" i="15"/>
  <c r="V99" i="15" s="1"/>
  <c r="AE99" i="15"/>
  <c r="I100" i="15"/>
  <c r="C59" i="31"/>
  <c r="B60" i="31"/>
  <c r="AA59" i="31"/>
  <c r="AH59" i="31" s="1"/>
  <c r="AQ59" i="31" s="1"/>
  <c r="B60" i="30"/>
  <c r="AA59" i="30"/>
  <c r="AH59" i="30" s="1"/>
  <c r="AQ59" i="30" s="1"/>
  <c r="C59" i="30"/>
  <c r="B59" i="29"/>
  <c r="AA58" i="29"/>
  <c r="AH58" i="29" s="1"/>
  <c r="AQ58" i="29" s="1"/>
  <c r="C58" i="29"/>
  <c r="D58" i="23"/>
  <c r="G58" i="23" s="1"/>
  <c r="F57" i="23"/>
  <c r="G51" i="8"/>
  <c r="C53" i="8"/>
  <c r="AA53" i="8"/>
  <c r="AH53" i="8" s="1"/>
  <c r="AQ53" i="8" s="1"/>
  <c r="B54" i="8"/>
  <c r="E52" i="8"/>
  <c r="D53" i="31" l="1"/>
  <c r="E53" i="31" s="1"/>
  <c r="G53" i="31" s="1"/>
  <c r="D53" i="30"/>
  <c r="E53" i="30" s="1"/>
  <c r="G53" i="30" s="1"/>
  <c r="D53" i="29"/>
  <c r="E53" i="29" s="1"/>
  <c r="G53" i="29" s="1"/>
  <c r="D53" i="8"/>
  <c r="M58" i="23"/>
  <c r="E58" i="23"/>
  <c r="BC57" i="23"/>
  <c r="AY57" i="23"/>
  <c r="AZ57" i="23" s="1"/>
  <c r="P100" i="15"/>
  <c r="Q100" i="15" s="1"/>
  <c r="U100" i="15"/>
  <c r="V100" i="15" s="1"/>
  <c r="AE100" i="15"/>
  <c r="I101" i="15"/>
  <c r="C60" i="31"/>
  <c r="B61" i="31"/>
  <c r="AA60" i="31"/>
  <c r="AH60" i="31" s="1"/>
  <c r="AQ60" i="31" s="1"/>
  <c r="C60" i="30"/>
  <c r="B61" i="30"/>
  <c r="AA60" i="30"/>
  <c r="AH60" i="30" s="1"/>
  <c r="AQ60" i="30" s="1"/>
  <c r="B60" i="29"/>
  <c r="AA59" i="29"/>
  <c r="AH59" i="29" s="1"/>
  <c r="AQ59" i="29" s="1"/>
  <c r="C59" i="29"/>
  <c r="E53" i="8"/>
  <c r="G52" i="8"/>
  <c r="C54" i="8"/>
  <c r="B55" i="8"/>
  <c r="AA54" i="8"/>
  <c r="AH54" i="8" s="1"/>
  <c r="AQ54" i="8" s="1"/>
  <c r="F58" i="23"/>
  <c r="D59" i="23"/>
  <c r="G59" i="23" s="1"/>
  <c r="D54" i="31" l="1"/>
  <c r="E54" i="31" s="1"/>
  <c r="G54" i="31" s="1"/>
  <c r="D54" i="30"/>
  <c r="E54" i="30" s="1"/>
  <c r="G54" i="30" s="1"/>
  <c r="D54" i="29"/>
  <c r="E54" i="29" s="1"/>
  <c r="G54" i="29" s="1"/>
  <c r="D54" i="8"/>
  <c r="M59" i="23"/>
  <c r="E59" i="23"/>
  <c r="BC58" i="23"/>
  <c r="AY58" i="23"/>
  <c r="AZ58" i="23" s="1"/>
  <c r="P101" i="15"/>
  <c r="Q101" i="15" s="1"/>
  <c r="U101" i="15"/>
  <c r="V101" i="15" s="1"/>
  <c r="AE101" i="15"/>
  <c r="I102" i="15"/>
  <c r="C61" i="31"/>
  <c r="B62" i="31"/>
  <c r="AA61" i="31"/>
  <c r="AH61" i="31" s="1"/>
  <c r="AQ61" i="31" s="1"/>
  <c r="B62" i="30"/>
  <c r="AA61" i="30"/>
  <c r="AH61" i="30" s="1"/>
  <c r="AQ61" i="30" s="1"/>
  <c r="C61" i="30"/>
  <c r="B61" i="29"/>
  <c r="AA60" i="29"/>
  <c r="AH60" i="29" s="1"/>
  <c r="AQ60" i="29" s="1"/>
  <c r="C60" i="29"/>
  <c r="B56" i="8"/>
  <c r="AA55" i="8"/>
  <c r="AH55" i="8" s="1"/>
  <c r="AQ55" i="8" s="1"/>
  <c r="C55" i="8"/>
  <c r="F59" i="23"/>
  <c r="D60" i="23"/>
  <c r="G60" i="23" s="1"/>
  <c r="E54" i="8"/>
  <c r="G53" i="8"/>
  <c r="D55" i="31" l="1"/>
  <c r="E55" i="31" s="1"/>
  <c r="G55" i="31" s="1"/>
  <c r="D55" i="30"/>
  <c r="E55" i="30" s="1"/>
  <c r="G55" i="30" s="1"/>
  <c r="D55" i="29"/>
  <c r="E55" i="29" s="1"/>
  <c r="G55" i="29" s="1"/>
  <c r="D55" i="8"/>
  <c r="M60" i="23"/>
  <c r="E60" i="23"/>
  <c r="BC59" i="23"/>
  <c r="AY59" i="23"/>
  <c r="AZ59" i="23" s="1"/>
  <c r="P102" i="15"/>
  <c r="Q102" i="15" s="1"/>
  <c r="U102" i="15"/>
  <c r="V102" i="15" s="1"/>
  <c r="AE102" i="15"/>
  <c r="I103" i="15"/>
  <c r="C62" i="31"/>
  <c r="B63" i="31"/>
  <c r="AA62" i="31"/>
  <c r="AH62" i="31" s="1"/>
  <c r="AQ62" i="31" s="1"/>
  <c r="C62" i="30"/>
  <c r="B63" i="30"/>
  <c r="AA62" i="30"/>
  <c r="AH62" i="30" s="1"/>
  <c r="AQ62" i="30" s="1"/>
  <c r="B62" i="29"/>
  <c r="AA61" i="29"/>
  <c r="AH61" i="29" s="1"/>
  <c r="AQ61" i="29" s="1"/>
  <c r="C61" i="29"/>
  <c r="G54" i="8"/>
  <c r="D61" i="23"/>
  <c r="G61" i="23" s="1"/>
  <c r="F60" i="23"/>
  <c r="E55" i="8"/>
  <c r="C56" i="8"/>
  <c r="B57" i="8"/>
  <c r="AA56" i="8"/>
  <c r="AH56" i="8" s="1"/>
  <c r="AQ56" i="8" s="1"/>
  <c r="D56" i="31" l="1"/>
  <c r="E56" i="31" s="1"/>
  <c r="G56" i="31" s="1"/>
  <c r="D56" i="30"/>
  <c r="E56" i="30" s="1"/>
  <c r="G56" i="30" s="1"/>
  <c r="D56" i="29"/>
  <c r="E56" i="29" s="1"/>
  <c r="G56" i="29" s="1"/>
  <c r="D56" i="8"/>
  <c r="M61" i="23"/>
  <c r="E61" i="23"/>
  <c r="BC60" i="23"/>
  <c r="AY60" i="23"/>
  <c r="AZ60" i="23" s="1"/>
  <c r="P103" i="15"/>
  <c r="Q103" i="15" s="1"/>
  <c r="U103" i="15"/>
  <c r="V103" i="15" s="1"/>
  <c r="AE103" i="15"/>
  <c r="I104" i="15"/>
  <c r="C63" i="31"/>
  <c r="B64" i="31"/>
  <c r="AA63" i="31"/>
  <c r="AH63" i="31" s="1"/>
  <c r="AQ63" i="31" s="1"/>
  <c r="B64" i="30"/>
  <c r="AA63" i="30"/>
  <c r="AH63" i="30" s="1"/>
  <c r="AQ63" i="30" s="1"/>
  <c r="C63" i="30"/>
  <c r="B63" i="29"/>
  <c r="AA62" i="29"/>
  <c r="AH62" i="29" s="1"/>
  <c r="AQ62" i="29" s="1"/>
  <c r="C62" i="29"/>
  <c r="D62" i="23"/>
  <c r="G62" i="23" s="1"/>
  <c r="F61" i="23"/>
  <c r="B58" i="8"/>
  <c r="AA57" i="8"/>
  <c r="AH57" i="8" s="1"/>
  <c r="AQ57" i="8" s="1"/>
  <c r="C57" i="8"/>
  <c r="E56" i="8"/>
  <c r="G55" i="8"/>
  <c r="D57" i="31" l="1"/>
  <c r="E57" i="31" s="1"/>
  <c r="G57" i="31" s="1"/>
  <c r="D57" i="30"/>
  <c r="E57" i="30" s="1"/>
  <c r="G57" i="30" s="1"/>
  <c r="D57" i="29"/>
  <c r="E57" i="29" s="1"/>
  <c r="G57" i="29" s="1"/>
  <c r="D57" i="8"/>
  <c r="M62" i="23"/>
  <c r="E62" i="23"/>
  <c r="BC61" i="23"/>
  <c r="AY61" i="23"/>
  <c r="AZ61" i="23" s="1"/>
  <c r="P104" i="15"/>
  <c r="Q104" i="15" s="1"/>
  <c r="AE104" i="15"/>
  <c r="U104" i="15"/>
  <c r="V104" i="15" s="1"/>
  <c r="I105" i="15"/>
  <c r="B65" i="31"/>
  <c r="C64" i="31"/>
  <c r="AA64" i="31"/>
  <c r="AH64" i="31" s="1"/>
  <c r="AQ64" i="31" s="1"/>
  <c r="C64" i="30"/>
  <c r="B65" i="30"/>
  <c r="AA64" i="30"/>
  <c r="AH64" i="30" s="1"/>
  <c r="AQ64" i="30" s="1"/>
  <c r="B64" i="29"/>
  <c r="AA63" i="29"/>
  <c r="AH63" i="29" s="1"/>
  <c r="AQ63" i="29" s="1"/>
  <c r="C63" i="29"/>
  <c r="G56" i="8"/>
  <c r="C58" i="8"/>
  <c r="B59" i="8"/>
  <c r="AA58" i="8"/>
  <c r="AH58" i="8" s="1"/>
  <c r="AQ58" i="8" s="1"/>
  <c r="E57" i="8"/>
  <c r="F62" i="23"/>
  <c r="D63" i="23"/>
  <c r="G63" i="23" s="1"/>
  <c r="D58" i="31" l="1"/>
  <c r="E58" i="31" s="1"/>
  <c r="G58" i="31" s="1"/>
  <c r="D58" i="30"/>
  <c r="E58" i="30" s="1"/>
  <c r="G58" i="30" s="1"/>
  <c r="D58" i="29"/>
  <c r="E58" i="29" s="1"/>
  <c r="G58" i="29" s="1"/>
  <c r="D58" i="8"/>
  <c r="M63" i="23"/>
  <c r="E63" i="23"/>
  <c r="BC62" i="23"/>
  <c r="AY62" i="23"/>
  <c r="AZ62" i="23" s="1"/>
  <c r="P105" i="15"/>
  <c r="Q105" i="15" s="1"/>
  <c r="U105" i="15"/>
  <c r="V105" i="15" s="1"/>
  <c r="AE105" i="15"/>
  <c r="I106" i="15"/>
  <c r="C65" i="31"/>
  <c r="B66" i="31"/>
  <c r="AA65" i="31"/>
  <c r="AH65" i="31" s="1"/>
  <c r="AQ65" i="31" s="1"/>
  <c r="B66" i="30"/>
  <c r="AA65" i="30"/>
  <c r="AH65" i="30" s="1"/>
  <c r="AQ65" i="30" s="1"/>
  <c r="C65" i="30"/>
  <c r="B65" i="29"/>
  <c r="AA64" i="29"/>
  <c r="AH64" i="29" s="1"/>
  <c r="AQ64" i="29" s="1"/>
  <c r="C64" i="29"/>
  <c r="G57" i="8"/>
  <c r="B60" i="8"/>
  <c r="AA59" i="8"/>
  <c r="AH59" i="8" s="1"/>
  <c r="AQ59" i="8" s="1"/>
  <c r="C59" i="8"/>
  <c r="F63" i="23"/>
  <c r="D64" i="23"/>
  <c r="G64" i="23" s="1"/>
  <c r="E58" i="8"/>
  <c r="D59" i="31" l="1"/>
  <c r="E59" i="31" s="1"/>
  <c r="G59" i="31" s="1"/>
  <c r="D59" i="30"/>
  <c r="E59" i="30" s="1"/>
  <c r="G59" i="30" s="1"/>
  <c r="D59" i="29"/>
  <c r="E59" i="29" s="1"/>
  <c r="G59" i="29" s="1"/>
  <c r="D59" i="8"/>
  <c r="M64" i="23"/>
  <c r="E64" i="23"/>
  <c r="BC63" i="23"/>
  <c r="AY63" i="23"/>
  <c r="AZ63" i="23" s="1"/>
  <c r="P106" i="15"/>
  <c r="Q106" i="15" s="1"/>
  <c r="AE106" i="15"/>
  <c r="U106" i="15"/>
  <c r="V106" i="15" s="1"/>
  <c r="I107" i="15"/>
  <c r="B67" i="31"/>
  <c r="AA66" i="31"/>
  <c r="AH66" i="31" s="1"/>
  <c r="AQ66" i="31" s="1"/>
  <c r="C66" i="31"/>
  <c r="C66" i="30"/>
  <c r="B67" i="30"/>
  <c r="AA66" i="30"/>
  <c r="AH66" i="30" s="1"/>
  <c r="AQ66" i="30" s="1"/>
  <c r="B66" i="29"/>
  <c r="AA65" i="29"/>
  <c r="AH65" i="29" s="1"/>
  <c r="AQ65" i="29" s="1"/>
  <c r="C65" i="29"/>
  <c r="G58" i="8"/>
  <c r="D65" i="23"/>
  <c r="G65" i="23" s="1"/>
  <c r="F64" i="23"/>
  <c r="C60" i="8"/>
  <c r="B61" i="8"/>
  <c r="AA60" i="8"/>
  <c r="AH60" i="8" s="1"/>
  <c r="AQ60" i="8" s="1"/>
  <c r="E59" i="8"/>
  <c r="D60" i="31" l="1"/>
  <c r="E60" i="31" s="1"/>
  <c r="G60" i="31" s="1"/>
  <c r="D60" i="30"/>
  <c r="E60" i="30" s="1"/>
  <c r="G60" i="30" s="1"/>
  <c r="D60" i="29"/>
  <c r="E60" i="29" s="1"/>
  <c r="G60" i="29" s="1"/>
  <c r="D60" i="8"/>
  <c r="M65" i="23"/>
  <c r="E65" i="23"/>
  <c r="BC64" i="23"/>
  <c r="AY64" i="23"/>
  <c r="AZ64" i="23" s="1"/>
  <c r="P107" i="15"/>
  <c r="Q107" i="15" s="1"/>
  <c r="AE107" i="15"/>
  <c r="U107" i="15"/>
  <c r="V107" i="15" s="1"/>
  <c r="I108" i="15"/>
  <c r="C67" i="31"/>
  <c r="B68" i="31"/>
  <c r="AA67" i="31"/>
  <c r="AH67" i="31" s="1"/>
  <c r="AQ67" i="31" s="1"/>
  <c r="B68" i="30"/>
  <c r="AA67" i="30"/>
  <c r="AH67" i="30" s="1"/>
  <c r="AQ67" i="30" s="1"/>
  <c r="C67" i="30"/>
  <c r="B67" i="29"/>
  <c r="AA66" i="29"/>
  <c r="AH66" i="29" s="1"/>
  <c r="AQ66" i="29" s="1"/>
  <c r="C66" i="29"/>
  <c r="D66" i="23"/>
  <c r="G66" i="23" s="1"/>
  <c r="F65" i="23"/>
  <c r="G59" i="8"/>
  <c r="B62" i="8"/>
  <c r="AA61" i="8"/>
  <c r="AH61" i="8" s="1"/>
  <c r="AQ61" i="8" s="1"/>
  <c r="C61" i="8"/>
  <c r="E60" i="8"/>
  <c r="D61" i="31" l="1"/>
  <c r="E61" i="31" s="1"/>
  <c r="G61" i="31" s="1"/>
  <c r="D61" i="30"/>
  <c r="E61" i="30" s="1"/>
  <c r="G61" i="30" s="1"/>
  <c r="D61" i="29"/>
  <c r="E61" i="29" s="1"/>
  <c r="G61" i="29" s="1"/>
  <c r="D61" i="8"/>
  <c r="M66" i="23"/>
  <c r="E66" i="23"/>
  <c r="BC65" i="23"/>
  <c r="AY65" i="23"/>
  <c r="AZ65" i="23" s="1"/>
  <c r="P108" i="15"/>
  <c r="Q108" i="15" s="1"/>
  <c r="U108" i="15"/>
  <c r="V108" i="15" s="1"/>
  <c r="AE108" i="15"/>
  <c r="I109" i="15"/>
  <c r="B69" i="31"/>
  <c r="AA68" i="31"/>
  <c r="AH68" i="31" s="1"/>
  <c r="AQ68" i="31" s="1"/>
  <c r="C68" i="31"/>
  <c r="C68" i="30"/>
  <c r="B69" i="30"/>
  <c r="AA68" i="30"/>
  <c r="AH68" i="30" s="1"/>
  <c r="AQ68" i="30" s="1"/>
  <c r="B68" i="29"/>
  <c r="AA67" i="29"/>
  <c r="AH67" i="29" s="1"/>
  <c r="AQ67" i="29" s="1"/>
  <c r="C67" i="29"/>
  <c r="C62" i="8"/>
  <c r="B63" i="8"/>
  <c r="AA62" i="8"/>
  <c r="AH62" i="8" s="1"/>
  <c r="AQ62" i="8" s="1"/>
  <c r="F66" i="23"/>
  <c r="D67" i="23"/>
  <c r="G67" i="23" s="1"/>
  <c r="G60" i="8"/>
  <c r="E61" i="8"/>
  <c r="D62" i="31" l="1"/>
  <c r="E62" i="31" s="1"/>
  <c r="G62" i="31" s="1"/>
  <c r="D62" i="30"/>
  <c r="E62" i="30" s="1"/>
  <c r="G62" i="30" s="1"/>
  <c r="D62" i="29"/>
  <c r="E62" i="29" s="1"/>
  <c r="G62" i="29" s="1"/>
  <c r="D62" i="8"/>
  <c r="M67" i="23"/>
  <c r="E67" i="23"/>
  <c r="BC66" i="23"/>
  <c r="AY66" i="23"/>
  <c r="AZ66" i="23" s="1"/>
  <c r="P109" i="15"/>
  <c r="Q109" i="15" s="1"/>
  <c r="U109" i="15"/>
  <c r="V109" i="15" s="1"/>
  <c r="AE109" i="15"/>
  <c r="I110" i="15"/>
  <c r="C69" i="31"/>
  <c r="B70" i="31"/>
  <c r="AA69" i="31"/>
  <c r="AH69" i="31" s="1"/>
  <c r="AQ69" i="31" s="1"/>
  <c r="B70" i="30"/>
  <c r="AA69" i="30"/>
  <c r="AH69" i="30" s="1"/>
  <c r="AQ69" i="30" s="1"/>
  <c r="C69" i="30"/>
  <c r="B69" i="29"/>
  <c r="AA68" i="29"/>
  <c r="AH68" i="29" s="1"/>
  <c r="AQ68" i="29" s="1"/>
  <c r="C68" i="29"/>
  <c r="B64" i="8"/>
  <c r="AA63" i="8"/>
  <c r="AH63" i="8" s="1"/>
  <c r="AQ63" i="8" s="1"/>
  <c r="C63" i="8"/>
  <c r="F67" i="23"/>
  <c r="D68" i="23"/>
  <c r="G68" i="23" s="1"/>
  <c r="E62" i="8"/>
  <c r="G61" i="8"/>
  <c r="D63" i="31" l="1"/>
  <c r="E63" i="31" s="1"/>
  <c r="G63" i="31" s="1"/>
  <c r="D63" i="30"/>
  <c r="E63" i="30" s="1"/>
  <c r="G63" i="30" s="1"/>
  <c r="D63" i="29"/>
  <c r="E63" i="29" s="1"/>
  <c r="G63" i="29" s="1"/>
  <c r="D63" i="8"/>
  <c r="M68" i="23"/>
  <c r="E68" i="23"/>
  <c r="BC67" i="23"/>
  <c r="AY67" i="23"/>
  <c r="AZ67" i="23" s="1"/>
  <c r="P110" i="15"/>
  <c r="Q110" i="15" s="1"/>
  <c r="U110" i="15"/>
  <c r="V110" i="15" s="1"/>
  <c r="AE110" i="15"/>
  <c r="I111" i="15"/>
  <c r="B71" i="31"/>
  <c r="AA70" i="31"/>
  <c r="AH70" i="31" s="1"/>
  <c r="AQ70" i="31" s="1"/>
  <c r="C70" i="31"/>
  <c r="C70" i="30"/>
  <c r="B71" i="30"/>
  <c r="AA70" i="30"/>
  <c r="AH70" i="30" s="1"/>
  <c r="AQ70" i="30" s="1"/>
  <c r="B70" i="29"/>
  <c r="AA69" i="29"/>
  <c r="AH69" i="29" s="1"/>
  <c r="AQ69" i="29" s="1"/>
  <c r="C69" i="29"/>
  <c r="G62" i="8"/>
  <c r="D69" i="23"/>
  <c r="G69" i="23" s="1"/>
  <c r="F68" i="23"/>
  <c r="E63" i="8"/>
  <c r="C64" i="8"/>
  <c r="B65" i="8"/>
  <c r="AA64" i="8"/>
  <c r="AH64" i="8" s="1"/>
  <c r="AQ64" i="8" s="1"/>
  <c r="D64" i="31" l="1"/>
  <c r="E64" i="31" s="1"/>
  <c r="G64" i="31" s="1"/>
  <c r="D64" i="30"/>
  <c r="E64" i="30" s="1"/>
  <c r="G64" i="30" s="1"/>
  <c r="D64" i="29"/>
  <c r="E64" i="29" s="1"/>
  <c r="G64" i="29" s="1"/>
  <c r="D64" i="8"/>
  <c r="M69" i="23"/>
  <c r="E69" i="23"/>
  <c r="BC68" i="23"/>
  <c r="AY68" i="23"/>
  <c r="AZ68" i="23" s="1"/>
  <c r="P111" i="15"/>
  <c r="Q111" i="15" s="1"/>
  <c r="AE111" i="15"/>
  <c r="U111" i="15"/>
  <c r="V111" i="15" s="1"/>
  <c r="I112" i="15"/>
  <c r="C71" i="31"/>
  <c r="B72" i="31"/>
  <c r="AA71" i="31"/>
  <c r="AH71" i="31" s="1"/>
  <c r="AQ71" i="31" s="1"/>
  <c r="B72" i="30"/>
  <c r="AA71" i="30"/>
  <c r="AH71" i="30" s="1"/>
  <c r="AQ71" i="30" s="1"/>
  <c r="C71" i="30"/>
  <c r="B71" i="29"/>
  <c r="AA70" i="29"/>
  <c r="AH70" i="29" s="1"/>
  <c r="AQ70" i="29" s="1"/>
  <c r="C70" i="29"/>
  <c r="D70" i="23"/>
  <c r="G70" i="23" s="1"/>
  <c r="F69" i="23"/>
  <c r="B66" i="8"/>
  <c r="AA65" i="8"/>
  <c r="AH65" i="8" s="1"/>
  <c r="AQ65" i="8" s="1"/>
  <c r="C65" i="8"/>
  <c r="E64" i="8"/>
  <c r="G63" i="8"/>
  <c r="D65" i="31" l="1"/>
  <c r="E65" i="31" s="1"/>
  <c r="G65" i="31" s="1"/>
  <c r="D65" i="30"/>
  <c r="E65" i="30" s="1"/>
  <c r="G65" i="30" s="1"/>
  <c r="D65" i="29"/>
  <c r="E65" i="29" s="1"/>
  <c r="G65" i="29" s="1"/>
  <c r="D65" i="8"/>
  <c r="M70" i="23"/>
  <c r="E70" i="23"/>
  <c r="BC69" i="23"/>
  <c r="AY69" i="23"/>
  <c r="AZ69" i="23" s="1"/>
  <c r="P112" i="15"/>
  <c r="Q112" i="15" s="1"/>
  <c r="AE112" i="15"/>
  <c r="U112" i="15"/>
  <c r="V112" i="15" s="1"/>
  <c r="I113" i="15"/>
  <c r="B73" i="31"/>
  <c r="AA72" i="31"/>
  <c r="AH72" i="31" s="1"/>
  <c r="AQ72" i="31" s="1"/>
  <c r="C72" i="31"/>
  <c r="C72" i="30"/>
  <c r="B73" i="30"/>
  <c r="AA72" i="30"/>
  <c r="AH72" i="30" s="1"/>
  <c r="AQ72" i="30" s="1"/>
  <c r="B72" i="29"/>
  <c r="AA71" i="29"/>
  <c r="AH71" i="29" s="1"/>
  <c r="AQ71" i="29" s="1"/>
  <c r="C71" i="29"/>
  <c r="G64" i="8"/>
  <c r="C66" i="8"/>
  <c r="B67" i="8"/>
  <c r="AA66" i="8"/>
  <c r="AH66" i="8" s="1"/>
  <c r="AQ66" i="8" s="1"/>
  <c r="E65" i="8"/>
  <c r="F70" i="23"/>
  <c r="D71" i="23"/>
  <c r="G71" i="23" s="1"/>
  <c r="D66" i="31" l="1"/>
  <c r="E66" i="31" s="1"/>
  <c r="G66" i="31" s="1"/>
  <c r="D66" i="30"/>
  <c r="E66" i="30" s="1"/>
  <c r="G66" i="30" s="1"/>
  <c r="D66" i="29"/>
  <c r="E66" i="29" s="1"/>
  <c r="G66" i="29" s="1"/>
  <c r="D66" i="8"/>
  <c r="M71" i="23"/>
  <c r="E71" i="23"/>
  <c r="BC70" i="23"/>
  <c r="AY70" i="23"/>
  <c r="AZ70" i="23" s="1"/>
  <c r="P113" i="15"/>
  <c r="Q113" i="15" s="1"/>
  <c r="U113" i="15"/>
  <c r="V113" i="15" s="1"/>
  <c r="AE113" i="15"/>
  <c r="I114" i="15"/>
  <c r="C73" i="31"/>
  <c r="B74" i="31"/>
  <c r="AA73" i="31"/>
  <c r="AH73" i="31" s="1"/>
  <c r="AQ73" i="31" s="1"/>
  <c r="B74" i="30"/>
  <c r="AA73" i="30"/>
  <c r="AH73" i="30" s="1"/>
  <c r="AQ73" i="30" s="1"/>
  <c r="C73" i="30"/>
  <c r="B73" i="29"/>
  <c r="AA72" i="29"/>
  <c r="AH72" i="29" s="1"/>
  <c r="AQ72" i="29" s="1"/>
  <c r="C72" i="29"/>
  <c r="G65" i="8"/>
  <c r="B68" i="8"/>
  <c r="AA67" i="8"/>
  <c r="AH67" i="8" s="1"/>
  <c r="AQ67" i="8" s="1"/>
  <c r="C67" i="8"/>
  <c r="F71" i="23"/>
  <c r="D72" i="23"/>
  <c r="G72" i="23" s="1"/>
  <c r="E66" i="8"/>
  <c r="D67" i="31" l="1"/>
  <c r="E67" i="31" s="1"/>
  <c r="G67" i="31" s="1"/>
  <c r="D67" i="30"/>
  <c r="E67" i="30" s="1"/>
  <c r="G67" i="30" s="1"/>
  <c r="D67" i="29"/>
  <c r="E67" i="29" s="1"/>
  <c r="G67" i="29" s="1"/>
  <c r="D67" i="8"/>
  <c r="M72" i="23"/>
  <c r="E72" i="23"/>
  <c r="BC71" i="23"/>
  <c r="AY71" i="23"/>
  <c r="AZ71" i="23" s="1"/>
  <c r="P114" i="15"/>
  <c r="Q114" i="15" s="1"/>
  <c r="AE114" i="15"/>
  <c r="U114" i="15"/>
  <c r="V114" i="15" s="1"/>
  <c r="I115" i="15"/>
  <c r="B75" i="31"/>
  <c r="AA74" i="31"/>
  <c r="AH74" i="31" s="1"/>
  <c r="AQ74" i="31" s="1"/>
  <c r="C74" i="31"/>
  <c r="C74" i="30"/>
  <c r="B75" i="30"/>
  <c r="AA74" i="30"/>
  <c r="AH74" i="30" s="1"/>
  <c r="AQ74" i="30" s="1"/>
  <c r="B74" i="29"/>
  <c r="AA73" i="29"/>
  <c r="AH73" i="29" s="1"/>
  <c r="AQ73" i="29" s="1"/>
  <c r="C73" i="29"/>
  <c r="G66" i="8"/>
  <c r="D73" i="23"/>
  <c r="G73" i="23" s="1"/>
  <c r="F72" i="23"/>
  <c r="C68" i="8"/>
  <c r="B69" i="8"/>
  <c r="AA68" i="8"/>
  <c r="AH68" i="8" s="1"/>
  <c r="AQ68" i="8" s="1"/>
  <c r="E67" i="8"/>
  <c r="D68" i="31" l="1"/>
  <c r="E68" i="31" s="1"/>
  <c r="G68" i="31" s="1"/>
  <c r="D68" i="30"/>
  <c r="E68" i="30" s="1"/>
  <c r="G68" i="30" s="1"/>
  <c r="D68" i="29"/>
  <c r="E68" i="29" s="1"/>
  <c r="G68" i="29" s="1"/>
  <c r="D68" i="8"/>
  <c r="M73" i="23"/>
  <c r="E73" i="23"/>
  <c r="BC72" i="23"/>
  <c r="AY72" i="23"/>
  <c r="AZ72" i="23" s="1"/>
  <c r="P115" i="15"/>
  <c r="Q115" i="15" s="1"/>
  <c r="U115" i="15"/>
  <c r="V115" i="15" s="1"/>
  <c r="AE115" i="15"/>
  <c r="I116" i="15"/>
  <c r="C75" i="31"/>
  <c r="B76" i="31"/>
  <c r="AA75" i="31"/>
  <c r="AH75" i="31" s="1"/>
  <c r="AQ75" i="31" s="1"/>
  <c r="B76" i="30"/>
  <c r="AA75" i="30"/>
  <c r="AH75" i="30" s="1"/>
  <c r="AQ75" i="30" s="1"/>
  <c r="C75" i="30"/>
  <c r="B75" i="29"/>
  <c r="AA74" i="29"/>
  <c r="AH74" i="29" s="1"/>
  <c r="AQ74" i="29" s="1"/>
  <c r="C74" i="29"/>
  <c r="D74" i="23"/>
  <c r="G74" i="23" s="1"/>
  <c r="F73" i="23"/>
  <c r="G67" i="8"/>
  <c r="B70" i="8"/>
  <c r="AA69" i="8"/>
  <c r="AH69" i="8" s="1"/>
  <c r="AQ69" i="8" s="1"/>
  <c r="C69" i="8"/>
  <c r="E68" i="8"/>
  <c r="D69" i="31" l="1"/>
  <c r="E69" i="31" s="1"/>
  <c r="G69" i="31" s="1"/>
  <c r="D69" i="30"/>
  <c r="E69" i="30" s="1"/>
  <c r="G69" i="30" s="1"/>
  <c r="D69" i="29"/>
  <c r="E69" i="29" s="1"/>
  <c r="G69" i="29" s="1"/>
  <c r="D69" i="8"/>
  <c r="M74" i="23"/>
  <c r="E74" i="23"/>
  <c r="BC73" i="23"/>
  <c r="AY73" i="23"/>
  <c r="AZ73" i="23" s="1"/>
  <c r="P116" i="15"/>
  <c r="Q116" i="15" s="1"/>
  <c r="U116" i="15"/>
  <c r="V116" i="15" s="1"/>
  <c r="AE116" i="15"/>
  <c r="I117" i="15"/>
  <c r="B77" i="31"/>
  <c r="AA76" i="31"/>
  <c r="AH76" i="31" s="1"/>
  <c r="AQ76" i="31" s="1"/>
  <c r="C76" i="31"/>
  <c r="C76" i="30"/>
  <c r="B77" i="30"/>
  <c r="AA76" i="30"/>
  <c r="AH76" i="30" s="1"/>
  <c r="AQ76" i="30" s="1"/>
  <c r="B76" i="29"/>
  <c r="AA75" i="29"/>
  <c r="AH75" i="29" s="1"/>
  <c r="AQ75" i="29" s="1"/>
  <c r="C75" i="29"/>
  <c r="C70" i="8"/>
  <c r="B71" i="8"/>
  <c r="AA70" i="8"/>
  <c r="AH70" i="8" s="1"/>
  <c r="AQ70" i="8" s="1"/>
  <c r="F74" i="23"/>
  <c r="D75" i="23"/>
  <c r="G75" i="23" s="1"/>
  <c r="G68" i="8"/>
  <c r="E69" i="8"/>
  <c r="D70" i="31" l="1"/>
  <c r="E70" i="31" s="1"/>
  <c r="G70" i="31" s="1"/>
  <c r="D70" i="30"/>
  <c r="E70" i="30" s="1"/>
  <c r="G70" i="30" s="1"/>
  <c r="D70" i="29"/>
  <c r="E70" i="29" s="1"/>
  <c r="G70" i="29" s="1"/>
  <c r="D70" i="8"/>
  <c r="M75" i="23"/>
  <c r="E75" i="23"/>
  <c r="BC74" i="23"/>
  <c r="AY74" i="23"/>
  <c r="AZ74" i="23" s="1"/>
  <c r="P117" i="15"/>
  <c r="Q117" i="15" s="1"/>
  <c r="U117" i="15"/>
  <c r="V117" i="15" s="1"/>
  <c r="AE117" i="15"/>
  <c r="I118" i="15"/>
  <c r="C77" i="31"/>
  <c r="B78" i="31"/>
  <c r="AA77" i="31"/>
  <c r="AH77" i="31" s="1"/>
  <c r="AQ77" i="31" s="1"/>
  <c r="B78" i="30"/>
  <c r="AA77" i="30"/>
  <c r="AH77" i="30" s="1"/>
  <c r="AQ77" i="30" s="1"/>
  <c r="C77" i="30"/>
  <c r="B77" i="29"/>
  <c r="AA76" i="29"/>
  <c r="AH76" i="29" s="1"/>
  <c r="AQ76" i="29" s="1"/>
  <c r="C76" i="29"/>
  <c r="G69" i="8"/>
  <c r="B72" i="8"/>
  <c r="AA71" i="8"/>
  <c r="AH71" i="8" s="1"/>
  <c r="AQ71" i="8" s="1"/>
  <c r="C71" i="8"/>
  <c r="F75" i="23"/>
  <c r="D76" i="23"/>
  <c r="G76" i="23" s="1"/>
  <c r="E70" i="8"/>
  <c r="D71" i="31" l="1"/>
  <c r="E71" i="31" s="1"/>
  <c r="G71" i="31" s="1"/>
  <c r="D71" i="30"/>
  <c r="E71" i="30" s="1"/>
  <c r="G71" i="30" s="1"/>
  <c r="D71" i="29"/>
  <c r="E71" i="29" s="1"/>
  <c r="G71" i="29" s="1"/>
  <c r="D71" i="8"/>
  <c r="M76" i="23"/>
  <c r="E76" i="23"/>
  <c r="AY75" i="23"/>
  <c r="AZ75" i="23" s="1"/>
  <c r="BC75" i="23"/>
  <c r="P118" i="15"/>
  <c r="Q118" i="15" s="1"/>
  <c r="U118" i="15"/>
  <c r="V118" i="15" s="1"/>
  <c r="AE118" i="15"/>
  <c r="I119" i="15"/>
  <c r="B79" i="31"/>
  <c r="AA78" i="31"/>
  <c r="AH78" i="31" s="1"/>
  <c r="AQ78" i="31" s="1"/>
  <c r="C78" i="31"/>
  <c r="C78" i="30"/>
  <c r="B79" i="30"/>
  <c r="AA78" i="30"/>
  <c r="AH78" i="30" s="1"/>
  <c r="AQ78" i="30" s="1"/>
  <c r="B78" i="29"/>
  <c r="AA77" i="29"/>
  <c r="AH77" i="29" s="1"/>
  <c r="AQ77" i="29" s="1"/>
  <c r="C77" i="29"/>
  <c r="C72" i="8"/>
  <c r="B73" i="8"/>
  <c r="AA72" i="8"/>
  <c r="AH72" i="8" s="1"/>
  <c r="AQ72" i="8" s="1"/>
  <c r="G70" i="8"/>
  <c r="D77" i="23"/>
  <c r="G77" i="23" s="1"/>
  <c r="F76" i="23"/>
  <c r="E71" i="8"/>
  <c r="D72" i="31" l="1"/>
  <c r="E72" i="31" s="1"/>
  <c r="G72" i="31" s="1"/>
  <c r="D72" i="30"/>
  <c r="E72" i="30" s="1"/>
  <c r="G72" i="30" s="1"/>
  <c r="D72" i="29"/>
  <c r="E72" i="29" s="1"/>
  <c r="G72" i="29" s="1"/>
  <c r="D72" i="8"/>
  <c r="M77" i="23"/>
  <c r="E77" i="23"/>
  <c r="BC76" i="23"/>
  <c r="AY76" i="23"/>
  <c r="AZ76" i="23" s="1"/>
  <c r="P119" i="15"/>
  <c r="Q119" i="15" s="1"/>
  <c r="U119" i="15"/>
  <c r="V119" i="15" s="1"/>
  <c r="AE119" i="15"/>
  <c r="I120" i="15"/>
  <c r="C79" i="31"/>
  <c r="B80" i="31"/>
  <c r="AA79" i="31"/>
  <c r="AH79" i="31" s="1"/>
  <c r="AQ79" i="31" s="1"/>
  <c r="B80" i="30"/>
  <c r="AA79" i="30"/>
  <c r="AH79" i="30" s="1"/>
  <c r="AQ79" i="30" s="1"/>
  <c r="C79" i="30"/>
  <c r="C78" i="29"/>
  <c r="B79" i="29"/>
  <c r="AA78" i="29"/>
  <c r="AH78" i="29" s="1"/>
  <c r="AQ78" i="29" s="1"/>
  <c r="D78" i="23"/>
  <c r="G78" i="23" s="1"/>
  <c r="F77" i="23"/>
  <c r="B74" i="8"/>
  <c r="AA73" i="8"/>
  <c r="AH73" i="8" s="1"/>
  <c r="AQ73" i="8" s="1"/>
  <c r="C73" i="8"/>
  <c r="E72" i="8"/>
  <c r="G71" i="8"/>
  <c r="D73" i="31" l="1"/>
  <c r="E73" i="31" s="1"/>
  <c r="G73" i="31" s="1"/>
  <c r="D73" i="30"/>
  <c r="E73" i="30" s="1"/>
  <c r="G73" i="30" s="1"/>
  <c r="D73" i="29"/>
  <c r="E73" i="29" s="1"/>
  <c r="G73" i="29" s="1"/>
  <c r="D73" i="8"/>
  <c r="M78" i="23"/>
  <c r="E78" i="23"/>
  <c r="BC77" i="23"/>
  <c r="AY77" i="23"/>
  <c r="AZ77" i="23" s="1"/>
  <c r="P120" i="15"/>
  <c r="Q120" i="15" s="1"/>
  <c r="U120" i="15"/>
  <c r="V120" i="15" s="1"/>
  <c r="AE120" i="15"/>
  <c r="I121" i="15"/>
  <c r="B81" i="31"/>
  <c r="AA80" i="31"/>
  <c r="AH80" i="31" s="1"/>
  <c r="AQ80" i="31" s="1"/>
  <c r="C80" i="31"/>
  <c r="C80" i="30"/>
  <c r="B81" i="30"/>
  <c r="AA80" i="30"/>
  <c r="AH80" i="30" s="1"/>
  <c r="AQ80" i="30" s="1"/>
  <c r="C79" i="29"/>
  <c r="B80" i="29"/>
  <c r="AA79" i="29"/>
  <c r="AH79" i="29" s="1"/>
  <c r="AQ79" i="29" s="1"/>
  <c r="G72" i="8"/>
  <c r="C74" i="8"/>
  <c r="B75" i="8"/>
  <c r="AA74" i="8"/>
  <c r="AH74" i="8" s="1"/>
  <c r="AQ74" i="8" s="1"/>
  <c r="E73" i="8"/>
  <c r="F78" i="23"/>
  <c r="D79" i="23"/>
  <c r="G79" i="23" s="1"/>
  <c r="D74" i="31" l="1"/>
  <c r="E74" i="31" s="1"/>
  <c r="G74" i="31" s="1"/>
  <c r="D74" i="30"/>
  <c r="E74" i="30" s="1"/>
  <c r="G74" i="30" s="1"/>
  <c r="D74" i="29"/>
  <c r="E74" i="29" s="1"/>
  <c r="G74" i="29" s="1"/>
  <c r="D74" i="8"/>
  <c r="M79" i="23"/>
  <c r="E79" i="23"/>
  <c r="BC78" i="23"/>
  <c r="AY78" i="23"/>
  <c r="AZ78" i="23" s="1"/>
  <c r="P121" i="15"/>
  <c r="Q121" i="15" s="1"/>
  <c r="U121" i="15"/>
  <c r="V121" i="15" s="1"/>
  <c r="AE121" i="15"/>
  <c r="I122" i="15"/>
  <c r="C81" i="31"/>
  <c r="B82" i="31"/>
  <c r="AA81" i="31"/>
  <c r="AH81" i="31" s="1"/>
  <c r="AQ81" i="31" s="1"/>
  <c r="B82" i="30"/>
  <c r="AA81" i="30"/>
  <c r="AH81" i="30" s="1"/>
  <c r="AQ81" i="30" s="1"/>
  <c r="C81" i="30"/>
  <c r="B81" i="29"/>
  <c r="AA80" i="29"/>
  <c r="AH80" i="29" s="1"/>
  <c r="AQ80" i="29" s="1"/>
  <c r="C80" i="29"/>
  <c r="G73" i="8"/>
  <c r="B76" i="8"/>
  <c r="AA75" i="8"/>
  <c r="AH75" i="8" s="1"/>
  <c r="AQ75" i="8" s="1"/>
  <c r="C75" i="8"/>
  <c r="F79" i="23"/>
  <c r="D80" i="23"/>
  <c r="G80" i="23" s="1"/>
  <c r="E74" i="8"/>
  <c r="D75" i="31" l="1"/>
  <c r="E75" i="31" s="1"/>
  <c r="G75" i="31" s="1"/>
  <c r="D75" i="30"/>
  <c r="E75" i="30" s="1"/>
  <c r="G75" i="30" s="1"/>
  <c r="D75" i="29"/>
  <c r="E75" i="29" s="1"/>
  <c r="G75" i="29" s="1"/>
  <c r="D75" i="8"/>
  <c r="M80" i="23"/>
  <c r="E80" i="23"/>
  <c r="BC79" i="23"/>
  <c r="AY79" i="23"/>
  <c r="AZ79" i="23" s="1"/>
  <c r="P122" i="15"/>
  <c r="Q122" i="15" s="1"/>
  <c r="AE122" i="15"/>
  <c r="U122" i="15"/>
  <c r="V122" i="15" s="1"/>
  <c r="I123" i="15"/>
  <c r="B83" i="31"/>
  <c r="AA82" i="31"/>
  <c r="AH82" i="31" s="1"/>
  <c r="AQ82" i="31" s="1"/>
  <c r="C82" i="31"/>
  <c r="C82" i="30"/>
  <c r="B83" i="30"/>
  <c r="AA82" i="30"/>
  <c r="AH82" i="30" s="1"/>
  <c r="AQ82" i="30" s="1"/>
  <c r="C81" i="29"/>
  <c r="B82" i="29"/>
  <c r="AA81" i="29"/>
  <c r="AH81" i="29" s="1"/>
  <c r="AQ81" i="29" s="1"/>
  <c r="G74" i="8"/>
  <c r="D81" i="23"/>
  <c r="G81" i="23" s="1"/>
  <c r="F80" i="23"/>
  <c r="C76" i="8"/>
  <c r="B77" i="8"/>
  <c r="AA76" i="8"/>
  <c r="AH76" i="8" s="1"/>
  <c r="AQ76" i="8" s="1"/>
  <c r="E75" i="8"/>
  <c r="D76" i="31" l="1"/>
  <c r="E76" i="31" s="1"/>
  <c r="G76" i="31" s="1"/>
  <c r="D76" i="30"/>
  <c r="E76" i="30" s="1"/>
  <c r="G76" i="30" s="1"/>
  <c r="D76" i="29"/>
  <c r="E76" i="29" s="1"/>
  <c r="G76" i="29" s="1"/>
  <c r="D76" i="8"/>
  <c r="M81" i="23"/>
  <c r="E81" i="23"/>
  <c r="BC80" i="23"/>
  <c r="AY80" i="23"/>
  <c r="AZ80" i="23" s="1"/>
  <c r="P123" i="15"/>
  <c r="Q123" i="15" s="1"/>
  <c r="U123" i="15"/>
  <c r="V123" i="15" s="1"/>
  <c r="AE123" i="15"/>
  <c r="I124" i="15"/>
  <c r="C83" i="31"/>
  <c r="B84" i="31"/>
  <c r="AA83" i="31"/>
  <c r="AH83" i="31" s="1"/>
  <c r="AQ83" i="31" s="1"/>
  <c r="B84" i="30"/>
  <c r="AA83" i="30"/>
  <c r="AH83" i="30" s="1"/>
  <c r="AQ83" i="30" s="1"/>
  <c r="C83" i="30"/>
  <c r="B83" i="29"/>
  <c r="AA82" i="29"/>
  <c r="AH82" i="29" s="1"/>
  <c r="AQ82" i="29" s="1"/>
  <c r="C82" i="29"/>
  <c r="E76" i="8"/>
  <c r="D82" i="23"/>
  <c r="G82" i="23" s="1"/>
  <c r="F81" i="23"/>
  <c r="G75" i="8"/>
  <c r="B78" i="8"/>
  <c r="AA77" i="8"/>
  <c r="AH77" i="8" s="1"/>
  <c r="AQ77" i="8" s="1"/>
  <c r="C77" i="8"/>
  <c r="D77" i="31" l="1"/>
  <c r="E77" i="31" s="1"/>
  <c r="G77" i="31" s="1"/>
  <c r="D77" i="30"/>
  <c r="E77" i="30" s="1"/>
  <c r="G77" i="30" s="1"/>
  <c r="D77" i="29"/>
  <c r="E77" i="29" s="1"/>
  <c r="G77" i="29" s="1"/>
  <c r="D77" i="8"/>
  <c r="M82" i="23"/>
  <c r="E82" i="23"/>
  <c r="BC81" i="23"/>
  <c r="AY81" i="23"/>
  <c r="AZ81" i="23" s="1"/>
  <c r="P124" i="15"/>
  <c r="Q124" i="15" s="1"/>
  <c r="AE124" i="15"/>
  <c r="U124" i="15"/>
  <c r="V124" i="15" s="1"/>
  <c r="I125" i="15"/>
  <c r="B85" i="31"/>
  <c r="AA84" i="31"/>
  <c r="AH84" i="31" s="1"/>
  <c r="AQ84" i="31" s="1"/>
  <c r="C84" i="31"/>
  <c r="C84" i="30"/>
  <c r="B85" i="30"/>
  <c r="AA84" i="30"/>
  <c r="AH84" i="30" s="1"/>
  <c r="AQ84" i="30" s="1"/>
  <c r="C83" i="29"/>
  <c r="B84" i="29"/>
  <c r="AA83" i="29"/>
  <c r="AH83" i="29" s="1"/>
  <c r="AQ83" i="29" s="1"/>
  <c r="E77" i="8"/>
  <c r="C78" i="8"/>
  <c r="B79" i="8"/>
  <c r="AA78" i="8"/>
  <c r="AH78" i="8" s="1"/>
  <c r="AQ78" i="8" s="1"/>
  <c r="F82" i="23"/>
  <c r="D83" i="23"/>
  <c r="G83" i="23" s="1"/>
  <c r="G76" i="8"/>
  <c r="D78" i="31" l="1"/>
  <c r="E78" i="31" s="1"/>
  <c r="G78" i="31" s="1"/>
  <c r="D78" i="30"/>
  <c r="E78" i="30" s="1"/>
  <c r="G78" i="30" s="1"/>
  <c r="D78" i="29"/>
  <c r="E78" i="29" s="1"/>
  <c r="G78" i="29" s="1"/>
  <c r="D78" i="8"/>
  <c r="M83" i="23"/>
  <c r="E83" i="23"/>
  <c r="BC82" i="23"/>
  <c r="AY82" i="23"/>
  <c r="AZ82" i="23" s="1"/>
  <c r="P125" i="15"/>
  <c r="Q125" i="15" s="1"/>
  <c r="AE125" i="15"/>
  <c r="U125" i="15"/>
  <c r="V125" i="15" s="1"/>
  <c r="I126" i="15"/>
  <c r="C85" i="31"/>
  <c r="B86" i="31"/>
  <c r="AA85" i="31"/>
  <c r="AH85" i="31" s="1"/>
  <c r="AQ85" i="31" s="1"/>
  <c r="B86" i="30"/>
  <c r="AA85" i="30"/>
  <c r="AH85" i="30" s="1"/>
  <c r="AQ85" i="30" s="1"/>
  <c r="C85" i="30"/>
  <c r="B85" i="29"/>
  <c r="AA84" i="29"/>
  <c r="AH84" i="29" s="1"/>
  <c r="AQ84" i="29" s="1"/>
  <c r="C84" i="29"/>
  <c r="B80" i="8"/>
  <c r="AA79" i="8"/>
  <c r="AH79" i="8" s="1"/>
  <c r="AQ79" i="8" s="1"/>
  <c r="C79" i="8"/>
  <c r="F83" i="23"/>
  <c r="D84" i="23"/>
  <c r="G84" i="23" s="1"/>
  <c r="E78" i="8"/>
  <c r="G77" i="8"/>
  <c r="D79" i="31" l="1"/>
  <c r="E79" i="31" s="1"/>
  <c r="G79" i="31" s="1"/>
  <c r="D79" i="30"/>
  <c r="E79" i="30" s="1"/>
  <c r="G79" i="30" s="1"/>
  <c r="D79" i="29"/>
  <c r="E79" i="29" s="1"/>
  <c r="G79" i="29" s="1"/>
  <c r="D79" i="8"/>
  <c r="M84" i="23"/>
  <c r="E84" i="23"/>
  <c r="BC83" i="23"/>
  <c r="AY83" i="23"/>
  <c r="AZ83" i="23" s="1"/>
  <c r="P126" i="15"/>
  <c r="Q126" i="15" s="1"/>
  <c r="AE126" i="15"/>
  <c r="U126" i="15"/>
  <c r="V126" i="15" s="1"/>
  <c r="I127" i="15"/>
  <c r="B87" i="31"/>
  <c r="AA86" i="31"/>
  <c r="AH86" i="31" s="1"/>
  <c r="AQ86" i="31" s="1"/>
  <c r="C86" i="31"/>
  <c r="C86" i="30"/>
  <c r="B87" i="30"/>
  <c r="AA86" i="30"/>
  <c r="AH86" i="30" s="1"/>
  <c r="AQ86" i="30" s="1"/>
  <c r="C85" i="29"/>
  <c r="B86" i="29"/>
  <c r="AA85" i="29"/>
  <c r="AH85" i="29" s="1"/>
  <c r="AQ85" i="29" s="1"/>
  <c r="G78" i="8"/>
  <c r="D85" i="23"/>
  <c r="G85" i="23" s="1"/>
  <c r="F84" i="23"/>
  <c r="E79" i="8"/>
  <c r="C80" i="8"/>
  <c r="B81" i="8"/>
  <c r="AA80" i="8"/>
  <c r="AH80" i="8" s="1"/>
  <c r="AQ80" i="8" s="1"/>
  <c r="D80" i="31" l="1"/>
  <c r="E80" i="31" s="1"/>
  <c r="G80" i="31" s="1"/>
  <c r="D80" i="30"/>
  <c r="E80" i="30" s="1"/>
  <c r="G80" i="30" s="1"/>
  <c r="D80" i="29"/>
  <c r="E80" i="29" s="1"/>
  <c r="G80" i="29" s="1"/>
  <c r="D80" i="8"/>
  <c r="M85" i="23"/>
  <c r="E85" i="23"/>
  <c r="BC84" i="23"/>
  <c r="AY84" i="23"/>
  <c r="AZ84" i="23" s="1"/>
  <c r="P127" i="15"/>
  <c r="Q127" i="15" s="1"/>
  <c r="AE127" i="15"/>
  <c r="U127" i="15"/>
  <c r="V127" i="15" s="1"/>
  <c r="I128" i="15"/>
  <c r="C87" i="31"/>
  <c r="B88" i="31"/>
  <c r="AA87" i="31"/>
  <c r="AH87" i="31" s="1"/>
  <c r="AQ87" i="31" s="1"/>
  <c r="B88" i="30"/>
  <c r="AA87" i="30"/>
  <c r="AH87" i="30" s="1"/>
  <c r="AQ87" i="30" s="1"/>
  <c r="C87" i="30"/>
  <c r="B87" i="29"/>
  <c r="AA86" i="29"/>
  <c r="AH86" i="29" s="1"/>
  <c r="AQ86" i="29" s="1"/>
  <c r="C86" i="29"/>
  <c r="D86" i="23"/>
  <c r="G86" i="23" s="1"/>
  <c r="F85" i="23"/>
  <c r="B82" i="8"/>
  <c r="AA81" i="8"/>
  <c r="AH81" i="8" s="1"/>
  <c r="AQ81" i="8" s="1"/>
  <c r="C81" i="8"/>
  <c r="E80" i="8"/>
  <c r="G79" i="8"/>
  <c r="D81" i="31" l="1"/>
  <c r="E81" i="31" s="1"/>
  <c r="G81" i="31" s="1"/>
  <c r="D81" i="30"/>
  <c r="E81" i="30" s="1"/>
  <c r="G81" i="30" s="1"/>
  <c r="D81" i="29"/>
  <c r="E81" i="29" s="1"/>
  <c r="G81" i="29" s="1"/>
  <c r="D81" i="8"/>
  <c r="M86" i="23"/>
  <c r="E86" i="23"/>
  <c r="BC85" i="23"/>
  <c r="AY85" i="23"/>
  <c r="AZ85" i="23" s="1"/>
  <c r="P128" i="15"/>
  <c r="Q128" i="15" s="1"/>
  <c r="U128" i="15"/>
  <c r="V128" i="15" s="1"/>
  <c r="AE128" i="15"/>
  <c r="I129" i="15"/>
  <c r="B89" i="31"/>
  <c r="AA88" i="31"/>
  <c r="AH88" i="31" s="1"/>
  <c r="AQ88" i="31" s="1"/>
  <c r="C88" i="31"/>
  <c r="B89" i="30"/>
  <c r="AA88" i="30"/>
  <c r="AH88" i="30" s="1"/>
  <c r="AQ88" i="30" s="1"/>
  <c r="C88" i="30"/>
  <c r="C87" i="29"/>
  <c r="B88" i="29"/>
  <c r="AA87" i="29"/>
  <c r="AH87" i="29" s="1"/>
  <c r="AQ87" i="29" s="1"/>
  <c r="G80" i="8"/>
  <c r="B83" i="8"/>
  <c r="AA82" i="8"/>
  <c r="AH82" i="8" s="1"/>
  <c r="AQ82" i="8" s="1"/>
  <c r="C82" i="8"/>
  <c r="E81" i="8"/>
  <c r="F86" i="23"/>
  <c r="D87" i="23"/>
  <c r="G87" i="23" s="1"/>
  <c r="D82" i="31" l="1"/>
  <c r="E82" i="31" s="1"/>
  <c r="G82" i="31" s="1"/>
  <c r="D82" i="30"/>
  <c r="E82" i="30" s="1"/>
  <c r="G82" i="30" s="1"/>
  <c r="D82" i="29"/>
  <c r="E82" i="29" s="1"/>
  <c r="G82" i="29" s="1"/>
  <c r="D82" i="8"/>
  <c r="M87" i="23"/>
  <c r="E87" i="23"/>
  <c r="BC86" i="23"/>
  <c r="AY86" i="23"/>
  <c r="AZ86" i="23" s="1"/>
  <c r="P129" i="15"/>
  <c r="Q129" i="15" s="1"/>
  <c r="AE129" i="15"/>
  <c r="U129" i="15"/>
  <c r="V129" i="15" s="1"/>
  <c r="I130" i="15"/>
  <c r="C89" i="31"/>
  <c r="B90" i="31"/>
  <c r="AA89" i="31"/>
  <c r="AH89" i="31" s="1"/>
  <c r="AQ89" i="31" s="1"/>
  <c r="B90" i="30"/>
  <c r="AA89" i="30"/>
  <c r="AH89" i="30" s="1"/>
  <c r="AQ89" i="30" s="1"/>
  <c r="C89" i="30"/>
  <c r="B89" i="29"/>
  <c r="AA88" i="29"/>
  <c r="AH88" i="29" s="1"/>
  <c r="AQ88" i="29" s="1"/>
  <c r="C88" i="29"/>
  <c r="G81" i="8"/>
  <c r="F87" i="23"/>
  <c r="D88" i="23"/>
  <c r="G88" i="23" s="1"/>
  <c r="B84" i="8"/>
  <c r="AA83" i="8"/>
  <c r="AH83" i="8" s="1"/>
  <c r="AQ83" i="8" s="1"/>
  <c r="C83" i="8"/>
  <c r="E82" i="8"/>
  <c r="D83" i="31" l="1"/>
  <c r="E83" i="31" s="1"/>
  <c r="G83" i="31" s="1"/>
  <c r="D83" i="30"/>
  <c r="E83" i="30" s="1"/>
  <c r="G83" i="30" s="1"/>
  <c r="D83" i="29"/>
  <c r="E83" i="29" s="1"/>
  <c r="G83" i="29" s="1"/>
  <c r="D83" i="8"/>
  <c r="M88" i="23"/>
  <c r="E88" i="23"/>
  <c r="BC87" i="23"/>
  <c r="AY87" i="23"/>
  <c r="AZ87" i="23" s="1"/>
  <c r="P130" i="15"/>
  <c r="Q130" i="15" s="1"/>
  <c r="AE130" i="15"/>
  <c r="U130" i="15"/>
  <c r="V130" i="15" s="1"/>
  <c r="I131" i="15"/>
  <c r="B91" i="31"/>
  <c r="AA90" i="31"/>
  <c r="AH90" i="31" s="1"/>
  <c r="AQ90" i="31" s="1"/>
  <c r="C90" i="31"/>
  <c r="B91" i="30"/>
  <c r="AA90" i="30"/>
  <c r="AH90" i="30" s="1"/>
  <c r="AQ90" i="30" s="1"/>
  <c r="C90" i="30"/>
  <c r="C89" i="29"/>
  <c r="B90" i="29"/>
  <c r="AA89" i="29"/>
  <c r="AH89" i="29" s="1"/>
  <c r="AQ89" i="29" s="1"/>
  <c r="D89" i="23"/>
  <c r="G89" i="23" s="1"/>
  <c r="F88" i="23"/>
  <c r="E83" i="8"/>
  <c r="G82" i="8"/>
  <c r="B85" i="8"/>
  <c r="AA84" i="8"/>
  <c r="AH84" i="8" s="1"/>
  <c r="AQ84" i="8" s="1"/>
  <c r="C84" i="8"/>
  <c r="D84" i="31" l="1"/>
  <c r="E84" i="31" s="1"/>
  <c r="G84" i="31" s="1"/>
  <c r="D84" i="30"/>
  <c r="E84" i="30" s="1"/>
  <c r="G84" i="30" s="1"/>
  <c r="D84" i="29"/>
  <c r="E84" i="29" s="1"/>
  <c r="G84" i="29" s="1"/>
  <c r="D84" i="8"/>
  <c r="M89" i="23"/>
  <c r="E89" i="23"/>
  <c r="BC88" i="23"/>
  <c r="AY88" i="23"/>
  <c r="AZ88" i="23" s="1"/>
  <c r="P131" i="15"/>
  <c r="Q131" i="15" s="1"/>
  <c r="BA28" i="15"/>
  <c r="U131" i="15"/>
  <c r="V131" i="15" s="1"/>
  <c r="AE131" i="15"/>
  <c r="I132" i="15"/>
  <c r="C91" i="31"/>
  <c r="B92" i="31"/>
  <c r="AA91" i="31"/>
  <c r="AH91" i="31" s="1"/>
  <c r="AQ91" i="31" s="1"/>
  <c r="B92" i="30"/>
  <c r="AA91" i="30"/>
  <c r="AH91" i="30" s="1"/>
  <c r="AQ91" i="30" s="1"/>
  <c r="C91" i="30"/>
  <c r="B91" i="29"/>
  <c r="AA90" i="29"/>
  <c r="AH90" i="29" s="1"/>
  <c r="AQ90" i="29" s="1"/>
  <c r="C90" i="29"/>
  <c r="E84" i="8"/>
  <c r="G83" i="8"/>
  <c r="B86" i="8"/>
  <c r="AA85" i="8"/>
  <c r="AH85" i="8" s="1"/>
  <c r="AQ85" i="8" s="1"/>
  <c r="C85" i="8"/>
  <c r="D90" i="23"/>
  <c r="G90" i="23" s="1"/>
  <c r="F89" i="23"/>
  <c r="D85" i="31" l="1"/>
  <c r="E85" i="31" s="1"/>
  <c r="G85" i="31" s="1"/>
  <c r="D85" i="30"/>
  <c r="E85" i="30" s="1"/>
  <c r="G85" i="30" s="1"/>
  <c r="D85" i="29"/>
  <c r="E85" i="29" s="1"/>
  <c r="G85" i="29" s="1"/>
  <c r="D85" i="8"/>
  <c r="E85" i="8" s="1"/>
  <c r="M90" i="23"/>
  <c r="E90" i="23"/>
  <c r="BC89" i="23"/>
  <c r="AY89" i="23"/>
  <c r="AZ89" i="23" s="1"/>
  <c r="P132" i="15"/>
  <c r="Q132" i="15" s="1"/>
  <c r="U132" i="15"/>
  <c r="V132" i="15" s="1"/>
  <c r="AE132" i="15"/>
  <c r="I133" i="15"/>
  <c r="Y165" i="15"/>
  <c r="AD165" i="15" s="1"/>
  <c r="Y163" i="15"/>
  <c r="AD163" i="15" s="1"/>
  <c r="Y161" i="15"/>
  <c r="AD161" i="15" s="1"/>
  <c r="Y159" i="15"/>
  <c r="AD159" i="15" s="1"/>
  <c r="Y157" i="15"/>
  <c r="AD157" i="15" s="1"/>
  <c r="Y155" i="15"/>
  <c r="AD155" i="15" s="1"/>
  <c r="Y153" i="15"/>
  <c r="AD153" i="15" s="1"/>
  <c r="Y151" i="15"/>
  <c r="AD151" i="15" s="1"/>
  <c r="Y149" i="15"/>
  <c r="AD149" i="15" s="1"/>
  <c r="Y147" i="15"/>
  <c r="AD147" i="15" s="1"/>
  <c r="Y145" i="15"/>
  <c r="AD145" i="15" s="1"/>
  <c r="Y143" i="15"/>
  <c r="AD143" i="15" s="1"/>
  <c r="Y141" i="15"/>
  <c r="AD141" i="15" s="1"/>
  <c r="Y139" i="15"/>
  <c r="AD139" i="15" s="1"/>
  <c r="Y137" i="15"/>
  <c r="AD137" i="15" s="1"/>
  <c r="Y135" i="15"/>
  <c r="AD135" i="15" s="1"/>
  <c r="Y133" i="15"/>
  <c r="AD133" i="15" s="1"/>
  <c r="Y131" i="15"/>
  <c r="AD131" i="15" s="1"/>
  <c r="BB28" i="15" s="1"/>
  <c r="Y167" i="15"/>
  <c r="AD167" i="15" s="1"/>
  <c r="Y168" i="15"/>
  <c r="AD168" i="15" s="1"/>
  <c r="Y166" i="15"/>
  <c r="AD166" i="15" s="1"/>
  <c r="Y164" i="15"/>
  <c r="AD164" i="15" s="1"/>
  <c r="Y162" i="15"/>
  <c r="AD162" i="15" s="1"/>
  <c r="Y160" i="15"/>
  <c r="AD160" i="15" s="1"/>
  <c r="Y158" i="15"/>
  <c r="AD158" i="15" s="1"/>
  <c r="Y156" i="15"/>
  <c r="AD156" i="15" s="1"/>
  <c r="Y154" i="15"/>
  <c r="AD154" i="15" s="1"/>
  <c r="Y152" i="15"/>
  <c r="AD152" i="15" s="1"/>
  <c r="Y150" i="15"/>
  <c r="AD150" i="15" s="1"/>
  <c r="Y148" i="15"/>
  <c r="AD148" i="15" s="1"/>
  <c r="Y146" i="15"/>
  <c r="AD146" i="15" s="1"/>
  <c r="Y144" i="15"/>
  <c r="AD144" i="15" s="1"/>
  <c r="Y142" i="15"/>
  <c r="AD142" i="15" s="1"/>
  <c r="Y140" i="15"/>
  <c r="AD140" i="15" s="1"/>
  <c r="Y138" i="15"/>
  <c r="AD138" i="15" s="1"/>
  <c r="Y136" i="15"/>
  <c r="AD136" i="15" s="1"/>
  <c r="Y134" i="15"/>
  <c r="AD134" i="15" s="1"/>
  <c r="Y132" i="15"/>
  <c r="AD132" i="15" s="1"/>
  <c r="BC28" i="15"/>
  <c r="AF132" i="15" s="1"/>
  <c r="B93" i="31"/>
  <c r="AA92" i="31"/>
  <c r="AH92" i="31" s="1"/>
  <c r="AQ92" i="31" s="1"/>
  <c r="C92" i="31"/>
  <c r="B93" i="30"/>
  <c r="AA92" i="30"/>
  <c r="AH92" i="30" s="1"/>
  <c r="AQ92" i="30" s="1"/>
  <c r="C92" i="30"/>
  <c r="C91" i="29"/>
  <c r="B92" i="29"/>
  <c r="AA91" i="29"/>
  <c r="AH91" i="29" s="1"/>
  <c r="AQ91" i="29" s="1"/>
  <c r="F90" i="23"/>
  <c r="D91" i="23"/>
  <c r="G91" i="23" s="1"/>
  <c r="B87" i="8"/>
  <c r="AA86" i="8"/>
  <c r="AH86" i="8" s="1"/>
  <c r="AQ86" i="8" s="1"/>
  <c r="C86" i="8"/>
  <c r="G84" i="8"/>
  <c r="D86" i="31" l="1"/>
  <c r="E86" i="31" s="1"/>
  <c r="G86" i="31" s="1"/>
  <c r="D86" i="30"/>
  <c r="E86" i="30" s="1"/>
  <c r="D86" i="29"/>
  <c r="E86" i="29" s="1"/>
  <c r="G86" i="29" s="1"/>
  <c r="D86" i="8"/>
  <c r="G86" i="30"/>
  <c r="M91" i="23"/>
  <c r="E91" i="23"/>
  <c r="BC90" i="23"/>
  <c r="AY90" i="23"/>
  <c r="AZ90" i="23" s="1"/>
  <c r="AF59" i="15"/>
  <c r="AF36" i="15"/>
  <c r="AF17" i="15"/>
  <c r="AF24" i="15"/>
  <c r="AF57" i="15"/>
  <c r="AF56" i="15"/>
  <c r="AF46" i="15"/>
  <c r="AF28" i="15"/>
  <c r="AF22" i="15"/>
  <c r="AF51" i="15"/>
  <c r="AF52" i="15"/>
  <c r="AF14" i="15"/>
  <c r="AF26" i="15"/>
  <c r="AF39" i="15"/>
  <c r="AF31" i="15"/>
  <c r="AF29" i="15"/>
  <c r="AF55" i="15"/>
  <c r="AF48" i="15"/>
  <c r="AF44" i="15"/>
  <c r="AF12" i="15"/>
  <c r="AF20" i="15"/>
  <c r="AF32" i="15"/>
  <c r="AF42" i="15"/>
  <c r="AF50" i="15"/>
  <c r="AF13" i="15"/>
  <c r="AF25" i="15"/>
  <c r="AF11" i="15"/>
  <c r="AF15" i="15"/>
  <c r="AF19" i="15"/>
  <c r="AF54" i="15"/>
  <c r="AF58" i="15"/>
  <c r="AF30" i="15"/>
  <c r="AF45" i="15"/>
  <c r="AF10" i="15"/>
  <c r="AF43" i="15"/>
  <c r="AF16" i="15"/>
  <c r="AF53" i="15"/>
  <c r="AF41" i="15"/>
  <c r="AF35" i="15"/>
  <c r="AF27" i="15"/>
  <c r="AF18" i="15"/>
  <c r="AF23" i="15"/>
  <c r="AF40" i="15"/>
  <c r="AF21" i="15"/>
  <c r="AF33" i="15"/>
  <c r="AF49" i="15"/>
  <c r="AF38" i="15"/>
  <c r="AF37" i="15"/>
  <c r="AF34" i="15"/>
  <c r="AF47" i="15"/>
  <c r="AF60" i="15"/>
  <c r="AF61" i="15"/>
  <c r="AF62" i="15"/>
  <c r="AF63" i="15"/>
  <c r="AF64" i="15"/>
  <c r="AF65" i="15"/>
  <c r="AF66" i="15"/>
  <c r="AF67" i="15"/>
  <c r="AF68" i="15"/>
  <c r="AF69" i="15"/>
  <c r="AF70" i="15"/>
  <c r="AF71" i="15"/>
  <c r="AF72" i="15"/>
  <c r="AF73" i="15"/>
  <c r="AF74" i="15"/>
  <c r="AF75" i="15"/>
  <c r="AF76" i="15"/>
  <c r="AF77" i="15"/>
  <c r="AF78" i="15"/>
  <c r="AF79" i="15"/>
  <c r="AF80" i="15"/>
  <c r="AF81" i="15"/>
  <c r="AF82" i="15"/>
  <c r="AF83" i="15"/>
  <c r="AF84" i="15"/>
  <c r="AF85" i="15"/>
  <c r="AF86" i="15"/>
  <c r="AF87" i="15"/>
  <c r="AF88" i="15"/>
  <c r="AF89" i="15"/>
  <c r="AF90" i="15"/>
  <c r="AF91" i="15"/>
  <c r="AF92" i="15"/>
  <c r="AF93" i="15"/>
  <c r="AF94" i="15"/>
  <c r="AF95" i="15"/>
  <c r="AF96" i="15"/>
  <c r="AF97" i="15"/>
  <c r="AF98" i="15"/>
  <c r="AF99" i="15"/>
  <c r="AF100" i="15"/>
  <c r="AF101" i="15"/>
  <c r="AF102" i="15"/>
  <c r="AF103" i="15"/>
  <c r="AF104" i="15"/>
  <c r="AF105" i="15"/>
  <c r="AF106" i="15"/>
  <c r="AF107" i="15"/>
  <c r="AF108" i="15"/>
  <c r="AF109" i="15"/>
  <c r="AF110" i="15"/>
  <c r="AF111" i="15"/>
  <c r="AF112" i="15"/>
  <c r="AF113" i="15"/>
  <c r="AF114" i="15"/>
  <c r="AF115" i="15"/>
  <c r="AF116" i="15"/>
  <c r="AF117" i="15"/>
  <c r="AF118" i="15"/>
  <c r="AF119" i="15"/>
  <c r="AF120" i="15"/>
  <c r="AF121" i="15"/>
  <c r="AF122" i="15"/>
  <c r="AF123" i="15"/>
  <c r="AF124" i="15"/>
  <c r="AF125" i="15"/>
  <c r="AF126" i="15"/>
  <c r="AF127" i="15"/>
  <c r="AF128" i="15"/>
  <c r="AF129" i="15"/>
  <c r="AF130" i="15"/>
  <c r="AF131" i="15"/>
  <c r="P133" i="15"/>
  <c r="Q133" i="15" s="1"/>
  <c r="AF133" i="15"/>
  <c r="AE133" i="15"/>
  <c r="U133" i="15"/>
  <c r="V133" i="15" s="1"/>
  <c r="I134" i="15"/>
  <c r="C93" i="31"/>
  <c r="B94" i="31"/>
  <c r="AA93" i="31"/>
  <c r="AH93" i="31" s="1"/>
  <c r="AQ93" i="31" s="1"/>
  <c r="B94" i="30"/>
  <c r="AA93" i="30"/>
  <c r="AH93" i="30" s="1"/>
  <c r="AQ93" i="30" s="1"/>
  <c r="C93" i="30"/>
  <c r="B93" i="29"/>
  <c r="AA92" i="29"/>
  <c r="AH92" i="29" s="1"/>
  <c r="AQ92" i="29" s="1"/>
  <c r="C92" i="29"/>
  <c r="F91" i="23"/>
  <c r="D92" i="23"/>
  <c r="G92" i="23" s="1"/>
  <c r="B88" i="8"/>
  <c r="AA87" i="8"/>
  <c r="AH87" i="8" s="1"/>
  <c r="AQ87" i="8" s="1"/>
  <c r="C87" i="8"/>
  <c r="G85" i="8"/>
  <c r="E86" i="8"/>
  <c r="D87" i="31" l="1"/>
  <c r="E87" i="31" s="1"/>
  <c r="G87" i="31" s="1"/>
  <c r="D87" i="30"/>
  <c r="E87" i="30" s="1"/>
  <c r="D87" i="29"/>
  <c r="E87" i="29" s="1"/>
  <c r="G87" i="29" s="1"/>
  <c r="D87" i="8"/>
  <c r="G87" i="30"/>
  <c r="M92" i="23"/>
  <c r="E92" i="23"/>
  <c r="BC91" i="23"/>
  <c r="AY91" i="23"/>
  <c r="AZ91" i="23" s="1"/>
  <c r="R134" i="15"/>
  <c r="P134" i="15"/>
  <c r="Q134" i="15" s="1"/>
  <c r="U134" i="15"/>
  <c r="V134" i="15" s="1"/>
  <c r="AF134" i="15"/>
  <c r="AE134" i="15"/>
  <c r="I135" i="15"/>
  <c r="B95" i="31"/>
  <c r="AA94" i="31"/>
  <c r="AH94" i="31" s="1"/>
  <c r="AQ94" i="31" s="1"/>
  <c r="C94" i="31"/>
  <c r="B95" i="30"/>
  <c r="AA94" i="30"/>
  <c r="AH94" i="30" s="1"/>
  <c r="AQ94" i="30" s="1"/>
  <c r="C94" i="30"/>
  <c r="C93" i="29"/>
  <c r="B94" i="29"/>
  <c r="AA93" i="29"/>
  <c r="AH93" i="29" s="1"/>
  <c r="AQ93" i="29" s="1"/>
  <c r="G86" i="8"/>
  <c r="B89" i="8"/>
  <c r="AA88" i="8"/>
  <c r="AH88" i="8" s="1"/>
  <c r="AQ88" i="8" s="1"/>
  <c r="C88" i="8"/>
  <c r="D93" i="23"/>
  <c r="G93" i="23" s="1"/>
  <c r="F92" i="23"/>
  <c r="E87" i="8"/>
  <c r="D88" i="31" l="1"/>
  <c r="E88" i="31" s="1"/>
  <c r="G88" i="31" s="1"/>
  <c r="D88" i="30"/>
  <c r="E88" i="30" s="1"/>
  <c r="G88" i="30" s="1"/>
  <c r="D88" i="29"/>
  <c r="E88" i="29" s="1"/>
  <c r="G88" i="29" s="1"/>
  <c r="D88" i="8"/>
  <c r="M93" i="23"/>
  <c r="E93" i="23"/>
  <c r="BC92" i="23"/>
  <c r="AY92" i="23"/>
  <c r="AZ92" i="23" s="1"/>
  <c r="P135" i="15"/>
  <c r="Q135" i="15" s="1"/>
  <c r="AE135" i="15"/>
  <c r="U135" i="15"/>
  <c r="V135" i="15" s="1"/>
  <c r="AF135" i="15"/>
  <c r="I136" i="15"/>
  <c r="C95" i="31"/>
  <c r="B96" i="31"/>
  <c r="AA95" i="31"/>
  <c r="AH95" i="31" s="1"/>
  <c r="AQ95" i="31" s="1"/>
  <c r="B96" i="30"/>
  <c r="AA95" i="30"/>
  <c r="AH95" i="30" s="1"/>
  <c r="AQ95" i="30" s="1"/>
  <c r="C95" i="30"/>
  <c r="B95" i="29"/>
  <c r="AA94" i="29"/>
  <c r="AH94" i="29" s="1"/>
  <c r="AQ94" i="29" s="1"/>
  <c r="C94" i="29"/>
  <c r="G87" i="8"/>
  <c r="B90" i="8"/>
  <c r="AA89" i="8"/>
  <c r="AH89" i="8" s="1"/>
  <c r="AQ89" i="8" s="1"/>
  <c r="C89" i="8"/>
  <c r="D94" i="23"/>
  <c r="G94" i="23" s="1"/>
  <c r="F93" i="23"/>
  <c r="E88" i="8"/>
  <c r="D89" i="31" l="1"/>
  <c r="E89" i="31" s="1"/>
  <c r="G89" i="31" s="1"/>
  <c r="D89" i="30"/>
  <c r="E89" i="30" s="1"/>
  <c r="D89" i="29"/>
  <c r="E89" i="29" s="1"/>
  <c r="G89" i="29" s="1"/>
  <c r="D89" i="8"/>
  <c r="G89" i="30"/>
  <c r="M94" i="23"/>
  <c r="E94" i="23"/>
  <c r="BC93" i="23"/>
  <c r="AY93" i="23"/>
  <c r="AZ93" i="23" s="1"/>
  <c r="P136" i="15"/>
  <c r="Q136" i="15" s="1"/>
  <c r="U136" i="15"/>
  <c r="V136" i="15" s="1"/>
  <c r="AF136" i="15"/>
  <c r="AE136" i="15"/>
  <c r="I137" i="15"/>
  <c r="B97" i="31"/>
  <c r="AA96" i="31"/>
  <c r="AH96" i="31" s="1"/>
  <c r="AQ96" i="31" s="1"/>
  <c r="C96" i="31"/>
  <c r="B97" i="30"/>
  <c r="AA96" i="30"/>
  <c r="AH96" i="30" s="1"/>
  <c r="AQ96" i="30" s="1"/>
  <c r="C96" i="30"/>
  <c r="C95" i="29"/>
  <c r="B96" i="29"/>
  <c r="AA95" i="29"/>
  <c r="AH95" i="29" s="1"/>
  <c r="AQ95" i="29" s="1"/>
  <c r="D95" i="23"/>
  <c r="G95" i="23" s="1"/>
  <c r="F94" i="23"/>
  <c r="B91" i="8"/>
  <c r="AA90" i="8"/>
  <c r="AH90" i="8" s="1"/>
  <c r="AQ90" i="8" s="1"/>
  <c r="C90" i="8"/>
  <c r="G88" i="8"/>
  <c r="E89" i="8"/>
  <c r="D90" i="31" l="1"/>
  <c r="E90" i="31" s="1"/>
  <c r="G90" i="31" s="1"/>
  <c r="D90" i="30"/>
  <c r="E90" i="30" s="1"/>
  <c r="D90" i="29"/>
  <c r="E90" i="29" s="1"/>
  <c r="G90" i="29" s="1"/>
  <c r="D90" i="8"/>
  <c r="G90" i="30"/>
  <c r="M95" i="23"/>
  <c r="E95" i="23"/>
  <c r="BC94" i="23"/>
  <c r="AY94" i="23"/>
  <c r="AZ94" i="23" s="1"/>
  <c r="P137" i="15"/>
  <c r="Q137" i="15" s="1"/>
  <c r="U137" i="15"/>
  <c r="V137" i="15" s="1"/>
  <c r="AE137" i="15"/>
  <c r="AF137" i="15"/>
  <c r="I138" i="15"/>
  <c r="C97" i="31"/>
  <c r="B98" i="31"/>
  <c r="AA97" i="31"/>
  <c r="AH97" i="31" s="1"/>
  <c r="AQ97" i="31" s="1"/>
  <c r="B98" i="30"/>
  <c r="AA97" i="30"/>
  <c r="AH97" i="30" s="1"/>
  <c r="AQ97" i="30" s="1"/>
  <c r="C97" i="30"/>
  <c r="B97" i="29"/>
  <c r="AA96" i="29"/>
  <c r="AH96" i="29" s="1"/>
  <c r="AQ96" i="29" s="1"/>
  <c r="C96" i="29"/>
  <c r="G89" i="8"/>
  <c r="E90" i="8"/>
  <c r="B92" i="8"/>
  <c r="AA91" i="8"/>
  <c r="AH91" i="8" s="1"/>
  <c r="AQ91" i="8" s="1"/>
  <c r="C91" i="8"/>
  <c r="D96" i="23"/>
  <c r="G96" i="23" s="1"/>
  <c r="F95" i="23"/>
  <c r="D91" i="31" l="1"/>
  <c r="E91" i="31" s="1"/>
  <c r="G91" i="31" s="1"/>
  <c r="D91" i="30"/>
  <c r="E91" i="30" s="1"/>
  <c r="G91" i="30" s="1"/>
  <c r="D91" i="29"/>
  <c r="E91" i="29" s="1"/>
  <c r="G91" i="29" s="1"/>
  <c r="D91" i="8"/>
  <c r="E91" i="8" s="1"/>
  <c r="M96" i="23"/>
  <c r="E96" i="23"/>
  <c r="BC95" i="23"/>
  <c r="AY95" i="23"/>
  <c r="AZ95" i="23" s="1"/>
  <c r="P138" i="15"/>
  <c r="Q138" i="15" s="1"/>
  <c r="AE138" i="15"/>
  <c r="AF138" i="15"/>
  <c r="U138" i="15"/>
  <c r="V138" i="15" s="1"/>
  <c r="I139" i="15"/>
  <c r="B99" i="31"/>
  <c r="AA98" i="31"/>
  <c r="AH98" i="31" s="1"/>
  <c r="AQ98" i="31" s="1"/>
  <c r="C98" i="31"/>
  <c r="B99" i="30"/>
  <c r="AA98" i="30"/>
  <c r="AH98" i="30" s="1"/>
  <c r="AQ98" i="30" s="1"/>
  <c r="C98" i="30"/>
  <c r="C97" i="29"/>
  <c r="B98" i="29"/>
  <c r="AA97" i="29"/>
  <c r="AH97" i="29" s="1"/>
  <c r="AQ97" i="29" s="1"/>
  <c r="B93" i="8"/>
  <c r="AA92" i="8"/>
  <c r="AH92" i="8" s="1"/>
  <c r="AQ92" i="8" s="1"/>
  <c r="C92" i="8"/>
  <c r="G90" i="8"/>
  <c r="F96" i="23"/>
  <c r="D97" i="23"/>
  <c r="G97" i="23" s="1"/>
  <c r="D92" i="31" l="1"/>
  <c r="E92" i="31" s="1"/>
  <c r="G92" i="31" s="1"/>
  <c r="D92" i="30"/>
  <c r="E92" i="30" s="1"/>
  <c r="D92" i="29"/>
  <c r="E92" i="29" s="1"/>
  <c r="G92" i="29" s="1"/>
  <c r="D92" i="8"/>
  <c r="E92" i="8" s="1"/>
  <c r="G92" i="30"/>
  <c r="M97" i="23"/>
  <c r="E97" i="23"/>
  <c r="BC96" i="23"/>
  <c r="AY96" i="23"/>
  <c r="AZ96" i="23" s="1"/>
  <c r="P139" i="15"/>
  <c r="Q139" i="15" s="1"/>
  <c r="U139" i="15"/>
  <c r="V139" i="15" s="1"/>
  <c r="AF139" i="15"/>
  <c r="AE139" i="15"/>
  <c r="I140" i="15"/>
  <c r="C99" i="31"/>
  <c r="B100" i="31"/>
  <c r="AA99" i="31"/>
  <c r="AH99" i="31" s="1"/>
  <c r="AQ99" i="31" s="1"/>
  <c r="B100" i="30"/>
  <c r="AA99" i="30"/>
  <c r="AH99" i="30" s="1"/>
  <c r="AQ99" i="30" s="1"/>
  <c r="C99" i="30"/>
  <c r="AA98" i="29"/>
  <c r="AH98" i="29" s="1"/>
  <c r="AQ98" i="29" s="1"/>
  <c r="C98" i="29"/>
  <c r="B99" i="29"/>
  <c r="G91" i="8"/>
  <c r="B94" i="8"/>
  <c r="AA93" i="8"/>
  <c r="AH93" i="8" s="1"/>
  <c r="AQ93" i="8" s="1"/>
  <c r="C93" i="8"/>
  <c r="F97" i="23"/>
  <c r="D98" i="23"/>
  <c r="G98" i="23" s="1"/>
  <c r="D93" i="31" l="1"/>
  <c r="E93" i="31" s="1"/>
  <c r="G93" i="31" s="1"/>
  <c r="D93" i="30"/>
  <c r="E93" i="30" s="1"/>
  <c r="D93" i="29"/>
  <c r="E93" i="29" s="1"/>
  <c r="G93" i="29" s="1"/>
  <c r="D93" i="8"/>
  <c r="E93" i="8" s="1"/>
  <c r="G93" i="30"/>
  <c r="M98" i="23"/>
  <c r="E98" i="23"/>
  <c r="BC97" i="23"/>
  <c r="AY97" i="23"/>
  <c r="AZ97" i="23" s="1"/>
  <c r="P140" i="15"/>
  <c r="Q140" i="15" s="1"/>
  <c r="AF140" i="15"/>
  <c r="U140" i="15"/>
  <c r="V140" i="15" s="1"/>
  <c r="AE140" i="15"/>
  <c r="I141" i="15"/>
  <c r="B101" i="31"/>
  <c r="AA100" i="31"/>
  <c r="AH100" i="31" s="1"/>
  <c r="AQ100" i="31" s="1"/>
  <c r="C100" i="31"/>
  <c r="B101" i="30"/>
  <c r="AA100" i="30"/>
  <c r="AH100" i="30" s="1"/>
  <c r="AQ100" i="30" s="1"/>
  <c r="C100" i="30"/>
  <c r="B100" i="29"/>
  <c r="AA99" i="29"/>
  <c r="AH99" i="29" s="1"/>
  <c r="AQ99" i="29" s="1"/>
  <c r="C99" i="29"/>
  <c r="G92" i="8"/>
  <c r="B95" i="8"/>
  <c r="AA94" i="8"/>
  <c r="AH94" i="8" s="1"/>
  <c r="AQ94" i="8" s="1"/>
  <c r="C94" i="8"/>
  <c r="D99" i="23"/>
  <c r="G99" i="23" s="1"/>
  <c r="F98" i="23"/>
  <c r="D94" i="31" l="1"/>
  <c r="E94" i="31" s="1"/>
  <c r="G94" i="31" s="1"/>
  <c r="D94" i="30"/>
  <c r="E94" i="30" s="1"/>
  <c r="G94" i="30" s="1"/>
  <c r="D94" i="29"/>
  <c r="E94" i="29" s="1"/>
  <c r="G94" i="29" s="1"/>
  <c r="D94" i="8"/>
  <c r="E94" i="8" s="1"/>
  <c r="M99" i="23"/>
  <c r="E99" i="23"/>
  <c r="BC98" i="23"/>
  <c r="AY98" i="23"/>
  <c r="AZ98" i="23" s="1"/>
  <c r="P141" i="15"/>
  <c r="Q141" i="15" s="1"/>
  <c r="AF141" i="15"/>
  <c r="AE141" i="15"/>
  <c r="U141" i="15"/>
  <c r="V141" i="15" s="1"/>
  <c r="I142" i="15"/>
  <c r="C101" i="31"/>
  <c r="B102" i="31"/>
  <c r="AA101" i="31"/>
  <c r="AH101" i="31" s="1"/>
  <c r="AQ101" i="31" s="1"/>
  <c r="B102" i="30"/>
  <c r="AA101" i="30"/>
  <c r="AH101" i="30" s="1"/>
  <c r="AQ101" i="30" s="1"/>
  <c r="C101" i="30"/>
  <c r="B101" i="29"/>
  <c r="AA100" i="29"/>
  <c r="AH100" i="29" s="1"/>
  <c r="AQ100" i="29" s="1"/>
  <c r="C100" i="29"/>
  <c r="D100" i="23"/>
  <c r="G100" i="23" s="1"/>
  <c r="F99" i="23"/>
  <c r="G93" i="8"/>
  <c r="B96" i="8"/>
  <c r="AA95" i="8"/>
  <c r="AH95" i="8" s="1"/>
  <c r="AQ95" i="8" s="1"/>
  <c r="C95" i="8"/>
  <c r="D95" i="31" l="1"/>
  <c r="E95" i="31" s="1"/>
  <c r="G95" i="31" s="1"/>
  <c r="D95" i="30"/>
  <c r="E95" i="30" s="1"/>
  <c r="D95" i="29"/>
  <c r="E95" i="29" s="1"/>
  <c r="G95" i="29" s="1"/>
  <c r="D95" i="8"/>
  <c r="E95" i="8" s="1"/>
  <c r="G95" i="30"/>
  <c r="M100" i="23"/>
  <c r="E100" i="23"/>
  <c r="BC99" i="23"/>
  <c r="AY99" i="23"/>
  <c r="AZ99" i="23" s="1"/>
  <c r="P142" i="15"/>
  <c r="Q142" i="15" s="1"/>
  <c r="U142" i="15"/>
  <c r="V142" i="15" s="1"/>
  <c r="AF142" i="15"/>
  <c r="AE142" i="15"/>
  <c r="I143" i="15"/>
  <c r="B103" i="31"/>
  <c r="AA102" i="31"/>
  <c r="AH102" i="31" s="1"/>
  <c r="AQ102" i="31" s="1"/>
  <c r="C102" i="31"/>
  <c r="B103" i="30"/>
  <c r="AA102" i="30"/>
  <c r="AH102" i="30" s="1"/>
  <c r="AQ102" i="30" s="1"/>
  <c r="C102" i="30"/>
  <c r="B102" i="29"/>
  <c r="AA101" i="29"/>
  <c r="AH101" i="29" s="1"/>
  <c r="AQ101" i="29" s="1"/>
  <c r="C101" i="29"/>
  <c r="B97" i="8"/>
  <c r="AA96" i="8"/>
  <c r="AH96" i="8" s="1"/>
  <c r="AQ96" i="8" s="1"/>
  <c r="C96" i="8"/>
  <c r="G94" i="8"/>
  <c r="F100" i="23"/>
  <c r="D101" i="23"/>
  <c r="G101" i="23" s="1"/>
  <c r="D96" i="31" l="1"/>
  <c r="E96" i="31" s="1"/>
  <c r="G96" i="31" s="1"/>
  <c r="D96" i="30"/>
  <c r="E96" i="30" s="1"/>
  <c r="D96" i="29"/>
  <c r="E96" i="29" s="1"/>
  <c r="G96" i="29" s="1"/>
  <c r="D96" i="8"/>
  <c r="E96" i="8" s="1"/>
  <c r="G96" i="30"/>
  <c r="M101" i="23"/>
  <c r="E101" i="23"/>
  <c r="BC100" i="23"/>
  <c r="AY100" i="23"/>
  <c r="AZ100" i="23" s="1"/>
  <c r="P143" i="15"/>
  <c r="Q143" i="15" s="1"/>
  <c r="AE143" i="15"/>
  <c r="U143" i="15"/>
  <c r="V143" i="15" s="1"/>
  <c r="AF143" i="15"/>
  <c r="I144" i="15"/>
  <c r="B104" i="31"/>
  <c r="C103" i="31"/>
  <c r="AA103" i="31"/>
  <c r="AH103" i="31" s="1"/>
  <c r="AQ103" i="31" s="1"/>
  <c r="B104" i="30"/>
  <c r="AA103" i="30"/>
  <c r="AH103" i="30" s="1"/>
  <c r="AQ103" i="30" s="1"/>
  <c r="C103" i="30"/>
  <c r="B103" i="29"/>
  <c r="AA102" i="29"/>
  <c r="AH102" i="29" s="1"/>
  <c r="AQ102" i="29" s="1"/>
  <c r="C102" i="29"/>
  <c r="F101" i="23"/>
  <c r="D102" i="23"/>
  <c r="G102" i="23" s="1"/>
  <c r="G95" i="8"/>
  <c r="B98" i="8"/>
  <c r="AA97" i="8"/>
  <c r="AH97" i="8" s="1"/>
  <c r="AQ97" i="8" s="1"/>
  <c r="C97" i="8"/>
  <c r="D97" i="31" l="1"/>
  <c r="E97" i="31" s="1"/>
  <c r="G97" i="31" s="1"/>
  <c r="D97" i="30"/>
  <c r="E97" i="30" s="1"/>
  <c r="G97" i="30" s="1"/>
  <c r="D97" i="29"/>
  <c r="E97" i="29" s="1"/>
  <c r="G97" i="29" s="1"/>
  <c r="D97" i="8"/>
  <c r="E97" i="8" s="1"/>
  <c r="M102" i="23"/>
  <c r="E102" i="23"/>
  <c r="BC101" i="23"/>
  <c r="AY101" i="23"/>
  <c r="AZ101" i="23" s="1"/>
  <c r="P144" i="15"/>
  <c r="Q144" i="15" s="1"/>
  <c r="U144" i="15"/>
  <c r="V144" i="15" s="1"/>
  <c r="AF144" i="15"/>
  <c r="AE144" i="15"/>
  <c r="I145" i="15"/>
  <c r="C104" i="31"/>
  <c r="B105" i="31"/>
  <c r="AA104" i="31"/>
  <c r="AH104" i="31" s="1"/>
  <c r="AQ104" i="31" s="1"/>
  <c r="B105" i="30"/>
  <c r="AA104" i="30"/>
  <c r="AH104" i="30" s="1"/>
  <c r="AQ104" i="30" s="1"/>
  <c r="C104" i="30"/>
  <c r="B104" i="29"/>
  <c r="AA103" i="29"/>
  <c r="AH103" i="29" s="1"/>
  <c r="AQ103" i="29" s="1"/>
  <c r="C103" i="29"/>
  <c r="D103" i="23"/>
  <c r="G103" i="23" s="1"/>
  <c r="F102" i="23"/>
  <c r="B99" i="8"/>
  <c r="AA98" i="8"/>
  <c r="AH98" i="8" s="1"/>
  <c r="AQ98" i="8" s="1"/>
  <c r="C98" i="8"/>
  <c r="G96" i="8"/>
  <c r="D98" i="31" l="1"/>
  <c r="E98" i="31" s="1"/>
  <c r="G98" i="31" s="1"/>
  <c r="D98" i="30"/>
  <c r="E98" i="30" s="1"/>
  <c r="G98" i="30" s="1"/>
  <c r="D98" i="29"/>
  <c r="E98" i="29" s="1"/>
  <c r="G98" i="29" s="1"/>
  <c r="D98" i="8"/>
  <c r="M103" i="23"/>
  <c r="E103" i="23"/>
  <c r="BC102" i="23"/>
  <c r="AY102" i="23"/>
  <c r="AZ102" i="23" s="1"/>
  <c r="P145" i="15"/>
  <c r="Q145" i="15" s="1"/>
  <c r="U145" i="15"/>
  <c r="V145" i="15" s="1"/>
  <c r="AE145" i="15"/>
  <c r="AF145" i="15"/>
  <c r="I146" i="15"/>
  <c r="B106" i="31"/>
  <c r="AA105" i="31"/>
  <c r="AH105" i="31" s="1"/>
  <c r="AQ105" i="31" s="1"/>
  <c r="C105" i="31"/>
  <c r="B106" i="30"/>
  <c r="AA105" i="30"/>
  <c r="AH105" i="30" s="1"/>
  <c r="AQ105" i="30" s="1"/>
  <c r="C105" i="30"/>
  <c r="B105" i="29"/>
  <c r="AA104" i="29"/>
  <c r="AH104" i="29" s="1"/>
  <c r="AQ104" i="29" s="1"/>
  <c r="C104" i="29"/>
  <c r="G97" i="8"/>
  <c r="B100" i="8"/>
  <c r="AA99" i="8"/>
  <c r="AH99" i="8" s="1"/>
  <c r="AQ99" i="8" s="1"/>
  <c r="C99" i="8"/>
  <c r="E98" i="8"/>
  <c r="D104" i="23"/>
  <c r="G104" i="23" s="1"/>
  <c r="F103" i="23"/>
  <c r="D99" i="31" l="1"/>
  <c r="E99" i="31" s="1"/>
  <c r="G99" i="31" s="1"/>
  <c r="D99" i="30"/>
  <c r="E99" i="30" s="1"/>
  <c r="D99" i="29"/>
  <c r="E99" i="29" s="1"/>
  <c r="G99" i="29" s="1"/>
  <c r="D99" i="8"/>
  <c r="G99" i="30"/>
  <c r="M104" i="23"/>
  <c r="E104" i="23"/>
  <c r="BC103" i="23"/>
  <c r="AY103" i="23"/>
  <c r="AZ103" i="23" s="1"/>
  <c r="P146" i="15"/>
  <c r="Q146" i="15" s="1"/>
  <c r="AE146" i="15"/>
  <c r="U146" i="15"/>
  <c r="V146" i="15" s="1"/>
  <c r="AF146" i="15"/>
  <c r="I147" i="15"/>
  <c r="C106" i="31"/>
  <c r="B107" i="31"/>
  <c r="AA106" i="31"/>
  <c r="AH106" i="31" s="1"/>
  <c r="AQ106" i="31" s="1"/>
  <c r="B107" i="30"/>
  <c r="AA106" i="30"/>
  <c r="AH106" i="30" s="1"/>
  <c r="AQ106" i="30" s="1"/>
  <c r="C106" i="30"/>
  <c r="B106" i="29"/>
  <c r="AA105" i="29"/>
  <c r="AH105" i="29" s="1"/>
  <c r="AQ105" i="29" s="1"/>
  <c r="C105" i="29"/>
  <c r="G98" i="8"/>
  <c r="B101" i="8"/>
  <c r="AA100" i="8"/>
  <c r="AH100" i="8" s="1"/>
  <c r="AQ100" i="8" s="1"/>
  <c r="C100" i="8"/>
  <c r="F104" i="23"/>
  <c r="D105" i="23"/>
  <c r="G105" i="23" s="1"/>
  <c r="E99" i="8"/>
  <c r="D100" i="31" l="1"/>
  <c r="E100" i="31" s="1"/>
  <c r="G100" i="31" s="1"/>
  <c r="D100" i="30"/>
  <c r="E100" i="30" s="1"/>
  <c r="G100" i="30" s="1"/>
  <c r="D100" i="29"/>
  <c r="E100" i="29" s="1"/>
  <c r="G100" i="29" s="1"/>
  <c r="D100" i="8"/>
  <c r="M105" i="23"/>
  <c r="E105" i="23"/>
  <c r="BC104" i="23"/>
  <c r="AY104" i="23"/>
  <c r="AZ104" i="23" s="1"/>
  <c r="P147" i="15"/>
  <c r="Q147" i="15" s="1"/>
  <c r="U147" i="15"/>
  <c r="V147" i="15" s="1"/>
  <c r="AF147" i="15"/>
  <c r="AE147" i="15"/>
  <c r="I148" i="15"/>
  <c r="B108" i="31"/>
  <c r="AA107" i="31"/>
  <c r="AH107" i="31" s="1"/>
  <c r="AQ107" i="31" s="1"/>
  <c r="C107" i="31"/>
  <c r="B108" i="30"/>
  <c r="AA107" i="30"/>
  <c r="AH107" i="30" s="1"/>
  <c r="AQ107" i="30" s="1"/>
  <c r="C107" i="30"/>
  <c r="B107" i="29"/>
  <c r="AA106" i="29"/>
  <c r="AH106" i="29" s="1"/>
  <c r="AQ106" i="29" s="1"/>
  <c r="C106" i="29"/>
  <c r="G99" i="8"/>
  <c r="F105" i="23"/>
  <c r="D106" i="23"/>
  <c r="G106" i="23" s="1"/>
  <c r="B102" i="8"/>
  <c r="AA101" i="8"/>
  <c r="AH101" i="8" s="1"/>
  <c r="AQ101" i="8" s="1"/>
  <c r="C101" i="8"/>
  <c r="E100" i="8"/>
  <c r="D101" i="31" l="1"/>
  <c r="E101" i="31" s="1"/>
  <c r="G101" i="31" s="1"/>
  <c r="D101" i="30"/>
  <c r="E101" i="30" s="1"/>
  <c r="G101" i="30" s="1"/>
  <c r="D101" i="29"/>
  <c r="E101" i="29" s="1"/>
  <c r="G101" i="29" s="1"/>
  <c r="D101" i="8"/>
  <c r="M106" i="23"/>
  <c r="E106" i="23"/>
  <c r="BC105" i="23"/>
  <c r="AY105" i="23"/>
  <c r="AZ105" i="23" s="1"/>
  <c r="P148" i="15"/>
  <c r="Q148" i="15" s="1"/>
  <c r="AF148" i="15"/>
  <c r="U148" i="15"/>
  <c r="V148" i="15" s="1"/>
  <c r="AE148" i="15"/>
  <c r="I149" i="15"/>
  <c r="C108" i="31"/>
  <c r="B109" i="31"/>
  <c r="AA108" i="31"/>
  <c r="AH108" i="31" s="1"/>
  <c r="AQ108" i="31" s="1"/>
  <c r="B109" i="30"/>
  <c r="AA108" i="30"/>
  <c r="AH108" i="30" s="1"/>
  <c r="AQ108" i="30" s="1"/>
  <c r="C108" i="30"/>
  <c r="B108" i="29"/>
  <c r="AA107" i="29"/>
  <c r="AH107" i="29" s="1"/>
  <c r="AQ107" i="29" s="1"/>
  <c r="C107" i="29"/>
  <c r="D107" i="23"/>
  <c r="G107" i="23" s="1"/>
  <c r="F106" i="23"/>
  <c r="E101" i="8"/>
  <c r="G100" i="8"/>
  <c r="B103" i="8"/>
  <c r="AA102" i="8"/>
  <c r="AH102" i="8" s="1"/>
  <c r="AQ102" i="8" s="1"/>
  <c r="C102" i="8"/>
  <c r="D102" i="31" l="1"/>
  <c r="E102" i="31" s="1"/>
  <c r="G102" i="31" s="1"/>
  <c r="D102" i="30"/>
  <c r="E102" i="30" s="1"/>
  <c r="G102" i="30" s="1"/>
  <c r="D102" i="29"/>
  <c r="E102" i="29" s="1"/>
  <c r="G102" i="29" s="1"/>
  <c r="D102" i="8"/>
  <c r="M107" i="23"/>
  <c r="E107" i="23"/>
  <c r="BC106" i="23"/>
  <c r="AY106" i="23"/>
  <c r="AZ106" i="23" s="1"/>
  <c r="P149" i="15"/>
  <c r="Q149" i="15" s="1"/>
  <c r="AF149" i="15"/>
  <c r="AE149" i="15"/>
  <c r="U149" i="15"/>
  <c r="V149" i="15" s="1"/>
  <c r="I150" i="15"/>
  <c r="B110" i="31"/>
  <c r="AA109" i="31"/>
  <c r="AH109" i="31" s="1"/>
  <c r="AQ109" i="31" s="1"/>
  <c r="C109" i="31"/>
  <c r="B110" i="30"/>
  <c r="AA109" i="30"/>
  <c r="AH109" i="30" s="1"/>
  <c r="AQ109" i="30" s="1"/>
  <c r="C109" i="30"/>
  <c r="B109" i="29"/>
  <c r="AA108" i="29"/>
  <c r="AH108" i="29" s="1"/>
  <c r="AQ108" i="29" s="1"/>
  <c r="C108" i="29"/>
  <c r="E102" i="8"/>
  <c r="G101" i="8"/>
  <c r="B104" i="8"/>
  <c r="AA103" i="8"/>
  <c r="AH103" i="8" s="1"/>
  <c r="AQ103" i="8" s="1"/>
  <c r="C103" i="8"/>
  <c r="D108" i="23"/>
  <c r="G108" i="23" s="1"/>
  <c r="F107" i="23"/>
  <c r="D103" i="31" l="1"/>
  <c r="E103" i="31" s="1"/>
  <c r="G103" i="31" s="1"/>
  <c r="D103" i="30"/>
  <c r="E103" i="30" s="1"/>
  <c r="G103" i="30" s="1"/>
  <c r="D103" i="29"/>
  <c r="E103" i="29" s="1"/>
  <c r="G103" i="29" s="1"/>
  <c r="D103" i="8"/>
  <c r="M108" i="23"/>
  <c r="E108" i="23"/>
  <c r="AY107" i="23"/>
  <c r="AZ107" i="23" s="1"/>
  <c r="BC107" i="23"/>
  <c r="P150" i="15"/>
  <c r="Q150" i="15" s="1"/>
  <c r="AE150" i="15"/>
  <c r="U150" i="15"/>
  <c r="V150" i="15" s="1"/>
  <c r="AF150" i="15"/>
  <c r="I151" i="15"/>
  <c r="C110" i="31"/>
  <c r="B111" i="31"/>
  <c r="AA110" i="31"/>
  <c r="AH110" i="31" s="1"/>
  <c r="AQ110" i="31" s="1"/>
  <c r="B111" i="30"/>
  <c r="AA110" i="30"/>
  <c r="AH110" i="30" s="1"/>
  <c r="AQ110" i="30" s="1"/>
  <c r="C110" i="30"/>
  <c r="B110" i="29"/>
  <c r="AA109" i="29"/>
  <c r="AH109" i="29" s="1"/>
  <c r="AQ109" i="29" s="1"/>
  <c r="C109" i="29"/>
  <c r="E103" i="8"/>
  <c r="F108" i="23"/>
  <c r="D109" i="23"/>
  <c r="G109" i="23" s="1"/>
  <c r="B105" i="8"/>
  <c r="AA104" i="8"/>
  <c r="AH104" i="8" s="1"/>
  <c r="AQ104" i="8" s="1"/>
  <c r="C104" i="8"/>
  <c r="G102" i="8"/>
  <c r="D104" i="31" l="1"/>
  <c r="E104" i="31" s="1"/>
  <c r="G104" i="31" s="1"/>
  <c r="D104" i="30"/>
  <c r="E104" i="30" s="1"/>
  <c r="G104" i="30" s="1"/>
  <c r="D104" i="29"/>
  <c r="E104" i="29" s="1"/>
  <c r="G104" i="29" s="1"/>
  <c r="D104" i="8"/>
  <c r="E104" i="8" s="1"/>
  <c r="M109" i="23"/>
  <c r="E109" i="23"/>
  <c r="BC108" i="23"/>
  <c r="AY108" i="23"/>
  <c r="AZ108" i="23" s="1"/>
  <c r="P151" i="15"/>
  <c r="Q151" i="15" s="1"/>
  <c r="U151" i="15"/>
  <c r="V151" i="15" s="1"/>
  <c r="AF151" i="15"/>
  <c r="AE151" i="15"/>
  <c r="I152" i="15"/>
  <c r="B112" i="31"/>
  <c r="AA111" i="31"/>
  <c r="AH111" i="31" s="1"/>
  <c r="AQ111" i="31" s="1"/>
  <c r="C111" i="31"/>
  <c r="B112" i="30"/>
  <c r="AA111" i="30"/>
  <c r="AH111" i="30" s="1"/>
  <c r="AQ111" i="30" s="1"/>
  <c r="C111" i="30"/>
  <c r="B111" i="29"/>
  <c r="AA110" i="29"/>
  <c r="AH110" i="29" s="1"/>
  <c r="AQ110" i="29" s="1"/>
  <c r="C110" i="29"/>
  <c r="F109" i="23"/>
  <c r="D110" i="23"/>
  <c r="G110" i="23" s="1"/>
  <c r="B106" i="8"/>
  <c r="AA105" i="8"/>
  <c r="AH105" i="8" s="1"/>
  <c r="AQ105" i="8" s="1"/>
  <c r="C105" i="8"/>
  <c r="G103" i="8"/>
  <c r="D105" i="31" l="1"/>
  <c r="E105" i="31" s="1"/>
  <c r="G105" i="31" s="1"/>
  <c r="D105" i="30"/>
  <c r="E105" i="30" s="1"/>
  <c r="G105" i="30" s="1"/>
  <c r="D105" i="29"/>
  <c r="E105" i="29" s="1"/>
  <c r="G105" i="29" s="1"/>
  <c r="D105" i="8"/>
  <c r="E105" i="8" s="1"/>
  <c r="M110" i="23"/>
  <c r="E110" i="23"/>
  <c r="BC109" i="23"/>
  <c r="AY109" i="23"/>
  <c r="AZ109" i="23" s="1"/>
  <c r="P152" i="15"/>
  <c r="Q152" i="15" s="1"/>
  <c r="U152" i="15"/>
  <c r="V152" i="15" s="1"/>
  <c r="AE152" i="15"/>
  <c r="AF152" i="15"/>
  <c r="I153" i="15"/>
  <c r="C112" i="31"/>
  <c r="B113" i="31"/>
  <c r="AA112" i="31"/>
  <c r="AH112" i="31" s="1"/>
  <c r="AQ112" i="31" s="1"/>
  <c r="B113" i="30"/>
  <c r="AA112" i="30"/>
  <c r="AH112" i="30" s="1"/>
  <c r="AQ112" i="30" s="1"/>
  <c r="C112" i="30"/>
  <c r="B112" i="29"/>
  <c r="AA111" i="29"/>
  <c r="AH111" i="29" s="1"/>
  <c r="AQ111" i="29" s="1"/>
  <c r="C111" i="29"/>
  <c r="G104" i="8"/>
  <c r="D111" i="23"/>
  <c r="G111" i="23" s="1"/>
  <c r="F110" i="23"/>
  <c r="B107" i="8"/>
  <c r="AA106" i="8"/>
  <c r="AH106" i="8" s="1"/>
  <c r="AQ106" i="8" s="1"/>
  <c r="C106" i="8"/>
  <c r="D106" i="31" l="1"/>
  <c r="E106" i="31" s="1"/>
  <c r="G106" i="31" s="1"/>
  <c r="D106" i="30"/>
  <c r="E106" i="30" s="1"/>
  <c r="G106" i="30" s="1"/>
  <c r="D106" i="29"/>
  <c r="E106" i="29" s="1"/>
  <c r="G106" i="29" s="1"/>
  <c r="D106" i="8"/>
  <c r="M111" i="23"/>
  <c r="E111" i="23"/>
  <c r="BC110" i="23"/>
  <c r="AY110" i="23"/>
  <c r="AZ110" i="23" s="1"/>
  <c r="P153" i="15"/>
  <c r="Q153" i="15" s="1"/>
  <c r="U153" i="15"/>
  <c r="V153" i="15" s="1"/>
  <c r="AE153" i="15"/>
  <c r="AF153" i="15"/>
  <c r="I154" i="15"/>
  <c r="B114" i="31"/>
  <c r="AA113" i="31"/>
  <c r="AH113" i="31" s="1"/>
  <c r="AQ113" i="31" s="1"/>
  <c r="C113" i="31"/>
  <c r="B114" i="30"/>
  <c r="AA113" i="30"/>
  <c r="AH113" i="30" s="1"/>
  <c r="AQ113" i="30" s="1"/>
  <c r="C113" i="30"/>
  <c r="AA112" i="29"/>
  <c r="AH112" i="29" s="1"/>
  <c r="AQ112" i="29" s="1"/>
  <c r="C112" i="29"/>
  <c r="B113" i="29"/>
  <c r="G105" i="8"/>
  <c r="E106" i="8"/>
  <c r="B108" i="8"/>
  <c r="AA107" i="8"/>
  <c r="AH107" i="8" s="1"/>
  <c r="AQ107" i="8" s="1"/>
  <c r="C107" i="8"/>
  <c r="D112" i="23"/>
  <c r="G112" i="23" s="1"/>
  <c r="F111" i="23"/>
  <c r="D107" i="31" l="1"/>
  <c r="E107" i="31" s="1"/>
  <c r="G107" i="31" s="1"/>
  <c r="D107" i="30"/>
  <c r="E107" i="30" s="1"/>
  <c r="G107" i="30" s="1"/>
  <c r="D107" i="29"/>
  <c r="E107" i="29" s="1"/>
  <c r="G107" i="29" s="1"/>
  <c r="D107" i="8"/>
  <c r="E107" i="8" s="1"/>
  <c r="M112" i="23"/>
  <c r="E112" i="23"/>
  <c r="BC111" i="23"/>
  <c r="AY111" i="23"/>
  <c r="AZ111" i="23" s="1"/>
  <c r="P154" i="15"/>
  <c r="Q154" i="15" s="1"/>
  <c r="AE154" i="15"/>
  <c r="AF154" i="15"/>
  <c r="U154" i="15"/>
  <c r="V154" i="15" s="1"/>
  <c r="I155" i="15"/>
  <c r="C114" i="31"/>
  <c r="B115" i="31"/>
  <c r="AA114" i="31"/>
  <c r="AH114" i="31" s="1"/>
  <c r="AQ114" i="31" s="1"/>
  <c r="B115" i="30"/>
  <c r="AA114" i="30"/>
  <c r="AH114" i="30" s="1"/>
  <c r="AQ114" i="30" s="1"/>
  <c r="C114" i="30"/>
  <c r="B114" i="29"/>
  <c r="AA113" i="29"/>
  <c r="AH113" i="29" s="1"/>
  <c r="AQ113" i="29" s="1"/>
  <c r="C113" i="29"/>
  <c r="B109" i="8"/>
  <c r="AA108" i="8"/>
  <c r="AH108" i="8" s="1"/>
  <c r="AQ108" i="8" s="1"/>
  <c r="C108" i="8"/>
  <c r="G106" i="8"/>
  <c r="F112" i="23"/>
  <c r="D113" i="23"/>
  <c r="G113" i="23" s="1"/>
  <c r="D108" i="31" l="1"/>
  <c r="E108" i="31" s="1"/>
  <c r="G108" i="31" s="1"/>
  <c r="D108" i="30"/>
  <c r="E108" i="30" s="1"/>
  <c r="G108" i="30" s="1"/>
  <c r="D108" i="29"/>
  <c r="E108" i="29" s="1"/>
  <c r="G108" i="29" s="1"/>
  <c r="D108" i="8"/>
  <c r="E108" i="8" s="1"/>
  <c r="M113" i="23"/>
  <c r="E113" i="23"/>
  <c r="BC112" i="23"/>
  <c r="AY112" i="23"/>
  <c r="AZ112" i="23" s="1"/>
  <c r="P155" i="15"/>
  <c r="Q155" i="15" s="1"/>
  <c r="U155" i="15"/>
  <c r="V155" i="15" s="1"/>
  <c r="AF155" i="15"/>
  <c r="AE155" i="15"/>
  <c r="I156" i="15"/>
  <c r="B116" i="31"/>
  <c r="AA115" i="31"/>
  <c r="AH115" i="31" s="1"/>
  <c r="AQ115" i="31" s="1"/>
  <c r="C115" i="31"/>
  <c r="B116" i="30"/>
  <c r="AA115" i="30"/>
  <c r="AH115" i="30" s="1"/>
  <c r="AQ115" i="30" s="1"/>
  <c r="C115" i="30"/>
  <c r="B115" i="29"/>
  <c r="AA114" i="29"/>
  <c r="AH114" i="29" s="1"/>
  <c r="AQ114" i="29" s="1"/>
  <c r="C114" i="29"/>
  <c r="G107" i="8"/>
  <c r="B110" i="8"/>
  <c r="AA109" i="8"/>
  <c r="AH109" i="8" s="1"/>
  <c r="AQ109" i="8" s="1"/>
  <c r="C109" i="8"/>
  <c r="F113" i="23"/>
  <c r="D114" i="23"/>
  <c r="G114" i="23" s="1"/>
  <c r="D109" i="31" l="1"/>
  <c r="E109" i="31" s="1"/>
  <c r="G109" i="31" s="1"/>
  <c r="D109" i="30"/>
  <c r="E109" i="30" s="1"/>
  <c r="G109" i="30" s="1"/>
  <c r="D109" i="29"/>
  <c r="E109" i="29" s="1"/>
  <c r="G109" i="29" s="1"/>
  <c r="D109" i="8"/>
  <c r="M114" i="23"/>
  <c r="E114" i="23"/>
  <c r="BC113" i="23"/>
  <c r="AY113" i="23"/>
  <c r="AZ113" i="23" s="1"/>
  <c r="P156" i="15"/>
  <c r="Q156" i="15" s="1"/>
  <c r="AF156" i="15"/>
  <c r="U156" i="15"/>
  <c r="V156" i="15" s="1"/>
  <c r="AE156" i="15"/>
  <c r="I157" i="15"/>
  <c r="C116" i="31"/>
  <c r="B117" i="31"/>
  <c r="AA116" i="31"/>
  <c r="AH116" i="31" s="1"/>
  <c r="AQ116" i="31" s="1"/>
  <c r="B117" i="30"/>
  <c r="AA116" i="30"/>
  <c r="AH116" i="30" s="1"/>
  <c r="AQ116" i="30" s="1"/>
  <c r="C116" i="30"/>
  <c r="B116" i="29"/>
  <c r="AA115" i="29"/>
  <c r="AH115" i="29" s="1"/>
  <c r="AQ115" i="29" s="1"/>
  <c r="C115" i="29"/>
  <c r="G108" i="8"/>
  <c r="E109" i="8"/>
  <c r="D115" i="23"/>
  <c r="G115" i="23" s="1"/>
  <c r="F114" i="23"/>
  <c r="C110" i="8"/>
  <c r="B111" i="8"/>
  <c r="AA110" i="8"/>
  <c r="AH110" i="8" s="1"/>
  <c r="AQ110" i="8" s="1"/>
  <c r="D110" i="31" l="1"/>
  <c r="E110" i="31" s="1"/>
  <c r="G110" i="31" s="1"/>
  <c r="D110" i="30"/>
  <c r="E110" i="30" s="1"/>
  <c r="G110" i="30" s="1"/>
  <c r="D110" i="29"/>
  <c r="E110" i="29" s="1"/>
  <c r="G110" i="29" s="1"/>
  <c r="D110" i="8"/>
  <c r="M115" i="23"/>
  <c r="E115" i="23"/>
  <c r="BC114" i="23"/>
  <c r="AY114" i="23"/>
  <c r="AZ114" i="23" s="1"/>
  <c r="P157" i="15"/>
  <c r="Q157" i="15" s="1"/>
  <c r="AF157" i="15"/>
  <c r="U157" i="15"/>
  <c r="V157" i="15" s="1"/>
  <c r="AE157" i="15"/>
  <c r="I158" i="15"/>
  <c r="B118" i="31"/>
  <c r="AA117" i="31"/>
  <c r="AH117" i="31" s="1"/>
  <c r="AQ117" i="31" s="1"/>
  <c r="C117" i="31"/>
  <c r="B118" i="30"/>
  <c r="AA117" i="30"/>
  <c r="AH117" i="30" s="1"/>
  <c r="AQ117" i="30" s="1"/>
  <c r="C117" i="30"/>
  <c r="B117" i="29"/>
  <c r="AA116" i="29"/>
  <c r="AH116" i="29" s="1"/>
  <c r="AQ116" i="29" s="1"/>
  <c r="C116" i="29"/>
  <c r="D116" i="23"/>
  <c r="G116" i="23" s="1"/>
  <c r="F115" i="23"/>
  <c r="G109" i="8"/>
  <c r="B112" i="8"/>
  <c r="AA111" i="8"/>
  <c r="AH111" i="8" s="1"/>
  <c r="AQ111" i="8" s="1"/>
  <c r="C111" i="8"/>
  <c r="E110" i="8"/>
  <c r="D111" i="31" l="1"/>
  <c r="E111" i="31" s="1"/>
  <c r="G111" i="31" s="1"/>
  <c r="D111" i="30"/>
  <c r="E111" i="30" s="1"/>
  <c r="G111" i="30" s="1"/>
  <c r="D111" i="29"/>
  <c r="E111" i="29" s="1"/>
  <c r="G111" i="29" s="1"/>
  <c r="D111" i="8"/>
  <c r="E111" i="8" s="1"/>
  <c r="M116" i="23"/>
  <c r="E116" i="23"/>
  <c r="BC115" i="23"/>
  <c r="AY115" i="23"/>
  <c r="AZ115" i="23" s="1"/>
  <c r="P158" i="15"/>
  <c r="Q158" i="15" s="1"/>
  <c r="AE158" i="15"/>
  <c r="U158" i="15"/>
  <c r="V158" i="15" s="1"/>
  <c r="AF158" i="15"/>
  <c r="I159" i="15"/>
  <c r="C118" i="31"/>
  <c r="AA118" i="31"/>
  <c r="AH118" i="31" s="1"/>
  <c r="AQ118" i="31" s="1"/>
  <c r="B119" i="31"/>
  <c r="AA118" i="30"/>
  <c r="AH118" i="30" s="1"/>
  <c r="AQ118" i="30" s="1"/>
  <c r="C118" i="30"/>
  <c r="B119" i="30"/>
  <c r="B118" i="29"/>
  <c r="AA117" i="29"/>
  <c r="AH117" i="29" s="1"/>
  <c r="AQ117" i="29" s="1"/>
  <c r="C117" i="29"/>
  <c r="G110" i="8"/>
  <c r="C112" i="8"/>
  <c r="B113" i="8"/>
  <c r="AA112" i="8"/>
  <c r="AH112" i="8" s="1"/>
  <c r="AQ112" i="8" s="1"/>
  <c r="F116" i="23"/>
  <c r="D117" i="23"/>
  <c r="G117" i="23" s="1"/>
  <c r="D112" i="31" l="1"/>
  <c r="E112" i="31" s="1"/>
  <c r="G112" i="31" s="1"/>
  <c r="D112" i="30"/>
  <c r="E112" i="30" s="1"/>
  <c r="G112" i="30" s="1"/>
  <c r="D112" i="29"/>
  <c r="E112" i="29" s="1"/>
  <c r="G112" i="29" s="1"/>
  <c r="D112" i="8"/>
  <c r="E112" i="8" s="1"/>
  <c r="M117" i="23"/>
  <c r="E117" i="23"/>
  <c r="BC116" i="23"/>
  <c r="AY116" i="23"/>
  <c r="AZ116" i="23" s="1"/>
  <c r="P159" i="15"/>
  <c r="Q159" i="15" s="1"/>
  <c r="U159" i="15"/>
  <c r="V159" i="15" s="1"/>
  <c r="AF159" i="15"/>
  <c r="AE159" i="15"/>
  <c r="I160" i="15"/>
  <c r="B120" i="31"/>
  <c r="AA119" i="31"/>
  <c r="AH119" i="31" s="1"/>
  <c r="AQ119" i="31" s="1"/>
  <c r="C119" i="31"/>
  <c r="B120" i="30"/>
  <c r="AA119" i="30"/>
  <c r="AH119" i="30" s="1"/>
  <c r="AQ119" i="30" s="1"/>
  <c r="C119" i="30"/>
  <c r="B119" i="29"/>
  <c r="AA118" i="29"/>
  <c r="AH118" i="29" s="1"/>
  <c r="AQ118" i="29" s="1"/>
  <c r="C118" i="29"/>
  <c r="B114" i="8"/>
  <c r="AA113" i="8"/>
  <c r="AH113" i="8" s="1"/>
  <c r="AQ113" i="8" s="1"/>
  <c r="C113" i="8"/>
  <c r="F117" i="23"/>
  <c r="D118" i="23"/>
  <c r="G118" i="23" s="1"/>
  <c r="G111" i="8"/>
  <c r="D113" i="31" l="1"/>
  <c r="E113" i="31" s="1"/>
  <c r="G113" i="31" s="1"/>
  <c r="D113" i="30"/>
  <c r="E113" i="30" s="1"/>
  <c r="G113" i="30" s="1"/>
  <c r="D113" i="29"/>
  <c r="E113" i="29" s="1"/>
  <c r="G113" i="29" s="1"/>
  <c r="D113" i="8"/>
  <c r="E113" i="8" s="1"/>
  <c r="M118" i="23"/>
  <c r="E118" i="23"/>
  <c r="BC117" i="23"/>
  <c r="AY117" i="23"/>
  <c r="AZ117" i="23" s="1"/>
  <c r="P160" i="15"/>
  <c r="Q160" i="15" s="1"/>
  <c r="U160" i="15"/>
  <c r="V160" i="15" s="1"/>
  <c r="AE160" i="15"/>
  <c r="AF160" i="15"/>
  <c r="I161" i="15"/>
  <c r="C120" i="31"/>
  <c r="B121" i="31"/>
  <c r="AA120" i="31"/>
  <c r="AH120" i="31" s="1"/>
  <c r="AQ120" i="31" s="1"/>
  <c r="B121" i="30"/>
  <c r="AA120" i="30"/>
  <c r="AH120" i="30" s="1"/>
  <c r="AQ120" i="30" s="1"/>
  <c r="C120" i="30"/>
  <c r="B120" i="29"/>
  <c r="AA119" i="29"/>
  <c r="AH119" i="29" s="1"/>
  <c r="AQ119" i="29" s="1"/>
  <c r="C119" i="29"/>
  <c r="G112" i="8"/>
  <c r="D119" i="23"/>
  <c r="G119" i="23" s="1"/>
  <c r="F118" i="23"/>
  <c r="C114" i="8"/>
  <c r="B115" i="8"/>
  <c r="AA114" i="8"/>
  <c r="AH114" i="8" s="1"/>
  <c r="AQ114" i="8" s="1"/>
  <c r="D114" i="31" l="1"/>
  <c r="E114" i="31" s="1"/>
  <c r="G114" i="31" s="1"/>
  <c r="D114" i="30"/>
  <c r="E114" i="30" s="1"/>
  <c r="G114" i="30" s="1"/>
  <c r="D114" i="29"/>
  <c r="E114" i="29" s="1"/>
  <c r="G114" i="29" s="1"/>
  <c r="D114" i="8"/>
  <c r="E114" i="8" s="1"/>
  <c r="M119" i="23"/>
  <c r="E119" i="23"/>
  <c r="BC118" i="23"/>
  <c r="AY118" i="23"/>
  <c r="AZ118" i="23" s="1"/>
  <c r="P161" i="15"/>
  <c r="Q161" i="15" s="1"/>
  <c r="U161" i="15"/>
  <c r="V161" i="15" s="1"/>
  <c r="AE161" i="15"/>
  <c r="AF161" i="15"/>
  <c r="I162" i="15"/>
  <c r="B122" i="31"/>
  <c r="AA121" i="31"/>
  <c r="AH121" i="31" s="1"/>
  <c r="AQ121" i="31" s="1"/>
  <c r="C121" i="31"/>
  <c r="B122" i="30"/>
  <c r="AA121" i="30"/>
  <c r="AH121" i="30" s="1"/>
  <c r="AQ121" i="30" s="1"/>
  <c r="C121" i="30"/>
  <c r="B121" i="29"/>
  <c r="AA120" i="29"/>
  <c r="AH120" i="29" s="1"/>
  <c r="AQ120" i="29" s="1"/>
  <c r="C120" i="29"/>
  <c r="D120" i="23"/>
  <c r="G120" i="23" s="1"/>
  <c r="F119" i="23"/>
  <c r="B116" i="8"/>
  <c r="AA115" i="8"/>
  <c r="AH115" i="8" s="1"/>
  <c r="AQ115" i="8" s="1"/>
  <c r="C115" i="8"/>
  <c r="G113" i="8"/>
  <c r="D115" i="31" l="1"/>
  <c r="E115" i="31" s="1"/>
  <c r="G115" i="31" s="1"/>
  <c r="D115" i="30"/>
  <c r="E115" i="30" s="1"/>
  <c r="G115" i="30" s="1"/>
  <c r="D115" i="29"/>
  <c r="E115" i="29" s="1"/>
  <c r="G115" i="29" s="1"/>
  <c r="D115" i="8"/>
  <c r="E115" i="8" s="1"/>
  <c r="M120" i="23"/>
  <c r="E120" i="23"/>
  <c r="BC119" i="23"/>
  <c r="AY119" i="23"/>
  <c r="AZ119" i="23" s="1"/>
  <c r="P162" i="15"/>
  <c r="Q162" i="15" s="1"/>
  <c r="AE162" i="15"/>
  <c r="U162" i="15"/>
  <c r="V162" i="15" s="1"/>
  <c r="AF162" i="15"/>
  <c r="I163" i="15"/>
  <c r="C122" i="31"/>
  <c r="B123" i="31"/>
  <c r="AA122" i="31"/>
  <c r="AH122" i="31" s="1"/>
  <c r="AQ122" i="31" s="1"/>
  <c r="B123" i="30"/>
  <c r="AA122" i="30"/>
  <c r="AH122" i="30" s="1"/>
  <c r="AQ122" i="30" s="1"/>
  <c r="C122" i="30"/>
  <c r="B122" i="29"/>
  <c r="AA121" i="29"/>
  <c r="AH121" i="29" s="1"/>
  <c r="AQ121" i="29" s="1"/>
  <c r="C121" i="29"/>
  <c r="C116" i="8"/>
  <c r="B117" i="8"/>
  <c r="AA116" i="8"/>
  <c r="AH116" i="8" s="1"/>
  <c r="AQ116" i="8" s="1"/>
  <c r="G114" i="8"/>
  <c r="F120" i="23"/>
  <c r="D121" i="23"/>
  <c r="G121" i="23" s="1"/>
  <c r="D116" i="31" l="1"/>
  <c r="E116" i="31" s="1"/>
  <c r="G116" i="31" s="1"/>
  <c r="D116" i="30"/>
  <c r="E116" i="30" s="1"/>
  <c r="G116" i="30" s="1"/>
  <c r="D116" i="29"/>
  <c r="E116" i="29" s="1"/>
  <c r="G116" i="29" s="1"/>
  <c r="D116" i="8"/>
  <c r="E116" i="8" s="1"/>
  <c r="M121" i="23"/>
  <c r="E121" i="23"/>
  <c r="BC120" i="23"/>
  <c r="AY120" i="23"/>
  <c r="AZ120" i="23" s="1"/>
  <c r="P163" i="15"/>
  <c r="Q163" i="15" s="1"/>
  <c r="U163" i="15"/>
  <c r="V163" i="15" s="1"/>
  <c r="AF163" i="15"/>
  <c r="AE163" i="15"/>
  <c r="I164" i="15"/>
  <c r="B124" i="31"/>
  <c r="AA123" i="31"/>
  <c r="AH123" i="31" s="1"/>
  <c r="AQ123" i="31" s="1"/>
  <c r="C123" i="31"/>
  <c r="B124" i="30"/>
  <c r="AA123" i="30"/>
  <c r="AH123" i="30" s="1"/>
  <c r="AQ123" i="30" s="1"/>
  <c r="C123" i="30"/>
  <c r="B123" i="29"/>
  <c r="AA122" i="29"/>
  <c r="AH122" i="29" s="1"/>
  <c r="AQ122" i="29" s="1"/>
  <c r="C122" i="29"/>
  <c r="G115" i="8"/>
  <c r="B118" i="8"/>
  <c r="AA117" i="8"/>
  <c r="AH117" i="8" s="1"/>
  <c r="AQ117" i="8" s="1"/>
  <c r="C117" i="8"/>
  <c r="F121" i="23"/>
  <c r="D122" i="23"/>
  <c r="G122" i="23" s="1"/>
  <c r="D117" i="31" l="1"/>
  <c r="E117" i="31" s="1"/>
  <c r="G117" i="31" s="1"/>
  <c r="D117" i="30"/>
  <c r="E117" i="30" s="1"/>
  <c r="G117" i="30" s="1"/>
  <c r="D117" i="29"/>
  <c r="E117" i="29" s="1"/>
  <c r="G117" i="29" s="1"/>
  <c r="D117" i="8"/>
  <c r="M122" i="23"/>
  <c r="E122" i="23"/>
  <c r="BC121" i="23"/>
  <c r="AY121" i="23"/>
  <c r="AZ121" i="23" s="1"/>
  <c r="P164" i="15"/>
  <c r="Q164" i="15" s="1"/>
  <c r="AF164" i="15"/>
  <c r="U164" i="15"/>
  <c r="V164" i="15" s="1"/>
  <c r="AE164" i="15"/>
  <c r="I165" i="15"/>
  <c r="C124" i="31"/>
  <c r="B125" i="31"/>
  <c r="AA124" i="31"/>
  <c r="AH124" i="31" s="1"/>
  <c r="AQ124" i="31" s="1"/>
  <c r="C124" i="30"/>
  <c r="B125" i="30"/>
  <c r="AA124" i="30"/>
  <c r="AH124" i="30" s="1"/>
  <c r="AQ124" i="30" s="1"/>
  <c r="B124" i="29"/>
  <c r="AA123" i="29"/>
  <c r="AH123" i="29" s="1"/>
  <c r="AQ123" i="29" s="1"/>
  <c r="C123" i="29"/>
  <c r="G116" i="8"/>
  <c r="D123" i="23"/>
  <c r="G123" i="23" s="1"/>
  <c r="F122" i="23"/>
  <c r="C118" i="8"/>
  <c r="B119" i="8"/>
  <c r="AA118" i="8"/>
  <c r="AH118" i="8" s="1"/>
  <c r="AQ118" i="8" s="1"/>
  <c r="E117" i="8"/>
  <c r="D118" i="31" l="1"/>
  <c r="E118" i="31" s="1"/>
  <c r="G118" i="31" s="1"/>
  <c r="D118" i="30"/>
  <c r="E118" i="30" s="1"/>
  <c r="G118" i="30" s="1"/>
  <c r="D118" i="29"/>
  <c r="E118" i="29" s="1"/>
  <c r="G118" i="29" s="1"/>
  <c r="D118" i="8"/>
  <c r="M123" i="23"/>
  <c r="E123" i="23"/>
  <c r="BC122" i="23"/>
  <c r="AY122" i="23"/>
  <c r="AZ122" i="23" s="1"/>
  <c r="P165" i="15"/>
  <c r="Q165" i="15" s="1"/>
  <c r="AF165" i="15"/>
  <c r="U165" i="15"/>
  <c r="V165" i="15" s="1"/>
  <c r="AE165" i="15"/>
  <c r="I166" i="15"/>
  <c r="B126" i="31"/>
  <c r="AA125" i="31"/>
  <c r="AH125" i="31" s="1"/>
  <c r="AQ125" i="31" s="1"/>
  <c r="C125" i="31"/>
  <c r="B126" i="30"/>
  <c r="AA125" i="30"/>
  <c r="AH125" i="30" s="1"/>
  <c r="AQ125" i="30" s="1"/>
  <c r="C125" i="30"/>
  <c r="B125" i="29"/>
  <c r="AA124" i="29"/>
  <c r="AH124" i="29" s="1"/>
  <c r="AQ124" i="29" s="1"/>
  <c r="C124" i="29"/>
  <c r="D124" i="23"/>
  <c r="G124" i="23" s="1"/>
  <c r="F123" i="23"/>
  <c r="G117" i="8"/>
  <c r="B120" i="8"/>
  <c r="AA119" i="8"/>
  <c r="AH119" i="8" s="1"/>
  <c r="AQ119" i="8" s="1"/>
  <c r="C119" i="8"/>
  <c r="E118" i="8"/>
  <c r="D119" i="31" l="1"/>
  <c r="E119" i="31" s="1"/>
  <c r="G119" i="31" s="1"/>
  <c r="D119" i="30"/>
  <c r="E119" i="30" s="1"/>
  <c r="G119" i="30" s="1"/>
  <c r="D119" i="29"/>
  <c r="E119" i="29" s="1"/>
  <c r="G119" i="29" s="1"/>
  <c r="D119" i="8"/>
  <c r="E119" i="8" s="1"/>
  <c r="M124" i="23"/>
  <c r="E124" i="23"/>
  <c r="BC123" i="23"/>
  <c r="AY123" i="23"/>
  <c r="AZ123" i="23" s="1"/>
  <c r="P166" i="15"/>
  <c r="Q166" i="15" s="1"/>
  <c r="AF166" i="15"/>
  <c r="U166" i="15"/>
  <c r="V166" i="15" s="1"/>
  <c r="AE166" i="15"/>
  <c r="I167" i="15"/>
  <c r="C126" i="31"/>
  <c r="B127" i="31"/>
  <c r="AA126" i="31"/>
  <c r="AH126" i="31" s="1"/>
  <c r="AQ126" i="31" s="1"/>
  <c r="B127" i="30"/>
  <c r="AA126" i="30"/>
  <c r="AH126" i="30" s="1"/>
  <c r="AQ126" i="30" s="1"/>
  <c r="C126" i="30"/>
  <c r="B126" i="29"/>
  <c r="AA125" i="29"/>
  <c r="AH125" i="29" s="1"/>
  <c r="AQ125" i="29" s="1"/>
  <c r="C125" i="29"/>
  <c r="G118" i="8"/>
  <c r="C120" i="8"/>
  <c r="B121" i="8"/>
  <c r="AA120" i="8"/>
  <c r="AH120" i="8" s="1"/>
  <c r="AQ120" i="8" s="1"/>
  <c r="F124" i="23"/>
  <c r="D125" i="23"/>
  <c r="G125" i="23" s="1"/>
  <c r="D120" i="31" l="1"/>
  <c r="E120" i="31" s="1"/>
  <c r="G120" i="31" s="1"/>
  <c r="D120" i="30"/>
  <c r="E120" i="30" s="1"/>
  <c r="G120" i="30" s="1"/>
  <c r="D120" i="29"/>
  <c r="E120" i="29" s="1"/>
  <c r="G120" i="29" s="1"/>
  <c r="D120" i="8"/>
  <c r="E120" i="8" s="1"/>
  <c r="M125" i="23"/>
  <c r="E125" i="23"/>
  <c r="BC124" i="23"/>
  <c r="AY124" i="23"/>
  <c r="AZ124" i="23" s="1"/>
  <c r="P167" i="15"/>
  <c r="Q167" i="15" s="1"/>
  <c r="AF167" i="15"/>
  <c r="U167" i="15"/>
  <c r="V167" i="15" s="1"/>
  <c r="AE167" i="15"/>
  <c r="I168" i="15"/>
  <c r="B128" i="31"/>
  <c r="AA127" i="31"/>
  <c r="AH127" i="31" s="1"/>
  <c r="AQ127" i="31" s="1"/>
  <c r="C127" i="31"/>
  <c r="B128" i="30"/>
  <c r="AA127" i="30"/>
  <c r="AH127" i="30" s="1"/>
  <c r="AQ127" i="30" s="1"/>
  <c r="C127" i="30"/>
  <c r="B127" i="29"/>
  <c r="AA126" i="29"/>
  <c r="AH126" i="29" s="1"/>
  <c r="AQ126" i="29" s="1"/>
  <c r="C126" i="29"/>
  <c r="G119" i="8"/>
  <c r="B122" i="8"/>
  <c r="AA121" i="8"/>
  <c r="AH121" i="8" s="1"/>
  <c r="AQ121" i="8" s="1"/>
  <c r="C121" i="8"/>
  <c r="F125" i="23"/>
  <c r="D126" i="23"/>
  <c r="G126" i="23" s="1"/>
  <c r="D121" i="31" l="1"/>
  <c r="E121" i="31" s="1"/>
  <c r="G121" i="31" s="1"/>
  <c r="D121" i="30"/>
  <c r="E121" i="30" s="1"/>
  <c r="G121" i="30" s="1"/>
  <c r="D121" i="29"/>
  <c r="E121" i="29" s="1"/>
  <c r="G121" i="29" s="1"/>
  <c r="D121" i="8"/>
  <c r="E121" i="8" s="1"/>
  <c r="M126" i="23"/>
  <c r="E126" i="23"/>
  <c r="BC125" i="23"/>
  <c r="AY125" i="23"/>
  <c r="AZ125" i="23" s="1"/>
  <c r="P168" i="15"/>
  <c r="Q168" i="15" s="1"/>
  <c r="AE168" i="15"/>
  <c r="AF168" i="15"/>
  <c r="U168" i="15"/>
  <c r="V168" i="15" s="1"/>
  <c r="I169" i="15"/>
  <c r="C128" i="31"/>
  <c r="B129" i="31"/>
  <c r="AA128" i="31"/>
  <c r="AH128" i="31" s="1"/>
  <c r="AQ128" i="31" s="1"/>
  <c r="C128" i="30"/>
  <c r="B129" i="30"/>
  <c r="AA128" i="30"/>
  <c r="AH128" i="30" s="1"/>
  <c r="AQ128" i="30" s="1"/>
  <c r="B128" i="29"/>
  <c r="AA127" i="29"/>
  <c r="AH127" i="29" s="1"/>
  <c r="AQ127" i="29" s="1"/>
  <c r="C127" i="29"/>
  <c r="G120" i="8"/>
  <c r="D127" i="23"/>
  <c r="G127" i="23" s="1"/>
  <c r="F126" i="23"/>
  <c r="C122" i="8"/>
  <c r="B123" i="8"/>
  <c r="AA122" i="8"/>
  <c r="AH122" i="8" s="1"/>
  <c r="AQ122" i="8" s="1"/>
  <c r="D122" i="31" l="1"/>
  <c r="E122" i="31" s="1"/>
  <c r="G122" i="31" s="1"/>
  <c r="D122" i="30"/>
  <c r="E122" i="30" s="1"/>
  <c r="G122" i="30" s="1"/>
  <c r="D122" i="29"/>
  <c r="E122" i="29" s="1"/>
  <c r="G122" i="29" s="1"/>
  <c r="D122" i="8"/>
  <c r="E122" i="8" s="1"/>
  <c r="M127" i="23"/>
  <c r="E127" i="23"/>
  <c r="BC126" i="23"/>
  <c r="AY126" i="23"/>
  <c r="AZ126" i="23" s="1"/>
  <c r="P169" i="15"/>
  <c r="Q169" i="15" s="1"/>
  <c r="BA29" i="15"/>
  <c r="AE169" i="15"/>
  <c r="AF169" i="15"/>
  <c r="U169" i="15"/>
  <c r="V169" i="15" s="1"/>
  <c r="I170" i="15"/>
  <c r="B130" i="31"/>
  <c r="AA129" i="31"/>
  <c r="AH129" i="31" s="1"/>
  <c r="AQ129" i="31" s="1"/>
  <c r="C129" i="31"/>
  <c r="B130" i="30"/>
  <c r="AA129" i="30"/>
  <c r="AH129" i="30" s="1"/>
  <c r="AQ129" i="30" s="1"/>
  <c r="C129" i="30"/>
  <c r="B129" i="29"/>
  <c r="AA128" i="29"/>
  <c r="AH128" i="29" s="1"/>
  <c r="AQ128" i="29" s="1"/>
  <c r="C128" i="29"/>
  <c r="D128" i="23"/>
  <c r="G128" i="23" s="1"/>
  <c r="F127" i="23"/>
  <c r="G121" i="8"/>
  <c r="B124" i="8"/>
  <c r="AA123" i="8"/>
  <c r="AH123" i="8" s="1"/>
  <c r="AQ123" i="8" s="1"/>
  <c r="C123" i="8"/>
  <c r="D123" i="31" l="1"/>
  <c r="E123" i="31" s="1"/>
  <c r="G123" i="31" s="1"/>
  <c r="D123" i="30"/>
  <c r="E123" i="30" s="1"/>
  <c r="G123" i="30" s="1"/>
  <c r="D123" i="29"/>
  <c r="E123" i="29" s="1"/>
  <c r="G123" i="29" s="1"/>
  <c r="D123" i="8"/>
  <c r="E123" i="8" s="1"/>
  <c r="M128" i="23"/>
  <c r="E128" i="23"/>
  <c r="BC127" i="23"/>
  <c r="AY127" i="23"/>
  <c r="AZ127" i="23" s="1"/>
  <c r="Z207" i="15"/>
  <c r="AD207" i="15" s="1"/>
  <c r="Z203" i="15"/>
  <c r="AD203" i="15" s="1"/>
  <c r="Z199" i="15"/>
  <c r="AD199" i="15" s="1"/>
  <c r="Z197" i="15"/>
  <c r="AD197" i="15" s="1"/>
  <c r="Z196" i="15"/>
  <c r="AD196" i="15" s="1"/>
  <c r="Z194" i="15"/>
  <c r="AD194" i="15" s="1"/>
  <c r="Z192" i="15"/>
  <c r="AD192" i="15" s="1"/>
  <c r="Z190" i="15"/>
  <c r="AD190" i="15" s="1"/>
  <c r="Z188" i="15"/>
  <c r="AD188" i="15" s="1"/>
  <c r="Z186" i="15"/>
  <c r="AD186" i="15" s="1"/>
  <c r="Z184" i="15"/>
  <c r="AD184" i="15" s="1"/>
  <c r="Z182" i="15"/>
  <c r="AD182" i="15" s="1"/>
  <c r="Z180" i="15"/>
  <c r="AD180" i="15" s="1"/>
  <c r="Z178" i="15"/>
  <c r="AD178" i="15" s="1"/>
  <c r="Z176" i="15"/>
  <c r="AD176" i="15" s="1"/>
  <c r="Z174" i="15"/>
  <c r="AD174" i="15" s="1"/>
  <c r="Z172" i="15"/>
  <c r="AD172" i="15" s="1"/>
  <c r="Z170" i="15"/>
  <c r="AD170" i="15" s="1"/>
  <c r="Z208" i="15"/>
  <c r="AD208" i="15" s="1"/>
  <c r="Z204" i="15"/>
  <c r="AD204" i="15" s="1"/>
  <c r="Z200" i="15"/>
  <c r="AD200" i="15" s="1"/>
  <c r="Z209" i="15"/>
  <c r="AD209" i="15" s="1"/>
  <c r="Z205" i="15"/>
  <c r="AD205" i="15" s="1"/>
  <c r="Z201" i="15"/>
  <c r="AD201" i="15" s="1"/>
  <c r="Z195" i="15"/>
  <c r="AD195" i="15" s="1"/>
  <c r="Z193" i="15"/>
  <c r="AD193" i="15" s="1"/>
  <c r="Z191" i="15"/>
  <c r="AD191" i="15" s="1"/>
  <c r="Z189" i="15"/>
  <c r="AD189" i="15" s="1"/>
  <c r="Z187" i="15"/>
  <c r="AD187" i="15" s="1"/>
  <c r="Z185" i="15"/>
  <c r="AD185" i="15" s="1"/>
  <c r="Z183" i="15"/>
  <c r="AD183" i="15" s="1"/>
  <c r="Z181" i="15"/>
  <c r="AD181" i="15" s="1"/>
  <c r="Z179" i="15"/>
  <c r="AD179" i="15" s="1"/>
  <c r="Z177" i="15"/>
  <c r="AD177" i="15" s="1"/>
  <c r="Z175" i="15"/>
  <c r="AD175" i="15" s="1"/>
  <c r="Z202" i="15"/>
  <c r="AD202" i="15" s="1"/>
  <c r="Z169" i="15"/>
  <c r="AD169" i="15" s="1"/>
  <c r="BB29" i="15" s="1"/>
  <c r="BC29" i="15" s="1"/>
  <c r="Z198" i="15"/>
  <c r="AD198" i="15" s="1"/>
  <c r="Z171" i="15"/>
  <c r="AD171" i="15" s="1"/>
  <c r="Z173" i="15"/>
  <c r="AD173" i="15" s="1"/>
  <c r="Z206" i="15"/>
  <c r="AD206" i="15" s="1"/>
  <c r="P170" i="15"/>
  <c r="Q170" i="15" s="1"/>
  <c r="U170" i="15"/>
  <c r="V170" i="15" s="1"/>
  <c r="AF170" i="15"/>
  <c r="AE170" i="15"/>
  <c r="I171" i="15"/>
  <c r="C130" i="31"/>
  <c r="B131" i="31"/>
  <c r="AA130" i="31"/>
  <c r="AH130" i="31" s="1"/>
  <c r="AQ130" i="31" s="1"/>
  <c r="B131" i="30"/>
  <c r="AA130" i="30"/>
  <c r="AH130" i="30" s="1"/>
  <c r="AQ130" i="30" s="1"/>
  <c r="C130" i="30"/>
  <c r="B130" i="29"/>
  <c r="AA129" i="29"/>
  <c r="AH129" i="29" s="1"/>
  <c r="AQ129" i="29" s="1"/>
  <c r="C129" i="29"/>
  <c r="G122" i="8"/>
  <c r="C124" i="8"/>
  <c r="B125" i="8"/>
  <c r="AA124" i="8"/>
  <c r="AH124" i="8" s="1"/>
  <c r="AQ124" i="8" s="1"/>
  <c r="F128" i="23"/>
  <c r="D129" i="23"/>
  <c r="G129" i="23" s="1"/>
  <c r="D124" i="31" l="1"/>
  <c r="E124" i="31" s="1"/>
  <c r="G124" i="31" s="1"/>
  <c r="D124" i="30"/>
  <c r="E124" i="30" s="1"/>
  <c r="G124" i="30" s="1"/>
  <c r="D124" i="29"/>
  <c r="E124" i="29" s="1"/>
  <c r="G124" i="29" s="1"/>
  <c r="D124" i="8"/>
  <c r="M129" i="23"/>
  <c r="E129" i="23"/>
  <c r="BC128" i="23"/>
  <c r="AY128" i="23"/>
  <c r="AZ128" i="23" s="1"/>
  <c r="AG12" i="15"/>
  <c r="AG16" i="15"/>
  <c r="AG20" i="15"/>
  <c r="AG32" i="15"/>
  <c r="AG38" i="15"/>
  <c r="AG50" i="15"/>
  <c r="AG46" i="15"/>
  <c r="AG54" i="15"/>
  <c r="AG58" i="15"/>
  <c r="AG48" i="15"/>
  <c r="AG30" i="15"/>
  <c r="AG10" i="15"/>
  <c r="AG18" i="15"/>
  <c r="AG43" i="15"/>
  <c r="AG41" i="15"/>
  <c r="AG40" i="15"/>
  <c r="AG44" i="15"/>
  <c r="AG26" i="15"/>
  <c r="AG31" i="15"/>
  <c r="AG24" i="15"/>
  <c r="AG22" i="15"/>
  <c r="AG23" i="15"/>
  <c r="AG17" i="15"/>
  <c r="AG21" i="15"/>
  <c r="AG49" i="15"/>
  <c r="AG13" i="15"/>
  <c r="AG25" i="15"/>
  <c r="AG56" i="15"/>
  <c r="AG37" i="15"/>
  <c r="AG11" i="15"/>
  <c r="AG15" i="15"/>
  <c r="AG19" i="15"/>
  <c r="AG29" i="15"/>
  <c r="AG34" i="15"/>
  <c r="AG39" i="15"/>
  <c r="AG45" i="15"/>
  <c r="AG27" i="15"/>
  <c r="AG59" i="15"/>
  <c r="AG57" i="15"/>
  <c r="AG51" i="15"/>
  <c r="AG55" i="15"/>
  <c r="AG47" i="15"/>
  <c r="AG53" i="15"/>
  <c r="AG52" i="15"/>
  <c r="AG36" i="15"/>
  <c r="AG33" i="15"/>
  <c r="AG35" i="15"/>
  <c r="AG42" i="15"/>
  <c r="AG28" i="15"/>
  <c r="AG14" i="15"/>
  <c r="AG60" i="15"/>
  <c r="AG61" i="15"/>
  <c r="AG62" i="15"/>
  <c r="AG63" i="15"/>
  <c r="AG64" i="15"/>
  <c r="AG65" i="15"/>
  <c r="AG66" i="15"/>
  <c r="AG67" i="15"/>
  <c r="AG68" i="15"/>
  <c r="AG69" i="15"/>
  <c r="AG70" i="15"/>
  <c r="AG71" i="15"/>
  <c r="AG72" i="15"/>
  <c r="AG73" i="15"/>
  <c r="AG74" i="15"/>
  <c r="AG75" i="15"/>
  <c r="AG76" i="15"/>
  <c r="AG77" i="15"/>
  <c r="AG78" i="15"/>
  <c r="AG79" i="15"/>
  <c r="AG80" i="15"/>
  <c r="AG81" i="15"/>
  <c r="AG82" i="15"/>
  <c r="AG83" i="15"/>
  <c r="AG84" i="15"/>
  <c r="AG85" i="15"/>
  <c r="AG86" i="15"/>
  <c r="AG87" i="15"/>
  <c r="AG88" i="15"/>
  <c r="AG89" i="15"/>
  <c r="AG90" i="15"/>
  <c r="AG91" i="15"/>
  <c r="AG92" i="15"/>
  <c r="AG93" i="15"/>
  <c r="AG94" i="15"/>
  <c r="AG95" i="15"/>
  <c r="AG96" i="15"/>
  <c r="AG97" i="15"/>
  <c r="AG98" i="15"/>
  <c r="AG99" i="15"/>
  <c r="AG100" i="15"/>
  <c r="AG101" i="15"/>
  <c r="AG102" i="15"/>
  <c r="AG103" i="15"/>
  <c r="AG104" i="15"/>
  <c r="AG105" i="15"/>
  <c r="AG106" i="15"/>
  <c r="AG107" i="15"/>
  <c r="AG108" i="15"/>
  <c r="AG109" i="15"/>
  <c r="AG110" i="15"/>
  <c r="AG111" i="15"/>
  <c r="AG112" i="15"/>
  <c r="AG113" i="15"/>
  <c r="AG114" i="15"/>
  <c r="AG115" i="15"/>
  <c r="AG116" i="15"/>
  <c r="AG117" i="15"/>
  <c r="AG118" i="15"/>
  <c r="AG119" i="15"/>
  <c r="AG120" i="15"/>
  <c r="AG121" i="15"/>
  <c r="AG122" i="15"/>
  <c r="AG123" i="15"/>
  <c r="AG124" i="15"/>
  <c r="AG125" i="15"/>
  <c r="AG126" i="15"/>
  <c r="AG127" i="15"/>
  <c r="AG128" i="15"/>
  <c r="AG129" i="15"/>
  <c r="AG130" i="15"/>
  <c r="AG131" i="15"/>
  <c r="AG132" i="15"/>
  <c r="AG133" i="15"/>
  <c r="AG134" i="15"/>
  <c r="AG135" i="15"/>
  <c r="AG136" i="15"/>
  <c r="AG137" i="15"/>
  <c r="AG138" i="15"/>
  <c r="AG139" i="15"/>
  <c r="AG140" i="15"/>
  <c r="AG141" i="15"/>
  <c r="AG142" i="15"/>
  <c r="AG143" i="15"/>
  <c r="AG144" i="15"/>
  <c r="AG145" i="15"/>
  <c r="AG146" i="15"/>
  <c r="AG147" i="15"/>
  <c r="AG148" i="15"/>
  <c r="AG149" i="15"/>
  <c r="AG150" i="15"/>
  <c r="AG151" i="15"/>
  <c r="AG152" i="15"/>
  <c r="AG153" i="15"/>
  <c r="AG154" i="15"/>
  <c r="AG155" i="15"/>
  <c r="AG156" i="15"/>
  <c r="AG157" i="15"/>
  <c r="AG158" i="15"/>
  <c r="AG159" i="15"/>
  <c r="AG160" i="15"/>
  <c r="AG161" i="15"/>
  <c r="AG162" i="15"/>
  <c r="AG163" i="15"/>
  <c r="AG164" i="15"/>
  <c r="AG165" i="15"/>
  <c r="AG166" i="15"/>
  <c r="AG167" i="15"/>
  <c r="AG168" i="15"/>
  <c r="AG169" i="15"/>
  <c r="AG170" i="15"/>
  <c r="P171" i="15"/>
  <c r="Q171" i="15" s="1"/>
  <c r="AG171" i="15"/>
  <c r="AF171" i="15"/>
  <c r="U171" i="15"/>
  <c r="V171" i="15" s="1"/>
  <c r="AE171" i="15"/>
  <c r="I172" i="15"/>
  <c r="B132" i="31"/>
  <c r="AA131" i="31"/>
  <c r="AH131" i="31" s="1"/>
  <c r="AQ131" i="31" s="1"/>
  <c r="C131" i="31"/>
  <c r="B132" i="30"/>
  <c r="AA131" i="30"/>
  <c r="AH131" i="30" s="1"/>
  <c r="AQ131" i="30" s="1"/>
  <c r="C131" i="30"/>
  <c r="B131" i="29"/>
  <c r="AA130" i="29"/>
  <c r="AH130" i="29" s="1"/>
  <c r="AQ130" i="29" s="1"/>
  <c r="C130" i="29"/>
  <c r="G123" i="8"/>
  <c r="B126" i="8"/>
  <c r="AA125" i="8"/>
  <c r="AH125" i="8" s="1"/>
  <c r="AQ125" i="8" s="1"/>
  <c r="C125" i="8"/>
  <c r="F129" i="23"/>
  <c r="D130" i="23"/>
  <c r="G130" i="23" s="1"/>
  <c r="E124" i="8"/>
  <c r="D125" i="31" l="1"/>
  <c r="E125" i="31" s="1"/>
  <c r="G125" i="31" s="1"/>
  <c r="D125" i="30"/>
  <c r="E125" i="30" s="1"/>
  <c r="G125" i="30" s="1"/>
  <c r="D125" i="29"/>
  <c r="E125" i="29" s="1"/>
  <c r="G125" i="29" s="1"/>
  <c r="D125" i="8"/>
  <c r="M130" i="23"/>
  <c r="E130" i="23"/>
  <c r="BC129" i="23"/>
  <c r="AY129" i="23"/>
  <c r="AZ129" i="23" s="1"/>
  <c r="R172" i="15"/>
  <c r="P172" i="15"/>
  <c r="Q172" i="15" s="1"/>
  <c r="AE172" i="15"/>
  <c r="AG172" i="15"/>
  <c r="U172" i="15"/>
  <c r="V172" i="15" s="1"/>
  <c r="AF172" i="15"/>
  <c r="I173" i="15"/>
  <c r="B133" i="31"/>
  <c r="AA132" i="31"/>
  <c r="AH132" i="31" s="1"/>
  <c r="AQ132" i="31" s="1"/>
  <c r="C132" i="31"/>
  <c r="B133" i="30"/>
  <c r="AA132" i="30"/>
  <c r="AH132" i="30" s="1"/>
  <c r="AQ132" i="30" s="1"/>
  <c r="C132" i="30"/>
  <c r="B132" i="29"/>
  <c r="AA131" i="29"/>
  <c r="AH131" i="29" s="1"/>
  <c r="AQ131" i="29" s="1"/>
  <c r="C131" i="29"/>
  <c r="G124" i="8"/>
  <c r="E125" i="8"/>
  <c r="D131" i="23"/>
  <c r="G131" i="23" s="1"/>
  <c r="F130" i="23"/>
  <c r="C126" i="8"/>
  <c r="B127" i="8"/>
  <c r="AA126" i="8"/>
  <c r="AH126" i="8" s="1"/>
  <c r="AQ126" i="8" s="1"/>
  <c r="D126" i="31" l="1"/>
  <c r="E126" i="31" s="1"/>
  <c r="G126" i="31" s="1"/>
  <c r="D126" i="30"/>
  <c r="E126" i="30" s="1"/>
  <c r="G126" i="30" s="1"/>
  <c r="D126" i="29"/>
  <c r="E126" i="29" s="1"/>
  <c r="G126" i="29" s="1"/>
  <c r="D126" i="8"/>
  <c r="E126" i="8" s="1"/>
  <c r="M131" i="23"/>
  <c r="E131" i="23"/>
  <c r="BC130" i="23"/>
  <c r="AY130" i="23"/>
  <c r="AZ130" i="23" s="1"/>
  <c r="P173" i="15"/>
  <c r="Q173" i="15" s="1"/>
  <c r="U173" i="15"/>
  <c r="V173" i="15" s="1"/>
  <c r="AG173" i="15"/>
  <c r="AF173" i="15"/>
  <c r="AE173" i="15"/>
  <c r="I174" i="15"/>
  <c r="B134" i="31"/>
  <c r="AA133" i="31"/>
  <c r="AH133" i="31" s="1"/>
  <c r="AQ133" i="31" s="1"/>
  <c r="C133" i="31"/>
  <c r="B134" i="30"/>
  <c r="AA133" i="30"/>
  <c r="AH133" i="30" s="1"/>
  <c r="AQ133" i="30" s="1"/>
  <c r="C133" i="30"/>
  <c r="B133" i="29"/>
  <c r="AA132" i="29"/>
  <c r="AH132" i="29" s="1"/>
  <c r="AQ132" i="29" s="1"/>
  <c r="C132" i="29"/>
  <c r="D132" i="23"/>
  <c r="G132" i="23" s="1"/>
  <c r="F131" i="23"/>
  <c r="C127" i="8"/>
  <c r="B128" i="8"/>
  <c r="AA127" i="8"/>
  <c r="AH127" i="8" s="1"/>
  <c r="AQ127" i="8" s="1"/>
  <c r="G125" i="8"/>
  <c r="D127" i="31" l="1"/>
  <c r="E127" i="31" s="1"/>
  <c r="G127" i="31" s="1"/>
  <c r="D127" i="30"/>
  <c r="E127" i="30" s="1"/>
  <c r="G127" i="30" s="1"/>
  <c r="D127" i="29"/>
  <c r="E127" i="29" s="1"/>
  <c r="G127" i="29" s="1"/>
  <c r="D127" i="8"/>
  <c r="E127" i="8" s="1"/>
  <c r="M132" i="23"/>
  <c r="E132" i="23"/>
  <c r="BC131" i="23"/>
  <c r="AY131" i="23"/>
  <c r="AZ131" i="23" s="1"/>
  <c r="P174" i="15"/>
  <c r="Q174" i="15" s="1"/>
  <c r="U174" i="15"/>
  <c r="V174" i="15" s="1"/>
  <c r="AG174" i="15"/>
  <c r="AE174" i="15"/>
  <c r="AF174" i="15"/>
  <c r="I175" i="15"/>
  <c r="B135" i="31"/>
  <c r="AA134" i="31"/>
  <c r="AH134" i="31" s="1"/>
  <c r="AQ134" i="31" s="1"/>
  <c r="C134" i="31"/>
  <c r="B135" i="30"/>
  <c r="AA134" i="30"/>
  <c r="AH134" i="30" s="1"/>
  <c r="AQ134" i="30" s="1"/>
  <c r="C134" i="30"/>
  <c r="B134" i="29"/>
  <c r="AA133" i="29"/>
  <c r="AH133" i="29" s="1"/>
  <c r="AQ133" i="29" s="1"/>
  <c r="C133" i="29"/>
  <c r="G126" i="8"/>
  <c r="B129" i="8"/>
  <c r="AA128" i="8"/>
  <c r="AH128" i="8" s="1"/>
  <c r="AQ128" i="8" s="1"/>
  <c r="C128" i="8"/>
  <c r="F132" i="23"/>
  <c r="D133" i="23"/>
  <c r="G133" i="23" s="1"/>
  <c r="D128" i="31" l="1"/>
  <c r="E128" i="31" s="1"/>
  <c r="G128" i="31" s="1"/>
  <c r="D128" i="30"/>
  <c r="E128" i="30" s="1"/>
  <c r="G128" i="30" s="1"/>
  <c r="D128" i="29"/>
  <c r="E128" i="29" s="1"/>
  <c r="G128" i="29" s="1"/>
  <c r="D128" i="8"/>
  <c r="E128" i="8" s="1"/>
  <c r="M133" i="23"/>
  <c r="E133" i="23"/>
  <c r="BC132" i="23"/>
  <c r="AY132" i="23"/>
  <c r="AZ132" i="23" s="1"/>
  <c r="P175" i="15"/>
  <c r="Q175" i="15" s="1"/>
  <c r="AE175" i="15"/>
  <c r="U175" i="15"/>
  <c r="V175" i="15" s="1"/>
  <c r="AF175" i="15"/>
  <c r="AG175" i="15"/>
  <c r="I176" i="15"/>
  <c r="B136" i="31"/>
  <c r="AA135" i="31"/>
  <c r="AH135" i="31" s="1"/>
  <c r="AQ135" i="31" s="1"/>
  <c r="C135" i="31"/>
  <c r="B136" i="30"/>
  <c r="AA135" i="30"/>
  <c r="AH135" i="30" s="1"/>
  <c r="AQ135" i="30" s="1"/>
  <c r="C135" i="30"/>
  <c r="B135" i="29"/>
  <c r="AA134" i="29"/>
  <c r="AH134" i="29" s="1"/>
  <c r="AQ134" i="29" s="1"/>
  <c r="C134" i="29"/>
  <c r="F133" i="23"/>
  <c r="D134" i="23"/>
  <c r="G134" i="23" s="1"/>
  <c r="C129" i="8"/>
  <c r="B130" i="8"/>
  <c r="AA129" i="8"/>
  <c r="AH129" i="8" s="1"/>
  <c r="AQ129" i="8" s="1"/>
  <c r="G127" i="8"/>
  <c r="D129" i="31" l="1"/>
  <c r="E129" i="31" s="1"/>
  <c r="G129" i="31" s="1"/>
  <c r="D129" i="30"/>
  <c r="E129" i="30" s="1"/>
  <c r="G129" i="30" s="1"/>
  <c r="D129" i="29"/>
  <c r="E129" i="29" s="1"/>
  <c r="G129" i="29" s="1"/>
  <c r="D129" i="8"/>
  <c r="E129" i="8" s="1"/>
  <c r="M134" i="23"/>
  <c r="E134" i="23"/>
  <c r="BC133" i="23"/>
  <c r="AY133" i="23"/>
  <c r="AZ133" i="23" s="1"/>
  <c r="P176" i="15"/>
  <c r="Q176" i="15" s="1"/>
  <c r="U176" i="15"/>
  <c r="V176" i="15" s="1"/>
  <c r="AF176" i="15"/>
  <c r="AE176" i="15"/>
  <c r="AG176" i="15"/>
  <c r="I177" i="15"/>
  <c r="B137" i="31"/>
  <c r="AA136" i="31"/>
  <c r="AH136" i="31" s="1"/>
  <c r="AQ136" i="31" s="1"/>
  <c r="C136" i="31"/>
  <c r="B137" i="30"/>
  <c r="AA136" i="30"/>
  <c r="AH136" i="30" s="1"/>
  <c r="AQ136" i="30" s="1"/>
  <c r="C136" i="30"/>
  <c r="B136" i="29"/>
  <c r="AA135" i="29"/>
  <c r="AH135" i="29" s="1"/>
  <c r="AQ135" i="29" s="1"/>
  <c r="C135" i="29"/>
  <c r="G128" i="8"/>
  <c r="B131" i="8"/>
  <c r="AA130" i="8"/>
  <c r="AH130" i="8" s="1"/>
  <c r="AQ130" i="8" s="1"/>
  <c r="C130" i="8"/>
  <c r="D135" i="23"/>
  <c r="G135" i="23" s="1"/>
  <c r="F134" i="23"/>
  <c r="D130" i="31" l="1"/>
  <c r="E130" i="31" s="1"/>
  <c r="G130" i="31" s="1"/>
  <c r="D130" i="30"/>
  <c r="E130" i="30" s="1"/>
  <c r="G130" i="30" s="1"/>
  <c r="D130" i="29"/>
  <c r="E130" i="29" s="1"/>
  <c r="G130" i="29" s="1"/>
  <c r="D130" i="8"/>
  <c r="M135" i="23"/>
  <c r="E135" i="23"/>
  <c r="BC134" i="23"/>
  <c r="AY134" i="23"/>
  <c r="AZ134" i="23" s="1"/>
  <c r="P177" i="15"/>
  <c r="Q177" i="15" s="1"/>
  <c r="U177" i="15"/>
  <c r="V177" i="15" s="1"/>
  <c r="AG177" i="15"/>
  <c r="AE177" i="15"/>
  <c r="AF177" i="15"/>
  <c r="I178" i="15"/>
  <c r="B138" i="31"/>
  <c r="AA137" i="31"/>
  <c r="AH137" i="31" s="1"/>
  <c r="AQ137" i="31" s="1"/>
  <c r="C137" i="31"/>
  <c r="B138" i="30"/>
  <c r="AA137" i="30"/>
  <c r="AH137" i="30" s="1"/>
  <c r="AQ137" i="30" s="1"/>
  <c r="C137" i="30"/>
  <c r="B137" i="29"/>
  <c r="AA136" i="29"/>
  <c r="AH136" i="29" s="1"/>
  <c r="AQ136" i="29" s="1"/>
  <c r="C136" i="29"/>
  <c r="C131" i="8"/>
  <c r="B132" i="8"/>
  <c r="AA131" i="8"/>
  <c r="AH131" i="8" s="1"/>
  <c r="AQ131" i="8" s="1"/>
  <c r="G129" i="8"/>
  <c r="D136" i="23"/>
  <c r="G136" i="23" s="1"/>
  <c r="F135" i="23"/>
  <c r="E130" i="8"/>
  <c r="D131" i="31" l="1"/>
  <c r="E131" i="31" s="1"/>
  <c r="G131" i="31" s="1"/>
  <c r="D131" i="30"/>
  <c r="E131" i="30" s="1"/>
  <c r="G131" i="30" s="1"/>
  <c r="D131" i="29"/>
  <c r="E131" i="29" s="1"/>
  <c r="G131" i="29" s="1"/>
  <c r="D131" i="8"/>
  <c r="E131" i="8" s="1"/>
  <c r="M136" i="23"/>
  <c r="E136" i="23"/>
  <c r="BC135" i="23"/>
  <c r="AY135" i="23"/>
  <c r="AZ135" i="23" s="1"/>
  <c r="P178" i="15"/>
  <c r="Q178" i="15" s="1"/>
  <c r="U178" i="15"/>
  <c r="V178" i="15" s="1"/>
  <c r="AF178" i="15"/>
  <c r="AE178" i="15"/>
  <c r="AG178" i="15"/>
  <c r="I179" i="15"/>
  <c r="B139" i="31"/>
  <c r="AA138" i="31"/>
  <c r="AH138" i="31" s="1"/>
  <c r="AQ138" i="31" s="1"/>
  <c r="C138" i="31"/>
  <c r="B139" i="30"/>
  <c r="AA138" i="30"/>
  <c r="AH138" i="30" s="1"/>
  <c r="AQ138" i="30" s="1"/>
  <c r="C138" i="30"/>
  <c r="B138" i="29"/>
  <c r="AA137" i="29"/>
  <c r="AH137" i="29" s="1"/>
  <c r="AQ137" i="29" s="1"/>
  <c r="C137" i="29"/>
  <c r="G130" i="8"/>
  <c r="F136" i="23"/>
  <c r="D137" i="23"/>
  <c r="G137" i="23" s="1"/>
  <c r="B133" i="8"/>
  <c r="AA132" i="8"/>
  <c r="AH132" i="8" s="1"/>
  <c r="AQ132" i="8" s="1"/>
  <c r="C132" i="8"/>
  <c r="D132" i="31" l="1"/>
  <c r="E132" i="31" s="1"/>
  <c r="G132" i="31" s="1"/>
  <c r="D132" i="30"/>
  <c r="E132" i="30" s="1"/>
  <c r="G132" i="30" s="1"/>
  <c r="D132" i="29"/>
  <c r="E132" i="29" s="1"/>
  <c r="G132" i="29" s="1"/>
  <c r="D132" i="8"/>
  <c r="E132" i="8" s="1"/>
  <c r="M137" i="23"/>
  <c r="E137" i="23"/>
  <c r="BC136" i="23"/>
  <c r="AY136" i="23"/>
  <c r="AZ136" i="23" s="1"/>
  <c r="P179" i="15"/>
  <c r="Q179" i="15" s="1"/>
  <c r="U179" i="15"/>
  <c r="V179" i="15" s="1"/>
  <c r="AG179" i="15"/>
  <c r="AE179" i="15"/>
  <c r="AF179" i="15"/>
  <c r="I180" i="15"/>
  <c r="B140" i="31"/>
  <c r="AA139" i="31"/>
  <c r="AH139" i="31" s="1"/>
  <c r="AQ139" i="31" s="1"/>
  <c r="C139" i="31"/>
  <c r="B140" i="30"/>
  <c r="AA139" i="30"/>
  <c r="AH139" i="30" s="1"/>
  <c r="AQ139" i="30" s="1"/>
  <c r="C139" i="30"/>
  <c r="B139" i="29"/>
  <c r="AA138" i="29"/>
  <c r="AH138" i="29" s="1"/>
  <c r="AQ138" i="29" s="1"/>
  <c r="C138" i="29"/>
  <c r="F137" i="23"/>
  <c r="D138" i="23"/>
  <c r="G138" i="23" s="1"/>
  <c r="G131" i="8"/>
  <c r="C133" i="8"/>
  <c r="B134" i="8"/>
  <c r="AA133" i="8"/>
  <c r="AH133" i="8" s="1"/>
  <c r="AQ133" i="8" s="1"/>
  <c r="D133" i="31" l="1"/>
  <c r="E133" i="31" s="1"/>
  <c r="G133" i="31" s="1"/>
  <c r="D133" i="30"/>
  <c r="E133" i="30" s="1"/>
  <c r="G133" i="30" s="1"/>
  <c r="D133" i="29"/>
  <c r="E133" i="29" s="1"/>
  <c r="G133" i="29" s="1"/>
  <c r="D133" i="8"/>
  <c r="E133" i="8" s="1"/>
  <c r="M138" i="23"/>
  <c r="E138" i="23"/>
  <c r="BC137" i="23"/>
  <c r="AY137" i="23"/>
  <c r="AZ137" i="23" s="1"/>
  <c r="P180" i="15"/>
  <c r="Q180" i="15" s="1"/>
  <c r="AE180" i="15"/>
  <c r="AG180" i="15"/>
  <c r="AF180" i="15"/>
  <c r="U180" i="15"/>
  <c r="V180" i="15" s="1"/>
  <c r="I181" i="15"/>
  <c r="B141" i="31"/>
  <c r="AA140" i="31"/>
  <c r="AH140" i="31" s="1"/>
  <c r="AQ140" i="31" s="1"/>
  <c r="C140" i="31"/>
  <c r="B141" i="30"/>
  <c r="AA140" i="30"/>
  <c r="AH140" i="30" s="1"/>
  <c r="AQ140" i="30" s="1"/>
  <c r="C140" i="30"/>
  <c r="B140" i="29"/>
  <c r="AA139" i="29"/>
  <c r="AH139" i="29" s="1"/>
  <c r="AQ139" i="29" s="1"/>
  <c r="C139" i="29"/>
  <c r="B135" i="8"/>
  <c r="AA134" i="8"/>
  <c r="AH134" i="8" s="1"/>
  <c r="AQ134" i="8" s="1"/>
  <c r="C134" i="8"/>
  <c r="D139" i="23"/>
  <c r="G139" i="23" s="1"/>
  <c r="F138" i="23"/>
  <c r="G132" i="8"/>
  <c r="D134" i="31" l="1"/>
  <c r="E134" i="31" s="1"/>
  <c r="G134" i="31" s="1"/>
  <c r="D134" i="30"/>
  <c r="E134" i="30" s="1"/>
  <c r="G134" i="30" s="1"/>
  <c r="D134" i="29"/>
  <c r="E134" i="29" s="1"/>
  <c r="G134" i="29" s="1"/>
  <c r="D134" i="8"/>
  <c r="E134" i="8" s="1"/>
  <c r="M139" i="23"/>
  <c r="E139" i="23"/>
  <c r="BC138" i="23"/>
  <c r="AY138" i="23"/>
  <c r="AZ138" i="23" s="1"/>
  <c r="P181" i="15"/>
  <c r="Q181" i="15" s="1"/>
  <c r="AF181" i="15"/>
  <c r="AG181" i="15"/>
  <c r="U181" i="15"/>
  <c r="V181" i="15" s="1"/>
  <c r="AE181" i="15"/>
  <c r="I182" i="15"/>
  <c r="B142" i="31"/>
  <c r="AA141" i="31"/>
  <c r="AH141" i="31" s="1"/>
  <c r="AQ141" i="31" s="1"/>
  <c r="C141" i="31"/>
  <c r="B142" i="30"/>
  <c r="AA141" i="30"/>
  <c r="AH141" i="30" s="1"/>
  <c r="AQ141" i="30" s="1"/>
  <c r="C141" i="30"/>
  <c r="B141" i="29"/>
  <c r="AA140" i="29"/>
  <c r="AH140" i="29" s="1"/>
  <c r="AQ140" i="29" s="1"/>
  <c r="C140" i="29"/>
  <c r="D140" i="23"/>
  <c r="G140" i="23" s="1"/>
  <c r="F139" i="23"/>
  <c r="C135" i="8"/>
  <c r="B136" i="8"/>
  <c r="AA135" i="8"/>
  <c r="AH135" i="8" s="1"/>
  <c r="AQ135" i="8" s="1"/>
  <c r="G133" i="8"/>
  <c r="D135" i="31" l="1"/>
  <c r="E135" i="31" s="1"/>
  <c r="G135" i="31" s="1"/>
  <c r="D135" i="30"/>
  <c r="E135" i="30" s="1"/>
  <c r="G135" i="30" s="1"/>
  <c r="D135" i="29"/>
  <c r="E135" i="29" s="1"/>
  <c r="G135" i="29" s="1"/>
  <c r="D135" i="8"/>
  <c r="M140" i="23"/>
  <c r="E140" i="23"/>
  <c r="BC139" i="23"/>
  <c r="AY139" i="23"/>
  <c r="AZ139" i="23" s="1"/>
  <c r="P182" i="15"/>
  <c r="Q182" i="15" s="1"/>
  <c r="U182" i="15"/>
  <c r="V182" i="15" s="1"/>
  <c r="AE182" i="15"/>
  <c r="AG182" i="15"/>
  <c r="AF182" i="15"/>
  <c r="I183" i="15"/>
  <c r="B143" i="31"/>
  <c r="AA142" i="31"/>
  <c r="AH142" i="31" s="1"/>
  <c r="AQ142" i="31" s="1"/>
  <c r="C142" i="31"/>
  <c r="B143" i="30"/>
  <c r="AA142" i="30"/>
  <c r="AH142" i="30" s="1"/>
  <c r="AQ142" i="30" s="1"/>
  <c r="C142" i="30"/>
  <c r="B142" i="29"/>
  <c r="AA141" i="29"/>
  <c r="AH141" i="29" s="1"/>
  <c r="AQ141" i="29" s="1"/>
  <c r="C141" i="29"/>
  <c r="G134" i="8"/>
  <c r="B137" i="8"/>
  <c r="AA136" i="8"/>
  <c r="AH136" i="8" s="1"/>
  <c r="AQ136" i="8" s="1"/>
  <c r="C136" i="8"/>
  <c r="E135" i="8"/>
  <c r="F140" i="23"/>
  <c r="D141" i="23"/>
  <c r="G141" i="23" s="1"/>
  <c r="D136" i="31" l="1"/>
  <c r="E136" i="31" s="1"/>
  <c r="G136" i="31" s="1"/>
  <c r="D136" i="30"/>
  <c r="E136" i="30" s="1"/>
  <c r="G136" i="30" s="1"/>
  <c r="D136" i="29"/>
  <c r="E136" i="29" s="1"/>
  <c r="G136" i="29" s="1"/>
  <c r="D136" i="8"/>
  <c r="E136" i="8" s="1"/>
  <c r="M141" i="23"/>
  <c r="E141" i="23"/>
  <c r="BC140" i="23"/>
  <c r="AY140" i="23"/>
  <c r="AZ140" i="23" s="1"/>
  <c r="P183" i="15"/>
  <c r="Q183" i="15" s="1"/>
  <c r="AE183" i="15"/>
  <c r="AF183" i="15"/>
  <c r="U183" i="15"/>
  <c r="V183" i="15" s="1"/>
  <c r="AG183" i="15"/>
  <c r="I184" i="15"/>
  <c r="B144" i="31"/>
  <c r="AA143" i="31"/>
  <c r="AH143" i="31" s="1"/>
  <c r="AQ143" i="31" s="1"/>
  <c r="C143" i="31"/>
  <c r="B144" i="30"/>
  <c r="AA143" i="30"/>
  <c r="AH143" i="30" s="1"/>
  <c r="AQ143" i="30" s="1"/>
  <c r="C143" i="30"/>
  <c r="B143" i="29"/>
  <c r="AA142" i="29"/>
  <c r="AH142" i="29" s="1"/>
  <c r="AQ142" i="29" s="1"/>
  <c r="C142" i="29"/>
  <c r="F141" i="23"/>
  <c r="D142" i="23"/>
  <c r="G142" i="23" s="1"/>
  <c r="C137" i="8"/>
  <c r="B138" i="8"/>
  <c r="AA137" i="8"/>
  <c r="AH137" i="8" s="1"/>
  <c r="AQ137" i="8" s="1"/>
  <c r="G135" i="8"/>
  <c r="D137" i="31" l="1"/>
  <c r="E137" i="31" s="1"/>
  <c r="G137" i="31" s="1"/>
  <c r="D137" i="30"/>
  <c r="E137" i="30" s="1"/>
  <c r="G137" i="30" s="1"/>
  <c r="D137" i="29"/>
  <c r="E137" i="29" s="1"/>
  <c r="G137" i="29" s="1"/>
  <c r="D137" i="8"/>
  <c r="M142" i="23"/>
  <c r="E142" i="23"/>
  <c r="BC141" i="23"/>
  <c r="AY141" i="23"/>
  <c r="AZ141" i="23" s="1"/>
  <c r="P184" i="15"/>
  <c r="Q184" i="15" s="1"/>
  <c r="U184" i="15"/>
  <c r="V184" i="15" s="1"/>
  <c r="AF184" i="15"/>
  <c r="AE184" i="15"/>
  <c r="AG184" i="15"/>
  <c r="I185" i="15"/>
  <c r="B145" i="31"/>
  <c r="AA144" i="31"/>
  <c r="AH144" i="31" s="1"/>
  <c r="AQ144" i="31" s="1"/>
  <c r="C144" i="31"/>
  <c r="B145" i="30"/>
  <c r="AA144" i="30"/>
  <c r="AH144" i="30" s="1"/>
  <c r="AQ144" i="30" s="1"/>
  <c r="C144" i="30"/>
  <c r="B144" i="29"/>
  <c r="AA143" i="29"/>
  <c r="AH143" i="29" s="1"/>
  <c r="AQ143" i="29" s="1"/>
  <c r="C143" i="29"/>
  <c r="G136" i="8"/>
  <c r="B139" i="8"/>
  <c r="AA138" i="8"/>
  <c r="AH138" i="8" s="1"/>
  <c r="AQ138" i="8" s="1"/>
  <c r="C138" i="8"/>
  <c r="D143" i="23"/>
  <c r="G143" i="23" s="1"/>
  <c r="F142" i="23"/>
  <c r="E137" i="8"/>
  <c r="D138" i="31" l="1"/>
  <c r="E138" i="31" s="1"/>
  <c r="G138" i="31" s="1"/>
  <c r="D138" i="30"/>
  <c r="E138" i="30" s="1"/>
  <c r="G138" i="30" s="1"/>
  <c r="D138" i="29"/>
  <c r="E138" i="29" s="1"/>
  <c r="G138" i="29" s="1"/>
  <c r="D138" i="8"/>
  <c r="E138" i="8" s="1"/>
  <c r="M143" i="23"/>
  <c r="E143" i="23"/>
  <c r="BC142" i="23"/>
  <c r="AY142" i="23"/>
  <c r="AZ142" i="23" s="1"/>
  <c r="P185" i="15"/>
  <c r="Q185" i="15" s="1"/>
  <c r="AG185" i="15"/>
  <c r="AE185" i="15"/>
  <c r="AF185" i="15"/>
  <c r="U185" i="15"/>
  <c r="V185" i="15" s="1"/>
  <c r="I186" i="15"/>
  <c r="B146" i="31"/>
  <c r="AA145" i="31"/>
  <c r="AH145" i="31" s="1"/>
  <c r="AQ145" i="31" s="1"/>
  <c r="C145" i="31"/>
  <c r="B146" i="30"/>
  <c r="AA145" i="30"/>
  <c r="AH145" i="30" s="1"/>
  <c r="AQ145" i="30" s="1"/>
  <c r="C145" i="30"/>
  <c r="B145" i="29"/>
  <c r="AA144" i="29"/>
  <c r="AH144" i="29" s="1"/>
  <c r="AQ144" i="29" s="1"/>
  <c r="C144" i="29"/>
  <c r="D144" i="23"/>
  <c r="G144" i="23" s="1"/>
  <c r="F143" i="23"/>
  <c r="G137" i="8"/>
  <c r="C139" i="8"/>
  <c r="B140" i="8"/>
  <c r="AA139" i="8"/>
  <c r="AH139" i="8" s="1"/>
  <c r="AQ139" i="8" s="1"/>
  <c r="D139" i="31" l="1"/>
  <c r="E139" i="31" s="1"/>
  <c r="G139" i="31" s="1"/>
  <c r="D139" i="30"/>
  <c r="E139" i="30" s="1"/>
  <c r="G139" i="30" s="1"/>
  <c r="D139" i="29"/>
  <c r="E139" i="29" s="1"/>
  <c r="G139" i="29" s="1"/>
  <c r="D139" i="8"/>
  <c r="E139" i="8" s="1"/>
  <c r="M144" i="23"/>
  <c r="E144" i="23"/>
  <c r="BC143" i="23"/>
  <c r="AY143" i="23"/>
  <c r="AZ143" i="23" s="1"/>
  <c r="P186" i="15"/>
  <c r="Q186" i="15" s="1"/>
  <c r="AF186" i="15"/>
  <c r="AE186" i="15"/>
  <c r="AG186" i="15"/>
  <c r="U186" i="15"/>
  <c r="V186" i="15" s="1"/>
  <c r="I187" i="15"/>
  <c r="B147" i="31"/>
  <c r="AA146" i="31"/>
  <c r="AH146" i="31" s="1"/>
  <c r="AQ146" i="31" s="1"/>
  <c r="C146" i="31"/>
  <c r="B147" i="30"/>
  <c r="AA146" i="30"/>
  <c r="AH146" i="30" s="1"/>
  <c r="AQ146" i="30" s="1"/>
  <c r="C146" i="30"/>
  <c r="B146" i="29"/>
  <c r="AA145" i="29"/>
  <c r="AH145" i="29" s="1"/>
  <c r="AQ145" i="29" s="1"/>
  <c r="C145" i="29"/>
  <c r="B141" i="8"/>
  <c r="AA140" i="8"/>
  <c r="AH140" i="8" s="1"/>
  <c r="AQ140" i="8" s="1"/>
  <c r="C140" i="8"/>
  <c r="G138" i="8"/>
  <c r="F144" i="23"/>
  <c r="D145" i="23"/>
  <c r="G145" i="23" s="1"/>
  <c r="D140" i="31" l="1"/>
  <c r="E140" i="31" s="1"/>
  <c r="G140" i="31" s="1"/>
  <c r="D140" i="30"/>
  <c r="E140" i="30" s="1"/>
  <c r="G140" i="30" s="1"/>
  <c r="D140" i="29"/>
  <c r="E140" i="29" s="1"/>
  <c r="G140" i="29" s="1"/>
  <c r="D140" i="8"/>
  <c r="M145" i="23"/>
  <c r="E145" i="23"/>
  <c r="BC144" i="23"/>
  <c r="AY144" i="23"/>
  <c r="AZ144" i="23" s="1"/>
  <c r="P187" i="15"/>
  <c r="Q187" i="15" s="1"/>
  <c r="AG187" i="15"/>
  <c r="AE187" i="15"/>
  <c r="AF187" i="15"/>
  <c r="U187" i="15"/>
  <c r="V187" i="15" s="1"/>
  <c r="I188" i="15"/>
  <c r="B148" i="31"/>
  <c r="AA147" i="31"/>
  <c r="AH147" i="31" s="1"/>
  <c r="AQ147" i="31" s="1"/>
  <c r="C147" i="31"/>
  <c r="B148" i="30"/>
  <c r="AA147" i="30"/>
  <c r="AH147" i="30" s="1"/>
  <c r="AQ147" i="30" s="1"/>
  <c r="C147" i="30"/>
  <c r="B147" i="29"/>
  <c r="AA146" i="29"/>
  <c r="AH146" i="29" s="1"/>
  <c r="AQ146" i="29" s="1"/>
  <c r="C146" i="29"/>
  <c r="F145" i="23"/>
  <c r="D146" i="23"/>
  <c r="G146" i="23" s="1"/>
  <c r="E140" i="8"/>
  <c r="G139" i="8"/>
  <c r="C141" i="8"/>
  <c r="B142" i="8"/>
  <c r="AA141" i="8"/>
  <c r="AH141" i="8" s="1"/>
  <c r="AQ141" i="8" s="1"/>
  <c r="D141" i="31" l="1"/>
  <c r="E141" i="31" s="1"/>
  <c r="G141" i="31" s="1"/>
  <c r="D141" i="30"/>
  <c r="E141" i="30" s="1"/>
  <c r="G141" i="30" s="1"/>
  <c r="D141" i="29"/>
  <c r="E141" i="29" s="1"/>
  <c r="G141" i="29" s="1"/>
  <c r="D141" i="8"/>
  <c r="E141" i="8" s="1"/>
  <c r="M146" i="23"/>
  <c r="E146" i="23"/>
  <c r="BC145" i="23"/>
  <c r="AY145" i="23"/>
  <c r="AZ145" i="23" s="1"/>
  <c r="P188" i="15"/>
  <c r="Q188" i="15" s="1"/>
  <c r="AE188" i="15"/>
  <c r="AG188" i="15"/>
  <c r="U188" i="15"/>
  <c r="V188" i="15" s="1"/>
  <c r="AF188" i="15"/>
  <c r="I189" i="15"/>
  <c r="B149" i="31"/>
  <c r="AA148" i="31"/>
  <c r="AH148" i="31" s="1"/>
  <c r="AQ148" i="31" s="1"/>
  <c r="C148" i="31"/>
  <c r="B149" i="30"/>
  <c r="AA148" i="30"/>
  <c r="AH148" i="30" s="1"/>
  <c r="AQ148" i="30" s="1"/>
  <c r="C148" i="30"/>
  <c r="B148" i="29"/>
  <c r="AA147" i="29"/>
  <c r="AH147" i="29" s="1"/>
  <c r="AQ147" i="29" s="1"/>
  <c r="C147" i="29"/>
  <c r="B143" i="8"/>
  <c r="AA142" i="8"/>
  <c r="AH142" i="8" s="1"/>
  <c r="AQ142" i="8" s="1"/>
  <c r="C142" i="8"/>
  <c r="D147" i="23"/>
  <c r="G147" i="23" s="1"/>
  <c r="F146" i="23"/>
  <c r="G140" i="8"/>
  <c r="D142" i="31" l="1"/>
  <c r="E142" i="31" s="1"/>
  <c r="G142" i="31" s="1"/>
  <c r="D142" i="30"/>
  <c r="E142" i="30" s="1"/>
  <c r="G142" i="30" s="1"/>
  <c r="D142" i="29"/>
  <c r="E142" i="29" s="1"/>
  <c r="G142" i="29" s="1"/>
  <c r="D142" i="8"/>
  <c r="E142" i="8" s="1"/>
  <c r="M147" i="23"/>
  <c r="E147" i="23"/>
  <c r="BC146" i="23"/>
  <c r="AY146" i="23"/>
  <c r="AZ146" i="23" s="1"/>
  <c r="P189" i="15"/>
  <c r="Q189" i="15" s="1"/>
  <c r="AF189" i="15"/>
  <c r="U189" i="15"/>
  <c r="V189" i="15" s="1"/>
  <c r="AG189" i="15"/>
  <c r="AE189" i="15"/>
  <c r="I190" i="15"/>
  <c r="B150" i="31"/>
  <c r="AA149" i="31"/>
  <c r="AH149" i="31" s="1"/>
  <c r="AQ149" i="31" s="1"/>
  <c r="C149" i="31"/>
  <c r="B150" i="30"/>
  <c r="AA149" i="30"/>
  <c r="AH149" i="30" s="1"/>
  <c r="AQ149" i="30" s="1"/>
  <c r="C149" i="30"/>
  <c r="B149" i="29"/>
  <c r="AA148" i="29"/>
  <c r="AH148" i="29" s="1"/>
  <c r="AQ148" i="29" s="1"/>
  <c r="C148" i="29"/>
  <c r="G141" i="8"/>
  <c r="D148" i="23"/>
  <c r="G148" i="23" s="1"/>
  <c r="F147" i="23"/>
  <c r="C143" i="8"/>
  <c r="B144" i="8"/>
  <c r="AA143" i="8"/>
  <c r="AH143" i="8" s="1"/>
  <c r="AQ143" i="8" s="1"/>
  <c r="D143" i="31" l="1"/>
  <c r="E143" i="31" s="1"/>
  <c r="G143" i="31" s="1"/>
  <c r="D143" i="30"/>
  <c r="E143" i="30" s="1"/>
  <c r="G143" i="30" s="1"/>
  <c r="D143" i="29"/>
  <c r="E143" i="29" s="1"/>
  <c r="G143" i="29" s="1"/>
  <c r="D143" i="8"/>
  <c r="M148" i="23"/>
  <c r="E148" i="23"/>
  <c r="BC147" i="23"/>
  <c r="AY147" i="23"/>
  <c r="AZ147" i="23" s="1"/>
  <c r="P190" i="15"/>
  <c r="Q190" i="15" s="1"/>
  <c r="U190" i="15"/>
  <c r="V190" i="15" s="1"/>
  <c r="AE190" i="15"/>
  <c r="AG190" i="15"/>
  <c r="AF190" i="15"/>
  <c r="I191" i="15"/>
  <c r="B151" i="31"/>
  <c r="AA150" i="31"/>
  <c r="AH150" i="31" s="1"/>
  <c r="AQ150" i="31" s="1"/>
  <c r="C150" i="31"/>
  <c r="B151" i="30"/>
  <c r="AA150" i="30"/>
  <c r="AH150" i="30" s="1"/>
  <c r="AQ150" i="30" s="1"/>
  <c r="C150" i="30"/>
  <c r="B150" i="29"/>
  <c r="AA149" i="29"/>
  <c r="AH149" i="29" s="1"/>
  <c r="AQ149" i="29" s="1"/>
  <c r="C149" i="29"/>
  <c r="G142" i="8"/>
  <c r="B145" i="8"/>
  <c r="AA144" i="8"/>
  <c r="AH144" i="8" s="1"/>
  <c r="AQ144" i="8" s="1"/>
  <c r="C144" i="8"/>
  <c r="E143" i="8"/>
  <c r="F148" i="23"/>
  <c r="D149" i="23"/>
  <c r="G149" i="23" s="1"/>
  <c r="D144" i="31" l="1"/>
  <c r="E144" i="31" s="1"/>
  <c r="G144" i="31" s="1"/>
  <c r="D144" i="30"/>
  <c r="E144" i="30" s="1"/>
  <c r="G144" i="30" s="1"/>
  <c r="D144" i="29"/>
  <c r="E144" i="29" s="1"/>
  <c r="G144" i="29" s="1"/>
  <c r="D144" i="8"/>
  <c r="E144" i="8" s="1"/>
  <c r="M149" i="23"/>
  <c r="E149" i="23"/>
  <c r="BC148" i="23"/>
  <c r="AY148" i="23"/>
  <c r="AZ148" i="23" s="1"/>
  <c r="P191" i="15"/>
  <c r="Q191" i="15" s="1"/>
  <c r="AE191" i="15"/>
  <c r="AF191" i="15"/>
  <c r="U191" i="15"/>
  <c r="V191" i="15" s="1"/>
  <c r="AG191" i="15"/>
  <c r="I192" i="15"/>
  <c r="B152" i="31"/>
  <c r="AA151" i="31"/>
  <c r="AH151" i="31" s="1"/>
  <c r="AQ151" i="31" s="1"/>
  <c r="C151" i="31"/>
  <c r="B152" i="30"/>
  <c r="AA151" i="30"/>
  <c r="AH151" i="30" s="1"/>
  <c r="AQ151" i="30" s="1"/>
  <c r="C151" i="30"/>
  <c r="B151" i="29"/>
  <c r="AA150" i="29"/>
  <c r="AH150" i="29" s="1"/>
  <c r="AQ150" i="29" s="1"/>
  <c r="C150" i="29"/>
  <c r="G143" i="8"/>
  <c r="F149" i="23"/>
  <c r="D150" i="23"/>
  <c r="G150" i="23" s="1"/>
  <c r="C145" i="8"/>
  <c r="B146" i="8"/>
  <c r="AA145" i="8"/>
  <c r="AH145" i="8" s="1"/>
  <c r="AQ145" i="8" s="1"/>
  <c r="D145" i="31" l="1"/>
  <c r="E145" i="31" s="1"/>
  <c r="G145" i="31" s="1"/>
  <c r="D145" i="30"/>
  <c r="E145" i="30" s="1"/>
  <c r="G145" i="30" s="1"/>
  <c r="D145" i="29"/>
  <c r="E145" i="29" s="1"/>
  <c r="G145" i="29" s="1"/>
  <c r="D145" i="8"/>
  <c r="E145" i="8" s="1"/>
  <c r="M150" i="23"/>
  <c r="E150" i="23"/>
  <c r="BC149" i="23"/>
  <c r="AY149" i="23"/>
  <c r="AZ149" i="23" s="1"/>
  <c r="P192" i="15"/>
  <c r="Q192" i="15" s="1"/>
  <c r="U192" i="15"/>
  <c r="V192" i="15" s="1"/>
  <c r="AF192" i="15"/>
  <c r="AE192" i="15"/>
  <c r="AG192" i="15"/>
  <c r="I193" i="15"/>
  <c r="B153" i="31"/>
  <c r="AA152" i="31"/>
  <c r="AH152" i="31" s="1"/>
  <c r="AQ152" i="31" s="1"/>
  <c r="C152" i="31"/>
  <c r="B153" i="30"/>
  <c r="AA152" i="30"/>
  <c r="AH152" i="30" s="1"/>
  <c r="AQ152" i="30" s="1"/>
  <c r="C152" i="30"/>
  <c r="B152" i="29"/>
  <c r="AA151" i="29"/>
  <c r="AH151" i="29" s="1"/>
  <c r="AQ151" i="29" s="1"/>
  <c r="C151" i="29"/>
  <c r="D151" i="23"/>
  <c r="G151" i="23" s="1"/>
  <c r="E151" i="23" s="1"/>
  <c r="F150" i="23"/>
  <c r="B147" i="8"/>
  <c r="AA146" i="8"/>
  <c r="AH146" i="8" s="1"/>
  <c r="AQ146" i="8" s="1"/>
  <c r="C146" i="8"/>
  <c r="G144" i="8"/>
  <c r="D146" i="31" l="1"/>
  <c r="E146" i="31" s="1"/>
  <c r="G146" i="31" s="1"/>
  <c r="D146" i="30"/>
  <c r="E146" i="30" s="1"/>
  <c r="G146" i="30" s="1"/>
  <c r="D146" i="29"/>
  <c r="E146" i="29" s="1"/>
  <c r="G146" i="29" s="1"/>
  <c r="D146" i="8"/>
  <c r="BC150" i="23"/>
  <c r="AY150" i="23"/>
  <c r="AZ150" i="23" s="1"/>
  <c r="M151" i="23"/>
  <c r="P193" i="15"/>
  <c r="Q193" i="15" s="1"/>
  <c r="AG193" i="15"/>
  <c r="AE193" i="15"/>
  <c r="U193" i="15"/>
  <c r="V193" i="15" s="1"/>
  <c r="AF193" i="15"/>
  <c r="I194" i="15"/>
  <c r="B154" i="31"/>
  <c r="AA153" i="31"/>
  <c r="AH153" i="31" s="1"/>
  <c r="AQ153" i="31" s="1"/>
  <c r="C153" i="31"/>
  <c r="B154" i="30"/>
  <c r="AA153" i="30"/>
  <c r="AH153" i="30" s="1"/>
  <c r="AQ153" i="30" s="1"/>
  <c r="C153" i="30"/>
  <c r="B153" i="29"/>
  <c r="AA152" i="29"/>
  <c r="AH152" i="29" s="1"/>
  <c r="AQ152" i="29" s="1"/>
  <c r="C152" i="29"/>
  <c r="G145" i="8"/>
  <c r="B148" i="8"/>
  <c r="AA147" i="8"/>
  <c r="AH147" i="8" s="1"/>
  <c r="AQ147" i="8" s="1"/>
  <c r="C147" i="8"/>
  <c r="E146" i="8"/>
  <c r="D152" i="23"/>
  <c r="G152" i="23" s="1"/>
  <c r="E152" i="23" s="1"/>
  <c r="F151" i="23"/>
  <c r="D147" i="31" l="1"/>
  <c r="E147" i="31" s="1"/>
  <c r="G147" i="31" s="1"/>
  <c r="D147" i="30"/>
  <c r="E147" i="30" s="1"/>
  <c r="G147" i="30" s="1"/>
  <c r="D147" i="29"/>
  <c r="E147" i="29" s="1"/>
  <c r="G147" i="29" s="1"/>
  <c r="D147" i="8"/>
  <c r="E147" i="8" s="1"/>
  <c r="BC151" i="23"/>
  <c r="AY151" i="23"/>
  <c r="AZ151" i="23" s="1"/>
  <c r="M152" i="23"/>
  <c r="P194" i="15"/>
  <c r="Q194" i="15" s="1"/>
  <c r="AF194" i="15"/>
  <c r="U194" i="15"/>
  <c r="V194" i="15" s="1"/>
  <c r="AE194" i="15"/>
  <c r="AG194" i="15"/>
  <c r="I195" i="15"/>
  <c r="B155" i="31"/>
  <c r="AA154" i="31"/>
  <c r="AH154" i="31" s="1"/>
  <c r="AQ154" i="31" s="1"/>
  <c r="C154" i="31"/>
  <c r="B155" i="30"/>
  <c r="AA154" i="30"/>
  <c r="AH154" i="30" s="1"/>
  <c r="AQ154" i="30" s="1"/>
  <c r="C154" i="30"/>
  <c r="B154" i="29"/>
  <c r="AA153" i="29"/>
  <c r="AH153" i="29" s="1"/>
  <c r="AQ153" i="29" s="1"/>
  <c r="C153" i="29"/>
  <c r="B149" i="8"/>
  <c r="AA148" i="8"/>
  <c r="AH148" i="8" s="1"/>
  <c r="AQ148" i="8" s="1"/>
  <c r="C148" i="8"/>
  <c r="F152" i="23"/>
  <c r="D153" i="23"/>
  <c r="G153" i="23" s="1"/>
  <c r="E153" i="23" s="1"/>
  <c r="G146" i="8"/>
  <c r="D148" i="31" l="1"/>
  <c r="E148" i="31" s="1"/>
  <c r="G148" i="31" s="1"/>
  <c r="D148" i="30"/>
  <c r="E148" i="30" s="1"/>
  <c r="G148" i="30" s="1"/>
  <c r="D148" i="29"/>
  <c r="E148" i="29" s="1"/>
  <c r="G148" i="29" s="1"/>
  <c r="D148" i="8"/>
  <c r="E148" i="8" s="1"/>
  <c r="BC152" i="23"/>
  <c r="AY152" i="23"/>
  <c r="AZ152" i="23" s="1"/>
  <c r="M153" i="23"/>
  <c r="P195" i="15"/>
  <c r="Q195" i="15" s="1"/>
  <c r="AG195" i="15"/>
  <c r="U195" i="15"/>
  <c r="V195" i="15" s="1"/>
  <c r="AE195" i="15"/>
  <c r="AF195" i="15"/>
  <c r="I196" i="15"/>
  <c r="B156" i="31"/>
  <c r="AA155" i="31"/>
  <c r="AH155" i="31" s="1"/>
  <c r="AQ155" i="31" s="1"/>
  <c r="C155" i="31"/>
  <c r="B156" i="30"/>
  <c r="AA155" i="30"/>
  <c r="AH155" i="30" s="1"/>
  <c r="AQ155" i="30" s="1"/>
  <c r="C155" i="30"/>
  <c r="B155" i="29"/>
  <c r="AA154" i="29"/>
  <c r="AH154" i="29" s="1"/>
  <c r="AQ154" i="29" s="1"/>
  <c r="C154" i="29"/>
  <c r="F153" i="23"/>
  <c r="D154" i="23"/>
  <c r="G154" i="23" s="1"/>
  <c r="E154" i="23" s="1"/>
  <c r="B150" i="8"/>
  <c r="AA149" i="8"/>
  <c r="AH149" i="8" s="1"/>
  <c r="AQ149" i="8" s="1"/>
  <c r="C149" i="8"/>
  <c r="G147" i="8"/>
  <c r="D149" i="31" l="1"/>
  <c r="E149" i="31" s="1"/>
  <c r="G149" i="31" s="1"/>
  <c r="D149" i="30"/>
  <c r="E149" i="30" s="1"/>
  <c r="G149" i="30" s="1"/>
  <c r="D149" i="29"/>
  <c r="E149" i="29" s="1"/>
  <c r="G149" i="29" s="1"/>
  <c r="D149" i="8"/>
  <c r="E149" i="8" s="1"/>
  <c r="BC153" i="23"/>
  <c r="AY153" i="23"/>
  <c r="AZ153" i="23" s="1"/>
  <c r="M154" i="23"/>
  <c r="P196" i="15"/>
  <c r="Q196" i="15" s="1"/>
  <c r="AF196" i="15"/>
  <c r="U196" i="15"/>
  <c r="V196" i="15" s="1"/>
  <c r="AE196" i="15"/>
  <c r="AG196" i="15"/>
  <c r="I197" i="15"/>
  <c r="B157" i="31"/>
  <c r="AA156" i="31"/>
  <c r="AH156" i="31" s="1"/>
  <c r="AQ156" i="31" s="1"/>
  <c r="C156" i="31"/>
  <c r="B157" i="30"/>
  <c r="AA156" i="30"/>
  <c r="AH156" i="30" s="1"/>
  <c r="AQ156" i="30" s="1"/>
  <c r="C156" i="30"/>
  <c r="B156" i="29"/>
  <c r="AA155" i="29"/>
  <c r="AH155" i="29" s="1"/>
  <c r="AQ155" i="29" s="1"/>
  <c r="C155" i="29"/>
  <c r="F154" i="23"/>
  <c r="D155" i="23"/>
  <c r="G155" i="23" s="1"/>
  <c r="E155" i="23" s="1"/>
  <c r="G148" i="8"/>
  <c r="B151" i="8"/>
  <c r="AA150" i="8"/>
  <c r="AH150" i="8" s="1"/>
  <c r="AQ150" i="8" s="1"/>
  <c r="C150" i="8"/>
  <c r="D150" i="31" l="1"/>
  <c r="E150" i="31" s="1"/>
  <c r="G150" i="31" s="1"/>
  <c r="D150" i="30"/>
  <c r="E150" i="30" s="1"/>
  <c r="G150" i="30" s="1"/>
  <c r="D150" i="29"/>
  <c r="E150" i="29" s="1"/>
  <c r="G150" i="29" s="1"/>
  <c r="D150" i="8"/>
  <c r="E150" i="8" s="1"/>
  <c r="BC154" i="23"/>
  <c r="AY154" i="23"/>
  <c r="AZ154" i="23" s="1"/>
  <c r="M155" i="23"/>
  <c r="P197" i="15"/>
  <c r="Q197" i="15" s="1"/>
  <c r="AF197" i="15"/>
  <c r="AG197" i="15"/>
  <c r="AE197" i="15"/>
  <c r="U197" i="15"/>
  <c r="V197" i="15" s="1"/>
  <c r="I198" i="15"/>
  <c r="B158" i="31"/>
  <c r="AA157" i="31"/>
  <c r="AH157" i="31" s="1"/>
  <c r="AQ157" i="31" s="1"/>
  <c r="C157" i="31"/>
  <c r="B158" i="30"/>
  <c r="AA157" i="30"/>
  <c r="AH157" i="30" s="1"/>
  <c r="AQ157" i="30" s="1"/>
  <c r="C157" i="30"/>
  <c r="B157" i="29"/>
  <c r="AA156" i="29"/>
  <c r="AH156" i="29" s="1"/>
  <c r="AQ156" i="29" s="1"/>
  <c r="C156" i="29"/>
  <c r="D156" i="23"/>
  <c r="G156" i="23" s="1"/>
  <c r="E156" i="23" s="1"/>
  <c r="F155" i="23"/>
  <c r="B152" i="8"/>
  <c r="AA151" i="8"/>
  <c r="AH151" i="8" s="1"/>
  <c r="AQ151" i="8" s="1"/>
  <c r="C151" i="8"/>
  <c r="G149" i="8"/>
  <c r="D151" i="31" l="1"/>
  <c r="E151" i="31" s="1"/>
  <c r="G151" i="31" s="1"/>
  <c r="D151" i="30"/>
  <c r="E151" i="30" s="1"/>
  <c r="G151" i="30" s="1"/>
  <c r="D151" i="29"/>
  <c r="E151" i="29" s="1"/>
  <c r="G151" i="29" s="1"/>
  <c r="D151" i="8"/>
  <c r="BC155" i="23"/>
  <c r="AY155" i="23"/>
  <c r="AZ155" i="23" s="1"/>
  <c r="M156" i="23"/>
  <c r="P198" i="15"/>
  <c r="Q198" i="15" s="1"/>
  <c r="U198" i="15"/>
  <c r="V198" i="15" s="1"/>
  <c r="AE198" i="15"/>
  <c r="AG198" i="15"/>
  <c r="AF198" i="15"/>
  <c r="I199" i="15"/>
  <c r="B159" i="31"/>
  <c r="AA158" i="31"/>
  <c r="AH158" i="31" s="1"/>
  <c r="AQ158" i="31" s="1"/>
  <c r="C158" i="31"/>
  <c r="B159" i="30"/>
  <c r="AA158" i="30"/>
  <c r="AH158" i="30" s="1"/>
  <c r="AQ158" i="30" s="1"/>
  <c r="C158" i="30"/>
  <c r="B158" i="29"/>
  <c r="AA157" i="29"/>
  <c r="AH157" i="29" s="1"/>
  <c r="AQ157" i="29" s="1"/>
  <c r="C157" i="29"/>
  <c r="B153" i="8"/>
  <c r="AA152" i="8"/>
  <c r="AH152" i="8" s="1"/>
  <c r="AQ152" i="8" s="1"/>
  <c r="C152" i="8"/>
  <c r="G150" i="8"/>
  <c r="E151" i="8"/>
  <c r="D157" i="23"/>
  <c r="G157" i="23" s="1"/>
  <c r="E157" i="23" s="1"/>
  <c r="F156" i="23"/>
  <c r="D152" i="31" l="1"/>
  <c r="E152" i="31" s="1"/>
  <c r="G152" i="31" s="1"/>
  <c r="D152" i="30"/>
  <c r="E152" i="30" s="1"/>
  <c r="G152" i="30" s="1"/>
  <c r="D152" i="29"/>
  <c r="E152" i="29" s="1"/>
  <c r="G152" i="29" s="1"/>
  <c r="D152" i="8"/>
  <c r="BC156" i="23"/>
  <c r="AY156" i="23"/>
  <c r="AZ156" i="23" s="1"/>
  <c r="M157" i="23"/>
  <c r="P199" i="15"/>
  <c r="Q199" i="15" s="1"/>
  <c r="AE199" i="15"/>
  <c r="U199" i="15"/>
  <c r="V199" i="15" s="1"/>
  <c r="AF199" i="15"/>
  <c r="AG199" i="15"/>
  <c r="I200" i="15"/>
  <c r="B160" i="31"/>
  <c r="AA159" i="31"/>
  <c r="AH159" i="31" s="1"/>
  <c r="AQ159" i="31" s="1"/>
  <c r="C159" i="31"/>
  <c r="B160" i="30"/>
  <c r="AA159" i="30"/>
  <c r="AH159" i="30" s="1"/>
  <c r="AQ159" i="30" s="1"/>
  <c r="C159" i="30"/>
  <c r="B159" i="29"/>
  <c r="AA158" i="29"/>
  <c r="AH158" i="29" s="1"/>
  <c r="AQ158" i="29" s="1"/>
  <c r="C158" i="29"/>
  <c r="F157" i="23"/>
  <c r="D158" i="23"/>
  <c r="G158" i="23" s="1"/>
  <c r="E158" i="23" s="1"/>
  <c r="E152" i="8"/>
  <c r="G151" i="8"/>
  <c r="B154" i="8"/>
  <c r="AA153" i="8"/>
  <c r="AH153" i="8" s="1"/>
  <c r="AQ153" i="8" s="1"/>
  <c r="C153" i="8"/>
  <c r="D153" i="31" l="1"/>
  <c r="E153" i="31" s="1"/>
  <c r="G153" i="31" s="1"/>
  <c r="D153" i="30"/>
  <c r="E153" i="30" s="1"/>
  <c r="G153" i="30" s="1"/>
  <c r="D153" i="29"/>
  <c r="E153" i="29" s="1"/>
  <c r="G153" i="29" s="1"/>
  <c r="D153" i="8"/>
  <c r="E153" i="8" s="1"/>
  <c r="BC157" i="23"/>
  <c r="AY157" i="23"/>
  <c r="AZ157" i="23" s="1"/>
  <c r="M158" i="23"/>
  <c r="P200" i="15"/>
  <c r="Q200" i="15" s="1"/>
  <c r="AF200" i="15"/>
  <c r="U200" i="15"/>
  <c r="V200" i="15" s="1"/>
  <c r="AE200" i="15"/>
  <c r="AG200" i="15"/>
  <c r="I201" i="15"/>
  <c r="B161" i="31"/>
  <c r="AA160" i="31"/>
  <c r="AH160" i="31" s="1"/>
  <c r="AQ160" i="31" s="1"/>
  <c r="C160" i="31"/>
  <c r="B161" i="30"/>
  <c r="AA160" i="30"/>
  <c r="AH160" i="30" s="1"/>
  <c r="AQ160" i="30" s="1"/>
  <c r="C160" i="30"/>
  <c r="B160" i="29"/>
  <c r="AA159" i="29"/>
  <c r="AH159" i="29" s="1"/>
  <c r="AQ159" i="29" s="1"/>
  <c r="C159" i="29"/>
  <c r="G152" i="8"/>
  <c r="F158" i="23"/>
  <c r="D159" i="23"/>
  <c r="G159" i="23" s="1"/>
  <c r="E159" i="23" s="1"/>
  <c r="B155" i="8"/>
  <c r="AA154" i="8"/>
  <c r="AH154" i="8" s="1"/>
  <c r="AQ154" i="8" s="1"/>
  <c r="C154" i="8"/>
  <c r="D154" i="31" l="1"/>
  <c r="E154" i="31" s="1"/>
  <c r="G154" i="31" s="1"/>
  <c r="D154" i="30"/>
  <c r="E154" i="30" s="1"/>
  <c r="G154" i="30" s="1"/>
  <c r="D154" i="29"/>
  <c r="E154" i="29" s="1"/>
  <c r="G154" i="29" s="1"/>
  <c r="D154" i="8"/>
  <c r="E154" i="8" s="1"/>
  <c r="BC158" i="23"/>
  <c r="AY158" i="23"/>
  <c r="AZ158" i="23" s="1"/>
  <c r="M159" i="23"/>
  <c r="P201" i="15"/>
  <c r="Q201" i="15" s="1"/>
  <c r="U201" i="15"/>
  <c r="V201" i="15" s="1"/>
  <c r="AG201" i="15"/>
  <c r="AE201" i="15"/>
  <c r="AF201" i="15"/>
  <c r="I202" i="15"/>
  <c r="B162" i="31"/>
  <c r="AA161" i="31"/>
  <c r="AH161" i="31" s="1"/>
  <c r="AQ161" i="31" s="1"/>
  <c r="C161" i="31"/>
  <c r="B162" i="30"/>
  <c r="AA161" i="30"/>
  <c r="AH161" i="30" s="1"/>
  <c r="AQ161" i="30" s="1"/>
  <c r="C161" i="30"/>
  <c r="B161" i="29"/>
  <c r="AA160" i="29"/>
  <c r="AH160" i="29" s="1"/>
  <c r="AQ160" i="29" s="1"/>
  <c r="C160" i="29"/>
  <c r="B156" i="8"/>
  <c r="AA155" i="8"/>
  <c r="AH155" i="8" s="1"/>
  <c r="AQ155" i="8" s="1"/>
  <c r="C155" i="8"/>
  <c r="D160" i="23"/>
  <c r="G160" i="23" s="1"/>
  <c r="E160" i="23" s="1"/>
  <c r="F159" i="23"/>
  <c r="G153" i="8"/>
  <c r="D155" i="31" l="1"/>
  <c r="E155" i="31" s="1"/>
  <c r="G155" i="31" s="1"/>
  <c r="D155" i="30"/>
  <c r="E155" i="30" s="1"/>
  <c r="G155" i="30" s="1"/>
  <c r="D155" i="29"/>
  <c r="E155" i="29" s="1"/>
  <c r="G155" i="29" s="1"/>
  <c r="D155" i="8"/>
  <c r="E155" i="8" s="1"/>
  <c r="BC159" i="23"/>
  <c r="AY159" i="23"/>
  <c r="AZ159" i="23" s="1"/>
  <c r="M160" i="23"/>
  <c r="P202" i="15"/>
  <c r="Q202" i="15" s="1"/>
  <c r="U202" i="15"/>
  <c r="V202" i="15" s="1"/>
  <c r="AG202" i="15"/>
  <c r="AF202" i="15"/>
  <c r="AE202" i="15"/>
  <c r="I203" i="15"/>
  <c r="B163" i="31"/>
  <c r="AA162" i="31"/>
  <c r="AH162" i="31" s="1"/>
  <c r="AQ162" i="31" s="1"/>
  <c r="C162" i="31"/>
  <c r="B163" i="30"/>
  <c r="AA162" i="30"/>
  <c r="AH162" i="30" s="1"/>
  <c r="AQ162" i="30" s="1"/>
  <c r="C162" i="30"/>
  <c r="B162" i="29"/>
  <c r="AA161" i="29"/>
  <c r="AH161" i="29" s="1"/>
  <c r="AQ161" i="29" s="1"/>
  <c r="C161" i="29"/>
  <c r="B157" i="8"/>
  <c r="AA156" i="8"/>
  <c r="AH156" i="8" s="1"/>
  <c r="AQ156" i="8" s="1"/>
  <c r="C156" i="8"/>
  <c r="D161" i="23"/>
  <c r="G161" i="23" s="1"/>
  <c r="E161" i="23" s="1"/>
  <c r="F160" i="23"/>
  <c r="G154" i="8"/>
  <c r="D156" i="31" l="1"/>
  <c r="E156" i="31" s="1"/>
  <c r="G156" i="31" s="1"/>
  <c r="D156" i="30"/>
  <c r="E156" i="30" s="1"/>
  <c r="G156" i="30" s="1"/>
  <c r="D156" i="29"/>
  <c r="E156" i="29" s="1"/>
  <c r="G156" i="29" s="1"/>
  <c r="D156" i="8"/>
  <c r="BC160" i="23"/>
  <c r="AY160" i="23"/>
  <c r="AZ160" i="23" s="1"/>
  <c r="M161" i="23"/>
  <c r="P203" i="15"/>
  <c r="Q203" i="15" s="1"/>
  <c r="AE203" i="15"/>
  <c r="AG203" i="15"/>
  <c r="U203" i="15"/>
  <c r="V203" i="15" s="1"/>
  <c r="AF203" i="15"/>
  <c r="I204" i="15"/>
  <c r="B164" i="31"/>
  <c r="AA163" i="31"/>
  <c r="AH163" i="31" s="1"/>
  <c r="AQ163" i="31" s="1"/>
  <c r="C163" i="31"/>
  <c r="B164" i="30"/>
  <c r="AA163" i="30"/>
  <c r="AH163" i="30" s="1"/>
  <c r="AQ163" i="30" s="1"/>
  <c r="C163" i="30"/>
  <c r="B163" i="29"/>
  <c r="AA162" i="29"/>
  <c r="AH162" i="29" s="1"/>
  <c r="AQ162" i="29" s="1"/>
  <c r="C162" i="29"/>
  <c r="G155" i="8"/>
  <c r="F161" i="23"/>
  <c r="D162" i="23"/>
  <c r="G162" i="23" s="1"/>
  <c r="E162" i="23" s="1"/>
  <c r="E156" i="8"/>
  <c r="B158" i="8"/>
  <c r="AA157" i="8"/>
  <c r="AH157" i="8" s="1"/>
  <c r="AQ157" i="8" s="1"/>
  <c r="C157" i="8"/>
  <c r="D157" i="31" l="1"/>
  <c r="E157" i="31" s="1"/>
  <c r="G157" i="31" s="1"/>
  <c r="D157" i="30"/>
  <c r="E157" i="30" s="1"/>
  <c r="G157" i="30" s="1"/>
  <c r="D157" i="29"/>
  <c r="E157" i="29" s="1"/>
  <c r="G157" i="29" s="1"/>
  <c r="D157" i="8"/>
  <c r="E157" i="8" s="1"/>
  <c r="BC161" i="23"/>
  <c r="AY161" i="23"/>
  <c r="AZ161" i="23" s="1"/>
  <c r="M162" i="23"/>
  <c r="P204" i="15"/>
  <c r="Q204" i="15" s="1"/>
  <c r="AG204" i="15"/>
  <c r="AF204" i="15"/>
  <c r="AE204" i="15"/>
  <c r="U204" i="15"/>
  <c r="V204" i="15" s="1"/>
  <c r="I205" i="15"/>
  <c r="B165" i="31"/>
  <c r="AA164" i="31"/>
  <c r="AH164" i="31" s="1"/>
  <c r="AQ164" i="31" s="1"/>
  <c r="C164" i="31"/>
  <c r="B165" i="30"/>
  <c r="AA164" i="30"/>
  <c r="AH164" i="30" s="1"/>
  <c r="AQ164" i="30" s="1"/>
  <c r="C164" i="30"/>
  <c r="B164" i="29"/>
  <c r="AA163" i="29"/>
  <c r="AH163" i="29" s="1"/>
  <c r="AQ163" i="29" s="1"/>
  <c r="C163" i="29"/>
  <c r="B159" i="8"/>
  <c r="AA158" i="8"/>
  <c r="AH158" i="8" s="1"/>
  <c r="AQ158" i="8" s="1"/>
  <c r="C158" i="8"/>
  <c r="F162" i="23"/>
  <c r="D163" i="23"/>
  <c r="G163" i="23" s="1"/>
  <c r="E163" i="23" s="1"/>
  <c r="G156" i="8"/>
  <c r="D158" i="31" l="1"/>
  <c r="E158" i="31" s="1"/>
  <c r="G158" i="31" s="1"/>
  <c r="D158" i="30"/>
  <c r="E158" i="30" s="1"/>
  <c r="G158" i="30" s="1"/>
  <c r="D158" i="29"/>
  <c r="E158" i="29" s="1"/>
  <c r="G158" i="29" s="1"/>
  <c r="D158" i="8"/>
  <c r="E158" i="8" s="1"/>
  <c r="BC162" i="23"/>
  <c r="AY162" i="23"/>
  <c r="AZ162" i="23" s="1"/>
  <c r="M163" i="23"/>
  <c r="P205" i="15"/>
  <c r="Q205" i="15" s="1"/>
  <c r="AF205" i="15"/>
  <c r="AE205" i="15"/>
  <c r="AG205" i="15"/>
  <c r="U205" i="15"/>
  <c r="V205" i="15" s="1"/>
  <c r="I206" i="15"/>
  <c r="B166" i="31"/>
  <c r="AA165" i="31"/>
  <c r="AH165" i="31" s="1"/>
  <c r="AQ165" i="31" s="1"/>
  <c r="C165" i="31"/>
  <c r="B166" i="30"/>
  <c r="C165" i="30"/>
  <c r="AA165" i="30"/>
  <c r="AH165" i="30" s="1"/>
  <c r="AQ165" i="30" s="1"/>
  <c r="B165" i="29"/>
  <c r="AA164" i="29"/>
  <c r="AH164" i="29" s="1"/>
  <c r="AQ164" i="29" s="1"/>
  <c r="C164" i="29"/>
  <c r="G157" i="8"/>
  <c r="D164" i="23"/>
  <c r="G164" i="23" s="1"/>
  <c r="E164" i="23" s="1"/>
  <c r="F163" i="23"/>
  <c r="B160" i="8"/>
  <c r="AA159" i="8"/>
  <c r="AH159" i="8" s="1"/>
  <c r="AQ159" i="8" s="1"/>
  <c r="C159" i="8"/>
  <c r="D159" i="31" l="1"/>
  <c r="E159" i="31" s="1"/>
  <c r="G159" i="31" s="1"/>
  <c r="D159" i="30"/>
  <c r="E159" i="30" s="1"/>
  <c r="G159" i="30" s="1"/>
  <c r="D159" i="29"/>
  <c r="E159" i="29" s="1"/>
  <c r="G159" i="29" s="1"/>
  <c r="D159" i="8"/>
  <c r="BC163" i="23"/>
  <c r="AY163" i="23"/>
  <c r="AZ163" i="23" s="1"/>
  <c r="M164" i="23"/>
  <c r="P206" i="15"/>
  <c r="Q206" i="15" s="1"/>
  <c r="AE206" i="15"/>
  <c r="U206" i="15"/>
  <c r="V206" i="15" s="1"/>
  <c r="AG206" i="15"/>
  <c r="AF206" i="15"/>
  <c r="I207" i="15"/>
  <c r="B167" i="31"/>
  <c r="AA166" i="31"/>
  <c r="AH166" i="31" s="1"/>
  <c r="AQ166" i="31" s="1"/>
  <c r="C166" i="31"/>
  <c r="C166" i="30"/>
  <c r="B167" i="30"/>
  <c r="AA166" i="30"/>
  <c r="AH166" i="30" s="1"/>
  <c r="AQ166" i="30" s="1"/>
  <c r="B166" i="29"/>
  <c r="AA165" i="29"/>
  <c r="AH165" i="29" s="1"/>
  <c r="AQ165" i="29" s="1"/>
  <c r="C165" i="29"/>
  <c r="G158" i="8"/>
  <c r="E159" i="8"/>
  <c r="D165" i="23"/>
  <c r="G165" i="23" s="1"/>
  <c r="E165" i="23" s="1"/>
  <c r="F164" i="23"/>
  <c r="B161" i="8"/>
  <c r="AA160" i="8"/>
  <c r="AH160" i="8" s="1"/>
  <c r="AQ160" i="8" s="1"/>
  <c r="C160" i="8"/>
  <c r="D160" i="31" l="1"/>
  <c r="E160" i="31" s="1"/>
  <c r="G160" i="31" s="1"/>
  <c r="D160" i="30"/>
  <c r="E160" i="30" s="1"/>
  <c r="G160" i="30" s="1"/>
  <c r="D160" i="29"/>
  <c r="E160" i="29" s="1"/>
  <c r="G160" i="29" s="1"/>
  <c r="D160" i="8"/>
  <c r="BC164" i="23"/>
  <c r="AY164" i="23"/>
  <c r="AZ164" i="23" s="1"/>
  <c r="M165" i="23"/>
  <c r="P207" i="15"/>
  <c r="Q207" i="15" s="1"/>
  <c r="U207" i="15"/>
  <c r="V207" i="15" s="1"/>
  <c r="AF207" i="15"/>
  <c r="AE207" i="15"/>
  <c r="AG207" i="15"/>
  <c r="I208" i="15"/>
  <c r="B168" i="31"/>
  <c r="AA167" i="31"/>
  <c r="AH167" i="31" s="1"/>
  <c r="AQ167" i="31" s="1"/>
  <c r="C167" i="31"/>
  <c r="B168" i="30"/>
  <c r="AA167" i="30"/>
  <c r="AH167" i="30" s="1"/>
  <c r="AQ167" i="30" s="1"/>
  <c r="C167" i="30"/>
  <c r="B167" i="29"/>
  <c r="AA166" i="29"/>
  <c r="AH166" i="29" s="1"/>
  <c r="AQ166" i="29" s="1"/>
  <c r="C166" i="29"/>
  <c r="G159" i="8"/>
  <c r="E160" i="8"/>
  <c r="B162" i="8"/>
  <c r="AA161" i="8"/>
  <c r="AH161" i="8" s="1"/>
  <c r="AQ161" i="8" s="1"/>
  <c r="C161" i="8"/>
  <c r="F165" i="23"/>
  <c r="D166" i="23"/>
  <c r="G166" i="23" s="1"/>
  <c r="E166" i="23" s="1"/>
  <c r="D161" i="31" l="1"/>
  <c r="E161" i="31" s="1"/>
  <c r="G161" i="31" s="1"/>
  <c r="D161" i="30"/>
  <c r="E161" i="30" s="1"/>
  <c r="G161" i="30" s="1"/>
  <c r="D161" i="29"/>
  <c r="E161" i="29" s="1"/>
  <c r="G161" i="29" s="1"/>
  <c r="D161" i="8"/>
  <c r="E161" i="8" s="1"/>
  <c r="BC165" i="23"/>
  <c r="AY165" i="23"/>
  <c r="AZ165" i="23" s="1"/>
  <c r="M166" i="23"/>
  <c r="P208" i="15"/>
  <c r="Q208" i="15" s="1"/>
  <c r="AF208" i="15"/>
  <c r="U208" i="15"/>
  <c r="V208" i="15" s="1"/>
  <c r="AG208" i="15"/>
  <c r="AE208" i="15"/>
  <c r="I209" i="15"/>
  <c r="B169" i="31"/>
  <c r="AA168" i="31"/>
  <c r="AH168" i="31" s="1"/>
  <c r="AQ168" i="31" s="1"/>
  <c r="C168" i="31"/>
  <c r="C168" i="30"/>
  <c r="B169" i="30"/>
  <c r="AA168" i="30"/>
  <c r="AH168" i="30" s="1"/>
  <c r="AQ168" i="30" s="1"/>
  <c r="B168" i="29"/>
  <c r="AA167" i="29"/>
  <c r="AH167" i="29" s="1"/>
  <c r="AQ167" i="29" s="1"/>
  <c r="C167" i="29"/>
  <c r="F166" i="23"/>
  <c r="D167" i="23"/>
  <c r="G167" i="23" s="1"/>
  <c r="E167" i="23" s="1"/>
  <c r="B163" i="8"/>
  <c r="AA162" i="8"/>
  <c r="AH162" i="8" s="1"/>
  <c r="AQ162" i="8" s="1"/>
  <c r="C162" i="8"/>
  <c r="G160" i="8"/>
  <c r="D162" i="31" l="1"/>
  <c r="E162" i="31" s="1"/>
  <c r="G162" i="31" s="1"/>
  <c r="D162" i="30"/>
  <c r="E162" i="30" s="1"/>
  <c r="G162" i="30" s="1"/>
  <c r="D162" i="29"/>
  <c r="E162" i="29" s="1"/>
  <c r="G162" i="29" s="1"/>
  <c r="D162" i="8"/>
  <c r="BC166" i="23"/>
  <c r="AY166" i="23"/>
  <c r="AZ166" i="23" s="1"/>
  <c r="M167" i="23"/>
  <c r="P209" i="15"/>
  <c r="Q209" i="15" s="1"/>
  <c r="U209" i="15"/>
  <c r="V209" i="15" s="1"/>
  <c r="AF209" i="15"/>
  <c r="AG209" i="15"/>
  <c r="AE209" i="15"/>
  <c r="I210" i="15"/>
  <c r="B170" i="31"/>
  <c r="AA169" i="31"/>
  <c r="AH169" i="31" s="1"/>
  <c r="AQ169" i="31" s="1"/>
  <c r="C169" i="31"/>
  <c r="B170" i="30"/>
  <c r="AA169" i="30"/>
  <c r="AH169" i="30" s="1"/>
  <c r="AQ169" i="30" s="1"/>
  <c r="C169" i="30"/>
  <c r="B169" i="29"/>
  <c r="AA168" i="29"/>
  <c r="AH168" i="29" s="1"/>
  <c r="AQ168" i="29" s="1"/>
  <c r="C168" i="29"/>
  <c r="B164" i="8"/>
  <c r="AA163" i="8"/>
  <c r="AH163" i="8" s="1"/>
  <c r="AQ163" i="8" s="1"/>
  <c r="C163" i="8"/>
  <c r="D168" i="23"/>
  <c r="G168" i="23" s="1"/>
  <c r="E168" i="23" s="1"/>
  <c r="F167" i="23"/>
  <c r="E162" i="8"/>
  <c r="G161" i="8"/>
  <c r="D163" i="31" l="1"/>
  <c r="E163" i="31" s="1"/>
  <c r="G163" i="31" s="1"/>
  <c r="D163" i="30"/>
  <c r="E163" i="30" s="1"/>
  <c r="G163" i="30" s="1"/>
  <c r="D163" i="29"/>
  <c r="E163" i="29" s="1"/>
  <c r="G163" i="29" s="1"/>
  <c r="D163" i="8"/>
  <c r="E163" i="8" s="1"/>
  <c r="BC167" i="23"/>
  <c r="AY167" i="23"/>
  <c r="AZ167" i="23" s="1"/>
  <c r="M168" i="23"/>
  <c r="P210" i="15"/>
  <c r="Q210" i="15" s="1"/>
  <c r="BA30" i="15"/>
  <c r="U210" i="15"/>
  <c r="V210" i="15" s="1"/>
  <c r="AF210" i="15"/>
  <c r="AG210" i="15"/>
  <c r="AE210" i="15"/>
  <c r="I211" i="15"/>
  <c r="B171" i="31"/>
  <c r="AA170" i="31"/>
  <c r="AH170" i="31" s="1"/>
  <c r="AQ170" i="31" s="1"/>
  <c r="C170" i="31"/>
  <c r="C170" i="30"/>
  <c r="B171" i="30"/>
  <c r="AA170" i="30"/>
  <c r="AH170" i="30" s="1"/>
  <c r="AQ170" i="30" s="1"/>
  <c r="B170" i="29"/>
  <c r="AA169" i="29"/>
  <c r="AH169" i="29" s="1"/>
  <c r="AQ169" i="29" s="1"/>
  <c r="C169" i="29"/>
  <c r="D169" i="23"/>
  <c r="G169" i="23" s="1"/>
  <c r="E169" i="23" s="1"/>
  <c r="F168" i="23"/>
  <c r="G162" i="8"/>
  <c r="B165" i="8"/>
  <c r="AA164" i="8"/>
  <c r="AH164" i="8" s="1"/>
  <c r="AQ164" i="8" s="1"/>
  <c r="C164" i="8"/>
  <c r="D164" i="31" l="1"/>
  <c r="E164" i="31" s="1"/>
  <c r="G164" i="31" s="1"/>
  <c r="D164" i="30"/>
  <c r="E164" i="30" s="1"/>
  <c r="G164" i="30" s="1"/>
  <c r="D164" i="29"/>
  <c r="E164" i="29" s="1"/>
  <c r="G164" i="29" s="1"/>
  <c r="D164" i="8"/>
  <c r="E164" i="8" s="1"/>
  <c r="BC168" i="23"/>
  <c r="AY168" i="23"/>
  <c r="AZ168" i="23" s="1"/>
  <c r="M169" i="23"/>
  <c r="AA251" i="15"/>
  <c r="AD251" i="15" s="1"/>
  <c r="AA249" i="15"/>
  <c r="AD249" i="15" s="1"/>
  <c r="AA247" i="15"/>
  <c r="AD247" i="15" s="1"/>
  <c r="AA245" i="15"/>
  <c r="AD245" i="15" s="1"/>
  <c r="AA243" i="15"/>
  <c r="AD243" i="15" s="1"/>
  <c r="AA239" i="15"/>
  <c r="AD239" i="15" s="1"/>
  <c r="AA237" i="15"/>
  <c r="AD237" i="15" s="1"/>
  <c r="AA235" i="15"/>
  <c r="AD235" i="15" s="1"/>
  <c r="AA233" i="15"/>
  <c r="AD233" i="15" s="1"/>
  <c r="AA231" i="15"/>
  <c r="AD231" i="15" s="1"/>
  <c r="AA229" i="15"/>
  <c r="AD229" i="15" s="1"/>
  <c r="AA227" i="15"/>
  <c r="AD227" i="15" s="1"/>
  <c r="AA225" i="15"/>
  <c r="AD225" i="15" s="1"/>
  <c r="AA223" i="15"/>
  <c r="AD223" i="15" s="1"/>
  <c r="AA221" i="15"/>
  <c r="AD221" i="15" s="1"/>
  <c r="AA219" i="15"/>
  <c r="AD219" i="15" s="1"/>
  <c r="AA217" i="15"/>
  <c r="AD217" i="15" s="1"/>
  <c r="AA215" i="15"/>
  <c r="AD215" i="15" s="1"/>
  <c r="AA213" i="15"/>
  <c r="AD213" i="15" s="1"/>
  <c r="AA211" i="15"/>
  <c r="AD211" i="15" s="1"/>
  <c r="AA242" i="15"/>
  <c r="AD242" i="15" s="1"/>
  <c r="AA240" i="15"/>
  <c r="AD240" i="15" s="1"/>
  <c r="AA238" i="15"/>
  <c r="AD238" i="15" s="1"/>
  <c r="AA236" i="15"/>
  <c r="AD236" i="15" s="1"/>
  <c r="AA234" i="15"/>
  <c r="AD234" i="15" s="1"/>
  <c r="AA232" i="15"/>
  <c r="AD232" i="15" s="1"/>
  <c r="AA230" i="15"/>
  <c r="AD230" i="15" s="1"/>
  <c r="AA228" i="15"/>
  <c r="AD228" i="15" s="1"/>
  <c r="AA226" i="15"/>
  <c r="AD226" i="15" s="1"/>
  <c r="AA224" i="15"/>
  <c r="AD224" i="15" s="1"/>
  <c r="AA222" i="15"/>
  <c r="AD222" i="15" s="1"/>
  <c r="AA220" i="15"/>
  <c r="AD220" i="15" s="1"/>
  <c r="AA218" i="15"/>
  <c r="AD218" i="15" s="1"/>
  <c r="AA216" i="15"/>
  <c r="AD216" i="15" s="1"/>
  <c r="AA214" i="15"/>
  <c r="AD214" i="15" s="1"/>
  <c r="AA212" i="15"/>
  <c r="AD212" i="15" s="1"/>
  <c r="AA210" i="15"/>
  <c r="AD210" i="15" s="1"/>
  <c r="BB30" i="15" s="1"/>
  <c r="BC30" i="15" s="1"/>
  <c r="AA250" i="15"/>
  <c r="AD250" i="15" s="1"/>
  <c r="AA248" i="15"/>
  <c r="AD248" i="15" s="1"/>
  <c r="AA246" i="15"/>
  <c r="AD246" i="15" s="1"/>
  <c r="AA244" i="15"/>
  <c r="AD244" i="15" s="1"/>
  <c r="AA241" i="15"/>
  <c r="AD241" i="15" s="1"/>
  <c r="P211" i="15"/>
  <c r="Q211" i="15" s="1"/>
  <c r="AE211" i="15"/>
  <c r="AG211" i="15"/>
  <c r="U211" i="15"/>
  <c r="V211" i="15" s="1"/>
  <c r="AF211" i="15"/>
  <c r="I212" i="15"/>
  <c r="B172" i="31"/>
  <c r="AA171" i="31"/>
  <c r="AH171" i="31" s="1"/>
  <c r="AQ171" i="31" s="1"/>
  <c r="C171" i="31"/>
  <c r="B172" i="30"/>
  <c r="AA171" i="30"/>
  <c r="AH171" i="30" s="1"/>
  <c r="AQ171" i="30" s="1"/>
  <c r="C171" i="30"/>
  <c r="B171" i="29"/>
  <c r="AA170" i="29"/>
  <c r="AH170" i="29" s="1"/>
  <c r="AQ170" i="29" s="1"/>
  <c r="C170" i="29"/>
  <c r="B166" i="8"/>
  <c r="AA165" i="8"/>
  <c r="AH165" i="8" s="1"/>
  <c r="AQ165" i="8" s="1"/>
  <c r="C165" i="8"/>
  <c r="G163" i="8"/>
  <c r="F169" i="23"/>
  <c r="D170" i="23"/>
  <c r="G170" i="23" s="1"/>
  <c r="E170" i="23" s="1"/>
  <c r="D165" i="31" l="1"/>
  <c r="E165" i="31" s="1"/>
  <c r="G165" i="31" s="1"/>
  <c r="D165" i="30"/>
  <c r="E165" i="30" s="1"/>
  <c r="G165" i="30" s="1"/>
  <c r="D165" i="29"/>
  <c r="E165" i="29" s="1"/>
  <c r="G165" i="29" s="1"/>
  <c r="D165" i="8"/>
  <c r="E165" i="8" s="1"/>
  <c r="BC169" i="23"/>
  <c r="AY169" i="23"/>
  <c r="AZ169" i="23" s="1"/>
  <c r="M170" i="23"/>
  <c r="AH17" i="15"/>
  <c r="AH33" i="15"/>
  <c r="AH37" i="15"/>
  <c r="AH55" i="15"/>
  <c r="AH47" i="15"/>
  <c r="AH27" i="15"/>
  <c r="AH52" i="15"/>
  <c r="AH40" i="15"/>
  <c r="AH14" i="15"/>
  <c r="AH18" i="15"/>
  <c r="AH26" i="15"/>
  <c r="AH43" i="15"/>
  <c r="AH41" i="15"/>
  <c r="AH31" i="15"/>
  <c r="AH57" i="15"/>
  <c r="AH19" i="15"/>
  <c r="AH39" i="15"/>
  <c r="AH16" i="15"/>
  <c r="AH20" i="15"/>
  <c r="AH32" i="15"/>
  <c r="AH38" i="15"/>
  <c r="AH22" i="15"/>
  <c r="AH30" i="15"/>
  <c r="AH23" i="15"/>
  <c r="AH12" i="15"/>
  <c r="AH11" i="15"/>
  <c r="AH29" i="15"/>
  <c r="AH53" i="15"/>
  <c r="AH36" i="15"/>
  <c r="AH49" i="15"/>
  <c r="AH24" i="15"/>
  <c r="AH50" i="15"/>
  <c r="AH25" i="15"/>
  <c r="AH46" i="15"/>
  <c r="AH28" i="15"/>
  <c r="AH15" i="15"/>
  <c r="AH34" i="15"/>
  <c r="AH54" i="15"/>
  <c r="AH58" i="15"/>
  <c r="AH48" i="15"/>
  <c r="AH45" i="15"/>
  <c r="AH10" i="15"/>
  <c r="AH44" i="15"/>
  <c r="AH59" i="15"/>
  <c r="AH21" i="15"/>
  <c r="AH35" i="15"/>
  <c r="AH42" i="15"/>
  <c r="AH13" i="15"/>
  <c r="AH56" i="15"/>
  <c r="AH51" i="15"/>
  <c r="AH60" i="15"/>
  <c r="AH61" i="15"/>
  <c r="AH62" i="15"/>
  <c r="AH63" i="15"/>
  <c r="AH64" i="15"/>
  <c r="AH65" i="15"/>
  <c r="AH66" i="15"/>
  <c r="AH67" i="15"/>
  <c r="AH68" i="15"/>
  <c r="AH69" i="15"/>
  <c r="AH70" i="15"/>
  <c r="AH71" i="15"/>
  <c r="AH72" i="15"/>
  <c r="AH73" i="15"/>
  <c r="AH74" i="15"/>
  <c r="AH75" i="15"/>
  <c r="AH76" i="15"/>
  <c r="AH77" i="15"/>
  <c r="AH78" i="15"/>
  <c r="AH79" i="15"/>
  <c r="AH80" i="15"/>
  <c r="AH81" i="15"/>
  <c r="AH82" i="15"/>
  <c r="AH83" i="15"/>
  <c r="AH84" i="15"/>
  <c r="AH85" i="15"/>
  <c r="AH86" i="15"/>
  <c r="AH87" i="15"/>
  <c r="AH88" i="15"/>
  <c r="AH89" i="15"/>
  <c r="AH90" i="15"/>
  <c r="AH91" i="15"/>
  <c r="AH92" i="15"/>
  <c r="AH93" i="15"/>
  <c r="AH94" i="15"/>
  <c r="AH95" i="15"/>
  <c r="AH96" i="15"/>
  <c r="AH97" i="15"/>
  <c r="AH98" i="15"/>
  <c r="AH99" i="15"/>
  <c r="AH100" i="15"/>
  <c r="AH101" i="15"/>
  <c r="AH102" i="15"/>
  <c r="AH103" i="15"/>
  <c r="AH104" i="15"/>
  <c r="AH105" i="15"/>
  <c r="AH106" i="15"/>
  <c r="AH107" i="15"/>
  <c r="AH108" i="15"/>
  <c r="AH109" i="15"/>
  <c r="AH110" i="15"/>
  <c r="AH111" i="15"/>
  <c r="AH112" i="15"/>
  <c r="AH113" i="15"/>
  <c r="AH114" i="15"/>
  <c r="AH115" i="15"/>
  <c r="AH116" i="15"/>
  <c r="AH117" i="15"/>
  <c r="AH118" i="15"/>
  <c r="AH119" i="15"/>
  <c r="AH120" i="15"/>
  <c r="AH121" i="15"/>
  <c r="AH122" i="15"/>
  <c r="AH123" i="15"/>
  <c r="AH124" i="15"/>
  <c r="AH125" i="15"/>
  <c r="AH126" i="15"/>
  <c r="AH127" i="15"/>
  <c r="AH128" i="15"/>
  <c r="AH129" i="15"/>
  <c r="AH130" i="15"/>
  <c r="AH131" i="15"/>
  <c r="AH132" i="15"/>
  <c r="AH133" i="15"/>
  <c r="AH134" i="15"/>
  <c r="AH135" i="15"/>
  <c r="AH136" i="15"/>
  <c r="AH137" i="15"/>
  <c r="AH138" i="15"/>
  <c r="AH139" i="15"/>
  <c r="AH140" i="15"/>
  <c r="AH141" i="15"/>
  <c r="AH142" i="15"/>
  <c r="AH143" i="15"/>
  <c r="AH144" i="15"/>
  <c r="AH145" i="15"/>
  <c r="AH146" i="15"/>
  <c r="AH147" i="15"/>
  <c r="AH148" i="15"/>
  <c r="AH149" i="15"/>
  <c r="AH150" i="15"/>
  <c r="AH151" i="15"/>
  <c r="AH152" i="15"/>
  <c r="AH153" i="15"/>
  <c r="AH154" i="15"/>
  <c r="AH155" i="15"/>
  <c r="AH156" i="15"/>
  <c r="AH157" i="15"/>
  <c r="AH158" i="15"/>
  <c r="AH159" i="15"/>
  <c r="AH160" i="15"/>
  <c r="AH161" i="15"/>
  <c r="AH162" i="15"/>
  <c r="AH163" i="15"/>
  <c r="AH164" i="15"/>
  <c r="AH165" i="15"/>
  <c r="AH166" i="15"/>
  <c r="AH167" i="15"/>
  <c r="AH168" i="15"/>
  <c r="AH169" i="15"/>
  <c r="AH170" i="15"/>
  <c r="AH171" i="15"/>
  <c r="AH172" i="15"/>
  <c r="AH173" i="15"/>
  <c r="AH174" i="15"/>
  <c r="AH175" i="15"/>
  <c r="AH176" i="15"/>
  <c r="AH177" i="15"/>
  <c r="AH178" i="15"/>
  <c r="AH179" i="15"/>
  <c r="AH180" i="15"/>
  <c r="AH181" i="15"/>
  <c r="AH182" i="15"/>
  <c r="AH183" i="15"/>
  <c r="AH184" i="15"/>
  <c r="AH185" i="15"/>
  <c r="AH186" i="15"/>
  <c r="AH187" i="15"/>
  <c r="AH188" i="15"/>
  <c r="AH189" i="15"/>
  <c r="AH190" i="15"/>
  <c r="AH191" i="15"/>
  <c r="AH192" i="15"/>
  <c r="AH193" i="15"/>
  <c r="AH194" i="15"/>
  <c r="AH195" i="15"/>
  <c r="AH196" i="15"/>
  <c r="AH197" i="15"/>
  <c r="AH198" i="15"/>
  <c r="AH199" i="15"/>
  <c r="AH200" i="15"/>
  <c r="AH201" i="15"/>
  <c r="AH202" i="15"/>
  <c r="AH203" i="15"/>
  <c r="AH204" i="15"/>
  <c r="AH205" i="15"/>
  <c r="AH206" i="15"/>
  <c r="AH207" i="15"/>
  <c r="AH208" i="15"/>
  <c r="AH209" i="15"/>
  <c r="AH210" i="15"/>
  <c r="AH211" i="15"/>
  <c r="P212" i="15"/>
  <c r="Q212" i="15" s="1"/>
  <c r="AG212" i="15"/>
  <c r="AE212" i="15"/>
  <c r="AH212" i="15"/>
  <c r="AF212" i="15"/>
  <c r="U212" i="15"/>
  <c r="V212" i="15" s="1"/>
  <c r="I213" i="15"/>
  <c r="B173" i="31"/>
  <c r="AA172" i="31"/>
  <c r="AH172" i="31" s="1"/>
  <c r="AQ172" i="31" s="1"/>
  <c r="C172" i="31"/>
  <c r="C172" i="30"/>
  <c r="B173" i="30"/>
  <c r="AA172" i="30"/>
  <c r="AH172" i="30" s="1"/>
  <c r="AQ172" i="30" s="1"/>
  <c r="B172" i="29"/>
  <c r="AA171" i="29"/>
  <c r="AH171" i="29" s="1"/>
  <c r="AQ171" i="29" s="1"/>
  <c r="C171" i="29"/>
  <c r="F170" i="23"/>
  <c r="D171" i="23"/>
  <c r="G171" i="23" s="1"/>
  <c r="E171" i="23" s="1"/>
  <c r="G164" i="8"/>
  <c r="B167" i="8"/>
  <c r="AA166" i="8"/>
  <c r="AH166" i="8" s="1"/>
  <c r="AQ166" i="8" s="1"/>
  <c r="C166" i="8"/>
  <c r="D166" i="31" l="1"/>
  <c r="E166" i="31" s="1"/>
  <c r="G166" i="31" s="1"/>
  <c r="D166" i="30"/>
  <c r="E166" i="30" s="1"/>
  <c r="G166" i="30" s="1"/>
  <c r="D166" i="29"/>
  <c r="E166" i="29" s="1"/>
  <c r="G166" i="29" s="1"/>
  <c r="D166" i="8"/>
  <c r="BC170" i="23"/>
  <c r="AY170" i="23"/>
  <c r="AZ170" i="23" s="1"/>
  <c r="M171" i="23"/>
  <c r="P213" i="15"/>
  <c r="Q213" i="15" s="1"/>
  <c r="AF213" i="15"/>
  <c r="AG213" i="15"/>
  <c r="AH213" i="15"/>
  <c r="AE213" i="15"/>
  <c r="U213" i="15"/>
  <c r="V213" i="15" s="1"/>
  <c r="I214" i="15"/>
  <c r="B174" i="31"/>
  <c r="AA173" i="31"/>
  <c r="AH173" i="31" s="1"/>
  <c r="AQ173" i="31" s="1"/>
  <c r="C173" i="31"/>
  <c r="B174" i="30"/>
  <c r="AA173" i="30"/>
  <c r="AH173" i="30" s="1"/>
  <c r="AQ173" i="30" s="1"/>
  <c r="C173" i="30"/>
  <c r="B173" i="29"/>
  <c r="AA172" i="29"/>
  <c r="AH172" i="29" s="1"/>
  <c r="AQ172" i="29" s="1"/>
  <c r="C172" i="29"/>
  <c r="G165" i="8"/>
  <c r="D172" i="23"/>
  <c r="G172" i="23" s="1"/>
  <c r="E172" i="23" s="1"/>
  <c r="F171" i="23"/>
  <c r="B168" i="8"/>
  <c r="AA167" i="8"/>
  <c r="AH167" i="8" s="1"/>
  <c r="AQ167" i="8" s="1"/>
  <c r="C167" i="8"/>
  <c r="E166" i="8"/>
  <c r="D167" i="31" l="1"/>
  <c r="E167" i="31" s="1"/>
  <c r="G167" i="31" s="1"/>
  <c r="D167" i="30"/>
  <c r="E167" i="30" s="1"/>
  <c r="G167" i="30" s="1"/>
  <c r="D167" i="29"/>
  <c r="E167" i="29" s="1"/>
  <c r="G167" i="29" s="1"/>
  <c r="D167" i="8"/>
  <c r="E167" i="8" s="1"/>
  <c r="AY171" i="23"/>
  <c r="AZ171" i="23" s="1"/>
  <c r="BC171" i="23"/>
  <c r="M172" i="23"/>
  <c r="P214" i="15"/>
  <c r="Q214" i="15" s="1"/>
  <c r="R214" i="15"/>
  <c r="U214" i="15"/>
  <c r="V214" i="15" s="1"/>
  <c r="AF214" i="15"/>
  <c r="AG214" i="15"/>
  <c r="AE214" i="15"/>
  <c r="AH214" i="15"/>
  <c r="I215" i="15"/>
  <c r="C174" i="31"/>
  <c r="B175" i="31"/>
  <c r="AA174" i="31"/>
  <c r="AH174" i="31" s="1"/>
  <c r="AQ174" i="31" s="1"/>
  <c r="B175" i="30"/>
  <c r="AA174" i="30"/>
  <c r="AH174" i="30" s="1"/>
  <c r="AQ174" i="30" s="1"/>
  <c r="C174" i="30"/>
  <c r="AA173" i="29"/>
  <c r="AH173" i="29" s="1"/>
  <c r="AQ173" i="29" s="1"/>
  <c r="C173" i="29"/>
  <c r="B174" i="29"/>
  <c r="G166" i="8"/>
  <c r="B169" i="8"/>
  <c r="AA168" i="8"/>
  <c r="AH168" i="8" s="1"/>
  <c r="AQ168" i="8" s="1"/>
  <c r="C168" i="8"/>
  <c r="D173" i="23"/>
  <c r="G173" i="23" s="1"/>
  <c r="E173" i="23" s="1"/>
  <c r="F172" i="23"/>
  <c r="D168" i="31" l="1"/>
  <c r="E168" i="31" s="1"/>
  <c r="G168" i="31" s="1"/>
  <c r="D168" i="30"/>
  <c r="E168" i="30" s="1"/>
  <c r="G168" i="30" s="1"/>
  <c r="D168" i="29"/>
  <c r="E168" i="29" s="1"/>
  <c r="G168" i="29" s="1"/>
  <c r="D168" i="8"/>
  <c r="BC172" i="23"/>
  <c r="AY172" i="23"/>
  <c r="AZ172" i="23" s="1"/>
  <c r="M173" i="23"/>
  <c r="P215" i="15"/>
  <c r="Q215" i="15" s="1"/>
  <c r="U215" i="15"/>
  <c r="V215" i="15" s="1"/>
  <c r="AF215" i="15"/>
  <c r="AH215" i="15"/>
  <c r="AE215" i="15"/>
  <c r="AG215" i="15"/>
  <c r="I216" i="15"/>
  <c r="C175" i="31"/>
  <c r="B176" i="31"/>
  <c r="AA175" i="31"/>
  <c r="AH175" i="31" s="1"/>
  <c r="AQ175" i="31" s="1"/>
  <c r="B176" i="30"/>
  <c r="AA175" i="30"/>
  <c r="AH175" i="30" s="1"/>
  <c r="AQ175" i="30" s="1"/>
  <c r="C175" i="30"/>
  <c r="B175" i="29"/>
  <c r="AA174" i="29"/>
  <c r="AH174" i="29" s="1"/>
  <c r="AQ174" i="29" s="1"/>
  <c r="C174" i="29"/>
  <c r="G167" i="8"/>
  <c r="B170" i="8"/>
  <c r="AA169" i="8"/>
  <c r="AH169" i="8" s="1"/>
  <c r="AQ169" i="8" s="1"/>
  <c r="C169" i="8"/>
  <c r="F173" i="23"/>
  <c r="D174" i="23"/>
  <c r="G174" i="23" s="1"/>
  <c r="E174" i="23" s="1"/>
  <c r="E168" i="8"/>
  <c r="D169" i="31" l="1"/>
  <c r="E169" i="31" s="1"/>
  <c r="G169" i="31" s="1"/>
  <c r="D169" i="30"/>
  <c r="E169" i="30" s="1"/>
  <c r="G169" i="30" s="1"/>
  <c r="D169" i="29"/>
  <c r="E169" i="29" s="1"/>
  <c r="G169" i="29" s="1"/>
  <c r="D169" i="8"/>
  <c r="E169" i="8" s="1"/>
  <c r="BC173" i="23"/>
  <c r="AY173" i="23"/>
  <c r="AZ173" i="23" s="1"/>
  <c r="M174" i="23"/>
  <c r="P216" i="15"/>
  <c r="Q216" i="15" s="1"/>
  <c r="AH216" i="15"/>
  <c r="AF216" i="15"/>
  <c r="U216" i="15"/>
  <c r="V216" i="15" s="1"/>
  <c r="AE216" i="15"/>
  <c r="AG216" i="15"/>
  <c r="I217" i="15"/>
  <c r="B177" i="31"/>
  <c r="C176" i="31"/>
  <c r="AA176" i="31"/>
  <c r="AH176" i="31" s="1"/>
  <c r="AQ176" i="31" s="1"/>
  <c r="B177" i="30"/>
  <c r="AA176" i="30"/>
  <c r="AH176" i="30" s="1"/>
  <c r="AQ176" i="30" s="1"/>
  <c r="C176" i="30"/>
  <c r="B176" i="29"/>
  <c r="AA175" i="29"/>
  <c r="AH175" i="29" s="1"/>
  <c r="AQ175" i="29" s="1"/>
  <c r="C175" i="29"/>
  <c r="G168" i="8"/>
  <c r="F174" i="23"/>
  <c r="D175" i="23"/>
  <c r="G175" i="23" s="1"/>
  <c r="E175" i="23" s="1"/>
  <c r="B171" i="8"/>
  <c r="AA170" i="8"/>
  <c r="AH170" i="8" s="1"/>
  <c r="AQ170" i="8" s="1"/>
  <c r="C170" i="8"/>
  <c r="D170" i="31" l="1"/>
  <c r="E170" i="31" s="1"/>
  <c r="G170" i="31" s="1"/>
  <c r="D170" i="30"/>
  <c r="E170" i="30" s="1"/>
  <c r="G170" i="30" s="1"/>
  <c r="D170" i="29"/>
  <c r="E170" i="29" s="1"/>
  <c r="G170" i="29" s="1"/>
  <c r="D170" i="8"/>
  <c r="BC174" i="23"/>
  <c r="AY174" i="23"/>
  <c r="AZ174" i="23" s="1"/>
  <c r="M175" i="23"/>
  <c r="P217" i="15"/>
  <c r="Q217" i="15" s="1"/>
  <c r="U217" i="15"/>
  <c r="V217" i="15" s="1"/>
  <c r="AE217" i="15"/>
  <c r="AF217" i="15"/>
  <c r="AG217" i="15"/>
  <c r="AH217" i="15"/>
  <c r="I218" i="15"/>
  <c r="C177" i="31"/>
  <c r="B178" i="31"/>
  <c r="AA177" i="31"/>
  <c r="AH177" i="31" s="1"/>
  <c r="AQ177" i="31" s="1"/>
  <c r="B178" i="30"/>
  <c r="AA177" i="30"/>
  <c r="AH177" i="30" s="1"/>
  <c r="AQ177" i="30" s="1"/>
  <c r="C177" i="30"/>
  <c r="B177" i="29"/>
  <c r="AA176" i="29"/>
  <c r="AH176" i="29" s="1"/>
  <c r="AQ176" i="29" s="1"/>
  <c r="C176" i="29"/>
  <c r="D176" i="23"/>
  <c r="G176" i="23" s="1"/>
  <c r="E176" i="23" s="1"/>
  <c r="F175" i="23"/>
  <c r="E170" i="8"/>
  <c r="G169" i="8"/>
  <c r="B172" i="8"/>
  <c r="AA171" i="8"/>
  <c r="AH171" i="8" s="1"/>
  <c r="AQ171" i="8" s="1"/>
  <c r="C171" i="8"/>
  <c r="D171" i="31" l="1"/>
  <c r="E171" i="31" s="1"/>
  <c r="G171" i="31" s="1"/>
  <c r="D171" i="30"/>
  <c r="E171" i="30" s="1"/>
  <c r="G171" i="30" s="1"/>
  <c r="D171" i="29"/>
  <c r="E171" i="29" s="1"/>
  <c r="G171" i="29" s="1"/>
  <c r="D171" i="8"/>
  <c r="E171" i="8" s="1"/>
  <c r="BC175" i="23"/>
  <c r="AY175" i="23"/>
  <c r="AZ175" i="23" s="1"/>
  <c r="M176" i="23"/>
  <c r="P218" i="15"/>
  <c r="Q218" i="15" s="1"/>
  <c r="U218" i="15"/>
  <c r="V218" i="15" s="1"/>
  <c r="AH218" i="15"/>
  <c r="AF218" i="15"/>
  <c r="AG218" i="15"/>
  <c r="AE218" i="15"/>
  <c r="I219" i="15"/>
  <c r="B179" i="31"/>
  <c r="AA178" i="31"/>
  <c r="AH178" i="31" s="1"/>
  <c r="AQ178" i="31" s="1"/>
  <c r="C178" i="31"/>
  <c r="B179" i="30"/>
  <c r="AA178" i="30"/>
  <c r="AH178" i="30" s="1"/>
  <c r="AQ178" i="30" s="1"/>
  <c r="C178" i="30"/>
  <c r="B178" i="29"/>
  <c r="AA177" i="29"/>
  <c r="AH177" i="29" s="1"/>
  <c r="AQ177" i="29" s="1"/>
  <c r="C177" i="29"/>
  <c r="G170" i="8"/>
  <c r="B173" i="8"/>
  <c r="AA172" i="8"/>
  <c r="AH172" i="8" s="1"/>
  <c r="AQ172" i="8" s="1"/>
  <c r="C172" i="8"/>
  <c r="D177" i="23"/>
  <c r="G177" i="23" s="1"/>
  <c r="E177" i="23" s="1"/>
  <c r="F176" i="23"/>
  <c r="D172" i="31" l="1"/>
  <c r="E172" i="31" s="1"/>
  <c r="G172" i="31" s="1"/>
  <c r="D172" i="30"/>
  <c r="E172" i="30" s="1"/>
  <c r="G172" i="30" s="1"/>
  <c r="D172" i="29"/>
  <c r="E172" i="29" s="1"/>
  <c r="G172" i="29" s="1"/>
  <c r="D172" i="8"/>
  <c r="BC176" i="23"/>
  <c r="AY176" i="23"/>
  <c r="AZ176" i="23" s="1"/>
  <c r="M177" i="23"/>
  <c r="P219" i="15"/>
  <c r="Q219" i="15" s="1"/>
  <c r="AH219" i="15"/>
  <c r="AG219" i="15"/>
  <c r="AE219" i="15"/>
  <c r="AF219" i="15"/>
  <c r="U219" i="15"/>
  <c r="V219" i="15" s="1"/>
  <c r="I220" i="15"/>
  <c r="C179" i="31"/>
  <c r="B180" i="31"/>
  <c r="AA179" i="31"/>
  <c r="AH179" i="31" s="1"/>
  <c r="AQ179" i="31" s="1"/>
  <c r="B180" i="30"/>
  <c r="AA179" i="30"/>
  <c r="AH179" i="30" s="1"/>
  <c r="AQ179" i="30" s="1"/>
  <c r="C179" i="30"/>
  <c r="B179" i="29"/>
  <c r="AA178" i="29"/>
  <c r="AH178" i="29" s="1"/>
  <c r="AQ178" i="29" s="1"/>
  <c r="C178" i="29"/>
  <c r="E172" i="8"/>
  <c r="F177" i="23"/>
  <c r="D178" i="23"/>
  <c r="G178" i="23" s="1"/>
  <c r="E178" i="23" s="1"/>
  <c r="B174" i="8"/>
  <c r="AA173" i="8"/>
  <c r="AH173" i="8" s="1"/>
  <c r="AQ173" i="8" s="1"/>
  <c r="C173" i="8"/>
  <c r="G171" i="8"/>
  <c r="D173" i="31" l="1"/>
  <c r="E173" i="31" s="1"/>
  <c r="G173" i="31" s="1"/>
  <c r="D173" i="30"/>
  <c r="E173" i="30" s="1"/>
  <c r="G173" i="30" s="1"/>
  <c r="D173" i="29"/>
  <c r="E173" i="29" s="1"/>
  <c r="G173" i="29" s="1"/>
  <c r="D173" i="8"/>
  <c r="BC177" i="23"/>
  <c r="AY177" i="23"/>
  <c r="AZ177" i="23" s="1"/>
  <c r="M178" i="23"/>
  <c r="P220" i="15"/>
  <c r="Q220" i="15" s="1"/>
  <c r="AG220" i="15"/>
  <c r="AE220" i="15"/>
  <c r="AH220" i="15"/>
  <c r="AF220" i="15"/>
  <c r="U220" i="15"/>
  <c r="V220" i="15" s="1"/>
  <c r="I221" i="15"/>
  <c r="B181" i="31"/>
  <c r="AA180" i="31"/>
  <c r="AH180" i="31" s="1"/>
  <c r="AQ180" i="31" s="1"/>
  <c r="C180" i="31"/>
  <c r="B181" i="30"/>
  <c r="AA180" i="30"/>
  <c r="AH180" i="30" s="1"/>
  <c r="AQ180" i="30" s="1"/>
  <c r="C180" i="30"/>
  <c r="B180" i="29"/>
  <c r="AA179" i="29"/>
  <c r="AH179" i="29" s="1"/>
  <c r="AQ179" i="29" s="1"/>
  <c r="C179" i="29"/>
  <c r="E173" i="8"/>
  <c r="F178" i="23"/>
  <c r="D179" i="23"/>
  <c r="G179" i="23" s="1"/>
  <c r="E179" i="23" s="1"/>
  <c r="B175" i="8"/>
  <c r="AA174" i="8"/>
  <c r="AH174" i="8" s="1"/>
  <c r="AQ174" i="8" s="1"/>
  <c r="C174" i="8"/>
  <c r="G172" i="8"/>
  <c r="D174" i="31" l="1"/>
  <c r="E174" i="31" s="1"/>
  <c r="G174" i="31" s="1"/>
  <c r="D174" i="30"/>
  <c r="E174" i="30" s="1"/>
  <c r="G174" i="30" s="1"/>
  <c r="D174" i="29"/>
  <c r="E174" i="29" s="1"/>
  <c r="G174" i="29" s="1"/>
  <c r="D174" i="8"/>
  <c r="BC178" i="23"/>
  <c r="AY178" i="23"/>
  <c r="AZ178" i="23" s="1"/>
  <c r="M179" i="23"/>
  <c r="P221" i="15"/>
  <c r="Q221" i="15" s="1"/>
  <c r="AF221" i="15"/>
  <c r="AG221" i="15"/>
  <c r="AH221" i="15"/>
  <c r="U221" i="15"/>
  <c r="V221" i="15" s="1"/>
  <c r="AE221" i="15"/>
  <c r="I222" i="15"/>
  <c r="C181" i="31"/>
  <c r="B182" i="31"/>
  <c r="AA181" i="31"/>
  <c r="AH181" i="31" s="1"/>
  <c r="AQ181" i="31" s="1"/>
  <c r="B182" i="30"/>
  <c r="AA181" i="30"/>
  <c r="AH181" i="30" s="1"/>
  <c r="AQ181" i="30" s="1"/>
  <c r="C181" i="30"/>
  <c r="B181" i="29"/>
  <c r="AA180" i="29"/>
  <c r="AH180" i="29" s="1"/>
  <c r="AQ180" i="29" s="1"/>
  <c r="C180" i="29"/>
  <c r="D180" i="23"/>
  <c r="G180" i="23" s="1"/>
  <c r="E180" i="23" s="1"/>
  <c r="F179" i="23"/>
  <c r="E174" i="8"/>
  <c r="B176" i="8"/>
  <c r="AA175" i="8"/>
  <c r="AH175" i="8" s="1"/>
  <c r="AQ175" i="8" s="1"/>
  <c r="C175" i="8"/>
  <c r="G173" i="8"/>
  <c r="D175" i="31" l="1"/>
  <c r="E175" i="31" s="1"/>
  <c r="G175" i="31" s="1"/>
  <c r="D175" i="30"/>
  <c r="E175" i="30" s="1"/>
  <c r="G175" i="30" s="1"/>
  <c r="D175" i="29"/>
  <c r="E175" i="29" s="1"/>
  <c r="G175" i="29" s="1"/>
  <c r="D175" i="8"/>
  <c r="BC179" i="23"/>
  <c r="AY179" i="23"/>
  <c r="AZ179" i="23" s="1"/>
  <c r="M180" i="23"/>
  <c r="P222" i="15"/>
  <c r="Q222" i="15" s="1"/>
  <c r="AE222" i="15"/>
  <c r="AG222" i="15"/>
  <c r="U222" i="15"/>
  <c r="V222" i="15" s="1"/>
  <c r="AH222" i="15"/>
  <c r="AF222" i="15"/>
  <c r="I223" i="15"/>
  <c r="B183" i="31"/>
  <c r="AA182" i="31"/>
  <c r="AH182" i="31" s="1"/>
  <c r="AQ182" i="31" s="1"/>
  <c r="C182" i="31"/>
  <c r="B183" i="30"/>
  <c r="AA182" i="30"/>
  <c r="AH182" i="30" s="1"/>
  <c r="AQ182" i="30" s="1"/>
  <c r="C182" i="30"/>
  <c r="B182" i="29"/>
  <c r="AA181" i="29"/>
  <c r="AH181" i="29" s="1"/>
  <c r="AQ181" i="29" s="1"/>
  <c r="C181" i="29"/>
  <c r="G174" i="8"/>
  <c r="B177" i="8"/>
  <c r="AA176" i="8"/>
  <c r="AH176" i="8" s="1"/>
  <c r="AQ176" i="8" s="1"/>
  <c r="C176" i="8"/>
  <c r="E175" i="8"/>
  <c r="D181" i="23"/>
  <c r="G181" i="23" s="1"/>
  <c r="E181" i="23" s="1"/>
  <c r="F180" i="23"/>
  <c r="D176" i="31" l="1"/>
  <c r="E176" i="31" s="1"/>
  <c r="G176" i="31" s="1"/>
  <c r="D176" i="30"/>
  <c r="E176" i="30" s="1"/>
  <c r="G176" i="30" s="1"/>
  <c r="D176" i="29"/>
  <c r="E176" i="29" s="1"/>
  <c r="G176" i="29" s="1"/>
  <c r="D176" i="8"/>
  <c r="BC180" i="23"/>
  <c r="AY180" i="23"/>
  <c r="AZ180" i="23" s="1"/>
  <c r="M181" i="23"/>
  <c r="P223" i="15"/>
  <c r="Q223" i="15" s="1"/>
  <c r="AE223" i="15"/>
  <c r="U223" i="15"/>
  <c r="V223" i="15" s="1"/>
  <c r="AF223" i="15"/>
  <c r="AH223" i="15"/>
  <c r="AG223" i="15"/>
  <c r="I224" i="15"/>
  <c r="C183" i="31"/>
  <c r="B184" i="31"/>
  <c r="AA183" i="31"/>
  <c r="AH183" i="31" s="1"/>
  <c r="AQ183" i="31" s="1"/>
  <c r="B184" i="30"/>
  <c r="AA183" i="30"/>
  <c r="AH183" i="30" s="1"/>
  <c r="AQ183" i="30" s="1"/>
  <c r="C183" i="30"/>
  <c r="B183" i="29"/>
  <c r="AA182" i="29"/>
  <c r="AH182" i="29" s="1"/>
  <c r="AQ182" i="29" s="1"/>
  <c r="C182" i="29"/>
  <c r="G175" i="8"/>
  <c r="B178" i="8"/>
  <c r="AA177" i="8"/>
  <c r="AH177" i="8" s="1"/>
  <c r="AQ177" i="8" s="1"/>
  <c r="C177" i="8"/>
  <c r="F181" i="23"/>
  <c r="D182" i="23"/>
  <c r="G182" i="23" s="1"/>
  <c r="E182" i="23" s="1"/>
  <c r="E176" i="8"/>
  <c r="D177" i="31" l="1"/>
  <c r="E177" i="31" s="1"/>
  <c r="G177" i="31" s="1"/>
  <c r="D177" i="30"/>
  <c r="E177" i="30" s="1"/>
  <c r="G177" i="30" s="1"/>
  <c r="D177" i="29"/>
  <c r="E177" i="29" s="1"/>
  <c r="G177" i="29" s="1"/>
  <c r="D177" i="8"/>
  <c r="E177" i="8" s="1"/>
  <c r="BC181" i="23"/>
  <c r="AY181" i="23"/>
  <c r="AZ181" i="23" s="1"/>
  <c r="M182" i="23"/>
  <c r="P224" i="15"/>
  <c r="Q224" i="15" s="1"/>
  <c r="AH224" i="15"/>
  <c r="AF224" i="15"/>
  <c r="U224" i="15"/>
  <c r="V224" i="15" s="1"/>
  <c r="AG224" i="15"/>
  <c r="AE224" i="15"/>
  <c r="I225" i="15"/>
  <c r="B185" i="31"/>
  <c r="AA184" i="31"/>
  <c r="AH184" i="31" s="1"/>
  <c r="AQ184" i="31" s="1"/>
  <c r="C184" i="31"/>
  <c r="B185" i="30"/>
  <c r="AA184" i="30"/>
  <c r="AH184" i="30" s="1"/>
  <c r="AQ184" i="30" s="1"/>
  <c r="C184" i="30"/>
  <c r="B184" i="29"/>
  <c r="AA183" i="29"/>
  <c r="AH183" i="29" s="1"/>
  <c r="AQ183" i="29" s="1"/>
  <c r="C183" i="29"/>
  <c r="G176" i="8"/>
  <c r="F182" i="23"/>
  <c r="D183" i="23"/>
  <c r="G183" i="23" s="1"/>
  <c r="E183" i="23" s="1"/>
  <c r="B179" i="8"/>
  <c r="AA178" i="8"/>
  <c r="AH178" i="8" s="1"/>
  <c r="AQ178" i="8" s="1"/>
  <c r="C178" i="8"/>
  <c r="D178" i="31" l="1"/>
  <c r="E178" i="31" s="1"/>
  <c r="G178" i="31" s="1"/>
  <c r="D178" i="30"/>
  <c r="E178" i="30" s="1"/>
  <c r="G178" i="30" s="1"/>
  <c r="D178" i="29"/>
  <c r="E178" i="29" s="1"/>
  <c r="G178" i="29" s="1"/>
  <c r="D178" i="8"/>
  <c r="BC182" i="23"/>
  <c r="AY182" i="23"/>
  <c r="AZ182" i="23" s="1"/>
  <c r="M183" i="23"/>
  <c r="P225" i="15"/>
  <c r="Q225" i="15" s="1"/>
  <c r="U225" i="15"/>
  <c r="V225" i="15" s="1"/>
  <c r="AE225" i="15"/>
  <c r="AF225" i="15"/>
  <c r="AG225" i="15"/>
  <c r="AH225" i="15"/>
  <c r="I226" i="15"/>
  <c r="C185" i="31"/>
  <c r="B186" i="31"/>
  <c r="AA185" i="31"/>
  <c r="AH185" i="31" s="1"/>
  <c r="AQ185" i="31" s="1"/>
  <c r="B186" i="30"/>
  <c r="AA185" i="30"/>
  <c r="AH185" i="30" s="1"/>
  <c r="AQ185" i="30" s="1"/>
  <c r="C185" i="30"/>
  <c r="B185" i="29"/>
  <c r="AA184" i="29"/>
  <c r="AH184" i="29" s="1"/>
  <c r="AQ184" i="29" s="1"/>
  <c r="C184" i="29"/>
  <c r="D184" i="23"/>
  <c r="G184" i="23" s="1"/>
  <c r="E184" i="23" s="1"/>
  <c r="F183" i="23"/>
  <c r="E178" i="8"/>
  <c r="G177" i="8"/>
  <c r="B180" i="8"/>
  <c r="AA179" i="8"/>
  <c r="AH179" i="8" s="1"/>
  <c r="AQ179" i="8" s="1"/>
  <c r="C179" i="8"/>
  <c r="D179" i="31" l="1"/>
  <c r="E179" i="31" s="1"/>
  <c r="G179" i="31" s="1"/>
  <c r="D179" i="30"/>
  <c r="E179" i="30" s="1"/>
  <c r="G179" i="30" s="1"/>
  <c r="D179" i="29"/>
  <c r="E179" i="29" s="1"/>
  <c r="G179" i="29" s="1"/>
  <c r="D179" i="8"/>
  <c r="BC183" i="23"/>
  <c r="AY183" i="23"/>
  <c r="AZ183" i="23" s="1"/>
  <c r="M184" i="23"/>
  <c r="P226" i="15"/>
  <c r="Q226" i="15" s="1"/>
  <c r="U226" i="15"/>
  <c r="V226" i="15" s="1"/>
  <c r="AH226" i="15"/>
  <c r="AF226" i="15"/>
  <c r="AE226" i="15"/>
  <c r="AG226" i="15"/>
  <c r="I227" i="15"/>
  <c r="B187" i="31"/>
  <c r="AA186" i="31"/>
  <c r="AH186" i="31" s="1"/>
  <c r="AQ186" i="31" s="1"/>
  <c r="C186" i="31"/>
  <c r="B187" i="30"/>
  <c r="AA186" i="30"/>
  <c r="AH186" i="30" s="1"/>
  <c r="AQ186" i="30" s="1"/>
  <c r="C186" i="30"/>
  <c r="B186" i="29"/>
  <c r="AA185" i="29"/>
  <c r="AH185" i="29" s="1"/>
  <c r="AQ185" i="29" s="1"/>
  <c r="C185" i="29"/>
  <c r="E179" i="8"/>
  <c r="G178" i="8"/>
  <c r="AA180" i="8"/>
  <c r="AH180" i="8" s="1"/>
  <c r="AQ180" i="8" s="1"/>
  <c r="C180" i="8"/>
  <c r="B181" i="8"/>
  <c r="D185" i="23"/>
  <c r="G185" i="23" s="1"/>
  <c r="E185" i="23" s="1"/>
  <c r="F184" i="23"/>
  <c r="D180" i="31" l="1"/>
  <c r="E180" i="31" s="1"/>
  <c r="G180" i="31" s="1"/>
  <c r="D180" i="30"/>
  <c r="E180" i="30" s="1"/>
  <c r="G180" i="30" s="1"/>
  <c r="D180" i="29"/>
  <c r="E180" i="29" s="1"/>
  <c r="G180" i="29" s="1"/>
  <c r="D180" i="8"/>
  <c r="BC184" i="23"/>
  <c r="AY184" i="23"/>
  <c r="AZ184" i="23" s="1"/>
  <c r="M185" i="23"/>
  <c r="P227" i="15"/>
  <c r="Q227" i="15" s="1"/>
  <c r="AH227" i="15"/>
  <c r="AG227" i="15"/>
  <c r="AE227" i="15"/>
  <c r="U227" i="15"/>
  <c r="V227" i="15" s="1"/>
  <c r="AF227" i="15"/>
  <c r="I228" i="15"/>
  <c r="C187" i="31"/>
  <c r="B188" i="31"/>
  <c r="AA187" i="31"/>
  <c r="AH187" i="31" s="1"/>
  <c r="AQ187" i="31" s="1"/>
  <c r="B188" i="30"/>
  <c r="AA187" i="30"/>
  <c r="AH187" i="30" s="1"/>
  <c r="AQ187" i="30" s="1"/>
  <c r="C187" i="30"/>
  <c r="B187" i="29"/>
  <c r="AA186" i="29"/>
  <c r="AH186" i="29" s="1"/>
  <c r="AQ186" i="29" s="1"/>
  <c r="C186" i="29"/>
  <c r="C181" i="8"/>
  <c r="AA181" i="8"/>
  <c r="AH181" i="8" s="1"/>
  <c r="AQ181" i="8" s="1"/>
  <c r="B182" i="8"/>
  <c r="F185" i="23"/>
  <c r="D186" i="23"/>
  <c r="G186" i="23" s="1"/>
  <c r="E186" i="23" s="1"/>
  <c r="E180" i="8"/>
  <c r="G179" i="8"/>
  <c r="D181" i="31" l="1"/>
  <c r="E181" i="31" s="1"/>
  <c r="G181" i="31" s="1"/>
  <c r="D181" i="30"/>
  <c r="E181" i="30" s="1"/>
  <c r="G181" i="30" s="1"/>
  <c r="D181" i="29"/>
  <c r="E181" i="29" s="1"/>
  <c r="G181" i="29" s="1"/>
  <c r="D181" i="8"/>
  <c r="BC185" i="23"/>
  <c r="AY185" i="23"/>
  <c r="AZ185" i="23" s="1"/>
  <c r="M186" i="23"/>
  <c r="P228" i="15"/>
  <c r="Q228" i="15" s="1"/>
  <c r="AG228" i="15"/>
  <c r="AE228" i="15"/>
  <c r="AH228" i="15"/>
  <c r="AF228" i="15"/>
  <c r="U228" i="15"/>
  <c r="V228" i="15" s="1"/>
  <c r="I229" i="15"/>
  <c r="B189" i="31"/>
  <c r="AA188" i="31"/>
  <c r="AH188" i="31" s="1"/>
  <c r="AQ188" i="31" s="1"/>
  <c r="C188" i="31"/>
  <c r="B189" i="30"/>
  <c r="AA188" i="30"/>
  <c r="AH188" i="30" s="1"/>
  <c r="AQ188" i="30" s="1"/>
  <c r="C188" i="30"/>
  <c r="B188" i="29"/>
  <c r="AA187" i="29"/>
  <c r="AH187" i="29" s="1"/>
  <c r="AQ187" i="29" s="1"/>
  <c r="C187" i="29"/>
  <c r="G180" i="8"/>
  <c r="B183" i="8"/>
  <c r="AA182" i="8"/>
  <c r="AH182" i="8" s="1"/>
  <c r="AQ182" i="8" s="1"/>
  <c r="C182" i="8"/>
  <c r="F186" i="23"/>
  <c r="D187" i="23"/>
  <c r="G187" i="23" s="1"/>
  <c r="E187" i="23" s="1"/>
  <c r="E181" i="8"/>
  <c r="D182" i="31" l="1"/>
  <c r="E182" i="31" s="1"/>
  <c r="G182" i="31" s="1"/>
  <c r="D182" i="30"/>
  <c r="E182" i="30" s="1"/>
  <c r="G182" i="30" s="1"/>
  <c r="D182" i="29"/>
  <c r="E182" i="29" s="1"/>
  <c r="G182" i="29" s="1"/>
  <c r="D182" i="8"/>
  <c r="E182" i="8" s="1"/>
  <c r="BC186" i="23"/>
  <c r="AY186" i="23"/>
  <c r="AZ186" i="23" s="1"/>
  <c r="M187" i="23"/>
  <c r="P229" i="15"/>
  <c r="Q229" i="15" s="1"/>
  <c r="AF229" i="15"/>
  <c r="AG229" i="15"/>
  <c r="AH229" i="15"/>
  <c r="U229" i="15"/>
  <c r="V229" i="15" s="1"/>
  <c r="AE229" i="15"/>
  <c r="I230" i="15"/>
  <c r="C189" i="31"/>
  <c r="B190" i="31"/>
  <c r="AA189" i="31"/>
  <c r="AH189" i="31" s="1"/>
  <c r="AQ189" i="31" s="1"/>
  <c r="B190" i="30"/>
  <c r="AA189" i="30"/>
  <c r="AH189" i="30" s="1"/>
  <c r="AQ189" i="30" s="1"/>
  <c r="C189" i="30"/>
  <c r="B189" i="29"/>
  <c r="AA188" i="29"/>
  <c r="AH188" i="29" s="1"/>
  <c r="AQ188" i="29" s="1"/>
  <c r="C188" i="29"/>
  <c r="B184" i="8"/>
  <c r="AA183" i="8"/>
  <c r="AH183" i="8" s="1"/>
  <c r="AQ183" i="8" s="1"/>
  <c r="C183" i="8"/>
  <c r="G181" i="8"/>
  <c r="D188" i="23"/>
  <c r="G188" i="23" s="1"/>
  <c r="E188" i="23" s="1"/>
  <c r="F187" i="23"/>
  <c r="D183" i="31" l="1"/>
  <c r="E183" i="31" s="1"/>
  <c r="G183" i="31" s="1"/>
  <c r="D183" i="30"/>
  <c r="E183" i="30" s="1"/>
  <c r="G183" i="30" s="1"/>
  <c r="D183" i="29"/>
  <c r="E183" i="29" s="1"/>
  <c r="G183" i="29" s="1"/>
  <c r="D183" i="8"/>
  <c r="BC187" i="23"/>
  <c r="AY187" i="23"/>
  <c r="AZ187" i="23" s="1"/>
  <c r="M188" i="23"/>
  <c r="P230" i="15"/>
  <c r="Q230" i="15" s="1"/>
  <c r="AE230" i="15"/>
  <c r="AG230" i="15"/>
  <c r="U230" i="15"/>
  <c r="V230" i="15" s="1"/>
  <c r="AF230" i="15"/>
  <c r="AH230" i="15"/>
  <c r="I231" i="15"/>
  <c r="B191" i="31"/>
  <c r="AA190" i="31"/>
  <c r="AH190" i="31" s="1"/>
  <c r="AQ190" i="31" s="1"/>
  <c r="C190" i="31"/>
  <c r="B191" i="30"/>
  <c r="AA190" i="30"/>
  <c r="AH190" i="30" s="1"/>
  <c r="AQ190" i="30" s="1"/>
  <c r="C190" i="30"/>
  <c r="B190" i="29"/>
  <c r="AA189" i="29"/>
  <c r="AH189" i="29" s="1"/>
  <c r="AQ189" i="29" s="1"/>
  <c r="C189" i="29"/>
  <c r="D189" i="23"/>
  <c r="G189" i="23" s="1"/>
  <c r="E189" i="23" s="1"/>
  <c r="F188" i="23"/>
  <c r="B185" i="8"/>
  <c r="AA184" i="8"/>
  <c r="AH184" i="8" s="1"/>
  <c r="AQ184" i="8" s="1"/>
  <c r="C184" i="8"/>
  <c r="G182" i="8"/>
  <c r="E183" i="8"/>
  <c r="D184" i="31" l="1"/>
  <c r="E184" i="31" s="1"/>
  <c r="G184" i="31" s="1"/>
  <c r="D184" i="30"/>
  <c r="E184" i="30" s="1"/>
  <c r="G184" i="30" s="1"/>
  <c r="D184" i="29"/>
  <c r="E184" i="29" s="1"/>
  <c r="G184" i="29" s="1"/>
  <c r="D184" i="8"/>
  <c r="E184" i="8" s="1"/>
  <c r="BC188" i="23"/>
  <c r="AY188" i="23"/>
  <c r="AZ188" i="23" s="1"/>
  <c r="M189" i="23"/>
  <c r="P231" i="15"/>
  <c r="Q231" i="15" s="1"/>
  <c r="AE231" i="15"/>
  <c r="U231" i="15"/>
  <c r="V231" i="15" s="1"/>
  <c r="AF231" i="15"/>
  <c r="AH231" i="15"/>
  <c r="AG231" i="15"/>
  <c r="I232" i="15"/>
  <c r="C191" i="31"/>
  <c r="B192" i="31"/>
  <c r="AA191" i="31"/>
  <c r="AH191" i="31" s="1"/>
  <c r="AQ191" i="31" s="1"/>
  <c r="B192" i="30"/>
  <c r="AA191" i="30"/>
  <c r="AH191" i="30" s="1"/>
  <c r="AQ191" i="30" s="1"/>
  <c r="C191" i="30"/>
  <c r="B191" i="29"/>
  <c r="AA190" i="29"/>
  <c r="AH190" i="29" s="1"/>
  <c r="AQ190" i="29" s="1"/>
  <c r="C190" i="29"/>
  <c r="G183" i="8"/>
  <c r="B186" i="8"/>
  <c r="AA185" i="8"/>
  <c r="AH185" i="8" s="1"/>
  <c r="AQ185" i="8" s="1"/>
  <c r="C185" i="8"/>
  <c r="F189" i="23"/>
  <c r="D190" i="23"/>
  <c r="G190" i="23" s="1"/>
  <c r="E190" i="23" s="1"/>
  <c r="D185" i="31" l="1"/>
  <c r="E185" i="31" s="1"/>
  <c r="G185" i="31" s="1"/>
  <c r="D185" i="30"/>
  <c r="E185" i="30" s="1"/>
  <c r="G185" i="30" s="1"/>
  <c r="D185" i="29"/>
  <c r="E185" i="29" s="1"/>
  <c r="G185" i="29" s="1"/>
  <c r="D185" i="8"/>
  <c r="BC189" i="23"/>
  <c r="AY189" i="23"/>
  <c r="AZ189" i="23" s="1"/>
  <c r="M190" i="23"/>
  <c r="P232" i="15"/>
  <c r="Q232" i="15" s="1"/>
  <c r="AH232" i="15"/>
  <c r="AF232" i="15"/>
  <c r="U232" i="15"/>
  <c r="V232" i="15" s="1"/>
  <c r="AG232" i="15"/>
  <c r="AE232" i="15"/>
  <c r="I233" i="15"/>
  <c r="B193" i="31"/>
  <c r="AA192" i="31"/>
  <c r="AH192" i="31" s="1"/>
  <c r="AQ192" i="31" s="1"/>
  <c r="C192" i="31"/>
  <c r="B193" i="30"/>
  <c r="AA192" i="30"/>
  <c r="AH192" i="30" s="1"/>
  <c r="AQ192" i="30" s="1"/>
  <c r="C192" i="30"/>
  <c r="B192" i="29"/>
  <c r="AA191" i="29"/>
  <c r="AH191" i="29" s="1"/>
  <c r="AQ191" i="29" s="1"/>
  <c r="C191" i="29"/>
  <c r="F190" i="23"/>
  <c r="D191" i="23"/>
  <c r="G191" i="23" s="1"/>
  <c r="E191" i="23" s="1"/>
  <c r="B187" i="8"/>
  <c r="AA186" i="8"/>
  <c r="AH186" i="8" s="1"/>
  <c r="AQ186" i="8" s="1"/>
  <c r="C186" i="8"/>
  <c r="G184" i="8"/>
  <c r="E185" i="8"/>
  <c r="D186" i="31" l="1"/>
  <c r="E186" i="31" s="1"/>
  <c r="G186" i="31" s="1"/>
  <c r="D186" i="30"/>
  <c r="E186" i="30" s="1"/>
  <c r="G186" i="30" s="1"/>
  <c r="D186" i="29"/>
  <c r="E186" i="29" s="1"/>
  <c r="G186" i="29" s="1"/>
  <c r="D186" i="8"/>
  <c r="E186" i="8" s="1"/>
  <c r="BC190" i="23"/>
  <c r="AY190" i="23"/>
  <c r="AZ190" i="23" s="1"/>
  <c r="M191" i="23"/>
  <c r="P233" i="15"/>
  <c r="Q233" i="15" s="1"/>
  <c r="U233" i="15"/>
  <c r="V233" i="15" s="1"/>
  <c r="AE233" i="15"/>
  <c r="AF233" i="15"/>
  <c r="AG233" i="15"/>
  <c r="AH233" i="15"/>
  <c r="I234" i="15"/>
  <c r="C193" i="31"/>
  <c r="B194" i="31"/>
  <c r="AA193" i="31"/>
  <c r="AH193" i="31" s="1"/>
  <c r="AQ193" i="31" s="1"/>
  <c r="B194" i="30"/>
  <c r="AA193" i="30"/>
  <c r="AH193" i="30" s="1"/>
  <c r="AQ193" i="30" s="1"/>
  <c r="C193" i="30"/>
  <c r="B193" i="29"/>
  <c r="AA192" i="29"/>
  <c r="AH192" i="29" s="1"/>
  <c r="AQ192" i="29" s="1"/>
  <c r="C192" i="29"/>
  <c r="B188" i="8"/>
  <c r="AA187" i="8"/>
  <c r="AH187" i="8" s="1"/>
  <c r="AQ187" i="8" s="1"/>
  <c r="C187" i="8"/>
  <c r="D192" i="23"/>
  <c r="G192" i="23" s="1"/>
  <c r="E192" i="23" s="1"/>
  <c r="F191" i="23"/>
  <c r="G185" i="8"/>
  <c r="D187" i="31" l="1"/>
  <c r="E187" i="31" s="1"/>
  <c r="G187" i="31" s="1"/>
  <c r="D187" i="30"/>
  <c r="E187" i="30" s="1"/>
  <c r="G187" i="30" s="1"/>
  <c r="D187" i="29"/>
  <c r="E187" i="29" s="1"/>
  <c r="G187" i="29" s="1"/>
  <c r="D187" i="8"/>
  <c r="E187" i="8" s="1"/>
  <c r="BC191" i="23"/>
  <c r="AY191" i="23"/>
  <c r="AZ191" i="23" s="1"/>
  <c r="M192" i="23"/>
  <c r="P234" i="15"/>
  <c r="Q234" i="15" s="1"/>
  <c r="U234" i="15"/>
  <c r="V234" i="15" s="1"/>
  <c r="AH234" i="15"/>
  <c r="AF234" i="15"/>
  <c r="AE234" i="15"/>
  <c r="AG234" i="15"/>
  <c r="I235" i="15"/>
  <c r="B195" i="31"/>
  <c r="AA194" i="31"/>
  <c r="AH194" i="31" s="1"/>
  <c r="AQ194" i="31" s="1"/>
  <c r="C194" i="31"/>
  <c r="B195" i="30"/>
  <c r="AA194" i="30"/>
  <c r="AH194" i="30" s="1"/>
  <c r="AQ194" i="30" s="1"/>
  <c r="C194" i="30"/>
  <c r="B194" i="29"/>
  <c r="AA193" i="29"/>
  <c r="AH193" i="29" s="1"/>
  <c r="AQ193" i="29" s="1"/>
  <c r="C193" i="29"/>
  <c r="G186" i="8"/>
  <c r="D193" i="23"/>
  <c r="G193" i="23" s="1"/>
  <c r="E193" i="23" s="1"/>
  <c r="F192" i="23"/>
  <c r="B189" i="8"/>
  <c r="AA188" i="8"/>
  <c r="AH188" i="8" s="1"/>
  <c r="AQ188" i="8" s="1"/>
  <c r="C188" i="8"/>
  <c r="D188" i="31" l="1"/>
  <c r="E188" i="31" s="1"/>
  <c r="G188" i="31" s="1"/>
  <c r="D188" i="30"/>
  <c r="E188" i="30" s="1"/>
  <c r="G188" i="30" s="1"/>
  <c r="D188" i="29"/>
  <c r="E188" i="29" s="1"/>
  <c r="G188" i="29" s="1"/>
  <c r="D188" i="8"/>
  <c r="E188" i="8" s="1"/>
  <c r="BC192" i="23"/>
  <c r="AY192" i="23"/>
  <c r="AZ192" i="23" s="1"/>
  <c r="M193" i="23"/>
  <c r="P235" i="15"/>
  <c r="Q235" i="15" s="1"/>
  <c r="AH235" i="15"/>
  <c r="AG235" i="15"/>
  <c r="AE235" i="15"/>
  <c r="U235" i="15"/>
  <c r="V235" i="15" s="1"/>
  <c r="AF235" i="15"/>
  <c r="I236" i="15"/>
  <c r="C195" i="31"/>
  <c r="B196" i="31"/>
  <c r="AA195" i="31"/>
  <c r="AH195" i="31" s="1"/>
  <c r="AQ195" i="31" s="1"/>
  <c r="B196" i="30"/>
  <c r="AA195" i="30"/>
  <c r="AH195" i="30" s="1"/>
  <c r="AQ195" i="30" s="1"/>
  <c r="C195" i="30"/>
  <c r="B195" i="29"/>
  <c r="AA194" i="29"/>
  <c r="AH194" i="29" s="1"/>
  <c r="AQ194" i="29" s="1"/>
  <c r="C194" i="29"/>
  <c r="F193" i="23"/>
  <c r="D194" i="23"/>
  <c r="G194" i="23" s="1"/>
  <c r="E194" i="23" s="1"/>
  <c r="G187" i="8"/>
  <c r="B190" i="8"/>
  <c r="AA189" i="8"/>
  <c r="AH189" i="8" s="1"/>
  <c r="AQ189" i="8" s="1"/>
  <c r="C189" i="8"/>
  <c r="D189" i="31" l="1"/>
  <c r="E189" i="31" s="1"/>
  <c r="G189" i="31" s="1"/>
  <c r="D189" i="30"/>
  <c r="E189" i="30" s="1"/>
  <c r="G189" i="30" s="1"/>
  <c r="D189" i="29"/>
  <c r="E189" i="29" s="1"/>
  <c r="G189" i="29" s="1"/>
  <c r="D189" i="8"/>
  <c r="BC193" i="23"/>
  <c r="AY193" i="23"/>
  <c r="AZ193" i="23" s="1"/>
  <c r="M194" i="23"/>
  <c r="P236" i="15"/>
  <c r="Q236" i="15" s="1"/>
  <c r="AG236" i="15"/>
  <c r="AE236" i="15"/>
  <c r="AH236" i="15"/>
  <c r="AF236" i="15"/>
  <c r="U236" i="15"/>
  <c r="V236" i="15" s="1"/>
  <c r="I237" i="15"/>
  <c r="B197" i="31"/>
  <c r="AA196" i="31"/>
  <c r="AH196" i="31" s="1"/>
  <c r="AQ196" i="31" s="1"/>
  <c r="C196" i="31"/>
  <c r="B197" i="30"/>
  <c r="AA196" i="30"/>
  <c r="AH196" i="30" s="1"/>
  <c r="AQ196" i="30" s="1"/>
  <c r="C196" i="30"/>
  <c r="B196" i="29"/>
  <c r="AA195" i="29"/>
  <c r="AH195" i="29" s="1"/>
  <c r="AQ195" i="29" s="1"/>
  <c r="C195" i="29"/>
  <c r="B191" i="8"/>
  <c r="C190" i="8"/>
  <c r="AA190" i="8"/>
  <c r="AH190" i="8" s="1"/>
  <c r="AQ190" i="8" s="1"/>
  <c r="F194" i="23"/>
  <c r="D195" i="23"/>
  <c r="G195" i="23" s="1"/>
  <c r="E195" i="23" s="1"/>
  <c r="E189" i="8"/>
  <c r="G188" i="8"/>
  <c r="D190" i="31" l="1"/>
  <c r="E190" i="31" s="1"/>
  <c r="G190" i="31" s="1"/>
  <c r="D190" i="30"/>
  <c r="E190" i="30" s="1"/>
  <c r="G190" i="30" s="1"/>
  <c r="D190" i="29"/>
  <c r="E190" i="29" s="1"/>
  <c r="G190" i="29" s="1"/>
  <c r="D190" i="8"/>
  <c r="BC194" i="23"/>
  <c r="AY194" i="23"/>
  <c r="AZ194" i="23" s="1"/>
  <c r="M195" i="23"/>
  <c r="P237" i="15"/>
  <c r="Q237" i="15" s="1"/>
  <c r="AF237" i="15"/>
  <c r="AG237" i="15"/>
  <c r="AH237" i="15"/>
  <c r="U237" i="15"/>
  <c r="V237" i="15" s="1"/>
  <c r="AE237" i="15"/>
  <c r="I238" i="15"/>
  <c r="C197" i="31"/>
  <c r="B198" i="31"/>
  <c r="AA197" i="31"/>
  <c r="AH197" i="31" s="1"/>
  <c r="AQ197" i="31" s="1"/>
  <c r="B198" i="30"/>
  <c r="AA197" i="30"/>
  <c r="AH197" i="30" s="1"/>
  <c r="AQ197" i="30" s="1"/>
  <c r="C197" i="30"/>
  <c r="B197" i="29"/>
  <c r="AA196" i="29"/>
  <c r="AH196" i="29" s="1"/>
  <c r="AQ196" i="29" s="1"/>
  <c r="C196" i="29"/>
  <c r="G189" i="8"/>
  <c r="D196" i="23"/>
  <c r="G196" i="23" s="1"/>
  <c r="E196" i="23" s="1"/>
  <c r="F195" i="23"/>
  <c r="E190" i="8"/>
  <c r="B192" i="8"/>
  <c r="AA191" i="8"/>
  <c r="AH191" i="8" s="1"/>
  <c r="AQ191" i="8" s="1"/>
  <c r="C191" i="8"/>
  <c r="D191" i="31" l="1"/>
  <c r="E191" i="31" s="1"/>
  <c r="G191" i="31" s="1"/>
  <c r="D191" i="30"/>
  <c r="E191" i="30" s="1"/>
  <c r="G191" i="30" s="1"/>
  <c r="D191" i="29"/>
  <c r="E191" i="29" s="1"/>
  <c r="G191" i="29" s="1"/>
  <c r="D191" i="8"/>
  <c r="BC195" i="23"/>
  <c r="AY195" i="23"/>
  <c r="AZ195" i="23" s="1"/>
  <c r="M196" i="23"/>
  <c r="P238" i="15"/>
  <c r="Q238" i="15" s="1"/>
  <c r="AE238" i="15"/>
  <c r="AG238" i="15"/>
  <c r="U238" i="15"/>
  <c r="V238" i="15" s="1"/>
  <c r="AH238" i="15"/>
  <c r="AF238" i="15"/>
  <c r="I239" i="15"/>
  <c r="B199" i="31"/>
  <c r="AA198" i="31"/>
  <c r="AH198" i="31" s="1"/>
  <c r="AQ198" i="31" s="1"/>
  <c r="C198" i="31"/>
  <c r="B199" i="30"/>
  <c r="AA198" i="30"/>
  <c r="AH198" i="30" s="1"/>
  <c r="AQ198" i="30" s="1"/>
  <c r="C198" i="30"/>
  <c r="B198" i="29"/>
  <c r="AA197" i="29"/>
  <c r="AH197" i="29" s="1"/>
  <c r="AQ197" i="29" s="1"/>
  <c r="C197" i="29"/>
  <c r="E191" i="8"/>
  <c r="D197" i="23"/>
  <c r="G197" i="23" s="1"/>
  <c r="E197" i="23" s="1"/>
  <c r="F196" i="23"/>
  <c r="B193" i="8"/>
  <c r="AA192" i="8"/>
  <c r="AH192" i="8" s="1"/>
  <c r="AQ192" i="8" s="1"/>
  <c r="C192" i="8"/>
  <c r="G190" i="8"/>
  <c r="D192" i="31" l="1"/>
  <c r="E192" i="31" s="1"/>
  <c r="G192" i="31" s="1"/>
  <c r="D192" i="30"/>
  <c r="E192" i="30" s="1"/>
  <c r="G192" i="30" s="1"/>
  <c r="D192" i="29"/>
  <c r="E192" i="29" s="1"/>
  <c r="G192" i="29" s="1"/>
  <c r="D192" i="8"/>
  <c r="E192" i="8" s="1"/>
  <c r="BC196" i="23"/>
  <c r="AY196" i="23"/>
  <c r="AZ196" i="23" s="1"/>
  <c r="M197" i="23"/>
  <c r="P239" i="15"/>
  <c r="Q239" i="15" s="1"/>
  <c r="AG239" i="15"/>
  <c r="AE239" i="15"/>
  <c r="U239" i="15"/>
  <c r="V239" i="15" s="1"/>
  <c r="AF239" i="15"/>
  <c r="AH239" i="15"/>
  <c r="I240" i="15"/>
  <c r="C199" i="31"/>
  <c r="B200" i="31"/>
  <c r="AA199" i="31"/>
  <c r="AH199" i="31" s="1"/>
  <c r="AQ199" i="31" s="1"/>
  <c r="B200" i="30"/>
  <c r="AA199" i="30"/>
  <c r="AH199" i="30" s="1"/>
  <c r="AQ199" i="30" s="1"/>
  <c r="C199" i="30"/>
  <c r="B199" i="29"/>
  <c r="AA198" i="29"/>
  <c r="AH198" i="29" s="1"/>
  <c r="AQ198" i="29" s="1"/>
  <c r="C198" i="29"/>
  <c r="B194" i="8"/>
  <c r="AA193" i="8"/>
  <c r="AH193" i="8" s="1"/>
  <c r="AQ193" i="8" s="1"/>
  <c r="C193" i="8"/>
  <c r="F197" i="23"/>
  <c r="D198" i="23"/>
  <c r="G198" i="23" s="1"/>
  <c r="E198" i="23" s="1"/>
  <c r="G191" i="8"/>
  <c r="D193" i="31" l="1"/>
  <c r="E193" i="31" s="1"/>
  <c r="G193" i="31" s="1"/>
  <c r="D193" i="30"/>
  <c r="E193" i="30" s="1"/>
  <c r="G193" i="30" s="1"/>
  <c r="D193" i="29"/>
  <c r="E193" i="29" s="1"/>
  <c r="G193" i="29" s="1"/>
  <c r="D193" i="8"/>
  <c r="E193" i="8" s="1"/>
  <c r="BC197" i="23"/>
  <c r="AY197" i="23"/>
  <c r="AZ197" i="23" s="1"/>
  <c r="M198" i="23"/>
  <c r="P240" i="15"/>
  <c r="Q240" i="15" s="1"/>
  <c r="U240" i="15"/>
  <c r="V240" i="15" s="1"/>
  <c r="AF240" i="15"/>
  <c r="AG240" i="15"/>
  <c r="AH240" i="15"/>
  <c r="AE240" i="15"/>
  <c r="I241" i="15"/>
  <c r="B201" i="31"/>
  <c r="AA200" i="31"/>
  <c r="AH200" i="31" s="1"/>
  <c r="AQ200" i="31" s="1"/>
  <c r="C200" i="31"/>
  <c r="B201" i="30"/>
  <c r="AA200" i="30"/>
  <c r="AH200" i="30" s="1"/>
  <c r="AQ200" i="30" s="1"/>
  <c r="C200" i="30"/>
  <c r="B200" i="29"/>
  <c r="AA199" i="29"/>
  <c r="AH199" i="29" s="1"/>
  <c r="AQ199" i="29" s="1"/>
  <c r="C199" i="29"/>
  <c r="F198" i="23"/>
  <c r="D199" i="23"/>
  <c r="G199" i="23" s="1"/>
  <c r="E199" i="23" s="1"/>
  <c r="B195" i="8"/>
  <c r="AA194" i="8"/>
  <c r="AH194" i="8" s="1"/>
  <c r="AQ194" i="8" s="1"/>
  <c r="C194" i="8"/>
  <c r="G192" i="8"/>
  <c r="D194" i="31" l="1"/>
  <c r="E194" i="31" s="1"/>
  <c r="G194" i="31" s="1"/>
  <c r="D194" i="30"/>
  <c r="E194" i="30" s="1"/>
  <c r="G194" i="30" s="1"/>
  <c r="D194" i="29"/>
  <c r="E194" i="29" s="1"/>
  <c r="G194" i="29" s="1"/>
  <c r="D194" i="8"/>
  <c r="E194" i="8" s="1"/>
  <c r="BC198" i="23"/>
  <c r="AY198" i="23"/>
  <c r="AZ198" i="23" s="1"/>
  <c r="M199" i="23"/>
  <c r="P241" i="15"/>
  <c r="Q241" i="15" s="1"/>
  <c r="AF241" i="15"/>
  <c r="U241" i="15"/>
  <c r="V241" i="15" s="1"/>
  <c r="AG241" i="15"/>
  <c r="AE241" i="15"/>
  <c r="AH241" i="15"/>
  <c r="I242" i="15"/>
  <c r="C201" i="31"/>
  <c r="B202" i="31"/>
  <c r="AA201" i="31"/>
  <c r="AH201" i="31" s="1"/>
  <c r="AQ201" i="31" s="1"/>
  <c r="B202" i="30"/>
  <c r="AA201" i="30"/>
  <c r="AH201" i="30" s="1"/>
  <c r="AQ201" i="30" s="1"/>
  <c r="C201" i="30"/>
  <c r="B201" i="29"/>
  <c r="AA200" i="29"/>
  <c r="AH200" i="29" s="1"/>
  <c r="AQ200" i="29" s="1"/>
  <c r="C200" i="29"/>
  <c r="G193" i="8"/>
  <c r="B196" i="8"/>
  <c r="AA195" i="8"/>
  <c r="AH195" i="8" s="1"/>
  <c r="AQ195" i="8" s="1"/>
  <c r="C195" i="8"/>
  <c r="D200" i="23"/>
  <c r="G200" i="23" s="1"/>
  <c r="E200" i="23" s="1"/>
  <c r="F199" i="23"/>
  <c r="D195" i="31" l="1"/>
  <c r="E195" i="31" s="1"/>
  <c r="G195" i="31" s="1"/>
  <c r="D195" i="30"/>
  <c r="E195" i="30" s="1"/>
  <c r="G195" i="30" s="1"/>
  <c r="D195" i="29"/>
  <c r="E195" i="29" s="1"/>
  <c r="G195" i="29" s="1"/>
  <c r="D195" i="8"/>
  <c r="E195" i="8" s="1"/>
  <c r="BC199" i="23"/>
  <c r="AY199" i="23"/>
  <c r="AZ199" i="23" s="1"/>
  <c r="M200" i="23"/>
  <c r="P242" i="15"/>
  <c r="Q242" i="15" s="1"/>
  <c r="AE242" i="15"/>
  <c r="AH242" i="15"/>
  <c r="AF242" i="15"/>
  <c r="AG242" i="15"/>
  <c r="U242" i="15"/>
  <c r="V242" i="15" s="1"/>
  <c r="I243" i="15"/>
  <c r="B203" i="31"/>
  <c r="AA202" i="31"/>
  <c r="AH202" i="31" s="1"/>
  <c r="AQ202" i="31" s="1"/>
  <c r="C202" i="31"/>
  <c r="B203" i="30"/>
  <c r="AA202" i="30"/>
  <c r="AH202" i="30" s="1"/>
  <c r="AQ202" i="30" s="1"/>
  <c r="C202" i="30"/>
  <c r="B202" i="29"/>
  <c r="AA201" i="29"/>
  <c r="AH201" i="29" s="1"/>
  <c r="AQ201" i="29" s="1"/>
  <c r="C201" i="29"/>
  <c r="G194" i="8"/>
  <c r="B197" i="8"/>
  <c r="AA196" i="8"/>
  <c r="AH196" i="8" s="1"/>
  <c r="AQ196" i="8" s="1"/>
  <c r="C196" i="8"/>
  <c r="D201" i="23"/>
  <c r="G201" i="23" s="1"/>
  <c r="E201" i="23" s="1"/>
  <c r="F200" i="23"/>
  <c r="D196" i="31" l="1"/>
  <c r="E196" i="31" s="1"/>
  <c r="G196" i="31" s="1"/>
  <c r="D196" i="30"/>
  <c r="E196" i="30" s="1"/>
  <c r="G196" i="30" s="1"/>
  <c r="D196" i="29"/>
  <c r="E196" i="29" s="1"/>
  <c r="G196" i="29" s="1"/>
  <c r="D196" i="8"/>
  <c r="E196" i="8" s="1"/>
  <c r="BC200" i="23"/>
  <c r="AY200" i="23"/>
  <c r="AZ200" i="23" s="1"/>
  <c r="M201" i="23"/>
  <c r="P243" i="15"/>
  <c r="Q243" i="15" s="1"/>
  <c r="U243" i="15"/>
  <c r="V243" i="15" s="1"/>
  <c r="AF243" i="15"/>
  <c r="AG243" i="15"/>
  <c r="AE243" i="15"/>
  <c r="AH243" i="15"/>
  <c r="I244" i="15"/>
  <c r="C203" i="31"/>
  <c r="B204" i="31"/>
  <c r="AA203" i="31"/>
  <c r="AH203" i="31" s="1"/>
  <c r="AQ203" i="31" s="1"/>
  <c r="B204" i="30"/>
  <c r="AA203" i="30"/>
  <c r="AH203" i="30" s="1"/>
  <c r="AQ203" i="30" s="1"/>
  <c r="C203" i="30"/>
  <c r="B203" i="29"/>
  <c r="AA202" i="29"/>
  <c r="AH202" i="29" s="1"/>
  <c r="AQ202" i="29" s="1"/>
  <c r="C202" i="29"/>
  <c r="F201" i="23"/>
  <c r="D202" i="23"/>
  <c r="G202" i="23" s="1"/>
  <c r="E202" i="23" s="1"/>
  <c r="B198" i="8"/>
  <c r="AA197" i="8"/>
  <c r="AH197" i="8" s="1"/>
  <c r="AQ197" i="8" s="1"/>
  <c r="C197" i="8"/>
  <c r="G195" i="8"/>
  <c r="D197" i="31" l="1"/>
  <c r="E197" i="31" s="1"/>
  <c r="G197" i="31" s="1"/>
  <c r="D197" i="30"/>
  <c r="E197" i="30" s="1"/>
  <c r="G197" i="30" s="1"/>
  <c r="D197" i="29"/>
  <c r="E197" i="29" s="1"/>
  <c r="G197" i="29" s="1"/>
  <c r="D197" i="8"/>
  <c r="BC201" i="23"/>
  <c r="AY201" i="23"/>
  <c r="AZ201" i="23" s="1"/>
  <c r="M202" i="23"/>
  <c r="P244" i="15"/>
  <c r="Q244" i="15" s="1"/>
  <c r="AH244" i="15"/>
  <c r="AG244" i="15"/>
  <c r="AE244" i="15"/>
  <c r="AF244" i="15"/>
  <c r="U244" i="15"/>
  <c r="V244" i="15" s="1"/>
  <c r="I245" i="15"/>
  <c r="C204" i="31"/>
  <c r="B205" i="31"/>
  <c r="AA204" i="31"/>
  <c r="AH204" i="31" s="1"/>
  <c r="AQ204" i="31" s="1"/>
  <c r="B205" i="30"/>
  <c r="AA204" i="30"/>
  <c r="AH204" i="30" s="1"/>
  <c r="AQ204" i="30" s="1"/>
  <c r="C204" i="30"/>
  <c r="B204" i="29"/>
  <c r="AA203" i="29"/>
  <c r="AH203" i="29" s="1"/>
  <c r="AQ203" i="29" s="1"/>
  <c r="C203" i="29"/>
  <c r="B199" i="8"/>
  <c r="AA198" i="8"/>
  <c r="AH198" i="8" s="1"/>
  <c r="AQ198" i="8" s="1"/>
  <c r="C198" i="8"/>
  <c r="F202" i="23"/>
  <c r="D203" i="23"/>
  <c r="G203" i="23" s="1"/>
  <c r="E203" i="23" s="1"/>
  <c r="G196" i="8"/>
  <c r="E197" i="8"/>
  <c r="D198" i="31" l="1"/>
  <c r="E198" i="31" s="1"/>
  <c r="G198" i="31" s="1"/>
  <c r="D198" i="30"/>
  <c r="E198" i="30" s="1"/>
  <c r="G198" i="30" s="1"/>
  <c r="D198" i="29"/>
  <c r="E198" i="29" s="1"/>
  <c r="G198" i="29" s="1"/>
  <c r="D198" i="8"/>
  <c r="BC202" i="23"/>
  <c r="AY202" i="23"/>
  <c r="AZ202" i="23" s="1"/>
  <c r="M203" i="23"/>
  <c r="P245" i="15"/>
  <c r="Q245" i="15" s="1"/>
  <c r="AH245" i="15"/>
  <c r="AF245" i="15"/>
  <c r="AE245" i="15"/>
  <c r="U245" i="15"/>
  <c r="V245" i="15" s="1"/>
  <c r="AG245" i="15"/>
  <c r="I246" i="15"/>
  <c r="C205" i="31"/>
  <c r="B206" i="31"/>
  <c r="AA205" i="31"/>
  <c r="AH205" i="31" s="1"/>
  <c r="AQ205" i="31" s="1"/>
  <c r="B206" i="30"/>
  <c r="AA205" i="30"/>
  <c r="AH205" i="30" s="1"/>
  <c r="AQ205" i="30" s="1"/>
  <c r="C205" i="30"/>
  <c r="B205" i="29"/>
  <c r="AA204" i="29"/>
  <c r="AH204" i="29" s="1"/>
  <c r="AQ204" i="29" s="1"/>
  <c r="C204" i="29"/>
  <c r="D204" i="23"/>
  <c r="G204" i="23" s="1"/>
  <c r="E204" i="23" s="1"/>
  <c r="F203" i="23"/>
  <c r="B200" i="8"/>
  <c r="AA199" i="8"/>
  <c r="AH199" i="8" s="1"/>
  <c r="AQ199" i="8" s="1"/>
  <c r="C199" i="8"/>
  <c r="G197" i="8"/>
  <c r="E198" i="8"/>
  <c r="D199" i="31" l="1"/>
  <c r="E199" i="31" s="1"/>
  <c r="G199" i="31" s="1"/>
  <c r="D199" i="30"/>
  <c r="E199" i="30" s="1"/>
  <c r="G199" i="30" s="1"/>
  <c r="D199" i="29"/>
  <c r="E199" i="29" s="1"/>
  <c r="G199" i="29" s="1"/>
  <c r="D199" i="8"/>
  <c r="AY203" i="23"/>
  <c r="AZ203" i="23" s="1"/>
  <c r="BC203" i="23"/>
  <c r="M204" i="23"/>
  <c r="P246" i="15"/>
  <c r="Q246" i="15" s="1"/>
  <c r="AF246" i="15"/>
  <c r="AH246" i="15"/>
  <c r="AG246" i="15"/>
  <c r="U246" i="15"/>
  <c r="V246" i="15" s="1"/>
  <c r="AE246" i="15"/>
  <c r="I247" i="15"/>
  <c r="C206" i="31"/>
  <c r="B207" i="31"/>
  <c r="AA206" i="31"/>
  <c r="AH206" i="31" s="1"/>
  <c r="AQ206" i="31" s="1"/>
  <c r="B207" i="30"/>
  <c r="AA206" i="30"/>
  <c r="AH206" i="30" s="1"/>
  <c r="AQ206" i="30" s="1"/>
  <c r="C206" i="30"/>
  <c r="B206" i="29"/>
  <c r="AA205" i="29"/>
  <c r="AH205" i="29" s="1"/>
  <c r="AQ205" i="29" s="1"/>
  <c r="C205" i="29"/>
  <c r="G198" i="8"/>
  <c r="E199" i="8"/>
  <c r="D205" i="23"/>
  <c r="G205" i="23" s="1"/>
  <c r="E205" i="23" s="1"/>
  <c r="F204" i="23"/>
  <c r="B201" i="8"/>
  <c r="AA200" i="8"/>
  <c r="AH200" i="8" s="1"/>
  <c r="AQ200" i="8" s="1"/>
  <c r="C200" i="8"/>
  <c r="D200" i="31" l="1"/>
  <c r="E200" i="31" s="1"/>
  <c r="G200" i="31" s="1"/>
  <c r="D200" i="30"/>
  <c r="E200" i="30" s="1"/>
  <c r="G200" i="30" s="1"/>
  <c r="D200" i="29"/>
  <c r="E200" i="29" s="1"/>
  <c r="G200" i="29" s="1"/>
  <c r="D200" i="8"/>
  <c r="E200" i="8" s="1"/>
  <c r="BC204" i="23"/>
  <c r="AY204" i="23"/>
  <c r="AZ204" i="23" s="1"/>
  <c r="M205" i="23"/>
  <c r="P247" i="15"/>
  <c r="Q247" i="15" s="1"/>
  <c r="AG247" i="15"/>
  <c r="AE247" i="15"/>
  <c r="U247" i="15"/>
  <c r="V247" i="15" s="1"/>
  <c r="AH247" i="15"/>
  <c r="AF247" i="15"/>
  <c r="I248" i="15"/>
  <c r="C207" i="31"/>
  <c r="B208" i="31"/>
  <c r="AA207" i="31"/>
  <c r="AH207" i="31" s="1"/>
  <c r="AQ207" i="31" s="1"/>
  <c r="B208" i="30"/>
  <c r="AA207" i="30"/>
  <c r="AH207" i="30" s="1"/>
  <c r="AQ207" i="30" s="1"/>
  <c r="C207" i="30"/>
  <c r="B207" i="29"/>
  <c r="AA206" i="29"/>
  <c r="AH206" i="29" s="1"/>
  <c r="AQ206" i="29" s="1"/>
  <c r="C206" i="29"/>
  <c r="G199" i="8"/>
  <c r="B202" i="8"/>
  <c r="AA201" i="8"/>
  <c r="AH201" i="8" s="1"/>
  <c r="AQ201" i="8" s="1"/>
  <c r="C201" i="8"/>
  <c r="F205" i="23"/>
  <c r="D206" i="23"/>
  <c r="G206" i="23" s="1"/>
  <c r="E206" i="23" s="1"/>
  <c r="D201" i="31" l="1"/>
  <c r="E201" i="31" s="1"/>
  <c r="G201" i="31" s="1"/>
  <c r="D201" i="30"/>
  <c r="E201" i="30" s="1"/>
  <c r="G201" i="30" s="1"/>
  <c r="D201" i="29"/>
  <c r="E201" i="29" s="1"/>
  <c r="G201" i="29" s="1"/>
  <c r="D201" i="8"/>
  <c r="E201" i="8" s="1"/>
  <c r="BC205" i="23"/>
  <c r="AY205" i="23"/>
  <c r="AZ205" i="23" s="1"/>
  <c r="M206" i="23"/>
  <c r="P248" i="15"/>
  <c r="Q248" i="15" s="1"/>
  <c r="U248" i="15"/>
  <c r="V248" i="15" s="1"/>
  <c r="AH248" i="15"/>
  <c r="AG248" i="15"/>
  <c r="AF248" i="15"/>
  <c r="AE248" i="15"/>
  <c r="I249" i="15"/>
  <c r="B209" i="31"/>
  <c r="AA208" i="31"/>
  <c r="AH208" i="31" s="1"/>
  <c r="AQ208" i="31" s="1"/>
  <c r="C208" i="31"/>
  <c r="B209" i="30"/>
  <c r="AA208" i="30"/>
  <c r="AH208" i="30" s="1"/>
  <c r="AQ208" i="30" s="1"/>
  <c r="C208" i="30"/>
  <c r="B208" i="29"/>
  <c r="AA207" i="29"/>
  <c r="AH207" i="29" s="1"/>
  <c r="AQ207" i="29" s="1"/>
  <c r="C207" i="29"/>
  <c r="F206" i="23"/>
  <c r="D207" i="23"/>
  <c r="G207" i="23" s="1"/>
  <c r="E207" i="23" s="1"/>
  <c r="B203" i="8"/>
  <c r="AA202" i="8"/>
  <c r="AH202" i="8" s="1"/>
  <c r="AQ202" i="8" s="1"/>
  <c r="C202" i="8"/>
  <c r="G200" i="8"/>
  <c r="D202" i="31" l="1"/>
  <c r="E202" i="31" s="1"/>
  <c r="G202" i="31" s="1"/>
  <c r="D202" i="30"/>
  <c r="E202" i="30" s="1"/>
  <c r="G202" i="30" s="1"/>
  <c r="D202" i="29"/>
  <c r="E202" i="29" s="1"/>
  <c r="G202" i="29" s="1"/>
  <c r="D202" i="8"/>
  <c r="E202" i="8" s="1"/>
  <c r="BC206" i="23"/>
  <c r="AY206" i="23"/>
  <c r="AZ206" i="23" s="1"/>
  <c r="M207" i="23"/>
  <c r="P249" i="15"/>
  <c r="Q249" i="15" s="1"/>
  <c r="AF249" i="15"/>
  <c r="U249" i="15"/>
  <c r="V249" i="15" s="1"/>
  <c r="AG249" i="15"/>
  <c r="AE249" i="15"/>
  <c r="AH249" i="15"/>
  <c r="I250" i="15"/>
  <c r="B210" i="31"/>
  <c r="AA209" i="31"/>
  <c r="AH209" i="31" s="1"/>
  <c r="AQ209" i="31" s="1"/>
  <c r="C209" i="31"/>
  <c r="B210" i="30"/>
  <c r="AA209" i="30"/>
  <c r="AH209" i="30" s="1"/>
  <c r="AQ209" i="30" s="1"/>
  <c r="C209" i="30"/>
  <c r="B209" i="29"/>
  <c r="AA208" i="29"/>
  <c r="AH208" i="29" s="1"/>
  <c r="AQ208" i="29" s="1"/>
  <c r="C208" i="29"/>
  <c r="B204" i="8"/>
  <c r="AA203" i="8"/>
  <c r="AH203" i="8" s="1"/>
  <c r="AQ203" i="8" s="1"/>
  <c r="C203" i="8"/>
  <c r="G201" i="8"/>
  <c r="D208" i="23"/>
  <c r="G208" i="23" s="1"/>
  <c r="E208" i="23" s="1"/>
  <c r="F207" i="23"/>
  <c r="D203" i="31" l="1"/>
  <c r="E203" i="31" s="1"/>
  <c r="G203" i="31" s="1"/>
  <c r="D203" i="30"/>
  <c r="E203" i="30" s="1"/>
  <c r="G203" i="30" s="1"/>
  <c r="D203" i="29"/>
  <c r="E203" i="29" s="1"/>
  <c r="G203" i="29" s="1"/>
  <c r="D203" i="8"/>
  <c r="BC207" i="23"/>
  <c r="AY207" i="23"/>
  <c r="AZ207" i="23" s="1"/>
  <c r="M208" i="23"/>
  <c r="P250" i="15"/>
  <c r="Q250" i="15" s="1"/>
  <c r="U250" i="15"/>
  <c r="V250" i="15" s="1"/>
  <c r="AE250" i="15"/>
  <c r="AF250" i="15"/>
  <c r="AH250" i="15"/>
  <c r="AG250" i="15"/>
  <c r="I251" i="15"/>
  <c r="B211" i="31"/>
  <c r="AA210" i="31"/>
  <c r="AH210" i="31" s="1"/>
  <c r="AQ210" i="31" s="1"/>
  <c r="C210" i="31"/>
  <c r="B211" i="30"/>
  <c r="AA210" i="30"/>
  <c r="AH210" i="30" s="1"/>
  <c r="AQ210" i="30" s="1"/>
  <c r="C210" i="30"/>
  <c r="B210" i="29"/>
  <c r="AA209" i="29"/>
  <c r="AH209" i="29" s="1"/>
  <c r="AQ209" i="29" s="1"/>
  <c r="C209" i="29"/>
  <c r="D209" i="23"/>
  <c r="G209" i="23" s="1"/>
  <c r="E209" i="23" s="1"/>
  <c r="F208" i="23"/>
  <c r="G202" i="8"/>
  <c r="B205" i="8"/>
  <c r="AA204" i="8"/>
  <c r="AH204" i="8" s="1"/>
  <c r="AQ204" i="8" s="1"/>
  <c r="C204" i="8"/>
  <c r="E203" i="8"/>
  <c r="D204" i="31" l="1"/>
  <c r="E204" i="31" s="1"/>
  <c r="G204" i="31" s="1"/>
  <c r="D204" i="30"/>
  <c r="E204" i="30" s="1"/>
  <c r="G204" i="30" s="1"/>
  <c r="D204" i="29"/>
  <c r="E204" i="29" s="1"/>
  <c r="G204" i="29" s="1"/>
  <c r="D204" i="8"/>
  <c r="BC208" i="23"/>
  <c r="AY208" i="23"/>
  <c r="AZ208" i="23" s="1"/>
  <c r="M209" i="23"/>
  <c r="P251" i="15"/>
  <c r="Q251" i="15" s="1"/>
  <c r="U251" i="15"/>
  <c r="V251" i="15" s="1"/>
  <c r="AF251" i="15"/>
  <c r="AG251" i="15"/>
  <c r="AE251" i="15"/>
  <c r="AH251" i="15"/>
  <c r="I252" i="15"/>
  <c r="B212" i="31"/>
  <c r="AA211" i="31"/>
  <c r="AH211" i="31" s="1"/>
  <c r="AQ211" i="31" s="1"/>
  <c r="C211" i="31"/>
  <c r="B212" i="30"/>
  <c r="AA211" i="30"/>
  <c r="AH211" i="30" s="1"/>
  <c r="AQ211" i="30" s="1"/>
  <c r="C211" i="30"/>
  <c r="B211" i="29"/>
  <c r="AA210" i="29"/>
  <c r="AH210" i="29" s="1"/>
  <c r="AQ210" i="29" s="1"/>
  <c r="C210" i="29"/>
  <c r="E204" i="8"/>
  <c r="G203" i="8"/>
  <c r="B206" i="8"/>
  <c r="AA205" i="8"/>
  <c r="AH205" i="8" s="1"/>
  <c r="AQ205" i="8" s="1"/>
  <c r="C205" i="8"/>
  <c r="F209" i="23"/>
  <c r="D210" i="23"/>
  <c r="G210" i="23" s="1"/>
  <c r="E210" i="23" s="1"/>
  <c r="D205" i="31" l="1"/>
  <c r="E205" i="31" s="1"/>
  <c r="G205" i="31" s="1"/>
  <c r="D205" i="30"/>
  <c r="E205" i="30" s="1"/>
  <c r="G205" i="30" s="1"/>
  <c r="D205" i="29"/>
  <c r="E205" i="29" s="1"/>
  <c r="G205" i="29" s="1"/>
  <c r="D205" i="8"/>
  <c r="E205" i="8" s="1"/>
  <c r="BC209" i="23"/>
  <c r="AY209" i="23"/>
  <c r="AZ209" i="23" s="1"/>
  <c r="M210" i="23"/>
  <c r="P252" i="15"/>
  <c r="Q252" i="15" s="1"/>
  <c r="BA31" i="15"/>
  <c r="AH252" i="15"/>
  <c r="AG252" i="15"/>
  <c r="AE252" i="15"/>
  <c r="AF252" i="15"/>
  <c r="U252" i="15"/>
  <c r="V252" i="15" s="1"/>
  <c r="I253" i="15"/>
  <c r="B213" i="31"/>
  <c r="AA212" i="31"/>
  <c r="AH212" i="31" s="1"/>
  <c r="AQ212" i="31" s="1"/>
  <c r="C212" i="31"/>
  <c r="B213" i="30"/>
  <c r="AA212" i="30"/>
  <c r="AH212" i="30" s="1"/>
  <c r="AQ212" i="30" s="1"/>
  <c r="C212" i="30"/>
  <c r="B212" i="29"/>
  <c r="AA211" i="29"/>
  <c r="AH211" i="29" s="1"/>
  <c r="AQ211" i="29" s="1"/>
  <c r="C211" i="29"/>
  <c r="G204" i="8"/>
  <c r="F210" i="23"/>
  <c r="D211" i="23"/>
  <c r="G211" i="23" s="1"/>
  <c r="E211" i="23" s="1"/>
  <c r="B207" i="8"/>
  <c r="AA206" i="8"/>
  <c r="AH206" i="8" s="1"/>
  <c r="AQ206" i="8" s="1"/>
  <c r="C206" i="8"/>
  <c r="D206" i="31" l="1"/>
  <c r="E206" i="31" s="1"/>
  <c r="G206" i="31" s="1"/>
  <c r="D206" i="30"/>
  <c r="E206" i="30" s="1"/>
  <c r="G206" i="30" s="1"/>
  <c r="D206" i="29"/>
  <c r="E206" i="29" s="1"/>
  <c r="G206" i="29" s="1"/>
  <c r="D206" i="8"/>
  <c r="E206" i="8" s="1"/>
  <c r="BC210" i="23"/>
  <c r="AY210" i="23"/>
  <c r="AZ210" i="23" s="1"/>
  <c r="M211" i="23"/>
  <c r="AB314" i="15"/>
  <c r="AD314" i="15" s="1"/>
  <c r="AB312" i="15"/>
  <c r="AD312" i="15" s="1"/>
  <c r="AB310" i="15"/>
  <c r="AD310" i="15" s="1"/>
  <c r="AB308" i="15"/>
  <c r="AD308" i="15" s="1"/>
  <c r="AB306" i="15"/>
  <c r="AD306" i="15" s="1"/>
  <c r="AB315" i="15"/>
  <c r="AD315" i="15" s="1"/>
  <c r="AB313" i="15"/>
  <c r="AD313" i="15" s="1"/>
  <c r="AB311" i="15"/>
  <c r="AD311" i="15" s="1"/>
  <c r="AB309" i="15"/>
  <c r="AD309" i="15" s="1"/>
  <c r="AB307" i="15"/>
  <c r="AD307" i="15" s="1"/>
  <c r="AB305" i="15"/>
  <c r="AD305" i="15" s="1"/>
  <c r="AB303" i="15"/>
  <c r="AD303" i="15" s="1"/>
  <c r="AB304" i="15"/>
  <c r="AD304" i="15" s="1"/>
  <c r="AB300" i="15"/>
  <c r="AD300" i="15" s="1"/>
  <c r="AB298" i="15"/>
  <c r="AD298" i="15" s="1"/>
  <c r="AB296" i="15"/>
  <c r="AD296" i="15" s="1"/>
  <c r="AB294" i="15"/>
  <c r="AD294" i="15" s="1"/>
  <c r="AB302" i="15"/>
  <c r="AD302" i="15" s="1"/>
  <c r="AB301" i="15"/>
  <c r="AD301" i="15" s="1"/>
  <c r="AB299" i="15"/>
  <c r="AD299" i="15" s="1"/>
  <c r="AB297" i="15"/>
  <c r="AD297" i="15" s="1"/>
  <c r="AB295" i="15"/>
  <c r="AD295" i="15" s="1"/>
  <c r="AB292" i="15"/>
  <c r="AD292" i="15" s="1"/>
  <c r="AB290" i="15"/>
  <c r="AD290" i="15" s="1"/>
  <c r="AB288" i="15"/>
  <c r="AD288" i="15" s="1"/>
  <c r="AB286" i="15"/>
  <c r="AD286" i="15" s="1"/>
  <c r="AB284" i="15"/>
  <c r="AD284" i="15" s="1"/>
  <c r="AB282" i="15"/>
  <c r="AD282" i="15" s="1"/>
  <c r="AB293" i="15"/>
  <c r="AD293" i="15" s="1"/>
  <c r="AB291" i="15"/>
  <c r="AD291" i="15" s="1"/>
  <c r="AB289" i="15"/>
  <c r="AD289" i="15" s="1"/>
  <c r="AB287" i="15"/>
  <c r="AD287" i="15" s="1"/>
  <c r="AB285" i="15"/>
  <c r="AD285" i="15" s="1"/>
  <c r="AB283" i="15"/>
  <c r="AD283" i="15" s="1"/>
  <c r="AB281" i="15"/>
  <c r="AD281" i="15" s="1"/>
  <c r="AB279" i="15"/>
  <c r="AD279" i="15" s="1"/>
  <c r="AB277" i="15"/>
  <c r="AD277" i="15" s="1"/>
  <c r="AB275" i="15"/>
  <c r="AD275" i="15" s="1"/>
  <c r="AB273" i="15"/>
  <c r="AD273" i="15" s="1"/>
  <c r="AB271" i="15"/>
  <c r="AD271" i="15" s="1"/>
  <c r="AB269" i="15"/>
  <c r="AD269" i="15" s="1"/>
  <c r="AB267" i="15"/>
  <c r="AD267" i="15" s="1"/>
  <c r="AB265" i="15"/>
  <c r="AD265" i="15" s="1"/>
  <c r="AB263" i="15"/>
  <c r="AD263" i="15" s="1"/>
  <c r="AB261" i="15"/>
  <c r="AD261" i="15" s="1"/>
  <c r="AB280" i="15"/>
  <c r="AD280" i="15" s="1"/>
  <c r="AB278" i="15"/>
  <c r="AD278" i="15" s="1"/>
  <c r="AB276" i="15"/>
  <c r="AD276" i="15" s="1"/>
  <c r="AB274" i="15"/>
  <c r="AD274" i="15" s="1"/>
  <c r="AB272" i="15"/>
  <c r="AD272" i="15" s="1"/>
  <c r="AB270" i="15"/>
  <c r="AD270" i="15" s="1"/>
  <c r="AB268" i="15"/>
  <c r="AD268" i="15" s="1"/>
  <c r="AB266" i="15"/>
  <c r="AD266" i="15" s="1"/>
  <c r="AB264" i="15"/>
  <c r="AD264" i="15" s="1"/>
  <c r="AB262" i="15"/>
  <c r="AD262" i="15" s="1"/>
  <c r="AB260" i="15"/>
  <c r="AD260" i="15" s="1"/>
  <c r="AB259" i="15"/>
  <c r="AD259" i="15" s="1"/>
  <c r="AB257" i="15"/>
  <c r="AD257" i="15" s="1"/>
  <c r="AB255" i="15"/>
  <c r="AD255" i="15" s="1"/>
  <c r="AB253" i="15"/>
  <c r="AD253" i="15" s="1"/>
  <c r="AB258" i="15"/>
  <c r="AD258" i="15" s="1"/>
  <c r="AB256" i="15"/>
  <c r="AD256" i="15" s="1"/>
  <c r="AB254" i="15"/>
  <c r="AD254" i="15" s="1"/>
  <c r="AB252" i="15"/>
  <c r="AD252" i="15" s="1"/>
  <c r="BB31" i="15" s="1"/>
  <c r="BC31" i="15" s="1"/>
  <c r="P253" i="15"/>
  <c r="Q253" i="15" s="1"/>
  <c r="AF253" i="15"/>
  <c r="AH253" i="15"/>
  <c r="AG253" i="15"/>
  <c r="AE253" i="15"/>
  <c r="U253" i="15"/>
  <c r="V253" i="15" s="1"/>
  <c r="I254" i="15"/>
  <c r="B214" i="31"/>
  <c r="AA213" i="31"/>
  <c r="AH213" i="31" s="1"/>
  <c r="AQ213" i="31" s="1"/>
  <c r="C213" i="31"/>
  <c r="B214" i="30"/>
  <c r="AA213" i="30"/>
  <c r="AH213" i="30" s="1"/>
  <c r="AQ213" i="30" s="1"/>
  <c r="C213" i="30"/>
  <c r="B213" i="29"/>
  <c r="AA212" i="29"/>
  <c r="AH212" i="29" s="1"/>
  <c r="AQ212" i="29" s="1"/>
  <c r="C212" i="29"/>
  <c r="D212" i="23"/>
  <c r="G212" i="23" s="1"/>
  <c r="E212" i="23" s="1"/>
  <c r="F211" i="23"/>
  <c r="G205" i="8"/>
  <c r="B208" i="8"/>
  <c r="AA207" i="8"/>
  <c r="AH207" i="8" s="1"/>
  <c r="AQ207" i="8" s="1"/>
  <c r="C207" i="8"/>
  <c r="D207" i="31" l="1"/>
  <c r="E207" i="31" s="1"/>
  <c r="G207" i="31" s="1"/>
  <c r="D207" i="30"/>
  <c r="E207" i="30" s="1"/>
  <c r="G207" i="30" s="1"/>
  <c r="D207" i="29"/>
  <c r="E207" i="29" s="1"/>
  <c r="G207" i="29" s="1"/>
  <c r="D207" i="8"/>
  <c r="E207" i="8" s="1"/>
  <c r="BC211" i="23"/>
  <c r="AY211" i="23"/>
  <c r="AZ211" i="23" s="1"/>
  <c r="M212" i="23"/>
  <c r="AI49" i="15"/>
  <c r="AI35" i="15"/>
  <c r="AI38" i="15"/>
  <c r="AI50" i="15"/>
  <c r="AI22" i="15"/>
  <c r="AI29" i="15"/>
  <c r="AI34" i="15"/>
  <c r="AI47" i="15"/>
  <c r="AI54" i="15"/>
  <c r="AI58" i="15"/>
  <c r="AI48" i="15"/>
  <c r="AI31" i="15"/>
  <c r="AI53" i="15"/>
  <c r="AI23" i="15"/>
  <c r="AI20" i="15"/>
  <c r="AI41" i="15"/>
  <c r="AI40" i="15"/>
  <c r="AI44" i="15"/>
  <c r="AI59" i="15"/>
  <c r="AI36" i="15"/>
  <c r="AI57" i="15"/>
  <c r="AI51" i="15"/>
  <c r="AI55" i="15"/>
  <c r="AI30" i="15"/>
  <c r="AI45" i="15"/>
  <c r="AI27" i="15"/>
  <c r="AI52" i="15"/>
  <c r="AI39" i="15"/>
  <c r="AI17" i="15"/>
  <c r="AI21" i="15"/>
  <c r="AI33" i="15"/>
  <c r="AI16" i="15"/>
  <c r="AI24" i="15"/>
  <c r="AI42" i="15"/>
  <c r="AI13" i="15"/>
  <c r="AI56" i="15"/>
  <c r="AI37" i="15"/>
  <c r="AI11" i="15"/>
  <c r="AI19" i="15"/>
  <c r="AI10" i="15"/>
  <c r="AI14" i="15"/>
  <c r="AI12" i="15"/>
  <c r="AI32" i="15"/>
  <c r="AI25" i="15"/>
  <c r="AI46" i="15"/>
  <c r="AI28" i="15"/>
  <c r="AI15" i="15"/>
  <c r="AI18" i="15"/>
  <c r="AI43" i="15"/>
  <c r="AI26" i="15"/>
  <c r="AI60" i="15"/>
  <c r="AI61" i="15"/>
  <c r="AI62" i="15"/>
  <c r="AI63" i="15"/>
  <c r="AI64" i="15"/>
  <c r="AI65" i="15"/>
  <c r="AI66" i="15"/>
  <c r="AI67" i="15"/>
  <c r="AI68" i="15"/>
  <c r="AI69" i="15"/>
  <c r="AI70" i="15"/>
  <c r="AI71" i="15"/>
  <c r="AI72" i="15"/>
  <c r="AI73" i="15"/>
  <c r="AI74" i="15"/>
  <c r="AI75" i="15"/>
  <c r="AI76" i="15"/>
  <c r="AI77" i="15"/>
  <c r="AI78" i="15"/>
  <c r="AI79" i="15"/>
  <c r="AI80" i="15"/>
  <c r="AI81" i="15"/>
  <c r="AI82" i="15"/>
  <c r="AI83" i="15"/>
  <c r="AI84" i="15"/>
  <c r="AI85" i="15"/>
  <c r="AI86" i="15"/>
  <c r="AI87" i="15"/>
  <c r="AI88" i="15"/>
  <c r="AI89" i="15"/>
  <c r="AI90" i="15"/>
  <c r="AI91" i="15"/>
  <c r="AI92" i="15"/>
  <c r="AI93" i="15"/>
  <c r="AI94" i="15"/>
  <c r="AI95" i="15"/>
  <c r="AI96" i="15"/>
  <c r="AI97" i="15"/>
  <c r="AI98" i="15"/>
  <c r="AI99" i="15"/>
  <c r="AI100" i="15"/>
  <c r="AI101" i="15"/>
  <c r="AI102" i="15"/>
  <c r="AI103" i="15"/>
  <c r="AI104" i="15"/>
  <c r="AI105" i="15"/>
  <c r="AI106" i="15"/>
  <c r="AI107" i="15"/>
  <c r="AI108" i="15"/>
  <c r="AI109" i="15"/>
  <c r="AI110" i="15"/>
  <c r="AI111" i="15"/>
  <c r="AI112" i="15"/>
  <c r="AI113" i="15"/>
  <c r="AI114" i="15"/>
  <c r="AI115" i="15"/>
  <c r="AI116" i="15"/>
  <c r="AI117" i="15"/>
  <c r="AI118" i="15"/>
  <c r="AI119" i="15"/>
  <c r="AI120" i="15"/>
  <c r="AI121" i="15"/>
  <c r="AI122" i="15"/>
  <c r="AI123" i="15"/>
  <c r="AI124" i="15"/>
  <c r="AI125" i="15"/>
  <c r="AI126" i="15"/>
  <c r="AI127" i="15"/>
  <c r="AI128" i="15"/>
  <c r="AI129" i="15"/>
  <c r="AI130" i="15"/>
  <c r="AI131" i="15"/>
  <c r="AI132" i="15"/>
  <c r="AI133" i="15"/>
  <c r="AI134" i="15"/>
  <c r="AI135" i="15"/>
  <c r="AI136" i="15"/>
  <c r="AI137" i="15"/>
  <c r="AI138" i="15"/>
  <c r="AI139" i="15"/>
  <c r="AI140" i="15"/>
  <c r="AI141" i="15"/>
  <c r="AI142" i="15"/>
  <c r="AI143" i="15"/>
  <c r="AI144" i="15"/>
  <c r="AI145" i="15"/>
  <c r="AI146" i="15"/>
  <c r="AI147" i="15"/>
  <c r="AI148" i="15"/>
  <c r="AI149" i="15"/>
  <c r="AI150" i="15"/>
  <c r="AI151" i="15"/>
  <c r="AI152" i="15"/>
  <c r="AI153" i="15"/>
  <c r="AI154" i="15"/>
  <c r="AI155" i="15"/>
  <c r="AI156" i="15"/>
  <c r="AI157" i="15"/>
  <c r="AI158" i="15"/>
  <c r="AI159" i="15"/>
  <c r="AI160" i="15"/>
  <c r="AI161" i="15"/>
  <c r="AI162" i="15"/>
  <c r="AI163" i="15"/>
  <c r="AI164" i="15"/>
  <c r="AI165" i="15"/>
  <c r="AI166" i="15"/>
  <c r="AI167" i="15"/>
  <c r="AI168" i="15"/>
  <c r="AI169" i="15"/>
  <c r="AI170" i="15"/>
  <c r="AI171" i="15"/>
  <c r="AI172" i="15"/>
  <c r="AI173" i="15"/>
  <c r="AI174" i="15"/>
  <c r="AI175" i="15"/>
  <c r="AI176" i="15"/>
  <c r="AI177" i="15"/>
  <c r="AI178" i="15"/>
  <c r="AI179" i="15"/>
  <c r="AI180" i="15"/>
  <c r="AI181" i="15"/>
  <c r="AI182" i="15"/>
  <c r="AI183" i="15"/>
  <c r="AI184" i="15"/>
  <c r="AI185" i="15"/>
  <c r="AI186" i="15"/>
  <c r="AI187" i="15"/>
  <c r="AI188" i="15"/>
  <c r="AI189" i="15"/>
  <c r="AI190" i="15"/>
  <c r="AI191" i="15"/>
  <c r="AI192" i="15"/>
  <c r="AI193" i="15"/>
  <c r="AI194" i="15"/>
  <c r="AI195" i="15"/>
  <c r="AI196" i="15"/>
  <c r="AI197" i="15"/>
  <c r="AI198" i="15"/>
  <c r="AI199" i="15"/>
  <c r="AI200" i="15"/>
  <c r="AI201" i="15"/>
  <c r="AI202" i="15"/>
  <c r="AI203" i="15"/>
  <c r="AI204" i="15"/>
  <c r="AI205" i="15"/>
  <c r="AI206" i="15"/>
  <c r="AI207" i="15"/>
  <c r="AI208" i="15"/>
  <c r="AI209" i="15"/>
  <c r="AI210" i="15"/>
  <c r="AI211" i="15"/>
  <c r="R36" i="15"/>
  <c r="R129" i="15"/>
  <c r="R28" i="15"/>
  <c r="R75" i="15"/>
  <c r="R60" i="15"/>
  <c r="R74" i="15"/>
  <c r="R56" i="15"/>
  <c r="R135" i="15"/>
  <c r="R143" i="15"/>
  <c r="R155" i="15"/>
  <c r="R163" i="15"/>
  <c r="R69" i="15"/>
  <c r="R72" i="15"/>
  <c r="R23" i="15"/>
  <c r="R37" i="15"/>
  <c r="R89" i="15"/>
  <c r="R48" i="15"/>
  <c r="R88" i="15"/>
  <c r="R97" i="15"/>
  <c r="R87" i="15"/>
  <c r="R27" i="15"/>
  <c r="R92" i="15"/>
  <c r="R153" i="15"/>
  <c r="R107" i="15"/>
  <c r="R106" i="15"/>
  <c r="R62" i="15"/>
  <c r="R54" i="15"/>
  <c r="R57" i="15"/>
  <c r="R93" i="15"/>
  <c r="R99" i="15"/>
  <c r="R100" i="15"/>
  <c r="R24" i="15"/>
  <c r="R38" i="15"/>
  <c r="R138" i="15"/>
  <c r="R146" i="15"/>
  <c r="R156" i="15"/>
  <c r="R164" i="15"/>
  <c r="R70" i="15"/>
  <c r="R44" i="15"/>
  <c r="R11" i="15"/>
  <c r="R211" i="15"/>
  <c r="R196" i="15"/>
  <c r="R208" i="15"/>
  <c r="R22" i="15"/>
  <c r="R32" i="15"/>
  <c r="R117" i="15"/>
  <c r="R151" i="15"/>
  <c r="R169" i="15"/>
  <c r="R170" i="15"/>
  <c r="R13" i="15"/>
  <c r="R84" i="15"/>
  <c r="R145" i="15"/>
  <c r="R47" i="15"/>
  <c r="R64" i="15"/>
  <c r="R90" i="15"/>
  <c r="R144" i="15"/>
  <c r="R110" i="15"/>
  <c r="R177" i="15"/>
  <c r="R183" i="15"/>
  <c r="R189" i="15"/>
  <c r="R195" i="15"/>
  <c r="R201" i="15"/>
  <c r="R207" i="15"/>
  <c r="AI212" i="15"/>
  <c r="R14" i="15"/>
  <c r="R81" i="15"/>
  <c r="R61" i="15"/>
  <c r="R80" i="15"/>
  <c r="R95" i="15"/>
  <c r="R17" i="15"/>
  <c r="R39" i="15"/>
  <c r="R68" i="15"/>
  <c r="R137" i="15"/>
  <c r="R147" i="15"/>
  <c r="R157" i="15"/>
  <c r="R165" i="15"/>
  <c r="R65" i="15"/>
  <c r="R63" i="15"/>
  <c r="R31" i="15"/>
  <c r="R86" i="15"/>
  <c r="R133" i="15"/>
  <c r="R98" i="15"/>
  <c r="R43" i="15"/>
  <c r="R105" i="15"/>
  <c r="R118" i="15"/>
  <c r="R30" i="15"/>
  <c r="R41" i="15"/>
  <c r="R171" i="15"/>
  <c r="R79" i="15"/>
  <c r="R46" i="15"/>
  <c r="R50" i="15"/>
  <c r="R132" i="15"/>
  <c r="R104" i="15"/>
  <c r="R25" i="15"/>
  <c r="R109" i="15"/>
  <c r="R124" i="15"/>
  <c r="R16" i="15"/>
  <c r="R96" i="15"/>
  <c r="R140" i="15"/>
  <c r="R148" i="15"/>
  <c r="R158" i="15"/>
  <c r="R166" i="15"/>
  <c r="R73" i="15"/>
  <c r="R101" i="15"/>
  <c r="R52" i="15"/>
  <c r="R174" i="15"/>
  <c r="R176" i="15"/>
  <c r="R178" i="15"/>
  <c r="R180" i="15"/>
  <c r="R182" i="15"/>
  <c r="R184" i="15"/>
  <c r="R186" i="15"/>
  <c r="R188" i="15"/>
  <c r="R190" i="15"/>
  <c r="R192" i="15"/>
  <c r="R194" i="15"/>
  <c r="R198" i="15"/>
  <c r="R200" i="15"/>
  <c r="R206" i="15"/>
  <c r="R111" i="15"/>
  <c r="R10" i="15"/>
  <c r="R108" i="15"/>
  <c r="R33" i="15"/>
  <c r="R15" i="15"/>
  <c r="R83" i="15"/>
  <c r="R125" i="15"/>
  <c r="R102" i="15"/>
  <c r="R91" i="15"/>
  <c r="R131" i="15"/>
  <c r="R162" i="15"/>
  <c r="R173" i="15"/>
  <c r="R179" i="15"/>
  <c r="R185" i="15"/>
  <c r="R191" i="15"/>
  <c r="R197" i="15"/>
  <c r="R203" i="15"/>
  <c r="R209" i="15"/>
  <c r="R78" i="15"/>
  <c r="R120" i="15"/>
  <c r="R45" i="15"/>
  <c r="R29" i="15"/>
  <c r="R103" i="15"/>
  <c r="R112" i="15"/>
  <c r="R35" i="15"/>
  <c r="R71" i="15"/>
  <c r="R139" i="15"/>
  <c r="R149" i="15"/>
  <c r="R159" i="15"/>
  <c r="R167" i="15"/>
  <c r="R121" i="15"/>
  <c r="R113" i="15"/>
  <c r="R150" i="15"/>
  <c r="R51" i="15"/>
  <c r="R115" i="15"/>
  <c r="R122" i="15"/>
  <c r="R42" i="15"/>
  <c r="R123" i="15"/>
  <c r="R12" i="15"/>
  <c r="R77" i="15"/>
  <c r="R114" i="15"/>
  <c r="R59" i="15"/>
  <c r="R19" i="15"/>
  <c r="R26" i="15"/>
  <c r="R18" i="15"/>
  <c r="R119" i="15"/>
  <c r="R128" i="15"/>
  <c r="R34" i="15"/>
  <c r="R127" i="15"/>
  <c r="R53" i="15"/>
  <c r="R85" i="15"/>
  <c r="R126" i="15"/>
  <c r="R142" i="15"/>
  <c r="R152" i="15"/>
  <c r="R160" i="15"/>
  <c r="R168" i="15"/>
  <c r="R49" i="15"/>
  <c r="R55" i="15"/>
  <c r="R202" i="15"/>
  <c r="R204" i="15"/>
  <c r="R210" i="15"/>
  <c r="R212" i="15"/>
  <c r="R116" i="15"/>
  <c r="R67" i="15"/>
  <c r="R141" i="15"/>
  <c r="R161" i="15"/>
  <c r="R130" i="15"/>
  <c r="R58" i="15"/>
  <c r="R82" i="15"/>
  <c r="R21" i="15"/>
  <c r="R20" i="15"/>
  <c r="R76" i="15"/>
  <c r="R40" i="15"/>
  <c r="R136" i="15"/>
  <c r="R154" i="15"/>
  <c r="R66" i="15"/>
  <c r="R175" i="15"/>
  <c r="R181" i="15"/>
  <c r="R187" i="15"/>
  <c r="R193" i="15"/>
  <c r="R199" i="15"/>
  <c r="R205" i="15"/>
  <c r="R213" i="15"/>
  <c r="AI213" i="15"/>
  <c r="AI214" i="15"/>
  <c r="R215" i="15"/>
  <c r="AI215" i="15"/>
  <c r="R216" i="15"/>
  <c r="AI216" i="15"/>
  <c r="R217" i="15"/>
  <c r="AI217" i="15"/>
  <c r="R218" i="15"/>
  <c r="AI218" i="15"/>
  <c r="R219" i="15"/>
  <c r="AI219" i="15"/>
  <c r="R220" i="15"/>
  <c r="AI220" i="15"/>
  <c r="R221" i="15"/>
  <c r="AI221" i="15"/>
  <c r="R222" i="15"/>
  <c r="AI222" i="15"/>
  <c r="R223" i="15"/>
  <c r="AI223" i="15"/>
  <c r="R224" i="15"/>
  <c r="AI224" i="15"/>
  <c r="R225" i="15"/>
  <c r="AI225" i="15"/>
  <c r="R226" i="15"/>
  <c r="AI226" i="15"/>
  <c r="R227" i="15"/>
  <c r="AI227" i="15"/>
  <c r="R228" i="15"/>
  <c r="AI228" i="15"/>
  <c r="R229" i="15"/>
  <c r="AI229" i="15"/>
  <c r="R230" i="15"/>
  <c r="AI230" i="15"/>
  <c r="R231" i="15"/>
  <c r="AI231" i="15"/>
  <c r="R232" i="15"/>
  <c r="AI232" i="15"/>
  <c r="R233" i="15"/>
  <c r="AI233" i="15"/>
  <c r="R234" i="15"/>
  <c r="AI234" i="15"/>
  <c r="R235" i="15"/>
  <c r="AI235" i="15"/>
  <c r="R236" i="15"/>
  <c r="AI236" i="15"/>
  <c r="R237" i="15"/>
  <c r="AI237" i="15"/>
  <c r="R238" i="15"/>
  <c r="AI238" i="15"/>
  <c r="R239" i="15"/>
  <c r="AI239" i="15"/>
  <c r="R240" i="15"/>
  <c r="AI240" i="15"/>
  <c r="R241" i="15"/>
  <c r="AI241" i="15"/>
  <c r="R242" i="15"/>
  <c r="AI242" i="15"/>
  <c r="R243" i="15"/>
  <c r="AI243" i="15"/>
  <c r="R244" i="15"/>
  <c r="AI244" i="15"/>
  <c r="R245" i="15"/>
  <c r="AI245" i="15"/>
  <c r="R246" i="15"/>
  <c r="AI246" i="15"/>
  <c r="R247" i="15"/>
  <c r="AI247" i="15"/>
  <c r="R248" i="15"/>
  <c r="AI248" i="15"/>
  <c r="R249" i="15"/>
  <c r="AI249" i="15"/>
  <c r="R250" i="15"/>
  <c r="AI250" i="15"/>
  <c r="R251" i="15"/>
  <c r="AI251" i="15"/>
  <c r="R252" i="15"/>
  <c r="AI252" i="15"/>
  <c r="AI253" i="15"/>
  <c r="R253" i="15"/>
  <c r="P254" i="15"/>
  <c r="Q254" i="15" s="1"/>
  <c r="R254" i="15"/>
  <c r="AF254" i="15"/>
  <c r="AI254" i="15"/>
  <c r="AH254" i="15"/>
  <c r="AG254" i="15"/>
  <c r="U254" i="15"/>
  <c r="V254" i="15" s="1"/>
  <c r="AE254" i="15"/>
  <c r="I255" i="15"/>
  <c r="B215" i="31"/>
  <c r="AA214" i="31"/>
  <c r="AH214" i="31" s="1"/>
  <c r="AQ214" i="31" s="1"/>
  <c r="C214" i="31"/>
  <c r="B215" i="30"/>
  <c r="AA214" i="30"/>
  <c r="AH214" i="30" s="1"/>
  <c r="AQ214" i="30" s="1"/>
  <c r="C214" i="30"/>
  <c r="C213" i="29"/>
  <c r="B214" i="29"/>
  <c r="AA213" i="29"/>
  <c r="AH213" i="29" s="1"/>
  <c r="AQ213" i="29" s="1"/>
  <c r="G206" i="8"/>
  <c r="B209" i="8"/>
  <c r="AA208" i="8"/>
  <c r="AH208" i="8" s="1"/>
  <c r="AQ208" i="8" s="1"/>
  <c r="C208" i="8"/>
  <c r="D213" i="23"/>
  <c r="G213" i="23" s="1"/>
  <c r="E213" i="23" s="1"/>
  <c r="F212" i="23"/>
  <c r="D208" i="31" l="1"/>
  <c r="E208" i="31" s="1"/>
  <c r="G208" i="31" s="1"/>
  <c r="D208" i="30"/>
  <c r="E208" i="30" s="1"/>
  <c r="G208" i="30" s="1"/>
  <c r="D208" i="29"/>
  <c r="E208" i="29" s="1"/>
  <c r="G208" i="29" s="1"/>
  <c r="D208" i="8"/>
  <c r="E208" i="8" s="1"/>
  <c r="BC212" i="23"/>
  <c r="AY212" i="23"/>
  <c r="AZ212" i="23" s="1"/>
  <c r="M213" i="23"/>
  <c r="BD29" i="15"/>
  <c r="BD28" i="15"/>
  <c r="BD27" i="15"/>
  <c r="BD30" i="15"/>
  <c r="BD31" i="15"/>
  <c r="R255" i="15"/>
  <c r="P255" i="15"/>
  <c r="Q255" i="15" s="1"/>
  <c r="AT29" i="15" s="1"/>
  <c r="AT25" i="15" s="1"/>
  <c r="AG255" i="15"/>
  <c r="AE255" i="15"/>
  <c r="AH255" i="15"/>
  <c r="AI255" i="15"/>
  <c r="U255" i="15"/>
  <c r="V255" i="15" s="1"/>
  <c r="AF255" i="15"/>
  <c r="I256" i="15"/>
  <c r="B216" i="31"/>
  <c r="AA215" i="31"/>
  <c r="AH215" i="31" s="1"/>
  <c r="AQ215" i="31" s="1"/>
  <c r="C215" i="31"/>
  <c r="B216" i="30"/>
  <c r="AA215" i="30"/>
  <c r="AH215" i="30" s="1"/>
  <c r="AQ215" i="30" s="1"/>
  <c r="C215" i="30"/>
  <c r="B215" i="29"/>
  <c r="AA214" i="29"/>
  <c r="AH214" i="29" s="1"/>
  <c r="AQ214" i="29" s="1"/>
  <c r="C214" i="29"/>
  <c r="B210" i="8"/>
  <c r="AA209" i="8"/>
  <c r="AH209" i="8" s="1"/>
  <c r="AQ209" i="8" s="1"/>
  <c r="C209" i="8"/>
  <c r="F213" i="23"/>
  <c r="D214" i="23"/>
  <c r="G214" i="23" s="1"/>
  <c r="E214" i="23" s="1"/>
  <c r="G207" i="8"/>
  <c r="D209" i="31" l="1"/>
  <c r="E209" i="31" s="1"/>
  <c r="G209" i="31" s="1"/>
  <c r="D209" i="30"/>
  <c r="E209" i="30" s="1"/>
  <c r="G209" i="30" s="1"/>
  <c r="D209" i="29"/>
  <c r="E209" i="29" s="1"/>
  <c r="G209" i="29" s="1"/>
  <c r="D209" i="8"/>
  <c r="E209" i="8" s="1"/>
  <c r="BC213" i="23"/>
  <c r="AY213" i="23"/>
  <c r="AZ213" i="23" s="1"/>
  <c r="M214" i="23"/>
  <c r="AN312" i="15"/>
  <c r="AO312" i="15" s="1"/>
  <c r="AN308" i="15"/>
  <c r="AO308" i="15" s="1"/>
  <c r="AN304" i="15"/>
  <c r="AO304" i="15" s="1"/>
  <c r="AN311" i="15"/>
  <c r="AO311" i="15" s="1"/>
  <c r="AN309" i="15"/>
  <c r="AO309" i="15" s="1"/>
  <c r="AN292" i="15"/>
  <c r="AO292" i="15" s="1"/>
  <c r="AN288" i="15"/>
  <c r="AO288" i="15" s="1"/>
  <c r="AN284" i="15"/>
  <c r="AO284" i="15" s="1"/>
  <c r="AN293" i="15"/>
  <c r="AO293" i="15" s="1"/>
  <c r="AN289" i="15"/>
  <c r="AO289" i="15" s="1"/>
  <c r="AN277" i="15"/>
  <c r="AO277" i="15" s="1"/>
  <c r="AN273" i="15"/>
  <c r="AO273" i="15" s="1"/>
  <c r="AN269" i="15"/>
  <c r="AO269" i="15" s="1"/>
  <c r="AN265" i="15"/>
  <c r="AO265" i="15" s="1"/>
  <c r="AN285" i="15"/>
  <c r="AO285" i="15" s="1"/>
  <c r="AN268" i="15"/>
  <c r="AO268" i="15" s="1"/>
  <c r="AN287" i="15"/>
  <c r="AO287" i="15" s="1"/>
  <c r="AN270" i="15"/>
  <c r="AO270" i="15" s="1"/>
  <c r="AN259" i="15"/>
  <c r="AO259" i="15" s="1"/>
  <c r="AN255" i="15"/>
  <c r="AO255" i="15" s="1"/>
  <c r="AN251" i="15"/>
  <c r="AO251" i="15" s="1"/>
  <c r="AN247" i="15"/>
  <c r="AO247" i="15" s="1"/>
  <c r="AN243" i="15"/>
  <c r="AO243" i="15" s="1"/>
  <c r="AN272" i="15"/>
  <c r="AO272" i="15" s="1"/>
  <c r="AN260" i="15"/>
  <c r="AO260" i="15" s="1"/>
  <c r="AN241" i="15"/>
  <c r="AO241" i="15" s="1"/>
  <c r="AN235" i="15"/>
  <c r="AO235" i="15" s="1"/>
  <c r="AN231" i="15"/>
  <c r="AO231" i="15" s="1"/>
  <c r="AN227" i="15"/>
  <c r="AO227" i="15" s="1"/>
  <c r="AN223" i="15"/>
  <c r="AO223" i="15" s="1"/>
  <c r="AN219" i="15"/>
  <c r="AO219" i="15" s="1"/>
  <c r="AN215" i="15"/>
  <c r="AO215" i="15" s="1"/>
  <c r="AN211" i="15"/>
  <c r="AO211" i="15" s="1"/>
  <c r="AN207" i="15"/>
  <c r="AO207" i="15" s="1"/>
  <c r="AN203" i="15"/>
  <c r="AO203" i="15" s="1"/>
  <c r="AN199" i="15"/>
  <c r="AO199" i="15" s="1"/>
  <c r="AN266" i="15"/>
  <c r="AO266" i="15" s="1"/>
  <c r="AN250" i="15"/>
  <c r="AO250" i="15" s="1"/>
  <c r="AN188" i="15"/>
  <c r="AO188" i="15" s="1"/>
  <c r="AN176" i="15"/>
  <c r="AO176" i="15" s="1"/>
  <c r="AN170" i="15"/>
  <c r="AO170" i="15" s="1"/>
  <c r="AN182" i="15"/>
  <c r="AO182" i="15" s="1"/>
  <c r="AN167" i="15"/>
  <c r="AO167" i="15" s="1"/>
  <c r="AN184" i="15"/>
  <c r="AO184" i="15" s="1"/>
  <c r="AN163" i="15"/>
  <c r="AO163" i="15" s="1"/>
  <c r="AN159" i="15"/>
  <c r="AO159" i="15" s="1"/>
  <c r="AN155" i="15"/>
  <c r="AO155" i="15" s="1"/>
  <c r="AN151" i="15"/>
  <c r="AO151" i="15" s="1"/>
  <c r="AN147" i="15"/>
  <c r="AO147" i="15" s="1"/>
  <c r="AN143" i="15"/>
  <c r="AO143" i="15" s="1"/>
  <c r="AN139" i="15"/>
  <c r="AO139" i="15" s="1"/>
  <c r="AN135" i="15"/>
  <c r="AO135" i="15" s="1"/>
  <c r="AN131" i="15"/>
  <c r="AO131" i="15" s="1"/>
  <c r="AN127" i="15"/>
  <c r="AO127" i="15" s="1"/>
  <c r="AN177" i="15"/>
  <c r="AO177" i="15" s="1"/>
  <c r="AN168" i="15"/>
  <c r="AO168" i="15" s="1"/>
  <c r="AN119" i="15"/>
  <c r="AO119" i="15" s="1"/>
  <c r="AN115" i="15"/>
  <c r="AO115" i="15" s="1"/>
  <c r="AN111" i="15"/>
  <c r="AO111" i="15" s="1"/>
  <c r="AN107" i="15"/>
  <c r="AO107" i="15" s="1"/>
  <c r="AN103" i="15"/>
  <c r="AO103" i="15" s="1"/>
  <c r="AN99" i="15"/>
  <c r="AO99" i="15" s="1"/>
  <c r="AN95" i="15"/>
  <c r="AO95" i="15" s="1"/>
  <c r="AN91" i="15"/>
  <c r="AO91" i="15" s="1"/>
  <c r="AN186" i="15"/>
  <c r="AO186" i="15" s="1"/>
  <c r="AN194" i="15"/>
  <c r="AO194" i="15" s="1"/>
  <c r="AN88" i="15"/>
  <c r="AO88" i="15" s="1"/>
  <c r="AN80" i="15"/>
  <c r="AO80" i="15" s="1"/>
  <c r="AN68" i="15"/>
  <c r="AO68" i="15" s="1"/>
  <c r="AN85" i="15"/>
  <c r="AO85" i="15" s="1"/>
  <c r="AN81" i="15"/>
  <c r="AO81" i="15" s="1"/>
  <c r="AN77" i="15"/>
  <c r="AO77" i="15" s="1"/>
  <c r="AN73" i="15"/>
  <c r="AO73" i="15" s="1"/>
  <c r="AN66" i="15"/>
  <c r="AO66" i="15" s="1"/>
  <c r="AN62" i="15"/>
  <c r="AO62" i="15" s="1"/>
  <c r="AN58" i="15"/>
  <c r="AO58" i="15" s="1"/>
  <c r="AN116" i="15"/>
  <c r="AO116" i="15" s="1"/>
  <c r="AN98" i="15"/>
  <c r="AO98" i="15" s="1"/>
  <c r="AN86" i="15"/>
  <c r="AO86" i="15" s="1"/>
  <c r="AN63" i="15"/>
  <c r="AO63" i="15" s="1"/>
  <c r="AN230" i="15"/>
  <c r="AO230" i="15" s="1"/>
  <c r="AN218" i="15"/>
  <c r="AO218" i="15" s="1"/>
  <c r="AN210" i="15"/>
  <c r="AO210" i="15" s="1"/>
  <c r="AN198" i="15"/>
  <c r="AO198" i="15" s="1"/>
  <c r="AN191" i="15"/>
  <c r="AO191" i="15" s="1"/>
  <c r="AN164" i="15"/>
  <c r="AO164" i="15" s="1"/>
  <c r="AN152" i="15"/>
  <c r="AO152" i="15" s="1"/>
  <c r="AN144" i="15"/>
  <c r="AO144" i="15" s="1"/>
  <c r="AN132" i="15"/>
  <c r="AO132" i="15" s="1"/>
  <c r="AN248" i="15"/>
  <c r="AO248" i="15" s="1"/>
  <c r="AN171" i="15"/>
  <c r="AO171" i="15" s="1"/>
  <c r="AN102" i="15"/>
  <c r="AO102" i="15" s="1"/>
  <c r="AN96" i="15"/>
  <c r="AO96" i="15" s="1"/>
  <c r="AN67" i="15"/>
  <c r="AO67" i="15" s="1"/>
  <c r="AN106" i="15"/>
  <c r="AO106" i="15" s="1"/>
  <c r="AN65" i="15"/>
  <c r="AO65" i="15" s="1"/>
  <c r="AN300" i="15"/>
  <c r="AO300" i="15" s="1"/>
  <c r="AN296" i="15"/>
  <c r="AO296" i="15" s="1"/>
  <c r="AN307" i="15"/>
  <c r="AO307" i="15" s="1"/>
  <c r="AN299" i="15"/>
  <c r="AO299" i="15" s="1"/>
  <c r="AN283" i="15"/>
  <c r="AO283" i="15" s="1"/>
  <c r="AN256" i="15"/>
  <c r="AO256" i="15" s="1"/>
  <c r="AN240" i="15"/>
  <c r="AO240" i="15" s="1"/>
  <c r="AN236" i="15"/>
  <c r="AO236" i="15" s="1"/>
  <c r="AN232" i="15"/>
  <c r="AO232" i="15" s="1"/>
  <c r="AN228" i="15"/>
  <c r="AO228" i="15" s="1"/>
  <c r="AN224" i="15"/>
  <c r="AO224" i="15" s="1"/>
  <c r="AN220" i="15"/>
  <c r="AO220" i="15" s="1"/>
  <c r="AN216" i="15"/>
  <c r="AO216" i="15" s="1"/>
  <c r="AN212" i="15"/>
  <c r="AO212" i="15" s="1"/>
  <c r="AN208" i="15"/>
  <c r="AO208" i="15" s="1"/>
  <c r="AN204" i="15"/>
  <c r="AO204" i="15" s="1"/>
  <c r="AN200" i="15"/>
  <c r="AO200" i="15" s="1"/>
  <c r="AN193" i="15"/>
  <c r="AO193" i="15" s="1"/>
  <c r="AN189" i="15"/>
  <c r="AO189" i="15" s="1"/>
  <c r="AN185" i="15"/>
  <c r="AO185" i="15" s="1"/>
  <c r="AN181" i="15"/>
  <c r="AO181" i="15" s="1"/>
  <c r="AN196" i="15"/>
  <c r="AO196" i="15" s="1"/>
  <c r="AN162" i="15"/>
  <c r="AO162" i="15" s="1"/>
  <c r="AN158" i="15"/>
  <c r="AO158" i="15" s="1"/>
  <c r="AN154" i="15"/>
  <c r="AO154" i="15" s="1"/>
  <c r="AN150" i="15"/>
  <c r="AO150" i="15" s="1"/>
  <c r="AN146" i="15"/>
  <c r="AO146" i="15" s="1"/>
  <c r="AN142" i="15"/>
  <c r="AO142" i="15" s="1"/>
  <c r="AN138" i="15"/>
  <c r="AO138" i="15" s="1"/>
  <c r="AN134" i="15"/>
  <c r="AO134" i="15" s="1"/>
  <c r="AN130" i="15"/>
  <c r="AO130" i="15" s="1"/>
  <c r="AN126" i="15"/>
  <c r="AO126" i="15" s="1"/>
  <c r="AN122" i="15"/>
  <c r="AO122" i="15" s="1"/>
  <c r="AN179" i="15"/>
  <c r="AO179" i="15" s="1"/>
  <c r="AN172" i="15"/>
  <c r="AO172" i="15" s="1"/>
  <c r="AN246" i="15"/>
  <c r="AO246" i="15" s="1"/>
  <c r="AN174" i="15"/>
  <c r="AO174" i="15" s="1"/>
  <c r="AN125" i="15"/>
  <c r="AO125" i="15" s="1"/>
  <c r="AN173" i="15"/>
  <c r="AO173" i="15" s="1"/>
  <c r="AN110" i="15"/>
  <c r="AO110" i="15" s="1"/>
  <c r="AN94" i="15"/>
  <c r="AO94" i="15" s="1"/>
  <c r="AN78" i="15"/>
  <c r="AO78" i="15" s="1"/>
  <c r="AN72" i="15"/>
  <c r="AO72" i="15" s="1"/>
  <c r="AN61" i="15"/>
  <c r="AO61" i="15" s="1"/>
  <c r="AN120" i="15"/>
  <c r="AO120" i="15" s="1"/>
  <c r="AN104" i="15"/>
  <c r="AO104" i="15" s="1"/>
  <c r="AN71" i="15"/>
  <c r="AO71" i="15" s="1"/>
  <c r="AN114" i="15"/>
  <c r="AO114" i="15" s="1"/>
  <c r="AN92" i="15"/>
  <c r="AO92" i="15" s="1"/>
  <c r="AN74" i="15"/>
  <c r="AO74" i="15" s="1"/>
  <c r="AN254" i="15"/>
  <c r="AO254" i="15" s="1"/>
  <c r="AN238" i="15"/>
  <c r="AO238" i="15" s="1"/>
  <c r="AN222" i="15"/>
  <c r="AO222" i="15" s="1"/>
  <c r="AN206" i="15"/>
  <c r="AO206" i="15" s="1"/>
  <c r="AN187" i="15"/>
  <c r="AO187" i="15" s="1"/>
  <c r="AN160" i="15"/>
  <c r="AO160" i="15" s="1"/>
  <c r="AN140" i="15"/>
  <c r="AO140" i="15" s="1"/>
  <c r="AN128" i="15"/>
  <c r="AO128" i="15" s="1"/>
  <c r="AN169" i="15"/>
  <c r="AO169" i="15" s="1"/>
  <c r="AN178" i="15"/>
  <c r="AO178" i="15" s="1"/>
  <c r="AN118" i="15"/>
  <c r="AO118" i="15" s="1"/>
  <c r="AN90" i="15"/>
  <c r="AO90" i="15" s="1"/>
  <c r="AN314" i="15"/>
  <c r="AO314" i="15" s="1"/>
  <c r="AN310" i="15"/>
  <c r="AO310" i="15" s="1"/>
  <c r="AN306" i="15"/>
  <c r="AO306" i="15" s="1"/>
  <c r="AN302" i="15"/>
  <c r="AO302" i="15" s="1"/>
  <c r="AN313" i="15"/>
  <c r="AO313" i="15" s="1"/>
  <c r="AN301" i="15"/>
  <c r="AO301" i="15" s="1"/>
  <c r="AN305" i="15"/>
  <c r="AO305" i="15" s="1"/>
  <c r="AN290" i="15"/>
  <c r="AO290" i="15" s="1"/>
  <c r="AN286" i="15"/>
  <c r="AO286" i="15" s="1"/>
  <c r="AN294" i="15"/>
  <c r="AO294" i="15" s="1"/>
  <c r="AN279" i="15"/>
  <c r="AO279" i="15" s="1"/>
  <c r="AN275" i="15"/>
  <c r="AO275" i="15" s="1"/>
  <c r="AN271" i="15"/>
  <c r="AO271" i="15" s="1"/>
  <c r="AN267" i="15"/>
  <c r="AO267" i="15" s="1"/>
  <c r="AN303" i="15"/>
  <c r="AO303" i="15" s="1"/>
  <c r="AN282" i="15"/>
  <c r="AO282" i="15" s="1"/>
  <c r="AN276" i="15"/>
  <c r="AO276" i="15" s="1"/>
  <c r="AN262" i="15"/>
  <c r="AO262" i="15" s="1"/>
  <c r="AN278" i="15"/>
  <c r="AO278" i="15" s="1"/>
  <c r="AN257" i="15"/>
  <c r="AO257" i="15" s="1"/>
  <c r="AN253" i="15"/>
  <c r="AO253" i="15" s="1"/>
  <c r="AN249" i="15"/>
  <c r="AO249" i="15" s="1"/>
  <c r="AN245" i="15"/>
  <c r="AO245" i="15" s="1"/>
  <c r="AN280" i="15"/>
  <c r="AO280" i="15" s="1"/>
  <c r="AN264" i="15"/>
  <c r="AO264" i="15" s="1"/>
  <c r="AN252" i="15"/>
  <c r="AO252" i="15" s="1"/>
  <c r="AN237" i="15"/>
  <c r="AO237" i="15" s="1"/>
  <c r="AN233" i="15"/>
  <c r="AO233" i="15" s="1"/>
  <c r="AN229" i="15"/>
  <c r="AO229" i="15" s="1"/>
  <c r="AN225" i="15"/>
  <c r="AO225" i="15" s="1"/>
  <c r="AN221" i="15"/>
  <c r="AO221" i="15" s="1"/>
  <c r="AN217" i="15"/>
  <c r="AO217" i="15" s="1"/>
  <c r="AN213" i="15"/>
  <c r="AO213" i="15" s="1"/>
  <c r="AN209" i="15"/>
  <c r="AO209" i="15" s="1"/>
  <c r="AN205" i="15"/>
  <c r="AO205" i="15" s="1"/>
  <c r="AN201" i="15"/>
  <c r="AO201" i="15" s="1"/>
  <c r="AN197" i="15"/>
  <c r="AO197" i="15" s="1"/>
  <c r="AN263" i="15"/>
  <c r="AO263" i="15" s="1"/>
  <c r="AN274" i="15"/>
  <c r="AO274" i="15" s="1"/>
  <c r="AN239" i="15"/>
  <c r="AO239" i="15" s="1"/>
  <c r="AN258" i="15"/>
  <c r="AO258" i="15" s="1"/>
  <c r="AN180" i="15"/>
  <c r="AO180" i="15" s="1"/>
  <c r="AN190" i="15"/>
  <c r="AO190" i="15" s="1"/>
  <c r="AN192" i="15"/>
  <c r="AO192" i="15" s="1"/>
  <c r="AN165" i="15"/>
  <c r="AO165" i="15" s="1"/>
  <c r="AN161" i="15"/>
  <c r="AO161" i="15" s="1"/>
  <c r="AN157" i="15"/>
  <c r="AO157" i="15" s="1"/>
  <c r="AN153" i="15"/>
  <c r="AO153" i="15" s="1"/>
  <c r="AN149" i="15"/>
  <c r="AO149" i="15" s="1"/>
  <c r="AN145" i="15"/>
  <c r="AO145" i="15" s="1"/>
  <c r="AN141" i="15"/>
  <c r="AO141" i="15" s="1"/>
  <c r="AN137" i="15"/>
  <c r="AO137" i="15" s="1"/>
  <c r="AN133" i="15"/>
  <c r="AO133" i="15" s="1"/>
  <c r="AN129" i="15"/>
  <c r="AO129" i="15" s="1"/>
  <c r="AN166" i="15"/>
  <c r="AO166" i="15" s="1"/>
  <c r="AN121" i="15"/>
  <c r="AO121" i="15" s="1"/>
  <c r="AN117" i="15"/>
  <c r="AO117" i="15" s="1"/>
  <c r="AN113" i="15"/>
  <c r="AO113" i="15" s="1"/>
  <c r="AN109" i="15"/>
  <c r="AO109" i="15" s="1"/>
  <c r="AN105" i="15"/>
  <c r="AO105" i="15" s="1"/>
  <c r="AN101" i="15"/>
  <c r="AO101" i="15" s="1"/>
  <c r="AN97" i="15"/>
  <c r="AO97" i="15" s="1"/>
  <c r="AN93" i="15"/>
  <c r="AO93" i="15" s="1"/>
  <c r="AN89" i="15"/>
  <c r="AO89" i="15" s="1"/>
  <c r="AN84" i="15"/>
  <c r="AO84" i="15" s="1"/>
  <c r="AN76" i="15"/>
  <c r="AO76" i="15" s="1"/>
  <c r="AN70" i="15"/>
  <c r="AO70" i="15" s="1"/>
  <c r="AN59" i="15"/>
  <c r="AO59" i="15" s="1"/>
  <c r="AN87" i="15"/>
  <c r="AO87" i="15" s="1"/>
  <c r="AN83" i="15"/>
  <c r="AO83" i="15" s="1"/>
  <c r="AN79" i="15"/>
  <c r="AO79" i="15" s="1"/>
  <c r="AN75" i="15"/>
  <c r="AO75" i="15" s="1"/>
  <c r="AN69" i="15"/>
  <c r="AO69" i="15" s="1"/>
  <c r="AN64" i="15"/>
  <c r="AO64" i="15" s="1"/>
  <c r="AN60" i="15"/>
  <c r="AO60" i="15" s="1"/>
  <c r="AN56" i="15"/>
  <c r="AO56" i="15" s="1"/>
  <c r="AN100" i="15"/>
  <c r="AO100" i="15" s="1"/>
  <c r="AN298" i="15"/>
  <c r="AO298" i="15" s="1"/>
  <c r="AN315" i="15"/>
  <c r="AO315" i="15" s="1"/>
  <c r="AN295" i="15"/>
  <c r="AO295" i="15" s="1"/>
  <c r="AN297" i="15"/>
  <c r="AO297" i="15" s="1"/>
  <c r="AN281" i="15"/>
  <c r="AO281" i="15" s="1"/>
  <c r="AN291" i="15"/>
  <c r="AO291" i="15" s="1"/>
  <c r="AN261" i="15"/>
  <c r="AO261" i="15" s="1"/>
  <c r="AN242" i="15"/>
  <c r="AO242" i="15" s="1"/>
  <c r="AN234" i="15"/>
  <c r="AO234" i="15" s="1"/>
  <c r="AN226" i="15"/>
  <c r="AO226" i="15" s="1"/>
  <c r="AN214" i="15"/>
  <c r="AO214" i="15" s="1"/>
  <c r="AN202" i="15"/>
  <c r="AO202" i="15" s="1"/>
  <c r="AN195" i="15"/>
  <c r="AO195" i="15" s="1"/>
  <c r="AN183" i="15"/>
  <c r="AO183" i="15" s="1"/>
  <c r="AN156" i="15"/>
  <c r="AO156" i="15" s="1"/>
  <c r="AN148" i="15"/>
  <c r="AO148" i="15" s="1"/>
  <c r="AN136" i="15"/>
  <c r="AO136" i="15" s="1"/>
  <c r="AN124" i="15"/>
  <c r="AO124" i="15" s="1"/>
  <c r="AN175" i="15"/>
  <c r="AO175" i="15" s="1"/>
  <c r="AN244" i="15"/>
  <c r="AO244" i="15" s="1"/>
  <c r="AN123" i="15"/>
  <c r="AO123" i="15" s="1"/>
  <c r="AN82" i="15"/>
  <c r="AO82" i="15" s="1"/>
  <c r="AN57" i="15"/>
  <c r="AO57" i="15" s="1"/>
  <c r="AN112" i="15"/>
  <c r="AO112" i="15" s="1"/>
  <c r="AN108" i="15"/>
  <c r="AO108" i="15" s="1"/>
  <c r="AJ305" i="15"/>
  <c r="AJ301" i="15"/>
  <c r="AJ298" i="15"/>
  <c r="AJ313" i="15"/>
  <c r="AJ294" i="15"/>
  <c r="AJ289" i="15"/>
  <c r="AJ248" i="15"/>
  <c r="AJ252" i="15"/>
  <c r="AJ261" i="15"/>
  <c r="AJ241" i="15"/>
  <c r="AJ238" i="15"/>
  <c r="AJ234" i="15"/>
  <c r="AJ230" i="15"/>
  <c r="AJ226" i="15"/>
  <c r="AJ222" i="15"/>
  <c r="AJ218" i="15"/>
  <c r="AJ214" i="15"/>
  <c r="AJ210" i="15"/>
  <c r="AJ206" i="15"/>
  <c r="AJ202" i="15"/>
  <c r="AJ198" i="15"/>
  <c r="AJ195" i="15"/>
  <c r="AJ191" i="15"/>
  <c r="AJ187" i="15"/>
  <c r="AJ183" i="15"/>
  <c r="AJ164" i="15"/>
  <c r="AJ160" i="15"/>
  <c r="AJ156" i="15"/>
  <c r="AJ152" i="15"/>
  <c r="AJ148" i="15"/>
  <c r="AJ144" i="15"/>
  <c r="AJ140" i="15"/>
  <c r="AJ136" i="15"/>
  <c r="AJ132" i="15"/>
  <c r="AJ128" i="15"/>
  <c r="AJ124" i="15"/>
  <c r="AJ174" i="15"/>
  <c r="AJ176" i="15"/>
  <c r="AJ116" i="15"/>
  <c r="AJ100" i="15"/>
  <c r="AJ125" i="15"/>
  <c r="AJ110" i="15"/>
  <c r="AJ94" i="15"/>
  <c r="AJ120" i="15"/>
  <c r="AJ104" i="15"/>
  <c r="AJ98" i="15"/>
  <c r="AJ179" i="15"/>
  <c r="AJ106" i="15"/>
  <c r="AJ278" i="15"/>
  <c r="AJ217" i="15"/>
  <c r="AJ209" i="15"/>
  <c r="AJ201" i="15"/>
  <c r="AJ272" i="15"/>
  <c r="AJ178" i="15"/>
  <c r="AJ188" i="15"/>
  <c r="AJ157" i="15"/>
  <c r="AJ145" i="15"/>
  <c r="AJ137" i="15"/>
  <c r="AJ121" i="15"/>
  <c r="AJ109" i="15"/>
  <c r="AJ97" i="15"/>
  <c r="AJ170" i="15"/>
  <c r="AJ312" i="15"/>
  <c r="AJ308" i="15"/>
  <c r="AJ304" i="15"/>
  <c r="AJ309" i="15"/>
  <c r="AJ303" i="15"/>
  <c r="AJ307" i="15"/>
  <c r="AJ292" i="15"/>
  <c r="AJ288" i="15"/>
  <c r="AJ284" i="15"/>
  <c r="AJ287" i="15"/>
  <c r="AJ277" i="15"/>
  <c r="AJ273" i="15"/>
  <c r="AJ269" i="15"/>
  <c r="AJ265" i="15"/>
  <c r="AJ283" i="15"/>
  <c r="AJ281" i="15"/>
  <c r="AJ266" i="15"/>
  <c r="AJ285" i="15"/>
  <c r="AJ268" i="15"/>
  <c r="AJ259" i="15"/>
  <c r="AJ255" i="15"/>
  <c r="AJ251" i="15"/>
  <c r="AJ247" i="15"/>
  <c r="AJ243" i="15"/>
  <c r="AJ270" i="15"/>
  <c r="AJ258" i="15"/>
  <c r="AJ246" i="15"/>
  <c r="AJ240" i="15"/>
  <c r="AJ235" i="15"/>
  <c r="AJ231" i="15"/>
  <c r="AJ227" i="15"/>
  <c r="AJ223" i="15"/>
  <c r="AJ219" i="15"/>
  <c r="AJ215" i="15"/>
  <c r="AJ211" i="15"/>
  <c r="AJ207" i="15"/>
  <c r="AJ203" i="15"/>
  <c r="AJ199" i="15"/>
  <c r="AJ264" i="15"/>
  <c r="AJ239" i="15"/>
  <c r="AJ280" i="15"/>
  <c r="AJ186" i="15"/>
  <c r="AJ169" i="15"/>
  <c r="AJ182" i="15"/>
  <c r="AJ166" i="15"/>
  <c r="AJ163" i="15"/>
  <c r="AJ159" i="15"/>
  <c r="AJ155" i="15"/>
  <c r="AJ151" i="15"/>
  <c r="AJ147" i="15"/>
  <c r="AJ143" i="15"/>
  <c r="AJ139" i="15"/>
  <c r="AJ135" i="15"/>
  <c r="AJ131" i="15"/>
  <c r="AJ127" i="15"/>
  <c r="AJ119" i="15"/>
  <c r="AJ115" i="15"/>
  <c r="AJ111" i="15"/>
  <c r="AJ107" i="15"/>
  <c r="AJ103" i="15"/>
  <c r="AJ99" i="15"/>
  <c r="AJ95" i="15"/>
  <c r="AJ184" i="15"/>
  <c r="AJ262" i="15"/>
  <c r="AJ256" i="15"/>
  <c r="AJ194" i="15"/>
  <c r="AJ165" i="15"/>
  <c r="AJ149" i="15"/>
  <c r="AJ133" i="15"/>
  <c r="AJ117" i="15"/>
  <c r="AJ101" i="15"/>
  <c r="AJ192" i="15"/>
  <c r="AJ300" i="15"/>
  <c r="AJ296" i="15"/>
  <c r="AJ297" i="15"/>
  <c r="AJ315" i="15"/>
  <c r="AJ282" i="15"/>
  <c r="AJ263" i="15"/>
  <c r="AJ244" i="15"/>
  <c r="AJ254" i="15"/>
  <c r="AJ236" i="15"/>
  <c r="AJ232" i="15"/>
  <c r="AJ228" i="15"/>
  <c r="AJ224" i="15"/>
  <c r="AJ220" i="15"/>
  <c r="AJ216" i="15"/>
  <c r="AJ212" i="15"/>
  <c r="AJ208" i="15"/>
  <c r="AJ204" i="15"/>
  <c r="AJ200" i="15"/>
  <c r="AJ196" i="15"/>
  <c r="AJ193" i="15"/>
  <c r="AJ189" i="15"/>
  <c r="AJ185" i="15"/>
  <c r="AJ181" i="15"/>
  <c r="AJ167" i="15"/>
  <c r="AJ162" i="15"/>
  <c r="AJ158" i="15"/>
  <c r="AJ154" i="15"/>
  <c r="AJ150" i="15"/>
  <c r="AJ146" i="15"/>
  <c r="AJ142" i="15"/>
  <c r="AJ138" i="15"/>
  <c r="AJ134" i="15"/>
  <c r="AJ130" i="15"/>
  <c r="AJ126" i="15"/>
  <c r="AJ122" i="15"/>
  <c r="AJ177" i="15"/>
  <c r="AJ171" i="15"/>
  <c r="AJ180" i="15"/>
  <c r="AJ173" i="15"/>
  <c r="AJ168" i="15"/>
  <c r="AJ123" i="15"/>
  <c r="AJ175" i="15"/>
  <c r="AJ108" i="15"/>
  <c r="AJ92" i="15"/>
  <c r="AJ118" i="15"/>
  <c r="AJ102" i="15"/>
  <c r="AJ112" i="15"/>
  <c r="AJ96" i="15"/>
  <c r="AJ114" i="15"/>
  <c r="AJ314" i="15"/>
  <c r="AJ310" i="15"/>
  <c r="AJ306" i="15"/>
  <c r="AJ302" i="15"/>
  <c r="AJ311" i="15"/>
  <c r="AJ295" i="15"/>
  <c r="AJ299" i="15"/>
  <c r="AJ293" i="15"/>
  <c r="AJ290" i="15"/>
  <c r="AJ286" i="15"/>
  <c r="AJ279" i="15"/>
  <c r="AJ275" i="15"/>
  <c r="AJ271" i="15"/>
  <c r="AJ267" i="15"/>
  <c r="AJ291" i="15"/>
  <c r="AJ274" i="15"/>
  <c r="AJ260" i="15"/>
  <c r="AJ276" i="15"/>
  <c r="AJ257" i="15"/>
  <c r="AJ253" i="15"/>
  <c r="AJ249" i="15"/>
  <c r="AJ245" i="15"/>
  <c r="AJ250" i="15"/>
  <c r="AJ242" i="15"/>
  <c r="AJ237" i="15"/>
  <c r="AJ233" i="15"/>
  <c r="AJ229" i="15"/>
  <c r="AJ225" i="15"/>
  <c r="AJ221" i="15"/>
  <c r="AJ213" i="15"/>
  <c r="AJ205" i="15"/>
  <c r="AJ197" i="15"/>
  <c r="AJ172" i="15"/>
  <c r="AJ190" i="15"/>
  <c r="AJ161" i="15"/>
  <c r="AJ153" i="15"/>
  <c r="AJ141" i="15"/>
  <c r="AJ129" i="15"/>
  <c r="AJ113" i="15"/>
  <c r="AJ105" i="15"/>
  <c r="AJ93" i="15"/>
  <c r="P256" i="15"/>
  <c r="Q256" i="15" s="1"/>
  <c r="R256" i="15"/>
  <c r="U256" i="15"/>
  <c r="V256" i="15" s="1"/>
  <c r="AI256" i="15"/>
  <c r="AH256" i="15"/>
  <c r="AG256" i="15"/>
  <c r="AF256" i="15"/>
  <c r="AE256" i="15"/>
  <c r="I257" i="15"/>
  <c r="B217" i="31"/>
  <c r="AA216" i="31"/>
  <c r="AH216" i="31" s="1"/>
  <c r="AQ216" i="31" s="1"/>
  <c r="C216" i="31"/>
  <c r="B217" i="30"/>
  <c r="AA216" i="30"/>
  <c r="AH216" i="30" s="1"/>
  <c r="AQ216" i="30" s="1"/>
  <c r="C216" i="30"/>
  <c r="C215" i="29"/>
  <c r="B216" i="29"/>
  <c r="AA215" i="29"/>
  <c r="AH215" i="29" s="1"/>
  <c r="AQ215" i="29" s="1"/>
  <c r="F214" i="23"/>
  <c r="D215" i="23"/>
  <c r="G215" i="23" s="1"/>
  <c r="E215" i="23" s="1"/>
  <c r="G208" i="8"/>
  <c r="B211" i="8"/>
  <c r="AA210" i="8"/>
  <c r="AH210" i="8" s="1"/>
  <c r="AQ210" i="8" s="1"/>
  <c r="C210" i="8"/>
  <c r="D210" i="31" l="1"/>
  <c r="E210" i="31" s="1"/>
  <c r="G210" i="31" s="1"/>
  <c r="D210" i="30"/>
  <c r="E210" i="30" s="1"/>
  <c r="G210" i="30" s="1"/>
  <c r="D210" i="29"/>
  <c r="E210" i="29" s="1"/>
  <c r="G210" i="29" s="1"/>
  <c r="D210" i="8"/>
  <c r="E210" i="8" s="1"/>
  <c r="BC214" i="23"/>
  <c r="AY214" i="23"/>
  <c r="AZ214" i="23" s="1"/>
  <c r="M215" i="23"/>
  <c r="R257" i="15"/>
  <c r="P257" i="15"/>
  <c r="Q257" i="15" s="1"/>
  <c r="AF257" i="15"/>
  <c r="AI257" i="15"/>
  <c r="AG257" i="15"/>
  <c r="AE257" i="15"/>
  <c r="AH257" i="15"/>
  <c r="U257" i="15"/>
  <c r="V257" i="15" s="1"/>
  <c r="I258" i="15"/>
  <c r="B218" i="31"/>
  <c r="AA217" i="31"/>
  <c r="AH217" i="31" s="1"/>
  <c r="AQ217" i="31" s="1"/>
  <c r="C217" i="31"/>
  <c r="B218" i="30"/>
  <c r="AA217" i="30"/>
  <c r="AH217" i="30" s="1"/>
  <c r="AQ217" i="30" s="1"/>
  <c r="C217" i="30"/>
  <c r="AA216" i="29"/>
  <c r="AH216" i="29" s="1"/>
  <c r="AQ216" i="29" s="1"/>
  <c r="C216" i="29"/>
  <c r="B217" i="29"/>
  <c r="D216" i="23"/>
  <c r="G216" i="23" s="1"/>
  <c r="E216" i="23" s="1"/>
  <c r="F215" i="23"/>
  <c r="B212" i="8"/>
  <c r="AA211" i="8"/>
  <c r="AH211" i="8" s="1"/>
  <c r="AQ211" i="8" s="1"/>
  <c r="C211" i="8"/>
  <c r="G209" i="8"/>
  <c r="D211" i="31" l="1"/>
  <c r="E211" i="31" s="1"/>
  <c r="G211" i="31" s="1"/>
  <c r="D211" i="30"/>
  <c r="E211" i="30" s="1"/>
  <c r="G211" i="30" s="1"/>
  <c r="D211" i="29"/>
  <c r="E211" i="29" s="1"/>
  <c r="G211" i="29" s="1"/>
  <c r="D211" i="8"/>
  <c r="E211" i="8" s="1"/>
  <c r="BC215" i="23"/>
  <c r="AY215" i="23"/>
  <c r="AZ215" i="23" s="1"/>
  <c r="M216" i="23"/>
  <c r="P258" i="15"/>
  <c r="Q258" i="15" s="1"/>
  <c r="R258" i="15"/>
  <c r="U258" i="15"/>
  <c r="V258" i="15" s="1"/>
  <c r="AE258" i="15"/>
  <c r="AF258" i="15"/>
  <c r="AH258" i="15"/>
  <c r="AI258" i="15"/>
  <c r="AG258" i="15"/>
  <c r="I259" i="15"/>
  <c r="B219" i="31"/>
  <c r="AA218" i="31"/>
  <c r="AH218" i="31" s="1"/>
  <c r="AQ218" i="31" s="1"/>
  <c r="C218" i="31"/>
  <c r="C218" i="30"/>
  <c r="B219" i="30"/>
  <c r="AA218" i="30"/>
  <c r="AH218" i="30" s="1"/>
  <c r="AQ218" i="30" s="1"/>
  <c r="C217" i="29"/>
  <c r="AA217" i="29"/>
  <c r="AH217" i="29" s="1"/>
  <c r="AQ217" i="29" s="1"/>
  <c r="B218" i="29"/>
  <c r="G210" i="8"/>
  <c r="B213" i="8"/>
  <c r="AA212" i="8"/>
  <c r="AH212" i="8" s="1"/>
  <c r="AQ212" i="8" s="1"/>
  <c r="C212" i="8"/>
  <c r="D217" i="23"/>
  <c r="G217" i="23" s="1"/>
  <c r="E217" i="23" s="1"/>
  <c r="F216" i="23"/>
  <c r="D212" i="31" l="1"/>
  <c r="E212" i="31" s="1"/>
  <c r="G212" i="31" s="1"/>
  <c r="D212" i="30"/>
  <c r="E212" i="30" s="1"/>
  <c r="G212" i="30" s="1"/>
  <c r="D212" i="29"/>
  <c r="E212" i="29" s="1"/>
  <c r="G212" i="29" s="1"/>
  <c r="D212" i="8"/>
  <c r="BC216" i="23"/>
  <c r="AY216" i="23"/>
  <c r="AZ216" i="23" s="1"/>
  <c r="M217" i="23"/>
  <c r="R259" i="15"/>
  <c r="P259" i="15"/>
  <c r="Q259" i="15" s="1"/>
  <c r="AH259" i="15"/>
  <c r="AF259" i="15"/>
  <c r="AI259" i="15"/>
  <c r="AG259" i="15"/>
  <c r="AE259" i="15"/>
  <c r="U259" i="15"/>
  <c r="V259" i="15" s="1"/>
  <c r="I260" i="15"/>
  <c r="AA219" i="31"/>
  <c r="AH219" i="31" s="1"/>
  <c r="AQ219" i="31" s="1"/>
  <c r="C219" i="31"/>
  <c r="B220" i="31"/>
  <c r="B220" i="30"/>
  <c r="AA219" i="30"/>
  <c r="AH219" i="30" s="1"/>
  <c r="AQ219" i="30" s="1"/>
  <c r="C219" i="30"/>
  <c r="B219" i="29"/>
  <c r="AA218" i="29"/>
  <c r="AH218" i="29" s="1"/>
  <c r="AQ218" i="29" s="1"/>
  <c r="C218" i="29"/>
  <c r="G211" i="8"/>
  <c r="B214" i="8"/>
  <c r="AA213" i="8"/>
  <c r="AH213" i="8" s="1"/>
  <c r="AQ213" i="8" s="1"/>
  <c r="C213" i="8"/>
  <c r="F217" i="23"/>
  <c r="D218" i="23"/>
  <c r="G218" i="23" s="1"/>
  <c r="E218" i="23" s="1"/>
  <c r="E212" i="8"/>
  <c r="D213" i="31" l="1"/>
  <c r="E213" i="31" s="1"/>
  <c r="G213" i="31" s="1"/>
  <c r="D213" i="30"/>
  <c r="E213" i="30" s="1"/>
  <c r="G213" i="30" s="1"/>
  <c r="D213" i="29"/>
  <c r="E213" i="29" s="1"/>
  <c r="G213" i="29" s="1"/>
  <c r="D213" i="8"/>
  <c r="BC217" i="23"/>
  <c r="AY217" i="23"/>
  <c r="AZ217" i="23" s="1"/>
  <c r="M218" i="23"/>
  <c r="P260" i="15"/>
  <c r="Q260" i="15" s="1"/>
  <c r="R260" i="15"/>
  <c r="AE260" i="15"/>
  <c r="AH260" i="15"/>
  <c r="AF260" i="15"/>
  <c r="AG260" i="15"/>
  <c r="AI260" i="15"/>
  <c r="U260" i="15"/>
  <c r="V260" i="15" s="1"/>
  <c r="I261" i="15"/>
  <c r="B221" i="31"/>
  <c r="AA220" i="31"/>
  <c r="AH220" i="31" s="1"/>
  <c r="AQ220" i="31" s="1"/>
  <c r="C220" i="31"/>
  <c r="C220" i="30"/>
  <c r="B221" i="30"/>
  <c r="AA220" i="30"/>
  <c r="AH220" i="30" s="1"/>
  <c r="AQ220" i="30" s="1"/>
  <c r="C219" i="29"/>
  <c r="B220" i="29"/>
  <c r="AA219" i="29"/>
  <c r="AH219" i="29" s="1"/>
  <c r="AQ219" i="29" s="1"/>
  <c r="G212" i="8"/>
  <c r="F218" i="23"/>
  <c r="D219" i="23"/>
  <c r="G219" i="23" s="1"/>
  <c r="E219" i="23" s="1"/>
  <c r="B215" i="8"/>
  <c r="AA214" i="8"/>
  <c r="AH214" i="8" s="1"/>
  <c r="AQ214" i="8" s="1"/>
  <c r="C214" i="8"/>
  <c r="E213" i="8"/>
  <c r="D214" i="31" l="1"/>
  <c r="E214" i="31" s="1"/>
  <c r="G214" i="31" s="1"/>
  <c r="D214" i="30"/>
  <c r="E214" i="30" s="1"/>
  <c r="G214" i="30" s="1"/>
  <c r="D214" i="29"/>
  <c r="E214" i="29" s="1"/>
  <c r="G214" i="29" s="1"/>
  <c r="D214" i="8"/>
  <c r="BC218" i="23"/>
  <c r="AY218" i="23"/>
  <c r="AZ218" i="23" s="1"/>
  <c r="M219" i="23"/>
  <c r="R261" i="15"/>
  <c r="P261" i="15"/>
  <c r="Q261" i="15" s="1"/>
  <c r="AI261" i="15"/>
  <c r="AH261" i="15"/>
  <c r="AE261" i="15"/>
  <c r="U261" i="15"/>
  <c r="V261" i="15" s="1"/>
  <c r="AG261" i="15"/>
  <c r="AF261" i="15"/>
  <c r="I262" i="15"/>
  <c r="B222" i="31"/>
  <c r="AA221" i="31"/>
  <c r="AH221" i="31" s="1"/>
  <c r="AQ221" i="31" s="1"/>
  <c r="C221" i="31"/>
  <c r="B222" i="30"/>
  <c r="AA221" i="30"/>
  <c r="AH221" i="30" s="1"/>
  <c r="AQ221" i="30" s="1"/>
  <c r="C221" i="30"/>
  <c r="B221" i="29"/>
  <c r="AA220" i="29"/>
  <c r="AH220" i="29" s="1"/>
  <c r="AQ220" i="29" s="1"/>
  <c r="C220" i="29"/>
  <c r="D220" i="23"/>
  <c r="G220" i="23" s="1"/>
  <c r="E220" i="23" s="1"/>
  <c r="F219" i="23"/>
  <c r="E214" i="8"/>
  <c r="G213" i="8"/>
  <c r="B216" i="8"/>
  <c r="AA215" i="8"/>
  <c r="AH215" i="8" s="1"/>
  <c r="AQ215" i="8" s="1"/>
  <c r="C215" i="8"/>
  <c r="D215" i="31" l="1"/>
  <c r="E215" i="31" s="1"/>
  <c r="G215" i="31" s="1"/>
  <c r="D215" i="30"/>
  <c r="E215" i="30" s="1"/>
  <c r="G215" i="30" s="1"/>
  <c r="D215" i="29"/>
  <c r="E215" i="29" s="1"/>
  <c r="G215" i="29" s="1"/>
  <c r="D215" i="8"/>
  <c r="E215" i="8" s="1"/>
  <c r="BC219" i="23"/>
  <c r="AY219" i="23"/>
  <c r="AZ219" i="23" s="1"/>
  <c r="M220" i="23"/>
  <c r="R262" i="15"/>
  <c r="P262" i="15"/>
  <c r="Q262" i="15" s="1"/>
  <c r="AI262" i="15"/>
  <c r="AH262" i="15"/>
  <c r="AE262" i="15"/>
  <c r="AF262" i="15"/>
  <c r="U262" i="15"/>
  <c r="V262" i="15" s="1"/>
  <c r="AG262" i="15"/>
  <c r="I263" i="15"/>
  <c r="B223" i="31"/>
  <c r="AA222" i="31"/>
  <c r="AH222" i="31" s="1"/>
  <c r="AQ222" i="31" s="1"/>
  <c r="C222" i="31"/>
  <c r="C222" i="30"/>
  <c r="B223" i="30"/>
  <c r="AA222" i="30"/>
  <c r="AH222" i="30" s="1"/>
  <c r="AQ222" i="30" s="1"/>
  <c r="C221" i="29"/>
  <c r="B222" i="29"/>
  <c r="AA221" i="29"/>
  <c r="AH221" i="29" s="1"/>
  <c r="AQ221" i="29" s="1"/>
  <c r="G214" i="8"/>
  <c r="B217" i="8"/>
  <c r="AA216" i="8"/>
  <c r="AH216" i="8" s="1"/>
  <c r="AQ216" i="8" s="1"/>
  <c r="C216" i="8"/>
  <c r="D221" i="23"/>
  <c r="G221" i="23" s="1"/>
  <c r="E221" i="23" s="1"/>
  <c r="F220" i="23"/>
  <c r="D216" i="31" l="1"/>
  <c r="E216" i="31" s="1"/>
  <c r="G216" i="31" s="1"/>
  <c r="D216" i="30"/>
  <c r="E216" i="30" s="1"/>
  <c r="G216" i="30" s="1"/>
  <c r="D216" i="29"/>
  <c r="E216" i="29" s="1"/>
  <c r="G216" i="29" s="1"/>
  <c r="D216" i="8"/>
  <c r="E216" i="8" s="1"/>
  <c r="BC220" i="23"/>
  <c r="AY220" i="23"/>
  <c r="AZ220" i="23" s="1"/>
  <c r="M221" i="23"/>
  <c r="P263" i="15"/>
  <c r="Q263" i="15" s="1"/>
  <c r="R263" i="15"/>
  <c r="U263" i="15"/>
  <c r="V263" i="15" s="1"/>
  <c r="AI263" i="15"/>
  <c r="AE263" i="15"/>
  <c r="AH263" i="15"/>
  <c r="AG263" i="15"/>
  <c r="AF263" i="15"/>
  <c r="I264" i="15"/>
  <c r="B224" i="31"/>
  <c r="AA223" i="31"/>
  <c r="AH223" i="31" s="1"/>
  <c r="AQ223" i="31" s="1"/>
  <c r="C223" i="31"/>
  <c r="AA223" i="30"/>
  <c r="AH223" i="30" s="1"/>
  <c r="AQ223" i="30" s="1"/>
  <c r="C223" i="30"/>
  <c r="B224" i="30"/>
  <c r="B223" i="29"/>
  <c r="AA222" i="29"/>
  <c r="AH222" i="29" s="1"/>
  <c r="AQ222" i="29" s="1"/>
  <c r="C222" i="29"/>
  <c r="B218" i="8"/>
  <c r="AA217" i="8"/>
  <c r="AH217" i="8" s="1"/>
  <c r="AQ217" i="8" s="1"/>
  <c r="C217" i="8"/>
  <c r="F221" i="23"/>
  <c r="D222" i="23"/>
  <c r="G222" i="23" s="1"/>
  <c r="E222" i="23" s="1"/>
  <c r="G215" i="8"/>
  <c r="D217" i="31" l="1"/>
  <c r="E217" i="31" s="1"/>
  <c r="G217" i="31" s="1"/>
  <c r="D217" i="30"/>
  <c r="E217" i="30" s="1"/>
  <c r="G217" i="30" s="1"/>
  <c r="D217" i="29"/>
  <c r="E217" i="29" s="1"/>
  <c r="G217" i="29" s="1"/>
  <c r="D217" i="8"/>
  <c r="E217" i="8" s="1"/>
  <c r="BC221" i="23"/>
  <c r="AY221" i="23"/>
  <c r="AZ221" i="23" s="1"/>
  <c r="M222" i="23"/>
  <c r="R264" i="15"/>
  <c r="P264" i="15"/>
  <c r="Q264" i="15" s="1"/>
  <c r="AH264" i="15"/>
  <c r="AG264" i="15"/>
  <c r="AI264" i="15"/>
  <c r="AE264" i="15"/>
  <c r="AF264" i="15"/>
  <c r="U264" i="15"/>
  <c r="V264" i="15" s="1"/>
  <c r="I265" i="15"/>
  <c r="B225" i="31"/>
  <c r="AA224" i="31"/>
  <c r="AH224" i="31" s="1"/>
  <c r="AQ224" i="31" s="1"/>
  <c r="C224" i="31"/>
  <c r="C224" i="30"/>
  <c r="B225" i="30"/>
  <c r="AA224" i="30"/>
  <c r="AH224" i="30" s="1"/>
  <c r="AQ224" i="30" s="1"/>
  <c r="C223" i="29"/>
  <c r="B224" i="29"/>
  <c r="AA223" i="29"/>
  <c r="AH223" i="29" s="1"/>
  <c r="AQ223" i="29" s="1"/>
  <c r="F222" i="23"/>
  <c r="D223" i="23"/>
  <c r="G223" i="23" s="1"/>
  <c r="E223" i="23" s="1"/>
  <c r="B219" i="8"/>
  <c r="AA218" i="8"/>
  <c r="AH218" i="8" s="1"/>
  <c r="AQ218" i="8" s="1"/>
  <c r="C218" i="8"/>
  <c r="G216" i="8"/>
  <c r="D218" i="31" l="1"/>
  <c r="E218" i="31" s="1"/>
  <c r="G218" i="31" s="1"/>
  <c r="D218" i="30"/>
  <c r="E218" i="30" s="1"/>
  <c r="G218" i="30" s="1"/>
  <c r="D218" i="29"/>
  <c r="E218" i="29" s="1"/>
  <c r="G218" i="29" s="1"/>
  <c r="D218" i="8"/>
  <c r="E218" i="8" s="1"/>
  <c r="BC222" i="23"/>
  <c r="AY222" i="23"/>
  <c r="AZ222" i="23" s="1"/>
  <c r="M223" i="23"/>
  <c r="R265" i="15"/>
  <c r="P265" i="15"/>
  <c r="Q265" i="15" s="1"/>
  <c r="AG265" i="15"/>
  <c r="AH265" i="15"/>
  <c r="AF265" i="15"/>
  <c r="AI265" i="15"/>
  <c r="U265" i="15"/>
  <c r="V265" i="15" s="1"/>
  <c r="AE265" i="15"/>
  <c r="I266" i="15"/>
  <c r="B226" i="31"/>
  <c r="AA225" i="31"/>
  <c r="AH225" i="31" s="1"/>
  <c r="AQ225" i="31" s="1"/>
  <c r="C225" i="31"/>
  <c r="B226" i="30"/>
  <c r="AA225" i="30"/>
  <c r="AH225" i="30" s="1"/>
  <c r="AQ225" i="30" s="1"/>
  <c r="C225" i="30"/>
  <c r="B225" i="29"/>
  <c r="AA224" i="29"/>
  <c r="AH224" i="29" s="1"/>
  <c r="AQ224" i="29" s="1"/>
  <c r="C224" i="29"/>
  <c r="G217" i="8"/>
  <c r="B220" i="8"/>
  <c r="AA219" i="8"/>
  <c r="AH219" i="8" s="1"/>
  <c r="AQ219" i="8" s="1"/>
  <c r="C219" i="8"/>
  <c r="D224" i="23"/>
  <c r="G224" i="23" s="1"/>
  <c r="E224" i="23" s="1"/>
  <c r="F223" i="23"/>
  <c r="D219" i="31" l="1"/>
  <c r="E219" i="31" s="1"/>
  <c r="G219" i="31" s="1"/>
  <c r="D219" i="30"/>
  <c r="E219" i="30" s="1"/>
  <c r="G219" i="30" s="1"/>
  <c r="D219" i="29"/>
  <c r="E219" i="29" s="1"/>
  <c r="G219" i="29" s="1"/>
  <c r="D219" i="8"/>
  <c r="BC223" i="23"/>
  <c r="AY223" i="23"/>
  <c r="AZ223" i="23" s="1"/>
  <c r="M224" i="23"/>
  <c r="P266" i="15"/>
  <c r="Q266" i="15" s="1"/>
  <c r="R266" i="15"/>
  <c r="AF266" i="15"/>
  <c r="AH266" i="15"/>
  <c r="AG266" i="15"/>
  <c r="U266" i="15"/>
  <c r="V266" i="15" s="1"/>
  <c r="AI266" i="15"/>
  <c r="AE266" i="15"/>
  <c r="I267" i="15"/>
  <c r="B227" i="31"/>
  <c r="AA226" i="31"/>
  <c r="AH226" i="31" s="1"/>
  <c r="AQ226" i="31" s="1"/>
  <c r="C226" i="31"/>
  <c r="C226" i="30"/>
  <c r="B227" i="30"/>
  <c r="AA226" i="30"/>
  <c r="AH226" i="30" s="1"/>
  <c r="AQ226" i="30" s="1"/>
  <c r="C225" i="29"/>
  <c r="AA225" i="29"/>
  <c r="AH225" i="29" s="1"/>
  <c r="AQ225" i="29" s="1"/>
  <c r="B226" i="29"/>
  <c r="G218" i="8"/>
  <c r="B221" i="8"/>
  <c r="AA220" i="8"/>
  <c r="AH220" i="8" s="1"/>
  <c r="AQ220" i="8" s="1"/>
  <c r="C220" i="8"/>
  <c r="D225" i="23"/>
  <c r="G225" i="23" s="1"/>
  <c r="E225" i="23" s="1"/>
  <c r="F224" i="23"/>
  <c r="E219" i="8"/>
  <c r="D220" i="31" l="1"/>
  <c r="E220" i="31" s="1"/>
  <c r="G220" i="31" s="1"/>
  <c r="D220" i="30"/>
  <c r="E220" i="30" s="1"/>
  <c r="G220" i="30" s="1"/>
  <c r="D220" i="29"/>
  <c r="E220" i="29" s="1"/>
  <c r="G220" i="29" s="1"/>
  <c r="D220" i="8"/>
  <c r="E220" i="8" s="1"/>
  <c r="BC224" i="23"/>
  <c r="AY224" i="23"/>
  <c r="AZ224" i="23" s="1"/>
  <c r="M225" i="23"/>
  <c r="R267" i="15"/>
  <c r="P267" i="15"/>
  <c r="Q267" i="15" s="1"/>
  <c r="AE267" i="15"/>
  <c r="U267" i="15"/>
  <c r="V267" i="15" s="1"/>
  <c r="AG267" i="15"/>
  <c r="AH267" i="15"/>
  <c r="AI267" i="15"/>
  <c r="AF267" i="15"/>
  <c r="I268" i="15"/>
  <c r="B228" i="31"/>
  <c r="AA227" i="31"/>
  <c r="AH227" i="31" s="1"/>
  <c r="AQ227" i="31" s="1"/>
  <c r="C227" i="31"/>
  <c r="B228" i="30"/>
  <c r="AA227" i="30"/>
  <c r="AH227" i="30" s="1"/>
  <c r="AQ227" i="30" s="1"/>
  <c r="C227" i="30"/>
  <c r="C226" i="29"/>
  <c r="B227" i="29"/>
  <c r="AA226" i="29"/>
  <c r="AH226" i="29" s="1"/>
  <c r="AQ226" i="29" s="1"/>
  <c r="F225" i="23"/>
  <c r="D226" i="23"/>
  <c r="G226" i="23" s="1"/>
  <c r="E226" i="23" s="1"/>
  <c r="B222" i="8"/>
  <c r="AA221" i="8"/>
  <c r="AH221" i="8" s="1"/>
  <c r="AQ221" i="8" s="1"/>
  <c r="C221" i="8"/>
  <c r="G219" i="8"/>
  <c r="D221" i="31" l="1"/>
  <c r="E221" i="31" s="1"/>
  <c r="G221" i="31" s="1"/>
  <c r="D221" i="30"/>
  <c r="E221" i="30" s="1"/>
  <c r="G221" i="30" s="1"/>
  <c r="D221" i="29"/>
  <c r="E221" i="29" s="1"/>
  <c r="G221" i="29" s="1"/>
  <c r="D221" i="8"/>
  <c r="BC225" i="23"/>
  <c r="AY225" i="23"/>
  <c r="AZ225" i="23" s="1"/>
  <c r="M226" i="23"/>
  <c r="P268" i="15"/>
  <c r="Q268" i="15" s="1"/>
  <c r="R268" i="15"/>
  <c r="AE268" i="15"/>
  <c r="AF268" i="15"/>
  <c r="U268" i="15"/>
  <c r="V268" i="15" s="1"/>
  <c r="AH268" i="15"/>
  <c r="AG268" i="15"/>
  <c r="AI268" i="15"/>
  <c r="I269" i="15"/>
  <c r="B229" i="31"/>
  <c r="AA228" i="31"/>
  <c r="AH228" i="31" s="1"/>
  <c r="AQ228" i="31" s="1"/>
  <c r="C228" i="31"/>
  <c r="C228" i="30"/>
  <c r="B229" i="30"/>
  <c r="AA228" i="30"/>
  <c r="AH228" i="30" s="1"/>
  <c r="AQ228" i="30" s="1"/>
  <c r="C227" i="29"/>
  <c r="B228" i="29"/>
  <c r="AA227" i="29"/>
  <c r="AH227" i="29" s="1"/>
  <c r="AQ227" i="29" s="1"/>
  <c r="B223" i="8"/>
  <c r="AA222" i="8"/>
  <c r="AH222" i="8" s="1"/>
  <c r="AQ222" i="8" s="1"/>
  <c r="C222" i="8"/>
  <c r="F226" i="23"/>
  <c r="D227" i="23"/>
  <c r="G227" i="23" s="1"/>
  <c r="E227" i="23" s="1"/>
  <c r="G220" i="8"/>
  <c r="E221" i="8"/>
  <c r="D222" i="31" l="1"/>
  <c r="E222" i="31" s="1"/>
  <c r="G222" i="31" s="1"/>
  <c r="D222" i="30"/>
  <c r="E222" i="30" s="1"/>
  <c r="G222" i="30" s="1"/>
  <c r="D222" i="29"/>
  <c r="E222" i="29" s="1"/>
  <c r="G222" i="29" s="1"/>
  <c r="D222" i="8"/>
  <c r="E222" i="8" s="1"/>
  <c r="BC226" i="23"/>
  <c r="AY226" i="23"/>
  <c r="AZ226" i="23" s="1"/>
  <c r="M227" i="23"/>
  <c r="R269" i="15"/>
  <c r="P269" i="15"/>
  <c r="Q269" i="15" s="1"/>
  <c r="AF269" i="15"/>
  <c r="AI269" i="15"/>
  <c r="U269" i="15"/>
  <c r="V269" i="15" s="1"/>
  <c r="AE269" i="15"/>
  <c r="AG269" i="15"/>
  <c r="AH269" i="15"/>
  <c r="I270" i="15"/>
  <c r="B230" i="31"/>
  <c r="AA229" i="31"/>
  <c r="AH229" i="31" s="1"/>
  <c r="AQ229" i="31" s="1"/>
  <c r="C229" i="31"/>
  <c r="AA229" i="30"/>
  <c r="AH229" i="30" s="1"/>
  <c r="AQ229" i="30" s="1"/>
  <c r="C229" i="30"/>
  <c r="B230" i="30"/>
  <c r="C228" i="29"/>
  <c r="B229" i="29"/>
  <c r="AA228" i="29"/>
  <c r="AH228" i="29" s="1"/>
  <c r="AQ228" i="29" s="1"/>
  <c r="G221" i="8"/>
  <c r="D228" i="23"/>
  <c r="G228" i="23" s="1"/>
  <c r="E228" i="23" s="1"/>
  <c r="F227" i="23"/>
  <c r="B224" i="8"/>
  <c r="AA223" i="8"/>
  <c r="AH223" i="8" s="1"/>
  <c r="AQ223" i="8" s="1"/>
  <c r="C223" i="8"/>
  <c r="D223" i="31" l="1"/>
  <c r="E223" i="31" s="1"/>
  <c r="G223" i="31" s="1"/>
  <c r="D223" i="30"/>
  <c r="E223" i="30" s="1"/>
  <c r="G223" i="30" s="1"/>
  <c r="D223" i="29"/>
  <c r="E223" i="29" s="1"/>
  <c r="G223" i="29" s="1"/>
  <c r="D223" i="8"/>
  <c r="E223" i="8" s="1"/>
  <c r="BC227" i="23"/>
  <c r="AY227" i="23"/>
  <c r="AZ227" i="23" s="1"/>
  <c r="M228" i="23"/>
  <c r="P270" i="15"/>
  <c r="Q270" i="15" s="1"/>
  <c r="R270" i="15"/>
  <c r="U270" i="15"/>
  <c r="V270" i="15" s="1"/>
  <c r="AI270" i="15"/>
  <c r="AE270" i="15"/>
  <c r="AH270" i="15"/>
  <c r="AG270" i="15"/>
  <c r="AF270" i="15"/>
  <c r="I271" i="15"/>
  <c r="B231" i="31"/>
  <c r="AA230" i="31"/>
  <c r="AH230" i="31" s="1"/>
  <c r="AQ230" i="31" s="1"/>
  <c r="C230" i="31"/>
  <c r="C230" i="30"/>
  <c r="B231" i="30"/>
  <c r="AA230" i="30"/>
  <c r="AH230" i="30" s="1"/>
  <c r="AQ230" i="30" s="1"/>
  <c r="C229" i="29"/>
  <c r="B230" i="29"/>
  <c r="AA229" i="29"/>
  <c r="AH229" i="29" s="1"/>
  <c r="AQ229" i="29" s="1"/>
  <c r="G222" i="8"/>
  <c r="D229" i="23"/>
  <c r="G229" i="23" s="1"/>
  <c r="E229" i="23" s="1"/>
  <c r="F228" i="23"/>
  <c r="B225" i="8"/>
  <c r="C224" i="8"/>
  <c r="AA224" i="8"/>
  <c r="AH224" i="8" s="1"/>
  <c r="AQ224" i="8" s="1"/>
  <c r="D224" i="31" l="1"/>
  <c r="E224" i="31" s="1"/>
  <c r="G224" i="31" s="1"/>
  <c r="D224" i="30"/>
  <c r="E224" i="30" s="1"/>
  <c r="G224" i="30" s="1"/>
  <c r="D224" i="29"/>
  <c r="E224" i="29" s="1"/>
  <c r="G224" i="29" s="1"/>
  <c r="D224" i="8"/>
  <c r="E224" i="8" s="1"/>
  <c r="BC228" i="23"/>
  <c r="AY228" i="23"/>
  <c r="AZ228" i="23" s="1"/>
  <c r="M229" i="23"/>
  <c r="R271" i="15"/>
  <c r="P271" i="15"/>
  <c r="Q271" i="15" s="1"/>
  <c r="AF271" i="15"/>
  <c r="AI271" i="15"/>
  <c r="U271" i="15"/>
  <c r="V271" i="15" s="1"/>
  <c r="AE271" i="15"/>
  <c r="AH271" i="15"/>
  <c r="AG271" i="15"/>
  <c r="I272" i="15"/>
  <c r="B232" i="31"/>
  <c r="AA231" i="31"/>
  <c r="AH231" i="31" s="1"/>
  <c r="AQ231" i="31" s="1"/>
  <c r="C231" i="31"/>
  <c r="C231" i="30"/>
  <c r="B232" i="30"/>
  <c r="AA231" i="30"/>
  <c r="AH231" i="30" s="1"/>
  <c r="AQ231" i="30" s="1"/>
  <c r="C230" i="29"/>
  <c r="B231" i="29"/>
  <c r="AA230" i="29"/>
  <c r="AH230" i="29" s="1"/>
  <c r="AQ230" i="29" s="1"/>
  <c r="G223" i="8"/>
  <c r="C225" i="8"/>
  <c r="B226" i="8"/>
  <c r="AA225" i="8"/>
  <c r="AH225" i="8" s="1"/>
  <c r="AQ225" i="8" s="1"/>
  <c r="F229" i="23"/>
  <c r="D230" i="23"/>
  <c r="G230" i="23" s="1"/>
  <c r="E230" i="23" s="1"/>
  <c r="D225" i="31" l="1"/>
  <c r="E225" i="31" s="1"/>
  <c r="G225" i="31" s="1"/>
  <c r="D225" i="30"/>
  <c r="E225" i="30" s="1"/>
  <c r="G225" i="30" s="1"/>
  <c r="D225" i="29"/>
  <c r="E225" i="29" s="1"/>
  <c r="G225" i="29" s="1"/>
  <c r="D225" i="8"/>
  <c r="BC229" i="23"/>
  <c r="AY229" i="23"/>
  <c r="AZ229" i="23" s="1"/>
  <c r="M230" i="23"/>
  <c r="P272" i="15"/>
  <c r="Q272" i="15" s="1"/>
  <c r="R272" i="15"/>
  <c r="AH272" i="15"/>
  <c r="AG272" i="15"/>
  <c r="AI272" i="15"/>
  <c r="AE272" i="15"/>
  <c r="AF272" i="15"/>
  <c r="U272" i="15"/>
  <c r="V272" i="15" s="1"/>
  <c r="I273" i="15"/>
  <c r="B233" i="31"/>
  <c r="AA232" i="31"/>
  <c r="AH232" i="31" s="1"/>
  <c r="AQ232" i="31" s="1"/>
  <c r="C232" i="31"/>
  <c r="C232" i="30"/>
  <c r="B233" i="30"/>
  <c r="AA232" i="30"/>
  <c r="AH232" i="30" s="1"/>
  <c r="AQ232" i="30" s="1"/>
  <c r="C231" i="29"/>
  <c r="B232" i="29"/>
  <c r="AA231" i="29"/>
  <c r="AH231" i="29" s="1"/>
  <c r="AQ231" i="29" s="1"/>
  <c r="B227" i="8"/>
  <c r="AA226" i="8"/>
  <c r="AH226" i="8" s="1"/>
  <c r="AQ226" i="8" s="1"/>
  <c r="C226" i="8"/>
  <c r="G224" i="8"/>
  <c r="F230" i="23"/>
  <c r="D231" i="23"/>
  <c r="G231" i="23" s="1"/>
  <c r="E231" i="23" s="1"/>
  <c r="E225" i="8"/>
  <c r="D226" i="31" l="1"/>
  <c r="E226" i="31" s="1"/>
  <c r="G226" i="31" s="1"/>
  <c r="D226" i="30"/>
  <c r="E226" i="30" s="1"/>
  <c r="G226" i="30" s="1"/>
  <c r="D226" i="29"/>
  <c r="E226" i="29" s="1"/>
  <c r="G226" i="29" s="1"/>
  <c r="D226" i="8"/>
  <c r="BC230" i="23"/>
  <c r="AY230" i="23"/>
  <c r="AZ230" i="23" s="1"/>
  <c r="M231" i="23"/>
  <c r="R273" i="15"/>
  <c r="P273" i="15"/>
  <c r="Q273" i="15" s="1"/>
  <c r="AG273" i="15"/>
  <c r="U273" i="15"/>
  <c r="V273" i="15" s="1"/>
  <c r="AF273" i="15"/>
  <c r="AI273" i="15"/>
  <c r="AH273" i="15"/>
  <c r="AE273" i="15"/>
  <c r="I274" i="15"/>
  <c r="B234" i="31"/>
  <c r="AA233" i="31"/>
  <c r="AH233" i="31" s="1"/>
  <c r="AQ233" i="31" s="1"/>
  <c r="C233" i="31"/>
  <c r="B234" i="30"/>
  <c r="AA233" i="30"/>
  <c r="AH233" i="30" s="1"/>
  <c r="AQ233" i="30" s="1"/>
  <c r="C233" i="30"/>
  <c r="C232" i="29"/>
  <c r="B233" i="29"/>
  <c r="AA232" i="29"/>
  <c r="AH232" i="29" s="1"/>
  <c r="AQ232" i="29" s="1"/>
  <c r="C227" i="8"/>
  <c r="B228" i="8"/>
  <c r="AA227" i="8"/>
  <c r="AH227" i="8" s="1"/>
  <c r="AQ227" i="8" s="1"/>
  <c r="G225" i="8"/>
  <c r="D232" i="23"/>
  <c r="G232" i="23" s="1"/>
  <c r="E232" i="23" s="1"/>
  <c r="F231" i="23"/>
  <c r="E226" i="8"/>
  <c r="D227" i="31" l="1"/>
  <c r="E227" i="31" s="1"/>
  <c r="G227" i="31" s="1"/>
  <c r="D227" i="30"/>
  <c r="E227" i="30" s="1"/>
  <c r="G227" i="30" s="1"/>
  <c r="D227" i="29"/>
  <c r="E227" i="29" s="1"/>
  <c r="G227" i="29" s="1"/>
  <c r="D227" i="8"/>
  <c r="E227" i="8" s="1"/>
  <c r="AY231" i="23"/>
  <c r="AZ231" i="23" s="1"/>
  <c r="BC231" i="23"/>
  <c r="M232" i="23"/>
  <c r="P274" i="15"/>
  <c r="Q274" i="15" s="1"/>
  <c r="R274" i="15"/>
  <c r="AH274" i="15"/>
  <c r="AG274" i="15"/>
  <c r="AF274" i="15"/>
  <c r="U274" i="15"/>
  <c r="V274" i="15" s="1"/>
  <c r="AI274" i="15"/>
  <c r="AE274" i="15"/>
  <c r="I275" i="15"/>
  <c r="B235" i="31"/>
  <c r="AA234" i="31"/>
  <c r="AH234" i="31" s="1"/>
  <c r="AQ234" i="31" s="1"/>
  <c r="C234" i="31"/>
  <c r="C234" i="30"/>
  <c r="B235" i="30"/>
  <c r="AA234" i="30"/>
  <c r="AH234" i="30" s="1"/>
  <c r="AQ234" i="30" s="1"/>
  <c r="C233" i="29"/>
  <c r="B234" i="29"/>
  <c r="AA233" i="29"/>
  <c r="AH233" i="29" s="1"/>
  <c r="AQ233" i="29" s="1"/>
  <c r="D233" i="23"/>
  <c r="G233" i="23" s="1"/>
  <c r="E233" i="23" s="1"/>
  <c r="F232" i="23"/>
  <c r="B229" i="8"/>
  <c r="AA228" i="8"/>
  <c r="AH228" i="8" s="1"/>
  <c r="AQ228" i="8" s="1"/>
  <c r="C228" i="8"/>
  <c r="G226" i="8"/>
  <c r="D228" i="31" l="1"/>
  <c r="E228" i="31" s="1"/>
  <c r="G228" i="31" s="1"/>
  <c r="D228" i="30"/>
  <c r="E228" i="30" s="1"/>
  <c r="G228" i="30" s="1"/>
  <c r="D228" i="29"/>
  <c r="E228" i="29" s="1"/>
  <c r="G228" i="29" s="1"/>
  <c r="D228" i="8"/>
  <c r="E228" i="8" s="1"/>
  <c r="BC232" i="23"/>
  <c r="AY232" i="23"/>
  <c r="AZ232" i="23" s="1"/>
  <c r="M233" i="23"/>
  <c r="R275" i="15"/>
  <c r="P275" i="15"/>
  <c r="Q275" i="15" s="1"/>
  <c r="AE275" i="15"/>
  <c r="AH275" i="15"/>
  <c r="AG275" i="15"/>
  <c r="U275" i="15"/>
  <c r="V275" i="15" s="1"/>
  <c r="AF275" i="15"/>
  <c r="AI275" i="15"/>
  <c r="I276" i="15"/>
  <c r="B236" i="31"/>
  <c r="AA235" i="31"/>
  <c r="AH235" i="31" s="1"/>
  <c r="AQ235" i="31" s="1"/>
  <c r="C235" i="31"/>
  <c r="B236" i="30"/>
  <c r="AA235" i="30"/>
  <c r="AH235" i="30" s="1"/>
  <c r="AQ235" i="30" s="1"/>
  <c r="C235" i="30"/>
  <c r="C234" i="29"/>
  <c r="AA234" i="29"/>
  <c r="AH234" i="29" s="1"/>
  <c r="AQ234" i="29" s="1"/>
  <c r="B235" i="29"/>
  <c r="G227" i="8"/>
  <c r="B230" i="8"/>
  <c r="AA229" i="8"/>
  <c r="AH229" i="8" s="1"/>
  <c r="AQ229" i="8" s="1"/>
  <c r="C229" i="8"/>
  <c r="F233" i="23"/>
  <c r="D234" i="23"/>
  <c r="G234" i="23" s="1"/>
  <c r="E234" i="23" s="1"/>
  <c r="D229" i="31" l="1"/>
  <c r="E229" i="31" s="1"/>
  <c r="G229" i="31" s="1"/>
  <c r="D229" i="30"/>
  <c r="E229" i="30" s="1"/>
  <c r="G229" i="30" s="1"/>
  <c r="D229" i="29"/>
  <c r="E229" i="29" s="1"/>
  <c r="G229" i="29" s="1"/>
  <c r="D229" i="8"/>
  <c r="BC233" i="23"/>
  <c r="AY233" i="23"/>
  <c r="AZ233" i="23" s="1"/>
  <c r="M234" i="23"/>
  <c r="P276" i="15"/>
  <c r="Q276" i="15" s="1"/>
  <c r="R276" i="15"/>
  <c r="AE276" i="15"/>
  <c r="U276" i="15"/>
  <c r="V276" i="15" s="1"/>
  <c r="AF276" i="15"/>
  <c r="AH276" i="15"/>
  <c r="AG276" i="15"/>
  <c r="AI276" i="15"/>
  <c r="I277" i="15"/>
  <c r="B237" i="31"/>
  <c r="AA236" i="31"/>
  <c r="AH236" i="31" s="1"/>
  <c r="AQ236" i="31" s="1"/>
  <c r="C236" i="31"/>
  <c r="C236" i="30"/>
  <c r="B237" i="30"/>
  <c r="AA236" i="30"/>
  <c r="AH236" i="30" s="1"/>
  <c r="AQ236" i="30" s="1"/>
  <c r="C235" i="29"/>
  <c r="B236" i="29"/>
  <c r="AA235" i="29"/>
  <c r="AH235" i="29" s="1"/>
  <c r="AQ235" i="29" s="1"/>
  <c r="G228" i="8"/>
  <c r="F234" i="23"/>
  <c r="D235" i="23"/>
  <c r="G235" i="23" s="1"/>
  <c r="E235" i="23" s="1"/>
  <c r="C230" i="8"/>
  <c r="B231" i="8"/>
  <c r="AA230" i="8"/>
  <c r="AH230" i="8" s="1"/>
  <c r="AQ230" i="8" s="1"/>
  <c r="E229" i="8"/>
  <c r="D230" i="31" l="1"/>
  <c r="E230" i="31" s="1"/>
  <c r="G230" i="31" s="1"/>
  <c r="D230" i="30"/>
  <c r="E230" i="30" s="1"/>
  <c r="G230" i="30" s="1"/>
  <c r="D230" i="29"/>
  <c r="E230" i="29" s="1"/>
  <c r="G230" i="29" s="1"/>
  <c r="D230" i="8"/>
  <c r="BC234" i="23"/>
  <c r="AY234" i="23"/>
  <c r="AZ234" i="23" s="1"/>
  <c r="M235" i="23"/>
  <c r="R277" i="15"/>
  <c r="P277" i="15"/>
  <c r="Q277" i="15" s="1"/>
  <c r="U277" i="15"/>
  <c r="V277" i="15" s="1"/>
  <c r="AF277" i="15"/>
  <c r="AI277" i="15"/>
  <c r="AH277" i="15"/>
  <c r="AE277" i="15"/>
  <c r="AG277" i="15"/>
  <c r="I278" i="15"/>
  <c r="B238" i="31"/>
  <c r="AA237" i="31"/>
  <c r="AH237" i="31" s="1"/>
  <c r="AQ237" i="31" s="1"/>
  <c r="C237" i="31"/>
  <c r="B238" i="30"/>
  <c r="AA237" i="30"/>
  <c r="AH237" i="30" s="1"/>
  <c r="AQ237" i="30" s="1"/>
  <c r="C237" i="30"/>
  <c r="B237" i="29"/>
  <c r="AA236" i="29"/>
  <c r="AH236" i="29" s="1"/>
  <c r="AQ236" i="29" s="1"/>
  <c r="C236" i="29"/>
  <c r="D236" i="23"/>
  <c r="G236" i="23" s="1"/>
  <c r="E236" i="23" s="1"/>
  <c r="F235" i="23"/>
  <c r="G229" i="8"/>
  <c r="B232" i="8"/>
  <c r="AA231" i="8"/>
  <c r="AH231" i="8" s="1"/>
  <c r="AQ231" i="8" s="1"/>
  <c r="C231" i="8"/>
  <c r="E230" i="8"/>
  <c r="D231" i="31" l="1"/>
  <c r="E231" i="31" s="1"/>
  <c r="G231" i="31" s="1"/>
  <c r="D231" i="30"/>
  <c r="E231" i="30" s="1"/>
  <c r="G231" i="30" s="1"/>
  <c r="D231" i="29"/>
  <c r="E231" i="29" s="1"/>
  <c r="G231" i="29" s="1"/>
  <c r="D231" i="8"/>
  <c r="E231" i="8" s="1"/>
  <c r="AY235" i="23"/>
  <c r="AZ235" i="23" s="1"/>
  <c r="BC235" i="23"/>
  <c r="M236" i="23"/>
  <c r="P278" i="15"/>
  <c r="Q278" i="15" s="1"/>
  <c r="R278" i="15"/>
  <c r="U278" i="15"/>
  <c r="V278" i="15" s="1"/>
  <c r="AI278" i="15"/>
  <c r="AE278" i="15"/>
  <c r="AF278" i="15"/>
  <c r="AG278" i="15"/>
  <c r="AH278" i="15"/>
  <c r="I279" i="15"/>
  <c r="B239" i="31"/>
  <c r="AA238" i="31"/>
  <c r="AH238" i="31" s="1"/>
  <c r="AQ238" i="31" s="1"/>
  <c r="C238" i="31"/>
  <c r="C238" i="30"/>
  <c r="B239" i="30"/>
  <c r="AA238" i="30"/>
  <c r="AH238" i="30" s="1"/>
  <c r="AQ238" i="30" s="1"/>
  <c r="C237" i="29"/>
  <c r="B238" i="29"/>
  <c r="AA237" i="29"/>
  <c r="AH237" i="29" s="1"/>
  <c r="AQ237" i="29" s="1"/>
  <c r="G230" i="8"/>
  <c r="C232" i="8"/>
  <c r="B233" i="8"/>
  <c r="AA232" i="8"/>
  <c r="AH232" i="8" s="1"/>
  <c r="AQ232" i="8" s="1"/>
  <c r="D237" i="23"/>
  <c r="G237" i="23" s="1"/>
  <c r="E237" i="23" s="1"/>
  <c r="F236" i="23"/>
  <c r="D232" i="31" l="1"/>
  <c r="E232" i="31" s="1"/>
  <c r="G232" i="31" s="1"/>
  <c r="D232" i="30"/>
  <c r="E232" i="30" s="1"/>
  <c r="G232" i="30" s="1"/>
  <c r="D232" i="29"/>
  <c r="E232" i="29" s="1"/>
  <c r="G232" i="29" s="1"/>
  <c r="D232" i="8"/>
  <c r="E232" i="8" s="1"/>
  <c r="BC236" i="23"/>
  <c r="AY236" i="23"/>
  <c r="AZ236" i="23" s="1"/>
  <c r="M237" i="23"/>
  <c r="R279" i="15"/>
  <c r="P279" i="15"/>
  <c r="Q279" i="15" s="1"/>
  <c r="U279" i="15"/>
  <c r="V279" i="15" s="1"/>
  <c r="AF279" i="15"/>
  <c r="AI279" i="15"/>
  <c r="AH279" i="15"/>
  <c r="AE279" i="15"/>
  <c r="AG279" i="15"/>
  <c r="I280" i="15"/>
  <c r="B240" i="31"/>
  <c r="AA239" i="31"/>
  <c r="AH239" i="31" s="1"/>
  <c r="AQ239" i="31" s="1"/>
  <c r="C239" i="31"/>
  <c r="B240" i="30"/>
  <c r="AA239" i="30"/>
  <c r="AH239" i="30" s="1"/>
  <c r="AQ239" i="30" s="1"/>
  <c r="C239" i="30"/>
  <c r="B239" i="29"/>
  <c r="AA238" i="29"/>
  <c r="AH238" i="29" s="1"/>
  <c r="AQ238" i="29" s="1"/>
  <c r="C238" i="29"/>
  <c r="G231" i="8"/>
  <c r="F237" i="23"/>
  <c r="D238" i="23"/>
  <c r="G238" i="23" s="1"/>
  <c r="E238" i="23" s="1"/>
  <c r="B234" i="8"/>
  <c r="AA233" i="8"/>
  <c r="AH233" i="8" s="1"/>
  <c r="AQ233" i="8" s="1"/>
  <c r="C233" i="8"/>
  <c r="D233" i="31" l="1"/>
  <c r="E233" i="31" s="1"/>
  <c r="G233" i="31" s="1"/>
  <c r="D233" i="30"/>
  <c r="E233" i="30" s="1"/>
  <c r="G233" i="30" s="1"/>
  <c r="D233" i="29"/>
  <c r="E233" i="29" s="1"/>
  <c r="G233" i="29" s="1"/>
  <c r="D233" i="8"/>
  <c r="BC237" i="23"/>
  <c r="AY237" i="23"/>
  <c r="AZ237" i="23" s="1"/>
  <c r="M238" i="23"/>
  <c r="P280" i="15"/>
  <c r="Q280" i="15" s="1"/>
  <c r="R280" i="15"/>
  <c r="AH280" i="15"/>
  <c r="AG280" i="15"/>
  <c r="AF280" i="15"/>
  <c r="AI280" i="15"/>
  <c r="AE280" i="15"/>
  <c r="U280" i="15"/>
  <c r="V280" i="15" s="1"/>
  <c r="I281" i="15"/>
  <c r="B241" i="31"/>
  <c r="AA240" i="31"/>
  <c r="AH240" i="31" s="1"/>
  <c r="AQ240" i="31" s="1"/>
  <c r="C240" i="31"/>
  <c r="C240" i="30"/>
  <c r="B241" i="30"/>
  <c r="AA240" i="30"/>
  <c r="AH240" i="30" s="1"/>
  <c r="AQ240" i="30" s="1"/>
  <c r="C239" i="29"/>
  <c r="B240" i="29"/>
  <c r="AA239" i="29"/>
  <c r="AH239" i="29" s="1"/>
  <c r="AQ239" i="29" s="1"/>
  <c r="F238" i="23"/>
  <c r="D239" i="23"/>
  <c r="G239" i="23" s="1"/>
  <c r="E239" i="23" s="1"/>
  <c r="G232" i="8"/>
  <c r="E233" i="8"/>
  <c r="C234" i="8"/>
  <c r="B235" i="8"/>
  <c r="AA234" i="8"/>
  <c r="AH234" i="8" s="1"/>
  <c r="AQ234" i="8" s="1"/>
  <c r="D234" i="31" l="1"/>
  <c r="E234" i="31" s="1"/>
  <c r="G234" i="31" s="1"/>
  <c r="D234" i="30"/>
  <c r="E234" i="30" s="1"/>
  <c r="G234" i="30" s="1"/>
  <c r="D234" i="29"/>
  <c r="E234" i="29" s="1"/>
  <c r="G234" i="29" s="1"/>
  <c r="D234" i="8"/>
  <c r="BC238" i="23"/>
  <c r="AY238" i="23"/>
  <c r="AZ238" i="23" s="1"/>
  <c r="M239" i="23"/>
  <c r="R281" i="15"/>
  <c r="P281" i="15"/>
  <c r="Q281" i="15" s="1"/>
  <c r="AI281" i="15"/>
  <c r="AH281" i="15"/>
  <c r="U281" i="15"/>
  <c r="V281" i="15" s="1"/>
  <c r="AE281" i="15"/>
  <c r="AG281" i="15"/>
  <c r="AF281" i="15"/>
  <c r="I282" i="15"/>
  <c r="B242" i="31"/>
  <c r="AA241" i="31"/>
  <c r="AH241" i="31" s="1"/>
  <c r="AQ241" i="31" s="1"/>
  <c r="C241" i="31"/>
  <c r="B242" i="30"/>
  <c r="AA241" i="30"/>
  <c r="AH241" i="30" s="1"/>
  <c r="AQ241" i="30" s="1"/>
  <c r="C241" i="30"/>
  <c r="B241" i="29"/>
  <c r="AA240" i="29"/>
  <c r="AH240" i="29" s="1"/>
  <c r="AQ240" i="29" s="1"/>
  <c r="C240" i="29"/>
  <c r="G233" i="8"/>
  <c r="B236" i="8"/>
  <c r="AA235" i="8"/>
  <c r="AH235" i="8" s="1"/>
  <c r="AQ235" i="8" s="1"/>
  <c r="C235" i="8"/>
  <c r="D240" i="23"/>
  <c r="G240" i="23" s="1"/>
  <c r="E240" i="23" s="1"/>
  <c r="F239" i="23"/>
  <c r="E234" i="8"/>
  <c r="D235" i="31" l="1"/>
  <c r="E235" i="31" s="1"/>
  <c r="G235" i="31" s="1"/>
  <c r="D235" i="30"/>
  <c r="E235" i="30" s="1"/>
  <c r="G235" i="30" s="1"/>
  <c r="D235" i="29"/>
  <c r="E235" i="29" s="1"/>
  <c r="G235" i="29" s="1"/>
  <c r="D235" i="8"/>
  <c r="BC239" i="23"/>
  <c r="AY239" i="23"/>
  <c r="AZ239" i="23" s="1"/>
  <c r="M240" i="23"/>
  <c r="P282" i="15"/>
  <c r="Q282" i="15" s="1"/>
  <c r="R282" i="15"/>
  <c r="AE282" i="15"/>
  <c r="U282" i="15"/>
  <c r="V282" i="15" s="1"/>
  <c r="AH282" i="15"/>
  <c r="AF282" i="15"/>
  <c r="AG282" i="15"/>
  <c r="AI282" i="15"/>
  <c r="I283" i="15"/>
  <c r="B243" i="31"/>
  <c r="AA242" i="31"/>
  <c r="AH242" i="31" s="1"/>
  <c r="AQ242" i="31" s="1"/>
  <c r="C242" i="31"/>
  <c r="C242" i="30"/>
  <c r="B243" i="30"/>
  <c r="AA242" i="30"/>
  <c r="AH242" i="30" s="1"/>
  <c r="AQ242" i="30" s="1"/>
  <c r="C241" i="29"/>
  <c r="B242" i="29"/>
  <c r="AA241" i="29"/>
  <c r="AH241" i="29" s="1"/>
  <c r="AQ241" i="29" s="1"/>
  <c r="C236" i="8"/>
  <c r="B237" i="8"/>
  <c r="AA236" i="8"/>
  <c r="AH236" i="8" s="1"/>
  <c r="AQ236" i="8" s="1"/>
  <c r="G234" i="8"/>
  <c r="D241" i="23"/>
  <c r="G241" i="23" s="1"/>
  <c r="E241" i="23" s="1"/>
  <c r="F240" i="23"/>
  <c r="E235" i="8"/>
  <c r="D236" i="31" l="1"/>
  <c r="E236" i="31" s="1"/>
  <c r="G236" i="31" s="1"/>
  <c r="D236" i="30"/>
  <c r="E236" i="30" s="1"/>
  <c r="G236" i="30" s="1"/>
  <c r="D236" i="29"/>
  <c r="E236" i="29" s="1"/>
  <c r="G236" i="29" s="1"/>
  <c r="D236" i="8"/>
  <c r="BC240" i="23"/>
  <c r="AY240" i="23"/>
  <c r="AZ240" i="23" s="1"/>
  <c r="M241" i="23"/>
  <c r="R283" i="15"/>
  <c r="P283" i="15"/>
  <c r="Q283" i="15" s="1"/>
  <c r="AI283" i="15"/>
  <c r="AE283" i="15"/>
  <c r="AH283" i="15"/>
  <c r="AG283" i="15"/>
  <c r="U283" i="15"/>
  <c r="V283" i="15" s="1"/>
  <c r="AF283" i="15"/>
  <c r="I284" i="15"/>
  <c r="B244" i="31"/>
  <c r="AA243" i="31"/>
  <c r="AH243" i="31" s="1"/>
  <c r="AQ243" i="31" s="1"/>
  <c r="C243" i="31"/>
  <c r="B244" i="30"/>
  <c r="AA243" i="30"/>
  <c r="AH243" i="30" s="1"/>
  <c r="AQ243" i="30" s="1"/>
  <c r="C243" i="30"/>
  <c r="B243" i="29"/>
  <c r="AA242" i="29"/>
  <c r="AH242" i="29" s="1"/>
  <c r="AQ242" i="29" s="1"/>
  <c r="C242" i="29"/>
  <c r="F241" i="23"/>
  <c r="D242" i="23"/>
  <c r="G242" i="23" s="1"/>
  <c r="E242" i="23" s="1"/>
  <c r="B238" i="8"/>
  <c r="AA237" i="8"/>
  <c r="AH237" i="8" s="1"/>
  <c r="AQ237" i="8" s="1"/>
  <c r="C237" i="8"/>
  <c r="E236" i="8"/>
  <c r="G235" i="8"/>
  <c r="D237" i="31" l="1"/>
  <c r="E237" i="31" s="1"/>
  <c r="G237" i="31" s="1"/>
  <c r="D237" i="30"/>
  <c r="E237" i="30" s="1"/>
  <c r="G237" i="30" s="1"/>
  <c r="D237" i="29"/>
  <c r="E237" i="29" s="1"/>
  <c r="G237" i="29" s="1"/>
  <c r="D237" i="8"/>
  <c r="BC241" i="23"/>
  <c r="AY241" i="23"/>
  <c r="AZ241" i="23" s="1"/>
  <c r="M242" i="23"/>
  <c r="R284" i="15"/>
  <c r="P284" i="15"/>
  <c r="Q284" i="15" s="1"/>
  <c r="AG284" i="15"/>
  <c r="AF284" i="15"/>
  <c r="AI284" i="15"/>
  <c r="AE284" i="15"/>
  <c r="U284" i="15"/>
  <c r="V284" i="15" s="1"/>
  <c r="AH284" i="15"/>
  <c r="I285" i="15"/>
  <c r="B245" i="31"/>
  <c r="AA244" i="31"/>
  <c r="AH244" i="31" s="1"/>
  <c r="AQ244" i="31" s="1"/>
  <c r="C244" i="31"/>
  <c r="C244" i="30"/>
  <c r="AA244" i="30"/>
  <c r="AH244" i="30" s="1"/>
  <c r="AQ244" i="30" s="1"/>
  <c r="B245" i="30"/>
  <c r="C243" i="29"/>
  <c r="B244" i="29"/>
  <c r="AA243" i="29"/>
  <c r="AH243" i="29" s="1"/>
  <c r="AQ243" i="29" s="1"/>
  <c r="G236" i="8"/>
  <c r="C238" i="8"/>
  <c r="B239" i="8"/>
  <c r="AA238" i="8"/>
  <c r="AH238" i="8" s="1"/>
  <c r="AQ238" i="8" s="1"/>
  <c r="F242" i="23"/>
  <c r="D243" i="23"/>
  <c r="G243" i="23" s="1"/>
  <c r="E243" i="23" s="1"/>
  <c r="E237" i="8"/>
  <c r="D238" i="31" l="1"/>
  <c r="E238" i="31" s="1"/>
  <c r="G238" i="31" s="1"/>
  <c r="D238" i="30"/>
  <c r="E238" i="30" s="1"/>
  <c r="G238" i="30" s="1"/>
  <c r="D238" i="29"/>
  <c r="E238" i="29" s="1"/>
  <c r="G238" i="29" s="1"/>
  <c r="D238" i="8"/>
  <c r="BC242" i="23"/>
  <c r="AY242" i="23"/>
  <c r="AZ242" i="23" s="1"/>
  <c r="M243" i="23"/>
  <c r="P285" i="15"/>
  <c r="Q285" i="15" s="1"/>
  <c r="R285" i="15"/>
  <c r="AF285" i="15"/>
  <c r="U285" i="15"/>
  <c r="V285" i="15" s="1"/>
  <c r="AI285" i="15"/>
  <c r="AH285" i="15"/>
  <c r="AG285" i="15"/>
  <c r="AE285" i="15"/>
  <c r="I286" i="15"/>
  <c r="B246" i="31"/>
  <c r="AA245" i="31"/>
  <c r="AH245" i="31" s="1"/>
  <c r="AQ245" i="31" s="1"/>
  <c r="C245" i="31"/>
  <c r="B246" i="30"/>
  <c r="AA245" i="30"/>
  <c r="AH245" i="30" s="1"/>
  <c r="AQ245" i="30" s="1"/>
  <c r="C245" i="30"/>
  <c r="B245" i="29"/>
  <c r="AA244" i="29"/>
  <c r="AH244" i="29" s="1"/>
  <c r="AQ244" i="29" s="1"/>
  <c r="C244" i="29"/>
  <c r="B240" i="8"/>
  <c r="AA239" i="8"/>
  <c r="AH239" i="8" s="1"/>
  <c r="AQ239" i="8" s="1"/>
  <c r="C239" i="8"/>
  <c r="D244" i="23"/>
  <c r="G244" i="23" s="1"/>
  <c r="E244" i="23" s="1"/>
  <c r="F243" i="23"/>
  <c r="E238" i="8"/>
  <c r="G237" i="8"/>
  <c r="D239" i="31" l="1"/>
  <c r="E239" i="31" s="1"/>
  <c r="G239" i="31" s="1"/>
  <c r="D239" i="30"/>
  <c r="E239" i="30" s="1"/>
  <c r="G239" i="30" s="1"/>
  <c r="D239" i="29"/>
  <c r="E239" i="29" s="1"/>
  <c r="G239" i="29" s="1"/>
  <c r="D239" i="8"/>
  <c r="BC243" i="23"/>
  <c r="AY243" i="23"/>
  <c r="AZ243" i="23" s="1"/>
  <c r="M244" i="23"/>
  <c r="R286" i="15"/>
  <c r="P286" i="15"/>
  <c r="Q286" i="15" s="1"/>
  <c r="U286" i="15"/>
  <c r="V286" i="15" s="1"/>
  <c r="AH286" i="15"/>
  <c r="AG286" i="15"/>
  <c r="AF286" i="15"/>
  <c r="AI286" i="15"/>
  <c r="AE286" i="15"/>
  <c r="I287" i="15"/>
  <c r="B247" i="31"/>
  <c r="AA246" i="31"/>
  <c r="AH246" i="31" s="1"/>
  <c r="AQ246" i="31" s="1"/>
  <c r="C246" i="31"/>
  <c r="C246" i="30"/>
  <c r="B247" i="30"/>
  <c r="AA246" i="30"/>
  <c r="AH246" i="30" s="1"/>
  <c r="AQ246" i="30" s="1"/>
  <c r="C245" i="29"/>
  <c r="AA245" i="29"/>
  <c r="AH245" i="29" s="1"/>
  <c r="AQ245" i="29" s="1"/>
  <c r="B246" i="29"/>
  <c r="G238" i="8"/>
  <c r="E239" i="8"/>
  <c r="D245" i="23"/>
  <c r="G245" i="23" s="1"/>
  <c r="E245" i="23" s="1"/>
  <c r="F244" i="23"/>
  <c r="C240" i="8"/>
  <c r="B241" i="8"/>
  <c r="AA240" i="8"/>
  <c r="AH240" i="8" s="1"/>
  <c r="AQ240" i="8" s="1"/>
  <c r="D240" i="31" l="1"/>
  <c r="E240" i="31" s="1"/>
  <c r="G240" i="31" s="1"/>
  <c r="D240" i="30"/>
  <c r="E240" i="30" s="1"/>
  <c r="G240" i="30" s="1"/>
  <c r="D240" i="29"/>
  <c r="E240" i="29" s="1"/>
  <c r="G240" i="29" s="1"/>
  <c r="D240" i="8"/>
  <c r="BC244" i="23"/>
  <c r="AY244" i="23"/>
  <c r="AZ244" i="23" s="1"/>
  <c r="M245" i="23"/>
  <c r="P287" i="15"/>
  <c r="Q287" i="15" s="1"/>
  <c r="R287" i="15"/>
  <c r="AE287" i="15"/>
  <c r="AH287" i="15"/>
  <c r="AG287" i="15"/>
  <c r="U287" i="15"/>
  <c r="V287" i="15" s="1"/>
  <c r="AI287" i="15"/>
  <c r="AF287" i="15"/>
  <c r="I288" i="15"/>
  <c r="B248" i="31"/>
  <c r="AA247" i="31"/>
  <c r="AH247" i="31" s="1"/>
  <c r="AQ247" i="31" s="1"/>
  <c r="C247" i="31"/>
  <c r="B248" i="30"/>
  <c r="AA247" i="30"/>
  <c r="AH247" i="30" s="1"/>
  <c r="AQ247" i="30" s="1"/>
  <c r="C247" i="30"/>
  <c r="B247" i="29"/>
  <c r="AA246" i="29"/>
  <c r="AH246" i="29" s="1"/>
  <c r="AQ246" i="29" s="1"/>
  <c r="C246" i="29"/>
  <c r="B242" i="8"/>
  <c r="AA241" i="8"/>
  <c r="AH241" i="8" s="1"/>
  <c r="AQ241" i="8" s="1"/>
  <c r="C241" i="8"/>
  <c r="E240" i="8"/>
  <c r="F245" i="23"/>
  <c r="D246" i="23"/>
  <c r="G246" i="23" s="1"/>
  <c r="E246" i="23" s="1"/>
  <c r="G239" i="8"/>
  <c r="D241" i="31" l="1"/>
  <c r="E241" i="31" s="1"/>
  <c r="G241" i="31" s="1"/>
  <c r="D241" i="30"/>
  <c r="E241" i="30" s="1"/>
  <c r="G241" i="30" s="1"/>
  <c r="D241" i="29"/>
  <c r="E241" i="29" s="1"/>
  <c r="G241" i="29" s="1"/>
  <c r="D241" i="8"/>
  <c r="BC245" i="23"/>
  <c r="AY245" i="23"/>
  <c r="AZ245" i="23" s="1"/>
  <c r="M246" i="23"/>
  <c r="R288" i="15"/>
  <c r="P288" i="15"/>
  <c r="Q288" i="15" s="1"/>
  <c r="U288" i="15"/>
  <c r="V288" i="15" s="1"/>
  <c r="AG288" i="15"/>
  <c r="AF288" i="15"/>
  <c r="AI288" i="15"/>
  <c r="AH288" i="15"/>
  <c r="AE288" i="15"/>
  <c r="I289" i="15"/>
  <c r="B249" i="31"/>
  <c r="AA248" i="31"/>
  <c r="AH248" i="31" s="1"/>
  <c r="AQ248" i="31" s="1"/>
  <c r="C248" i="31"/>
  <c r="C248" i="30"/>
  <c r="B249" i="30"/>
  <c r="AA248" i="30"/>
  <c r="AH248" i="30" s="1"/>
  <c r="AQ248" i="30" s="1"/>
  <c r="C247" i="29"/>
  <c r="B248" i="29"/>
  <c r="AA247" i="29"/>
  <c r="AH247" i="29" s="1"/>
  <c r="AQ247" i="29" s="1"/>
  <c r="G240" i="8"/>
  <c r="E241" i="8"/>
  <c r="F246" i="23"/>
  <c r="D247" i="23"/>
  <c r="G247" i="23" s="1"/>
  <c r="E247" i="23" s="1"/>
  <c r="C242" i="8"/>
  <c r="B243" i="8"/>
  <c r="AA242" i="8"/>
  <c r="AH242" i="8" s="1"/>
  <c r="AQ242" i="8" s="1"/>
  <c r="D242" i="31" l="1"/>
  <c r="E242" i="31" s="1"/>
  <c r="G242" i="31" s="1"/>
  <c r="D242" i="30"/>
  <c r="E242" i="30" s="1"/>
  <c r="G242" i="30" s="1"/>
  <c r="D242" i="29"/>
  <c r="E242" i="29" s="1"/>
  <c r="G242" i="29" s="1"/>
  <c r="D242" i="8"/>
  <c r="BC246" i="23"/>
  <c r="AY246" i="23"/>
  <c r="AZ246" i="23" s="1"/>
  <c r="M247" i="23"/>
  <c r="P289" i="15"/>
  <c r="Q289" i="15" s="1"/>
  <c r="R289" i="15"/>
  <c r="U289" i="15"/>
  <c r="V289" i="15" s="1"/>
  <c r="AI289" i="15"/>
  <c r="AF289" i="15"/>
  <c r="AE289" i="15"/>
  <c r="AH289" i="15"/>
  <c r="AG289" i="15"/>
  <c r="I290" i="15"/>
  <c r="C249" i="31"/>
  <c r="B250" i="31"/>
  <c r="AA249" i="31"/>
  <c r="AH249" i="31" s="1"/>
  <c r="AQ249" i="31" s="1"/>
  <c r="B250" i="30"/>
  <c r="AA249" i="30"/>
  <c r="AH249" i="30" s="1"/>
  <c r="AQ249" i="30" s="1"/>
  <c r="C249" i="30"/>
  <c r="B249" i="29"/>
  <c r="AA248" i="29"/>
  <c r="AH248" i="29" s="1"/>
  <c r="AQ248" i="29" s="1"/>
  <c r="C248" i="29"/>
  <c r="G241" i="8"/>
  <c r="B244" i="8"/>
  <c r="AA243" i="8"/>
  <c r="AH243" i="8" s="1"/>
  <c r="AQ243" i="8" s="1"/>
  <c r="C243" i="8"/>
  <c r="D248" i="23"/>
  <c r="G248" i="23" s="1"/>
  <c r="E248" i="23" s="1"/>
  <c r="F247" i="23"/>
  <c r="E242" i="8"/>
  <c r="D243" i="31" l="1"/>
  <c r="E243" i="31" s="1"/>
  <c r="G243" i="31" s="1"/>
  <c r="D243" i="30"/>
  <c r="E243" i="30" s="1"/>
  <c r="G243" i="30" s="1"/>
  <c r="D243" i="29"/>
  <c r="E243" i="29" s="1"/>
  <c r="G243" i="29" s="1"/>
  <c r="D243" i="8"/>
  <c r="AY247" i="23"/>
  <c r="AZ247" i="23" s="1"/>
  <c r="BC247" i="23"/>
  <c r="M248" i="23"/>
  <c r="R290" i="15"/>
  <c r="P290" i="15"/>
  <c r="Q290" i="15" s="1"/>
  <c r="U290" i="15"/>
  <c r="V290" i="15" s="1"/>
  <c r="AE290" i="15"/>
  <c r="AF290" i="15"/>
  <c r="AG290" i="15"/>
  <c r="AI290" i="15"/>
  <c r="AH290" i="15"/>
  <c r="I291" i="15"/>
  <c r="B251" i="31"/>
  <c r="AA250" i="31"/>
  <c r="AH250" i="31" s="1"/>
  <c r="AQ250" i="31" s="1"/>
  <c r="C250" i="31"/>
  <c r="C250" i="30"/>
  <c r="B251" i="30"/>
  <c r="AA250" i="30"/>
  <c r="AH250" i="30" s="1"/>
  <c r="AQ250" i="30" s="1"/>
  <c r="C249" i="29"/>
  <c r="B250" i="29"/>
  <c r="AA249" i="29"/>
  <c r="AH249" i="29" s="1"/>
  <c r="AQ249" i="29" s="1"/>
  <c r="D249" i="23"/>
  <c r="G249" i="23" s="1"/>
  <c r="E249" i="23" s="1"/>
  <c r="F248" i="23"/>
  <c r="G242" i="8"/>
  <c r="E243" i="8"/>
  <c r="C244" i="8"/>
  <c r="B245" i="8"/>
  <c r="AA244" i="8"/>
  <c r="AH244" i="8" s="1"/>
  <c r="AQ244" i="8" s="1"/>
  <c r="D244" i="31" l="1"/>
  <c r="E244" i="31" s="1"/>
  <c r="G244" i="31" s="1"/>
  <c r="D244" i="30"/>
  <c r="E244" i="30" s="1"/>
  <c r="G244" i="30" s="1"/>
  <c r="D244" i="29"/>
  <c r="E244" i="29" s="1"/>
  <c r="G244" i="29" s="1"/>
  <c r="D244" i="8"/>
  <c r="BC248" i="23"/>
  <c r="AY248" i="23"/>
  <c r="AZ248" i="23" s="1"/>
  <c r="M249" i="23"/>
  <c r="P291" i="15"/>
  <c r="Q291" i="15" s="1"/>
  <c r="R291" i="15"/>
  <c r="AI291" i="15"/>
  <c r="AF291" i="15"/>
  <c r="AE291" i="15"/>
  <c r="AH291" i="15"/>
  <c r="AG291" i="15"/>
  <c r="U291" i="15"/>
  <c r="V291" i="15" s="1"/>
  <c r="I292" i="15"/>
  <c r="C251" i="31"/>
  <c r="AA251" i="31"/>
  <c r="AH251" i="31" s="1"/>
  <c r="AQ251" i="31" s="1"/>
  <c r="B252" i="31"/>
  <c r="B252" i="30"/>
  <c r="AA251" i="30"/>
  <c r="AH251" i="30" s="1"/>
  <c r="AQ251" i="30" s="1"/>
  <c r="C251" i="30"/>
  <c r="B251" i="29"/>
  <c r="AA250" i="29"/>
  <c r="AH250" i="29" s="1"/>
  <c r="AQ250" i="29" s="1"/>
  <c r="C250" i="29"/>
  <c r="G243" i="8"/>
  <c r="B246" i="8"/>
  <c r="AA245" i="8"/>
  <c r="AH245" i="8" s="1"/>
  <c r="AQ245" i="8" s="1"/>
  <c r="C245" i="8"/>
  <c r="E244" i="8"/>
  <c r="F249" i="23"/>
  <c r="D250" i="23"/>
  <c r="G250" i="23" s="1"/>
  <c r="E250" i="23" s="1"/>
  <c r="D245" i="31" l="1"/>
  <c r="E245" i="31" s="1"/>
  <c r="G245" i="31" s="1"/>
  <c r="D245" i="30"/>
  <c r="E245" i="30" s="1"/>
  <c r="G245" i="30" s="1"/>
  <c r="D245" i="8"/>
  <c r="D245" i="29"/>
  <c r="E245" i="29" s="1"/>
  <c r="G245" i="29" s="1"/>
  <c r="BC249" i="23"/>
  <c r="AY249" i="23"/>
  <c r="AZ249" i="23" s="1"/>
  <c r="M250" i="23"/>
  <c r="R292" i="15"/>
  <c r="P292" i="15"/>
  <c r="Q292" i="15" s="1"/>
  <c r="AG292" i="15"/>
  <c r="AF292" i="15"/>
  <c r="AI292" i="15"/>
  <c r="U292" i="15"/>
  <c r="V292" i="15" s="1"/>
  <c r="AE292" i="15"/>
  <c r="AH292" i="15"/>
  <c r="I293" i="15"/>
  <c r="B253" i="31"/>
  <c r="AA252" i="31"/>
  <c r="AH252" i="31" s="1"/>
  <c r="AQ252" i="31" s="1"/>
  <c r="C252" i="31"/>
  <c r="C252" i="30"/>
  <c r="B253" i="30"/>
  <c r="AA252" i="30"/>
  <c r="AH252" i="30" s="1"/>
  <c r="AQ252" i="30" s="1"/>
  <c r="C251" i="29"/>
  <c r="B252" i="29"/>
  <c r="AA251" i="29"/>
  <c r="AH251" i="29" s="1"/>
  <c r="AQ251" i="29" s="1"/>
  <c r="G244" i="8"/>
  <c r="C246" i="8"/>
  <c r="B247" i="8"/>
  <c r="AA246" i="8"/>
  <c r="AH246" i="8" s="1"/>
  <c r="AQ246" i="8" s="1"/>
  <c r="F250" i="23"/>
  <c r="D251" i="23"/>
  <c r="G251" i="23" s="1"/>
  <c r="E251" i="23" s="1"/>
  <c r="E245" i="8"/>
  <c r="D246" i="31" l="1"/>
  <c r="E246" i="31" s="1"/>
  <c r="G246" i="31" s="1"/>
  <c r="D246" i="30"/>
  <c r="E246" i="30" s="1"/>
  <c r="G246" i="30" s="1"/>
  <c r="D246" i="29"/>
  <c r="E246" i="29" s="1"/>
  <c r="G246" i="29" s="1"/>
  <c r="D246" i="8"/>
  <c r="BC250" i="23"/>
  <c r="AY250" i="23"/>
  <c r="AZ250" i="23" s="1"/>
  <c r="M251" i="23"/>
  <c r="P293" i="15"/>
  <c r="Q293" i="15" s="1"/>
  <c r="R293" i="15"/>
  <c r="AI293" i="15"/>
  <c r="U293" i="15"/>
  <c r="V293" i="15" s="1"/>
  <c r="AE293" i="15"/>
  <c r="AG293" i="15"/>
  <c r="AF293" i="15"/>
  <c r="AH293" i="15"/>
  <c r="I294" i="15"/>
  <c r="C253" i="31"/>
  <c r="B254" i="31"/>
  <c r="AA253" i="31"/>
  <c r="AH253" i="31" s="1"/>
  <c r="AQ253" i="31" s="1"/>
  <c r="B254" i="30"/>
  <c r="AA253" i="30"/>
  <c r="AH253" i="30" s="1"/>
  <c r="AQ253" i="30" s="1"/>
  <c r="C253" i="30"/>
  <c r="B253" i="29"/>
  <c r="AA252" i="29"/>
  <c r="AH252" i="29" s="1"/>
  <c r="AQ252" i="29" s="1"/>
  <c r="C252" i="29"/>
  <c r="G245" i="8"/>
  <c r="B248" i="8"/>
  <c r="AA247" i="8"/>
  <c r="AH247" i="8" s="1"/>
  <c r="AQ247" i="8" s="1"/>
  <c r="C247" i="8"/>
  <c r="D252" i="23"/>
  <c r="G252" i="23" s="1"/>
  <c r="E252" i="23" s="1"/>
  <c r="F251" i="23"/>
  <c r="E246" i="8"/>
  <c r="D247" i="31" l="1"/>
  <c r="E247" i="31" s="1"/>
  <c r="G247" i="31" s="1"/>
  <c r="D247" i="30"/>
  <c r="E247" i="30" s="1"/>
  <c r="G247" i="30" s="1"/>
  <c r="D247" i="29"/>
  <c r="E247" i="29" s="1"/>
  <c r="G247" i="29" s="1"/>
  <c r="D247" i="8"/>
  <c r="AY251" i="23"/>
  <c r="AZ251" i="23" s="1"/>
  <c r="BC251" i="23"/>
  <c r="M252" i="23"/>
  <c r="R294" i="15"/>
  <c r="P294" i="15"/>
  <c r="Q294" i="15" s="1"/>
  <c r="AG294" i="15"/>
  <c r="AI294" i="15"/>
  <c r="AH294" i="15"/>
  <c r="U294" i="15"/>
  <c r="V294" i="15" s="1"/>
  <c r="AE294" i="15"/>
  <c r="AF294" i="15"/>
  <c r="I295" i="15"/>
  <c r="B255" i="31"/>
  <c r="AA254" i="31"/>
  <c r="AH254" i="31" s="1"/>
  <c r="AQ254" i="31" s="1"/>
  <c r="C254" i="31"/>
  <c r="C254" i="30"/>
  <c r="B255" i="30"/>
  <c r="AA254" i="30"/>
  <c r="AH254" i="30" s="1"/>
  <c r="AQ254" i="30" s="1"/>
  <c r="C253" i="29"/>
  <c r="B254" i="29"/>
  <c r="AA253" i="29"/>
  <c r="AH253" i="29" s="1"/>
  <c r="AQ253" i="29" s="1"/>
  <c r="D253" i="23"/>
  <c r="G253" i="23" s="1"/>
  <c r="E253" i="23" s="1"/>
  <c r="F252" i="23"/>
  <c r="C248" i="8"/>
  <c r="B249" i="8"/>
  <c r="AA248" i="8"/>
  <c r="AH248" i="8" s="1"/>
  <c r="AQ248" i="8" s="1"/>
  <c r="G246" i="8"/>
  <c r="E247" i="8"/>
  <c r="D248" i="31" l="1"/>
  <c r="E248" i="31" s="1"/>
  <c r="G248" i="31" s="1"/>
  <c r="D248" i="30"/>
  <c r="E248" i="30" s="1"/>
  <c r="G248" i="30" s="1"/>
  <c r="D248" i="29"/>
  <c r="E248" i="29" s="1"/>
  <c r="G248" i="29" s="1"/>
  <c r="D248" i="8"/>
  <c r="BC252" i="23"/>
  <c r="AY252" i="23"/>
  <c r="AZ252" i="23" s="1"/>
  <c r="M253" i="23"/>
  <c r="R295" i="15"/>
  <c r="P295" i="15"/>
  <c r="Q295" i="15" s="1"/>
  <c r="AG295" i="15"/>
  <c r="AF295" i="15"/>
  <c r="U295" i="15"/>
  <c r="V295" i="15" s="1"/>
  <c r="AI295" i="15"/>
  <c r="AE295" i="15"/>
  <c r="AH295" i="15"/>
  <c r="I296" i="15"/>
  <c r="C255" i="31"/>
  <c r="B256" i="31"/>
  <c r="AA255" i="31"/>
  <c r="AH255" i="31" s="1"/>
  <c r="AQ255" i="31" s="1"/>
  <c r="B256" i="30"/>
  <c r="AA255" i="30"/>
  <c r="AH255" i="30" s="1"/>
  <c r="AQ255" i="30" s="1"/>
  <c r="C255" i="30"/>
  <c r="B255" i="29"/>
  <c r="AA254" i="29"/>
  <c r="AH254" i="29" s="1"/>
  <c r="AQ254" i="29" s="1"/>
  <c r="C254" i="29"/>
  <c r="E248" i="8"/>
  <c r="F253" i="23"/>
  <c r="D254" i="23"/>
  <c r="G254" i="23" s="1"/>
  <c r="E254" i="23" s="1"/>
  <c r="G247" i="8"/>
  <c r="B250" i="8"/>
  <c r="AA249" i="8"/>
  <c r="AH249" i="8" s="1"/>
  <c r="AQ249" i="8" s="1"/>
  <c r="C249" i="8"/>
  <c r="D249" i="31" l="1"/>
  <c r="E249" i="31" s="1"/>
  <c r="G249" i="31" s="1"/>
  <c r="D249" i="30"/>
  <c r="E249" i="30" s="1"/>
  <c r="G249" i="30" s="1"/>
  <c r="D249" i="8"/>
  <c r="D249" i="29"/>
  <c r="E249" i="29" s="1"/>
  <c r="G249" i="29" s="1"/>
  <c r="BC253" i="23"/>
  <c r="AY253" i="23"/>
  <c r="AZ253" i="23" s="1"/>
  <c r="M254" i="23"/>
  <c r="R296" i="15"/>
  <c r="P296" i="15"/>
  <c r="Q296" i="15" s="1"/>
  <c r="AH296" i="15"/>
  <c r="U296" i="15"/>
  <c r="V296" i="15" s="1"/>
  <c r="AG296" i="15"/>
  <c r="AF296" i="15"/>
  <c r="AI296" i="15"/>
  <c r="AE296" i="15"/>
  <c r="I297" i="15"/>
  <c r="B257" i="31"/>
  <c r="AA256" i="31"/>
  <c r="AH256" i="31" s="1"/>
  <c r="AQ256" i="31" s="1"/>
  <c r="C256" i="31"/>
  <c r="C256" i="30"/>
  <c r="B257" i="30"/>
  <c r="AA256" i="30"/>
  <c r="AH256" i="30" s="1"/>
  <c r="AQ256" i="30" s="1"/>
  <c r="C255" i="29"/>
  <c r="B256" i="29"/>
  <c r="AA255" i="29"/>
  <c r="AH255" i="29" s="1"/>
  <c r="AQ255" i="29" s="1"/>
  <c r="E249" i="8"/>
  <c r="F254" i="23"/>
  <c r="D255" i="23"/>
  <c r="G255" i="23" s="1"/>
  <c r="E255" i="23" s="1"/>
  <c r="C250" i="8"/>
  <c r="B251" i="8"/>
  <c r="AA250" i="8"/>
  <c r="AH250" i="8" s="1"/>
  <c r="AQ250" i="8" s="1"/>
  <c r="G248" i="8"/>
  <c r="D250" i="31" l="1"/>
  <c r="E250" i="31" s="1"/>
  <c r="G250" i="31" s="1"/>
  <c r="D250" i="30"/>
  <c r="E250" i="30" s="1"/>
  <c r="G250" i="30" s="1"/>
  <c r="D250" i="29"/>
  <c r="E250" i="29" s="1"/>
  <c r="G250" i="29" s="1"/>
  <c r="D250" i="8"/>
  <c r="BC254" i="23"/>
  <c r="AY254" i="23"/>
  <c r="AZ254" i="23" s="1"/>
  <c r="M255" i="23"/>
  <c r="P297" i="15"/>
  <c r="Q297" i="15" s="1"/>
  <c r="R297" i="15"/>
  <c r="AE297" i="15"/>
  <c r="U297" i="15"/>
  <c r="V297" i="15" s="1"/>
  <c r="AH297" i="15"/>
  <c r="AG297" i="15"/>
  <c r="AF297" i="15"/>
  <c r="AI297" i="15"/>
  <c r="I298" i="15"/>
  <c r="C257" i="31"/>
  <c r="B258" i="31"/>
  <c r="AA257" i="31"/>
  <c r="AH257" i="31" s="1"/>
  <c r="AQ257" i="31" s="1"/>
  <c r="B258" i="30"/>
  <c r="AA257" i="30"/>
  <c r="AH257" i="30" s="1"/>
  <c r="AQ257" i="30" s="1"/>
  <c r="C257" i="30"/>
  <c r="B257" i="29"/>
  <c r="AA256" i="29"/>
  <c r="AH256" i="29" s="1"/>
  <c r="AQ256" i="29" s="1"/>
  <c r="C256" i="29"/>
  <c r="B252" i="8"/>
  <c r="AA251" i="8"/>
  <c r="AH251" i="8" s="1"/>
  <c r="AQ251" i="8" s="1"/>
  <c r="C251" i="8"/>
  <c r="D256" i="23"/>
  <c r="G256" i="23" s="1"/>
  <c r="E256" i="23" s="1"/>
  <c r="F255" i="23"/>
  <c r="E250" i="8"/>
  <c r="G249" i="8"/>
  <c r="D251" i="31" l="1"/>
  <c r="E251" i="31" s="1"/>
  <c r="G251" i="31" s="1"/>
  <c r="D251" i="30"/>
  <c r="E251" i="30" s="1"/>
  <c r="G251" i="30" s="1"/>
  <c r="D251" i="29"/>
  <c r="E251" i="29" s="1"/>
  <c r="G251" i="29" s="1"/>
  <c r="D251" i="8"/>
  <c r="BC255" i="23"/>
  <c r="AY255" i="23"/>
  <c r="AZ255" i="23" s="1"/>
  <c r="M256" i="23"/>
  <c r="R298" i="15"/>
  <c r="P298" i="15"/>
  <c r="Q298" i="15" s="1"/>
  <c r="U298" i="15"/>
  <c r="V298" i="15" s="1"/>
  <c r="AE298" i="15"/>
  <c r="AH298" i="15"/>
  <c r="AG298" i="15"/>
  <c r="AI298" i="15"/>
  <c r="AF298" i="15"/>
  <c r="I299" i="15"/>
  <c r="B259" i="31"/>
  <c r="C258" i="31"/>
  <c r="AA258" i="31"/>
  <c r="AH258" i="31" s="1"/>
  <c r="AQ258" i="31" s="1"/>
  <c r="B259" i="30"/>
  <c r="AA258" i="30"/>
  <c r="AH258" i="30" s="1"/>
  <c r="AQ258" i="30" s="1"/>
  <c r="C258" i="30"/>
  <c r="C257" i="29"/>
  <c r="B258" i="29"/>
  <c r="AA257" i="29"/>
  <c r="AH257" i="29" s="1"/>
  <c r="AQ257" i="29" s="1"/>
  <c r="D257" i="23"/>
  <c r="G257" i="23" s="1"/>
  <c r="E257" i="23" s="1"/>
  <c r="F256" i="23"/>
  <c r="E251" i="8"/>
  <c r="G250" i="8"/>
  <c r="C252" i="8"/>
  <c r="B253" i="8"/>
  <c r="AA252" i="8"/>
  <c r="AH252" i="8" s="1"/>
  <c r="AQ252" i="8" s="1"/>
  <c r="D252" i="31" l="1"/>
  <c r="E252" i="31" s="1"/>
  <c r="G252" i="31" s="1"/>
  <c r="D252" i="30"/>
  <c r="E252" i="30" s="1"/>
  <c r="G252" i="30" s="1"/>
  <c r="D252" i="29"/>
  <c r="E252" i="29" s="1"/>
  <c r="G252" i="29" s="1"/>
  <c r="D252" i="8"/>
  <c r="BC256" i="23"/>
  <c r="AY256" i="23"/>
  <c r="AZ256" i="23" s="1"/>
  <c r="M257" i="23"/>
  <c r="P299" i="15"/>
  <c r="Q299" i="15" s="1"/>
  <c r="R299" i="15"/>
  <c r="U299" i="15"/>
  <c r="V299" i="15" s="1"/>
  <c r="AI299" i="15"/>
  <c r="AE299" i="15"/>
  <c r="AH299" i="15"/>
  <c r="AG299" i="15"/>
  <c r="AF299" i="15"/>
  <c r="I300" i="15"/>
  <c r="C259" i="31"/>
  <c r="B260" i="31"/>
  <c r="AA259" i="31"/>
  <c r="AH259" i="31" s="1"/>
  <c r="AQ259" i="31" s="1"/>
  <c r="C259" i="30"/>
  <c r="B260" i="30"/>
  <c r="AA259" i="30"/>
  <c r="AH259" i="30" s="1"/>
  <c r="AQ259" i="30" s="1"/>
  <c r="B259" i="29"/>
  <c r="AA258" i="29"/>
  <c r="AH258" i="29" s="1"/>
  <c r="AQ258" i="29" s="1"/>
  <c r="C258" i="29"/>
  <c r="B254" i="8"/>
  <c r="AA253" i="8"/>
  <c r="AH253" i="8" s="1"/>
  <c r="AQ253" i="8" s="1"/>
  <c r="C253" i="8"/>
  <c r="E252" i="8"/>
  <c r="G251" i="8"/>
  <c r="F257" i="23"/>
  <c r="D258" i="23"/>
  <c r="G258" i="23" s="1"/>
  <c r="E258" i="23" s="1"/>
  <c r="D253" i="31" l="1"/>
  <c r="E253" i="31" s="1"/>
  <c r="G253" i="31" s="1"/>
  <c r="D253" i="30"/>
  <c r="E253" i="30" s="1"/>
  <c r="G253" i="30" s="1"/>
  <c r="D253" i="8"/>
  <c r="E253" i="8" s="1"/>
  <c r="D253" i="29"/>
  <c r="E253" i="29" s="1"/>
  <c r="G253" i="29" s="1"/>
  <c r="BC257" i="23"/>
  <c r="AY257" i="23"/>
  <c r="AZ257" i="23" s="1"/>
  <c r="M258" i="23"/>
  <c r="R300" i="15"/>
  <c r="P300" i="15"/>
  <c r="Q300" i="15" s="1"/>
  <c r="AF300" i="15"/>
  <c r="AI300" i="15"/>
  <c r="U300" i="15"/>
  <c r="V300" i="15" s="1"/>
  <c r="AE300" i="15"/>
  <c r="AH300" i="15"/>
  <c r="AG300" i="15"/>
  <c r="I301" i="15"/>
  <c r="C260" i="31"/>
  <c r="B261" i="31"/>
  <c r="AA260" i="31"/>
  <c r="AH260" i="31" s="1"/>
  <c r="AQ260" i="31" s="1"/>
  <c r="B261" i="30"/>
  <c r="AA260" i="30"/>
  <c r="AH260" i="30" s="1"/>
  <c r="AQ260" i="30" s="1"/>
  <c r="C260" i="30"/>
  <c r="C259" i="29"/>
  <c r="B260" i="29"/>
  <c r="AA259" i="29"/>
  <c r="AH259" i="29" s="1"/>
  <c r="AQ259" i="29" s="1"/>
  <c r="F258" i="23"/>
  <c r="D259" i="23"/>
  <c r="G259" i="23" s="1"/>
  <c r="E259" i="23" s="1"/>
  <c r="G252" i="8"/>
  <c r="C254" i="8"/>
  <c r="B255" i="8"/>
  <c r="AA254" i="8"/>
  <c r="AH254" i="8" s="1"/>
  <c r="AQ254" i="8" s="1"/>
  <c r="D254" i="31" l="1"/>
  <c r="E254" i="31" s="1"/>
  <c r="G254" i="31" s="1"/>
  <c r="D254" i="30"/>
  <c r="E254" i="30" s="1"/>
  <c r="G254" i="30" s="1"/>
  <c r="D254" i="29"/>
  <c r="E254" i="29" s="1"/>
  <c r="G254" i="29" s="1"/>
  <c r="D254" i="8"/>
  <c r="BC258" i="23"/>
  <c r="AY258" i="23"/>
  <c r="AZ258" i="23" s="1"/>
  <c r="M259" i="23"/>
  <c r="P301" i="15"/>
  <c r="Q301" i="15" s="1"/>
  <c r="R301" i="15"/>
  <c r="AG301" i="15"/>
  <c r="AF301" i="15"/>
  <c r="AE301" i="15"/>
  <c r="AH301" i="15"/>
  <c r="U301" i="15"/>
  <c r="V301" i="15" s="1"/>
  <c r="AI301" i="15"/>
  <c r="I302" i="15"/>
  <c r="C261" i="31"/>
  <c r="B262" i="31"/>
  <c r="AA261" i="31"/>
  <c r="AH261" i="31" s="1"/>
  <c r="AQ261" i="31" s="1"/>
  <c r="C261" i="30"/>
  <c r="AA261" i="30"/>
  <c r="AH261" i="30" s="1"/>
  <c r="AQ261" i="30" s="1"/>
  <c r="B262" i="30"/>
  <c r="B261" i="29"/>
  <c r="AA260" i="29"/>
  <c r="AH260" i="29" s="1"/>
  <c r="AQ260" i="29" s="1"/>
  <c r="C260" i="29"/>
  <c r="B256" i="8"/>
  <c r="AA255" i="8"/>
  <c r="AH255" i="8" s="1"/>
  <c r="AQ255" i="8" s="1"/>
  <c r="C255" i="8"/>
  <c r="D260" i="23"/>
  <c r="G260" i="23" s="1"/>
  <c r="E260" i="23" s="1"/>
  <c r="F259" i="23"/>
  <c r="E254" i="8"/>
  <c r="G253" i="8"/>
  <c r="D255" i="31" l="1"/>
  <c r="E255" i="31" s="1"/>
  <c r="G255" i="31" s="1"/>
  <c r="D255" i="30"/>
  <c r="E255" i="30" s="1"/>
  <c r="G255" i="30" s="1"/>
  <c r="D255" i="29"/>
  <c r="E255" i="29" s="1"/>
  <c r="G255" i="29" s="1"/>
  <c r="D255" i="8"/>
  <c r="BC259" i="23"/>
  <c r="AY259" i="23"/>
  <c r="AZ259" i="23" s="1"/>
  <c r="M260" i="23"/>
  <c r="R302" i="15"/>
  <c r="P302" i="15"/>
  <c r="Q302" i="15" s="1"/>
  <c r="AG302" i="15"/>
  <c r="AF302" i="15"/>
  <c r="AE302" i="15"/>
  <c r="U302" i="15"/>
  <c r="V302" i="15" s="1"/>
  <c r="AI302" i="15"/>
  <c r="AH302" i="15"/>
  <c r="I303" i="15"/>
  <c r="C262" i="31"/>
  <c r="AA262" i="31"/>
  <c r="AH262" i="31" s="1"/>
  <c r="AQ262" i="31" s="1"/>
  <c r="B263" i="31"/>
  <c r="B263" i="30"/>
  <c r="AA262" i="30"/>
  <c r="AH262" i="30" s="1"/>
  <c r="AQ262" i="30" s="1"/>
  <c r="C262" i="30"/>
  <c r="B262" i="29"/>
  <c r="AA261" i="29"/>
  <c r="AH261" i="29" s="1"/>
  <c r="AQ261" i="29" s="1"/>
  <c r="C261" i="29"/>
  <c r="G254" i="8"/>
  <c r="E255" i="8"/>
  <c r="D261" i="23"/>
  <c r="G261" i="23" s="1"/>
  <c r="E261" i="23" s="1"/>
  <c r="F260" i="23"/>
  <c r="C256" i="8"/>
  <c r="B257" i="8"/>
  <c r="AA256" i="8"/>
  <c r="AH256" i="8" s="1"/>
  <c r="AQ256" i="8" s="1"/>
  <c r="D256" i="31" l="1"/>
  <c r="E256" i="31" s="1"/>
  <c r="G256" i="31" s="1"/>
  <c r="D256" i="30"/>
  <c r="E256" i="30" s="1"/>
  <c r="G256" i="30" s="1"/>
  <c r="D256" i="29"/>
  <c r="E256" i="29" s="1"/>
  <c r="G256" i="29" s="1"/>
  <c r="D256" i="8"/>
  <c r="BC260" i="23"/>
  <c r="AY260" i="23"/>
  <c r="AZ260" i="23" s="1"/>
  <c r="M261" i="23"/>
  <c r="P303" i="15"/>
  <c r="Q303" i="15" s="1"/>
  <c r="R303" i="15"/>
  <c r="AH303" i="15"/>
  <c r="AE303" i="15"/>
  <c r="U303" i="15"/>
  <c r="V303" i="15" s="1"/>
  <c r="AI303" i="15"/>
  <c r="AG303" i="15"/>
  <c r="AF303" i="15"/>
  <c r="I304" i="15"/>
  <c r="C263" i="31"/>
  <c r="B264" i="31"/>
  <c r="AA263" i="31"/>
  <c r="AH263" i="31" s="1"/>
  <c r="AQ263" i="31" s="1"/>
  <c r="C263" i="30"/>
  <c r="B264" i="30"/>
  <c r="AA263" i="30"/>
  <c r="AH263" i="30" s="1"/>
  <c r="AQ263" i="30" s="1"/>
  <c r="B263" i="29"/>
  <c r="AA262" i="29"/>
  <c r="AH262" i="29" s="1"/>
  <c r="AQ262" i="29" s="1"/>
  <c r="C262" i="29"/>
  <c r="B258" i="8"/>
  <c r="AA257" i="8"/>
  <c r="AH257" i="8" s="1"/>
  <c r="AQ257" i="8" s="1"/>
  <c r="C257" i="8"/>
  <c r="E256" i="8"/>
  <c r="F261" i="23"/>
  <c r="D262" i="23"/>
  <c r="G262" i="23" s="1"/>
  <c r="E262" i="23" s="1"/>
  <c r="G255" i="8"/>
  <c r="D257" i="31" l="1"/>
  <c r="E257" i="31" s="1"/>
  <c r="G257" i="31" s="1"/>
  <c r="D257" i="30"/>
  <c r="E257" i="30" s="1"/>
  <c r="G257" i="30" s="1"/>
  <c r="D257" i="8"/>
  <c r="D257" i="29"/>
  <c r="E257" i="29" s="1"/>
  <c r="G257" i="29" s="1"/>
  <c r="BC261" i="23"/>
  <c r="AY261" i="23"/>
  <c r="AZ261" i="23" s="1"/>
  <c r="M262" i="23"/>
  <c r="R304" i="15"/>
  <c r="P304" i="15"/>
  <c r="Q304" i="15" s="1"/>
  <c r="AI304" i="15"/>
  <c r="AH304" i="15"/>
  <c r="AG304" i="15"/>
  <c r="U304" i="15"/>
  <c r="V304" i="15" s="1"/>
  <c r="AE304" i="15"/>
  <c r="AF304" i="15"/>
  <c r="I305" i="15"/>
  <c r="C264" i="31"/>
  <c r="B265" i="31"/>
  <c r="AA264" i="31"/>
  <c r="AH264" i="31" s="1"/>
  <c r="AQ264" i="31" s="1"/>
  <c r="B265" i="30"/>
  <c r="AA264" i="30"/>
  <c r="AH264" i="30" s="1"/>
  <c r="AQ264" i="30" s="1"/>
  <c r="C264" i="30"/>
  <c r="B264" i="29"/>
  <c r="AA263" i="29"/>
  <c r="AH263" i="29" s="1"/>
  <c r="AQ263" i="29" s="1"/>
  <c r="C263" i="29"/>
  <c r="G256" i="8"/>
  <c r="E257" i="8"/>
  <c r="F262" i="23"/>
  <c r="D263" i="23"/>
  <c r="G263" i="23" s="1"/>
  <c r="E263" i="23" s="1"/>
  <c r="C258" i="8"/>
  <c r="B259" i="8"/>
  <c r="AA258" i="8"/>
  <c r="AH258" i="8" s="1"/>
  <c r="AQ258" i="8" s="1"/>
  <c r="D258" i="31" l="1"/>
  <c r="E258" i="31" s="1"/>
  <c r="G258" i="31" s="1"/>
  <c r="D258" i="30"/>
  <c r="E258" i="30" s="1"/>
  <c r="G258" i="30" s="1"/>
  <c r="D258" i="29"/>
  <c r="E258" i="29" s="1"/>
  <c r="G258" i="29" s="1"/>
  <c r="D258" i="8"/>
  <c r="BC262" i="23"/>
  <c r="AY262" i="23"/>
  <c r="AZ262" i="23" s="1"/>
  <c r="M263" i="23"/>
  <c r="P305" i="15"/>
  <c r="Q305" i="15" s="1"/>
  <c r="R305" i="15"/>
  <c r="U305" i="15"/>
  <c r="V305" i="15" s="1"/>
  <c r="AF305" i="15"/>
  <c r="AH305" i="15"/>
  <c r="AE305" i="15"/>
  <c r="AG305" i="15"/>
  <c r="AI305" i="15"/>
  <c r="I306" i="15"/>
  <c r="C265" i="31"/>
  <c r="B266" i="31"/>
  <c r="AA265" i="31"/>
  <c r="AH265" i="31" s="1"/>
  <c r="AQ265" i="31" s="1"/>
  <c r="C265" i="30"/>
  <c r="B266" i="30"/>
  <c r="AA265" i="30"/>
  <c r="AH265" i="30" s="1"/>
  <c r="AQ265" i="30" s="1"/>
  <c r="B265" i="29"/>
  <c r="AA264" i="29"/>
  <c r="AH264" i="29" s="1"/>
  <c r="AQ264" i="29" s="1"/>
  <c r="C264" i="29"/>
  <c r="G257" i="8"/>
  <c r="B260" i="8"/>
  <c r="AA259" i="8"/>
  <c r="AH259" i="8" s="1"/>
  <c r="AQ259" i="8" s="1"/>
  <c r="C259" i="8"/>
  <c r="D264" i="23"/>
  <c r="G264" i="23" s="1"/>
  <c r="E264" i="23" s="1"/>
  <c r="F263" i="23"/>
  <c r="E258" i="8"/>
  <c r="D259" i="31" l="1"/>
  <c r="E259" i="31" s="1"/>
  <c r="G259" i="31" s="1"/>
  <c r="D259" i="30"/>
  <c r="E259" i="30" s="1"/>
  <c r="G259" i="30" s="1"/>
  <c r="D259" i="29"/>
  <c r="E259" i="29" s="1"/>
  <c r="G259" i="29" s="1"/>
  <c r="D259" i="8"/>
  <c r="AY263" i="23"/>
  <c r="AZ263" i="23" s="1"/>
  <c r="BC263" i="23"/>
  <c r="M264" i="23"/>
  <c r="R306" i="15"/>
  <c r="P306" i="15"/>
  <c r="Q306" i="15" s="1"/>
  <c r="U306" i="15"/>
  <c r="V306" i="15" s="1"/>
  <c r="AG306" i="15"/>
  <c r="AI306" i="15"/>
  <c r="AE306" i="15"/>
  <c r="AF306" i="15"/>
  <c r="AH306" i="15"/>
  <c r="I307" i="15"/>
  <c r="B267" i="31"/>
  <c r="AA266" i="31"/>
  <c r="AH266" i="31" s="1"/>
  <c r="AQ266" i="31" s="1"/>
  <c r="C266" i="31"/>
  <c r="B267" i="30"/>
  <c r="AA266" i="30"/>
  <c r="AH266" i="30" s="1"/>
  <c r="AQ266" i="30" s="1"/>
  <c r="C266" i="30"/>
  <c r="B266" i="29"/>
  <c r="AA265" i="29"/>
  <c r="AH265" i="29" s="1"/>
  <c r="AQ265" i="29" s="1"/>
  <c r="C265" i="29"/>
  <c r="D265" i="23"/>
  <c r="G265" i="23" s="1"/>
  <c r="E265" i="23" s="1"/>
  <c r="F264" i="23"/>
  <c r="E259" i="8"/>
  <c r="G258" i="8"/>
  <c r="C260" i="8"/>
  <c r="B261" i="8"/>
  <c r="AA260" i="8"/>
  <c r="AH260" i="8" s="1"/>
  <c r="AQ260" i="8" s="1"/>
  <c r="D260" i="31" l="1"/>
  <c r="E260" i="31" s="1"/>
  <c r="G260" i="31" s="1"/>
  <c r="D260" i="30"/>
  <c r="E260" i="30" s="1"/>
  <c r="G260" i="30" s="1"/>
  <c r="D260" i="29"/>
  <c r="E260" i="29" s="1"/>
  <c r="G260" i="29" s="1"/>
  <c r="D260" i="8"/>
  <c r="E260" i="8" s="1"/>
  <c r="BC264" i="23"/>
  <c r="AY264" i="23"/>
  <c r="AZ264" i="23" s="1"/>
  <c r="M265" i="23"/>
  <c r="P307" i="15"/>
  <c r="Q307" i="15" s="1"/>
  <c r="R307" i="15"/>
  <c r="AE307" i="15"/>
  <c r="AG307" i="15"/>
  <c r="AH307" i="15"/>
  <c r="AF307" i="15"/>
  <c r="U307" i="15"/>
  <c r="V307" i="15" s="1"/>
  <c r="AI307" i="15"/>
  <c r="I308" i="15"/>
  <c r="C267" i="31"/>
  <c r="B268" i="31"/>
  <c r="AA267" i="31"/>
  <c r="AH267" i="31" s="1"/>
  <c r="AQ267" i="31" s="1"/>
  <c r="C267" i="30"/>
  <c r="B268" i="30"/>
  <c r="AA267" i="30"/>
  <c r="AH267" i="30" s="1"/>
  <c r="AQ267" i="30" s="1"/>
  <c r="B267" i="29"/>
  <c r="AA266" i="29"/>
  <c r="AH266" i="29" s="1"/>
  <c r="AQ266" i="29" s="1"/>
  <c r="C266" i="29"/>
  <c r="B262" i="8"/>
  <c r="AA261" i="8"/>
  <c r="AH261" i="8" s="1"/>
  <c r="AQ261" i="8" s="1"/>
  <c r="C261" i="8"/>
  <c r="G259" i="8"/>
  <c r="F265" i="23"/>
  <c r="D266" i="23"/>
  <c r="G266" i="23" s="1"/>
  <c r="E266" i="23" s="1"/>
  <c r="D261" i="31" l="1"/>
  <c r="E261" i="31" s="1"/>
  <c r="G261" i="31" s="1"/>
  <c r="D261" i="30"/>
  <c r="E261" i="30" s="1"/>
  <c r="G261" i="30" s="1"/>
  <c r="D261" i="8"/>
  <c r="E261" i="8" s="1"/>
  <c r="D261" i="29"/>
  <c r="E261" i="29" s="1"/>
  <c r="G261" i="29" s="1"/>
  <c r="BC265" i="23"/>
  <c r="AY265" i="23"/>
  <c r="AZ265" i="23" s="1"/>
  <c r="M266" i="23"/>
  <c r="R308" i="15"/>
  <c r="P308" i="15"/>
  <c r="Q308" i="15" s="1"/>
  <c r="AF308" i="15"/>
  <c r="AH308" i="15"/>
  <c r="U308" i="15"/>
  <c r="V308" i="15" s="1"/>
  <c r="AG308" i="15"/>
  <c r="AI308" i="15"/>
  <c r="AE308" i="15"/>
  <c r="I309" i="15"/>
  <c r="B269" i="31"/>
  <c r="AA268" i="31"/>
  <c r="AH268" i="31" s="1"/>
  <c r="AQ268" i="31" s="1"/>
  <c r="C268" i="31"/>
  <c r="B269" i="30"/>
  <c r="AA268" i="30"/>
  <c r="AH268" i="30" s="1"/>
  <c r="AQ268" i="30" s="1"/>
  <c r="C268" i="30"/>
  <c r="B268" i="29"/>
  <c r="AA267" i="29"/>
  <c r="AH267" i="29" s="1"/>
  <c r="AQ267" i="29" s="1"/>
  <c r="C267" i="29"/>
  <c r="F266" i="23"/>
  <c r="D267" i="23"/>
  <c r="G267" i="23" s="1"/>
  <c r="E267" i="23" s="1"/>
  <c r="G260" i="8"/>
  <c r="C262" i="8"/>
  <c r="B263" i="8"/>
  <c r="AA262" i="8"/>
  <c r="AH262" i="8" s="1"/>
  <c r="AQ262" i="8" s="1"/>
  <c r="D262" i="31" l="1"/>
  <c r="E262" i="31" s="1"/>
  <c r="G262" i="31" s="1"/>
  <c r="D262" i="30"/>
  <c r="E262" i="30" s="1"/>
  <c r="G262" i="30" s="1"/>
  <c r="D262" i="29"/>
  <c r="E262" i="29" s="1"/>
  <c r="G262" i="29" s="1"/>
  <c r="D262" i="8"/>
  <c r="E262" i="8" s="1"/>
  <c r="BC266" i="23"/>
  <c r="AY266" i="23"/>
  <c r="AZ266" i="23" s="1"/>
  <c r="M267" i="23"/>
  <c r="P309" i="15"/>
  <c r="Q309" i="15" s="1"/>
  <c r="R309" i="15"/>
  <c r="AI309" i="15"/>
  <c r="AE309" i="15"/>
  <c r="AG309" i="15"/>
  <c r="AF309" i="15"/>
  <c r="U309" i="15"/>
  <c r="V309" i="15" s="1"/>
  <c r="AH309" i="15"/>
  <c r="I310" i="15"/>
  <c r="C269" i="31"/>
  <c r="B270" i="31"/>
  <c r="AA269" i="31"/>
  <c r="AH269" i="31" s="1"/>
  <c r="AQ269" i="31" s="1"/>
  <c r="C269" i="30"/>
  <c r="B270" i="30"/>
  <c r="AA269" i="30"/>
  <c r="AH269" i="30" s="1"/>
  <c r="AQ269" i="30" s="1"/>
  <c r="B269" i="29"/>
  <c r="AA268" i="29"/>
  <c r="AH268" i="29" s="1"/>
  <c r="AQ268" i="29" s="1"/>
  <c r="C268" i="29"/>
  <c r="B264" i="8"/>
  <c r="AA263" i="8"/>
  <c r="AH263" i="8" s="1"/>
  <c r="AQ263" i="8" s="1"/>
  <c r="C263" i="8"/>
  <c r="D268" i="23"/>
  <c r="G268" i="23" s="1"/>
  <c r="E268" i="23" s="1"/>
  <c r="F267" i="23"/>
  <c r="G261" i="8"/>
  <c r="D263" i="31" l="1"/>
  <c r="E263" i="31" s="1"/>
  <c r="G263" i="31" s="1"/>
  <c r="D263" i="30"/>
  <c r="E263" i="30" s="1"/>
  <c r="G263" i="30" s="1"/>
  <c r="D263" i="29"/>
  <c r="E263" i="29" s="1"/>
  <c r="G263" i="29" s="1"/>
  <c r="D263" i="8"/>
  <c r="AY267" i="23"/>
  <c r="AZ267" i="23" s="1"/>
  <c r="BC267" i="23"/>
  <c r="M268" i="23"/>
  <c r="R310" i="15"/>
  <c r="P310" i="15"/>
  <c r="Q310" i="15" s="1"/>
  <c r="U310" i="15"/>
  <c r="V310" i="15" s="1"/>
  <c r="AE310" i="15"/>
  <c r="AH310" i="15"/>
  <c r="AF310" i="15"/>
  <c r="AI310" i="15"/>
  <c r="AG310" i="15"/>
  <c r="I311" i="15"/>
  <c r="B271" i="31"/>
  <c r="AA270" i="31"/>
  <c r="AH270" i="31" s="1"/>
  <c r="AQ270" i="31" s="1"/>
  <c r="C270" i="31"/>
  <c r="B271" i="30"/>
  <c r="AA270" i="30"/>
  <c r="AH270" i="30" s="1"/>
  <c r="AQ270" i="30" s="1"/>
  <c r="C270" i="30"/>
  <c r="B270" i="29"/>
  <c r="AA269" i="29"/>
  <c r="AH269" i="29" s="1"/>
  <c r="AQ269" i="29" s="1"/>
  <c r="C269" i="29"/>
  <c r="G262" i="8"/>
  <c r="E263" i="8"/>
  <c r="D269" i="23"/>
  <c r="G269" i="23" s="1"/>
  <c r="E269" i="23" s="1"/>
  <c r="F268" i="23"/>
  <c r="C264" i="8"/>
  <c r="B265" i="8"/>
  <c r="AA264" i="8"/>
  <c r="AH264" i="8" s="1"/>
  <c r="AQ264" i="8" s="1"/>
  <c r="D264" i="31" l="1"/>
  <c r="E264" i="31" s="1"/>
  <c r="G264" i="31" s="1"/>
  <c r="D264" i="30"/>
  <c r="E264" i="30" s="1"/>
  <c r="G264" i="30" s="1"/>
  <c r="D264" i="29"/>
  <c r="E264" i="29" s="1"/>
  <c r="G264" i="29" s="1"/>
  <c r="D264" i="8"/>
  <c r="BC268" i="23"/>
  <c r="AY268" i="23"/>
  <c r="AZ268" i="23" s="1"/>
  <c r="M269" i="23"/>
  <c r="P311" i="15"/>
  <c r="Q311" i="15" s="1"/>
  <c r="R311" i="15"/>
  <c r="AH311" i="15"/>
  <c r="U311" i="15"/>
  <c r="V311" i="15" s="1"/>
  <c r="AI311" i="15"/>
  <c r="AF311" i="15"/>
  <c r="AE311" i="15"/>
  <c r="AG311" i="15"/>
  <c r="I312" i="15"/>
  <c r="C271" i="31"/>
  <c r="B272" i="31"/>
  <c r="AA271" i="31"/>
  <c r="AH271" i="31" s="1"/>
  <c r="AQ271" i="31" s="1"/>
  <c r="C271" i="30"/>
  <c r="B272" i="30"/>
  <c r="AA271" i="30"/>
  <c r="AH271" i="30" s="1"/>
  <c r="AQ271" i="30" s="1"/>
  <c r="B271" i="29"/>
  <c r="AA270" i="29"/>
  <c r="AH270" i="29" s="1"/>
  <c r="AQ270" i="29" s="1"/>
  <c r="C270" i="29"/>
  <c r="G263" i="8"/>
  <c r="B266" i="8"/>
  <c r="AA265" i="8"/>
  <c r="AH265" i="8" s="1"/>
  <c r="AQ265" i="8" s="1"/>
  <c r="C265" i="8"/>
  <c r="E264" i="8"/>
  <c r="F269" i="23"/>
  <c r="D270" i="23"/>
  <c r="G270" i="23" s="1"/>
  <c r="E270" i="23" s="1"/>
  <c r="D265" i="31" l="1"/>
  <c r="E265" i="31" s="1"/>
  <c r="G265" i="31" s="1"/>
  <c r="D265" i="30"/>
  <c r="E265" i="30" s="1"/>
  <c r="G265" i="30" s="1"/>
  <c r="D265" i="8"/>
  <c r="D265" i="29"/>
  <c r="E265" i="29" s="1"/>
  <c r="G265" i="29" s="1"/>
  <c r="BC269" i="23"/>
  <c r="AY269" i="23"/>
  <c r="AZ269" i="23" s="1"/>
  <c r="M270" i="23"/>
  <c r="R312" i="15"/>
  <c r="P312" i="15"/>
  <c r="Q312" i="15" s="1"/>
  <c r="AG312" i="15"/>
  <c r="AI312" i="15"/>
  <c r="AH312" i="15"/>
  <c r="U312" i="15"/>
  <c r="V312" i="15" s="1"/>
  <c r="AE312" i="15"/>
  <c r="AF312" i="15"/>
  <c r="I313" i="15"/>
  <c r="B273" i="31"/>
  <c r="AA272" i="31"/>
  <c r="AH272" i="31" s="1"/>
  <c r="AQ272" i="31" s="1"/>
  <c r="C272" i="31"/>
  <c r="B273" i="30"/>
  <c r="AA272" i="30"/>
  <c r="AH272" i="30" s="1"/>
  <c r="AQ272" i="30" s="1"/>
  <c r="C272" i="30"/>
  <c r="B272" i="29"/>
  <c r="AA271" i="29"/>
  <c r="AH271" i="29" s="1"/>
  <c r="AQ271" i="29" s="1"/>
  <c r="C271" i="29"/>
  <c r="G264" i="8"/>
  <c r="C266" i="8"/>
  <c r="B267" i="8"/>
  <c r="AA266" i="8"/>
  <c r="AH266" i="8" s="1"/>
  <c r="AQ266" i="8" s="1"/>
  <c r="F270" i="23"/>
  <c r="D271" i="23"/>
  <c r="G271" i="23" s="1"/>
  <c r="E271" i="23" s="1"/>
  <c r="E265" i="8"/>
  <c r="D266" i="31" l="1"/>
  <c r="E266" i="31" s="1"/>
  <c r="G266" i="31" s="1"/>
  <c r="D266" i="30"/>
  <c r="E266" i="30" s="1"/>
  <c r="G266" i="30" s="1"/>
  <c r="D266" i="29"/>
  <c r="E266" i="29" s="1"/>
  <c r="G266" i="29" s="1"/>
  <c r="D266" i="8"/>
  <c r="BC270" i="23"/>
  <c r="AY270" i="23"/>
  <c r="AZ270" i="23" s="1"/>
  <c r="M271" i="23"/>
  <c r="P313" i="15"/>
  <c r="Q313" i="15" s="1"/>
  <c r="R313" i="15"/>
  <c r="U313" i="15"/>
  <c r="V313" i="15" s="1"/>
  <c r="AH313" i="15"/>
  <c r="AI313" i="15"/>
  <c r="AF313" i="15"/>
  <c r="AE313" i="15"/>
  <c r="AG313" i="15"/>
  <c r="I314" i="15"/>
  <c r="C273" i="31"/>
  <c r="B274" i="31"/>
  <c r="AA273" i="31"/>
  <c r="AH273" i="31" s="1"/>
  <c r="AQ273" i="31" s="1"/>
  <c r="C273" i="30"/>
  <c r="B274" i="30"/>
  <c r="AA273" i="30"/>
  <c r="AH273" i="30" s="1"/>
  <c r="AQ273" i="30" s="1"/>
  <c r="B273" i="29"/>
  <c r="AA272" i="29"/>
  <c r="AH272" i="29" s="1"/>
  <c r="AQ272" i="29" s="1"/>
  <c r="C272" i="29"/>
  <c r="G265" i="8"/>
  <c r="B268" i="8"/>
  <c r="AA267" i="8"/>
  <c r="AH267" i="8" s="1"/>
  <c r="AQ267" i="8" s="1"/>
  <c r="C267" i="8"/>
  <c r="D272" i="23"/>
  <c r="G272" i="23" s="1"/>
  <c r="E272" i="23" s="1"/>
  <c r="F271" i="23"/>
  <c r="E266" i="8"/>
  <c r="D267" i="31" l="1"/>
  <c r="E267" i="31" s="1"/>
  <c r="G267" i="31" s="1"/>
  <c r="D267" i="30"/>
  <c r="E267" i="30" s="1"/>
  <c r="G267" i="30" s="1"/>
  <c r="D267" i="29"/>
  <c r="E267" i="29" s="1"/>
  <c r="G267" i="29" s="1"/>
  <c r="D267" i="8"/>
  <c r="BC271" i="23"/>
  <c r="AY271" i="23"/>
  <c r="AZ271" i="23" s="1"/>
  <c r="M272" i="23"/>
  <c r="R314" i="15"/>
  <c r="P314" i="15"/>
  <c r="Q314" i="15" s="1"/>
  <c r="AG314" i="15"/>
  <c r="AI314" i="15"/>
  <c r="AE314" i="15"/>
  <c r="U314" i="15"/>
  <c r="V314" i="15" s="1"/>
  <c r="AF314" i="15"/>
  <c r="AH314" i="15"/>
  <c r="I315" i="15"/>
  <c r="B275" i="31"/>
  <c r="AA274" i="31"/>
  <c r="AH274" i="31" s="1"/>
  <c r="AQ274" i="31" s="1"/>
  <c r="C274" i="31"/>
  <c r="B275" i="30"/>
  <c r="AA274" i="30"/>
  <c r="AH274" i="30" s="1"/>
  <c r="AQ274" i="30" s="1"/>
  <c r="C274" i="30"/>
  <c r="B274" i="29"/>
  <c r="AA273" i="29"/>
  <c r="AH273" i="29" s="1"/>
  <c r="AQ273" i="29" s="1"/>
  <c r="C273" i="29"/>
  <c r="D273" i="23"/>
  <c r="G273" i="23" s="1"/>
  <c r="E273" i="23" s="1"/>
  <c r="F272" i="23"/>
  <c r="C268" i="8"/>
  <c r="B269" i="8"/>
  <c r="AA268" i="8"/>
  <c r="AH268" i="8" s="1"/>
  <c r="AQ268" i="8" s="1"/>
  <c r="G266" i="8"/>
  <c r="E267" i="8"/>
  <c r="D268" i="31" l="1"/>
  <c r="E268" i="31" s="1"/>
  <c r="G268" i="31" s="1"/>
  <c r="D268" i="30"/>
  <c r="E268" i="30" s="1"/>
  <c r="G268" i="30" s="1"/>
  <c r="D268" i="29"/>
  <c r="E268" i="29" s="1"/>
  <c r="G268" i="29" s="1"/>
  <c r="D268" i="8"/>
  <c r="BC272" i="23"/>
  <c r="AY272" i="23"/>
  <c r="AZ272" i="23" s="1"/>
  <c r="M273" i="23"/>
  <c r="P315" i="15"/>
  <c r="Q315" i="15" s="1"/>
  <c r="R315" i="15"/>
  <c r="AE315" i="15"/>
  <c r="AG315" i="15"/>
  <c r="AH315" i="15"/>
  <c r="U315" i="15"/>
  <c r="V315" i="15" s="1"/>
  <c r="AF315" i="15"/>
  <c r="AI315" i="15"/>
  <c r="C275" i="31"/>
  <c r="B276" i="31"/>
  <c r="AA275" i="31"/>
  <c r="AH275" i="31" s="1"/>
  <c r="AQ275" i="31" s="1"/>
  <c r="C275" i="30"/>
  <c r="B276" i="30"/>
  <c r="AA275" i="30"/>
  <c r="AH275" i="30" s="1"/>
  <c r="AQ275" i="30" s="1"/>
  <c r="B275" i="29"/>
  <c r="AA274" i="29"/>
  <c r="AH274" i="29" s="1"/>
  <c r="AQ274" i="29" s="1"/>
  <c r="C274" i="29"/>
  <c r="F273" i="23"/>
  <c r="D274" i="23"/>
  <c r="G274" i="23" s="1"/>
  <c r="E274" i="23" s="1"/>
  <c r="G267" i="8"/>
  <c r="B270" i="8"/>
  <c r="AA269" i="8"/>
  <c r="AH269" i="8" s="1"/>
  <c r="AQ269" i="8" s="1"/>
  <c r="C269" i="8"/>
  <c r="E268" i="8"/>
  <c r="D269" i="31" l="1"/>
  <c r="E269" i="31" s="1"/>
  <c r="G269" i="31" s="1"/>
  <c r="D269" i="30"/>
  <c r="E269" i="30" s="1"/>
  <c r="G269" i="30" s="1"/>
  <c r="D269" i="8"/>
  <c r="D269" i="29"/>
  <c r="E269" i="29" s="1"/>
  <c r="G269" i="29" s="1"/>
  <c r="BC273" i="23"/>
  <c r="AY273" i="23"/>
  <c r="AZ273" i="23" s="1"/>
  <c r="M274" i="23"/>
  <c r="B277" i="31"/>
  <c r="AA276" i="31"/>
  <c r="AH276" i="31" s="1"/>
  <c r="AQ276" i="31" s="1"/>
  <c r="C276" i="31"/>
  <c r="B277" i="30"/>
  <c r="AA276" i="30"/>
  <c r="AH276" i="30" s="1"/>
  <c r="AQ276" i="30" s="1"/>
  <c r="C276" i="30"/>
  <c r="B276" i="29"/>
  <c r="AA275" i="29"/>
  <c r="AH275" i="29" s="1"/>
  <c r="AQ275" i="29" s="1"/>
  <c r="C275" i="29"/>
  <c r="F274" i="23"/>
  <c r="D275" i="23"/>
  <c r="G275" i="23" s="1"/>
  <c r="E275" i="23" s="1"/>
  <c r="E269" i="8"/>
  <c r="B271" i="8"/>
  <c r="AA270" i="8"/>
  <c r="AH270" i="8" s="1"/>
  <c r="AQ270" i="8" s="1"/>
  <c r="C270" i="8"/>
  <c r="G268" i="8"/>
  <c r="D270" i="31" l="1"/>
  <c r="E270" i="31" s="1"/>
  <c r="G270" i="31" s="1"/>
  <c r="D270" i="30"/>
  <c r="E270" i="30" s="1"/>
  <c r="G270" i="30" s="1"/>
  <c r="D270" i="29"/>
  <c r="E270" i="29" s="1"/>
  <c r="G270" i="29" s="1"/>
  <c r="D270" i="8"/>
  <c r="BC274" i="23"/>
  <c r="AY274" i="23"/>
  <c r="AZ274" i="23" s="1"/>
  <c r="M275" i="23"/>
  <c r="C277" i="31"/>
  <c r="B278" i="31"/>
  <c r="AA277" i="31"/>
  <c r="AH277" i="31" s="1"/>
  <c r="AQ277" i="31" s="1"/>
  <c r="C277" i="30"/>
  <c r="B278" i="30"/>
  <c r="AA277" i="30"/>
  <c r="AH277" i="30" s="1"/>
  <c r="AQ277" i="30" s="1"/>
  <c r="B277" i="29"/>
  <c r="AA276" i="29"/>
  <c r="AH276" i="29" s="1"/>
  <c r="AQ276" i="29" s="1"/>
  <c r="C276" i="29"/>
  <c r="C271" i="8"/>
  <c r="B272" i="8"/>
  <c r="AA271" i="8"/>
  <c r="AH271" i="8" s="1"/>
  <c r="AQ271" i="8" s="1"/>
  <c r="G269" i="8"/>
  <c r="D276" i="23"/>
  <c r="G276" i="23" s="1"/>
  <c r="E276" i="23" s="1"/>
  <c r="F275" i="23"/>
  <c r="E270" i="8"/>
  <c r="D271" i="31" l="1"/>
  <c r="E271" i="31" s="1"/>
  <c r="G271" i="31" s="1"/>
  <c r="D271" i="30"/>
  <c r="E271" i="30" s="1"/>
  <c r="G271" i="30" s="1"/>
  <c r="D271" i="29"/>
  <c r="E271" i="29" s="1"/>
  <c r="G271" i="29" s="1"/>
  <c r="D271" i="8"/>
  <c r="BC275" i="23"/>
  <c r="AY275" i="23"/>
  <c r="AZ275" i="23" s="1"/>
  <c r="M276" i="23"/>
  <c r="B279" i="31"/>
  <c r="AA278" i="31"/>
  <c r="AH278" i="31" s="1"/>
  <c r="AQ278" i="31" s="1"/>
  <c r="C278" i="31"/>
  <c r="B279" i="30"/>
  <c r="AA278" i="30"/>
  <c r="AH278" i="30" s="1"/>
  <c r="AQ278" i="30" s="1"/>
  <c r="C278" i="30"/>
  <c r="B278" i="29"/>
  <c r="AA277" i="29"/>
  <c r="AH277" i="29" s="1"/>
  <c r="AQ277" i="29" s="1"/>
  <c r="C277" i="29"/>
  <c r="G270" i="8"/>
  <c r="F276" i="23"/>
  <c r="D277" i="23"/>
  <c r="G277" i="23" s="1"/>
  <c r="E277" i="23" s="1"/>
  <c r="B273" i="8"/>
  <c r="AA272" i="8"/>
  <c r="AH272" i="8" s="1"/>
  <c r="AQ272" i="8" s="1"/>
  <c r="C272" i="8"/>
  <c r="E271" i="8"/>
  <c r="D272" i="31" l="1"/>
  <c r="E272" i="31" s="1"/>
  <c r="G272" i="31" s="1"/>
  <c r="D272" i="30"/>
  <c r="E272" i="30" s="1"/>
  <c r="G272" i="30" s="1"/>
  <c r="D272" i="29"/>
  <c r="E272" i="29" s="1"/>
  <c r="G272" i="29" s="1"/>
  <c r="D272" i="8"/>
  <c r="BC276" i="23"/>
  <c r="AY276" i="23"/>
  <c r="AZ276" i="23" s="1"/>
  <c r="M277" i="23"/>
  <c r="C279" i="31"/>
  <c r="AA279" i="31"/>
  <c r="AH279" i="31" s="1"/>
  <c r="AQ279" i="31" s="1"/>
  <c r="B280" i="31"/>
  <c r="C279" i="30"/>
  <c r="B280" i="30"/>
  <c r="AA279" i="30"/>
  <c r="AH279" i="30" s="1"/>
  <c r="AQ279" i="30" s="1"/>
  <c r="B279" i="29"/>
  <c r="AA278" i="29"/>
  <c r="AH278" i="29" s="1"/>
  <c r="AQ278" i="29" s="1"/>
  <c r="C278" i="29"/>
  <c r="F277" i="23"/>
  <c r="D278" i="23"/>
  <c r="G278" i="23" s="1"/>
  <c r="E278" i="23" s="1"/>
  <c r="G271" i="8"/>
  <c r="E272" i="8"/>
  <c r="C273" i="8"/>
  <c r="B274" i="8"/>
  <c r="AA273" i="8"/>
  <c r="AH273" i="8" s="1"/>
  <c r="AQ273" i="8" s="1"/>
  <c r="D273" i="31" l="1"/>
  <c r="E273" i="31" s="1"/>
  <c r="G273" i="31" s="1"/>
  <c r="D273" i="30"/>
  <c r="E273" i="30" s="1"/>
  <c r="G273" i="30" s="1"/>
  <c r="D273" i="8"/>
  <c r="D273" i="29"/>
  <c r="E273" i="29" s="1"/>
  <c r="G273" i="29" s="1"/>
  <c r="BC277" i="23"/>
  <c r="AY277" i="23"/>
  <c r="AZ277" i="23" s="1"/>
  <c r="M278" i="23"/>
  <c r="C280" i="31"/>
  <c r="AA280" i="31"/>
  <c r="AH280" i="31" s="1"/>
  <c r="AQ280" i="31" s="1"/>
  <c r="B281" i="31"/>
  <c r="B281" i="30"/>
  <c r="AA280" i="30"/>
  <c r="AH280" i="30" s="1"/>
  <c r="AQ280" i="30" s="1"/>
  <c r="C280" i="30"/>
  <c r="B280" i="29"/>
  <c r="AA279" i="29"/>
  <c r="AH279" i="29" s="1"/>
  <c r="AQ279" i="29" s="1"/>
  <c r="C279" i="29"/>
  <c r="B275" i="8"/>
  <c r="AA274" i="8"/>
  <c r="AH274" i="8" s="1"/>
  <c r="AQ274" i="8" s="1"/>
  <c r="C274" i="8"/>
  <c r="D279" i="23"/>
  <c r="G279" i="23" s="1"/>
  <c r="E279" i="23" s="1"/>
  <c r="F278" i="23"/>
  <c r="E273" i="8"/>
  <c r="G272" i="8"/>
  <c r="D274" i="31" l="1"/>
  <c r="E274" i="31" s="1"/>
  <c r="G274" i="31" s="1"/>
  <c r="D274" i="30"/>
  <c r="E274" i="30" s="1"/>
  <c r="G274" i="30" s="1"/>
  <c r="D274" i="29"/>
  <c r="E274" i="29" s="1"/>
  <c r="G274" i="29" s="1"/>
  <c r="D274" i="8"/>
  <c r="BC278" i="23"/>
  <c r="AY278" i="23"/>
  <c r="AZ278" i="23" s="1"/>
  <c r="M279" i="23"/>
  <c r="B282" i="31"/>
  <c r="AA281" i="31"/>
  <c r="AH281" i="31" s="1"/>
  <c r="AQ281" i="31" s="1"/>
  <c r="C281" i="31"/>
  <c r="C281" i="30"/>
  <c r="B282" i="30"/>
  <c r="AA281" i="30"/>
  <c r="AH281" i="30" s="1"/>
  <c r="AQ281" i="30" s="1"/>
  <c r="B281" i="29"/>
  <c r="AA280" i="29"/>
  <c r="AH280" i="29" s="1"/>
  <c r="AQ280" i="29" s="1"/>
  <c r="C280" i="29"/>
  <c r="G273" i="8"/>
  <c r="E274" i="8"/>
  <c r="F279" i="23"/>
  <c r="D280" i="23"/>
  <c r="G280" i="23" s="1"/>
  <c r="E280" i="23" s="1"/>
  <c r="C275" i="8"/>
  <c r="B276" i="8"/>
  <c r="AA275" i="8"/>
  <c r="AH275" i="8" s="1"/>
  <c r="AQ275" i="8" s="1"/>
  <c r="D275" i="31" l="1"/>
  <c r="E275" i="31" s="1"/>
  <c r="G275" i="31" s="1"/>
  <c r="D275" i="30"/>
  <c r="E275" i="30" s="1"/>
  <c r="G275" i="30" s="1"/>
  <c r="D275" i="29"/>
  <c r="E275" i="29" s="1"/>
  <c r="G275" i="29" s="1"/>
  <c r="D275" i="8"/>
  <c r="AY279" i="23"/>
  <c r="AZ279" i="23" s="1"/>
  <c r="BC279" i="23"/>
  <c r="M280" i="23"/>
  <c r="C282" i="31"/>
  <c r="B283" i="31"/>
  <c r="AA282" i="31"/>
  <c r="AH282" i="31" s="1"/>
  <c r="AQ282" i="31" s="1"/>
  <c r="AA282" i="30"/>
  <c r="AH282" i="30" s="1"/>
  <c r="AQ282" i="30" s="1"/>
  <c r="C282" i="30"/>
  <c r="B283" i="30"/>
  <c r="B282" i="29"/>
  <c r="AA281" i="29"/>
  <c r="AH281" i="29" s="1"/>
  <c r="AQ281" i="29" s="1"/>
  <c r="C281" i="29"/>
  <c r="G274" i="8"/>
  <c r="B277" i="8"/>
  <c r="AA276" i="8"/>
  <c r="AH276" i="8" s="1"/>
  <c r="AQ276" i="8" s="1"/>
  <c r="C276" i="8"/>
  <c r="D281" i="23"/>
  <c r="G281" i="23" s="1"/>
  <c r="E281" i="23" s="1"/>
  <c r="F280" i="23"/>
  <c r="E275" i="8"/>
  <c r="D276" i="31" l="1"/>
  <c r="E276" i="31" s="1"/>
  <c r="G276" i="31" s="1"/>
  <c r="D276" i="30"/>
  <c r="E276" i="30" s="1"/>
  <c r="G276" i="30" s="1"/>
  <c r="D276" i="29"/>
  <c r="E276" i="29" s="1"/>
  <c r="G276" i="29" s="1"/>
  <c r="D276" i="8"/>
  <c r="BC280" i="23"/>
  <c r="AY280" i="23"/>
  <c r="AZ280" i="23" s="1"/>
  <c r="M281" i="23"/>
  <c r="B284" i="31"/>
  <c r="AA283" i="31"/>
  <c r="AH283" i="31" s="1"/>
  <c r="AQ283" i="31" s="1"/>
  <c r="C283" i="31"/>
  <c r="B284" i="30"/>
  <c r="AA283" i="30"/>
  <c r="AH283" i="30" s="1"/>
  <c r="AQ283" i="30" s="1"/>
  <c r="C283" i="30"/>
  <c r="C282" i="29"/>
  <c r="B283" i="29"/>
  <c r="AA282" i="29"/>
  <c r="AH282" i="29" s="1"/>
  <c r="AQ282" i="29" s="1"/>
  <c r="F281" i="23"/>
  <c r="D282" i="23"/>
  <c r="G282" i="23" s="1"/>
  <c r="E282" i="23" s="1"/>
  <c r="G275" i="8"/>
  <c r="E276" i="8"/>
  <c r="B278" i="8"/>
  <c r="AA277" i="8"/>
  <c r="AH277" i="8" s="1"/>
  <c r="AQ277" i="8" s="1"/>
  <c r="C277" i="8"/>
  <c r="D277" i="31" l="1"/>
  <c r="E277" i="31" s="1"/>
  <c r="G277" i="31" s="1"/>
  <c r="D277" i="30"/>
  <c r="E277" i="30" s="1"/>
  <c r="G277" i="30" s="1"/>
  <c r="D277" i="8"/>
  <c r="D277" i="29"/>
  <c r="E277" i="29" s="1"/>
  <c r="G277" i="29" s="1"/>
  <c r="BC281" i="23"/>
  <c r="AY281" i="23"/>
  <c r="AZ281" i="23" s="1"/>
  <c r="M282" i="23"/>
  <c r="C284" i="31"/>
  <c r="B285" i="31"/>
  <c r="AA284" i="31"/>
  <c r="AH284" i="31" s="1"/>
  <c r="AQ284" i="31" s="1"/>
  <c r="B285" i="30"/>
  <c r="AA284" i="30"/>
  <c r="AH284" i="30" s="1"/>
  <c r="AQ284" i="30" s="1"/>
  <c r="C284" i="30"/>
  <c r="AA283" i="29"/>
  <c r="AH283" i="29" s="1"/>
  <c r="AQ283" i="29" s="1"/>
  <c r="C283" i="29"/>
  <c r="B284" i="29"/>
  <c r="E277" i="8"/>
  <c r="F282" i="23"/>
  <c r="D283" i="23"/>
  <c r="G283" i="23" s="1"/>
  <c r="E283" i="23" s="1"/>
  <c r="B279" i="8"/>
  <c r="AA278" i="8"/>
  <c r="AH278" i="8" s="1"/>
  <c r="AQ278" i="8" s="1"/>
  <c r="C278" i="8"/>
  <c r="G276" i="8"/>
  <c r="D278" i="31" l="1"/>
  <c r="E278" i="31" s="1"/>
  <c r="G278" i="31" s="1"/>
  <c r="D278" i="30"/>
  <c r="E278" i="30" s="1"/>
  <c r="G278" i="30" s="1"/>
  <c r="D278" i="29"/>
  <c r="E278" i="29" s="1"/>
  <c r="G278" i="29" s="1"/>
  <c r="D278" i="8"/>
  <c r="BC282" i="23"/>
  <c r="AY282" i="23"/>
  <c r="AZ282" i="23" s="1"/>
  <c r="M283" i="23"/>
  <c r="B286" i="31"/>
  <c r="AA285" i="31"/>
  <c r="AH285" i="31" s="1"/>
  <c r="AQ285" i="31" s="1"/>
  <c r="C285" i="31"/>
  <c r="B286" i="30"/>
  <c r="AA285" i="30"/>
  <c r="AH285" i="30" s="1"/>
  <c r="AQ285" i="30" s="1"/>
  <c r="C285" i="30"/>
  <c r="C284" i="29"/>
  <c r="B285" i="29"/>
  <c r="AA284" i="29"/>
  <c r="AH284" i="29" s="1"/>
  <c r="AQ284" i="29" s="1"/>
  <c r="G277" i="8"/>
  <c r="B280" i="8"/>
  <c r="AA279" i="8"/>
  <c r="AH279" i="8" s="1"/>
  <c r="AQ279" i="8" s="1"/>
  <c r="C279" i="8"/>
  <c r="F283" i="23"/>
  <c r="D284" i="23"/>
  <c r="G284" i="23" s="1"/>
  <c r="E284" i="23" s="1"/>
  <c r="E278" i="8"/>
  <c r="D279" i="31" l="1"/>
  <c r="E279" i="31" s="1"/>
  <c r="G279" i="31" s="1"/>
  <c r="D279" i="30"/>
  <c r="E279" i="30" s="1"/>
  <c r="G279" i="30" s="1"/>
  <c r="D279" i="29"/>
  <c r="E279" i="29" s="1"/>
  <c r="G279" i="29" s="1"/>
  <c r="D279" i="8"/>
  <c r="AY283" i="23"/>
  <c r="AZ283" i="23" s="1"/>
  <c r="BC283" i="23"/>
  <c r="M284" i="23"/>
  <c r="C286" i="31"/>
  <c r="B287" i="31"/>
  <c r="AA286" i="31"/>
  <c r="AH286" i="31" s="1"/>
  <c r="AQ286" i="31" s="1"/>
  <c r="B287" i="30"/>
  <c r="AA286" i="30"/>
  <c r="AH286" i="30" s="1"/>
  <c r="AQ286" i="30" s="1"/>
  <c r="C286" i="30"/>
  <c r="B286" i="29"/>
  <c r="AA285" i="29"/>
  <c r="AH285" i="29" s="1"/>
  <c r="AQ285" i="29" s="1"/>
  <c r="C285" i="29"/>
  <c r="G278" i="8"/>
  <c r="F284" i="23"/>
  <c r="D285" i="23"/>
  <c r="G285" i="23" s="1"/>
  <c r="E285" i="23" s="1"/>
  <c r="B281" i="8"/>
  <c r="AA280" i="8"/>
  <c r="AH280" i="8" s="1"/>
  <c r="AQ280" i="8" s="1"/>
  <c r="C280" i="8"/>
  <c r="E279" i="8"/>
  <c r="D280" i="31" l="1"/>
  <c r="E280" i="31" s="1"/>
  <c r="G280" i="31" s="1"/>
  <c r="D280" i="30"/>
  <c r="E280" i="30" s="1"/>
  <c r="G280" i="30" s="1"/>
  <c r="D280" i="29"/>
  <c r="E280" i="29" s="1"/>
  <c r="G280" i="29" s="1"/>
  <c r="D280" i="8"/>
  <c r="BC284" i="23"/>
  <c r="AY284" i="23"/>
  <c r="AZ284" i="23" s="1"/>
  <c r="M285" i="23"/>
  <c r="B288" i="31"/>
  <c r="AA287" i="31"/>
  <c r="AH287" i="31" s="1"/>
  <c r="AQ287" i="31" s="1"/>
  <c r="C287" i="31"/>
  <c r="B288" i="30"/>
  <c r="AA287" i="30"/>
  <c r="AH287" i="30" s="1"/>
  <c r="AQ287" i="30" s="1"/>
  <c r="C287" i="30"/>
  <c r="C286" i="29"/>
  <c r="B287" i="29"/>
  <c r="AA286" i="29"/>
  <c r="AH286" i="29" s="1"/>
  <c r="AQ286" i="29" s="1"/>
  <c r="F285" i="23"/>
  <c r="D286" i="23"/>
  <c r="G286" i="23" s="1"/>
  <c r="E286" i="23" s="1"/>
  <c r="G279" i="8"/>
  <c r="E280" i="8"/>
  <c r="B282" i="8"/>
  <c r="AA281" i="8"/>
  <c r="AH281" i="8" s="1"/>
  <c r="AQ281" i="8" s="1"/>
  <c r="C281" i="8"/>
  <c r="D281" i="31" l="1"/>
  <c r="E281" i="31" s="1"/>
  <c r="G281" i="31" s="1"/>
  <c r="D281" i="30"/>
  <c r="E281" i="30" s="1"/>
  <c r="G281" i="30" s="1"/>
  <c r="D281" i="8"/>
  <c r="D281" i="29"/>
  <c r="E281" i="29" s="1"/>
  <c r="G281" i="29" s="1"/>
  <c r="BC285" i="23"/>
  <c r="AY285" i="23"/>
  <c r="AZ285" i="23" s="1"/>
  <c r="M286" i="23"/>
  <c r="C288" i="31"/>
  <c r="B289" i="31"/>
  <c r="AA288" i="31"/>
  <c r="AH288" i="31" s="1"/>
  <c r="AQ288" i="31" s="1"/>
  <c r="C288" i="30"/>
  <c r="B289" i="30"/>
  <c r="AA288" i="30"/>
  <c r="AH288" i="30" s="1"/>
  <c r="AQ288" i="30" s="1"/>
  <c r="B288" i="29"/>
  <c r="AA287" i="29"/>
  <c r="AH287" i="29" s="1"/>
  <c r="AQ287" i="29" s="1"/>
  <c r="C287" i="29"/>
  <c r="E281" i="8"/>
  <c r="D287" i="23"/>
  <c r="G287" i="23" s="1"/>
  <c r="E287" i="23" s="1"/>
  <c r="F286" i="23"/>
  <c r="B283" i="8"/>
  <c r="AA282" i="8"/>
  <c r="AH282" i="8" s="1"/>
  <c r="AQ282" i="8" s="1"/>
  <c r="C282" i="8"/>
  <c r="G280" i="8"/>
  <c r="D282" i="31" l="1"/>
  <c r="E282" i="31" s="1"/>
  <c r="G282" i="31" s="1"/>
  <c r="D282" i="30"/>
  <c r="E282" i="30" s="1"/>
  <c r="G282" i="30" s="1"/>
  <c r="D282" i="29"/>
  <c r="E282" i="29" s="1"/>
  <c r="G282" i="29" s="1"/>
  <c r="D282" i="8"/>
  <c r="BC286" i="23"/>
  <c r="AY286" i="23"/>
  <c r="AZ286" i="23" s="1"/>
  <c r="M287" i="23"/>
  <c r="C289" i="31"/>
  <c r="B290" i="31"/>
  <c r="AA289" i="31"/>
  <c r="AH289" i="31" s="1"/>
  <c r="AQ289" i="31" s="1"/>
  <c r="B290" i="30"/>
  <c r="AA289" i="30"/>
  <c r="AH289" i="30" s="1"/>
  <c r="AQ289" i="30" s="1"/>
  <c r="C289" i="30"/>
  <c r="C288" i="29"/>
  <c r="B289" i="29"/>
  <c r="AA288" i="29"/>
  <c r="AH288" i="29" s="1"/>
  <c r="AQ288" i="29" s="1"/>
  <c r="B284" i="8"/>
  <c r="AA283" i="8"/>
  <c r="AH283" i="8" s="1"/>
  <c r="AQ283" i="8" s="1"/>
  <c r="C283" i="8"/>
  <c r="G281" i="8"/>
  <c r="E282" i="8"/>
  <c r="D288" i="23"/>
  <c r="G288" i="23" s="1"/>
  <c r="E288" i="23" s="1"/>
  <c r="F287" i="23"/>
  <c r="D283" i="31" l="1"/>
  <c r="E283" i="31" s="1"/>
  <c r="G283" i="31" s="1"/>
  <c r="D283" i="30"/>
  <c r="E283" i="30" s="1"/>
  <c r="G283" i="30" s="1"/>
  <c r="D283" i="29"/>
  <c r="E283" i="29" s="1"/>
  <c r="G283" i="29" s="1"/>
  <c r="D283" i="8"/>
  <c r="BC287" i="23"/>
  <c r="AY287" i="23"/>
  <c r="AZ287" i="23" s="1"/>
  <c r="M288" i="23"/>
  <c r="C290" i="31"/>
  <c r="B291" i="31"/>
  <c r="AA290" i="31"/>
  <c r="AH290" i="31" s="1"/>
  <c r="AQ290" i="31" s="1"/>
  <c r="B291" i="30"/>
  <c r="AA290" i="30"/>
  <c r="AH290" i="30" s="1"/>
  <c r="AQ290" i="30" s="1"/>
  <c r="C290" i="30"/>
  <c r="AA289" i="29"/>
  <c r="AH289" i="29" s="1"/>
  <c r="AQ289" i="29" s="1"/>
  <c r="C289" i="29"/>
  <c r="B290" i="29"/>
  <c r="D289" i="23"/>
  <c r="G289" i="23" s="1"/>
  <c r="E289" i="23" s="1"/>
  <c r="F288" i="23"/>
  <c r="E283" i="8"/>
  <c r="G282" i="8"/>
  <c r="B285" i="8"/>
  <c r="AA284" i="8"/>
  <c r="AH284" i="8" s="1"/>
  <c r="AQ284" i="8" s="1"/>
  <c r="C284" i="8"/>
  <c r="D284" i="31" l="1"/>
  <c r="E284" i="31" s="1"/>
  <c r="G284" i="31" s="1"/>
  <c r="D284" i="30"/>
  <c r="E284" i="30" s="1"/>
  <c r="G284" i="30" s="1"/>
  <c r="D284" i="29"/>
  <c r="E284" i="29" s="1"/>
  <c r="G284" i="29" s="1"/>
  <c r="D284" i="8"/>
  <c r="BC288" i="23"/>
  <c r="AY288" i="23"/>
  <c r="AZ288" i="23" s="1"/>
  <c r="M289" i="23"/>
  <c r="C291" i="31"/>
  <c r="B292" i="31"/>
  <c r="AA291" i="31"/>
  <c r="AH291" i="31" s="1"/>
  <c r="AQ291" i="31" s="1"/>
  <c r="B292" i="30"/>
  <c r="AA291" i="30"/>
  <c r="AH291" i="30" s="1"/>
  <c r="AQ291" i="30" s="1"/>
  <c r="C291" i="30"/>
  <c r="C290" i="29"/>
  <c r="B291" i="29"/>
  <c r="AA290" i="29"/>
  <c r="AH290" i="29" s="1"/>
  <c r="AQ290" i="29" s="1"/>
  <c r="G283" i="8"/>
  <c r="E284" i="8"/>
  <c r="B286" i="8"/>
  <c r="AA285" i="8"/>
  <c r="AH285" i="8" s="1"/>
  <c r="AQ285" i="8" s="1"/>
  <c r="C285" i="8"/>
  <c r="F289" i="23"/>
  <c r="D290" i="23"/>
  <c r="G290" i="23" s="1"/>
  <c r="E290" i="23" s="1"/>
  <c r="D285" i="31" l="1"/>
  <c r="E285" i="31" s="1"/>
  <c r="G285" i="31" s="1"/>
  <c r="D285" i="30"/>
  <c r="E285" i="30" s="1"/>
  <c r="G285" i="30" s="1"/>
  <c r="D285" i="8"/>
  <c r="D285" i="29"/>
  <c r="E285" i="29" s="1"/>
  <c r="G285" i="29" s="1"/>
  <c r="BC289" i="23"/>
  <c r="AY289" i="23"/>
  <c r="AZ289" i="23" s="1"/>
  <c r="M290" i="23"/>
  <c r="C292" i="31"/>
  <c r="B293" i="31"/>
  <c r="AA292" i="31"/>
  <c r="AH292" i="31" s="1"/>
  <c r="AQ292" i="31" s="1"/>
  <c r="B293" i="30"/>
  <c r="AA292" i="30"/>
  <c r="AH292" i="30" s="1"/>
  <c r="AQ292" i="30" s="1"/>
  <c r="C292" i="30"/>
  <c r="C291" i="29"/>
  <c r="B292" i="29"/>
  <c r="AA291" i="29"/>
  <c r="AH291" i="29" s="1"/>
  <c r="AQ291" i="29" s="1"/>
  <c r="G284" i="8"/>
  <c r="F290" i="23"/>
  <c r="D291" i="23"/>
  <c r="G291" i="23" s="1"/>
  <c r="E291" i="23" s="1"/>
  <c r="E285" i="8"/>
  <c r="B287" i="8"/>
  <c r="AA286" i="8"/>
  <c r="AH286" i="8" s="1"/>
  <c r="AQ286" i="8" s="1"/>
  <c r="C286" i="8"/>
  <c r="D286" i="31" l="1"/>
  <c r="E286" i="31" s="1"/>
  <c r="G286" i="31" s="1"/>
  <c r="D286" i="30"/>
  <c r="E286" i="30" s="1"/>
  <c r="G286" i="30" s="1"/>
  <c r="D286" i="29"/>
  <c r="E286" i="29" s="1"/>
  <c r="G286" i="29" s="1"/>
  <c r="D286" i="8"/>
  <c r="BC290" i="23"/>
  <c r="AY290" i="23"/>
  <c r="AZ290" i="23" s="1"/>
  <c r="M291" i="23"/>
  <c r="C293" i="31"/>
  <c r="AA293" i="31"/>
  <c r="AH293" i="31" s="1"/>
  <c r="AQ293" i="31" s="1"/>
  <c r="B294" i="31"/>
  <c r="B294" i="30"/>
  <c r="AA293" i="30"/>
  <c r="AH293" i="30" s="1"/>
  <c r="AQ293" i="30" s="1"/>
  <c r="C293" i="30"/>
  <c r="C292" i="29"/>
  <c r="B293" i="29"/>
  <c r="AA292" i="29"/>
  <c r="AH292" i="29" s="1"/>
  <c r="AQ292" i="29" s="1"/>
  <c r="G285" i="8"/>
  <c r="E286" i="8"/>
  <c r="D292" i="23"/>
  <c r="G292" i="23" s="1"/>
  <c r="E292" i="23" s="1"/>
  <c r="F291" i="23"/>
  <c r="B288" i="8"/>
  <c r="AA287" i="8"/>
  <c r="AH287" i="8" s="1"/>
  <c r="AQ287" i="8" s="1"/>
  <c r="C287" i="8"/>
  <c r="D287" i="31" l="1"/>
  <c r="E287" i="31" s="1"/>
  <c r="G287" i="31" s="1"/>
  <c r="D287" i="30"/>
  <c r="E287" i="30" s="1"/>
  <c r="G287" i="30" s="1"/>
  <c r="D287" i="29"/>
  <c r="E287" i="29" s="1"/>
  <c r="G287" i="29" s="1"/>
  <c r="D287" i="8"/>
  <c r="BC291" i="23"/>
  <c r="AY291" i="23"/>
  <c r="AZ291" i="23" s="1"/>
  <c r="M292" i="23"/>
  <c r="C294" i="31"/>
  <c r="B295" i="31"/>
  <c r="AA294" i="31"/>
  <c r="AH294" i="31" s="1"/>
  <c r="AQ294" i="31" s="1"/>
  <c r="B295" i="30"/>
  <c r="AA294" i="30"/>
  <c r="AH294" i="30" s="1"/>
  <c r="AQ294" i="30" s="1"/>
  <c r="C294" i="30"/>
  <c r="C293" i="29"/>
  <c r="AA293" i="29"/>
  <c r="AH293" i="29" s="1"/>
  <c r="AQ293" i="29" s="1"/>
  <c r="B294" i="29"/>
  <c r="B289" i="8"/>
  <c r="AA288" i="8"/>
  <c r="AH288" i="8" s="1"/>
  <c r="AQ288" i="8" s="1"/>
  <c r="C288" i="8"/>
  <c r="E287" i="8"/>
  <c r="D293" i="23"/>
  <c r="G293" i="23" s="1"/>
  <c r="E293" i="23" s="1"/>
  <c r="F292" i="23"/>
  <c r="G286" i="8"/>
  <c r="D288" i="31" l="1"/>
  <c r="E288" i="31" s="1"/>
  <c r="G288" i="31" s="1"/>
  <c r="D288" i="30"/>
  <c r="E288" i="30" s="1"/>
  <c r="G288" i="30" s="1"/>
  <c r="D288" i="29"/>
  <c r="E288" i="29" s="1"/>
  <c r="G288" i="29" s="1"/>
  <c r="D288" i="8"/>
  <c r="BC292" i="23"/>
  <c r="AY292" i="23"/>
  <c r="AZ292" i="23" s="1"/>
  <c r="M293" i="23"/>
  <c r="B296" i="31"/>
  <c r="AA295" i="31"/>
  <c r="AH295" i="31" s="1"/>
  <c r="AQ295" i="31" s="1"/>
  <c r="C295" i="31"/>
  <c r="B296" i="30"/>
  <c r="AA295" i="30"/>
  <c r="AH295" i="30" s="1"/>
  <c r="AQ295" i="30" s="1"/>
  <c r="C295" i="30"/>
  <c r="C294" i="29"/>
  <c r="B295" i="29"/>
  <c r="AA294" i="29"/>
  <c r="AH294" i="29" s="1"/>
  <c r="AQ294" i="29" s="1"/>
  <c r="D294" i="23"/>
  <c r="G294" i="23" s="1"/>
  <c r="E294" i="23" s="1"/>
  <c r="F293" i="23"/>
  <c r="G287" i="8"/>
  <c r="E288" i="8"/>
  <c r="B290" i="8"/>
  <c r="AA289" i="8"/>
  <c r="AH289" i="8" s="1"/>
  <c r="AQ289" i="8" s="1"/>
  <c r="C289" i="8"/>
  <c r="D289" i="31" l="1"/>
  <c r="E289" i="31" s="1"/>
  <c r="G289" i="31" s="1"/>
  <c r="D289" i="30"/>
  <c r="E289" i="30" s="1"/>
  <c r="G289" i="30" s="1"/>
  <c r="D289" i="8"/>
  <c r="D289" i="29"/>
  <c r="E289" i="29" s="1"/>
  <c r="G289" i="29" s="1"/>
  <c r="BC293" i="23"/>
  <c r="AY293" i="23"/>
  <c r="AZ293" i="23" s="1"/>
  <c r="M294" i="23"/>
  <c r="C296" i="31"/>
  <c r="B297" i="31"/>
  <c r="AA296" i="31"/>
  <c r="AH296" i="31" s="1"/>
  <c r="AQ296" i="31" s="1"/>
  <c r="B297" i="30"/>
  <c r="AA296" i="30"/>
  <c r="AH296" i="30" s="1"/>
  <c r="AQ296" i="30" s="1"/>
  <c r="C296" i="30"/>
  <c r="C295" i="29"/>
  <c r="B296" i="29"/>
  <c r="AA295" i="29"/>
  <c r="AH295" i="29" s="1"/>
  <c r="AQ295" i="29" s="1"/>
  <c r="E289" i="8"/>
  <c r="B291" i="8"/>
  <c r="AA290" i="8"/>
  <c r="AH290" i="8" s="1"/>
  <c r="AQ290" i="8" s="1"/>
  <c r="C290" i="8"/>
  <c r="G288" i="8"/>
  <c r="D295" i="23"/>
  <c r="G295" i="23" s="1"/>
  <c r="E295" i="23" s="1"/>
  <c r="F294" i="23"/>
  <c r="D290" i="31" l="1"/>
  <c r="E290" i="31" s="1"/>
  <c r="G290" i="31" s="1"/>
  <c r="D290" i="30"/>
  <c r="E290" i="30" s="1"/>
  <c r="G290" i="30" s="1"/>
  <c r="D290" i="29"/>
  <c r="E290" i="29" s="1"/>
  <c r="G290" i="29" s="1"/>
  <c r="D290" i="8"/>
  <c r="BC294" i="23"/>
  <c r="AY294" i="23"/>
  <c r="AZ294" i="23" s="1"/>
  <c r="M295" i="23"/>
  <c r="B298" i="31"/>
  <c r="AA297" i="31"/>
  <c r="AH297" i="31" s="1"/>
  <c r="AQ297" i="31" s="1"/>
  <c r="C297" i="31"/>
  <c r="B298" i="30"/>
  <c r="AA297" i="30"/>
  <c r="AH297" i="30" s="1"/>
  <c r="AQ297" i="30" s="1"/>
  <c r="C297" i="30"/>
  <c r="C296" i="29"/>
  <c r="B297" i="29"/>
  <c r="AA296" i="29"/>
  <c r="AH296" i="29" s="1"/>
  <c r="AQ296" i="29" s="1"/>
  <c r="G289" i="8"/>
  <c r="E290" i="8"/>
  <c r="F295" i="23"/>
  <c r="D296" i="23"/>
  <c r="G296" i="23" s="1"/>
  <c r="E296" i="23" s="1"/>
  <c r="B292" i="8"/>
  <c r="AA291" i="8"/>
  <c r="AH291" i="8" s="1"/>
  <c r="AQ291" i="8" s="1"/>
  <c r="C291" i="8"/>
  <c r="D291" i="31" l="1"/>
  <c r="E291" i="31" s="1"/>
  <c r="G291" i="31" s="1"/>
  <c r="D291" i="30"/>
  <c r="E291" i="30" s="1"/>
  <c r="G291" i="30" s="1"/>
  <c r="D291" i="29"/>
  <c r="E291" i="29" s="1"/>
  <c r="G291" i="29" s="1"/>
  <c r="D291" i="8"/>
  <c r="AY295" i="23"/>
  <c r="AZ295" i="23" s="1"/>
  <c r="BC295" i="23"/>
  <c r="M296" i="23"/>
  <c r="C298" i="31"/>
  <c r="B299" i="31"/>
  <c r="AA298" i="31"/>
  <c r="AH298" i="31" s="1"/>
  <c r="AQ298" i="31" s="1"/>
  <c r="B299" i="30"/>
  <c r="AA298" i="30"/>
  <c r="AH298" i="30" s="1"/>
  <c r="AQ298" i="30" s="1"/>
  <c r="C298" i="30"/>
  <c r="B298" i="29"/>
  <c r="AA297" i="29"/>
  <c r="AH297" i="29" s="1"/>
  <c r="AQ297" i="29" s="1"/>
  <c r="C297" i="29"/>
  <c r="B293" i="8"/>
  <c r="AA292" i="8"/>
  <c r="AH292" i="8" s="1"/>
  <c r="AQ292" i="8" s="1"/>
  <c r="C292" i="8"/>
  <c r="G290" i="8"/>
  <c r="D297" i="23"/>
  <c r="G297" i="23" s="1"/>
  <c r="E297" i="23" s="1"/>
  <c r="F296" i="23"/>
  <c r="E291" i="8"/>
  <c r="D292" i="31" l="1"/>
  <c r="E292" i="31" s="1"/>
  <c r="G292" i="31" s="1"/>
  <c r="D292" i="30"/>
  <c r="E292" i="30" s="1"/>
  <c r="G292" i="30" s="1"/>
  <c r="D292" i="29"/>
  <c r="E292" i="29" s="1"/>
  <c r="G292" i="29" s="1"/>
  <c r="D292" i="8"/>
  <c r="BC296" i="23"/>
  <c r="AY296" i="23"/>
  <c r="AZ296" i="23" s="1"/>
  <c r="M297" i="23"/>
  <c r="B300" i="31"/>
  <c r="AA299" i="31"/>
  <c r="AH299" i="31" s="1"/>
  <c r="AQ299" i="31" s="1"/>
  <c r="C299" i="31"/>
  <c r="B300" i="30"/>
  <c r="AA299" i="30"/>
  <c r="AH299" i="30" s="1"/>
  <c r="AQ299" i="30" s="1"/>
  <c r="C299" i="30"/>
  <c r="C298" i="29"/>
  <c r="B299" i="29"/>
  <c r="AA298" i="29"/>
  <c r="AH298" i="29" s="1"/>
  <c r="AQ298" i="29" s="1"/>
  <c r="D298" i="23"/>
  <c r="G298" i="23" s="1"/>
  <c r="E298" i="23" s="1"/>
  <c r="F297" i="23"/>
  <c r="G291" i="8"/>
  <c r="E292" i="8"/>
  <c r="B294" i="8"/>
  <c r="AA293" i="8"/>
  <c r="AH293" i="8" s="1"/>
  <c r="AQ293" i="8" s="1"/>
  <c r="C293" i="8"/>
  <c r="D293" i="31" l="1"/>
  <c r="E293" i="31" s="1"/>
  <c r="G293" i="31" s="1"/>
  <c r="D293" i="30"/>
  <c r="E293" i="30" s="1"/>
  <c r="G293" i="30" s="1"/>
  <c r="D293" i="8"/>
  <c r="D293" i="29"/>
  <c r="E293" i="29" s="1"/>
  <c r="G293" i="29" s="1"/>
  <c r="BC297" i="23"/>
  <c r="AY297" i="23"/>
  <c r="AZ297" i="23" s="1"/>
  <c r="M298" i="23"/>
  <c r="C300" i="31"/>
  <c r="B301" i="31"/>
  <c r="AA300" i="31"/>
  <c r="AH300" i="31" s="1"/>
  <c r="AQ300" i="31" s="1"/>
  <c r="B301" i="30"/>
  <c r="AA300" i="30"/>
  <c r="AH300" i="30" s="1"/>
  <c r="AQ300" i="30" s="1"/>
  <c r="C300" i="30"/>
  <c r="B300" i="29"/>
  <c r="AA299" i="29"/>
  <c r="AH299" i="29" s="1"/>
  <c r="AQ299" i="29" s="1"/>
  <c r="C299" i="29"/>
  <c r="E293" i="8"/>
  <c r="B295" i="8"/>
  <c r="AA294" i="8"/>
  <c r="AH294" i="8" s="1"/>
  <c r="AQ294" i="8" s="1"/>
  <c r="C294" i="8"/>
  <c r="G292" i="8"/>
  <c r="D299" i="23"/>
  <c r="G299" i="23" s="1"/>
  <c r="E299" i="23" s="1"/>
  <c r="F298" i="23"/>
  <c r="D294" i="31" l="1"/>
  <c r="E294" i="31" s="1"/>
  <c r="G294" i="31" s="1"/>
  <c r="D294" i="30"/>
  <c r="E294" i="30" s="1"/>
  <c r="G294" i="30" s="1"/>
  <c r="D294" i="29"/>
  <c r="E294" i="29" s="1"/>
  <c r="G294" i="29" s="1"/>
  <c r="D294" i="8"/>
  <c r="BC298" i="23"/>
  <c r="AY298" i="23"/>
  <c r="AZ298" i="23" s="1"/>
  <c r="M299" i="23"/>
  <c r="B302" i="31"/>
  <c r="AA301" i="31"/>
  <c r="AH301" i="31" s="1"/>
  <c r="AQ301" i="31" s="1"/>
  <c r="C301" i="31"/>
  <c r="B302" i="30"/>
  <c r="AA301" i="30"/>
  <c r="AH301" i="30" s="1"/>
  <c r="AQ301" i="30" s="1"/>
  <c r="C301" i="30"/>
  <c r="C300" i="29"/>
  <c r="AA300" i="29"/>
  <c r="AH300" i="29" s="1"/>
  <c r="AQ300" i="29" s="1"/>
  <c r="B301" i="29"/>
  <c r="E294" i="8"/>
  <c r="G293" i="8"/>
  <c r="D300" i="23"/>
  <c r="G300" i="23" s="1"/>
  <c r="E300" i="23" s="1"/>
  <c r="F299" i="23"/>
  <c r="B296" i="8"/>
  <c r="AA295" i="8"/>
  <c r="AH295" i="8" s="1"/>
  <c r="AQ295" i="8" s="1"/>
  <c r="C295" i="8"/>
  <c r="D295" i="31" l="1"/>
  <c r="E295" i="31" s="1"/>
  <c r="G295" i="31" s="1"/>
  <c r="D295" i="30"/>
  <c r="E295" i="30" s="1"/>
  <c r="G295" i="30" s="1"/>
  <c r="D295" i="29"/>
  <c r="E295" i="29" s="1"/>
  <c r="G295" i="29" s="1"/>
  <c r="D295" i="8"/>
  <c r="AY299" i="23"/>
  <c r="AZ299" i="23" s="1"/>
  <c r="BC299" i="23"/>
  <c r="M300" i="23"/>
  <c r="C302" i="31"/>
  <c r="B303" i="31"/>
  <c r="AA302" i="31"/>
  <c r="AH302" i="31" s="1"/>
  <c r="AQ302" i="31" s="1"/>
  <c r="B303" i="30"/>
  <c r="AA302" i="30"/>
  <c r="AH302" i="30" s="1"/>
  <c r="AQ302" i="30" s="1"/>
  <c r="C302" i="30"/>
  <c r="B302" i="29"/>
  <c r="AA301" i="29"/>
  <c r="AH301" i="29" s="1"/>
  <c r="AQ301" i="29" s="1"/>
  <c r="C301" i="29"/>
  <c r="E295" i="8"/>
  <c r="F300" i="23"/>
  <c r="D301" i="23"/>
  <c r="G301" i="23" s="1"/>
  <c r="E301" i="23" s="1"/>
  <c r="B297" i="8"/>
  <c r="AA296" i="8"/>
  <c r="AH296" i="8" s="1"/>
  <c r="AQ296" i="8" s="1"/>
  <c r="C296" i="8"/>
  <c r="G294" i="8"/>
  <c r="D296" i="31" l="1"/>
  <c r="E296" i="31" s="1"/>
  <c r="G296" i="31" s="1"/>
  <c r="D296" i="30"/>
  <c r="E296" i="30" s="1"/>
  <c r="G296" i="30" s="1"/>
  <c r="D296" i="29"/>
  <c r="E296" i="29" s="1"/>
  <c r="G296" i="29" s="1"/>
  <c r="D296" i="8"/>
  <c r="BC300" i="23"/>
  <c r="AY300" i="23"/>
  <c r="AZ300" i="23" s="1"/>
  <c r="M301" i="23"/>
  <c r="B304" i="31"/>
  <c r="AA303" i="31"/>
  <c r="AH303" i="31" s="1"/>
  <c r="AQ303" i="31" s="1"/>
  <c r="C303" i="31"/>
  <c r="B304" i="30"/>
  <c r="AA303" i="30"/>
  <c r="AH303" i="30" s="1"/>
  <c r="AQ303" i="30" s="1"/>
  <c r="C303" i="30"/>
  <c r="C302" i="29"/>
  <c r="B303" i="29"/>
  <c r="AA302" i="29"/>
  <c r="AH302" i="29" s="1"/>
  <c r="AQ302" i="29" s="1"/>
  <c r="D302" i="23"/>
  <c r="G302" i="23" s="1"/>
  <c r="E302" i="23" s="1"/>
  <c r="F301" i="23"/>
  <c r="E296" i="8"/>
  <c r="G295" i="8"/>
  <c r="B298" i="8"/>
  <c r="AA297" i="8"/>
  <c r="AH297" i="8" s="1"/>
  <c r="AQ297" i="8" s="1"/>
  <c r="C297" i="8"/>
  <c r="D297" i="31" l="1"/>
  <c r="E297" i="31" s="1"/>
  <c r="G297" i="31" s="1"/>
  <c r="D297" i="30"/>
  <c r="E297" i="30" s="1"/>
  <c r="G297" i="30" s="1"/>
  <c r="D297" i="8"/>
  <c r="D297" i="29"/>
  <c r="E297" i="29" s="1"/>
  <c r="G297" i="29" s="1"/>
  <c r="BC301" i="23"/>
  <c r="AY301" i="23"/>
  <c r="AZ301" i="23" s="1"/>
  <c r="M302" i="23"/>
  <c r="C304" i="31"/>
  <c r="B305" i="31"/>
  <c r="AA304" i="31"/>
  <c r="AH304" i="31" s="1"/>
  <c r="AQ304" i="31" s="1"/>
  <c r="B305" i="30"/>
  <c r="AA304" i="30"/>
  <c r="AH304" i="30" s="1"/>
  <c r="AQ304" i="30" s="1"/>
  <c r="C304" i="30"/>
  <c r="B304" i="29"/>
  <c r="AA303" i="29"/>
  <c r="AH303" i="29" s="1"/>
  <c r="AQ303" i="29" s="1"/>
  <c r="C303" i="29"/>
  <c r="B299" i="8"/>
  <c r="AA298" i="8"/>
  <c r="AH298" i="8" s="1"/>
  <c r="AQ298" i="8" s="1"/>
  <c r="C298" i="8"/>
  <c r="G296" i="8"/>
  <c r="E297" i="8"/>
  <c r="D303" i="23"/>
  <c r="G303" i="23" s="1"/>
  <c r="E303" i="23" s="1"/>
  <c r="F302" i="23"/>
  <c r="D298" i="31" l="1"/>
  <c r="E298" i="31" s="1"/>
  <c r="G298" i="31" s="1"/>
  <c r="D298" i="30"/>
  <c r="E298" i="30" s="1"/>
  <c r="G298" i="30" s="1"/>
  <c r="D298" i="29"/>
  <c r="E298" i="29" s="1"/>
  <c r="G298" i="29" s="1"/>
  <c r="D298" i="8"/>
  <c r="BC302" i="23"/>
  <c r="AY302" i="23"/>
  <c r="AZ302" i="23" s="1"/>
  <c r="M303" i="23"/>
  <c r="B306" i="31"/>
  <c r="AA305" i="31"/>
  <c r="AH305" i="31" s="1"/>
  <c r="AQ305" i="31" s="1"/>
  <c r="C305" i="31"/>
  <c r="B306" i="30"/>
  <c r="AA305" i="30"/>
  <c r="AH305" i="30" s="1"/>
  <c r="AQ305" i="30" s="1"/>
  <c r="C305" i="30"/>
  <c r="C304" i="29"/>
  <c r="B305" i="29"/>
  <c r="AA304" i="29"/>
  <c r="AH304" i="29" s="1"/>
  <c r="AQ304" i="29" s="1"/>
  <c r="E298" i="8"/>
  <c r="G297" i="8"/>
  <c r="D304" i="23"/>
  <c r="G304" i="23" s="1"/>
  <c r="E304" i="23" s="1"/>
  <c r="F303" i="23"/>
  <c r="B300" i="8"/>
  <c r="AA299" i="8"/>
  <c r="AH299" i="8" s="1"/>
  <c r="AQ299" i="8" s="1"/>
  <c r="C299" i="8"/>
  <c r="D299" i="31" l="1"/>
  <c r="E299" i="31" s="1"/>
  <c r="G299" i="31" s="1"/>
  <c r="D299" i="30"/>
  <c r="E299" i="30" s="1"/>
  <c r="G299" i="30" s="1"/>
  <c r="D299" i="29"/>
  <c r="E299" i="29" s="1"/>
  <c r="G299" i="29" s="1"/>
  <c r="D299" i="8"/>
  <c r="BC303" i="23"/>
  <c r="AY303" i="23"/>
  <c r="AZ303" i="23" s="1"/>
  <c r="M304" i="23"/>
  <c r="C306" i="31"/>
  <c r="AA306" i="31"/>
  <c r="AH306" i="31" s="1"/>
  <c r="AQ306" i="31" s="1"/>
  <c r="B307" i="31"/>
  <c r="B307" i="30"/>
  <c r="AA306" i="30"/>
  <c r="AH306" i="30" s="1"/>
  <c r="AQ306" i="30" s="1"/>
  <c r="C306" i="30"/>
  <c r="B306" i="29"/>
  <c r="AA305" i="29"/>
  <c r="AH305" i="29" s="1"/>
  <c r="AQ305" i="29" s="1"/>
  <c r="C305" i="29"/>
  <c r="E299" i="8"/>
  <c r="D305" i="23"/>
  <c r="G305" i="23" s="1"/>
  <c r="E305" i="23" s="1"/>
  <c r="F304" i="23"/>
  <c r="G298" i="8"/>
  <c r="B301" i="8"/>
  <c r="AA300" i="8"/>
  <c r="AH300" i="8" s="1"/>
  <c r="AQ300" i="8" s="1"/>
  <c r="C300" i="8"/>
  <c r="D300" i="31" l="1"/>
  <c r="E300" i="31" s="1"/>
  <c r="G300" i="31" s="1"/>
  <c r="D300" i="30"/>
  <c r="E300" i="30" s="1"/>
  <c r="G300" i="30" s="1"/>
  <c r="D300" i="29"/>
  <c r="E300" i="29" s="1"/>
  <c r="G300" i="29" s="1"/>
  <c r="D300" i="8"/>
  <c r="AY304" i="23"/>
  <c r="AZ304" i="23" s="1"/>
  <c r="BC304" i="23"/>
  <c r="M305" i="23"/>
  <c r="B308" i="31"/>
  <c r="AA307" i="31"/>
  <c r="AH307" i="31" s="1"/>
  <c r="AQ307" i="31" s="1"/>
  <c r="C307" i="31"/>
  <c r="B308" i="30"/>
  <c r="AA307" i="30"/>
  <c r="AH307" i="30" s="1"/>
  <c r="AQ307" i="30" s="1"/>
  <c r="C307" i="30"/>
  <c r="C306" i="29"/>
  <c r="B307" i="29"/>
  <c r="AA306" i="29"/>
  <c r="AH306" i="29" s="1"/>
  <c r="AQ306" i="29" s="1"/>
  <c r="G299" i="8"/>
  <c r="E300" i="8"/>
  <c r="B302" i="8"/>
  <c r="AA301" i="8"/>
  <c r="AH301" i="8" s="1"/>
  <c r="AQ301" i="8" s="1"/>
  <c r="C301" i="8"/>
  <c r="F305" i="23"/>
  <c r="D306" i="23"/>
  <c r="G306" i="23" s="1"/>
  <c r="E306" i="23" s="1"/>
  <c r="D301" i="31" l="1"/>
  <c r="E301" i="31" s="1"/>
  <c r="G301" i="31" s="1"/>
  <c r="D301" i="30"/>
  <c r="E301" i="30" s="1"/>
  <c r="G301" i="30" s="1"/>
  <c r="D301" i="8"/>
  <c r="D301" i="29"/>
  <c r="E301" i="29" s="1"/>
  <c r="G301" i="29" s="1"/>
  <c r="BC305" i="23"/>
  <c r="AY305" i="23"/>
  <c r="AZ305" i="23" s="1"/>
  <c r="M306" i="23"/>
  <c r="C308" i="31"/>
  <c r="B309" i="31"/>
  <c r="AA308" i="31"/>
  <c r="AH308" i="31" s="1"/>
  <c r="AQ308" i="31" s="1"/>
  <c r="B309" i="30"/>
  <c r="AA308" i="30"/>
  <c r="AH308" i="30" s="1"/>
  <c r="AQ308" i="30" s="1"/>
  <c r="C308" i="30"/>
  <c r="B308" i="29"/>
  <c r="AA307" i="29"/>
  <c r="AH307" i="29" s="1"/>
  <c r="AQ307" i="29" s="1"/>
  <c r="C307" i="29"/>
  <c r="E301" i="8"/>
  <c r="F306" i="23"/>
  <c r="D307" i="23"/>
  <c r="G307" i="23" s="1"/>
  <c r="E307" i="23" s="1"/>
  <c r="B303" i="8"/>
  <c r="AA302" i="8"/>
  <c r="AH302" i="8" s="1"/>
  <c r="AQ302" i="8" s="1"/>
  <c r="C302" i="8"/>
  <c r="G300" i="8"/>
  <c r="D302" i="31" l="1"/>
  <c r="E302" i="31" s="1"/>
  <c r="G302" i="31" s="1"/>
  <c r="D302" i="30"/>
  <c r="E302" i="30" s="1"/>
  <c r="G302" i="30" s="1"/>
  <c r="D302" i="29"/>
  <c r="E302" i="29" s="1"/>
  <c r="G302" i="29" s="1"/>
  <c r="D302" i="8"/>
  <c r="BC306" i="23"/>
  <c r="AY306" i="23"/>
  <c r="AZ306" i="23" s="1"/>
  <c r="M307" i="23"/>
  <c r="B310" i="31"/>
  <c r="AA309" i="31"/>
  <c r="AH309" i="31" s="1"/>
  <c r="AQ309" i="31" s="1"/>
  <c r="C309" i="31"/>
  <c r="B310" i="30"/>
  <c r="AA309" i="30"/>
  <c r="AH309" i="30" s="1"/>
  <c r="AQ309" i="30" s="1"/>
  <c r="C309" i="30"/>
  <c r="C308" i="29"/>
  <c r="B309" i="29"/>
  <c r="AA308" i="29"/>
  <c r="AH308" i="29" s="1"/>
  <c r="AQ308" i="29" s="1"/>
  <c r="B304" i="8"/>
  <c r="AA303" i="8"/>
  <c r="AH303" i="8" s="1"/>
  <c r="AQ303" i="8" s="1"/>
  <c r="C303" i="8"/>
  <c r="D308" i="23"/>
  <c r="G308" i="23" s="1"/>
  <c r="E308" i="23" s="1"/>
  <c r="F307" i="23"/>
  <c r="G301" i="8"/>
  <c r="E302" i="8"/>
  <c r="D303" i="31" l="1"/>
  <c r="E303" i="31" s="1"/>
  <c r="G303" i="31" s="1"/>
  <c r="D303" i="30"/>
  <c r="E303" i="30" s="1"/>
  <c r="G303" i="30" s="1"/>
  <c r="D303" i="29"/>
  <c r="E303" i="29" s="1"/>
  <c r="G303" i="29" s="1"/>
  <c r="D303" i="8"/>
  <c r="AY307" i="23"/>
  <c r="AZ307" i="23" s="1"/>
  <c r="BC307" i="23"/>
  <c r="M308" i="23"/>
  <c r="C310" i="31"/>
  <c r="B311" i="31"/>
  <c r="AA310" i="31"/>
  <c r="AH310" i="31" s="1"/>
  <c r="AQ310" i="31" s="1"/>
  <c r="B311" i="30"/>
  <c r="AA310" i="30"/>
  <c r="AH310" i="30" s="1"/>
  <c r="AQ310" i="30" s="1"/>
  <c r="C310" i="30"/>
  <c r="B310" i="29"/>
  <c r="AA309" i="29"/>
  <c r="AH309" i="29" s="1"/>
  <c r="AQ309" i="29" s="1"/>
  <c r="C309" i="29"/>
  <c r="G302" i="8"/>
  <c r="F308" i="23"/>
  <c r="D309" i="23"/>
  <c r="G309" i="23" s="1"/>
  <c r="E309" i="23" s="1"/>
  <c r="E303" i="8"/>
  <c r="B305" i="8"/>
  <c r="AA304" i="8"/>
  <c r="AH304" i="8" s="1"/>
  <c r="AQ304" i="8" s="1"/>
  <c r="C304" i="8"/>
  <c r="D304" i="31" l="1"/>
  <c r="E304" i="31" s="1"/>
  <c r="G304" i="31" s="1"/>
  <c r="D304" i="30"/>
  <c r="E304" i="30" s="1"/>
  <c r="G304" i="30" s="1"/>
  <c r="D304" i="29"/>
  <c r="E304" i="29" s="1"/>
  <c r="G304" i="29" s="1"/>
  <c r="D304" i="8"/>
  <c r="BC308" i="23"/>
  <c r="AY308" i="23"/>
  <c r="AZ308" i="23" s="1"/>
  <c r="M309" i="23"/>
  <c r="B312" i="31"/>
  <c r="AA311" i="31"/>
  <c r="AH311" i="31" s="1"/>
  <c r="AQ311" i="31" s="1"/>
  <c r="C311" i="31"/>
  <c r="B312" i="30"/>
  <c r="AA311" i="30"/>
  <c r="AH311" i="30" s="1"/>
  <c r="AQ311" i="30" s="1"/>
  <c r="C311" i="30"/>
  <c r="C310" i="29"/>
  <c r="B311" i="29"/>
  <c r="AA310" i="29"/>
  <c r="AH310" i="29" s="1"/>
  <c r="AQ310" i="29" s="1"/>
  <c r="F309" i="23"/>
  <c r="D310" i="23"/>
  <c r="G310" i="23" s="1"/>
  <c r="E310" i="23" s="1"/>
  <c r="G303" i="8"/>
  <c r="E304" i="8"/>
  <c r="B306" i="8"/>
  <c r="C305" i="8"/>
  <c r="AA305" i="8"/>
  <c r="AH305" i="8" s="1"/>
  <c r="AQ305" i="8" s="1"/>
  <c r="D305" i="31" l="1"/>
  <c r="E305" i="31" s="1"/>
  <c r="G305" i="31" s="1"/>
  <c r="D305" i="30"/>
  <c r="E305" i="30" s="1"/>
  <c r="G305" i="30" s="1"/>
  <c r="D305" i="8"/>
  <c r="D305" i="29"/>
  <c r="E305" i="29" s="1"/>
  <c r="G305" i="29" s="1"/>
  <c r="BC309" i="23"/>
  <c r="AY309" i="23"/>
  <c r="AZ309" i="23" s="1"/>
  <c r="M310" i="23"/>
  <c r="B313" i="31"/>
  <c r="AA312" i="31"/>
  <c r="AH312" i="31" s="1"/>
  <c r="AQ312" i="31" s="1"/>
  <c r="C312" i="31"/>
  <c r="B313" i="30"/>
  <c r="AA312" i="30"/>
  <c r="AH312" i="30" s="1"/>
  <c r="AQ312" i="30" s="1"/>
  <c r="C312" i="30"/>
  <c r="B312" i="29"/>
  <c r="AA311" i="29"/>
  <c r="AH311" i="29" s="1"/>
  <c r="AQ311" i="29" s="1"/>
  <c r="C311" i="29"/>
  <c r="E305" i="8"/>
  <c r="C306" i="8"/>
  <c r="B307" i="8"/>
  <c r="AA306" i="8"/>
  <c r="AH306" i="8" s="1"/>
  <c r="AQ306" i="8" s="1"/>
  <c r="F310" i="23"/>
  <c r="D311" i="23"/>
  <c r="G311" i="23" s="1"/>
  <c r="E311" i="23" s="1"/>
  <c r="G304" i="8"/>
  <c r="D306" i="31" l="1"/>
  <c r="E306" i="31" s="1"/>
  <c r="G306" i="31" s="1"/>
  <c r="D306" i="30"/>
  <c r="E306" i="30" s="1"/>
  <c r="G306" i="30" s="1"/>
  <c r="D306" i="29"/>
  <c r="E306" i="29" s="1"/>
  <c r="G306" i="29" s="1"/>
  <c r="D306" i="8"/>
  <c r="BC310" i="23"/>
  <c r="AY310" i="23"/>
  <c r="AZ310" i="23" s="1"/>
  <c r="M311" i="23"/>
  <c r="B314" i="31"/>
  <c r="AA313" i="31"/>
  <c r="AH313" i="31" s="1"/>
  <c r="AQ313" i="31" s="1"/>
  <c r="C313" i="31"/>
  <c r="C313" i="30"/>
  <c r="B314" i="30"/>
  <c r="AA313" i="30"/>
  <c r="AH313" i="30" s="1"/>
  <c r="AQ313" i="30" s="1"/>
  <c r="C312" i="29"/>
  <c r="B313" i="29"/>
  <c r="AA312" i="29"/>
  <c r="AH312" i="29" s="1"/>
  <c r="AQ312" i="29" s="1"/>
  <c r="F311" i="23"/>
  <c r="D312" i="23"/>
  <c r="G312" i="23" s="1"/>
  <c r="E312" i="23" s="1"/>
  <c r="B308" i="8"/>
  <c r="AA307" i="8"/>
  <c r="AH307" i="8" s="1"/>
  <c r="AQ307" i="8" s="1"/>
  <c r="C307" i="8"/>
  <c r="E306" i="8"/>
  <c r="G305" i="8"/>
  <c r="D307" i="31" l="1"/>
  <c r="E307" i="31" s="1"/>
  <c r="G307" i="31" s="1"/>
  <c r="D307" i="30"/>
  <c r="E307" i="30" s="1"/>
  <c r="G307" i="30" s="1"/>
  <c r="D307" i="29"/>
  <c r="E307" i="29" s="1"/>
  <c r="G307" i="29" s="1"/>
  <c r="D307" i="8"/>
  <c r="BC311" i="23"/>
  <c r="AY311" i="23"/>
  <c r="AZ311" i="23" s="1"/>
  <c r="M312" i="23"/>
  <c r="C314" i="31"/>
  <c r="B315" i="31"/>
  <c r="AA314" i="31"/>
  <c r="AH314" i="31" s="1"/>
  <c r="AQ314" i="31" s="1"/>
  <c r="B315" i="30"/>
  <c r="AA314" i="30"/>
  <c r="AH314" i="30" s="1"/>
  <c r="AQ314" i="30" s="1"/>
  <c r="C314" i="30"/>
  <c r="C313" i="29"/>
  <c r="B314" i="29"/>
  <c r="AA313" i="29"/>
  <c r="AH313" i="29" s="1"/>
  <c r="AQ313" i="29" s="1"/>
  <c r="C308" i="8"/>
  <c r="B309" i="8"/>
  <c r="AA308" i="8"/>
  <c r="AH308" i="8" s="1"/>
  <c r="AQ308" i="8" s="1"/>
  <c r="G306" i="8"/>
  <c r="D313" i="23"/>
  <c r="G313" i="23" s="1"/>
  <c r="E313" i="23" s="1"/>
  <c r="F312" i="23"/>
  <c r="E307" i="8"/>
  <c r="D308" i="31" l="1"/>
  <c r="E308" i="31" s="1"/>
  <c r="G308" i="31" s="1"/>
  <c r="D308" i="30"/>
  <c r="E308" i="30" s="1"/>
  <c r="G308" i="30" s="1"/>
  <c r="D308" i="29"/>
  <c r="E308" i="29" s="1"/>
  <c r="G308" i="29" s="1"/>
  <c r="D308" i="8"/>
  <c r="AY312" i="23"/>
  <c r="AZ312" i="23" s="1"/>
  <c r="BC312" i="23"/>
  <c r="M313" i="23"/>
  <c r="B316" i="31"/>
  <c r="AA315" i="31"/>
  <c r="AH315" i="31" s="1"/>
  <c r="AQ315" i="31" s="1"/>
  <c r="C315" i="31"/>
  <c r="C315" i="30"/>
  <c r="AA315" i="30"/>
  <c r="AH315" i="30" s="1"/>
  <c r="AQ315" i="30" s="1"/>
  <c r="B316" i="30"/>
  <c r="B315" i="29"/>
  <c r="AA314" i="29"/>
  <c r="AH314" i="29" s="1"/>
  <c r="AQ314" i="29" s="1"/>
  <c r="C314" i="29"/>
  <c r="F313" i="23"/>
  <c r="D314" i="23"/>
  <c r="G314" i="23" s="1"/>
  <c r="E314" i="23" s="1"/>
  <c r="B310" i="8"/>
  <c r="AA309" i="8"/>
  <c r="AH309" i="8" s="1"/>
  <c r="AQ309" i="8" s="1"/>
  <c r="C309" i="8"/>
  <c r="E308" i="8"/>
  <c r="G307" i="8"/>
  <c r="D309" i="31" l="1"/>
  <c r="E309" i="31" s="1"/>
  <c r="G309" i="31" s="1"/>
  <c r="D309" i="30"/>
  <c r="E309" i="30" s="1"/>
  <c r="G309" i="30" s="1"/>
  <c r="D309" i="8"/>
  <c r="D309" i="29"/>
  <c r="E309" i="29" s="1"/>
  <c r="G309" i="29" s="1"/>
  <c r="BC313" i="23"/>
  <c r="AY313" i="23"/>
  <c r="AZ313" i="23" s="1"/>
  <c r="M314" i="23"/>
  <c r="C316" i="31"/>
  <c r="B317" i="31"/>
  <c r="AA316" i="31"/>
  <c r="AH316" i="31" s="1"/>
  <c r="AQ316" i="31" s="1"/>
  <c r="B317" i="30"/>
  <c r="AA316" i="30"/>
  <c r="AH316" i="30" s="1"/>
  <c r="AQ316" i="30" s="1"/>
  <c r="C316" i="30"/>
  <c r="C315" i="29"/>
  <c r="B316" i="29"/>
  <c r="AA315" i="29"/>
  <c r="AH315" i="29" s="1"/>
  <c r="AQ315" i="29" s="1"/>
  <c r="G308" i="8"/>
  <c r="B311" i="8"/>
  <c r="AA310" i="8"/>
  <c r="AH310" i="8" s="1"/>
  <c r="AQ310" i="8" s="1"/>
  <c r="C310" i="8"/>
  <c r="F314" i="23"/>
  <c r="D315" i="23"/>
  <c r="G315" i="23" s="1"/>
  <c r="E315" i="23" s="1"/>
  <c r="E309" i="8"/>
  <c r="D310" i="31" l="1"/>
  <c r="E310" i="31" s="1"/>
  <c r="G310" i="31" s="1"/>
  <c r="D310" i="30"/>
  <c r="E310" i="30" s="1"/>
  <c r="G310" i="30" s="1"/>
  <c r="D310" i="29"/>
  <c r="E310" i="29" s="1"/>
  <c r="G310" i="29" s="1"/>
  <c r="D310" i="8"/>
  <c r="E310" i="8" s="1"/>
  <c r="BC314" i="23"/>
  <c r="AY314" i="23"/>
  <c r="AZ314" i="23" s="1"/>
  <c r="M315" i="23"/>
  <c r="B318" i="31"/>
  <c r="AA317" i="31"/>
  <c r="AH317" i="31" s="1"/>
  <c r="AQ317" i="31" s="1"/>
  <c r="C317" i="31"/>
  <c r="C317" i="30"/>
  <c r="B318" i="30"/>
  <c r="AA317" i="30"/>
  <c r="AH317" i="30" s="1"/>
  <c r="AQ317" i="30" s="1"/>
  <c r="B317" i="29"/>
  <c r="AA316" i="29"/>
  <c r="AH316" i="29" s="1"/>
  <c r="AQ316" i="29" s="1"/>
  <c r="C316" i="29"/>
  <c r="F315" i="23"/>
  <c r="D316" i="23"/>
  <c r="G316" i="23" s="1"/>
  <c r="E316" i="23" s="1"/>
  <c r="C311" i="8"/>
  <c r="B312" i="8"/>
  <c r="AA311" i="8"/>
  <c r="AH311" i="8" s="1"/>
  <c r="AQ311" i="8" s="1"/>
  <c r="G309" i="8"/>
  <c r="D311" i="31" l="1"/>
  <c r="E311" i="31" s="1"/>
  <c r="G311" i="31" s="1"/>
  <c r="D311" i="30"/>
  <c r="E311" i="30" s="1"/>
  <c r="G311" i="30" s="1"/>
  <c r="D311" i="29"/>
  <c r="E311" i="29" s="1"/>
  <c r="G311" i="29" s="1"/>
  <c r="D311" i="8"/>
  <c r="E311" i="8" s="1"/>
  <c r="AY315" i="23"/>
  <c r="AZ315" i="23" s="1"/>
  <c r="BC315" i="23"/>
  <c r="M316" i="23"/>
  <c r="C318" i="31"/>
  <c r="B319" i="31"/>
  <c r="AA318" i="31"/>
  <c r="AH318" i="31" s="1"/>
  <c r="AQ318" i="31" s="1"/>
  <c r="B319" i="30"/>
  <c r="AA318" i="30"/>
  <c r="AH318" i="30" s="1"/>
  <c r="AQ318" i="30" s="1"/>
  <c r="C318" i="30"/>
  <c r="C317" i="29"/>
  <c r="B318" i="29"/>
  <c r="AA317" i="29"/>
  <c r="AH317" i="29" s="1"/>
  <c r="AQ317" i="29" s="1"/>
  <c r="D317" i="23"/>
  <c r="G317" i="23" s="1"/>
  <c r="E317" i="23" s="1"/>
  <c r="F316" i="23"/>
  <c r="G310" i="8"/>
  <c r="B313" i="8"/>
  <c r="AA312" i="8"/>
  <c r="AH312" i="8" s="1"/>
  <c r="AQ312" i="8" s="1"/>
  <c r="C312" i="8"/>
  <c r="D312" i="31" l="1"/>
  <c r="E312" i="31" s="1"/>
  <c r="G312" i="31" s="1"/>
  <c r="D312" i="30"/>
  <c r="E312" i="30" s="1"/>
  <c r="G312" i="30" s="1"/>
  <c r="D312" i="29"/>
  <c r="E312" i="29" s="1"/>
  <c r="G312" i="29" s="1"/>
  <c r="D312" i="8"/>
  <c r="E312" i="8" s="1"/>
  <c r="BC316" i="23"/>
  <c r="AY316" i="23"/>
  <c r="AZ316" i="23" s="1"/>
  <c r="M317" i="23"/>
  <c r="B320" i="31"/>
  <c r="AA319" i="31"/>
  <c r="AH319" i="31" s="1"/>
  <c r="AQ319" i="31" s="1"/>
  <c r="C319" i="31"/>
  <c r="C319" i="30"/>
  <c r="B320" i="30"/>
  <c r="AA319" i="30"/>
  <c r="AH319" i="30" s="1"/>
  <c r="AQ319" i="30" s="1"/>
  <c r="B319" i="29"/>
  <c r="AA318" i="29"/>
  <c r="AH318" i="29" s="1"/>
  <c r="AQ318" i="29" s="1"/>
  <c r="C318" i="29"/>
  <c r="D318" i="23"/>
  <c r="G318" i="23" s="1"/>
  <c r="E318" i="23" s="1"/>
  <c r="F317" i="23"/>
  <c r="C313" i="8"/>
  <c r="B314" i="8"/>
  <c r="AA313" i="8"/>
  <c r="AH313" i="8" s="1"/>
  <c r="AQ313" i="8" s="1"/>
  <c r="G311" i="8"/>
  <c r="D313" i="31" l="1"/>
  <c r="E313" i="31" s="1"/>
  <c r="G313" i="31" s="1"/>
  <c r="D313" i="30"/>
  <c r="E313" i="30" s="1"/>
  <c r="G313" i="30" s="1"/>
  <c r="D313" i="8"/>
  <c r="D313" i="29"/>
  <c r="E313" i="29" s="1"/>
  <c r="G313" i="29" s="1"/>
  <c r="BC317" i="23"/>
  <c r="AY317" i="23"/>
  <c r="AZ317" i="23" s="1"/>
  <c r="M318" i="23"/>
  <c r="C320" i="31"/>
  <c r="B321" i="31"/>
  <c r="AA320" i="31"/>
  <c r="AH320" i="31" s="1"/>
  <c r="AQ320" i="31" s="1"/>
  <c r="B321" i="30"/>
  <c r="AA320" i="30"/>
  <c r="AH320" i="30" s="1"/>
  <c r="AQ320" i="30" s="1"/>
  <c r="C320" i="30"/>
  <c r="C319" i="29"/>
  <c r="B320" i="29"/>
  <c r="AA319" i="29"/>
  <c r="AH319" i="29" s="1"/>
  <c r="AQ319" i="29" s="1"/>
  <c r="B315" i="8"/>
  <c r="AA314" i="8"/>
  <c r="AH314" i="8" s="1"/>
  <c r="AQ314" i="8" s="1"/>
  <c r="C314" i="8"/>
  <c r="E313" i="8"/>
  <c r="G312" i="8"/>
  <c r="F318" i="23"/>
  <c r="D319" i="23"/>
  <c r="G319" i="23" s="1"/>
  <c r="E319" i="23" s="1"/>
  <c r="D314" i="31" l="1"/>
  <c r="E314" i="31" s="1"/>
  <c r="G314" i="31" s="1"/>
  <c r="D314" i="30"/>
  <c r="E314" i="30" s="1"/>
  <c r="G314" i="30" s="1"/>
  <c r="D314" i="29"/>
  <c r="E314" i="29" s="1"/>
  <c r="G314" i="29" s="1"/>
  <c r="D314" i="8"/>
  <c r="E314" i="8" s="1"/>
  <c r="BC318" i="23"/>
  <c r="AY318" i="23"/>
  <c r="AZ318" i="23" s="1"/>
  <c r="M319" i="23"/>
  <c r="B322" i="31"/>
  <c r="AA321" i="31"/>
  <c r="AH321" i="31" s="1"/>
  <c r="AQ321" i="31" s="1"/>
  <c r="C321" i="31"/>
  <c r="C321" i="30"/>
  <c r="B322" i="30"/>
  <c r="AA321" i="30"/>
  <c r="AH321" i="30" s="1"/>
  <c r="AQ321" i="30" s="1"/>
  <c r="B321" i="29"/>
  <c r="AA320" i="29"/>
  <c r="AH320" i="29" s="1"/>
  <c r="AQ320" i="29" s="1"/>
  <c r="C320" i="29"/>
  <c r="D320" i="23"/>
  <c r="G320" i="23" s="1"/>
  <c r="E320" i="23" s="1"/>
  <c r="F319" i="23"/>
  <c r="G313" i="8"/>
  <c r="C315" i="8"/>
  <c r="B316" i="8"/>
  <c r="AA315" i="8"/>
  <c r="AH315" i="8" s="1"/>
  <c r="AQ315" i="8" s="1"/>
  <c r="D315" i="31" l="1"/>
  <c r="E315" i="31" s="1"/>
  <c r="G315" i="31" s="1"/>
  <c r="D315" i="30"/>
  <c r="E315" i="30" s="1"/>
  <c r="G315" i="30" s="1"/>
  <c r="D315" i="29"/>
  <c r="E315" i="29" s="1"/>
  <c r="G315" i="29" s="1"/>
  <c r="D315" i="8"/>
  <c r="BC319" i="23"/>
  <c r="AY319" i="23"/>
  <c r="AZ319" i="23" s="1"/>
  <c r="M320" i="23"/>
  <c r="C322" i="31"/>
  <c r="B323" i="31"/>
  <c r="AA322" i="31"/>
  <c r="AH322" i="31" s="1"/>
  <c r="AQ322" i="31" s="1"/>
  <c r="B323" i="30"/>
  <c r="AA322" i="30"/>
  <c r="AH322" i="30" s="1"/>
  <c r="AQ322" i="30" s="1"/>
  <c r="C322" i="30"/>
  <c r="C321" i="29"/>
  <c r="B322" i="29"/>
  <c r="AA321" i="29"/>
  <c r="AH321" i="29" s="1"/>
  <c r="AQ321" i="29" s="1"/>
  <c r="G314" i="8"/>
  <c r="E315" i="8"/>
  <c r="D321" i="23"/>
  <c r="G321" i="23" s="1"/>
  <c r="E321" i="23" s="1"/>
  <c r="F320" i="23"/>
  <c r="B317" i="8"/>
  <c r="AA316" i="8"/>
  <c r="AH316" i="8" s="1"/>
  <c r="AQ316" i="8" s="1"/>
  <c r="C316" i="8"/>
  <c r="D316" i="31" l="1"/>
  <c r="E316" i="31" s="1"/>
  <c r="G316" i="31" s="1"/>
  <c r="D316" i="30"/>
  <c r="E316" i="30" s="1"/>
  <c r="G316" i="30" s="1"/>
  <c r="D316" i="29"/>
  <c r="E316" i="29" s="1"/>
  <c r="G316" i="29" s="1"/>
  <c r="D316" i="8"/>
  <c r="AY320" i="23"/>
  <c r="AZ320" i="23" s="1"/>
  <c r="BC320" i="23"/>
  <c r="M321" i="23"/>
  <c r="B324" i="31"/>
  <c r="AA323" i="31"/>
  <c r="AH323" i="31" s="1"/>
  <c r="AQ323" i="31" s="1"/>
  <c r="C323" i="31"/>
  <c r="B324" i="30"/>
  <c r="AA323" i="30"/>
  <c r="AH323" i="30" s="1"/>
  <c r="AQ323" i="30" s="1"/>
  <c r="C323" i="30"/>
  <c r="B323" i="29"/>
  <c r="AA322" i="29"/>
  <c r="AH322" i="29" s="1"/>
  <c r="AQ322" i="29" s="1"/>
  <c r="C322" i="29"/>
  <c r="C317" i="8"/>
  <c r="B318" i="8"/>
  <c r="AA317" i="8"/>
  <c r="AH317" i="8" s="1"/>
  <c r="AQ317" i="8" s="1"/>
  <c r="D322" i="23"/>
  <c r="G322" i="23" s="1"/>
  <c r="E322" i="23" s="1"/>
  <c r="F321" i="23"/>
  <c r="E316" i="8"/>
  <c r="G315" i="8"/>
  <c r="D317" i="31" l="1"/>
  <c r="E317" i="31" s="1"/>
  <c r="G317" i="31" s="1"/>
  <c r="D317" i="30"/>
  <c r="E317" i="30" s="1"/>
  <c r="G317" i="30" s="1"/>
  <c r="D317" i="8"/>
  <c r="E317" i="8" s="1"/>
  <c r="D317" i="29"/>
  <c r="E317" i="29" s="1"/>
  <c r="G317" i="29" s="1"/>
  <c r="BC321" i="23"/>
  <c r="AY321" i="23"/>
  <c r="AZ321" i="23" s="1"/>
  <c r="M322" i="23"/>
  <c r="C324" i="31"/>
  <c r="B325" i="31"/>
  <c r="AA324" i="31"/>
  <c r="AH324" i="31" s="1"/>
  <c r="AQ324" i="31" s="1"/>
  <c r="B325" i="30"/>
  <c r="AA324" i="30"/>
  <c r="AH324" i="30" s="1"/>
  <c r="AQ324" i="30" s="1"/>
  <c r="C324" i="30"/>
  <c r="C323" i="29"/>
  <c r="AA323" i="29"/>
  <c r="AH323" i="29" s="1"/>
  <c r="AQ323" i="29" s="1"/>
  <c r="B324" i="29"/>
  <c r="G316" i="8"/>
  <c r="F322" i="23"/>
  <c r="D323" i="23"/>
  <c r="G323" i="23" s="1"/>
  <c r="E323" i="23" s="1"/>
  <c r="B319" i="8"/>
  <c r="AA318" i="8"/>
  <c r="AH318" i="8" s="1"/>
  <c r="AQ318" i="8" s="1"/>
  <c r="C318" i="8"/>
  <c r="D318" i="31" l="1"/>
  <c r="E318" i="31" s="1"/>
  <c r="G318" i="31" s="1"/>
  <c r="D318" i="30"/>
  <c r="E318" i="30" s="1"/>
  <c r="G318" i="30" s="1"/>
  <c r="D318" i="29"/>
  <c r="E318" i="29" s="1"/>
  <c r="G318" i="29" s="1"/>
  <c r="D318" i="8"/>
  <c r="BC322" i="23"/>
  <c r="AY322" i="23"/>
  <c r="AZ322" i="23" s="1"/>
  <c r="M323" i="23"/>
  <c r="B326" i="31"/>
  <c r="C325" i="31"/>
  <c r="AA325" i="31"/>
  <c r="AH325" i="31" s="1"/>
  <c r="AQ325" i="31" s="1"/>
  <c r="B326" i="30"/>
  <c r="AA325" i="30"/>
  <c r="AH325" i="30" s="1"/>
  <c r="AQ325" i="30" s="1"/>
  <c r="C325" i="30"/>
  <c r="B325" i="29"/>
  <c r="AA324" i="29"/>
  <c r="AH324" i="29" s="1"/>
  <c r="AQ324" i="29" s="1"/>
  <c r="C324" i="29"/>
  <c r="E318" i="8"/>
  <c r="F323" i="23"/>
  <c r="D324" i="23"/>
  <c r="G324" i="23" s="1"/>
  <c r="E324" i="23" s="1"/>
  <c r="G317" i="8"/>
  <c r="C319" i="8"/>
  <c r="B320" i="8"/>
  <c r="AA319" i="8"/>
  <c r="AH319" i="8" s="1"/>
  <c r="AQ319" i="8" s="1"/>
  <c r="D319" i="31" l="1"/>
  <c r="E319" i="31" s="1"/>
  <c r="G319" i="31" s="1"/>
  <c r="D319" i="30"/>
  <c r="E319" i="30" s="1"/>
  <c r="G319" i="30" s="1"/>
  <c r="D319" i="29"/>
  <c r="E319" i="29" s="1"/>
  <c r="G319" i="29" s="1"/>
  <c r="D319" i="8"/>
  <c r="E319" i="8" s="1"/>
  <c r="AY323" i="23"/>
  <c r="AZ323" i="23" s="1"/>
  <c r="BC323" i="23"/>
  <c r="M324" i="23"/>
  <c r="C326" i="31"/>
  <c r="AA326" i="31"/>
  <c r="AH326" i="31" s="1"/>
  <c r="AQ326" i="31" s="1"/>
  <c r="B327" i="31"/>
  <c r="B327" i="30"/>
  <c r="AA326" i="30"/>
  <c r="AH326" i="30" s="1"/>
  <c r="AQ326" i="30" s="1"/>
  <c r="C326" i="30"/>
  <c r="B326" i="29"/>
  <c r="C325" i="29"/>
  <c r="AA325" i="29"/>
  <c r="AH325" i="29" s="1"/>
  <c r="AQ325" i="29" s="1"/>
  <c r="B321" i="8"/>
  <c r="AA320" i="8"/>
  <c r="AH320" i="8" s="1"/>
  <c r="AQ320" i="8" s="1"/>
  <c r="C320" i="8"/>
  <c r="F324" i="23"/>
  <c r="D325" i="23"/>
  <c r="G325" i="23" s="1"/>
  <c r="E325" i="23" s="1"/>
  <c r="G318" i="8"/>
  <c r="D320" i="31" l="1"/>
  <c r="E320" i="31" s="1"/>
  <c r="G320" i="31" s="1"/>
  <c r="D320" i="30"/>
  <c r="E320" i="30" s="1"/>
  <c r="G320" i="30" s="1"/>
  <c r="D320" i="29"/>
  <c r="E320" i="29" s="1"/>
  <c r="G320" i="29" s="1"/>
  <c r="D320" i="8"/>
  <c r="E320" i="8" s="1"/>
  <c r="BC324" i="23"/>
  <c r="AY324" i="23"/>
  <c r="AZ324" i="23" s="1"/>
  <c r="M325" i="23"/>
  <c r="B328" i="31"/>
  <c r="AA327" i="31"/>
  <c r="AH327" i="31" s="1"/>
  <c r="AQ327" i="31" s="1"/>
  <c r="C327" i="31"/>
  <c r="B328" i="30"/>
  <c r="AA327" i="30"/>
  <c r="AH327" i="30" s="1"/>
  <c r="AQ327" i="30" s="1"/>
  <c r="C327" i="30"/>
  <c r="C326" i="29"/>
  <c r="B327" i="29"/>
  <c r="AA326" i="29"/>
  <c r="AH326" i="29" s="1"/>
  <c r="AQ326" i="29" s="1"/>
  <c r="G319" i="8"/>
  <c r="D326" i="23"/>
  <c r="G326" i="23" s="1"/>
  <c r="E326" i="23" s="1"/>
  <c r="F325" i="23"/>
  <c r="C321" i="8"/>
  <c r="B322" i="8"/>
  <c r="AA321" i="8"/>
  <c r="AH321" i="8" s="1"/>
  <c r="AQ321" i="8" s="1"/>
  <c r="D321" i="31" l="1"/>
  <c r="E321" i="31" s="1"/>
  <c r="G321" i="31" s="1"/>
  <c r="D321" i="30"/>
  <c r="E321" i="30" s="1"/>
  <c r="G321" i="30" s="1"/>
  <c r="D321" i="8"/>
  <c r="E321" i="8" s="1"/>
  <c r="D321" i="29"/>
  <c r="E321" i="29" s="1"/>
  <c r="G321" i="29" s="1"/>
  <c r="BC325" i="23"/>
  <c r="AY325" i="23"/>
  <c r="AZ325" i="23" s="1"/>
  <c r="M326" i="23"/>
  <c r="C328" i="31"/>
  <c r="B329" i="31"/>
  <c r="AA328" i="31"/>
  <c r="AH328" i="31" s="1"/>
  <c r="AQ328" i="31" s="1"/>
  <c r="B329" i="30"/>
  <c r="AA328" i="30"/>
  <c r="AH328" i="30" s="1"/>
  <c r="AQ328" i="30" s="1"/>
  <c r="C328" i="30"/>
  <c r="C327" i="29"/>
  <c r="AA327" i="29"/>
  <c r="AH327" i="29" s="1"/>
  <c r="AQ327" i="29" s="1"/>
  <c r="B328" i="29"/>
  <c r="D327" i="23"/>
  <c r="G327" i="23" s="1"/>
  <c r="E327" i="23" s="1"/>
  <c r="F326" i="23"/>
  <c r="G320" i="8"/>
  <c r="B323" i="8"/>
  <c r="AA322" i="8"/>
  <c r="AH322" i="8" s="1"/>
  <c r="AQ322" i="8" s="1"/>
  <c r="C322" i="8"/>
  <c r="D322" i="31" l="1"/>
  <c r="E322" i="31" s="1"/>
  <c r="G322" i="31" s="1"/>
  <c r="D322" i="30"/>
  <c r="E322" i="30" s="1"/>
  <c r="G322" i="30" s="1"/>
  <c r="D322" i="29"/>
  <c r="E322" i="29" s="1"/>
  <c r="G322" i="29" s="1"/>
  <c r="D322" i="8"/>
  <c r="E322" i="8" s="1"/>
  <c r="BC326" i="23"/>
  <c r="AY326" i="23"/>
  <c r="AZ326" i="23" s="1"/>
  <c r="M327" i="23"/>
  <c r="B330" i="31"/>
  <c r="AA329" i="31"/>
  <c r="AH329" i="31" s="1"/>
  <c r="AQ329" i="31" s="1"/>
  <c r="C329" i="31"/>
  <c r="B330" i="30"/>
  <c r="AA329" i="30"/>
  <c r="AH329" i="30" s="1"/>
  <c r="AQ329" i="30" s="1"/>
  <c r="C329" i="30"/>
  <c r="B329" i="29"/>
  <c r="AA328" i="29"/>
  <c r="AH328" i="29" s="1"/>
  <c r="AQ328" i="29" s="1"/>
  <c r="C328" i="29"/>
  <c r="G321" i="8"/>
  <c r="C323" i="8"/>
  <c r="B324" i="8"/>
  <c r="AA323" i="8"/>
  <c r="AH323" i="8" s="1"/>
  <c r="AQ323" i="8" s="1"/>
  <c r="F327" i="23"/>
  <c r="D328" i="23"/>
  <c r="G328" i="23" s="1"/>
  <c r="E328" i="23" s="1"/>
  <c r="D323" i="31" l="1"/>
  <c r="E323" i="31" s="1"/>
  <c r="G323" i="31" s="1"/>
  <c r="D323" i="30"/>
  <c r="E323" i="30" s="1"/>
  <c r="G323" i="30" s="1"/>
  <c r="D323" i="29"/>
  <c r="E323" i="29" s="1"/>
  <c r="G323" i="29" s="1"/>
  <c r="D323" i="8"/>
  <c r="BC327" i="23"/>
  <c r="AY327" i="23"/>
  <c r="AZ327" i="23" s="1"/>
  <c r="M328" i="23"/>
  <c r="C330" i="31"/>
  <c r="B331" i="31"/>
  <c r="AA330" i="31"/>
  <c r="AH330" i="31" s="1"/>
  <c r="AQ330" i="31" s="1"/>
  <c r="B331" i="30"/>
  <c r="AA330" i="30"/>
  <c r="AH330" i="30" s="1"/>
  <c r="AQ330" i="30" s="1"/>
  <c r="C330" i="30"/>
  <c r="C329" i="29"/>
  <c r="B330" i="29"/>
  <c r="AA329" i="29"/>
  <c r="AH329" i="29" s="1"/>
  <c r="AQ329" i="29" s="1"/>
  <c r="D329" i="23"/>
  <c r="G329" i="23" s="1"/>
  <c r="E329" i="23" s="1"/>
  <c r="F328" i="23"/>
  <c r="B325" i="8"/>
  <c r="AA324" i="8"/>
  <c r="AH324" i="8" s="1"/>
  <c r="AQ324" i="8" s="1"/>
  <c r="C324" i="8"/>
  <c r="E323" i="8"/>
  <c r="G322" i="8"/>
  <c r="D324" i="31" l="1"/>
  <c r="E324" i="31" s="1"/>
  <c r="G324" i="31" s="1"/>
  <c r="D324" i="30"/>
  <c r="E324" i="30" s="1"/>
  <c r="G324" i="30" s="1"/>
  <c r="D324" i="29"/>
  <c r="E324" i="29" s="1"/>
  <c r="G324" i="29" s="1"/>
  <c r="D324" i="8"/>
  <c r="E324" i="8" s="1"/>
  <c r="AY328" i="23"/>
  <c r="AZ328" i="23" s="1"/>
  <c r="BC328" i="23"/>
  <c r="M329" i="23"/>
  <c r="B332" i="31"/>
  <c r="AA331" i="31"/>
  <c r="AH331" i="31" s="1"/>
  <c r="AQ331" i="31" s="1"/>
  <c r="C331" i="31"/>
  <c r="B332" i="30"/>
  <c r="AA331" i="30"/>
  <c r="AH331" i="30" s="1"/>
  <c r="AQ331" i="30" s="1"/>
  <c r="C331" i="30"/>
  <c r="B331" i="29"/>
  <c r="AA330" i="29"/>
  <c r="AH330" i="29" s="1"/>
  <c r="AQ330" i="29" s="1"/>
  <c r="C330" i="29"/>
  <c r="G323" i="8"/>
  <c r="C325" i="8"/>
  <c r="B326" i="8"/>
  <c r="AA325" i="8"/>
  <c r="AH325" i="8" s="1"/>
  <c r="AQ325" i="8" s="1"/>
  <c r="D330" i="23"/>
  <c r="G330" i="23" s="1"/>
  <c r="E330" i="23" s="1"/>
  <c r="F329" i="23"/>
  <c r="D325" i="31" l="1"/>
  <c r="E325" i="31" s="1"/>
  <c r="G325" i="31" s="1"/>
  <c r="D325" i="30"/>
  <c r="E325" i="30" s="1"/>
  <c r="G325" i="30" s="1"/>
  <c r="D325" i="8"/>
  <c r="E325" i="8" s="1"/>
  <c r="D325" i="29"/>
  <c r="E325" i="29" s="1"/>
  <c r="G325" i="29" s="1"/>
  <c r="BC329" i="23"/>
  <c r="AY329" i="23"/>
  <c r="AZ329" i="23" s="1"/>
  <c r="M330" i="23"/>
  <c r="C332" i="31"/>
  <c r="B333" i="31"/>
  <c r="AA332" i="31"/>
  <c r="AH332" i="31" s="1"/>
  <c r="AQ332" i="31" s="1"/>
  <c r="B333" i="30"/>
  <c r="AA332" i="30"/>
  <c r="AH332" i="30" s="1"/>
  <c r="AQ332" i="30" s="1"/>
  <c r="C332" i="30"/>
  <c r="C331" i="29"/>
  <c r="B332" i="29"/>
  <c r="AA331" i="29"/>
  <c r="AH331" i="29" s="1"/>
  <c r="AQ331" i="29" s="1"/>
  <c r="G324" i="8"/>
  <c r="D331" i="23"/>
  <c r="G331" i="23" s="1"/>
  <c r="E331" i="23" s="1"/>
  <c r="F330" i="23"/>
  <c r="B327" i="8"/>
  <c r="AA326" i="8"/>
  <c r="AH326" i="8" s="1"/>
  <c r="AQ326" i="8" s="1"/>
  <c r="C326" i="8"/>
  <c r="D326" i="31" l="1"/>
  <c r="E326" i="31" s="1"/>
  <c r="G326" i="31" s="1"/>
  <c r="D326" i="30"/>
  <c r="E326" i="30" s="1"/>
  <c r="G326" i="30" s="1"/>
  <c r="D326" i="29"/>
  <c r="E326" i="29" s="1"/>
  <c r="G326" i="29" s="1"/>
  <c r="D326" i="8"/>
  <c r="BC330" i="23"/>
  <c r="AY330" i="23"/>
  <c r="AZ330" i="23" s="1"/>
  <c r="M331" i="23"/>
  <c r="B334" i="31"/>
  <c r="AA333" i="31"/>
  <c r="AH333" i="31" s="1"/>
  <c r="AQ333" i="31" s="1"/>
  <c r="C333" i="31"/>
  <c r="AA333" i="30"/>
  <c r="AH333" i="30" s="1"/>
  <c r="AQ333" i="30" s="1"/>
  <c r="B334" i="30"/>
  <c r="C333" i="30"/>
  <c r="B333" i="29"/>
  <c r="AA332" i="29"/>
  <c r="AH332" i="29" s="1"/>
  <c r="AQ332" i="29" s="1"/>
  <c r="C332" i="29"/>
  <c r="G325" i="8"/>
  <c r="F331" i="23"/>
  <c r="D332" i="23"/>
  <c r="G332" i="23" s="1"/>
  <c r="E332" i="23" s="1"/>
  <c r="E326" i="8"/>
  <c r="B328" i="8"/>
  <c r="C327" i="8"/>
  <c r="AA327" i="8"/>
  <c r="AH327" i="8" s="1"/>
  <c r="AQ327" i="8" s="1"/>
  <c r="D327" i="31" l="1"/>
  <c r="E327" i="31" s="1"/>
  <c r="G327" i="31" s="1"/>
  <c r="D327" i="30"/>
  <c r="E327" i="30" s="1"/>
  <c r="G327" i="30" s="1"/>
  <c r="D327" i="29"/>
  <c r="E327" i="29" s="1"/>
  <c r="G327" i="29" s="1"/>
  <c r="D327" i="8"/>
  <c r="AY331" i="23"/>
  <c r="AZ331" i="23" s="1"/>
  <c r="BC331" i="23"/>
  <c r="M332" i="23"/>
  <c r="C334" i="31"/>
  <c r="B335" i="31"/>
  <c r="AA334" i="31"/>
  <c r="AH334" i="31" s="1"/>
  <c r="AQ334" i="31" s="1"/>
  <c r="B335" i="30"/>
  <c r="AA334" i="30"/>
  <c r="AH334" i="30" s="1"/>
  <c r="AQ334" i="30" s="1"/>
  <c r="C334" i="30"/>
  <c r="C333" i="29"/>
  <c r="B334" i="29"/>
  <c r="AA333" i="29"/>
  <c r="AH333" i="29" s="1"/>
  <c r="AQ333" i="29" s="1"/>
  <c r="E327" i="8"/>
  <c r="C328" i="8"/>
  <c r="B329" i="8"/>
  <c r="AA328" i="8"/>
  <c r="AH328" i="8" s="1"/>
  <c r="AQ328" i="8" s="1"/>
  <c r="D333" i="23"/>
  <c r="G333" i="23" s="1"/>
  <c r="E333" i="23" s="1"/>
  <c r="F332" i="23"/>
  <c r="G326" i="8"/>
  <c r="D328" i="31" l="1"/>
  <c r="E328" i="31" s="1"/>
  <c r="G328" i="31" s="1"/>
  <c r="D328" i="30"/>
  <c r="E328" i="30" s="1"/>
  <c r="G328" i="30" s="1"/>
  <c r="D328" i="29"/>
  <c r="E328" i="29" s="1"/>
  <c r="G328" i="29" s="1"/>
  <c r="D328" i="8"/>
  <c r="BC332" i="23"/>
  <c r="AY332" i="23"/>
  <c r="AZ332" i="23" s="1"/>
  <c r="M333" i="23"/>
  <c r="B336" i="31"/>
  <c r="AA335" i="31"/>
  <c r="AH335" i="31" s="1"/>
  <c r="AQ335" i="31" s="1"/>
  <c r="C335" i="31"/>
  <c r="C335" i="30"/>
  <c r="B336" i="30"/>
  <c r="AA335" i="30"/>
  <c r="AH335" i="30" s="1"/>
  <c r="AQ335" i="30" s="1"/>
  <c r="B335" i="29"/>
  <c r="AA334" i="29"/>
  <c r="AH334" i="29" s="1"/>
  <c r="AQ334" i="29" s="1"/>
  <c r="C334" i="29"/>
  <c r="B330" i="8"/>
  <c r="AA329" i="8"/>
  <c r="AH329" i="8" s="1"/>
  <c r="AQ329" i="8" s="1"/>
  <c r="C329" i="8"/>
  <c r="E328" i="8"/>
  <c r="G327" i="8"/>
  <c r="F333" i="23"/>
  <c r="D334" i="23"/>
  <c r="G334" i="23" s="1"/>
  <c r="E334" i="23" s="1"/>
  <c r="D329" i="31" l="1"/>
  <c r="E329" i="31" s="1"/>
  <c r="G329" i="31" s="1"/>
  <c r="D329" i="30"/>
  <c r="E329" i="30" s="1"/>
  <c r="G329" i="30" s="1"/>
  <c r="D329" i="8"/>
  <c r="E329" i="8" s="1"/>
  <c r="D329" i="29"/>
  <c r="E329" i="29" s="1"/>
  <c r="G329" i="29" s="1"/>
  <c r="BC333" i="23"/>
  <c r="AY333" i="23"/>
  <c r="AZ333" i="23" s="1"/>
  <c r="M334" i="23"/>
  <c r="C336" i="31"/>
  <c r="B337" i="31"/>
  <c r="AA336" i="31"/>
  <c r="AH336" i="31" s="1"/>
  <c r="AQ336" i="31" s="1"/>
  <c r="AA336" i="30"/>
  <c r="AH336" i="30" s="1"/>
  <c r="AQ336" i="30" s="1"/>
  <c r="C336" i="30"/>
  <c r="B337" i="30"/>
  <c r="C335" i="29"/>
  <c r="B336" i="29"/>
  <c r="AA335" i="29"/>
  <c r="AH335" i="29" s="1"/>
  <c r="AQ335" i="29" s="1"/>
  <c r="F334" i="23"/>
  <c r="D335" i="23"/>
  <c r="G335" i="23" s="1"/>
  <c r="E335" i="23" s="1"/>
  <c r="G328" i="8"/>
  <c r="C330" i="8"/>
  <c r="B331" i="8"/>
  <c r="AA330" i="8"/>
  <c r="AH330" i="8" s="1"/>
  <c r="AQ330" i="8" s="1"/>
  <c r="D330" i="31" l="1"/>
  <c r="E330" i="31" s="1"/>
  <c r="G330" i="31" s="1"/>
  <c r="D330" i="30"/>
  <c r="E330" i="30" s="1"/>
  <c r="G330" i="30" s="1"/>
  <c r="D330" i="29"/>
  <c r="E330" i="29" s="1"/>
  <c r="G330" i="29" s="1"/>
  <c r="D330" i="8"/>
  <c r="BC334" i="23"/>
  <c r="AY334" i="23"/>
  <c r="AZ334" i="23" s="1"/>
  <c r="M335" i="23"/>
  <c r="B338" i="31"/>
  <c r="AA337" i="31"/>
  <c r="AH337" i="31" s="1"/>
  <c r="AQ337" i="31" s="1"/>
  <c r="C337" i="31"/>
  <c r="C337" i="30"/>
  <c r="AA337" i="30"/>
  <c r="AH337" i="30" s="1"/>
  <c r="AQ337" i="30" s="1"/>
  <c r="B338" i="30"/>
  <c r="B337" i="29"/>
  <c r="AA336" i="29"/>
  <c r="AH336" i="29" s="1"/>
  <c r="AQ336" i="29" s="1"/>
  <c r="C336" i="29"/>
  <c r="B332" i="8"/>
  <c r="AA331" i="8"/>
  <c r="AH331" i="8" s="1"/>
  <c r="AQ331" i="8" s="1"/>
  <c r="C331" i="8"/>
  <c r="E330" i="8"/>
  <c r="G329" i="8"/>
  <c r="D336" i="23"/>
  <c r="G336" i="23" s="1"/>
  <c r="E336" i="23" s="1"/>
  <c r="F335" i="23"/>
  <c r="D331" i="31" l="1"/>
  <c r="E331" i="31" s="1"/>
  <c r="G331" i="31" s="1"/>
  <c r="D331" i="30"/>
  <c r="E331" i="30" s="1"/>
  <c r="G331" i="30" s="1"/>
  <c r="D331" i="29"/>
  <c r="E331" i="29" s="1"/>
  <c r="G331" i="29" s="1"/>
  <c r="D331" i="8"/>
  <c r="BC335" i="23"/>
  <c r="AY335" i="23"/>
  <c r="AZ335" i="23" s="1"/>
  <c r="M336" i="23"/>
  <c r="B339" i="31"/>
  <c r="C338" i="31"/>
  <c r="AA338" i="31"/>
  <c r="AH338" i="31" s="1"/>
  <c r="AQ338" i="31" s="1"/>
  <c r="B339" i="30"/>
  <c r="AA338" i="30"/>
  <c r="AH338" i="30" s="1"/>
  <c r="AQ338" i="30" s="1"/>
  <c r="C338" i="30"/>
  <c r="C337" i="29"/>
  <c r="B338" i="29"/>
  <c r="AA337" i="29"/>
  <c r="AH337" i="29" s="1"/>
  <c r="AQ337" i="29" s="1"/>
  <c r="E331" i="8"/>
  <c r="F336" i="23"/>
  <c r="D337" i="23"/>
  <c r="G337" i="23" s="1"/>
  <c r="E337" i="23" s="1"/>
  <c r="B333" i="8"/>
  <c r="AA332" i="8"/>
  <c r="AH332" i="8" s="1"/>
  <c r="AQ332" i="8" s="1"/>
  <c r="C332" i="8"/>
  <c r="G330" i="8"/>
  <c r="D332" i="31" l="1"/>
  <c r="E332" i="31" s="1"/>
  <c r="G332" i="31" s="1"/>
  <c r="D332" i="30"/>
  <c r="E332" i="30" s="1"/>
  <c r="G332" i="30" s="1"/>
  <c r="D332" i="29"/>
  <c r="E332" i="29" s="1"/>
  <c r="G332" i="29" s="1"/>
  <c r="D332" i="8"/>
  <c r="AY336" i="23"/>
  <c r="AZ336" i="23" s="1"/>
  <c r="BC336" i="23"/>
  <c r="M337" i="23"/>
  <c r="B340" i="31"/>
  <c r="AA339" i="31"/>
  <c r="AH339" i="31" s="1"/>
  <c r="AQ339" i="31" s="1"/>
  <c r="C339" i="31"/>
  <c r="C339" i="30"/>
  <c r="B340" i="30"/>
  <c r="AA339" i="30"/>
  <c r="AH339" i="30" s="1"/>
  <c r="AQ339" i="30" s="1"/>
  <c r="C338" i="29"/>
  <c r="AA338" i="29"/>
  <c r="AH338" i="29" s="1"/>
  <c r="AQ338" i="29" s="1"/>
  <c r="B339" i="29"/>
  <c r="C333" i="8"/>
  <c r="B334" i="8"/>
  <c r="AA333" i="8"/>
  <c r="AH333" i="8" s="1"/>
  <c r="AQ333" i="8" s="1"/>
  <c r="G331" i="8"/>
  <c r="E332" i="8"/>
  <c r="D338" i="23"/>
  <c r="G338" i="23" s="1"/>
  <c r="E338" i="23" s="1"/>
  <c r="F337" i="23"/>
  <c r="D333" i="31" l="1"/>
  <c r="E333" i="31" s="1"/>
  <c r="G333" i="31" s="1"/>
  <c r="D333" i="30"/>
  <c r="E333" i="30" s="1"/>
  <c r="G333" i="30" s="1"/>
  <c r="D333" i="8"/>
  <c r="D333" i="29"/>
  <c r="E333" i="29" s="1"/>
  <c r="G333" i="29" s="1"/>
  <c r="BC337" i="23"/>
  <c r="AY337" i="23"/>
  <c r="AZ337" i="23" s="1"/>
  <c r="M338" i="23"/>
  <c r="B341" i="31"/>
  <c r="AA340" i="31"/>
  <c r="AH340" i="31" s="1"/>
  <c r="AQ340" i="31" s="1"/>
  <c r="C340" i="31"/>
  <c r="B341" i="30"/>
  <c r="AA340" i="30"/>
  <c r="AH340" i="30" s="1"/>
  <c r="AQ340" i="30" s="1"/>
  <c r="C340" i="30"/>
  <c r="B340" i="29"/>
  <c r="AA339" i="29"/>
  <c r="AH339" i="29" s="1"/>
  <c r="AQ339" i="29" s="1"/>
  <c r="C339" i="29"/>
  <c r="G332" i="8"/>
  <c r="B335" i="8"/>
  <c r="AA334" i="8"/>
  <c r="AH334" i="8" s="1"/>
  <c r="AQ334" i="8" s="1"/>
  <c r="C334" i="8"/>
  <c r="F338" i="23"/>
  <c r="D339" i="23"/>
  <c r="G339" i="23" s="1"/>
  <c r="E339" i="23" s="1"/>
  <c r="E333" i="8"/>
  <c r="D334" i="31" l="1"/>
  <c r="E334" i="31" s="1"/>
  <c r="G334" i="31" s="1"/>
  <c r="D334" i="30"/>
  <c r="E334" i="30" s="1"/>
  <c r="G334" i="30" s="1"/>
  <c r="D334" i="29"/>
  <c r="E334" i="29" s="1"/>
  <c r="G334" i="29" s="1"/>
  <c r="D334" i="8"/>
  <c r="BC338" i="23"/>
  <c r="AY338" i="23"/>
  <c r="AZ338" i="23" s="1"/>
  <c r="M339" i="23"/>
  <c r="B342" i="31"/>
  <c r="AA341" i="31"/>
  <c r="AH341" i="31" s="1"/>
  <c r="AQ341" i="31" s="1"/>
  <c r="C341" i="31"/>
  <c r="C341" i="30"/>
  <c r="B342" i="30"/>
  <c r="AA341" i="30"/>
  <c r="AH341" i="30" s="1"/>
  <c r="AQ341" i="30" s="1"/>
  <c r="B341" i="29"/>
  <c r="AA340" i="29"/>
  <c r="AH340" i="29" s="1"/>
  <c r="AQ340" i="29" s="1"/>
  <c r="C340" i="29"/>
  <c r="G333" i="8"/>
  <c r="E334" i="8"/>
  <c r="F339" i="23"/>
  <c r="D340" i="23"/>
  <c r="G340" i="23" s="1"/>
  <c r="E340" i="23" s="1"/>
  <c r="C335" i="8"/>
  <c r="B336" i="8"/>
  <c r="AA335" i="8"/>
  <c r="AH335" i="8" s="1"/>
  <c r="AQ335" i="8" s="1"/>
  <c r="D335" i="31" l="1"/>
  <c r="E335" i="31" s="1"/>
  <c r="G335" i="31" s="1"/>
  <c r="D335" i="30"/>
  <c r="E335" i="30" s="1"/>
  <c r="G335" i="30" s="1"/>
  <c r="D335" i="29"/>
  <c r="E335" i="29" s="1"/>
  <c r="G335" i="29" s="1"/>
  <c r="D335" i="8"/>
  <c r="AY339" i="23"/>
  <c r="AZ339" i="23" s="1"/>
  <c r="BC339" i="23"/>
  <c r="M340" i="23"/>
  <c r="B343" i="31"/>
  <c r="AA342" i="31"/>
  <c r="AH342" i="31" s="1"/>
  <c r="AQ342" i="31" s="1"/>
  <c r="C342" i="31"/>
  <c r="B343" i="30"/>
  <c r="AA342" i="30"/>
  <c r="AH342" i="30" s="1"/>
  <c r="AQ342" i="30" s="1"/>
  <c r="C342" i="30"/>
  <c r="B342" i="29"/>
  <c r="AA341" i="29"/>
  <c r="AH341" i="29" s="1"/>
  <c r="AQ341" i="29" s="1"/>
  <c r="C341" i="29"/>
  <c r="D341" i="23"/>
  <c r="G341" i="23" s="1"/>
  <c r="E341" i="23" s="1"/>
  <c r="F340" i="23"/>
  <c r="B337" i="8"/>
  <c r="AA336" i="8"/>
  <c r="AH336" i="8" s="1"/>
  <c r="AQ336" i="8" s="1"/>
  <c r="C336" i="8"/>
  <c r="E335" i="8"/>
  <c r="G334" i="8"/>
  <c r="D336" i="31" l="1"/>
  <c r="E336" i="31" s="1"/>
  <c r="G336" i="31" s="1"/>
  <c r="D336" i="30"/>
  <c r="E336" i="30" s="1"/>
  <c r="G336" i="30" s="1"/>
  <c r="D336" i="29"/>
  <c r="E336" i="29" s="1"/>
  <c r="G336" i="29" s="1"/>
  <c r="D336" i="8"/>
  <c r="BC340" i="23"/>
  <c r="AY340" i="23"/>
  <c r="AZ340" i="23" s="1"/>
  <c r="M341" i="23"/>
  <c r="B344" i="31"/>
  <c r="AA343" i="31"/>
  <c r="AH343" i="31" s="1"/>
  <c r="AQ343" i="31" s="1"/>
  <c r="C343" i="31"/>
  <c r="C343" i="30"/>
  <c r="B344" i="30"/>
  <c r="AA343" i="30"/>
  <c r="AH343" i="30" s="1"/>
  <c r="AQ343" i="30" s="1"/>
  <c r="B343" i="29"/>
  <c r="AA342" i="29"/>
  <c r="AH342" i="29" s="1"/>
  <c r="AQ342" i="29" s="1"/>
  <c r="C342" i="29"/>
  <c r="C337" i="8"/>
  <c r="B338" i="8"/>
  <c r="AA337" i="8"/>
  <c r="AH337" i="8" s="1"/>
  <c r="AQ337" i="8" s="1"/>
  <c r="D342" i="23"/>
  <c r="G342" i="23" s="1"/>
  <c r="E342" i="23" s="1"/>
  <c r="F341" i="23"/>
  <c r="G335" i="8"/>
  <c r="E336" i="8"/>
  <c r="D337" i="31" l="1"/>
  <c r="E337" i="31" s="1"/>
  <c r="G337" i="31" s="1"/>
  <c r="D337" i="30"/>
  <c r="E337" i="30" s="1"/>
  <c r="G337" i="30" s="1"/>
  <c r="D337" i="8"/>
  <c r="D337" i="29"/>
  <c r="E337" i="29" s="1"/>
  <c r="G337" i="29" s="1"/>
  <c r="BC341" i="23"/>
  <c r="AY341" i="23"/>
  <c r="AZ341" i="23" s="1"/>
  <c r="M342" i="23"/>
  <c r="B345" i="31"/>
  <c r="AA344" i="31"/>
  <c r="AH344" i="31" s="1"/>
  <c r="AQ344" i="31" s="1"/>
  <c r="C344" i="31"/>
  <c r="B345" i="30"/>
  <c r="AA344" i="30"/>
  <c r="AH344" i="30" s="1"/>
  <c r="AQ344" i="30" s="1"/>
  <c r="C344" i="30"/>
  <c r="B344" i="29"/>
  <c r="AA343" i="29"/>
  <c r="AH343" i="29" s="1"/>
  <c r="AQ343" i="29" s="1"/>
  <c r="C343" i="29"/>
  <c r="G336" i="8"/>
  <c r="F342" i="23"/>
  <c r="D343" i="23"/>
  <c r="G343" i="23" s="1"/>
  <c r="E343" i="23" s="1"/>
  <c r="B339" i="8"/>
  <c r="AA338" i="8"/>
  <c r="AH338" i="8" s="1"/>
  <c r="AQ338" i="8" s="1"/>
  <c r="C338" i="8"/>
  <c r="E337" i="8"/>
  <c r="D338" i="31" l="1"/>
  <c r="E338" i="31" s="1"/>
  <c r="G338" i="31" s="1"/>
  <c r="D338" i="30"/>
  <c r="E338" i="30" s="1"/>
  <c r="G338" i="30" s="1"/>
  <c r="D338" i="29"/>
  <c r="E338" i="29" s="1"/>
  <c r="G338" i="29" s="1"/>
  <c r="D338" i="8"/>
  <c r="E338" i="8" s="1"/>
  <c r="BC342" i="23"/>
  <c r="AY342" i="23"/>
  <c r="AZ342" i="23" s="1"/>
  <c r="M343" i="23"/>
  <c r="B346" i="31"/>
  <c r="AA345" i="31"/>
  <c r="AH345" i="31" s="1"/>
  <c r="AQ345" i="31" s="1"/>
  <c r="C345" i="31"/>
  <c r="C345" i="30"/>
  <c r="B346" i="30"/>
  <c r="AA345" i="30"/>
  <c r="AH345" i="30" s="1"/>
  <c r="AQ345" i="30" s="1"/>
  <c r="B345" i="29"/>
  <c r="AA344" i="29"/>
  <c r="AH344" i="29" s="1"/>
  <c r="AQ344" i="29" s="1"/>
  <c r="C344" i="29"/>
  <c r="G337" i="8"/>
  <c r="C339" i="8"/>
  <c r="B340" i="8"/>
  <c r="AA339" i="8"/>
  <c r="AH339" i="8" s="1"/>
  <c r="AQ339" i="8" s="1"/>
  <c r="D344" i="23"/>
  <c r="G344" i="23" s="1"/>
  <c r="E344" i="23" s="1"/>
  <c r="F343" i="23"/>
  <c r="D339" i="31" l="1"/>
  <c r="E339" i="31" s="1"/>
  <c r="G339" i="31" s="1"/>
  <c r="D339" i="30"/>
  <c r="E339" i="30" s="1"/>
  <c r="G339" i="30" s="1"/>
  <c r="D339" i="29"/>
  <c r="E339" i="29" s="1"/>
  <c r="G339" i="29" s="1"/>
  <c r="D339" i="8"/>
  <c r="BC343" i="23"/>
  <c r="AY343" i="23"/>
  <c r="AZ343" i="23" s="1"/>
  <c r="M344" i="23"/>
  <c r="B347" i="31"/>
  <c r="AA346" i="31"/>
  <c r="AH346" i="31" s="1"/>
  <c r="AQ346" i="31" s="1"/>
  <c r="C346" i="31"/>
  <c r="B347" i="30"/>
  <c r="AA346" i="30"/>
  <c r="AH346" i="30" s="1"/>
  <c r="AQ346" i="30" s="1"/>
  <c r="C346" i="30"/>
  <c r="B346" i="29"/>
  <c r="AA345" i="29"/>
  <c r="AH345" i="29" s="1"/>
  <c r="AQ345" i="29" s="1"/>
  <c r="C345" i="29"/>
  <c r="G338" i="8"/>
  <c r="B341" i="8"/>
  <c r="AA340" i="8"/>
  <c r="AH340" i="8" s="1"/>
  <c r="AQ340" i="8" s="1"/>
  <c r="C340" i="8"/>
  <c r="D345" i="23"/>
  <c r="G345" i="23" s="1"/>
  <c r="E345" i="23" s="1"/>
  <c r="F344" i="23"/>
  <c r="E339" i="8"/>
  <c r="D340" i="31" l="1"/>
  <c r="E340" i="31" s="1"/>
  <c r="G340" i="31" s="1"/>
  <c r="D340" i="30"/>
  <c r="E340" i="30" s="1"/>
  <c r="G340" i="30" s="1"/>
  <c r="D340" i="29"/>
  <c r="E340" i="29" s="1"/>
  <c r="G340" i="29" s="1"/>
  <c r="D340" i="8"/>
  <c r="AY344" i="23"/>
  <c r="AZ344" i="23" s="1"/>
  <c r="BC344" i="23"/>
  <c r="M345" i="23"/>
  <c r="B348" i="31"/>
  <c r="AA347" i="31"/>
  <c r="AH347" i="31" s="1"/>
  <c r="AQ347" i="31" s="1"/>
  <c r="C347" i="31"/>
  <c r="B348" i="30"/>
  <c r="C347" i="30"/>
  <c r="AA347" i="30"/>
  <c r="AH347" i="30" s="1"/>
  <c r="AQ347" i="30" s="1"/>
  <c r="B347" i="29"/>
  <c r="AA346" i="29"/>
  <c r="AH346" i="29" s="1"/>
  <c r="AQ346" i="29" s="1"/>
  <c r="C346" i="29"/>
  <c r="B342" i="8"/>
  <c r="AA341" i="8"/>
  <c r="AH341" i="8" s="1"/>
  <c r="AQ341" i="8" s="1"/>
  <c r="C341" i="8"/>
  <c r="E340" i="8"/>
  <c r="G339" i="8"/>
  <c r="F345" i="23"/>
  <c r="D346" i="23"/>
  <c r="G346" i="23" s="1"/>
  <c r="E346" i="23" s="1"/>
  <c r="D341" i="31" l="1"/>
  <c r="E341" i="31" s="1"/>
  <c r="G341" i="31" s="1"/>
  <c r="D341" i="30"/>
  <c r="E341" i="30" s="1"/>
  <c r="G341" i="30" s="1"/>
  <c r="D341" i="8"/>
  <c r="D341" i="29"/>
  <c r="E341" i="29" s="1"/>
  <c r="G341" i="29" s="1"/>
  <c r="BC345" i="23"/>
  <c r="AY345" i="23"/>
  <c r="AZ345" i="23" s="1"/>
  <c r="M346" i="23"/>
  <c r="B349" i="31"/>
  <c r="AA348" i="31"/>
  <c r="AH348" i="31" s="1"/>
  <c r="AQ348" i="31" s="1"/>
  <c r="C348" i="31"/>
  <c r="C348" i="30"/>
  <c r="AA348" i="30"/>
  <c r="AH348" i="30" s="1"/>
  <c r="AQ348" i="30" s="1"/>
  <c r="B349" i="30"/>
  <c r="B348" i="29"/>
  <c r="AA347" i="29"/>
  <c r="AH347" i="29" s="1"/>
  <c r="AQ347" i="29" s="1"/>
  <c r="C347" i="29"/>
  <c r="D347" i="23"/>
  <c r="G347" i="23" s="1"/>
  <c r="E347" i="23" s="1"/>
  <c r="F346" i="23"/>
  <c r="E341" i="8"/>
  <c r="G340" i="8"/>
  <c r="B343" i="8"/>
  <c r="AA342" i="8"/>
  <c r="AH342" i="8" s="1"/>
  <c r="AQ342" i="8" s="1"/>
  <c r="C342" i="8"/>
  <c r="D342" i="31" l="1"/>
  <c r="E342" i="31" s="1"/>
  <c r="G342" i="31" s="1"/>
  <c r="D342" i="30"/>
  <c r="E342" i="30" s="1"/>
  <c r="G342" i="30" s="1"/>
  <c r="D342" i="29"/>
  <c r="E342" i="29" s="1"/>
  <c r="G342" i="29" s="1"/>
  <c r="D342" i="8"/>
  <c r="BC346" i="23"/>
  <c r="AY346" i="23"/>
  <c r="AZ346" i="23" s="1"/>
  <c r="M347" i="23"/>
  <c r="B350" i="31"/>
  <c r="AA349" i="31"/>
  <c r="AH349" i="31" s="1"/>
  <c r="AQ349" i="31" s="1"/>
  <c r="C349" i="31"/>
  <c r="B350" i="30"/>
  <c r="AA349" i="30"/>
  <c r="AH349" i="30" s="1"/>
  <c r="AQ349" i="30" s="1"/>
  <c r="C349" i="30"/>
  <c r="B349" i="29"/>
  <c r="AA348" i="29"/>
  <c r="AH348" i="29" s="1"/>
  <c r="AQ348" i="29" s="1"/>
  <c r="C348" i="29"/>
  <c r="G341" i="8"/>
  <c r="F347" i="23"/>
  <c r="D348" i="23"/>
  <c r="G348" i="23" s="1"/>
  <c r="E348" i="23" s="1"/>
  <c r="E342" i="8"/>
  <c r="B344" i="8"/>
  <c r="AA343" i="8"/>
  <c r="AH343" i="8" s="1"/>
  <c r="AQ343" i="8" s="1"/>
  <c r="C343" i="8"/>
  <c r="D343" i="31" l="1"/>
  <c r="E343" i="31" s="1"/>
  <c r="G343" i="31" s="1"/>
  <c r="D343" i="30"/>
  <c r="E343" i="30" s="1"/>
  <c r="G343" i="30" s="1"/>
  <c r="D343" i="29"/>
  <c r="E343" i="29" s="1"/>
  <c r="G343" i="29" s="1"/>
  <c r="D343" i="8"/>
  <c r="AY347" i="23"/>
  <c r="AZ347" i="23" s="1"/>
  <c r="BC347" i="23"/>
  <c r="M348" i="23"/>
  <c r="B351" i="31"/>
  <c r="AA350" i="31"/>
  <c r="AH350" i="31" s="1"/>
  <c r="AQ350" i="31" s="1"/>
  <c r="C350" i="31"/>
  <c r="C350" i="30"/>
  <c r="B351" i="30"/>
  <c r="AA350" i="30"/>
  <c r="AH350" i="30" s="1"/>
  <c r="AQ350" i="30" s="1"/>
  <c r="B350" i="29"/>
  <c r="AA349" i="29"/>
  <c r="AH349" i="29" s="1"/>
  <c r="AQ349" i="29" s="1"/>
  <c r="C349" i="29"/>
  <c r="B345" i="8"/>
  <c r="AA344" i="8"/>
  <c r="AH344" i="8" s="1"/>
  <c r="AQ344" i="8" s="1"/>
  <c r="C344" i="8"/>
  <c r="G342" i="8"/>
  <c r="F348" i="23"/>
  <c r="D349" i="23"/>
  <c r="G349" i="23" s="1"/>
  <c r="E349" i="23" s="1"/>
  <c r="E343" i="8"/>
  <c r="D344" i="31" l="1"/>
  <c r="E344" i="31" s="1"/>
  <c r="G344" i="31" s="1"/>
  <c r="D344" i="30"/>
  <c r="E344" i="30" s="1"/>
  <c r="G344" i="30" s="1"/>
  <c r="D344" i="29"/>
  <c r="E344" i="29" s="1"/>
  <c r="G344" i="29" s="1"/>
  <c r="D344" i="8"/>
  <c r="BC348" i="23"/>
  <c r="AY348" i="23"/>
  <c r="AZ348" i="23" s="1"/>
  <c r="M349" i="23"/>
  <c r="B352" i="31"/>
  <c r="AA351" i="31"/>
  <c r="AH351" i="31" s="1"/>
  <c r="AQ351" i="31" s="1"/>
  <c r="C351" i="31"/>
  <c r="B352" i="30"/>
  <c r="AA351" i="30"/>
  <c r="AH351" i="30" s="1"/>
  <c r="AQ351" i="30" s="1"/>
  <c r="C351" i="30"/>
  <c r="B351" i="29"/>
  <c r="AA350" i="29"/>
  <c r="AH350" i="29" s="1"/>
  <c r="AQ350" i="29" s="1"/>
  <c r="C350" i="29"/>
  <c r="D350" i="23"/>
  <c r="G350" i="23" s="1"/>
  <c r="E350" i="23" s="1"/>
  <c r="F349" i="23"/>
  <c r="G343" i="8"/>
  <c r="B346" i="8"/>
  <c r="AA345" i="8"/>
  <c r="AH345" i="8" s="1"/>
  <c r="AQ345" i="8" s="1"/>
  <c r="C345" i="8"/>
  <c r="E344" i="8"/>
  <c r="D345" i="31" l="1"/>
  <c r="E345" i="31" s="1"/>
  <c r="G345" i="31" s="1"/>
  <c r="D345" i="30"/>
  <c r="E345" i="30" s="1"/>
  <c r="G345" i="30" s="1"/>
  <c r="D345" i="8"/>
  <c r="D345" i="29"/>
  <c r="E345" i="29" s="1"/>
  <c r="G345" i="29" s="1"/>
  <c r="BC349" i="23"/>
  <c r="AY349" i="23"/>
  <c r="AZ349" i="23" s="1"/>
  <c r="M350" i="23"/>
  <c r="B353" i="31"/>
  <c r="AA352" i="31"/>
  <c r="AH352" i="31" s="1"/>
  <c r="AQ352" i="31" s="1"/>
  <c r="C352" i="31"/>
  <c r="C352" i="30"/>
  <c r="AA352" i="30"/>
  <c r="AH352" i="30" s="1"/>
  <c r="AQ352" i="30" s="1"/>
  <c r="B353" i="30"/>
  <c r="B352" i="29"/>
  <c r="AA351" i="29"/>
  <c r="AH351" i="29" s="1"/>
  <c r="AQ351" i="29" s="1"/>
  <c r="C351" i="29"/>
  <c r="F350" i="23"/>
  <c r="D351" i="23"/>
  <c r="G351" i="23" s="1"/>
  <c r="E351" i="23" s="1"/>
  <c r="E345" i="8"/>
  <c r="G344" i="8"/>
  <c r="B347" i="8"/>
  <c r="AA346" i="8"/>
  <c r="AH346" i="8" s="1"/>
  <c r="AQ346" i="8" s="1"/>
  <c r="C346" i="8"/>
  <c r="D346" i="31" l="1"/>
  <c r="E346" i="31" s="1"/>
  <c r="G346" i="31" s="1"/>
  <c r="D346" i="30"/>
  <c r="E346" i="30" s="1"/>
  <c r="G346" i="30" s="1"/>
  <c r="D346" i="29"/>
  <c r="E346" i="29" s="1"/>
  <c r="G346" i="29" s="1"/>
  <c r="D346" i="8"/>
  <c r="BC350" i="23"/>
  <c r="AY350" i="23"/>
  <c r="AZ350" i="23" s="1"/>
  <c r="M351" i="23"/>
  <c r="AA353" i="31"/>
  <c r="AH353" i="31" s="1"/>
  <c r="AQ353" i="31" s="1"/>
  <c r="C353" i="31"/>
  <c r="B354" i="31"/>
  <c r="B354" i="30"/>
  <c r="AA353" i="30"/>
  <c r="AH353" i="30" s="1"/>
  <c r="AQ353" i="30" s="1"/>
  <c r="C353" i="30"/>
  <c r="AA352" i="29"/>
  <c r="AH352" i="29" s="1"/>
  <c r="AQ352" i="29" s="1"/>
  <c r="C352" i="29"/>
  <c r="B353" i="29"/>
  <c r="G345" i="8"/>
  <c r="B348" i="8"/>
  <c r="AA347" i="8"/>
  <c r="AH347" i="8" s="1"/>
  <c r="AQ347" i="8" s="1"/>
  <c r="C347" i="8"/>
  <c r="D352" i="23"/>
  <c r="G352" i="23" s="1"/>
  <c r="E352" i="23" s="1"/>
  <c r="F351" i="23"/>
  <c r="E346" i="8"/>
  <c r="D347" i="31" l="1"/>
  <c r="E347" i="31" s="1"/>
  <c r="G347" i="31" s="1"/>
  <c r="D347" i="30"/>
  <c r="E347" i="30" s="1"/>
  <c r="G347" i="30" s="1"/>
  <c r="D347" i="29"/>
  <c r="E347" i="29" s="1"/>
  <c r="G347" i="29" s="1"/>
  <c r="D347" i="8"/>
  <c r="BC351" i="23"/>
  <c r="AY351" i="23"/>
  <c r="AZ351" i="23" s="1"/>
  <c r="M352" i="23"/>
  <c r="B355" i="31"/>
  <c r="AA354" i="31"/>
  <c r="AH354" i="31" s="1"/>
  <c r="AQ354" i="31" s="1"/>
  <c r="C354" i="31"/>
  <c r="C354" i="30"/>
  <c r="B355" i="30"/>
  <c r="AA354" i="30"/>
  <c r="AH354" i="30" s="1"/>
  <c r="AQ354" i="30" s="1"/>
  <c r="B354" i="29"/>
  <c r="AA353" i="29"/>
  <c r="AH353" i="29" s="1"/>
  <c r="AQ353" i="29" s="1"/>
  <c r="C353" i="29"/>
  <c r="G346" i="8"/>
  <c r="D353" i="23"/>
  <c r="G353" i="23" s="1"/>
  <c r="E353" i="23" s="1"/>
  <c r="F352" i="23"/>
  <c r="B349" i="8"/>
  <c r="AA348" i="8"/>
  <c r="AH348" i="8" s="1"/>
  <c r="AQ348" i="8" s="1"/>
  <c r="C348" i="8"/>
  <c r="E347" i="8"/>
  <c r="D348" i="31" l="1"/>
  <c r="E348" i="31" s="1"/>
  <c r="G348" i="31" s="1"/>
  <c r="D348" i="30"/>
  <c r="E348" i="30" s="1"/>
  <c r="G348" i="30" s="1"/>
  <c r="D348" i="29"/>
  <c r="E348" i="29" s="1"/>
  <c r="G348" i="29" s="1"/>
  <c r="D348" i="8"/>
  <c r="AY352" i="23"/>
  <c r="AZ352" i="23" s="1"/>
  <c r="BC352" i="23"/>
  <c r="M353" i="23"/>
  <c r="B356" i="31"/>
  <c r="AA355" i="31"/>
  <c r="AH355" i="31" s="1"/>
  <c r="AQ355" i="31" s="1"/>
  <c r="C355" i="31"/>
  <c r="B356" i="30"/>
  <c r="AA355" i="30"/>
  <c r="AH355" i="30" s="1"/>
  <c r="AQ355" i="30" s="1"/>
  <c r="C355" i="30"/>
  <c r="B355" i="29"/>
  <c r="AA354" i="29"/>
  <c r="AH354" i="29" s="1"/>
  <c r="AQ354" i="29" s="1"/>
  <c r="C354" i="29"/>
  <c r="B350" i="8"/>
  <c r="AA349" i="8"/>
  <c r="AH349" i="8" s="1"/>
  <c r="AQ349" i="8" s="1"/>
  <c r="C349" i="8"/>
  <c r="F353" i="23"/>
  <c r="D354" i="23"/>
  <c r="G354" i="23" s="1"/>
  <c r="E354" i="23" s="1"/>
  <c r="E348" i="8"/>
  <c r="G347" i="8"/>
  <c r="D349" i="31" l="1"/>
  <c r="E349" i="31" s="1"/>
  <c r="G349" i="31" s="1"/>
  <c r="D349" i="30"/>
  <c r="E349" i="30" s="1"/>
  <c r="G349" i="30" s="1"/>
  <c r="D349" i="8"/>
  <c r="D349" i="29"/>
  <c r="E349" i="29" s="1"/>
  <c r="G349" i="29" s="1"/>
  <c r="BC353" i="23"/>
  <c r="AY353" i="23"/>
  <c r="AZ353" i="23" s="1"/>
  <c r="M354" i="23"/>
  <c r="B357" i="31"/>
  <c r="AA356" i="31"/>
  <c r="AH356" i="31" s="1"/>
  <c r="AQ356" i="31" s="1"/>
  <c r="C356" i="31"/>
  <c r="C356" i="30"/>
  <c r="B357" i="30"/>
  <c r="AA356" i="30"/>
  <c r="AH356" i="30" s="1"/>
  <c r="AQ356" i="30" s="1"/>
  <c r="B356" i="29"/>
  <c r="AA355" i="29"/>
  <c r="AH355" i="29" s="1"/>
  <c r="AQ355" i="29" s="1"/>
  <c r="C355" i="29"/>
  <c r="G348" i="8"/>
  <c r="F354" i="23"/>
  <c r="D355" i="23"/>
  <c r="G355" i="23" s="1"/>
  <c r="E355" i="23" s="1"/>
  <c r="E349" i="8"/>
  <c r="B351" i="8"/>
  <c r="AA350" i="8"/>
  <c r="AH350" i="8" s="1"/>
  <c r="AQ350" i="8" s="1"/>
  <c r="C350" i="8"/>
  <c r="D350" i="31" l="1"/>
  <c r="E350" i="31" s="1"/>
  <c r="G350" i="31" s="1"/>
  <c r="D350" i="30"/>
  <c r="E350" i="30" s="1"/>
  <c r="G350" i="30" s="1"/>
  <c r="D350" i="29"/>
  <c r="E350" i="29" s="1"/>
  <c r="G350" i="29" s="1"/>
  <c r="D350" i="8"/>
  <c r="BC354" i="23"/>
  <c r="AY354" i="23"/>
  <c r="AZ354" i="23" s="1"/>
  <c r="M355" i="23"/>
  <c r="B358" i="31"/>
  <c r="AA357" i="31"/>
  <c r="AH357" i="31" s="1"/>
  <c r="AQ357" i="31" s="1"/>
  <c r="C357" i="31"/>
  <c r="B358" i="30"/>
  <c r="AA357" i="30"/>
  <c r="AH357" i="30" s="1"/>
  <c r="AQ357" i="30" s="1"/>
  <c r="C357" i="30"/>
  <c r="B357" i="29"/>
  <c r="AA356" i="29"/>
  <c r="AH356" i="29" s="1"/>
  <c r="AQ356" i="29" s="1"/>
  <c r="C356" i="29"/>
  <c r="G349" i="8"/>
  <c r="D356" i="23"/>
  <c r="G356" i="23" s="1"/>
  <c r="E356" i="23" s="1"/>
  <c r="F355" i="23"/>
  <c r="B352" i="8"/>
  <c r="AA351" i="8"/>
  <c r="AH351" i="8" s="1"/>
  <c r="AQ351" i="8" s="1"/>
  <c r="C351" i="8"/>
  <c r="E350" i="8"/>
  <c r="D351" i="31" l="1"/>
  <c r="E351" i="31" s="1"/>
  <c r="G351" i="31" s="1"/>
  <c r="D351" i="30"/>
  <c r="E351" i="30" s="1"/>
  <c r="G351" i="30" s="1"/>
  <c r="D351" i="29"/>
  <c r="E351" i="29" s="1"/>
  <c r="G351" i="29" s="1"/>
  <c r="D351" i="8"/>
  <c r="AY355" i="23"/>
  <c r="AZ355" i="23" s="1"/>
  <c r="BC355" i="23"/>
  <c r="M356" i="23"/>
  <c r="B359" i="31"/>
  <c r="AA358" i="31"/>
  <c r="AH358" i="31" s="1"/>
  <c r="AQ358" i="31" s="1"/>
  <c r="C358" i="31"/>
  <c r="C358" i="30"/>
  <c r="B359" i="30"/>
  <c r="AA358" i="30"/>
  <c r="AH358" i="30" s="1"/>
  <c r="AQ358" i="30" s="1"/>
  <c r="B358" i="29"/>
  <c r="AA357" i="29"/>
  <c r="AH357" i="29" s="1"/>
  <c r="AQ357" i="29" s="1"/>
  <c r="C357" i="29"/>
  <c r="B353" i="8"/>
  <c r="AA352" i="8"/>
  <c r="AH352" i="8" s="1"/>
  <c r="AQ352" i="8" s="1"/>
  <c r="C352" i="8"/>
  <c r="D357" i="23"/>
  <c r="G357" i="23" s="1"/>
  <c r="E357" i="23" s="1"/>
  <c r="F356" i="23"/>
  <c r="G350" i="8"/>
  <c r="E351" i="8"/>
  <c r="D352" i="31" l="1"/>
  <c r="E352" i="31" s="1"/>
  <c r="G352" i="31" s="1"/>
  <c r="D352" i="30"/>
  <c r="E352" i="30" s="1"/>
  <c r="G352" i="30" s="1"/>
  <c r="D352" i="29"/>
  <c r="E352" i="29" s="1"/>
  <c r="G352" i="29" s="1"/>
  <c r="D352" i="8"/>
  <c r="BC356" i="23"/>
  <c r="AY356" i="23"/>
  <c r="AZ356" i="23" s="1"/>
  <c r="M357" i="23"/>
  <c r="B360" i="31"/>
  <c r="AA359" i="31"/>
  <c r="AH359" i="31" s="1"/>
  <c r="AQ359" i="31" s="1"/>
  <c r="C359" i="31"/>
  <c r="B360" i="30"/>
  <c r="AA359" i="30"/>
  <c r="AH359" i="30" s="1"/>
  <c r="AQ359" i="30" s="1"/>
  <c r="C359" i="30"/>
  <c r="B359" i="29"/>
  <c r="AA358" i="29"/>
  <c r="AH358" i="29" s="1"/>
  <c r="AQ358" i="29" s="1"/>
  <c r="C358" i="29"/>
  <c r="G351" i="8"/>
  <c r="E352" i="8"/>
  <c r="D358" i="23"/>
  <c r="G358" i="23" s="1"/>
  <c r="E358" i="23" s="1"/>
  <c r="F357" i="23"/>
  <c r="B354" i="8"/>
  <c r="AA353" i="8"/>
  <c r="AH353" i="8" s="1"/>
  <c r="AQ353" i="8" s="1"/>
  <c r="C353" i="8"/>
  <c r="D353" i="31" l="1"/>
  <c r="E353" i="31" s="1"/>
  <c r="G353" i="31" s="1"/>
  <c r="D353" i="30"/>
  <c r="E353" i="30" s="1"/>
  <c r="G353" i="30" s="1"/>
  <c r="D353" i="8"/>
  <c r="D353" i="29"/>
  <c r="E353" i="29" s="1"/>
  <c r="G353" i="29" s="1"/>
  <c r="BC357" i="23"/>
  <c r="AY357" i="23"/>
  <c r="AZ357" i="23" s="1"/>
  <c r="M358" i="23"/>
  <c r="B361" i="31"/>
  <c r="AA360" i="31"/>
  <c r="AH360" i="31" s="1"/>
  <c r="AQ360" i="31" s="1"/>
  <c r="C360" i="31"/>
  <c r="C360" i="30"/>
  <c r="B361" i="30"/>
  <c r="AA360" i="30"/>
  <c r="AH360" i="30" s="1"/>
  <c r="AQ360" i="30" s="1"/>
  <c r="B360" i="29"/>
  <c r="AA359" i="29"/>
  <c r="AH359" i="29" s="1"/>
  <c r="AQ359" i="29" s="1"/>
  <c r="C359" i="29"/>
  <c r="G352" i="8"/>
  <c r="B355" i="8"/>
  <c r="AA354" i="8"/>
  <c r="AH354" i="8" s="1"/>
  <c r="AQ354" i="8" s="1"/>
  <c r="C354" i="8"/>
  <c r="D359" i="23"/>
  <c r="G359" i="23" s="1"/>
  <c r="E359" i="23" s="1"/>
  <c r="F358" i="23"/>
  <c r="E353" i="8"/>
  <c r="D354" i="31" l="1"/>
  <c r="E354" i="31" s="1"/>
  <c r="G354" i="31" s="1"/>
  <c r="D354" i="30"/>
  <c r="E354" i="30" s="1"/>
  <c r="G354" i="30" s="1"/>
  <c r="D354" i="29"/>
  <c r="E354" i="29" s="1"/>
  <c r="G354" i="29" s="1"/>
  <c r="D354" i="8"/>
  <c r="BC358" i="23"/>
  <c r="AY358" i="23"/>
  <c r="AZ358" i="23" s="1"/>
  <c r="M359" i="23"/>
  <c r="B362" i="31"/>
  <c r="AA361" i="31"/>
  <c r="AH361" i="31" s="1"/>
  <c r="AQ361" i="31" s="1"/>
  <c r="C361" i="31"/>
  <c r="B362" i="30"/>
  <c r="AA361" i="30"/>
  <c r="AH361" i="30" s="1"/>
  <c r="AQ361" i="30" s="1"/>
  <c r="C361" i="30"/>
  <c r="B361" i="29"/>
  <c r="AA360" i="29"/>
  <c r="AH360" i="29" s="1"/>
  <c r="AQ360" i="29" s="1"/>
  <c r="C360" i="29"/>
  <c r="G353" i="8"/>
  <c r="B356" i="8"/>
  <c r="AA355" i="8"/>
  <c r="AH355" i="8" s="1"/>
  <c r="AQ355" i="8" s="1"/>
  <c r="C355" i="8"/>
  <c r="F359" i="23"/>
  <c r="D360" i="23"/>
  <c r="G360" i="23" s="1"/>
  <c r="E360" i="23" s="1"/>
  <c r="E354" i="8"/>
  <c r="D355" i="31" l="1"/>
  <c r="E355" i="31" s="1"/>
  <c r="G355" i="31" s="1"/>
  <c r="D355" i="30"/>
  <c r="E355" i="30" s="1"/>
  <c r="G355" i="30" s="1"/>
  <c r="D355" i="29"/>
  <c r="E355" i="29" s="1"/>
  <c r="G355" i="29" s="1"/>
  <c r="D355" i="8"/>
  <c r="AY359" i="23"/>
  <c r="AZ359" i="23" s="1"/>
  <c r="BC359" i="23"/>
  <c r="M360" i="23"/>
  <c r="C362" i="31"/>
  <c r="B363" i="31"/>
  <c r="AA362" i="31"/>
  <c r="AH362" i="31" s="1"/>
  <c r="AQ362" i="31" s="1"/>
  <c r="B363" i="30"/>
  <c r="AA362" i="30"/>
  <c r="AH362" i="30" s="1"/>
  <c r="AQ362" i="30" s="1"/>
  <c r="C362" i="30"/>
  <c r="B362" i="29"/>
  <c r="AA361" i="29"/>
  <c r="AH361" i="29" s="1"/>
  <c r="AQ361" i="29" s="1"/>
  <c r="C361" i="29"/>
  <c r="D361" i="23"/>
  <c r="G361" i="23" s="1"/>
  <c r="E361" i="23" s="1"/>
  <c r="F360" i="23"/>
  <c r="E355" i="8"/>
  <c r="B357" i="8"/>
  <c r="AA356" i="8"/>
  <c r="AH356" i="8" s="1"/>
  <c r="AQ356" i="8" s="1"/>
  <c r="C356" i="8"/>
  <c r="G354" i="8"/>
  <c r="D356" i="31" l="1"/>
  <c r="E356" i="31" s="1"/>
  <c r="G356" i="31" s="1"/>
  <c r="D356" i="30"/>
  <c r="E356" i="30" s="1"/>
  <c r="G356" i="30" s="1"/>
  <c r="D356" i="29"/>
  <c r="E356" i="29" s="1"/>
  <c r="G356" i="29" s="1"/>
  <c r="D356" i="8"/>
  <c r="BC360" i="23"/>
  <c r="AY360" i="23"/>
  <c r="AZ360" i="23" s="1"/>
  <c r="M361" i="23"/>
  <c r="B364" i="31"/>
  <c r="AA363" i="31"/>
  <c r="AH363" i="31" s="1"/>
  <c r="AQ363" i="31" s="1"/>
  <c r="C363" i="31"/>
  <c r="B364" i="30"/>
  <c r="AA363" i="30"/>
  <c r="AH363" i="30" s="1"/>
  <c r="AQ363" i="30" s="1"/>
  <c r="C363" i="30"/>
  <c r="B363" i="29"/>
  <c r="AA362" i="29"/>
  <c r="AH362" i="29" s="1"/>
  <c r="AQ362" i="29" s="1"/>
  <c r="C362" i="29"/>
  <c r="B358" i="8"/>
  <c r="AA357" i="8"/>
  <c r="AH357" i="8" s="1"/>
  <c r="AQ357" i="8" s="1"/>
  <c r="C357" i="8"/>
  <c r="E356" i="8"/>
  <c r="G355" i="8"/>
  <c r="F361" i="23"/>
  <c r="D362" i="23"/>
  <c r="G362" i="23" s="1"/>
  <c r="E362" i="23" s="1"/>
  <c r="D357" i="31" l="1"/>
  <c r="E357" i="31" s="1"/>
  <c r="G357" i="31" s="1"/>
  <c r="D357" i="30"/>
  <c r="E357" i="30" s="1"/>
  <c r="G357" i="30" s="1"/>
  <c r="D357" i="8"/>
  <c r="D357" i="29"/>
  <c r="E357" i="29" s="1"/>
  <c r="G357" i="29" s="1"/>
  <c r="BC361" i="23"/>
  <c r="AY361" i="23"/>
  <c r="AZ361" i="23" s="1"/>
  <c r="M362" i="23"/>
  <c r="B365" i="31"/>
  <c r="AA364" i="31"/>
  <c r="AH364" i="31" s="1"/>
  <c r="AQ364" i="31" s="1"/>
  <c r="C364" i="31"/>
  <c r="B365" i="30"/>
  <c r="AA364" i="30"/>
  <c r="AH364" i="30" s="1"/>
  <c r="AQ364" i="30" s="1"/>
  <c r="C364" i="30"/>
  <c r="B364" i="29"/>
  <c r="AA363" i="29"/>
  <c r="AH363" i="29" s="1"/>
  <c r="AQ363" i="29" s="1"/>
  <c r="C363" i="29"/>
  <c r="C358" i="8"/>
  <c r="AA358" i="8"/>
  <c r="AH358" i="8" s="1"/>
  <c r="AQ358" i="8" s="1"/>
  <c r="B359" i="8"/>
  <c r="G356" i="8"/>
  <c r="F362" i="23"/>
  <c r="D363" i="23"/>
  <c r="G363" i="23" s="1"/>
  <c r="E363" i="23" s="1"/>
  <c r="E357" i="8"/>
  <c r="D358" i="31" l="1"/>
  <c r="E358" i="31" s="1"/>
  <c r="G358" i="31" s="1"/>
  <c r="D358" i="30"/>
  <c r="E358" i="30" s="1"/>
  <c r="G358" i="30" s="1"/>
  <c r="D358" i="29"/>
  <c r="E358" i="29" s="1"/>
  <c r="G358" i="29" s="1"/>
  <c r="D358" i="8"/>
  <c r="BC362" i="23"/>
  <c r="AY362" i="23"/>
  <c r="AZ362" i="23" s="1"/>
  <c r="M363" i="23"/>
  <c r="B366" i="31"/>
  <c r="AA365" i="31"/>
  <c r="AH365" i="31" s="1"/>
  <c r="AQ365" i="31" s="1"/>
  <c r="C365" i="31"/>
  <c r="C365" i="30"/>
  <c r="B366" i="30"/>
  <c r="AA365" i="30"/>
  <c r="AH365" i="30" s="1"/>
  <c r="AQ365" i="30" s="1"/>
  <c r="B365" i="29"/>
  <c r="AA364" i="29"/>
  <c r="AH364" i="29" s="1"/>
  <c r="AQ364" i="29" s="1"/>
  <c r="C364" i="29"/>
  <c r="G357" i="8"/>
  <c r="B360" i="8"/>
  <c r="AA359" i="8"/>
  <c r="AH359" i="8" s="1"/>
  <c r="AQ359" i="8" s="1"/>
  <c r="C359" i="8"/>
  <c r="F363" i="23"/>
  <c r="D364" i="23"/>
  <c r="G364" i="23" s="1"/>
  <c r="E364" i="23" s="1"/>
  <c r="E358" i="8"/>
  <c r="D359" i="31" l="1"/>
  <c r="E359" i="31" s="1"/>
  <c r="G359" i="31" s="1"/>
  <c r="D359" i="30"/>
  <c r="E359" i="30" s="1"/>
  <c r="G359" i="30" s="1"/>
  <c r="D359" i="29"/>
  <c r="E359" i="29" s="1"/>
  <c r="G359" i="29" s="1"/>
  <c r="D359" i="8"/>
  <c r="AY363" i="23"/>
  <c r="AZ363" i="23" s="1"/>
  <c r="BC363" i="23"/>
  <c r="M364" i="23"/>
  <c r="B367" i="31"/>
  <c r="AA366" i="31"/>
  <c r="AH366" i="31" s="1"/>
  <c r="AQ366" i="31" s="1"/>
  <c r="C366" i="31"/>
  <c r="C366" i="30"/>
  <c r="B367" i="30"/>
  <c r="AA366" i="30"/>
  <c r="AH366" i="30" s="1"/>
  <c r="AQ366" i="30" s="1"/>
  <c r="B366" i="29"/>
  <c r="AA365" i="29"/>
  <c r="AH365" i="29" s="1"/>
  <c r="AQ365" i="29" s="1"/>
  <c r="C365" i="29"/>
  <c r="E359" i="8"/>
  <c r="F364" i="23"/>
  <c r="D365" i="23"/>
  <c r="G365" i="23" s="1"/>
  <c r="E365" i="23" s="1"/>
  <c r="B361" i="8"/>
  <c r="AA360" i="8"/>
  <c r="AH360" i="8" s="1"/>
  <c r="AQ360" i="8" s="1"/>
  <c r="C360" i="8"/>
  <c r="G358" i="8"/>
  <c r="D360" i="31" l="1"/>
  <c r="E360" i="31" s="1"/>
  <c r="G360" i="31" s="1"/>
  <c r="D360" i="30"/>
  <c r="E360" i="30" s="1"/>
  <c r="G360" i="30" s="1"/>
  <c r="D360" i="29"/>
  <c r="E360" i="29" s="1"/>
  <c r="G360" i="29" s="1"/>
  <c r="D360" i="8"/>
  <c r="E360" i="8" s="1"/>
  <c r="BC364" i="23"/>
  <c r="AY364" i="23"/>
  <c r="AZ364" i="23" s="1"/>
  <c r="M365" i="23"/>
  <c r="C367" i="31"/>
  <c r="B368" i="31"/>
  <c r="AA367" i="31"/>
  <c r="AH367" i="31" s="1"/>
  <c r="AQ367" i="31" s="1"/>
  <c r="B368" i="30"/>
  <c r="AA367" i="30"/>
  <c r="AH367" i="30" s="1"/>
  <c r="AQ367" i="30" s="1"/>
  <c r="C367" i="30"/>
  <c r="AA366" i="29"/>
  <c r="AH366" i="29" s="1"/>
  <c r="AQ366" i="29" s="1"/>
  <c r="C366" i="29"/>
  <c r="B367" i="29"/>
  <c r="F365" i="23"/>
  <c r="D366" i="23"/>
  <c r="G366" i="23" s="1"/>
  <c r="E366" i="23" s="1"/>
  <c r="G359" i="8"/>
  <c r="B362" i="8"/>
  <c r="AA361" i="8"/>
  <c r="AH361" i="8" s="1"/>
  <c r="AQ361" i="8" s="1"/>
  <c r="C361" i="8"/>
  <c r="D361" i="31" l="1"/>
  <c r="E361" i="31" s="1"/>
  <c r="G361" i="31" s="1"/>
  <c r="D361" i="30"/>
  <c r="E361" i="30" s="1"/>
  <c r="G361" i="30" s="1"/>
  <c r="D361" i="8"/>
  <c r="D361" i="29"/>
  <c r="E361" i="29" s="1"/>
  <c r="G361" i="29" s="1"/>
  <c r="BC365" i="23"/>
  <c r="AY365" i="23"/>
  <c r="AZ365" i="23" s="1"/>
  <c r="M366" i="23"/>
  <c r="C368" i="31"/>
  <c r="B369" i="31"/>
  <c r="AA368" i="31"/>
  <c r="AH368" i="31" s="1"/>
  <c r="AQ368" i="31" s="1"/>
  <c r="C368" i="30"/>
  <c r="B369" i="30"/>
  <c r="AA368" i="30"/>
  <c r="AH368" i="30" s="1"/>
  <c r="AQ368" i="30" s="1"/>
  <c r="C367" i="29"/>
  <c r="B368" i="29"/>
  <c r="AA367" i="29"/>
  <c r="AH367" i="29" s="1"/>
  <c r="AQ367" i="29" s="1"/>
  <c r="G360" i="8"/>
  <c r="B363" i="8"/>
  <c r="AA362" i="8"/>
  <c r="AH362" i="8" s="1"/>
  <c r="AQ362" i="8" s="1"/>
  <c r="C362" i="8"/>
  <c r="E361" i="8"/>
  <c r="F366" i="23"/>
  <c r="D367" i="23"/>
  <c r="G367" i="23" s="1"/>
  <c r="E367" i="23" s="1"/>
  <c r="D362" i="31" l="1"/>
  <c r="E362" i="31" s="1"/>
  <c r="G362" i="31" s="1"/>
  <c r="D362" i="30"/>
  <c r="E362" i="30" s="1"/>
  <c r="G362" i="30" s="1"/>
  <c r="D362" i="29"/>
  <c r="E362" i="29" s="1"/>
  <c r="G362" i="29" s="1"/>
  <c r="D362" i="8"/>
  <c r="BC366" i="23"/>
  <c r="AY366" i="23"/>
  <c r="AZ366" i="23" s="1"/>
  <c r="M367" i="23"/>
  <c r="C369" i="31"/>
  <c r="B370" i="31"/>
  <c r="AA369" i="31"/>
  <c r="AH369" i="31" s="1"/>
  <c r="AQ369" i="31" s="1"/>
  <c r="B370" i="30"/>
  <c r="AA369" i="30"/>
  <c r="AH369" i="30" s="1"/>
  <c r="AQ369" i="30" s="1"/>
  <c r="C369" i="30"/>
  <c r="C368" i="29"/>
  <c r="B369" i="29"/>
  <c r="AA368" i="29"/>
  <c r="AH368" i="29" s="1"/>
  <c r="AQ368" i="29" s="1"/>
  <c r="E362" i="8"/>
  <c r="G361" i="8"/>
  <c r="F367" i="23"/>
  <c r="D368" i="23"/>
  <c r="G368" i="23" s="1"/>
  <c r="E368" i="23" s="1"/>
  <c r="B364" i="8"/>
  <c r="AA363" i="8"/>
  <c r="AH363" i="8" s="1"/>
  <c r="AQ363" i="8" s="1"/>
  <c r="C363" i="8"/>
  <c r="D363" i="31" l="1"/>
  <c r="E363" i="31" s="1"/>
  <c r="G363" i="31" s="1"/>
  <c r="D363" i="30"/>
  <c r="E363" i="30" s="1"/>
  <c r="G363" i="30" s="1"/>
  <c r="D363" i="29"/>
  <c r="E363" i="29" s="1"/>
  <c r="G363" i="29" s="1"/>
  <c r="D363" i="8"/>
  <c r="AY367" i="23"/>
  <c r="AZ367" i="23" s="1"/>
  <c r="BC367" i="23"/>
  <c r="M368" i="23"/>
  <c r="C370" i="31"/>
  <c r="B371" i="31"/>
  <c r="AA370" i="31"/>
  <c r="AH370" i="31" s="1"/>
  <c r="AQ370" i="31" s="1"/>
  <c r="B371" i="30"/>
  <c r="AA370" i="30"/>
  <c r="AH370" i="30" s="1"/>
  <c r="AQ370" i="30" s="1"/>
  <c r="C370" i="30"/>
  <c r="C369" i="29"/>
  <c r="B370" i="29"/>
  <c r="AA369" i="29"/>
  <c r="AH369" i="29" s="1"/>
  <c r="AQ369" i="29" s="1"/>
  <c r="G362" i="8"/>
  <c r="E363" i="8"/>
  <c r="B365" i="8"/>
  <c r="AA364" i="8"/>
  <c r="AH364" i="8" s="1"/>
  <c r="AQ364" i="8" s="1"/>
  <c r="C364" i="8"/>
  <c r="D369" i="23"/>
  <c r="G369" i="23" s="1"/>
  <c r="E369" i="23" s="1"/>
  <c r="F368" i="23"/>
  <c r="D364" i="31" l="1"/>
  <c r="E364" i="31" s="1"/>
  <c r="G364" i="31" s="1"/>
  <c r="D364" i="30"/>
  <c r="E364" i="30" s="1"/>
  <c r="G364" i="30" s="1"/>
  <c r="D364" i="29"/>
  <c r="E364" i="29" s="1"/>
  <c r="G364" i="29" s="1"/>
  <c r="D364" i="8"/>
  <c r="E364" i="8" s="1"/>
  <c r="BC368" i="23"/>
  <c r="AY368" i="23"/>
  <c r="AZ368" i="23" s="1"/>
  <c r="M369" i="23"/>
  <c r="B372" i="31"/>
  <c r="AA371" i="31"/>
  <c r="AH371" i="31" s="1"/>
  <c r="AQ371" i="31" s="1"/>
  <c r="C371" i="31"/>
  <c r="B372" i="30"/>
  <c r="AA371" i="30"/>
  <c r="AH371" i="30" s="1"/>
  <c r="AQ371" i="30" s="1"/>
  <c r="C371" i="30"/>
  <c r="C370" i="29"/>
  <c r="B371" i="29"/>
  <c r="AA370" i="29"/>
  <c r="AH370" i="29" s="1"/>
  <c r="AQ370" i="29" s="1"/>
  <c r="B366" i="8"/>
  <c r="AA365" i="8"/>
  <c r="AH365" i="8" s="1"/>
  <c r="AQ365" i="8" s="1"/>
  <c r="C365" i="8"/>
  <c r="G363" i="8"/>
  <c r="F369" i="23"/>
  <c r="D370" i="23"/>
  <c r="G370" i="23" s="1"/>
  <c r="E370" i="23" s="1"/>
  <c r="D365" i="31" l="1"/>
  <c r="E365" i="31" s="1"/>
  <c r="G365" i="31" s="1"/>
  <c r="D365" i="30"/>
  <c r="E365" i="30" s="1"/>
  <c r="G365" i="30" s="1"/>
  <c r="D365" i="8"/>
  <c r="D365" i="29"/>
  <c r="E365" i="29" s="1"/>
  <c r="G365" i="29" s="1"/>
  <c r="BC369" i="23"/>
  <c r="AY369" i="23"/>
  <c r="AZ369" i="23" s="1"/>
  <c r="M370" i="23"/>
  <c r="C372" i="31"/>
  <c r="B373" i="31"/>
  <c r="AA372" i="31"/>
  <c r="AH372" i="31" s="1"/>
  <c r="AQ372" i="31" s="1"/>
  <c r="C372" i="30"/>
  <c r="B373" i="30"/>
  <c r="AA372" i="30"/>
  <c r="AH372" i="30" s="1"/>
  <c r="AQ372" i="30" s="1"/>
  <c r="B372" i="29"/>
  <c r="AA371" i="29"/>
  <c r="AH371" i="29" s="1"/>
  <c r="AQ371" i="29" s="1"/>
  <c r="C371" i="29"/>
  <c r="G364" i="8"/>
  <c r="D371" i="23"/>
  <c r="G371" i="23" s="1"/>
  <c r="E371" i="23" s="1"/>
  <c r="F370" i="23"/>
  <c r="B367" i="8"/>
  <c r="AA366" i="8"/>
  <c r="AH366" i="8" s="1"/>
  <c r="AQ366" i="8" s="1"/>
  <c r="C366" i="8"/>
  <c r="E365" i="8"/>
  <c r="D366" i="31" l="1"/>
  <c r="E366" i="31" s="1"/>
  <c r="G366" i="31" s="1"/>
  <c r="D366" i="30"/>
  <c r="E366" i="30" s="1"/>
  <c r="G366" i="30" s="1"/>
  <c r="D366" i="29"/>
  <c r="E366" i="29" s="1"/>
  <c r="G366" i="29" s="1"/>
  <c r="D366" i="8"/>
  <c r="BC370" i="23"/>
  <c r="AY370" i="23"/>
  <c r="AZ370" i="23" s="1"/>
  <c r="M371" i="23"/>
  <c r="B374" i="31"/>
  <c r="B375" i="31" s="1"/>
  <c r="AA373" i="31"/>
  <c r="AH373" i="31" s="1"/>
  <c r="AQ373" i="31" s="1"/>
  <c r="C373" i="31"/>
  <c r="B374" i="30"/>
  <c r="B375" i="30" s="1"/>
  <c r="AA373" i="30"/>
  <c r="AH373" i="30" s="1"/>
  <c r="AQ373" i="30" s="1"/>
  <c r="C373" i="30"/>
  <c r="C372" i="29"/>
  <c r="B373" i="29"/>
  <c r="AA372" i="29"/>
  <c r="AH372" i="29" s="1"/>
  <c r="AQ372" i="29" s="1"/>
  <c r="G365" i="8"/>
  <c r="E366" i="8"/>
  <c r="B368" i="8"/>
  <c r="AA367" i="8"/>
  <c r="AH367" i="8" s="1"/>
  <c r="AQ367" i="8" s="1"/>
  <c r="C367" i="8"/>
  <c r="D372" i="23"/>
  <c r="G372" i="23" s="1"/>
  <c r="E372" i="23" s="1"/>
  <c r="F371" i="23"/>
  <c r="AA375" i="30" l="1"/>
  <c r="AH375" i="30" s="1"/>
  <c r="AQ375" i="30" s="1"/>
  <c r="B376" i="30"/>
  <c r="C375" i="30"/>
  <c r="AA375" i="31"/>
  <c r="AH375" i="31" s="1"/>
  <c r="AQ375" i="31" s="1"/>
  <c r="B376" i="31"/>
  <c r="C375" i="31"/>
  <c r="D367" i="31"/>
  <c r="E367" i="31" s="1"/>
  <c r="G367" i="31" s="1"/>
  <c r="D367" i="30"/>
  <c r="E367" i="30" s="1"/>
  <c r="G367" i="30" s="1"/>
  <c r="D367" i="29"/>
  <c r="E367" i="29" s="1"/>
  <c r="G367" i="29" s="1"/>
  <c r="D367" i="8"/>
  <c r="AY371" i="23"/>
  <c r="AZ371" i="23" s="1"/>
  <c r="BC371" i="23"/>
  <c r="M372" i="23"/>
  <c r="C374" i="31"/>
  <c r="AY27" i="31" s="1"/>
  <c r="AA374" i="31"/>
  <c r="AH374" i="31" s="1"/>
  <c r="AQ374" i="31" s="1"/>
  <c r="C374" i="30"/>
  <c r="AY27" i="30" s="1"/>
  <c r="AA374" i="30"/>
  <c r="AH374" i="30" s="1"/>
  <c r="AQ374" i="30" s="1"/>
  <c r="B374" i="29"/>
  <c r="B375" i="29" s="1"/>
  <c r="AA373" i="29"/>
  <c r="AH373" i="29" s="1"/>
  <c r="AQ373" i="29" s="1"/>
  <c r="C373" i="29"/>
  <c r="G366" i="8"/>
  <c r="B369" i="8"/>
  <c r="AA368" i="8"/>
  <c r="AH368" i="8" s="1"/>
  <c r="AQ368" i="8" s="1"/>
  <c r="C368" i="8"/>
  <c r="F372" i="23"/>
  <c r="D373" i="23"/>
  <c r="G373" i="23" s="1"/>
  <c r="E373" i="23" s="1"/>
  <c r="E367" i="8"/>
  <c r="I10" i="30" l="1"/>
  <c r="J10" i="30" s="1"/>
  <c r="I11" i="30"/>
  <c r="J11" i="30" s="1"/>
  <c r="I12" i="30"/>
  <c r="J12" i="30"/>
  <c r="I13" i="30"/>
  <c r="J13" i="30" s="1"/>
  <c r="I14" i="30"/>
  <c r="J14" i="30" s="1"/>
  <c r="I15" i="30"/>
  <c r="J15" i="30" s="1"/>
  <c r="J16" i="30"/>
  <c r="I16" i="30"/>
  <c r="I18" i="30"/>
  <c r="J18" i="30" s="1"/>
  <c r="I17" i="30"/>
  <c r="J17" i="30" s="1"/>
  <c r="I19" i="30"/>
  <c r="J19" i="30" s="1"/>
  <c r="I20" i="30"/>
  <c r="J20" i="30" s="1"/>
  <c r="I21" i="30"/>
  <c r="J21" i="30" s="1"/>
  <c r="I22" i="30"/>
  <c r="J22" i="30" s="1"/>
  <c r="I23" i="30"/>
  <c r="J23" i="30" s="1"/>
  <c r="J25" i="30"/>
  <c r="I24" i="30"/>
  <c r="J24" i="30" s="1"/>
  <c r="I25" i="30"/>
  <c r="I26" i="30"/>
  <c r="J26" i="30" s="1"/>
  <c r="I27" i="30"/>
  <c r="J27" i="30" s="1"/>
  <c r="I28" i="30"/>
  <c r="J28" i="30" s="1"/>
  <c r="I29" i="30"/>
  <c r="J29" i="30" s="1"/>
  <c r="I30" i="30"/>
  <c r="J30" i="30" s="1"/>
  <c r="I31" i="30"/>
  <c r="J31" i="30" s="1"/>
  <c r="I32" i="30"/>
  <c r="J32" i="30" s="1"/>
  <c r="I33" i="30"/>
  <c r="J33" i="30" s="1"/>
  <c r="I34" i="30"/>
  <c r="J34" i="30" s="1"/>
  <c r="I35" i="30"/>
  <c r="J35" i="30" s="1"/>
  <c r="I36" i="30"/>
  <c r="J36" i="30" s="1"/>
  <c r="J37" i="30"/>
  <c r="I37" i="30"/>
  <c r="I38" i="30"/>
  <c r="J38" i="30" s="1"/>
  <c r="I39" i="30"/>
  <c r="J39" i="30" s="1"/>
  <c r="I40" i="30"/>
  <c r="J40" i="30" s="1"/>
  <c r="I41" i="30"/>
  <c r="J41" i="30" s="1"/>
  <c r="I42" i="30"/>
  <c r="J42" i="30" s="1"/>
  <c r="I43" i="30"/>
  <c r="J43" i="30" s="1"/>
  <c r="I44" i="30"/>
  <c r="J44" i="30" s="1"/>
  <c r="I45" i="30"/>
  <c r="J45" i="30" s="1"/>
  <c r="I46" i="30"/>
  <c r="J46" i="30" s="1"/>
  <c r="I47" i="30"/>
  <c r="J47" i="30" s="1"/>
  <c r="I48" i="30"/>
  <c r="J48" i="30" s="1"/>
  <c r="I49" i="30"/>
  <c r="J49" i="30" s="1"/>
  <c r="I51" i="30"/>
  <c r="J51" i="30" s="1"/>
  <c r="I50" i="30"/>
  <c r="J50" i="30" s="1"/>
  <c r="I52" i="30"/>
  <c r="J52" i="30" s="1"/>
  <c r="I53" i="30"/>
  <c r="J53" i="30" s="1"/>
  <c r="I54" i="30"/>
  <c r="J54" i="30" s="1"/>
  <c r="I55" i="30"/>
  <c r="J55" i="30" s="1"/>
  <c r="I56" i="30"/>
  <c r="J56" i="30" s="1"/>
  <c r="I57" i="30"/>
  <c r="J57" i="30" s="1"/>
  <c r="I58" i="30"/>
  <c r="J58" i="30" s="1"/>
  <c r="I59" i="30"/>
  <c r="J59" i="30" s="1"/>
  <c r="I60" i="30"/>
  <c r="J60" i="30" s="1"/>
  <c r="I61" i="30"/>
  <c r="J61" i="30" s="1"/>
  <c r="I62" i="30"/>
  <c r="J62" i="30" s="1"/>
  <c r="I63" i="30"/>
  <c r="J63" i="30" s="1"/>
  <c r="I64" i="30"/>
  <c r="J64" i="30" s="1"/>
  <c r="I65" i="30"/>
  <c r="J65" i="30" s="1"/>
  <c r="I66" i="30"/>
  <c r="J66" i="30" s="1"/>
  <c r="I67" i="30"/>
  <c r="J67" i="30" s="1"/>
  <c r="I68" i="30"/>
  <c r="J68" i="30" s="1"/>
  <c r="I69" i="30"/>
  <c r="J69" i="30" s="1"/>
  <c r="I70" i="30"/>
  <c r="J70" i="30" s="1"/>
  <c r="I71" i="30"/>
  <c r="J71" i="30" s="1"/>
  <c r="I72" i="30"/>
  <c r="J72" i="30" s="1"/>
  <c r="I73" i="30"/>
  <c r="J73" i="30" s="1"/>
  <c r="I74" i="30"/>
  <c r="J74" i="30" s="1"/>
  <c r="I75" i="30"/>
  <c r="J75" i="30" s="1"/>
  <c r="I76" i="30"/>
  <c r="J76" i="30" s="1"/>
  <c r="I77" i="30"/>
  <c r="J77" i="30" s="1"/>
  <c r="I78" i="30"/>
  <c r="J78" i="30" s="1"/>
  <c r="I79" i="30"/>
  <c r="J79" i="30" s="1"/>
  <c r="I80" i="30"/>
  <c r="J80" i="30" s="1"/>
  <c r="I81" i="30"/>
  <c r="J81" i="30" s="1"/>
  <c r="I82" i="30"/>
  <c r="J82" i="30" s="1"/>
  <c r="I83" i="30"/>
  <c r="J83" i="30" s="1"/>
  <c r="I84" i="30"/>
  <c r="J84" i="30" s="1"/>
  <c r="I85" i="30"/>
  <c r="J85" i="30" s="1"/>
  <c r="I86" i="30"/>
  <c r="J86" i="30" s="1"/>
  <c r="I87" i="30"/>
  <c r="J87" i="30" s="1"/>
  <c r="I89" i="30"/>
  <c r="J89" i="30" s="1"/>
  <c r="I88" i="30"/>
  <c r="J88" i="30" s="1"/>
  <c r="I90" i="30"/>
  <c r="J90" i="30" s="1"/>
  <c r="I91" i="30"/>
  <c r="J91" i="30" s="1"/>
  <c r="I92" i="30"/>
  <c r="J92" i="30" s="1"/>
  <c r="I93" i="30"/>
  <c r="J93" i="30" s="1"/>
  <c r="I94" i="30"/>
  <c r="J94" i="30" s="1"/>
  <c r="I95" i="30"/>
  <c r="J95" i="30" s="1"/>
  <c r="I96" i="30"/>
  <c r="J96" i="30" s="1"/>
  <c r="I97" i="30"/>
  <c r="J97" i="30" s="1"/>
  <c r="I98" i="30"/>
  <c r="J98" i="30" s="1"/>
  <c r="I99" i="30"/>
  <c r="J99" i="30" s="1"/>
  <c r="I101" i="30"/>
  <c r="J101" i="30" s="1"/>
  <c r="I100" i="30"/>
  <c r="J100" i="30" s="1"/>
  <c r="I102" i="30"/>
  <c r="J102" i="30" s="1"/>
  <c r="I103" i="30"/>
  <c r="J103" i="30" s="1"/>
  <c r="I105" i="30"/>
  <c r="J105" i="30" s="1"/>
  <c r="I104" i="30"/>
  <c r="J104" i="30" s="1"/>
  <c r="I106" i="30"/>
  <c r="J106" i="30" s="1"/>
  <c r="I107" i="30"/>
  <c r="J107" i="30" s="1"/>
  <c r="I108" i="30"/>
  <c r="J108" i="30" s="1"/>
  <c r="I109" i="30"/>
  <c r="J109" i="30" s="1"/>
  <c r="I110" i="30"/>
  <c r="J110" i="30" s="1"/>
  <c r="I111" i="30"/>
  <c r="J111" i="30" s="1"/>
  <c r="I112" i="30"/>
  <c r="J112" i="30" s="1"/>
  <c r="I113" i="30"/>
  <c r="J113" i="30" s="1"/>
  <c r="I114" i="30"/>
  <c r="J114" i="30" s="1"/>
  <c r="I115" i="30"/>
  <c r="J115" i="30" s="1"/>
  <c r="I116" i="30"/>
  <c r="J116" i="30" s="1"/>
  <c r="I118" i="30"/>
  <c r="J118" i="30" s="1"/>
  <c r="I117" i="30"/>
  <c r="J117" i="30" s="1"/>
  <c r="I119" i="30"/>
  <c r="J119" i="30" s="1"/>
  <c r="I120" i="30"/>
  <c r="J120" i="30" s="1"/>
  <c r="I121" i="30"/>
  <c r="J121" i="30" s="1"/>
  <c r="I122" i="30"/>
  <c r="J122" i="30" s="1"/>
  <c r="I123" i="30"/>
  <c r="J123" i="30" s="1"/>
  <c r="I124" i="30"/>
  <c r="J124" i="30" s="1"/>
  <c r="I126" i="30"/>
  <c r="J126" i="30" s="1"/>
  <c r="I125" i="30"/>
  <c r="J125" i="30" s="1"/>
  <c r="I127" i="30"/>
  <c r="J127" i="30" s="1"/>
  <c r="I128" i="30"/>
  <c r="J128" i="30" s="1"/>
  <c r="I129" i="30"/>
  <c r="J129" i="30" s="1"/>
  <c r="I130" i="30"/>
  <c r="J130" i="30" s="1"/>
  <c r="I131" i="30"/>
  <c r="J131" i="30" s="1"/>
  <c r="I132" i="30"/>
  <c r="J132" i="30" s="1"/>
  <c r="I133" i="30"/>
  <c r="J133" i="30" s="1"/>
  <c r="I134" i="30"/>
  <c r="J134" i="30" s="1"/>
  <c r="I135" i="30"/>
  <c r="J135" i="30" s="1"/>
  <c r="I136" i="30"/>
  <c r="J136" i="30" s="1"/>
  <c r="I137" i="30"/>
  <c r="J137" i="30" s="1"/>
  <c r="I138" i="30"/>
  <c r="J138" i="30" s="1"/>
  <c r="I139" i="30"/>
  <c r="J139" i="30" s="1"/>
  <c r="I140" i="30"/>
  <c r="I141" i="30"/>
  <c r="I142" i="30"/>
  <c r="I143" i="30"/>
  <c r="I144" i="30"/>
  <c r="I146" i="30"/>
  <c r="I145" i="30"/>
  <c r="I147" i="30"/>
  <c r="I148" i="30"/>
  <c r="I149" i="30"/>
  <c r="I150" i="30"/>
  <c r="I152" i="30"/>
  <c r="I151" i="30"/>
  <c r="I153" i="30"/>
  <c r="I154" i="30"/>
  <c r="I155" i="30"/>
  <c r="I156" i="30"/>
  <c r="I157" i="30"/>
  <c r="I158" i="30"/>
  <c r="I159" i="30"/>
  <c r="I160" i="30"/>
  <c r="I161" i="30"/>
  <c r="I162" i="30"/>
  <c r="I163" i="30"/>
  <c r="I164" i="30"/>
  <c r="I165" i="30"/>
  <c r="I166" i="30"/>
  <c r="I167" i="30"/>
  <c r="I168" i="30"/>
  <c r="I169" i="30"/>
  <c r="I170" i="30"/>
  <c r="I171" i="30"/>
  <c r="I172" i="30"/>
  <c r="I173" i="30"/>
  <c r="I174" i="30"/>
  <c r="I175" i="30"/>
  <c r="I176" i="30"/>
  <c r="I177" i="30"/>
  <c r="I178" i="30"/>
  <c r="I179" i="30"/>
  <c r="I180" i="30"/>
  <c r="I181" i="30"/>
  <c r="I182" i="30"/>
  <c r="I183" i="30"/>
  <c r="I184" i="30"/>
  <c r="I185" i="30"/>
  <c r="I186" i="30"/>
  <c r="I187" i="30"/>
  <c r="I188" i="30"/>
  <c r="I189" i="30"/>
  <c r="I190" i="30"/>
  <c r="I191" i="30"/>
  <c r="I192" i="30"/>
  <c r="I193" i="30"/>
  <c r="I194" i="30"/>
  <c r="I195" i="30"/>
  <c r="I196" i="30"/>
  <c r="I197" i="30"/>
  <c r="I198" i="30"/>
  <c r="I199" i="30"/>
  <c r="I200" i="30"/>
  <c r="I201" i="30"/>
  <c r="I202" i="30"/>
  <c r="I203" i="30"/>
  <c r="I204" i="30"/>
  <c r="I205" i="30"/>
  <c r="I206" i="30"/>
  <c r="I207" i="30"/>
  <c r="I208" i="30"/>
  <c r="I209" i="30"/>
  <c r="I210" i="30"/>
  <c r="I211" i="30"/>
  <c r="I212" i="30"/>
  <c r="I213" i="30"/>
  <c r="I214" i="30"/>
  <c r="I215" i="30"/>
  <c r="I216" i="30"/>
  <c r="I217" i="30"/>
  <c r="I218" i="30"/>
  <c r="I219" i="30"/>
  <c r="I220" i="30"/>
  <c r="I221" i="30"/>
  <c r="I222" i="30"/>
  <c r="I223" i="30"/>
  <c r="I224" i="30"/>
  <c r="I225" i="30"/>
  <c r="I226" i="30"/>
  <c r="I227" i="30"/>
  <c r="I228" i="30"/>
  <c r="I229" i="30"/>
  <c r="I230" i="30"/>
  <c r="I231" i="30"/>
  <c r="I232" i="30"/>
  <c r="I233" i="30"/>
  <c r="I234" i="30"/>
  <c r="I236" i="30"/>
  <c r="I235" i="30"/>
  <c r="I237" i="30"/>
  <c r="I238" i="30"/>
  <c r="I239" i="30"/>
  <c r="I240" i="30"/>
  <c r="I241" i="30"/>
  <c r="I242" i="30"/>
  <c r="I243" i="30"/>
  <c r="I244" i="30"/>
  <c r="I245" i="30"/>
  <c r="I246" i="30"/>
  <c r="I247" i="30"/>
  <c r="I248" i="30"/>
  <c r="I249" i="30"/>
  <c r="I250" i="30"/>
  <c r="I251" i="30"/>
  <c r="I252" i="30"/>
  <c r="I253" i="30"/>
  <c r="I254" i="30"/>
  <c r="I255" i="30"/>
  <c r="I256" i="30"/>
  <c r="I257" i="30"/>
  <c r="I258" i="30"/>
  <c r="I259" i="30"/>
  <c r="I260" i="30"/>
  <c r="I261" i="30"/>
  <c r="I262" i="30"/>
  <c r="I263" i="30"/>
  <c r="I264" i="30"/>
  <c r="I265" i="30"/>
  <c r="I266" i="30"/>
  <c r="I267" i="30"/>
  <c r="I268" i="30"/>
  <c r="I269" i="30"/>
  <c r="I270" i="30"/>
  <c r="I271" i="30"/>
  <c r="I272" i="30"/>
  <c r="I273" i="30"/>
  <c r="I274" i="30"/>
  <c r="I275" i="30"/>
  <c r="I276" i="30"/>
  <c r="I277" i="30"/>
  <c r="I278" i="30"/>
  <c r="I279" i="30"/>
  <c r="I280" i="30"/>
  <c r="I281" i="30"/>
  <c r="I282" i="30"/>
  <c r="I284" i="30"/>
  <c r="I283" i="30"/>
  <c r="I285" i="30"/>
  <c r="I286" i="30"/>
  <c r="I287" i="30"/>
  <c r="I288" i="30"/>
  <c r="I289" i="30"/>
  <c r="I290" i="30"/>
  <c r="I291" i="30"/>
  <c r="I292" i="30"/>
  <c r="I293" i="30"/>
  <c r="I294" i="30"/>
  <c r="I295" i="30"/>
  <c r="I296" i="30"/>
  <c r="I297" i="30"/>
  <c r="I298" i="30"/>
  <c r="I299" i="30"/>
  <c r="I300" i="30"/>
  <c r="I301" i="30"/>
  <c r="I302" i="30"/>
  <c r="I303" i="30"/>
  <c r="I304" i="30"/>
  <c r="I305" i="30"/>
  <c r="I306" i="30"/>
  <c r="I307" i="30"/>
  <c r="I308" i="30"/>
  <c r="I309" i="30"/>
  <c r="I310" i="30"/>
  <c r="I311" i="30"/>
  <c r="I312" i="30"/>
  <c r="I313" i="30"/>
  <c r="I314" i="30"/>
  <c r="I315" i="30"/>
  <c r="I316" i="30"/>
  <c r="I317" i="30"/>
  <c r="I318" i="30"/>
  <c r="I319" i="30"/>
  <c r="I320" i="30"/>
  <c r="I321" i="30"/>
  <c r="I322" i="30"/>
  <c r="I323" i="30"/>
  <c r="I324" i="30"/>
  <c r="I325" i="30"/>
  <c r="I326" i="30"/>
  <c r="I327" i="30"/>
  <c r="I328" i="30"/>
  <c r="I329" i="30"/>
  <c r="I330" i="30"/>
  <c r="I331" i="30"/>
  <c r="I332" i="30"/>
  <c r="I333" i="30"/>
  <c r="I334" i="30"/>
  <c r="I335" i="30"/>
  <c r="I336" i="30"/>
  <c r="I337" i="30"/>
  <c r="I338" i="30"/>
  <c r="I339" i="30"/>
  <c r="I340" i="30"/>
  <c r="I341" i="30"/>
  <c r="I342" i="30"/>
  <c r="I343" i="30"/>
  <c r="I344" i="30"/>
  <c r="I345" i="30"/>
  <c r="I346" i="30"/>
  <c r="I347" i="30"/>
  <c r="I348" i="30"/>
  <c r="I349" i="30"/>
  <c r="I350" i="30"/>
  <c r="I351" i="30"/>
  <c r="I352" i="30"/>
  <c r="I353" i="30"/>
  <c r="I354" i="30"/>
  <c r="I355" i="30"/>
  <c r="I356" i="30"/>
  <c r="I357" i="30"/>
  <c r="I358" i="30"/>
  <c r="I359" i="30"/>
  <c r="I360" i="30"/>
  <c r="I361" i="30"/>
  <c r="I362" i="30"/>
  <c r="I363" i="30"/>
  <c r="I364" i="30"/>
  <c r="I365" i="30"/>
  <c r="I366" i="30"/>
  <c r="I367" i="30"/>
  <c r="D368" i="31"/>
  <c r="E368" i="31" s="1"/>
  <c r="G368" i="31" s="1"/>
  <c r="D368" i="30"/>
  <c r="E368" i="30" s="1"/>
  <c r="G368" i="30" s="1"/>
  <c r="D368" i="29"/>
  <c r="E368" i="29" s="1"/>
  <c r="G368" i="29" s="1"/>
  <c r="D368" i="8"/>
  <c r="C375" i="29"/>
  <c r="B376" i="29"/>
  <c r="AA375" i="29"/>
  <c r="AH375" i="29" s="1"/>
  <c r="AQ375" i="29" s="1"/>
  <c r="C376" i="30"/>
  <c r="B377" i="30"/>
  <c r="AA376" i="30"/>
  <c r="AH376" i="30" s="1"/>
  <c r="AQ376" i="30" s="1"/>
  <c r="I12" i="31"/>
  <c r="I10" i="31"/>
  <c r="J10" i="31" s="1"/>
  <c r="I11" i="31"/>
  <c r="J11" i="31"/>
  <c r="I13" i="31"/>
  <c r="J12" i="31"/>
  <c r="I14" i="31"/>
  <c r="J13" i="31"/>
  <c r="I15" i="31"/>
  <c r="J14" i="31"/>
  <c r="I16" i="31"/>
  <c r="J16" i="31" s="1"/>
  <c r="J15" i="31"/>
  <c r="I17" i="31"/>
  <c r="J17" i="31" s="1"/>
  <c r="I19" i="31"/>
  <c r="J19" i="31" s="1"/>
  <c r="I18" i="31"/>
  <c r="J18" i="31" s="1"/>
  <c r="I20" i="31"/>
  <c r="J20" i="31" s="1"/>
  <c r="I21" i="31"/>
  <c r="J21" i="31" s="1"/>
  <c r="I22" i="31"/>
  <c r="J22" i="31" s="1"/>
  <c r="I23" i="31"/>
  <c r="J23" i="31" s="1"/>
  <c r="I24" i="31"/>
  <c r="J24" i="31" s="1"/>
  <c r="I26" i="31"/>
  <c r="J26" i="31" s="1"/>
  <c r="I25" i="31"/>
  <c r="J25" i="31" s="1"/>
  <c r="I27" i="31"/>
  <c r="J27" i="31" s="1"/>
  <c r="I28" i="31"/>
  <c r="J28" i="31"/>
  <c r="I29" i="31"/>
  <c r="J29" i="31" s="1"/>
  <c r="I30" i="31"/>
  <c r="J30" i="31" s="1"/>
  <c r="I32" i="31"/>
  <c r="J32" i="31" s="1"/>
  <c r="I31" i="31"/>
  <c r="J31" i="31" s="1"/>
  <c r="I33" i="31"/>
  <c r="J33" i="31" s="1"/>
  <c r="I34" i="31"/>
  <c r="J34" i="31" s="1"/>
  <c r="I35" i="31"/>
  <c r="J35" i="31" s="1"/>
  <c r="I36" i="31"/>
  <c r="J36" i="31" s="1"/>
  <c r="I37" i="31"/>
  <c r="J37" i="31" s="1"/>
  <c r="I38" i="31"/>
  <c r="J38" i="31" s="1"/>
  <c r="I39" i="31"/>
  <c r="J39" i="31" s="1"/>
  <c r="I40" i="31"/>
  <c r="J40" i="31" s="1"/>
  <c r="I41" i="31"/>
  <c r="J41" i="31" s="1"/>
  <c r="I42" i="31"/>
  <c r="J42" i="31" s="1"/>
  <c r="I44" i="31"/>
  <c r="J44" i="31" s="1"/>
  <c r="I43" i="31"/>
  <c r="J43" i="31" s="1"/>
  <c r="I45" i="31"/>
  <c r="J45" i="31" s="1"/>
  <c r="I46" i="31"/>
  <c r="J46" i="31" s="1"/>
  <c r="I47" i="31"/>
  <c r="J47" i="31" s="1"/>
  <c r="I48" i="31"/>
  <c r="J48" i="31" s="1"/>
  <c r="I49" i="31"/>
  <c r="J49" i="31" s="1"/>
  <c r="I50" i="31"/>
  <c r="J50" i="31" s="1"/>
  <c r="I51" i="31"/>
  <c r="J51" i="31" s="1"/>
  <c r="I52" i="31"/>
  <c r="J52" i="31" s="1"/>
  <c r="I53" i="31"/>
  <c r="J53" i="31" s="1"/>
  <c r="I55" i="31"/>
  <c r="J55" i="31" s="1"/>
  <c r="I54" i="31"/>
  <c r="J54" i="31" s="1"/>
  <c r="I56" i="31"/>
  <c r="J56" i="31" s="1"/>
  <c r="I57" i="31"/>
  <c r="J57" i="31" s="1"/>
  <c r="I58" i="31"/>
  <c r="J58" i="31" s="1"/>
  <c r="I59" i="31"/>
  <c r="J59" i="31" s="1"/>
  <c r="I60" i="31"/>
  <c r="J60" i="31" s="1"/>
  <c r="I61" i="31"/>
  <c r="J61" i="31" s="1"/>
  <c r="I62" i="31"/>
  <c r="J62" i="31" s="1"/>
  <c r="I63" i="31"/>
  <c r="J63" i="31" s="1"/>
  <c r="I64" i="31"/>
  <c r="J64" i="31" s="1"/>
  <c r="I65" i="31"/>
  <c r="J65" i="31" s="1"/>
  <c r="I66" i="31"/>
  <c r="J66" i="31" s="1"/>
  <c r="I67" i="31"/>
  <c r="J67" i="31" s="1"/>
  <c r="I68" i="31"/>
  <c r="J68" i="31" s="1"/>
  <c r="I69" i="31"/>
  <c r="J69" i="31" s="1"/>
  <c r="I70" i="31"/>
  <c r="J70" i="31" s="1"/>
  <c r="I71" i="31"/>
  <c r="J71" i="31" s="1"/>
  <c r="I72" i="31"/>
  <c r="J72" i="31" s="1"/>
  <c r="I73" i="31"/>
  <c r="J73" i="31" s="1"/>
  <c r="I74" i="31"/>
  <c r="J74" i="31" s="1"/>
  <c r="I75" i="31"/>
  <c r="J75" i="31" s="1"/>
  <c r="I76" i="31"/>
  <c r="J76" i="31" s="1"/>
  <c r="I77" i="31"/>
  <c r="J77" i="31" s="1"/>
  <c r="I78" i="31"/>
  <c r="J78" i="31" s="1"/>
  <c r="I79" i="31"/>
  <c r="J79" i="31" s="1"/>
  <c r="I80" i="31"/>
  <c r="J80" i="31" s="1"/>
  <c r="I81" i="31"/>
  <c r="J81" i="31" s="1"/>
  <c r="I82" i="31"/>
  <c r="J82" i="31"/>
  <c r="I83" i="31"/>
  <c r="J83" i="31" s="1"/>
  <c r="I84" i="31"/>
  <c r="J84" i="31" s="1"/>
  <c r="I86" i="31"/>
  <c r="J86" i="31" s="1"/>
  <c r="I85" i="31"/>
  <c r="J85" i="31" s="1"/>
  <c r="I87" i="31"/>
  <c r="J87" i="31" s="1"/>
  <c r="I88" i="31"/>
  <c r="J88" i="31" s="1"/>
  <c r="I89" i="31"/>
  <c r="J89" i="31" s="1"/>
  <c r="I90" i="31"/>
  <c r="J90" i="31" s="1"/>
  <c r="I92" i="31"/>
  <c r="J92" i="31" s="1"/>
  <c r="I91" i="31"/>
  <c r="J91" i="31" s="1"/>
  <c r="I93" i="31"/>
  <c r="J93" i="31" s="1"/>
  <c r="I94" i="31"/>
  <c r="J94" i="31" s="1"/>
  <c r="I95" i="31"/>
  <c r="J95" i="31" s="1"/>
  <c r="I96" i="31"/>
  <c r="J96" i="31" s="1"/>
  <c r="I97" i="31"/>
  <c r="J97" i="31" s="1"/>
  <c r="I98" i="31"/>
  <c r="J98" i="31" s="1"/>
  <c r="I100" i="31"/>
  <c r="J100" i="31" s="1"/>
  <c r="I99" i="31"/>
  <c r="J99" i="31" s="1"/>
  <c r="I101" i="31"/>
  <c r="J101" i="31" s="1"/>
  <c r="I102" i="31"/>
  <c r="J102" i="31" s="1"/>
  <c r="I103" i="31"/>
  <c r="J103" i="31" s="1"/>
  <c r="I104" i="31"/>
  <c r="J104" i="31" s="1"/>
  <c r="I105" i="31"/>
  <c r="J105" i="31" s="1"/>
  <c r="I106" i="31"/>
  <c r="J106" i="31" s="1"/>
  <c r="I107" i="31"/>
  <c r="J107" i="31" s="1"/>
  <c r="I108" i="31"/>
  <c r="J108" i="31" s="1"/>
  <c r="I109" i="31"/>
  <c r="J109" i="31" s="1"/>
  <c r="I110" i="31"/>
  <c r="J110" i="31" s="1"/>
  <c r="I111" i="31"/>
  <c r="J111" i="31" s="1"/>
  <c r="I112" i="31"/>
  <c r="J112" i="31" s="1"/>
  <c r="I113" i="31"/>
  <c r="J113" i="31" s="1"/>
  <c r="I114" i="31"/>
  <c r="J114" i="31" s="1"/>
  <c r="I115" i="31"/>
  <c r="J115" i="31" s="1"/>
  <c r="I116" i="31"/>
  <c r="J116" i="31" s="1"/>
  <c r="I117" i="31"/>
  <c r="J117" i="31" s="1"/>
  <c r="I118" i="31"/>
  <c r="J118" i="31" s="1"/>
  <c r="I119" i="31"/>
  <c r="J119" i="31" s="1"/>
  <c r="I120" i="31"/>
  <c r="J120" i="31" s="1"/>
  <c r="I121" i="31"/>
  <c r="J121" i="31" s="1"/>
  <c r="I122" i="31"/>
  <c r="J122" i="31" s="1"/>
  <c r="I123" i="31"/>
  <c r="J123" i="31" s="1"/>
  <c r="I124" i="31"/>
  <c r="J124" i="31" s="1"/>
  <c r="I125" i="31"/>
  <c r="J125" i="31" s="1"/>
  <c r="I126" i="31"/>
  <c r="J126" i="31" s="1"/>
  <c r="I127" i="31"/>
  <c r="J127" i="31" s="1"/>
  <c r="I128" i="31"/>
  <c r="J128" i="31" s="1"/>
  <c r="I129" i="31"/>
  <c r="J129" i="31" s="1"/>
  <c r="I130" i="31"/>
  <c r="J130" i="31" s="1"/>
  <c r="I131" i="31"/>
  <c r="J131" i="31" s="1"/>
  <c r="I132" i="31"/>
  <c r="J132" i="31" s="1"/>
  <c r="I134" i="31"/>
  <c r="J134" i="31" s="1"/>
  <c r="I133" i="31"/>
  <c r="J133" i="31" s="1"/>
  <c r="I135" i="31"/>
  <c r="J135" i="31"/>
  <c r="I136" i="31"/>
  <c r="J136" i="31" s="1"/>
  <c r="I137" i="31"/>
  <c r="J137" i="31" s="1"/>
  <c r="I138" i="31"/>
  <c r="J138" i="31" s="1"/>
  <c r="I139" i="31"/>
  <c r="J139" i="31" s="1"/>
  <c r="I140" i="31"/>
  <c r="J140" i="31" s="1"/>
  <c r="I141" i="31"/>
  <c r="J141" i="31" s="1"/>
  <c r="I142" i="31"/>
  <c r="J142" i="31" s="1"/>
  <c r="I143" i="31"/>
  <c r="J143" i="31" s="1"/>
  <c r="I144" i="31"/>
  <c r="J144" i="31" s="1"/>
  <c r="I145" i="31"/>
  <c r="J145" i="31" s="1"/>
  <c r="I146" i="31"/>
  <c r="J146" i="31" s="1"/>
  <c r="I148" i="31"/>
  <c r="J148" i="31" s="1"/>
  <c r="I147" i="31"/>
  <c r="J147" i="31" s="1"/>
  <c r="I149" i="31"/>
  <c r="J149" i="31" s="1"/>
  <c r="I150" i="31"/>
  <c r="J150" i="31" s="1"/>
  <c r="I151" i="31"/>
  <c r="J151" i="31" s="1"/>
  <c r="I152" i="31"/>
  <c r="J152" i="31" s="1"/>
  <c r="I153" i="31"/>
  <c r="J153" i="31" s="1"/>
  <c r="I154" i="31"/>
  <c r="J154" i="31" s="1"/>
  <c r="I155" i="31"/>
  <c r="J155" i="31" s="1"/>
  <c r="I156" i="31"/>
  <c r="J156" i="31" s="1"/>
  <c r="I157" i="31"/>
  <c r="J157" i="31" s="1"/>
  <c r="I158" i="31"/>
  <c r="J158" i="31" s="1"/>
  <c r="I159" i="31"/>
  <c r="J159" i="31" s="1"/>
  <c r="I160" i="31"/>
  <c r="J160" i="31" s="1"/>
  <c r="I161" i="31"/>
  <c r="J161" i="31" s="1"/>
  <c r="I162" i="31"/>
  <c r="J162" i="31" s="1"/>
  <c r="I163" i="31"/>
  <c r="I164" i="31"/>
  <c r="I165" i="31"/>
  <c r="I166" i="31"/>
  <c r="I167" i="31"/>
  <c r="I168" i="31"/>
  <c r="I169" i="31"/>
  <c r="I170" i="31"/>
  <c r="I171" i="31"/>
  <c r="I172" i="31"/>
  <c r="I173" i="31"/>
  <c r="I174" i="31"/>
  <c r="I175" i="31"/>
  <c r="I177" i="31"/>
  <c r="I176" i="31"/>
  <c r="I178" i="31"/>
  <c r="I179" i="31"/>
  <c r="I180" i="31"/>
  <c r="I181" i="31"/>
  <c r="I182" i="31"/>
  <c r="I183" i="31"/>
  <c r="I184" i="31"/>
  <c r="I185" i="31"/>
  <c r="I186" i="31"/>
  <c r="I187" i="31"/>
  <c r="I189" i="31"/>
  <c r="I188" i="31"/>
  <c r="I190" i="31"/>
  <c r="I191" i="31"/>
  <c r="I192" i="31"/>
  <c r="I193" i="31"/>
  <c r="I194" i="31"/>
  <c r="I195" i="31"/>
  <c r="I196" i="31"/>
  <c r="I197" i="31"/>
  <c r="I198" i="31"/>
  <c r="I199" i="31"/>
  <c r="I200" i="31"/>
  <c r="I201" i="31"/>
  <c r="I202" i="31"/>
  <c r="I203" i="31"/>
  <c r="I204" i="31"/>
  <c r="I205" i="31"/>
  <c r="I206" i="31"/>
  <c r="I207" i="31"/>
  <c r="I208" i="31"/>
  <c r="I209" i="31"/>
  <c r="I210" i="31"/>
  <c r="I211" i="31"/>
  <c r="I212" i="31"/>
  <c r="I213" i="31"/>
  <c r="I214" i="31"/>
  <c r="I215" i="31"/>
  <c r="I216" i="31"/>
  <c r="I217" i="31"/>
  <c r="I218" i="31"/>
  <c r="I219" i="31"/>
  <c r="I220" i="31"/>
  <c r="I221" i="31"/>
  <c r="I222" i="31"/>
  <c r="I223" i="31"/>
  <c r="I224" i="31"/>
  <c r="I225" i="31"/>
  <c r="I226" i="31"/>
  <c r="I227" i="31"/>
  <c r="I228" i="31"/>
  <c r="I229" i="31"/>
  <c r="I230" i="31"/>
  <c r="I231" i="31"/>
  <c r="I232" i="31"/>
  <c r="I233" i="31"/>
  <c r="I234" i="31"/>
  <c r="I235" i="31"/>
  <c r="I236" i="31"/>
  <c r="I237" i="31"/>
  <c r="I238" i="31"/>
  <c r="I239" i="31"/>
  <c r="I240" i="31"/>
  <c r="I241" i="31"/>
  <c r="I242" i="31"/>
  <c r="I243" i="31"/>
  <c r="I244" i="31"/>
  <c r="I245" i="31"/>
  <c r="I246" i="31"/>
  <c r="I247" i="31"/>
  <c r="I248" i="31"/>
  <c r="I249" i="31"/>
  <c r="I250" i="31"/>
  <c r="I251" i="31"/>
  <c r="I252" i="31"/>
  <c r="I253" i="31"/>
  <c r="I254" i="31"/>
  <c r="I255" i="31"/>
  <c r="I256" i="31"/>
  <c r="I257" i="31"/>
  <c r="I258" i="31"/>
  <c r="I259" i="31"/>
  <c r="I260" i="31"/>
  <c r="I261" i="31"/>
  <c r="I262" i="31"/>
  <c r="I263" i="31"/>
  <c r="I264" i="31"/>
  <c r="I265" i="31"/>
  <c r="I266" i="31"/>
  <c r="I267" i="31"/>
  <c r="I268" i="31"/>
  <c r="I269" i="31"/>
  <c r="I270" i="31"/>
  <c r="I271" i="31"/>
  <c r="I272" i="31"/>
  <c r="I273" i="31"/>
  <c r="I274" i="31"/>
  <c r="I275" i="31"/>
  <c r="I276" i="31"/>
  <c r="I277" i="31"/>
  <c r="I278" i="31"/>
  <c r="I279" i="31"/>
  <c r="I280" i="31"/>
  <c r="I281" i="31"/>
  <c r="I282" i="31"/>
  <c r="I283" i="31"/>
  <c r="I284" i="31"/>
  <c r="I285" i="31"/>
  <c r="I286" i="31"/>
  <c r="I287" i="31"/>
  <c r="I288" i="31"/>
  <c r="I289" i="31"/>
  <c r="I290" i="31"/>
  <c r="I291" i="31"/>
  <c r="I292" i="31"/>
  <c r="I293" i="31"/>
  <c r="I294" i="31"/>
  <c r="I295" i="31"/>
  <c r="I296" i="31"/>
  <c r="I297" i="31"/>
  <c r="I298" i="31"/>
  <c r="I299" i="31"/>
  <c r="I300" i="31"/>
  <c r="I301" i="31"/>
  <c r="I302" i="31"/>
  <c r="I303" i="31"/>
  <c r="I304" i="31"/>
  <c r="I305" i="31"/>
  <c r="I306" i="31"/>
  <c r="I307" i="31"/>
  <c r="I308" i="31"/>
  <c r="I309" i="31"/>
  <c r="I310" i="31"/>
  <c r="I311" i="31"/>
  <c r="I312" i="31"/>
  <c r="I313" i="31"/>
  <c r="I314" i="31"/>
  <c r="I315" i="31"/>
  <c r="I316" i="31"/>
  <c r="I317" i="31"/>
  <c r="I318" i="31"/>
  <c r="I319" i="31"/>
  <c r="I320" i="31"/>
  <c r="I321" i="31"/>
  <c r="I322" i="31"/>
  <c r="I323" i="31"/>
  <c r="I324" i="31"/>
  <c r="I325" i="31"/>
  <c r="I326" i="31"/>
  <c r="I327" i="31"/>
  <c r="I328" i="31"/>
  <c r="I329" i="31"/>
  <c r="I330" i="31"/>
  <c r="I331" i="31"/>
  <c r="I332" i="31"/>
  <c r="I333" i="31"/>
  <c r="I334" i="31"/>
  <c r="I335" i="31"/>
  <c r="I336" i="31"/>
  <c r="I337" i="31"/>
  <c r="I338" i="31"/>
  <c r="I339" i="31"/>
  <c r="I340" i="31"/>
  <c r="I341" i="31"/>
  <c r="I342" i="31"/>
  <c r="I343" i="31"/>
  <c r="I344" i="31"/>
  <c r="I345" i="31"/>
  <c r="I346" i="31"/>
  <c r="I347" i="31"/>
  <c r="I348" i="31"/>
  <c r="I349" i="31"/>
  <c r="I350" i="31"/>
  <c r="I351" i="31"/>
  <c r="I352" i="31"/>
  <c r="I353" i="31"/>
  <c r="I354" i="31"/>
  <c r="I355" i="31"/>
  <c r="I356" i="31"/>
  <c r="I357" i="31"/>
  <c r="I358" i="31"/>
  <c r="I359" i="31"/>
  <c r="I360" i="31"/>
  <c r="I361" i="31"/>
  <c r="I362" i="31"/>
  <c r="I363" i="31"/>
  <c r="I364" i="31"/>
  <c r="I365" i="31"/>
  <c r="I366" i="31"/>
  <c r="I367" i="31"/>
  <c r="I368" i="31"/>
  <c r="AA376" i="31"/>
  <c r="AH376" i="31" s="1"/>
  <c r="AQ376" i="31" s="1"/>
  <c r="C376" i="31"/>
  <c r="B377" i="31"/>
  <c r="BC372" i="23"/>
  <c r="AY372" i="23"/>
  <c r="AZ372" i="23" s="1"/>
  <c r="M373" i="23"/>
  <c r="C374" i="29"/>
  <c r="AY27" i="29" s="1"/>
  <c r="AA374" i="29"/>
  <c r="AH374" i="29" s="1"/>
  <c r="AQ374" i="29" s="1"/>
  <c r="G367" i="8"/>
  <c r="E368" i="8"/>
  <c r="D374" i="23"/>
  <c r="G374" i="23" s="1"/>
  <c r="E374" i="23" s="1"/>
  <c r="F373" i="23"/>
  <c r="B370" i="8"/>
  <c r="AA369" i="8"/>
  <c r="AH369" i="8" s="1"/>
  <c r="AQ369" i="8" s="1"/>
  <c r="C369" i="8"/>
  <c r="J163" i="31" l="1"/>
  <c r="J164" i="31" s="1"/>
  <c r="I368" i="30"/>
  <c r="J140" i="30"/>
  <c r="J141" i="30" s="1"/>
  <c r="O160" i="31"/>
  <c r="P160" i="31"/>
  <c r="O156" i="31"/>
  <c r="P156" i="31"/>
  <c r="O152" i="31"/>
  <c r="P152" i="31"/>
  <c r="O147" i="31"/>
  <c r="P147" i="31"/>
  <c r="P144" i="31"/>
  <c r="O144" i="31"/>
  <c r="O140" i="31"/>
  <c r="P140" i="31"/>
  <c r="P136" i="31"/>
  <c r="O136" i="31"/>
  <c r="O134" i="31"/>
  <c r="P134" i="31"/>
  <c r="P129" i="31"/>
  <c r="O129" i="31"/>
  <c r="O125" i="31"/>
  <c r="P125" i="31"/>
  <c r="P121" i="31"/>
  <c r="O121" i="31"/>
  <c r="O117" i="31"/>
  <c r="P117" i="31"/>
  <c r="P113" i="31"/>
  <c r="O113" i="31"/>
  <c r="P109" i="31"/>
  <c r="O109" i="31"/>
  <c r="P105" i="31"/>
  <c r="O105" i="31"/>
  <c r="O101" i="31"/>
  <c r="P101" i="31"/>
  <c r="O97" i="31"/>
  <c r="P97" i="31"/>
  <c r="O93" i="31"/>
  <c r="P93" i="31"/>
  <c r="P89" i="31"/>
  <c r="O89" i="31"/>
  <c r="O86" i="31"/>
  <c r="P86" i="31"/>
  <c r="O78" i="31"/>
  <c r="P78" i="31"/>
  <c r="P74" i="31"/>
  <c r="O74" i="31"/>
  <c r="O70" i="31"/>
  <c r="P70" i="31"/>
  <c r="O66" i="31"/>
  <c r="P66" i="31"/>
  <c r="P62" i="31"/>
  <c r="O62" i="31"/>
  <c r="O58" i="31"/>
  <c r="P58" i="31"/>
  <c r="O55" i="31"/>
  <c r="P55" i="31"/>
  <c r="O50" i="31"/>
  <c r="P50" i="31"/>
  <c r="O46" i="31"/>
  <c r="P46" i="31"/>
  <c r="P42" i="31"/>
  <c r="O42" i="31"/>
  <c r="O38" i="31"/>
  <c r="P38" i="31"/>
  <c r="P34" i="31"/>
  <c r="O34" i="31"/>
  <c r="O30" i="31"/>
  <c r="P30" i="31"/>
  <c r="P27" i="31"/>
  <c r="O27" i="31"/>
  <c r="P23" i="31"/>
  <c r="O23" i="31"/>
  <c r="O18" i="31"/>
  <c r="P18" i="31"/>
  <c r="P16" i="31"/>
  <c r="O16" i="31"/>
  <c r="AA377" i="30"/>
  <c r="AH377" i="30" s="1"/>
  <c r="AQ377" i="30" s="1"/>
  <c r="B378" i="30"/>
  <c r="C377" i="30"/>
  <c r="P139" i="30"/>
  <c r="O139" i="30"/>
  <c r="P135" i="30"/>
  <c r="O135" i="30"/>
  <c r="O131" i="30"/>
  <c r="P131" i="30"/>
  <c r="P127" i="30"/>
  <c r="O127" i="30"/>
  <c r="P123" i="30"/>
  <c r="O123" i="30"/>
  <c r="P119" i="30"/>
  <c r="O119" i="30"/>
  <c r="O115" i="30"/>
  <c r="P115" i="30"/>
  <c r="O111" i="30"/>
  <c r="P111" i="30"/>
  <c r="P107" i="30"/>
  <c r="O107" i="30"/>
  <c r="O103" i="30"/>
  <c r="P103" i="30"/>
  <c r="O99" i="30"/>
  <c r="P99" i="30"/>
  <c r="O95" i="30"/>
  <c r="P95" i="30"/>
  <c r="P91" i="30"/>
  <c r="O91" i="30"/>
  <c r="O87" i="30"/>
  <c r="P87" i="30"/>
  <c r="O83" i="30"/>
  <c r="P83" i="30"/>
  <c r="O79" i="30"/>
  <c r="P79" i="30"/>
  <c r="O75" i="30"/>
  <c r="P75" i="30"/>
  <c r="O71" i="30"/>
  <c r="P71" i="30"/>
  <c r="O67" i="30"/>
  <c r="P67" i="30"/>
  <c r="O63" i="30"/>
  <c r="P63" i="30"/>
  <c r="O59" i="30"/>
  <c r="P59" i="30"/>
  <c r="O55" i="30"/>
  <c r="P55" i="30"/>
  <c r="P50" i="30"/>
  <c r="O50" i="30"/>
  <c r="O47" i="30"/>
  <c r="P47" i="30"/>
  <c r="P43" i="30"/>
  <c r="O43" i="30"/>
  <c r="O39" i="30"/>
  <c r="P39" i="30"/>
  <c r="O36" i="30"/>
  <c r="P36" i="30"/>
  <c r="P32" i="30"/>
  <c r="O32" i="30"/>
  <c r="O28" i="30"/>
  <c r="P28" i="30"/>
  <c r="P24" i="30"/>
  <c r="O24" i="30"/>
  <c r="O21" i="30"/>
  <c r="P21" i="30"/>
  <c r="P18" i="30"/>
  <c r="O18" i="30"/>
  <c r="P14" i="30"/>
  <c r="O14" i="30"/>
  <c r="P11" i="30"/>
  <c r="O11" i="30"/>
  <c r="P163" i="31"/>
  <c r="O163" i="31"/>
  <c r="P159" i="31"/>
  <c r="O159" i="31"/>
  <c r="O155" i="31"/>
  <c r="P155" i="31"/>
  <c r="P151" i="31"/>
  <c r="O151" i="31"/>
  <c r="O148" i="31"/>
  <c r="P148" i="31"/>
  <c r="P143" i="31"/>
  <c r="O143" i="31"/>
  <c r="O139" i="31"/>
  <c r="P139" i="31"/>
  <c r="O135" i="31"/>
  <c r="P135" i="31"/>
  <c r="P132" i="31"/>
  <c r="O132" i="31"/>
  <c r="P128" i="31"/>
  <c r="O128" i="31"/>
  <c r="O124" i="31"/>
  <c r="P124" i="31"/>
  <c r="P120" i="31"/>
  <c r="O120" i="31"/>
  <c r="P116" i="31"/>
  <c r="O116" i="31"/>
  <c r="O112" i="31"/>
  <c r="P112" i="31"/>
  <c r="P108" i="31"/>
  <c r="O108" i="31"/>
  <c r="O104" i="31"/>
  <c r="P104" i="31"/>
  <c r="O99" i="31"/>
  <c r="P99" i="31"/>
  <c r="O96" i="31"/>
  <c r="P96" i="31"/>
  <c r="P91" i="31"/>
  <c r="O91" i="31"/>
  <c r="P88" i="31"/>
  <c r="O88" i="31"/>
  <c r="O84" i="31"/>
  <c r="P84" i="31"/>
  <c r="O81" i="31"/>
  <c r="P81" i="31"/>
  <c r="O77" i="31"/>
  <c r="P77" i="31"/>
  <c r="P73" i="31"/>
  <c r="O73" i="31"/>
  <c r="O69" i="31"/>
  <c r="P69" i="31"/>
  <c r="P65" i="31"/>
  <c r="O65" i="31"/>
  <c r="P61" i="31"/>
  <c r="O61" i="31"/>
  <c r="P57" i="31"/>
  <c r="O57" i="31"/>
  <c r="P53" i="31"/>
  <c r="O53" i="31"/>
  <c r="P49" i="31"/>
  <c r="O49" i="31"/>
  <c r="O45" i="31"/>
  <c r="P45" i="31"/>
  <c r="O41" i="31"/>
  <c r="P41" i="31"/>
  <c r="O37" i="31"/>
  <c r="P37" i="31"/>
  <c r="P33" i="31"/>
  <c r="O33" i="31"/>
  <c r="P29" i="31"/>
  <c r="O29" i="31"/>
  <c r="P25" i="31"/>
  <c r="O25" i="31"/>
  <c r="P22" i="31"/>
  <c r="O22" i="31"/>
  <c r="O19" i="31"/>
  <c r="P19" i="31"/>
  <c r="P14" i="31"/>
  <c r="O14" i="31"/>
  <c r="O12" i="31"/>
  <c r="P12" i="31"/>
  <c r="O10" i="31"/>
  <c r="P10" i="31"/>
  <c r="O138" i="30"/>
  <c r="P138" i="30"/>
  <c r="P134" i="30"/>
  <c r="O134" i="30"/>
  <c r="O130" i="30"/>
  <c r="P130" i="30"/>
  <c r="P125" i="30"/>
  <c r="O125" i="30"/>
  <c r="P122" i="30"/>
  <c r="O122" i="30"/>
  <c r="P117" i="30"/>
  <c r="O117" i="30"/>
  <c r="P114" i="30"/>
  <c r="O114" i="30"/>
  <c r="O110" i="30"/>
  <c r="P110" i="30"/>
  <c r="O106" i="30"/>
  <c r="P106" i="30"/>
  <c r="P102" i="30"/>
  <c r="O102" i="30"/>
  <c r="O98" i="30"/>
  <c r="P98" i="30"/>
  <c r="P94" i="30"/>
  <c r="O94" i="30"/>
  <c r="P90" i="30"/>
  <c r="O90" i="30"/>
  <c r="O86" i="30"/>
  <c r="P86" i="30"/>
  <c r="P82" i="30"/>
  <c r="O82" i="30"/>
  <c r="P78" i="30"/>
  <c r="O78" i="30"/>
  <c r="P74" i="30"/>
  <c r="O74" i="30"/>
  <c r="P70" i="30"/>
  <c r="O70" i="30"/>
  <c r="P66" i="30"/>
  <c r="O66" i="30"/>
  <c r="O62" i="30"/>
  <c r="P62" i="30"/>
  <c r="P58" i="30"/>
  <c r="O58" i="30"/>
  <c r="P54" i="30"/>
  <c r="O54" i="30"/>
  <c r="O51" i="30"/>
  <c r="P51" i="30"/>
  <c r="P46" i="30"/>
  <c r="O46" i="30"/>
  <c r="O42" i="30"/>
  <c r="P42" i="30"/>
  <c r="O38" i="30"/>
  <c r="P38" i="30"/>
  <c r="P35" i="30"/>
  <c r="O35" i="30"/>
  <c r="O31" i="30"/>
  <c r="P31" i="30"/>
  <c r="O27" i="30"/>
  <c r="P27" i="30"/>
  <c r="P25" i="30"/>
  <c r="O25" i="30"/>
  <c r="O20" i="30"/>
  <c r="P20" i="30"/>
  <c r="O13" i="30"/>
  <c r="P13" i="30"/>
  <c r="P10" i="30"/>
  <c r="O10" i="30"/>
  <c r="I10" i="29"/>
  <c r="J10" i="29" s="1"/>
  <c r="I11" i="29"/>
  <c r="J11" i="29" s="1"/>
  <c r="I12" i="29"/>
  <c r="J12" i="29" s="1"/>
  <c r="I13" i="29"/>
  <c r="J13" i="29" s="1"/>
  <c r="I14" i="29"/>
  <c r="J14" i="29" s="1"/>
  <c r="I15" i="29"/>
  <c r="J15" i="29" s="1"/>
  <c r="I16" i="29"/>
  <c r="J16" i="29" s="1"/>
  <c r="I17" i="29"/>
  <c r="J17" i="29" s="1"/>
  <c r="I18" i="29"/>
  <c r="J18" i="29" s="1"/>
  <c r="I19" i="29"/>
  <c r="J19" i="29" s="1"/>
  <c r="I21" i="29"/>
  <c r="I20" i="29"/>
  <c r="J20" i="29" s="1"/>
  <c r="J21" i="29"/>
  <c r="I22" i="29"/>
  <c r="J22" i="29" s="1"/>
  <c r="I23" i="29"/>
  <c r="J23" i="29" s="1"/>
  <c r="I24" i="29"/>
  <c r="J24" i="29" s="1"/>
  <c r="I25" i="29"/>
  <c r="J25" i="29" s="1"/>
  <c r="I26" i="29"/>
  <c r="J26" i="29" s="1"/>
  <c r="I27" i="29"/>
  <c r="J27" i="29" s="1"/>
  <c r="I28" i="29"/>
  <c r="J28" i="29" s="1"/>
  <c r="I30" i="29"/>
  <c r="J30" i="29" s="1"/>
  <c r="I29" i="29"/>
  <c r="J29" i="29" s="1"/>
  <c r="I31" i="29"/>
  <c r="J31" i="29" s="1"/>
  <c r="I32" i="29"/>
  <c r="J32" i="29" s="1"/>
  <c r="I33" i="29"/>
  <c r="J33" i="29" s="1"/>
  <c r="I34" i="29"/>
  <c r="J34" i="29" s="1"/>
  <c r="I35" i="29"/>
  <c r="J35" i="29"/>
  <c r="I36" i="29"/>
  <c r="J36" i="29" s="1"/>
  <c r="I37" i="29"/>
  <c r="J37" i="29"/>
  <c r="I38" i="29"/>
  <c r="J38" i="29"/>
  <c r="I39" i="29"/>
  <c r="J39" i="29" s="1"/>
  <c r="I40" i="29"/>
  <c r="J40" i="29" s="1"/>
  <c r="I41" i="29"/>
  <c r="J41" i="29" s="1"/>
  <c r="I42" i="29"/>
  <c r="J42" i="29" s="1"/>
  <c r="I43" i="29"/>
  <c r="J43" i="29" s="1"/>
  <c r="I44" i="29"/>
  <c r="J44" i="29" s="1"/>
  <c r="I45" i="29"/>
  <c r="J45" i="29" s="1"/>
  <c r="I46" i="29"/>
  <c r="J46" i="29"/>
  <c r="I47" i="29"/>
  <c r="J47" i="29" s="1"/>
  <c r="I48" i="29"/>
  <c r="J48" i="29"/>
  <c r="I49" i="29"/>
  <c r="J49" i="29" s="1"/>
  <c r="I50" i="29"/>
  <c r="J50" i="29" s="1"/>
  <c r="I51" i="29"/>
  <c r="J51" i="29" s="1"/>
  <c r="I52" i="29"/>
  <c r="J52" i="29" s="1"/>
  <c r="I53" i="29"/>
  <c r="J53" i="29" s="1"/>
  <c r="I54" i="29"/>
  <c r="J54" i="29" s="1"/>
  <c r="I55" i="29"/>
  <c r="J55" i="29" s="1"/>
  <c r="I56" i="29"/>
  <c r="J56" i="29" s="1"/>
  <c r="I57" i="29"/>
  <c r="J57" i="29" s="1"/>
  <c r="I58" i="29"/>
  <c r="J58" i="29" s="1"/>
  <c r="I59" i="29"/>
  <c r="J59" i="29" s="1"/>
  <c r="I60" i="29"/>
  <c r="J60" i="29" s="1"/>
  <c r="I61" i="29"/>
  <c r="J61" i="29" s="1"/>
  <c r="I62" i="29"/>
  <c r="J62" i="29" s="1"/>
  <c r="I63" i="29"/>
  <c r="J63" i="29" s="1"/>
  <c r="I64" i="29"/>
  <c r="J64" i="29" s="1"/>
  <c r="I65" i="29"/>
  <c r="J65" i="29" s="1"/>
  <c r="I66" i="29"/>
  <c r="J66" i="29" s="1"/>
  <c r="I67" i="29"/>
  <c r="J67" i="29" s="1"/>
  <c r="I68" i="29"/>
  <c r="J68" i="29" s="1"/>
  <c r="I69" i="29"/>
  <c r="J69" i="29" s="1"/>
  <c r="I70" i="29"/>
  <c r="J70" i="29" s="1"/>
  <c r="I71" i="29"/>
  <c r="J71" i="29" s="1"/>
  <c r="I72" i="29"/>
  <c r="J72" i="29" s="1"/>
  <c r="I73" i="29"/>
  <c r="J73" i="29" s="1"/>
  <c r="I74" i="29"/>
  <c r="J74" i="29" s="1"/>
  <c r="I75" i="29"/>
  <c r="J75" i="29" s="1"/>
  <c r="I76" i="29"/>
  <c r="J76" i="29" s="1"/>
  <c r="I77" i="29"/>
  <c r="J77" i="29" s="1"/>
  <c r="I78" i="29"/>
  <c r="J78" i="29" s="1"/>
  <c r="I79" i="29"/>
  <c r="J79" i="29" s="1"/>
  <c r="I80" i="29"/>
  <c r="J80" i="29" s="1"/>
  <c r="I81" i="29"/>
  <c r="J81" i="29" s="1"/>
  <c r="I82" i="29"/>
  <c r="J82" i="29" s="1"/>
  <c r="I83" i="29"/>
  <c r="J83" i="29" s="1"/>
  <c r="I84" i="29"/>
  <c r="J84" i="29" s="1"/>
  <c r="I85" i="29"/>
  <c r="J85" i="29" s="1"/>
  <c r="I86" i="29"/>
  <c r="J86" i="29" s="1"/>
  <c r="I87" i="29"/>
  <c r="J87" i="29" s="1"/>
  <c r="I88" i="29"/>
  <c r="J88" i="29" s="1"/>
  <c r="I89" i="29"/>
  <c r="J89" i="29" s="1"/>
  <c r="I90" i="29"/>
  <c r="J90" i="29" s="1"/>
  <c r="I91" i="29"/>
  <c r="J91" i="29" s="1"/>
  <c r="I92" i="29"/>
  <c r="J92" i="29" s="1"/>
  <c r="I93" i="29"/>
  <c r="J93" i="29" s="1"/>
  <c r="I94" i="29"/>
  <c r="J94" i="29" s="1"/>
  <c r="I95" i="29"/>
  <c r="J95" i="29" s="1"/>
  <c r="I96" i="29"/>
  <c r="J96" i="29" s="1"/>
  <c r="I97" i="29"/>
  <c r="J97" i="29" s="1"/>
  <c r="I98" i="29"/>
  <c r="J98" i="29" s="1"/>
  <c r="I99" i="29"/>
  <c r="J99" i="29" s="1"/>
  <c r="I100" i="29"/>
  <c r="J100" i="29" s="1"/>
  <c r="I101" i="29"/>
  <c r="J101" i="29" s="1"/>
  <c r="I102" i="29"/>
  <c r="J102" i="29" s="1"/>
  <c r="I103" i="29"/>
  <c r="J103" i="29" s="1"/>
  <c r="I104" i="29"/>
  <c r="J104" i="29" s="1"/>
  <c r="I105" i="29"/>
  <c r="J105" i="29" s="1"/>
  <c r="I106" i="29"/>
  <c r="J106" i="29" s="1"/>
  <c r="I107" i="29"/>
  <c r="J107" i="29" s="1"/>
  <c r="I108" i="29"/>
  <c r="J108" i="29"/>
  <c r="I109" i="29"/>
  <c r="J109" i="29" s="1"/>
  <c r="I110" i="29"/>
  <c r="J110" i="29" s="1"/>
  <c r="I111" i="29"/>
  <c r="J111" i="29" s="1"/>
  <c r="I112" i="29"/>
  <c r="J112" i="29" s="1"/>
  <c r="I113" i="29"/>
  <c r="J113" i="29" s="1"/>
  <c r="I114" i="29"/>
  <c r="J114" i="29" s="1"/>
  <c r="I115" i="29"/>
  <c r="J115" i="29"/>
  <c r="I116" i="29"/>
  <c r="J116" i="29" s="1"/>
  <c r="I117" i="29"/>
  <c r="J117" i="29" s="1"/>
  <c r="I118" i="29"/>
  <c r="J118" i="29" s="1"/>
  <c r="I119" i="29"/>
  <c r="J119" i="29" s="1"/>
  <c r="I120" i="29"/>
  <c r="J120" i="29" s="1"/>
  <c r="I121" i="29"/>
  <c r="J121" i="29" s="1"/>
  <c r="I122" i="29"/>
  <c r="J122" i="29" s="1"/>
  <c r="I123" i="29"/>
  <c r="J123" i="29" s="1"/>
  <c r="I124" i="29"/>
  <c r="J124" i="29" s="1"/>
  <c r="I125" i="29"/>
  <c r="J125" i="29" s="1"/>
  <c r="I126" i="29"/>
  <c r="J126" i="29" s="1"/>
  <c r="I127" i="29"/>
  <c r="J127" i="29" s="1"/>
  <c r="I128" i="29"/>
  <c r="J128" i="29" s="1"/>
  <c r="I129" i="29"/>
  <c r="J129" i="29" s="1"/>
  <c r="I130" i="29"/>
  <c r="J130" i="29" s="1"/>
  <c r="I131" i="29"/>
  <c r="J131" i="29" s="1"/>
  <c r="I132" i="29"/>
  <c r="J132" i="29" s="1"/>
  <c r="I133" i="29"/>
  <c r="J133" i="29" s="1"/>
  <c r="I134" i="29"/>
  <c r="I135" i="29"/>
  <c r="I136" i="29"/>
  <c r="I137" i="29"/>
  <c r="I138" i="29"/>
  <c r="I139" i="29"/>
  <c r="I140" i="29"/>
  <c r="I141" i="29"/>
  <c r="I142" i="29"/>
  <c r="I143" i="29"/>
  <c r="I144" i="29"/>
  <c r="I145" i="29"/>
  <c r="I146" i="29"/>
  <c r="I147" i="29"/>
  <c r="I148" i="29"/>
  <c r="I149" i="29"/>
  <c r="I150" i="29"/>
  <c r="I151" i="29"/>
  <c r="I152" i="29"/>
  <c r="I153" i="29"/>
  <c r="I154" i="29"/>
  <c r="I155" i="29"/>
  <c r="I156" i="29"/>
  <c r="I157" i="29"/>
  <c r="I158" i="29"/>
  <c r="I159" i="29"/>
  <c r="I160" i="29"/>
  <c r="I161" i="29"/>
  <c r="I162" i="29"/>
  <c r="I163" i="29"/>
  <c r="I164" i="29"/>
  <c r="I165" i="29"/>
  <c r="I166" i="29"/>
  <c r="I167" i="29"/>
  <c r="I168" i="29"/>
  <c r="I169" i="29"/>
  <c r="I170" i="29"/>
  <c r="I171" i="29"/>
  <c r="I172" i="29"/>
  <c r="I173" i="29"/>
  <c r="I174" i="29"/>
  <c r="I175" i="29"/>
  <c r="I176" i="29"/>
  <c r="I177" i="29"/>
  <c r="I178" i="29"/>
  <c r="I179" i="29"/>
  <c r="I180" i="29"/>
  <c r="I181" i="29"/>
  <c r="I182" i="29"/>
  <c r="I183" i="29"/>
  <c r="I184" i="29"/>
  <c r="I185" i="29"/>
  <c r="I186" i="29"/>
  <c r="I187" i="29"/>
  <c r="I188" i="29"/>
  <c r="I189" i="29"/>
  <c r="I190" i="29"/>
  <c r="I191" i="29"/>
  <c r="I192" i="29"/>
  <c r="I193" i="29"/>
  <c r="I194" i="29"/>
  <c r="I195" i="29"/>
  <c r="I196" i="29"/>
  <c r="I197" i="29"/>
  <c r="I198" i="29"/>
  <c r="I199" i="29"/>
  <c r="I200" i="29"/>
  <c r="I201" i="29"/>
  <c r="I202" i="29"/>
  <c r="I203" i="29"/>
  <c r="I204" i="29"/>
  <c r="I205" i="29"/>
  <c r="I206" i="29"/>
  <c r="I207" i="29"/>
  <c r="I208" i="29"/>
  <c r="I209" i="29"/>
  <c r="I210" i="29"/>
  <c r="I211" i="29"/>
  <c r="I212" i="29"/>
  <c r="I213" i="29"/>
  <c r="I214" i="29"/>
  <c r="I215" i="29"/>
  <c r="I216" i="29"/>
  <c r="I217" i="29"/>
  <c r="I218" i="29"/>
  <c r="I219" i="29"/>
  <c r="I220" i="29"/>
  <c r="I221" i="29"/>
  <c r="I222" i="29"/>
  <c r="I223" i="29"/>
  <c r="I224" i="29"/>
  <c r="I225" i="29"/>
  <c r="I226" i="29"/>
  <c r="I227" i="29"/>
  <c r="I228" i="29"/>
  <c r="I229" i="29"/>
  <c r="I230" i="29"/>
  <c r="I231" i="29"/>
  <c r="I232" i="29"/>
  <c r="I233" i="29"/>
  <c r="I234" i="29"/>
  <c r="I235" i="29"/>
  <c r="I236" i="29"/>
  <c r="I237" i="29"/>
  <c r="I238" i="29"/>
  <c r="I239" i="29"/>
  <c r="I240" i="29"/>
  <c r="I241" i="29"/>
  <c r="I242" i="29"/>
  <c r="I243" i="29"/>
  <c r="I244" i="29"/>
  <c r="I245" i="29"/>
  <c r="I246" i="29"/>
  <c r="I247" i="29"/>
  <c r="I248" i="29"/>
  <c r="I249" i="29"/>
  <c r="I250" i="29"/>
  <c r="I251" i="29"/>
  <c r="I252" i="29"/>
  <c r="I253" i="29"/>
  <c r="I254" i="29"/>
  <c r="I255" i="29"/>
  <c r="I256" i="29"/>
  <c r="I257" i="29"/>
  <c r="I258" i="29"/>
  <c r="I259" i="29"/>
  <c r="I260" i="29"/>
  <c r="I261" i="29"/>
  <c r="I262" i="29"/>
  <c r="I263" i="29"/>
  <c r="I264" i="29"/>
  <c r="I265" i="29"/>
  <c r="I266" i="29"/>
  <c r="I267" i="29"/>
  <c r="I268" i="29"/>
  <c r="I269" i="29"/>
  <c r="I270" i="29"/>
  <c r="I271" i="29"/>
  <c r="I272" i="29"/>
  <c r="I273" i="29"/>
  <c r="I274" i="29"/>
  <c r="I275" i="29"/>
  <c r="I276" i="29"/>
  <c r="I277" i="29"/>
  <c r="I278" i="29"/>
  <c r="I279" i="29"/>
  <c r="I280" i="29"/>
  <c r="I281" i="29"/>
  <c r="I282" i="29"/>
  <c r="I283" i="29"/>
  <c r="I284" i="29"/>
  <c r="I285" i="29"/>
  <c r="I286" i="29"/>
  <c r="I287" i="29"/>
  <c r="I288" i="29"/>
  <c r="I289" i="29"/>
  <c r="I290" i="29"/>
  <c r="I291" i="29"/>
  <c r="I292" i="29"/>
  <c r="I293" i="29"/>
  <c r="I294" i="29"/>
  <c r="I295" i="29"/>
  <c r="I296" i="29"/>
  <c r="I297" i="29"/>
  <c r="I298" i="29"/>
  <c r="I299" i="29"/>
  <c r="I300" i="29"/>
  <c r="I301" i="29"/>
  <c r="I302" i="29"/>
  <c r="I303" i="29"/>
  <c r="I304" i="29"/>
  <c r="I305" i="29"/>
  <c r="I306" i="29"/>
  <c r="I307" i="29"/>
  <c r="I308" i="29"/>
  <c r="I309" i="29"/>
  <c r="I310" i="29"/>
  <c r="I311" i="29"/>
  <c r="I312" i="29"/>
  <c r="I313" i="29"/>
  <c r="I314" i="29"/>
  <c r="I315" i="29"/>
  <c r="I316" i="29"/>
  <c r="I317" i="29"/>
  <c r="I318" i="29"/>
  <c r="I319" i="29"/>
  <c r="I320" i="29"/>
  <c r="I321" i="29"/>
  <c r="I322" i="29"/>
  <c r="I323" i="29"/>
  <c r="I324" i="29"/>
  <c r="I325" i="29"/>
  <c r="I326" i="29"/>
  <c r="I327" i="29"/>
  <c r="I328" i="29"/>
  <c r="I329" i="29"/>
  <c r="I330" i="29"/>
  <c r="I331" i="29"/>
  <c r="I332" i="29"/>
  <c r="I333" i="29"/>
  <c r="I334" i="29"/>
  <c r="I335" i="29"/>
  <c r="I336" i="29"/>
  <c r="I337" i="29"/>
  <c r="I338" i="29"/>
  <c r="I339" i="29"/>
  <c r="I340" i="29"/>
  <c r="I341" i="29"/>
  <c r="I342" i="29"/>
  <c r="I343" i="29"/>
  <c r="I344" i="29"/>
  <c r="I345" i="29"/>
  <c r="I346" i="29"/>
  <c r="I347" i="29"/>
  <c r="I348" i="29"/>
  <c r="I349" i="29"/>
  <c r="I350" i="29"/>
  <c r="I351" i="29"/>
  <c r="I352" i="29"/>
  <c r="I353" i="29"/>
  <c r="I354" i="29"/>
  <c r="I355" i="29"/>
  <c r="I356" i="29"/>
  <c r="I357" i="29"/>
  <c r="I358" i="29"/>
  <c r="I359" i="29"/>
  <c r="I360" i="29"/>
  <c r="I361" i="29"/>
  <c r="I362" i="29"/>
  <c r="I363" i="29"/>
  <c r="I364" i="29"/>
  <c r="I365" i="29"/>
  <c r="I366" i="29"/>
  <c r="I367" i="29"/>
  <c r="I368" i="29"/>
  <c r="B378" i="31"/>
  <c r="C377" i="31"/>
  <c r="AA377" i="31"/>
  <c r="AH377" i="31" s="1"/>
  <c r="AQ377" i="31" s="1"/>
  <c r="O162" i="31"/>
  <c r="P162" i="31"/>
  <c r="P158" i="31"/>
  <c r="O158" i="31"/>
  <c r="P154" i="31"/>
  <c r="O154" i="31"/>
  <c r="P150" i="31"/>
  <c r="O150" i="31"/>
  <c r="O146" i="31"/>
  <c r="P146" i="31"/>
  <c r="O142" i="31"/>
  <c r="P142" i="31"/>
  <c r="P138" i="31"/>
  <c r="O138" i="31"/>
  <c r="O131" i="31"/>
  <c r="P131" i="31"/>
  <c r="O127" i="31"/>
  <c r="P127" i="31"/>
  <c r="P123" i="31"/>
  <c r="O123" i="31"/>
  <c r="P119" i="31"/>
  <c r="O119" i="31"/>
  <c r="O115" i="31"/>
  <c r="P115" i="31"/>
  <c r="O111" i="31"/>
  <c r="P111" i="31"/>
  <c r="O107" i="31"/>
  <c r="P107" i="31"/>
  <c r="P103" i="31"/>
  <c r="O103" i="31"/>
  <c r="P100" i="31"/>
  <c r="O100" i="31"/>
  <c r="O95" i="31"/>
  <c r="P95" i="31"/>
  <c r="O92" i="31"/>
  <c r="P92" i="31"/>
  <c r="P87" i="31"/>
  <c r="O87" i="31"/>
  <c r="P83" i="31"/>
  <c r="O83" i="31"/>
  <c r="P80" i="31"/>
  <c r="O80" i="31"/>
  <c r="O76" i="31"/>
  <c r="P76" i="31"/>
  <c r="O72" i="31"/>
  <c r="P72" i="31"/>
  <c r="P68" i="31"/>
  <c r="O68" i="31"/>
  <c r="O64" i="31"/>
  <c r="P64" i="31"/>
  <c r="O60" i="31"/>
  <c r="P60" i="31"/>
  <c r="O56" i="31"/>
  <c r="P56" i="31"/>
  <c r="O52" i="31"/>
  <c r="P52" i="31"/>
  <c r="O48" i="31"/>
  <c r="P48" i="31"/>
  <c r="O43" i="31"/>
  <c r="P43" i="31"/>
  <c r="P40" i="31"/>
  <c r="O40" i="31"/>
  <c r="P36" i="31"/>
  <c r="O36" i="31"/>
  <c r="O31" i="31"/>
  <c r="P31" i="31"/>
  <c r="O28" i="31"/>
  <c r="P28" i="31"/>
  <c r="O26" i="31"/>
  <c r="P26" i="31"/>
  <c r="P21" i="31"/>
  <c r="O21" i="31"/>
  <c r="O17" i="31"/>
  <c r="P17" i="31"/>
  <c r="O137" i="30"/>
  <c r="P137" i="30"/>
  <c r="O133" i="30"/>
  <c r="P133" i="30"/>
  <c r="P129" i="30"/>
  <c r="O129" i="30"/>
  <c r="P126" i="30"/>
  <c r="O126" i="30"/>
  <c r="P121" i="30"/>
  <c r="O121" i="30"/>
  <c r="O118" i="30"/>
  <c r="P118" i="30"/>
  <c r="P113" i="30"/>
  <c r="O113" i="30"/>
  <c r="O109" i="30"/>
  <c r="P109" i="30"/>
  <c r="P104" i="30"/>
  <c r="O104" i="30"/>
  <c r="P100" i="30"/>
  <c r="O100" i="30"/>
  <c r="O97" i="30"/>
  <c r="P97" i="30"/>
  <c r="O93" i="30"/>
  <c r="P93" i="30"/>
  <c r="O88" i="30"/>
  <c r="P88" i="30"/>
  <c r="O85" i="30"/>
  <c r="P85" i="30"/>
  <c r="O81" i="30"/>
  <c r="P81" i="30"/>
  <c r="O77" i="30"/>
  <c r="P77" i="30"/>
  <c r="P73" i="30"/>
  <c r="O73" i="30"/>
  <c r="O69" i="30"/>
  <c r="P69" i="30"/>
  <c r="O65" i="30"/>
  <c r="P65" i="30"/>
  <c r="O61" i="30"/>
  <c r="P61" i="30"/>
  <c r="O57" i="30"/>
  <c r="P57" i="30"/>
  <c r="O53" i="30"/>
  <c r="P53" i="30"/>
  <c r="P49" i="30"/>
  <c r="O49" i="30"/>
  <c r="O45" i="30"/>
  <c r="P45" i="30"/>
  <c r="P41" i="30"/>
  <c r="O41" i="30"/>
  <c r="O34" i="30"/>
  <c r="P34" i="30"/>
  <c r="P30" i="30"/>
  <c r="O30" i="30"/>
  <c r="O26" i="30"/>
  <c r="P26" i="30"/>
  <c r="P23" i="30"/>
  <c r="O23" i="30"/>
  <c r="P19" i="30"/>
  <c r="O19" i="30"/>
  <c r="P16" i="30"/>
  <c r="O16" i="30"/>
  <c r="P12" i="30"/>
  <c r="O12" i="30"/>
  <c r="D369" i="31"/>
  <c r="E369" i="31" s="1"/>
  <c r="D369" i="30"/>
  <c r="E369" i="30" s="1"/>
  <c r="D369" i="8"/>
  <c r="D369" i="29"/>
  <c r="E369" i="29" s="1"/>
  <c r="G369" i="29" s="1"/>
  <c r="P161" i="31"/>
  <c r="O161" i="31"/>
  <c r="P157" i="31"/>
  <c r="O157" i="31"/>
  <c r="P153" i="31"/>
  <c r="O153" i="31"/>
  <c r="P149" i="31"/>
  <c r="O149" i="31"/>
  <c r="O145" i="31"/>
  <c r="P145" i="31"/>
  <c r="P141" i="31"/>
  <c r="O141" i="31"/>
  <c r="P137" i="31"/>
  <c r="O137" i="31"/>
  <c r="O133" i="31"/>
  <c r="P133" i="31"/>
  <c r="P130" i="31"/>
  <c r="O130" i="31"/>
  <c r="P126" i="31"/>
  <c r="O126" i="31"/>
  <c r="O122" i="31"/>
  <c r="P122" i="31"/>
  <c r="O118" i="31"/>
  <c r="P118" i="31"/>
  <c r="P114" i="31"/>
  <c r="O114" i="31"/>
  <c r="P110" i="31"/>
  <c r="O110" i="31"/>
  <c r="P106" i="31"/>
  <c r="O106" i="31"/>
  <c r="O102" i="31"/>
  <c r="P102" i="31"/>
  <c r="O98" i="31"/>
  <c r="P98" i="31"/>
  <c r="O94" i="31"/>
  <c r="P94" i="31"/>
  <c r="O90" i="31"/>
  <c r="P90" i="31"/>
  <c r="P85" i="31"/>
  <c r="O85" i="31"/>
  <c r="O82" i="31"/>
  <c r="P82" i="31"/>
  <c r="P79" i="31"/>
  <c r="O79" i="31"/>
  <c r="P75" i="31"/>
  <c r="O75" i="31"/>
  <c r="P71" i="31"/>
  <c r="O71" i="31"/>
  <c r="O67" i="31"/>
  <c r="P67" i="31"/>
  <c r="O63" i="31"/>
  <c r="P63" i="31"/>
  <c r="P59" i="31"/>
  <c r="O59" i="31"/>
  <c r="O54" i="31"/>
  <c r="P54" i="31"/>
  <c r="P51" i="31"/>
  <c r="O51" i="31"/>
  <c r="O47" i="31"/>
  <c r="P47" i="31"/>
  <c r="P44" i="31"/>
  <c r="O44" i="31"/>
  <c r="O39" i="31"/>
  <c r="P39" i="31"/>
  <c r="P35" i="31"/>
  <c r="O35" i="31"/>
  <c r="P32" i="31"/>
  <c r="O32" i="31"/>
  <c r="O24" i="31"/>
  <c r="P24" i="31"/>
  <c r="P20" i="31"/>
  <c r="O20" i="31"/>
  <c r="P15" i="31"/>
  <c r="O15" i="31"/>
  <c r="O13" i="31"/>
  <c r="P13" i="31"/>
  <c r="P11" i="31"/>
  <c r="O11" i="31"/>
  <c r="AA376" i="29"/>
  <c r="AH376" i="29" s="1"/>
  <c r="AQ376" i="29" s="1"/>
  <c r="B377" i="29"/>
  <c r="C376" i="29"/>
  <c r="O140" i="30"/>
  <c r="P140" i="30"/>
  <c r="O136" i="30"/>
  <c r="P136" i="30"/>
  <c r="O132" i="30"/>
  <c r="P132" i="30"/>
  <c r="P128" i="30"/>
  <c r="O128" i="30"/>
  <c r="O124" i="30"/>
  <c r="P124" i="30"/>
  <c r="P120" i="30"/>
  <c r="O120" i="30"/>
  <c r="P116" i="30"/>
  <c r="O116" i="30"/>
  <c r="P112" i="30"/>
  <c r="O112" i="30"/>
  <c r="P108" i="30"/>
  <c r="O108" i="30"/>
  <c r="O105" i="30"/>
  <c r="P105" i="30"/>
  <c r="O101" i="30"/>
  <c r="P101" i="30"/>
  <c r="P96" i="30"/>
  <c r="O96" i="30"/>
  <c r="O92" i="30"/>
  <c r="P92" i="30"/>
  <c r="O89" i="30"/>
  <c r="P89" i="30"/>
  <c r="P84" i="30"/>
  <c r="O84" i="30"/>
  <c r="P80" i="30"/>
  <c r="O80" i="30"/>
  <c r="P76" i="30"/>
  <c r="O76" i="30"/>
  <c r="P72" i="30"/>
  <c r="O72" i="30"/>
  <c r="P68" i="30"/>
  <c r="O68" i="30"/>
  <c r="P64" i="30"/>
  <c r="O64" i="30"/>
  <c r="P60" i="30"/>
  <c r="O60" i="30"/>
  <c r="P56" i="30"/>
  <c r="O56" i="30"/>
  <c r="P52" i="30"/>
  <c r="O52" i="30"/>
  <c r="O48" i="30"/>
  <c r="P48" i="30"/>
  <c r="P44" i="30"/>
  <c r="O44" i="30"/>
  <c r="P40" i="30"/>
  <c r="O40" i="30"/>
  <c r="P37" i="30"/>
  <c r="O37" i="30"/>
  <c r="O33" i="30"/>
  <c r="P33" i="30"/>
  <c r="P29" i="30"/>
  <c r="O29" i="30"/>
  <c r="P22" i="30"/>
  <c r="O22" i="30"/>
  <c r="O17" i="30"/>
  <c r="P17" i="30"/>
  <c r="O15" i="30"/>
  <c r="P15" i="30"/>
  <c r="BC373" i="23"/>
  <c r="AY373" i="23"/>
  <c r="AZ373" i="23" s="1"/>
  <c r="M374" i="23"/>
  <c r="B371" i="8"/>
  <c r="AA370" i="8"/>
  <c r="AH370" i="8" s="1"/>
  <c r="AQ370" i="8" s="1"/>
  <c r="C370" i="8"/>
  <c r="F374" i="23"/>
  <c r="D375" i="23"/>
  <c r="G375" i="23" s="1"/>
  <c r="E375" i="23" s="1"/>
  <c r="E369" i="8"/>
  <c r="G368" i="8"/>
  <c r="J142" i="30" l="1"/>
  <c r="P141" i="30"/>
  <c r="O141" i="30"/>
  <c r="J165" i="31"/>
  <c r="P164" i="31"/>
  <c r="O164" i="31"/>
  <c r="J134" i="29"/>
  <c r="I369" i="29"/>
  <c r="G369" i="30"/>
  <c r="I369" i="30"/>
  <c r="G369" i="31"/>
  <c r="I369" i="31"/>
  <c r="J135" i="29"/>
  <c r="J136" i="29" s="1"/>
  <c r="O133" i="29"/>
  <c r="P133" i="29"/>
  <c r="P129" i="29"/>
  <c r="O129" i="29"/>
  <c r="O125" i="29"/>
  <c r="P125" i="29"/>
  <c r="P121" i="29"/>
  <c r="O121" i="29"/>
  <c r="O117" i="29"/>
  <c r="P117" i="29"/>
  <c r="P114" i="29"/>
  <c r="O114" i="29"/>
  <c r="O110" i="29"/>
  <c r="P110" i="29"/>
  <c r="P107" i="29"/>
  <c r="O107" i="29"/>
  <c r="O103" i="29"/>
  <c r="P103" i="29"/>
  <c r="O99" i="29"/>
  <c r="P99" i="29"/>
  <c r="P95" i="29"/>
  <c r="O95" i="29"/>
  <c r="P91" i="29"/>
  <c r="O91" i="29"/>
  <c r="O87" i="29"/>
  <c r="P87" i="29"/>
  <c r="P83" i="29"/>
  <c r="O83" i="29"/>
  <c r="O79" i="29"/>
  <c r="P79" i="29"/>
  <c r="P75" i="29"/>
  <c r="O75" i="29"/>
  <c r="O71" i="29"/>
  <c r="P71" i="29"/>
  <c r="O67" i="29"/>
  <c r="P67" i="29"/>
  <c r="O63" i="29"/>
  <c r="P63" i="29"/>
  <c r="P59" i="29"/>
  <c r="O59" i="29"/>
  <c r="P55" i="29"/>
  <c r="O55" i="29"/>
  <c r="O51" i="29"/>
  <c r="P51" i="29"/>
  <c r="O45" i="29"/>
  <c r="P45" i="29"/>
  <c r="O41" i="29"/>
  <c r="P41" i="29"/>
  <c r="O35" i="29"/>
  <c r="P35" i="29"/>
  <c r="P32" i="29"/>
  <c r="O32" i="29"/>
  <c r="O28" i="29"/>
  <c r="P28" i="29"/>
  <c r="P24" i="29"/>
  <c r="O24" i="29"/>
  <c r="P20" i="29"/>
  <c r="O20" i="29"/>
  <c r="P17" i="29"/>
  <c r="O17" i="29"/>
  <c r="O13" i="29"/>
  <c r="P13" i="29"/>
  <c r="P132" i="29"/>
  <c r="O132" i="29"/>
  <c r="P128" i="29"/>
  <c r="O128" i="29"/>
  <c r="O124" i="29"/>
  <c r="P124" i="29"/>
  <c r="P120" i="29"/>
  <c r="O120" i="29"/>
  <c r="P116" i="29"/>
  <c r="O116" i="29"/>
  <c r="O113" i="29"/>
  <c r="P113" i="29"/>
  <c r="O109" i="29"/>
  <c r="P109" i="29"/>
  <c r="P106" i="29"/>
  <c r="O106" i="29"/>
  <c r="O102" i="29"/>
  <c r="P102" i="29"/>
  <c r="P98" i="29"/>
  <c r="O98" i="29"/>
  <c r="P94" i="29"/>
  <c r="O94" i="29"/>
  <c r="O90" i="29"/>
  <c r="P90" i="29"/>
  <c r="O86" i="29"/>
  <c r="P86" i="29"/>
  <c r="O82" i="29"/>
  <c r="P82" i="29"/>
  <c r="O78" i="29"/>
  <c r="P78" i="29"/>
  <c r="P74" i="29"/>
  <c r="O74" i="29"/>
  <c r="O70" i="29"/>
  <c r="P70" i="29"/>
  <c r="P66" i="29"/>
  <c r="O66" i="29"/>
  <c r="P62" i="29"/>
  <c r="O62" i="29"/>
  <c r="O58" i="29"/>
  <c r="P58" i="29"/>
  <c r="P54" i="29"/>
  <c r="O54" i="29"/>
  <c r="P50" i="29"/>
  <c r="O50" i="29"/>
  <c r="P47" i="29"/>
  <c r="O47" i="29"/>
  <c r="P44" i="29"/>
  <c r="O44" i="29"/>
  <c r="P40" i="29"/>
  <c r="O40" i="29"/>
  <c r="O37" i="29"/>
  <c r="P37" i="29"/>
  <c r="O31" i="29"/>
  <c r="P31" i="29"/>
  <c r="P27" i="29"/>
  <c r="O27" i="29"/>
  <c r="O23" i="29"/>
  <c r="P23" i="29"/>
  <c r="O16" i="29"/>
  <c r="P16" i="29"/>
  <c r="O12" i="29"/>
  <c r="P12" i="29"/>
  <c r="C377" i="29"/>
  <c r="AA377" i="29"/>
  <c r="AH377" i="29" s="1"/>
  <c r="AQ377" i="29" s="1"/>
  <c r="B378" i="29"/>
  <c r="O135" i="29"/>
  <c r="P135" i="29"/>
  <c r="O131" i="29"/>
  <c r="P131" i="29"/>
  <c r="P127" i="29"/>
  <c r="O127" i="29"/>
  <c r="P123" i="29"/>
  <c r="O123" i="29"/>
  <c r="O119" i="29"/>
  <c r="P119" i="29"/>
  <c r="O115" i="29"/>
  <c r="P115" i="29"/>
  <c r="P112" i="29"/>
  <c r="O112" i="29"/>
  <c r="O108" i="29"/>
  <c r="P108" i="29"/>
  <c r="O105" i="29"/>
  <c r="P105" i="29"/>
  <c r="P101" i="29"/>
  <c r="O101" i="29"/>
  <c r="O97" i="29"/>
  <c r="P97" i="29"/>
  <c r="P93" i="29"/>
  <c r="O93" i="29"/>
  <c r="O89" i="29"/>
  <c r="P89" i="29"/>
  <c r="P85" i="29"/>
  <c r="O85" i="29"/>
  <c r="O81" i="29"/>
  <c r="P81" i="29"/>
  <c r="P77" i="29"/>
  <c r="O77" i="29"/>
  <c r="O73" i="29"/>
  <c r="P73" i="29"/>
  <c r="P69" i="29"/>
  <c r="O69" i="29"/>
  <c r="O65" i="29"/>
  <c r="P65" i="29"/>
  <c r="O61" i="29"/>
  <c r="P61" i="29"/>
  <c r="P57" i="29"/>
  <c r="O57" i="29"/>
  <c r="P53" i="29"/>
  <c r="O53" i="29"/>
  <c r="P49" i="29"/>
  <c r="O49" i="29"/>
  <c r="O46" i="29"/>
  <c r="P46" i="29"/>
  <c r="O43" i="29"/>
  <c r="P43" i="29"/>
  <c r="P39" i="29"/>
  <c r="O39" i="29"/>
  <c r="O34" i="29"/>
  <c r="P34" i="29"/>
  <c r="O29" i="29"/>
  <c r="P29" i="29"/>
  <c r="P26" i="29"/>
  <c r="O26" i="29"/>
  <c r="O22" i="29"/>
  <c r="P22" i="29"/>
  <c r="O19" i="29"/>
  <c r="P19" i="29"/>
  <c r="P15" i="29"/>
  <c r="O15" i="29"/>
  <c r="O11" i="29"/>
  <c r="P11" i="29"/>
  <c r="D370" i="31"/>
  <c r="E370" i="31" s="1"/>
  <c r="D370" i="30"/>
  <c r="E370" i="30" s="1"/>
  <c r="D370" i="29"/>
  <c r="E370" i="29" s="1"/>
  <c r="D370" i="8"/>
  <c r="C378" i="31"/>
  <c r="AA378" i="31"/>
  <c r="AH378" i="31" s="1"/>
  <c r="AQ378" i="31" s="1"/>
  <c r="B379" i="31"/>
  <c r="P134" i="29"/>
  <c r="O134" i="29"/>
  <c r="O130" i="29"/>
  <c r="P130" i="29"/>
  <c r="P126" i="29"/>
  <c r="O126" i="29"/>
  <c r="P122" i="29"/>
  <c r="O122" i="29"/>
  <c r="O118" i="29"/>
  <c r="P118" i="29"/>
  <c r="P111" i="29"/>
  <c r="O111" i="29"/>
  <c r="P104" i="29"/>
  <c r="O104" i="29"/>
  <c r="P100" i="29"/>
  <c r="O100" i="29"/>
  <c r="O96" i="29"/>
  <c r="P96" i="29"/>
  <c r="P92" i="29"/>
  <c r="O92" i="29"/>
  <c r="P88" i="29"/>
  <c r="O88" i="29"/>
  <c r="P84" i="29"/>
  <c r="O84" i="29"/>
  <c r="O80" i="29"/>
  <c r="P80" i="29"/>
  <c r="O76" i="29"/>
  <c r="P76" i="29"/>
  <c r="O72" i="29"/>
  <c r="P72" i="29"/>
  <c r="P68" i="29"/>
  <c r="O68" i="29"/>
  <c r="P64" i="29"/>
  <c r="O64" i="29"/>
  <c r="O60" i="29"/>
  <c r="P60" i="29"/>
  <c r="P56" i="29"/>
  <c r="O56" i="29"/>
  <c r="O52" i="29"/>
  <c r="P52" i="29"/>
  <c r="O48" i="29"/>
  <c r="P48" i="29"/>
  <c r="O42" i="29"/>
  <c r="P42" i="29"/>
  <c r="P38" i="29"/>
  <c r="O38" i="29"/>
  <c r="P36" i="29"/>
  <c r="O36" i="29"/>
  <c r="O33" i="29"/>
  <c r="P33" i="29"/>
  <c r="O30" i="29"/>
  <c r="P30" i="29"/>
  <c r="O25" i="29"/>
  <c r="P25" i="29"/>
  <c r="O21" i="29"/>
  <c r="P21" i="29"/>
  <c r="P18" i="29"/>
  <c r="O18" i="29"/>
  <c r="O14" i="29"/>
  <c r="P14" i="29"/>
  <c r="O10" i="29"/>
  <c r="P10" i="29"/>
  <c r="B379" i="30"/>
  <c r="AA378" i="30"/>
  <c r="AH378" i="30" s="1"/>
  <c r="AQ378" i="30" s="1"/>
  <c r="C378" i="30"/>
  <c r="BC374" i="23"/>
  <c r="AY374" i="23"/>
  <c r="AZ374" i="23" s="1"/>
  <c r="M375" i="23"/>
  <c r="G369" i="8"/>
  <c r="E370" i="8"/>
  <c r="F375" i="23"/>
  <c r="D376" i="23"/>
  <c r="G376" i="23" s="1"/>
  <c r="E376" i="23" s="1"/>
  <c r="B372" i="8"/>
  <c r="AA371" i="8"/>
  <c r="AH371" i="8" s="1"/>
  <c r="AQ371" i="8" s="1"/>
  <c r="C371" i="8"/>
  <c r="P136" i="29" l="1"/>
  <c r="O136" i="29"/>
  <c r="J137" i="29"/>
  <c r="O165" i="31"/>
  <c r="J166" i="31"/>
  <c r="P165" i="31"/>
  <c r="G370" i="29"/>
  <c r="I370" i="29"/>
  <c r="G370" i="30"/>
  <c r="I370" i="30"/>
  <c r="G370" i="31"/>
  <c r="I370" i="31"/>
  <c r="J143" i="30"/>
  <c r="O142" i="30"/>
  <c r="P142" i="30"/>
  <c r="AA379" i="30"/>
  <c r="AH379" i="30" s="1"/>
  <c r="AQ379" i="30" s="1"/>
  <c r="B380" i="30"/>
  <c r="C379" i="30"/>
  <c r="AA378" i="29"/>
  <c r="AH378" i="29" s="1"/>
  <c r="AQ378" i="29" s="1"/>
  <c r="C378" i="29"/>
  <c r="B379" i="29"/>
  <c r="D371" i="31"/>
  <c r="E371" i="31" s="1"/>
  <c r="D371" i="30"/>
  <c r="E371" i="30" s="1"/>
  <c r="D371" i="29"/>
  <c r="E371" i="29" s="1"/>
  <c r="D371" i="8"/>
  <c r="B380" i="31"/>
  <c r="AA379" i="31"/>
  <c r="AH379" i="31" s="1"/>
  <c r="AQ379" i="31" s="1"/>
  <c r="C379" i="31"/>
  <c r="AY375" i="23"/>
  <c r="AZ375" i="23" s="1"/>
  <c r="BC375" i="23"/>
  <c r="M376" i="23"/>
  <c r="E371" i="8"/>
  <c r="D377" i="23"/>
  <c r="G377" i="23" s="1"/>
  <c r="E377" i="23" s="1"/>
  <c r="F376" i="23"/>
  <c r="B373" i="8"/>
  <c r="AA372" i="8"/>
  <c r="AH372" i="8" s="1"/>
  <c r="AQ372" i="8" s="1"/>
  <c r="C372" i="8"/>
  <c r="G370" i="8"/>
  <c r="G371" i="29" l="1"/>
  <c r="I371" i="29"/>
  <c r="J144" i="30"/>
  <c r="P143" i="30"/>
  <c r="O143" i="30"/>
  <c r="G371" i="30"/>
  <c r="I371" i="30"/>
  <c r="J138" i="29"/>
  <c r="O137" i="29"/>
  <c r="P137" i="29"/>
  <c r="G371" i="31"/>
  <c r="I371" i="31"/>
  <c r="O166" i="31"/>
  <c r="J167" i="31"/>
  <c r="P166" i="31"/>
  <c r="B381" i="31"/>
  <c r="AA380" i="31"/>
  <c r="AH380" i="31" s="1"/>
  <c r="AQ380" i="31" s="1"/>
  <c r="C380" i="31"/>
  <c r="B380" i="29"/>
  <c r="C379" i="29"/>
  <c r="AA379" i="29"/>
  <c r="AH379" i="29" s="1"/>
  <c r="AQ379" i="29" s="1"/>
  <c r="AA380" i="30"/>
  <c r="AH380" i="30" s="1"/>
  <c r="AQ380" i="30" s="1"/>
  <c r="B381" i="30"/>
  <c r="C380" i="30"/>
  <c r="D372" i="31"/>
  <c r="E372" i="31" s="1"/>
  <c r="D372" i="30"/>
  <c r="E372" i="30" s="1"/>
  <c r="D372" i="29"/>
  <c r="E372" i="29" s="1"/>
  <c r="D372" i="8"/>
  <c r="BC376" i="23"/>
  <c r="AY376" i="23"/>
  <c r="AZ376" i="23" s="1"/>
  <c r="M377" i="23"/>
  <c r="B374" i="8"/>
  <c r="B375" i="8" s="1"/>
  <c r="AA373" i="8"/>
  <c r="AH373" i="8" s="1"/>
  <c r="AQ373" i="8" s="1"/>
  <c r="C373" i="8"/>
  <c r="G371" i="8"/>
  <c r="E372" i="8"/>
  <c r="F377" i="23"/>
  <c r="D378" i="23"/>
  <c r="G378" i="23" s="1"/>
  <c r="E378" i="23" s="1"/>
  <c r="G372" i="29" l="1"/>
  <c r="I372" i="29"/>
  <c r="G372" i="30"/>
  <c r="I372" i="30"/>
  <c r="O138" i="29"/>
  <c r="J139" i="29"/>
  <c r="P138" i="29"/>
  <c r="G372" i="31"/>
  <c r="I372" i="31"/>
  <c r="O167" i="31"/>
  <c r="J168" i="31"/>
  <c r="P167" i="31"/>
  <c r="J145" i="30"/>
  <c r="P144" i="30"/>
  <c r="O144" i="30"/>
  <c r="C375" i="8"/>
  <c r="B376" i="8"/>
  <c r="AA375" i="8"/>
  <c r="AH375" i="8" s="1"/>
  <c r="AQ375" i="8" s="1"/>
  <c r="C381" i="31"/>
  <c r="AA381" i="31"/>
  <c r="AH381" i="31" s="1"/>
  <c r="AQ381" i="31" s="1"/>
  <c r="B382" i="31"/>
  <c r="D373" i="31"/>
  <c r="E373" i="31" s="1"/>
  <c r="D373" i="30"/>
  <c r="E373" i="30" s="1"/>
  <c r="D373" i="8"/>
  <c r="D373" i="29"/>
  <c r="E373" i="29" s="1"/>
  <c r="B382" i="30"/>
  <c r="C381" i="30"/>
  <c r="AA381" i="30"/>
  <c r="AH381" i="30" s="1"/>
  <c r="AQ381" i="30" s="1"/>
  <c r="C380" i="29"/>
  <c r="AA380" i="29"/>
  <c r="AH380" i="29" s="1"/>
  <c r="AQ380" i="29" s="1"/>
  <c r="B381" i="29"/>
  <c r="BC377" i="23"/>
  <c r="AY377" i="23"/>
  <c r="AZ377" i="23" s="1"/>
  <c r="M378" i="23"/>
  <c r="G372" i="8"/>
  <c r="AA374" i="8"/>
  <c r="AH374" i="8" s="1"/>
  <c r="AQ374" i="8" s="1"/>
  <c r="C374" i="8"/>
  <c r="D379" i="23"/>
  <c r="G379" i="23" s="1"/>
  <c r="E379" i="23" s="1"/>
  <c r="F378" i="23"/>
  <c r="E373" i="8"/>
  <c r="P145" i="30" l="1"/>
  <c r="O145" i="30"/>
  <c r="J146" i="30"/>
  <c r="G373" i="30"/>
  <c r="I373" i="30"/>
  <c r="G373" i="31"/>
  <c r="I373" i="31"/>
  <c r="O168" i="31"/>
  <c r="J169" i="31"/>
  <c r="P168" i="31"/>
  <c r="G373" i="29"/>
  <c r="I373" i="29"/>
  <c r="J140" i="29"/>
  <c r="O139" i="29"/>
  <c r="P139" i="29"/>
  <c r="D374" i="31"/>
  <c r="E374" i="31" s="1"/>
  <c r="D374" i="30"/>
  <c r="E374" i="30" s="1"/>
  <c r="D374" i="29"/>
  <c r="E374" i="29" s="1"/>
  <c r="D374" i="8"/>
  <c r="B383" i="30"/>
  <c r="C382" i="30"/>
  <c r="AA382" i="30"/>
  <c r="AH382" i="30" s="1"/>
  <c r="AQ382" i="30" s="1"/>
  <c r="B383" i="31"/>
  <c r="AA382" i="31"/>
  <c r="AH382" i="31" s="1"/>
  <c r="AQ382" i="31" s="1"/>
  <c r="C382" i="31"/>
  <c r="B377" i="8"/>
  <c r="AA376" i="8"/>
  <c r="AH376" i="8" s="1"/>
  <c r="AQ376" i="8" s="1"/>
  <c r="C376" i="8"/>
  <c r="D375" i="31"/>
  <c r="E375" i="31" s="1"/>
  <c r="I375" i="31" s="1"/>
  <c r="D375" i="30"/>
  <c r="E375" i="30" s="1"/>
  <c r="I375" i="30" s="1"/>
  <c r="D375" i="29"/>
  <c r="E375" i="29" s="1"/>
  <c r="I375" i="29" s="1"/>
  <c r="D375" i="8"/>
  <c r="E375" i="8" s="1"/>
  <c r="AA381" i="29"/>
  <c r="AH381" i="29" s="1"/>
  <c r="AQ381" i="29" s="1"/>
  <c r="C381" i="29"/>
  <c r="B382" i="29"/>
  <c r="BC378" i="23"/>
  <c r="AY378" i="23"/>
  <c r="AZ378" i="23" s="1"/>
  <c r="M379" i="23"/>
  <c r="AY27" i="8"/>
  <c r="I375" i="8" s="1"/>
  <c r="D380" i="23"/>
  <c r="G380" i="23" s="1"/>
  <c r="E380" i="23" s="1"/>
  <c r="F379" i="23"/>
  <c r="G373" i="8"/>
  <c r="E374" i="8"/>
  <c r="G374" i="30" l="1"/>
  <c r="G375" i="30" s="1"/>
  <c r="I374" i="30"/>
  <c r="G374" i="31"/>
  <c r="I374" i="31"/>
  <c r="P140" i="29"/>
  <c r="J141" i="29"/>
  <c r="O140" i="29"/>
  <c r="J170" i="31"/>
  <c r="P169" i="31"/>
  <c r="O169" i="31"/>
  <c r="O146" i="30"/>
  <c r="J147" i="30"/>
  <c r="P146" i="30"/>
  <c r="G374" i="29"/>
  <c r="I374" i="29"/>
  <c r="C377" i="8"/>
  <c r="B378" i="8"/>
  <c r="AA377" i="8"/>
  <c r="AH377" i="8" s="1"/>
  <c r="AQ377" i="8" s="1"/>
  <c r="G375" i="29"/>
  <c r="AA382" i="29"/>
  <c r="AH382" i="29" s="1"/>
  <c r="AQ382" i="29" s="1"/>
  <c r="B383" i="29"/>
  <c r="C382" i="29"/>
  <c r="D376" i="31"/>
  <c r="E376" i="31" s="1"/>
  <c r="I376" i="31" s="1"/>
  <c r="D376" i="30"/>
  <c r="E376" i="30" s="1"/>
  <c r="D376" i="29"/>
  <c r="E376" i="29" s="1"/>
  <c r="I376" i="29" s="1"/>
  <c r="D376" i="8"/>
  <c r="E376" i="8" s="1"/>
  <c r="I376" i="8" s="1"/>
  <c r="B384" i="30"/>
  <c r="C383" i="30"/>
  <c r="AA383" i="30"/>
  <c r="AH383" i="30" s="1"/>
  <c r="AQ383" i="30" s="1"/>
  <c r="G375" i="31"/>
  <c r="C383" i="31"/>
  <c r="AA383" i="31"/>
  <c r="AH383" i="31" s="1"/>
  <c r="AQ383" i="31" s="1"/>
  <c r="B384" i="31"/>
  <c r="AY379" i="23"/>
  <c r="AZ379" i="23" s="1"/>
  <c r="BC379" i="23"/>
  <c r="M380" i="23"/>
  <c r="I10" i="8"/>
  <c r="J10" i="8" s="1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7" i="8"/>
  <c r="I238" i="8"/>
  <c r="I239" i="8"/>
  <c r="I240" i="8"/>
  <c r="I241" i="8"/>
  <c r="I242" i="8"/>
  <c r="I243" i="8"/>
  <c r="I244" i="8"/>
  <c r="I245" i="8"/>
  <c r="I246" i="8"/>
  <c r="I247" i="8"/>
  <c r="I248" i="8"/>
  <c r="I249" i="8"/>
  <c r="I250" i="8"/>
  <c r="I251" i="8"/>
  <c r="I252" i="8"/>
  <c r="I253" i="8"/>
  <c r="I254" i="8"/>
  <c r="I255" i="8"/>
  <c r="I256" i="8"/>
  <c r="I257" i="8"/>
  <c r="I258" i="8"/>
  <c r="I259" i="8"/>
  <c r="I260" i="8"/>
  <c r="I261" i="8"/>
  <c r="I262" i="8"/>
  <c r="I263" i="8"/>
  <c r="I264" i="8"/>
  <c r="I265" i="8"/>
  <c r="I266" i="8"/>
  <c r="I267" i="8"/>
  <c r="I268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I281" i="8"/>
  <c r="I282" i="8"/>
  <c r="I283" i="8"/>
  <c r="I284" i="8"/>
  <c r="I285" i="8"/>
  <c r="I286" i="8"/>
  <c r="I287" i="8"/>
  <c r="I288" i="8"/>
  <c r="I289" i="8"/>
  <c r="I290" i="8"/>
  <c r="I291" i="8"/>
  <c r="I292" i="8"/>
  <c r="I293" i="8"/>
  <c r="I294" i="8"/>
  <c r="I295" i="8"/>
  <c r="I296" i="8"/>
  <c r="I297" i="8"/>
  <c r="I298" i="8"/>
  <c r="I299" i="8"/>
  <c r="I300" i="8"/>
  <c r="I301" i="8"/>
  <c r="I302" i="8"/>
  <c r="I303" i="8"/>
  <c r="I304" i="8"/>
  <c r="I305" i="8"/>
  <c r="I306" i="8"/>
  <c r="I307" i="8"/>
  <c r="I308" i="8"/>
  <c r="I309" i="8"/>
  <c r="I310" i="8"/>
  <c r="I311" i="8"/>
  <c r="I312" i="8"/>
  <c r="I313" i="8"/>
  <c r="I314" i="8"/>
  <c r="I315" i="8"/>
  <c r="I316" i="8"/>
  <c r="I317" i="8"/>
  <c r="I318" i="8"/>
  <c r="I319" i="8"/>
  <c r="I320" i="8"/>
  <c r="I321" i="8"/>
  <c r="I322" i="8"/>
  <c r="I323" i="8"/>
  <c r="I324" i="8"/>
  <c r="I325" i="8"/>
  <c r="I326" i="8"/>
  <c r="I327" i="8"/>
  <c r="I328" i="8"/>
  <c r="I329" i="8"/>
  <c r="I330" i="8"/>
  <c r="I331" i="8"/>
  <c r="I332" i="8"/>
  <c r="I333" i="8"/>
  <c r="I334" i="8"/>
  <c r="I335" i="8"/>
  <c r="I336" i="8"/>
  <c r="I337" i="8"/>
  <c r="I338" i="8"/>
  <c r="I339" i="8"/>
  <c r="I340" i="8"/>
  <c r="I341" i="8"/>
  <c r="I342" i="8"/>
  <c r="I343" i="8"/>
  <c r="I344" i="8"/>
  <c r="I345" i="8"/>
  <c r="I346" i="8"/>
  <c r="I347" i="8"/>
  <c r="I348" i="8"/>
  <c r="I349" i="8"/>
  <c r="I350" i="8"/>
  <c r="I351" i="8"/>
  <c r="I352" i="8"/>
  <c r="I353" i="8"/>
  <c r="I354" i="8"/>
  <c r="I355" i="8"/>
  <c r="I356" i="8"/>
  <c r="I357" i="8"/>
  <c r="I358" i="8"/>
  <c r="I359" i="8"/>
  <c r="I360" i="8"/>
  <c r="I361" i="8"/>
  <c r="I362" i="8"/>
  <c r="I363" i="8"/>
  <c r="I364" i="8"/>
  <c r="I365" i="8"/>
  <c r="I366" i="8"/>
  <c r="I367" i="8"/>
  <c r="I368" i="8"/>
  <c r="I369" i="8"/>
  <c r="I370" i="8"/>
  <c r="I371" i="8"/>
  <c r="I372" i="8"/>
  <c r="I373" i="8"/>
  <c r="I374" i="8"/>
  <c r="G374" i="8"/>
  <c r="G375" i="8" s="1"/>
  <c r="G376" i="8" s="1"/>
  <c r="D381" i="23"/>
  <c r="G381" i="23" s="1"/>
  <c r="E381" i="23" s="1"/>
  <c r="F380" i="23"/>
  <c r="G376" i="30" l="1"/>
  <c r="I376" i="30"/>
  <c r="P141" i="29"/>
  <c r="O141" i="29"/>
  <c r="J142" i="29"/>
  <c r="G376" i="31"/>
  <c r="J148" i="30"/>
  <c r="P147" i="30"/>
  <c r="O147" i="30"/>
  <c r="J171" i="31"/>
  <c r="P170" i="31"/>
  <c r="O170" i="31"/>
  <c r="B385" i="31"/>
  <c r="AA384" i="31"/>
  <c r="AH384" i="31" s="1"/>
  <c r="AQ384" i="31" s="1"/>
  <c r="C384" i="31"/>
  <c r="C383" i="29"/>
  <c r="AA383" i="29"/>
  <c r="AH383" i="29" s="1"/>
  <c r="AQ383" i="29" s="1"/>
  <c r="B384" i="29"/>
  <c r="AA378" i="8"/>
  <c r="AH378" i="8" s="1"/>
  <c r="AQ378" i="8" s="1"/>
  <c r="B379" i="8"/>
  <c r="C378" i="8"/>
  <c r="D377" i="31"/>
  <c r="E377" i="31" s="1"/>
  <c r="D377" i="30"/>
  <c r="E377" i="30" s="1"/>
  <c r="D377" i="8"/>
  <c r="E377" i="8" s="1"/>
  <c r="D377" i="29"/>
  <c r="E377" i="29" s="1"/>
  <c r="I377" i="29" s="1"/>
  <c r="I377" i="8"/>
  <c r="G377" i="8"/>
  <c r="AA384" i="30"/>
  <c r="AH384" i="30" s="1"/>
  <c r="AQ384" i="30" s="1"/>
  <c r="B385" i="30"/>
  <c r="C384" i="30"/>
  <c r="G376" i="29"/>
  <c r="G377" i="29" s="1"/>
  <c r="BC380" i="23"/>
  <c r="AY380" i="23"/>
  <c r="AZ380" i="23" s="1"/>
  <c r="M381" i="23"/>
  <c r="J11" i="8"/>
  <c r="J12" i="8" s="1"/>
  <c r="J13" i="8" s="1"/>
  <c r="J14" i="8" s="1"/>
  <c r="J15" i="8" s="1"/>
  <c r="J16" i="8" s="1"/>
  <c r="J17" i="8" s="1"/>
  <c r="J18" i="8" s="1"/>
  <c r="J19" i="8" s="1"/>
  <c r="J20" i="8" s="1"/>
  <c r="J21" i="8" s="1"/>
  <c r="J22" i="8" s="1"/>
  <c r="J23" i="8" s="1"/>
  <c r="J24" i="8" s="1"/>
  <c r="J25" i="8" s="1"/>
  <c r="J26" i="8" s="1"/>
  <c r="J27" i="8" s="1"/>
  <c r="J28" i="8" s="1"/>
  <c r="J29" i="8" s="1"/>
  <c r="J30" i="8" s="1"/>
  <c r="J31" i="8" s="1"/>
  <c r="J32" i="8" s="1"/>
  <c r="J33" i="8" s="1"/>
  <c r="J34" i="8" s="1"/>
  <c r="J35" i="8" s="1"/>
  <c r="J36" i="8" s="1"/>
  <c r="J37" i="8" s="1"/>
  <c r="J38" i="8" s="1"/>
  <c r="J39" i="8" s="1"/>
  <c r="J40" i="8" s="1"/>
  <c r="J41" i="8" s="1"/>
  <c r="J42" i="8" s="1"/>
  <c r="J43" i="8" s="1"/>
  <c r="J44" i="8" s="1"/>
  <c r="J45" i="8" s="1"/>
  <c r="J46" i="8" s="1"/>
  <c r="J47" i="8" s="1"/>
  <c r="J48" i="8" s="1"/>
  <c r="J49" i="8" s="1"/>
  <c r="J50" i="8" s="1"/>
  <c r="J51" i="8" s="1"/>
  <c r="J52" i="8" s="1"/>
  <c r="J53" i="8" s="1"/>
  <c r="J54" i="8" s="1"/>
  <c r="J55" i="8" s="1"/>
  <c r="J56" i="8" s="1"/>
  <c r="J57" i="8" s="1"/>
  <c r="J58" i="8" s="1"/>
  <c r="J59" i="8" s="1"/>
  <c r="J60" i="8" s="1"/>
  <c r="J61" i="8" s="1"/>
  <c r="J62" i="8" s="1"/>
  <c r="J63" i="8" s="1"/>
  <c r="J64" i="8" s="1"/>
  <c r="J65" i="8" s="1"/>
  <c r="J66" i="8" s="1"/>
  <c r="J67" i="8" s="1"/>
  <c r="J68" i="8" s="1"/>
  <c r="J69" i="8" s="1"/>
  <c r="J70" i="8" s="1"/>
  <c r="J71" i="8" s="1"/>
  <c r="J72" i="8" s="1"/>
  <c r="J73" i="8" s="1"/>
  <c r="J74" i="8" s="1"/>
  <c r="J75" i="8" s="1"/>
  <c r="J76" i="8" s="1"/>
  <c r="J77" i="8" s="1"/>
  <c r="J78" i="8" s="1"/>
  <c r="J79" i="8" s="1"/>
  <c r="J80" i="8" s="1"/>
  <c r="J81" i="8" s="1"/>
  <c r="J82" i="8" s="1"/>
  <c r="J83" i="8" s="1"/>
  <c r="J84" i="8" s="1"/>
  <c r="J85" i="8" s="1"/>
  <c r="J86" i="8" s="1"/>
  <c r="J87" i="8" s="1"/>
  <c r="J88" i="8" s="1"/>
  <c r="J89" i="8" s="1"/>
  <c r="J90" i="8" s="1"/>
  <c r="J91" i="8" s="1"/>
  <c r="J92" i="8" s="1"/>
  <c r="J93" i="8" s="1"/>
  <c r="J94" i="8" s="1"/>
  <c r="J95" i="8" s="1"/>
  <c r="J96" i="8" s="1"/>
  <c r="J97" i="8" s="1"/>
  <c r="J98" i="8" s="1"/>
  <c r="J99" i="8" s="1"/>
  <c r="J100" i="8" s="1"/>
  <c r="J101" i="8" s="1"/>
  <c r="J102" i="8" s="1"/>
  <c r="J103" i="8" s="1"/>
  <c r="J104" i="8" s="1"/>
  <c r="J105" i="8" s="1"/>
  <c r="J106" i="8" s="1"/>
  <c r="J107" i="8" s="1"/>
  <c r="J108" i="8" s="1"/>
  <c r="J109" i="8" s="1"/>
  <c r="J110" i="8" s="1"/>
  <c r="J111" i="8" s="1"/>
  <c r="J112" i="8" s="1"/>
  <c r="J113" i="8" s="1"/>
  <c r="J114" i="8" s="1"/>
  <c r="J115" i="8" s="1"/>
  <c r="J116" i="8" s="1"/>
  <c r="J117" i="8" s="1"/>
  <c r="J118" i="8" s="1"/>
  <c r="J119" i="8" s="1"/>
  <c r="J120" i="8" s="1"/>
  <c r="J121" i="8" s="1"/>
  <c r="J122" i="8" s="1"/>
  <c r="J123" i="8" s="1"/>
  <c r="J124" i="8" s="1"/>
  <c r="J125" i="8" s="1"/>
  <c r="J126" i="8" s="1"/>
  <c r="J127" i="8" s="1"/>
  <c r="J128" i="8" s="1"/>
  <c r="J129" i="8" s="1"/>
  <c r="J130" i="8" s="1"/>
  <c r="J131" i="8" s="1"/>
  <c r="J132" i="8" s="1"/>
  <c r="J133" i="8" s="1"/>
  <c r="J134" i="8" s="1"/>
  <c r="J135" i="8" s="1"/>
  <c r="J136" i="8" s="1"/>
  <c r="J137" i="8" s="1"/>
  <c r="J138" i="8" s="1"/>
  <c r="J139" i="8" s="1"/>
  <c r="J140" i="8" s="1"/>
  <c r="J141" i="8" s="1"/>
  <c r="J142" i="8" s="1"/>
  <c r="J143" i="8" s="1"/>
  <c r="J144" i="8" s="1"/>
  <c r="J145" i="8" s="1"/>
  <c r="J146" i="8" s="1"/>
  <c r="J147" i="8" s="1"/>
  <c r="J148" i="8" s="1"/>
  <c r="J149" i="8" s="1"/>
  <c r="J150" i="8" s="1"/>
  <c r="J151" i="8" s="1"/>
  <c r="J152" i="8" s="1"/>
  <c r="J153" i="8" s="1"/>
  <c r="J154" i="8" s="1"/>
  <c r="J155" i="8" s="1"/>
  <c r="J156" i="8" s="1"/>
  <c r="J157" i="8" s="1"/>
  <c r="J158" i="8" s="1"/>
  <c r="J159" i="8" s="1"/>
  <c r="J160" i="8" s="1"/>
  <c r="J161" i="8" s="1"/>
  <c r="J162" i="8" s="1"/>
  <c r="J163" i="8" s="1"/>
  <c r="J164" i="8" s="1"/>
  <c r="J165" i="8" s="1"/>
  <c r="J166" i="8" s="1"/>
  <c r="J167" i="8" s="1"/>
  <c r="J168" i="8" s="1"/>
  <c r="J169" i="8" s="1"/>
  <c r="J170" i="8" s="1"/>
  <c r="J171" i="8" s="1"/>
  <c r="J172" i="8" s="1"/>
  <c r="J173" i="8" s="1"/>
  <c r="J174" i="8" s="1"/>
  <c r="J175" i="8" s="1"/>
  <c r="J176" i="8" s="1"/>
  <c r="J177" i="8" s="1"/>
  <c r="J178" i="8" s="1"/>
  <c r="J179" i="8" s="1"/>
  <c r="J180" i="8" s="1"/>
  <c r="J181" i="8" s="1"/>
  <c r="J182" i="8" s="1"/>
  <c r="J183" i="8" s="1"/>
  <c r="J184" i="8" s="1"/>
  <c r="J185" i="8" s="1"/>
  <c r="J186" i="8" s="1"/>
  <c r="J187" i="8" s="1"/>
  <c r="J188" i="8" s="1"/>
  <c r="J189" i="8" s="1"/>
  <c r="J190" i="8" s="1"/>
  <c r="J191" i="8" s="1"/>
  <c r="J192" i="8" s="1"/>
  <c r="J193" i="8" s="1"/>
  <c r="J194" i="8" s="1"/>
  <c r="J195" i="8" s="1"/>
  <c r="J196" i="8" s="1"/>
  <c r="J197" i="8" s="1"/>
  <c r="J198" i="8" s="1"/>
  <c r="J199" i="8" s="1"/>
  <c r="J200" i="8" s="1"/>
  <c r="J201" i="8" s="1"/>
  <c r="J202" i="8" s="1"/>
  <c r="J203" i="8" s="1"/>
  <c r="J204" i="8" s="1"/>
  <c r="J205" i="8" s="1"/>
  <c r="J206" i="8" s="1"/>
  <c r="J207" i="8" s="1"/>
  <c r="J208" i="8" s="1"/>
  <c r="J209" i="8" s="1"/>
  <c r="J210" i="8" s="1"/>
  <c r="J211" i="8" s="1"/>
  <c r="J212" i="8" s="1"/>
  <c r="J213" i="8" s="1"/>
  <c r="J214" i="8" s="1"/>
  <c r="J215" i="8" s="1"/>
  <c r="J216" i="8" s="1"/>
  <c r="J217" i="8" s="1"/>
  <c r="J218" i="8" s="1"/>
  <c r="J219" i="8" s="1"/>
  <c r="J220" i="8" s="1"/>
  <c r="J221" i="8" s="1"/>
  <c r="J222" i="8" s="1"/>
  <c r="J223" i="8" s="1"/>
  <c r="J224" i="8" s="1"/>
  <c r="J225" i="8" s="1"/>
  <c r="J226" i="8" s="1"/>
  <c r="J227" i="8" s="1"/>
  <c r="J228" i="8" s="1"/>
  <c r="J229" i="8" s="1"/>
  <c r="J230" i="8" s="1"/>
  <c r="J231" i="8" s="1"/>
  <c r="J232" i="8" s="1"/>
  <c r="J233" i="8" s="1"/>
  <c r="J234" i="8" s="1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J248" i="8" s="1"/>
  <c r="J249" i="8" s="1"/>
  <c r="J250" i="8" s="1"/>
  <c r="J251" i="8" s="1"/>
  <c r="J252" i="8" s="1"/>
  <c r="J253" i="8" s="1"/>
  <c r="J254" i="8" s="1"/>
  <c r="J255" i="8" s="1"/>
  <c r="J256" i="8" s="1"/>
  <c r="J257" i="8" s="1"/>
  <c r="J258" i="8" s="1"/>
  <c r="J259" i="8" s="1"/>
  <c r="J260" i="8" s="1"/>
  <c r="J261" i="8" s="1"/>
  <c r="J262" i="8" s="1"/>
  <c r="J263" i="8" s="1"/>
  <c r="J264" i="8" s="1"/>
  <c r="J265" i="8" s="1"/>
  <c r="J266" i="8" s="1"/>
  <c r="J267" i="8" s="1"/>
  <c r="J268" i="8" s="1"/>
  <c r="J269" i="8" s="1"/>
  <c r="J270" i="8" s="1"/>
  <c r="J271" i="8" s="1"/>
  <c r="J272" i="8" s="1"/>
  <c r="J273" i="8" s="1"/>
  <c r="J274" i="8" s="1"/>
  <c r="J275" i="8" s="1"/>
  <c r="J276" i="8" s="1"/>
  <c r="J277" i="8" s="1"/>
  <c r="J278" i="8" s="1"/>
  <c r="J279" i="8" s="1"/>
  <c r="J280" i="8" s="1"/>
  <c r="J281" i="8" s="1"/>
  <c r="J282" i="8" s="1"/>
  <c r="J283" i="8" s="1"/>
  <c r="J284" i="8" s="1"/>
  <c r="J285" i="8" s="1"/>
  <c r="J286" i="8" s="1"/>
  <c r="J287" i="8" s="1"/>
  <c r="J288" i="8" s="1"/>
  <c r="J289" i="8" s="1"/>
  <c r="J290" i="8" s="1"/>
  <c r="J291" i="8" s="1"/>
  <c r="J292" i="8" s="1"/>
  <c r="J293" i="8" s="1"/>
  <c r="J294" i="8" s="1"/>
  <c r="J295" i="8" s="1"/>
  <c r="J296" i="8" s="1"/>
  <c r="J297" i="8" s="1"/>
  <c r="J298" i="8" s="1"/>
  <c r="J299" i="8" s="1"/>
  <c r="J300" i="8" s="1"/>
  <c r="J301" i="8" s="1"/>
  <c r="J302" i="8" s="1"/>
  <c r="J303" i="8" s="1"/>
  <c r="J304" i="8" s="1"/>
  <c r="J305" i="8" s="1"/>
  <c r="J306" i="8" s="1"/>
  <c r="J307" i="8" s="1"/>
  <c r="J308" i="8" s="1"/>
  <c r="J309" i="8" s="1"/>
  <c r="J310" i="8" s="1"/>
  <c r="J311" i="8" s="1"/>
  <c r="J312" i="8" s="1"/>
  <c r="J313" i="8" s="1"/>
  <c r="J314" i="8" s="1"/>
  <c r="J315" i="8" s="1"/>
  <c r="J316" i="8" s="1"/>
  <c r="J317" i="8" s="1"/>
  <c r="J318" i="8" s="1"/>
  <c r="J319" i="8" s="1"/>
  <c r="J320" i="8" s="1"/>
  <c r="J321" i="8" s="1"/>
  <c r="J322" i="8" s="1"/>
  <c r="J323" i="8" s="1"/>
  <c r="J324" i="8" s="1"/>
  <c r="J325" i="8" s="1"/>
  <c r="J326" i="8" s="1"/>
  <c r="J327" i="8" s="1"/>
  <c r="J328" i="8" s="1"/>
  <c r="J329" i="8" s="1"/>
  <c r="J330" i="8" s="1"/>
  <c r="J331" i="8" s="1"/>
  <c r="J332" i="8" s="1"/>
  <c r="J333" i="8" s="1"/>
  <c r="J334" i="8" s="1"/>
  <c r="J335" i="8" s="1"/>
  <c r="J336" i="8" s="1"/>
  <c r="J337" i="8" s="1"/>
  <c r="J338" i="8" s="1"/>
  <c r="J339" i="8" s="1"/>
  <c r="J340" i="8" s="1"/>
  <c r="J341" i="8" s="1"/>
  <c r="J342" i="8" s="1"/>
  <c r="J343" i="8" s="1"/>
  <c r="J344" i="8" s="1"/>
  <c r="J345" i="8" s="1"/>
  <c r="J346" i="8" s="1"/>
  <c r="J347" i="8" s="1"/>
  <c r="J348" i="8" s="1"/>
  <c r="J349" i="8" s="1"/>
  <c r="J350" i="8" s="1"/>
  <c r="J351" i="8" s="1"/>
  <c r="J352" i="8" s="1"/>
  <c r="J353" i="8" s="1"/>
  <c r="J354" i="8" s="1"/>
  <c r="J355" i="8" s="1"/>
  <c r="J356" i="8" s="1"/>
  <c r="J357" i="8" s="1"/>
  <c r="J358" i="8" s="1"/>
  <c r="J359" i="8" s="1"/>
  <c r="J360" i="8" s="1"/>
  <c r="J361" i="8" s="1"/>
  <c r="J362" i="8" s="1"/>
  <c r="J363" i="8" s="1"/>
  <c r="J364" i="8" s="1"/>
  <c r="J365" i="8" s="1"/>
  <c r="J366" i="8" s="1"/>
  <c r="J367" i="8" s="1"/>
  <c r="J368" i="8" s="1"/>
  <c r="J369" i="8" s="1"/>
  <c r="J370" i="8" s="1"/>
  <c r="J371" i="8" s="1"/>
  <c r="J372" i="8" s="1"/>
  <c r="J373" i="8" s="1"/>
  <c r="J374" i="8" s="1"/>
  <c r="J375" i="8" s="1"/>
  <c r="P10" i="8"/>
  <c r="O10" i="8"/>
  <c r="D382" i="23"/>
  <c r="G382" i="23" s="1"/>
  <c r="E382" i="23" s="1"/>
  <c r="F381" i="23"/>
  <c r="G377" i="30" l="1"/>
  <c r="I377" i="30"/>
  <c r="G377" i="31"/>
  <c r="I377" i="31"/>
  <c r="O148" i="30"/>
  <c r="J149" i="30"/>
  <c r="P148" i="30"/>
  <c r="J143" i="29"/>
  <c r="P142" i="29"/>
  <c r="O142" i="29"/>
  <c r="J172" i="31"/>
  <c r="O171" i="31"/>
  <c r="P171" i="31"/>
  <c r="AA384" i="29"/>
  <c r="AH384" i="29" s="1"/>
  <c r="AQ384" i="29" s="1"/>
  <c r="B385" i="29"/>
  <c r="C384" i="29"/>
  <c r="AA385" i="30"/>
  <c r="AH385" i="30" s="1"/>
  <c r="AQ385" i="30" s="1"/>
  <c r="C385" i="30"/>
  <c r="B386" i="30"/>
  <c r="D378" i="31"/>
  <c r="E378" i="31" s="1"/>
  <c r="D378" i="30"/>
  <c r="E378" i="30" s="1"/>
  <c r="D378" i="29"/>
  <c r="E378" i="29" s="1"/>
  <c r="D378" i="8"/>
  <c r="E378" i="8" s="1"/>
  <c r="I378" i="8"/>
  <c r="B386" i="31"/>
  <c r="AA385" i="31"/>
  <c r="AH385" i="31" s="1"/>
  <c r="AQ385" i="31" s="1"/>
  <c r="C385" i="31"/>
  <c r="C379" i="8"/>
  <c r="B380" i="8"/>
  <c r="AA379" i="8"/>
  <c r="AH379" i="8" s="1"/>
  <c r="AQ379" i="8" s="1"/>
  <c r="G378" i="8"/>
  <c r="BC381" i="23"/>
  <c r="AY381" i="23"/>
  <c r="AZ381" i="23" s="1"/>
  <c r="O13" i="8"/>
  <c r="O17" i="8"/>
  <c r="P14" i="8"/>
  <c r="O18" i="8"/>
  <c r="P17" i="8"/>
  <c r="O25" i="8"/>
  <c r="P13" i="8"/>
  <c r="P11" i="8"/>
  <c r="P25" i="8"/>
  <c r="O22" i="8"/>
  <c r="P21" i="8"/>
  <c r="O11" i="8"/>
  <c r="O21" i="8"/>
  <c r="P29" i="8"/>
  <c r="O14" i="8"/>
  <c r="P22" i="8"/>
  <c r="O15" i="8"/>
  <c r="O37" i="8"/>
  <c r="P30" i="8"/>
  <c r="O23" i="8"/>
  <c r="O31" i="8"/>
  <c r="O12" i="8"/>
  <c r="O28" i="8"/>
  <c r="O29" i="8"/>
  <c r="P18" i="8"/>
  <c r="O38" i="8"/>
  <c r="P15" i="8"/>
  <c r="P12" i="8"/>
  <c r="O30" i="8"/>
  <c r="P23" i="8"/>
  <c r="O20" i="8"/>
  <c r="J376" i="8"/>
  <c r="P375" i="8"/>
  <c r="O375" i="8"/>
  <c r="P37" i="8"/>
  <c r="P38" i="8"/>
  <c r="P31" i="8"/>
  <c r="P20" i="8"/>
  <c r="P28" i="8"/>
  <c r="O33" i="8"/>
  <c r="O26" i="8"/>
  <c r="O34" i="8"/>
  <c r="O19" i="8"/>
  <c r="O27" i="8"/>
  <c r="O35" i="8"/>
  <c r="O16" i="8"/>
  <c r="O24" i="8"/>
  <c r="O32" i="8"/>
  <c r="P33" i="8"/>
  <c r="P26" i="8"/>
  <c r="P34" i="8"/>
  <c r="P19" i="8"/>
  <c r="P27" i="8"/>
  <c r="P35" i="8"/>
  <c r="P16" i="8"/>
  <c r="P24" i="8"/>
  <c r="O36" i="8"/>
  <c r="M382" i="23"/>
  <c r="O39" i="8"/>
  <c r="O40" i="8"/>
  <c r="P39" i="8"/>
  <c r="P32" i="8"/>
  <c r="P40" i="8"/>
  <c r="P36" i="8"/>
  <c r="P42" i="8"/>
  <c r="O42" i="8"/>
  <c r="P41" i="8"/>
  <c r="O41" i="8"/>
  <c r="F382" i="23"/>
  <c r="D383" i="23"/>
  <c r="G383" i="23" s="1"/>
  <c r="E383" i="23" s="1"/>
  <c r="G378" i="31" l="1"/>
  <c r="I378" i="31"/>
  <c r="O143" i="29"/>
  <c r="J144" i="29"/>
  <c r="P143" i="29"/>
  <c r="G378" i="29"/>
  <c r="I378" i="29"/>
  <c r="J173" i="31"/>
  <c r="O172" i="31"/>
  <c r="P172" i="31"/>
  <c r="G378" i="30"/>
  <c r="I378" i="30"/>
  <c r="O149" i="30"/>
  <c r="J150" i="30"/>
  <c r="P149" i="30"/>
  <c r="C386" i="30"/>
  <c r="AA386" i="30"/>
  <c r="AH386" i="30" s="1"/>
  <c r="AQ386" i="30" s="1"/>
  <c r="B387" i="30"/>
  <c r="B386" i="29"/>
  <c r="C385" i="29"/>
  <c r="AA385" i="29"/>
  <c r="AH385" i="29" s="1"/>
  <c r="AQ385" i="29" s="1"/>
  <c r="AA380" i="8"/>
  <c r="AH380" i="8" s="1"/>
  <c r="AQ380" i="8" s="1"/>
  <c r="B381" i="8"/>
  <c r="C380" i="8"/>
  <c r="C386" i="31"/>
  <c r="AA386" i="31"/>
  <c r="AH386" i="31" s="1"/>
  <c r="AQ386" i="31" s="1"/>
  <c r="B387" i="31"/>
  <c r="D379" i="31"/>
  <c r="E379" i="31" s="1"/>
  <c r="D379" i="30"/>
  <c r="E379" i="30" s="1"/>
  <c r="D379" i="29"/>
  <c r="E379" i="29" s="1"/>
  <c r="D379" i="8"/>
  <c r="E379" i="8" s="1"/>
  <c r="G379" i="8" s="1"/>
  <c r="BC382" i="23"/>
  <c r="AY382" i="23"/>
  <c r="AZ382" i="23" s="1"/>
  <c r="P376" i="8"/>
  <c r="O376" i="8"/>
  <c r="J377" i="8"/>
  <c r="M383" i="23"/>
  <c r="P43" i="8"/>
  <c r="O43" i="8"/>
  <c r="F383" i="23"/>
  <c r="D384" i="23"/>
  <c r="G384" i="23" s="1"/>
  <c r="E384" i="23" s="1"/>
  <c r="I379" i="8" l="1"/>
  <c r="G379" i="31"/>
  <c r="I379" i="31"/>
  <c r="O173" i="31"/>
  <c r="P173" i="31"/>
  <c r="J174" i="31"/>
  <c r="G379" i="29"/>
  <c r="I379" i="29"/>
  <c r="J145" i="29"/>
  <c r="O144" i="29"/>
  <c r="P144" i="29"/>
  <c r="G379" i="30"/>
  <c r="I379" i="30"/>
  <c r="P150" i="30"/>
  <c r="J151" i="30"/>
  <c r="O150" i="30"/>
  <c r="D380" i="31"/>
  <c r="E380" i="31" s="1"/>
  <c r="D380" i="30"/>
  <c r="E380" i="30" s="1"/>
  <c r="D380" i="29"/>
  <c r="E380" i="29" s="1"/>
  <c r="I380" i="29" s="1"/>
  <c r="D380" i="8"/>
  <c r="E380" i="8" s="1"/>
  <c r="I380" i="8" s="1"/>
  <c r="C387" i="31"/>
  <c r="AA387" i="31"/>
  <c r="AH387" i="31" s="1"/>
  <c r="AQ387" i="31" s="1"/>
  <c r="B388" i="31"/>
  <c r="AA381" i="8"/>
  <c r="AH381" i="8" s="1"/>
  <c r="AQ381" i="8" s="1"/>
  <c r="B382" i="8"/>
  <c r="C381" i="8"/>
  <c r="C386" i="29"/>
  <c r="AA386" i="29"/>
  <c r="AH386" i="29" s="1"/>
  <c r="AQ386" i="29" s="1"/>
  <c r="B387" i="29"/>
  <c r="AA387" i="30"/>
  <c r="AH387" i="30" s="1"/>
  <c r="AQ387" i="30" s="1"/>
  <c r="B388" i="30"/>
  <c r="C387" i="30"/>
  <c r="AY383" i="23"/>
  <c r="AZ383" i="23" s="1"/>
  <c r="BC383" i="23"/>
  <c r="P377" i="8"/>
  <c r="O377" i="8"/>
  <c r="J378" i="8"/>
  <c r="M384" i="23"/>
  <c r="P44" i="8"/>
  <c r="O44" i="8"/>
  <c r="F384" i="23"/>
  <c r="D385" i="23"/>
  <c r="G385" i="23" s="1"/>
  <c r="E385" i="23" s="1"/>
  <c r="O174" i="31" l="1"/>
  <c r="P174" i="31"/>
  <c r="J175" i="31"/>
  <c r="P145" i="29"/>
  <c r="J146" i="29"/>
  <c r="O145" i="29"/>
  <c r="G380" i="30"/>
  <c r="I380" i="30"/>
  <c r="J152" i="30"/>
  <c r="O151" i="30"/>
  <c r="P151" i="30"/>
  <c r="G380" i="31"/>
  <c r="I380" i="31"/>
  <c r="B389" i="30"/>
  <c r="AA388" i="30"/>
  <c r="AH388" i="30" s="1"/>
  <c r="AQ388" i="30" s="1"/>
  <c r="C388" i="30"/>
  <c r="B389" i="31"/>
  <c r="C388" i="31"/>
  <c r="AA388" i="31"/>
  <c r="AH388" i="31" s="1"/>
  <c r="AQ388" i="31" s="1"/>
  <c r="D381" i="31"/>
  <c r="E381" i="31" s="1"/>
  <c r="D381" i="30"/>
  <c r="E381" i="30" s="1"/>
  <c r="D381" i="8"/>
  <c r="E381" i="8" s="1"/>
  <c r="D381" i="29"/>
  <c r="E381" i="29" s="1"/>
  <c r="I381" i="29" s="1"/>
  <c r="I381" i="8"/>
  <c r="G380" i="29"/>
  <c r="G381" i="29" s="1"/>
  <c r="C387" i="29"/>
  <c r="AA387" i="29"/>
  <c r="AH387" i="29" s="1"/>
  <c r="AQ387" i="29" s="1"/>
  <c r="B388" i="29"/>
  <c r="C382" i="8"/>
  <c r="AA382" i="8"/>
  <c r="AH382" i="8" s="1"/>
  <c r="AQ382" i="8" s="1"/>
  <c r="B383" i="8"/>
  <c r="G380" i="8"/>
  <c r="G381" i="8" s="1"/>
  <c r="BC384" i="23"/>
  <c r="AY384" i="23"/>
  <c r="AZ384" i="23" s="1"/>
  <c r="P378" i="8"/>
  <c r="O378" i="8"/>
  <c r="J379" i="8"/>
  <c r="M385" i="23"/>
  <c r="P45" i="8"/>
  <c r="O45" i="8"/>
  <c r="D386" i="23"/>
  <c r="G386" i="23" s="1"/>
  <c r="E386" i="23" s="1"/>
  <c r="F385" i="23"/>
  <c r="G381" i="31" l="1"/>
  <c r="I381" i="31"/>
  <c r="J176" i="31"/>
  <c r="P175" i="31"/>
  <c r="O175" i="31"/>
  <c r="P152" i="30"/>
  <c r="O152" i="30"/>
  <c r="J153" i="30"/>
  <c r="O146" i="29"/>
  <c r="J147" i="29"/>
  <c r="P146" i="29"/>
  <c r="G381" i="30"/>
  <c r="I381" i="30"/>
  <c r="AA383" i="8"/>
  <c r="AH383" i="8" s="1"/>
  <c r="AQ383" i="8" s="1"/>
  <c r="B384" i="8"/>
  <c r="C383" i="8"/>
  <c r="B390" i="30"/>
  <c r="AA389" i="30"/>
  <c r="AH389" i="30" s="1"/>
  <c r="AQ389" i="30" s="1"/>
  <c r="C389" i="30"/>
  <c r="D382" i="31"/>
  <c r="E382" i="31" s="1"/>
  <c r="D382" i="30"/>
  <c r="E382" i="30" s="1"/>
  <c r="D382" i="29"/>
  <c r="E382" i="29" s="1"/>
  <c r="I382" i="29" s="1"/>
  <c r="D382" i="8"/>
  <c r="E382" i="8" s="1"/>
  <c r="I382" i="8" s="1"/>
  <c r="G382" i="29"/>
  <c r="C389" i="31"/>
  <c r="B390" i="31"/>
  <c r="AA389" i="31"/>
  <c r="AH389" i="31" s="1"/>
  <c r="AQ389" i="31" s="1"/>
  <c r="AA388" i="29"/>
  <c r="AH388" i="29" s="1"/>
  <c r="AQ388" i="29" s="1"/>
  <c r="C388" i="29"/>
  <c r="B389" i="29"/>
  <c r="BC385" i="23"/>
  <c r="AY385" i="23"/>
  <c r="AZ385" i="23" s="1"/>
  <c r="J380" i="8"/>
  <c r="P379" i="8"/>
  <c r="O379" i="8"/>
  <c r="M386" i="23"/>
  <c r="P46" i="8"/>
  <c r="O46" i="8"/>
  <c r="F386" i="23"/>
  <c r="D387" i="23"/>
  <c r="G387" i="23" s="1"/>
  <c r="E387" i="23" s="1"/>
  <c r="G382" i="8" l="1"/>
  <c r="G382" i="31"/>
  <c r="I382" i="31"/>
  <c r="J177" i="31"/>
  <c r="O176" i="31"/>
  <c r="P176" i="31"/>
  <c r="O147" i="29"/>
  <c r="P147" i="29"/>
  <c r="J148" i="29"/>
  <c r="G382" i="30"/>
  <c r="I382" i="30"/>
  <c r="J154" i="30"/>
  <c r="P153" i="30"/>
  <c r="O153" i="30"/>
  <c r="AA389" i="29"/>
  <c r="AH389" i="29" s="1"/>
  <c r="AQ389" i="29" s="1"/>
  <c r="B390" i="29"/>
  <c r="C389" i="29"/>
  <c r="B385" i="8"/>
  <c r="C384" i="8"/>
  <c r="AA384" i="8"/>
  <c r="AH384" i="8" s="1"/>
  <c r="AQ384" i="8" s="1"/>
  <c r="B391" i="31"/>
  <c r="C390" i="31"/>
  <c r="AA390" i="31"/>
  <c r="AH390" i="31" s="1"/>
  <c r="AQ390" i="31" s="1"/>
  <c r="C390" i="30"/>
  <c r="B391" i="30"/>
  <c r="AA390" i="30"/>
  <c r="AH390" i="30" s="1"/>
  <c r="AQ390" i="30" s="1"/>
  <c r="D383" i="31"/>
  <c r="E383" i="31" s="1"/>
  <c r="D383" i="30"/>
  <c r="E383" i="30" s="1"/>
  <c r="D383" i="29"/>
  <c r="E383" i="29" s="1"/>
  <c r="D383" i="8"/>
  <c r="E383" i="8" s="1"/>
  <c r="G383" i="8" s="1"/>
  <c r="I383" i="8"/>
  <c r="BC386" i="23"/>
  <c r="AY386" i="23"/>
  <c r="AZ386" i="23" s="1"/>
  <c r="P380" i="8"/>
  <c r="O380" i="8"/>
  <c r="J381" i="8"/>
  <c r="M387" i="23"/>
  <c r="P47" i="8"/>
  <c r="O47" i="8"/>
  <c r="D388" i="23"/>
  <c r="G388" i="23" s="1"/>
  <c r="E388" i="23" s="1"/>
  <c r="F387" i="23"/>
  <c r="G383" i="30" l="1"/>
  <c r="I383" i="30"/>
  <c r="P177" i="31"/>
  <c r="J178" i="31"/>
  <c r="O177" i="31"/>
  <c r="G383" i="31"/>
  <c r="I383" i="31"/>
  <c r="J155" i="30"/>
  <c r="P154" i="30"/>
  <c r="O154" i="30"/>
  <c r="J149" i="29"/>
  <c r="O148" i="29"/>
  <c r="P148" i="29"/>
  <c r="G383" i="29"/>
  <c r="I383" i="29"/>
  <c r="B391" i="29"/>
  <c r="C390" i="29"/>
  <c r="AA390" i="29"/>
  <c r="AH390" i="29" s="1"/>
  <c r="AQ390" i="29" s="1"/>
  <c r="D384" i="31"/>
  <c r="E384" i="31" s="1"/>
  <c r="D384" i="30"/>
  <c r="E384" i="30" s="1"/>
  <c r="D384" i="29"/>
  <c r="E384" i="29" s="1"/>
  <c r="D384" i="8"/>
  <c r="E384" i="8" s="1"/>
  <c r="G384" i="8" s="1"/>
  <c r="C385" i="8"/>
  <c r="AA385" i="8"/>
  <c r="AH385" i="8" s="1"/>
  <c r="AQ385" i="8" s="1"/>
  <c r="B386" i="8"/>
  <c r="B392" i="30"/>
  <c r="AA391" i="30"/>
  <c r="AH391" i="30" s="1"/>
  <c r="AQ391" i="30" s="1"/>
  <c r="C391" i="30"/>
  <c r="C391" i="31"/>
  <c r="AA391" i="31"/>
  <c r="AH391" i="31" s="1"/>
  <c r="AQ391" i="31" s="1"/>
  <c r="B392" i="31"/>
  <c r="AY387" i="23"/>
  <c r="AZ387" i="23" s="1"/>
  <c r="BC387" i="23"/>
  <c r="J382" i="8"/>
  <c r="O381" i="8"/>
  <c r="P381" i="8"/>
  <c r="M388" i="23"/>
  <c r="P48" i="8"/>
  <c r="O48" i="8"/>
  <c r="F388" i="23"/>
  <c r="D389" i="23"/>
  <c r="G389" i="23" s="1"/>
  <c r="E389" i="23" s="1"/>
  <c r="G384" i="30" l="1"/>
  <c r="I384" i="30"/>
  <c r="G384" i="31"/>
  <c r="I384" i="31"/>
  <c r="G384" i="29"/>
  <c r="I384" i="29"/>
  <c r="J150" i="29"/>
  <c r="O149" i="29"/>
  <c r="P149" i="29"/>
  <c r="J156" i="30"/>
  <c r="P155" i="30"/>
  <c r="O155" i="30"/>
  <c r="J179" i="31"/>
  <c r="O178" i="31"/>
  <c r="P178" i="31"/>
  <c r="B393" i="30"/>
  <c r="AA392" i="30"/>
  <c r="AH392" i="30" s="1"/>
  <c r="AQ392" i="30" s="1"/>
  <c r="C392" i="30"/>
  <c r="I384" i="8"/>
  <c r="AA386" i="8"/>
  <c r="AH386" i="8" s="1"/>
  <c r="AQ386" i="8" s="1"/>
  <c r="C386" i="8"/>
  <c r="B387" i="8"/>
  <c r="AA392" i="31"/>
  <c r="AH392" i="31" s="1"/>
  <c r="AQ392" i="31" s="1"/>
  <c r="C392" i="31"/>
  <c r="B393" i="31"/>
  <c r="D385" i="31"/>
  <c r="E385" i="31" s="1"/>
  <c r="D385" i="30"/>
  <c r="E385" i="30" s="1"/>
  <c r="D385" i="8"/>
  <c r="E385" i="8" s="1"/>
  <c r="G385" i="8" s="1"/>
  <c r="D385" i="29"/>
  <c r="E385" i="29" s="1"/>
  <c r="I385" i="8"/>
  <c r="C391" i="29"/>
  <c r="AA391" i="29"/>
  <c r="AH391" i="29" s="1"/>
  <c r="AQ391" i="29" s="1"/>
  <c r="B392" i="29"/>
  <c r="BC388" i="23"/>
  <c r="AY388" i="23"/>
  <c r="AZ388" i="23" s="1"/>
  <c r="P382" i="8"/>
  <c r="O382" i="8"/>
  <c r="J383" i="8"/>
  <c r="M389" i="23"/>
  <c r="P49" i="8"/>
  <c r="O49" i="8"/>
  <c r="D390" i="23"/>
  <c r="G390" i="23" s="1"/>
  <c r="E390" i="23" s="1"/>
  <c r="F389" i="23"/>
  <c r="J180" i="31" l="1"/>
  <c r="P179" i="31"/>
  <c r="O179" i="31"/>
  <c r="G385" i="30"/>
  <c r="I385" i="30"/>
  <c r="G385" i="31"/>
  <c r="I385" i="31"/>
  <c r="O150" i="29"/>
  <c r="J151" i="29"/>
  <c r="P150" i="29"/>
  <c r="G385" i="29"/>
  <c r="I385" i="29"/>
  <c r="J157" i="30"/>
  <c r="P156" i="30"/>
  <c r="O156" i="30"/>
  <c r="AA387" i="8"/>
  <c r="AH387" i="8" s="1"/>
  <c r="AQ387" i="8" s="1"/>
  <c r="B388" i="8"/>
  <c r="C387" i="8"/>
  <c r="AA392" i="29"/>
  <c r="AH392" i="29" s="1"/>
  <c r="AQ392" i="29" s="1"/>
  <c r="C392" i="29"/>
  <c r="B393" i="29"/>
  <c r="B394" i="31"/>
  <c r="AA393" i="31"/>
  <c r="AH393" i="31" s="1"/>
  <c r="AQ393" i="31" s="1"/>
  <c r="C393" i="31"/>
  <c r="D386" i="31"/>
  <c r="E386" i="31" s="1"/>
  <c r="D386" i="30"/>
  <c r="E386" i="30" s="1"/>
  <c r="D386" i="29"/>
  <c r="E386" i="29" s="1"/>
  <c r="D386" i="8"/>
  <c r="E386" i="8" s="1"/>
  <c r="I386" i="8" s="1"/>
  <c r="B394" i="30"/>
  <c r="C393" i="30"/>
  <c r="AA393" i="30"/>
  <c r="AH393" i="30" s="1"/>
  <c r="AQ393" i="30" s="1"/>
  <c r="BC389" i="23"/>
  <c r="AY389" i="23"/>
  <c r="AZ389" i="23" s="1"/>
  <c r="O383" i="8"/>
  <c r="P383" i="8"/>
  <c r="J384" i="8"/>
  <c r="M390" i="23"/>
  <c r="P50" i="8"/>
  <c r="O50" i="8"/>
  <c r="F390" i="23"/>
  <c r="D391" i="23"/>
  <c r="G391" i="23" s="1"/>
  <c r="E391" i="23" s="1"/>
  <c r="O157" i="30" l="1"/>
  <c r="J158" i="30"/>
  <c r="P157" i="30"/>
  <c r="J152" i="29"/>
  <c r="P151" i="29"/>
  <c r="O151" i="29"/>
  <c r="G386" i="29"/>
  <c r="I386" i="29"/>
  <c r="G386" i="30"/>
  <c r="I386" i="30"/>
  <c r="O180" i="31"/>
  <c r="P180" i="31"/>
  <c r="J181" i="31"/>
  <c r="G386" i="31"/>
  <c r="I386" i="31"/>
  <c r="G386" i="8"/>
  <c r="B395" i="30"/>
  <c r="C394" i="30"/>
  <c r="AA394" i="30"/>
  <c r="AH394" i="30" s="1"/>
  <c r="AQ394" i="30" s="1"/>
  <c r="B395" i="31"/>
  <c r="C394" i="31"/>
  <c r="AA394" i="31"/>
  <c r="AH394" i="31" s="1"/>
  <c r="AQ394" i="31" s="1"/>
  <c r="D387" i="31"/>
  <c r="E387" i="31" s="1"/>
  <c r="D387" i="30"/>
  <c r="E387" i="30" s="1"/>
  <c r="D387" i="29"/>
  <c r="E387" i="29" s="1"/>
  <c r="D387" i="8"/>
  <c r="E387" i="8" s="1"/>
  <c r="I387" i="8"/>
  <c r="AA393" i="29"/>
  <c r="AH393" i="29" s="1"/>
  <c r="AQ393" i="29" s="1"/>
  <c r="B394" i="29"/>
  <c r="C393" i="29"/>
  <c r="C388" i="8"/>
  <c r="AA388" i="8"/>
  <c r="AH388" i="8" s="1"/>
  <c r="AQ388" i="8" s="1"/>
  <c r="B389" i="8"/>
  <c r="BC390" i="23"/>
  <c r="AY390" i="23"/>
  <c r="AZ390" i="23" s="1"/>
  <c r="O384" i="8"/>
  <c r="P384" i="8"/>
  <c r="J385" i="8"/>
  <c r="M391" i="23"/>
  <c r="P51" i="8"/>
  <c r="O51" i="8"/>
  <c r="D392" i="23"/>
  <c r="G392" i="23" s="1"/>
  <c r="E392" i="23" s="1"/>
  <c r="F391" i="23"/>
  <c r="G387" i="30" l="1"/>
  <c r="I387" i="30"/>
  <c r="O181" i="31"/>
  <c r="J182" i="31"/>
  <c r="P181" i="31"/>
  <c r="O158" i="30"/>
  <c r="J159" i="30"/>
  <c r="P158" i="30"/>
  <c r="G387" i="31"/>
  <c r="I387" i="31"/>
  <c r="P152" i="29"/>
  <c r="O152" i="29"/>
  <c r="J153" i="29"/>
  <c r="G387" i="29"/>
  <c r="I387" i="29"/>
  <c r="AA395" i="31"/>
  <c r="AH395" i="31" s="1"/>
  <c r="AQ395" i="31" s="1"/>
  <c r="C395" i="31"/>
  <c r="B396" i="31"/>
  <c r="G387" i="8"/>
  <c r="D388" i="31"/>
  <c r="E388" i="31" s="1"/>
  <c r="D388" i="30"/>
  <c r="E388" i="30" s="1"/>
  <c r="D388" i="29"/>
  <c r="E388" i="29" s="1"/>
  <c r="D388" i="8"/>
  <c r="E388" i="8" s="1"/>
  <c r="I388" i="8" s="1"/>
  <c r="AA389" i="8"/>
  <c r="AH389" i="8" s="1"/>
  <c r="AQ389" i="8" s="1"/>
  <c r="C389" i="8"/>
  <c r="B390" i="8"/>
  <c r="B395" i="29"/>
  <c r="AA394" i="29"/>
  <c r="AH394" i="29" s="1"/>
  <c r="AQ394" i="29" s="1"/>
  <c r="C394" i="29"/>
  <c r="AA395" i="30"/>
  <c r="AH395" i="30" s="1"/>
  <c r="AQ395" i="30" s="1"/>
  <c r="B396" i="30"/>
  <c r="C395" i="30"/>
  <c r="AY391" i="23"/>
  <c r="AZ391" i="23" s="1"/>
  <c r="BC391" i="23"/>
  <c r="O385" i="8"/>
  <c r="P385" i="8"/>
  <c r="J386" i="8"/>
  <c r="M392" i="23"/>
  <c r="P52" i="8"/>
  <c r="O52" i="8"/>
  <c r="F392" i="23"/>
  <c r="D393" i="23"/>
  <c r="G393" i="23" s="1"/>
  <c r="E393" i="23" s="1"/>
  <c r="G388" i="31" l="1"/>
  <c r="I388" i="31"/>
  <c r="P182" i="31"/>
  <c r="J183" i="31"/>
  <c r="O182" i="31"/>
  <c r="J154" i="29"/>
  <c r="P153" i="29"/>
  <c r="O153" i="29"/>
  <c r="P159" i="30"/>
  <c r="J160" i="30"/>
  <c r="O159" i="30"/>
  <c r="G388" i="29"/>
  <c r="I388" i="29"/>
  <c r="G388" i="30"/>
  <c r="I388" i="30"/>
  <c r="B397" i="30"/>
  <c r="C396" i="30"/>
  <c r="AA396" i="30"/>
  <c r="AH396" i="30" s="1"/>
  <c r="AQ396" i="30" s="1"/>
  <c r="B396" i="29"/>
  <c r="C395" i="29"/>
  <c r="AA395" i="29"/>
  <c r="AH395" i="29" s="1"/>
  <c r="AQ395" i="29" s="1"/>
  <c r="AA390" i="8"/>
  <c r="AH390" i="8" s="1"/>
  <c r="AQ390" i="8" s="1"/>
  <c r="B391" i="8"/>
  <c r="C390" i="8"/>
  <c r="G388" i="8"/>
  <c r="D389" i="31"/>
  <c r="E389" i="31" s="1"/>
  <c r="D389" i="30"/>
  <c r="E389" i="30" s="1"/>
  <c r="D389" i="8"/>
  <c r="E389" i="8" s="1"/>
  <c r="D389" i="29"/>
  <c r="E389" i="29" s="1"/>
  <c r="I389" i="8"/>
  <c r="B397" i="31"/>
  <c r="AA396" i="31"/>
  <c r="AH396" i="31" s="1"/>
  <c r="AQ396" i="31" s="1"/>
  <c r="C396" i="31"/>
  <c r="BC392" i="23"/>
  <c r="AY392" i="23"/>
  <c r="AZ392" i="23" s="1"/>
  <c r="O386" i="8"/>
  <c r="P386" i="8"/>
  <c r="J387" i="8"/>
  <c r="M393" i="23"/>
  <c r="P53" i="8"/>
  <c r="O53" i="8"/>
  <c r="D394" i="23"/>
  <c r="G394" i="23" s="1"/>
  <c r="E394" i="23" s="1"/>
  <c r="F393" i="23"/>
  <c r="G389" i="30" l="1"/>
  <c r="I389" i="30"/>
  <c r="J161" i="30"/>
  <c r="O160" i="30"/>
  <c r="P160" i="30"/>
  <c r="O154" i="29"/>
  <c r="J155" i="29"/>
  <c r="P154" i="29"/>
  <c r="G389" i="31"/>
  <c r="I389" i="31"/>
  <c r="G389" i="29"/>
  <c r="I389" i="29"/>
  <c r="J184" i="31"/>
  <c r="P183" i="31"/>
  <c r="O183" i="31"/>
  <c r="D390" i="31"/>
  <c r="E390" i="31" s="1"/>
  <c r="D390" i="30"/>
  <c r="E390" i="30" s="1"/>
  <c r="D390" i="29"/>
  <c r="E390" i="29" s="1"/>
  <c r="D390" i="8"/>
  <c r="E390" i="8" s="1"/>
  <c r="I390" i="8" s="1"/>
  <c r="AA397" i="30"/>
  <c r="AH397" i="30" s="1"/>
  <c r="AQ397" i="30" s="1"/>
  <c r="C397" i="30"/>
  <c r="B398" i="30"/>
  <c r="C397" i="31"/>
  <c r="AA397" i="31"/>
  <c r="AH397" i="31" s="1"/>
  <c r="AQ397" i="31" s="1"/>
  <c r="B398" i="31"/>
  <c r="C391" i="8"/>
  <c r="AA391" i="8"/>
  <c r="AH391" i="8" s="1"/>
  <c r="AQ391" i="8" s="1"/>
  <c r="B392" i="8"/>
  <c r="C396" i="29"/>
  <c r="B397" i="29"/>
  <c r="AA396" i="29"/>
  <c r="AH396" i="29" s="1"/>
  <c r="AQ396" i="29" s="1"/>
  <c r="G389" i="8"/>
  <c r="G390" i="8" s="1"/>
  <c r="BC393" i="23"/>
  <c r="AY393" i="23"/>
  <c r="AZ393" i="23" s="1"/>
  <c r="P387" i="8"/>
  <c r="O387" i="8"/>
  <c r="J388" i="8"/>
  <c r="M394" i="23"/>
  <c r="P54" i="8"/>
  <c r="O54" i="8"/>
  <c r="D395" i="23"/>
  <c r="G395" i="23" s="1"/>
  <c r="E395" i="23" s="1"/>
  <c r="F394" i="23"/>
  <c r="G390" i="31" l="1"/>
  <c r="I390" i="31"/>
  <c r="P184" i="31"/>
  <c r="J185" i="31"/>
  <c r="O184" i="31"/>
  <c r="J156" i="29"/>
  <c r="P155" i="29"/>
  <c r="O155" i="29"/>
  <c r="O161" i="30"/>
  <c r="P161" i="30"/>
  <c r="J162" i="30"/>
  <c r="G390" i="29"/>
  <c r="I390" i="29"/>
  <c r="G390" i="30"/>
  <c r="I390" i="30"/>
  <c r="B398" i="29"/>
  <c r="C397" i="29"/>
  <c r="AA397" i="29"/>
  <c r="AH397" i="29" s="1"/>
  <c r="AQ397" i="29" s="1"/>
  <c r="D391" i="31"/>
  <c r="E391" i="31" s="1"/>
  <c r="D391" i="30"/>
  <c r="E391" i="30" s="1"/>
  <c r="D391" i="29"/>
  <c r="E391" i="29" s="1"/>
  <c r="D391" i="8"/>
  <c r="E391" i="8" s="1"/>
  <c r="I391" i="8"/>
  <c r="B399" i="30"/>
  <c r="C398" i="30"/>
  <c r="AA398" i="30"/>
  <c r="AH398" i="30" s="1"/>
  <c r="AQ398" i="30" s="1"/>
  <c r="AA398" i="31"/>
  <c r="AH398" i="31" s="1"/>
  <c r="AQ398" i="31" s="1"/>
  <c r="B399" i="31"/>
  <c r="C398" i="31"/>
  <c r="G391" i="8"/>
  <c r="AA392" i="8"/>
  <c r="AH392" i="8" s="1"/>
  <c r="AQ392" i="8" s="1"/>
  <c r="B393" i="8"/>
  <c r="C392" i="8"/>
  <c r="BC394" i="23"/>
  <c r="AY394" i="23"/>
  <c r="AZ394" i="23" s="1"/>
  <c r="O388" i="8"/>
  <c r="P388" i="8"/>
  <c r="J389" i="8"/>
  <c r="M395" i="23"/>
  <c r="P55" i="8"/>
  <c r="O55" i="8"/>
  <c r="D396" i="23"/>
  <c r="G396" i="23" s="1"/>
  <c r="E396" i="23" s="1"/>
  <c r="F395" i="23"/>
  <c r="G391" i="30" l="1"/>
  <c r="I391" i="30"/>
  <c r="J163" i="30"/>
  <c r="P162" i="30"/>
  <c r="O162" i="30"/>
  <c r="G391" i="31"/>
  <c r="I391" i="31"/>
  <c r="O156" i="29"/>
  <c r="J157" i="29"/>
  <c r="P156" i="29"/>
  <c r="G391" i="29"/>
  <c r="I391" i="29"/>
  <c r="J186" i="31"/>
  <c r="P185" i="31"/>
  <c r="O185" i="31"/>
  <c r="B394" i="8"/>
  <c r="C393" i="8"/>
  <c r="AA393" i="8"/>
  <c r="AH393" i="8" s="1"/>
  <c r="AQ393" i="8" s="1"/>
  <c r="B400" i="31"/>
  <c r="C399" i="31"/>
  <c r="AA399" i="31"/>
  <c r="AH399" i="31" s="1"/>
  <c r="AQ399" i="31" s="1"/>
  <c r="B400" i="30"/>
  <c r="AA399" i="30"/>
  <c r="AH399" i="30" s="1"/>
  <c r="AQ399" i="30" s="1"/>
  <c r="C399" i="30"/>
  <c r="C398" i="29"/>
  <c r="B399" i="29"/>
  <c r="AA398" i="29"/>
  <c r="AH398" i="29" s="1"/>
  <c r="AQ398" i="29" s="1"/>
  <c r="D392" i="31"/>
  <c r="E392" i="31" s="1"/>
  <c r="D392" i="30"/>
  <c r="E392" i="30" s="1"/>
  <c r="D392" i="29"/>
  <c r="E392" i="29" s="1"/>
  <c r="D392" i="8"/>
  <c r="E392" i="8" s="1"/>
  <c r="G392" i="8" s="1"/>
  <c r="AY395" i="23"/>
  <c r="AZ395" i="23" s="1"/>
  <c r="BC395" i="23"/>
  <c r="O389" i="8"/>
  <c r="P389" i="8"/>
  <c r="J390" i="8"/>
  <c r="M396" i="23"/>
  <c r="P56" i="8"/>
  <c r="O56" i="8"/>
  <c r="D397" i="23"/>
  <c r="G397" i="23" s="1"/>
  <c r="E397" i="23" s="1"/>
  <c r="F396" i="23"/>
  <c r="I392" i="8" l="1"/>
  <c r="G392" i="31"/>
  <c r="I392" i="31"/>
  <c r="J187" i="31"/>
  <c r="O186" i="31"/>
  <c r="P186" i="31"/>
  <c r="P163" i="30"/>
  <c r="O163" i="30"/>
  <c r="J164" i="30"/>
  <c r="G392" i="29"/>
  <c r="I392" i="29"/>
  <c r="G392" i="30"/>
  <c r="I392" i="30"/>
  <c r="P157" i="29"/>
  <c r="O157" i="29"/>
  <c r="J158" i="29"/>
  <c r="B395" i="8"/>
  <c r="AA394" i="8"/>
  <c r="AH394" i="8" s="1"/>
  <c r="AQ394" i="8" s="1"/>
  <c r="C394" i="8"/>
  <c r="AA400" i="31"/>
  <c r="AH400" i="31" s="1"/>
  <c r="AQ400" i="31" s="1"/>
  <c r="B401" i="31"/>
  <c r="C400" i="31"/>
  <c r="B400" i="29"/>
  <c r="C399" i="29"/>
  <c r="AA399" i="29"/>
  <c r="AH399" i="29" s="1"/>
  <c r="AQ399" i="29" s="1"/>
  <c r="B401" i="30"/>
  <c r="C400" i="30"/>
  <c r="AA400" i="30"/>
  <c r="AH400" i="30" s="1"/>
  <c r="AQ400" i="30" s="1"/>
  <c r="D393" i="31"/>
  <c r="E393" i="31" s="1"/>
  <c r="D393" i="30"/>
  <c r="E393" i="30" s="1"/>
  <c r="D393" i="8"/>
  <c r="E393" i="8" s="1"/>
  <c r="G393" i="8" s="1"/>
  <c r="D393" i="29"/>
  <c r="E393" i="29" s="1"/>
  <c r="BC396" i="23"/>
  <c r="AY396" i="23"/>
  <c r="AZ396" i="23" s="1"/>
  <c r="P390" i="8"/>
  <c r="O390" i="8"/>
  <c r="J391" i="8"/>
  <c r="M397" i="23"/>
  <c r="P57" i="8"/>
  <c r="O57" i="8"/>
  <c r="D398" i="23"/>
  <c r="G398" i="23" s="1"/>
  <c r="E398" i="23" s="1"/>
  <c r="F397" i="23"/>
  <c r="I393" i="8" l="1"/>
  <c r="G393" i="29"/>
  <c r="I393" i="29"/>
  <c r="J159" i="29"/>
  <c r="O158" i="29"/>
  <c r="P158" i="29"/>
  <c r="O164" i="30"/>
  <c r="J165" i="30"/>
  <c r="P164" i="30"/>
  <c r="G393" i="30"/>
  <c r="I393" i="30"/>
  <c r="J188" i="31"/>
  <c r="P187" i="31"/>
  <c r="O187" i="31"/>
  <c r="G393" i="31"/>
  <c r="I393" i="31"/>
  <c r="B401" i="29"/>
  <c r="C400" i="29"/>
  <c r="AA400" i="29"/>
  <c r="AH400" i="29" s="1"/>
  <c r="AQ400" i="29" s="1"/>
  <c r="D394" i="31"/>
  <c r="E394" i="31" s="1"/>
  <c r="D394" i="30"/>
  <c r="E394" i="30" s="1"/>
  <c r="D394" i="29"/>
  <c r="E394" i="29" s="1"/>
  <c r="D394" i="8"/>
  <c r="E394" i="8" s="1"/>
  <c r="G394" i="8" s="1"/>
  <c r="AA401" i="30"/>
  <c r="AH401" i="30" s="1"/>
  <c r="AQ401" i="30" s="1"/>
  <c r="C401" i="30"/>
  <c r="B402" i="30"/>
  <c r="AA401" i="31"/>
  <c r="AH401" i="31" s="1"/>
  <c r="AQ401" i="31" s="1"/>
  <c r="B402" i="31"/>
  <c r="C401" i="31"/>
  <c r="C395" i="8"/>
  <c r="AA395" i="8"/>
  <c r="AH395" i="8" s="1"/>
  <c r="AQ395" i="8" s="1"/>
  <c r="B396" i="8"/>
  <c r="BC397" i="23"/>
  <c r="AY397" i="23"/>
  <c r="AZ397" i="23" s="1"/>
  <c r="P391" i="8"/>
  <c r="O391" i="8"/>
  <c r="J392" i="8"/>
  <c r="M398" i="23"/>
  <c r="P58" i="8"/>
  <c r="O58" i="8"/>
  <c r="F398" i="23"/>
  <c r="D399" i="23"/>
  <c r="G399" i="23" s="1"/>
  <c r="E399" i="23" s="1"/>
  <c r="G394" i="31" l="1"/>
  <c r="I394" i="31"/>
  <c r="P188" i="31"/>
  <c r="O188" i="31"/>
  <c r="J189" i="31"/>
  <c r="G394" i="29"/>
  <c r="I394" i="29"/>
  <c r="J166" i="30"/>
  <c r="O165" i="30"/>
  <c r="P165" i="30"/>
  <c r="O159" i="29"/>
  <c r="J160" i="29"/>
  <c r="P159" i="29"/>
  <c r="G394" i="30"/>
  <c r="I394" i="30"/>
  <c r="I394" i="8"/>
  <c r="D395" i="31"/>
  <c r="E395" i="31" s="1"/>
  <c r="D395" i="30"/>
  <c r="E395" i="30" s="1"/>
  <c r="D395" i="29"/>
  <c r="E395" i="29" s="1"/>
  <c r="D395" i="8"/>
  <c r="E395" i="8" s="1"/>
  <c r="G395" i="8" s="1"/>
  <c r="B403" i="30"/>
  <c r="AA402" i="30"/>
  <c r="AH402" i="30" s="1"/>
  <c r="AQ402" i="30" s="1"/>
  <c r="C402" i="30"/>
  <c r="C396" i="8"/>
  <c r="AA396" i="8"/>
  <c r="AH396" i="8" s="1"/>
  <c r="AQ396" i="8" s="1"/>
  <c r="B397" i="8"/>
  <c r="B403" i="31"/>
  <c r="C402" i="31"/>
  <c r="AA402" i="31"/>
  <c r="AH402" i="31" s="1"/>
  <c r="AQ402" i="31" s="1"/>
  <c r="B402" i="29"/>
  <c r="C401" i="29"/>
  <c r="AA401" i="29"/>
  <c r="AH401" i="29" s="1"/>
  <c r="AQ401" i="29" s="1"/>
  <c r="BC398" i="23"/>
  <c r="AY398" i="23"/>
  <c r="AZ398" i="23" s="1"/>
  <c r="P392" i="8"/>
  <c r="O392" i="8"/>
  <c r="J393" i="8"/>
  <c r="M399" i="23"/>
  <c r="P59" i="8"/>
  <c r="O59" i="8"/>
  <c r="D400" i="23"/>
  <c r="G400" i="23" s="1"/>
  <c r="E400" i="23" s="1"/>
  <c r="F399" i="23"/>
  <c r="G395" i="29" l="1"/>
  <c r="I395" i="29"/>
  <c r="J161" i="29"/>
  <c r="O160" i="29"/>
  <c r="P160" i="29"/>
  <c r="P166" i="30"/>
  <c r="O166" i="30"/>
  <c r="J167" i="30"/>
  <c r="O189" i="31"/>
  <c r="P189" i="31"/>
  <c r="J190" i="31"/>
  <c r="G395" i="30"/>
  <c r="I395" i="30"/>
  <c r="G395" i="31"/>
  <c r="I395" i="31"/>
  <c r="B403" i="29"/>
  <c r="C402" i="29"/>
  <c r="AA402" i="29"/>
  <c r="AH402" i="29" s="1"/>
  <c r="AQ402" i="29" s="1"/>
  <c r="AA397" i="8"/>
  <c r="AH397" i="8" s="1"/>
  <c r="AQ397" i="8" s="1"/>
  <c r="B398" i="8"/>
  <c r="C397" i="8"/>
  <c r="B404" i="30"/>
  <c r="C403" i="30"/>
  <c r="AA403" i="30"/>
  <c r="AH403" i="30" s="1"/>
  <c r="AQ403" i="30" s="1"/>
  <c r="D396" i="31"/>
  <c r="E396" i="31" s="1"/>
  <c r="D396" i="30"/>
  <c r="E396" i="30" s="1"/>
  <c r="D396" i="29"/>
  <c r="E396" i="29" s="1"/>
  <c r="D396" i="8"/>
  <c r="E396" i="8" s="1"/>
  <c r="G396" i="8" s="1"/>
  <c r="I395" i="8"/>
  <c r="AA403" i="31"/>
  <c r="AH403" i="31" s="1"/>
  <c r="AQ403" i="31" s="1"/>
  <c r="B404" i="31"/>
  <c r="C403" i="31"/>
  <c r="AY399" i="23"/>
  <c r="AZ399" i="23" s="1"/>
  <c r="BC399" i="23"/>
  <c r="P393" i="8"/>
  <c r="O393" i="8"/>
  <c r="J394" i="8"/>
  <c r="M400" i="23"/>
  <c r="P60" i="8"/>
  <c r="O60" i="8"/>
  <c r="D401" i="23"/>
  <c r="G401" i="23" s="1"/>
  <c r="E401" i="23" s="1"/>
  <c r="F400" i="23"/>
  <c r="G396" i="31" l="1"/>
  <c r="I396" i="31"/>
  <c r="G396" i="29"/>
  <c r="I396" i="29"/>
  <c r="J168" i="30"/>
  <c r="O167" i="30"/>
  <c r="P167" i="30"/>
  <c r="I396" i="8"/>
  <c r="G396" i="30"/>
  <c r="I396" i="30"/>
  <c r="P190" i="31"/>
  <c r="O190" i="31"/>
  <c r="J191" i="31"/>
  <c r="O161" i="29"/>
  <c r="J162" i="29"/>
  <c r="P161" i="29"/>
  <c r="C404" i="30"/>
  <c r="AA404" i="30"/>
  <c r="AH404" i="30" s="1"/>
  <c r="AQ404" i="30" s="1"/>
  <c r="B405" i="30"/>
  <c r="D397" i="31"/>
  <c r="E397" i="31" s="1"/>
  <c r="D397" i="30"/>
  <c r="E397" i="30" s="1"/>
  <c r="D397" i="8"/>
  <c r="E397" i="8" s="1"/>
  <c r="G397" i="8" s="1"/>
  <c r="D397" i="29"/>
  <c r="E397" i="29" s="1"/>
  <c r="I397" i="8"/>
  <c r="B405" i="31"/>
  <c r="C404" i="31"/>
  <c r="AA404" i="31"/>
  <c r="AH404" i="31" s="1"/>
  <c r="AQ404" i="31" s="1"/>
  <c r="B399" i="8"/>
  <c r="C398" i="8"/>
  <c r="AA398" i="8"/>
  <c r="AH398" i="8" s="1"/>
  <c r="AQ398" i="8" s="1"/>
  <c r="AA403" i="29"/>
  <c r="AH403" i="29" s="1"/>
  <c r="AQ403" i="29" s="1"/>
  <c r="C403" i="29"/>
  <c r="B404" i="29"/>
  <c r="BC400" i="23"/>
  <c r="AY400" i="23"/>
  <c r="AZ400" i="23" s="1"/>
  <c r="P394" i="8"/>
  <c r="O394" i="8"/>
  <c r="J395" i="8"/>
  <c r="M401" i="23"/>
  <c r="P61" i="8"/>
  <c r="O61" i="8"/>
  <c r="F401" i="23"/>
  <c r="D402" i="23"/>
  <c r="G402" i="23" s="1"/>
  <c r="E402" i="23" s="1"/>
  <c r="P191" i="31" l="1"/>
  <c r="J192" i="31"/>
  <c r="O191" i="31"/>
  <c r="G397" i="29"/>
  <c r="I397" i="29"/>
  <c r="P162" i="29"/>
  <c r="J163" i="29"/>
  <c r="O162" i="29"/>
  <c r="J169" i="30"/>
  <c r="O168" i="30"/>
  <c r="P168" i="30"/>
  <c r="G397" i="31"/>
  <c r="I397" i="31"/>
  <c r="G397" i="30"/>
  <c r="I397" i="30"/>
  <c r="AA399" i="8"/>
  <c r="AH399" i="8" s="1"/>
  <c r="AQ399" i="8" s="1"/>
  <c r="B400" i="8"/>
  <c r="C399" i="8"/>
  <c r="C405" i="30"/>
  <c r="AA405" i="30"/>
  <c r="AH405" i="30" s="1"/>
  <c r="AQ405" i="30" s="1"/>
  <c r="C404" i="29"/>
  <c r="AA404" i="29"/>
  <c r="AH404" i="29" s="1"/>
  <c r="AQ404" i="29" s="1"/>
  <c r="B405" i="29"/>
  <c r="D398" i="31"/>
  <c r="E398" i="31" s="1"/>
  <c r="D398" i="30"/>
  <c r="E398" i="30" s="1"/>
  <c r="D398" i="29"/>
  <c r="E398" i="29" s="1"/>
  <c r="D398" i="8"/>
  <c r="E398" i="8" s="1"/>
  <c r="G398" i="8" s="1"/>
  <c r="I398" i="8"/>
  <c r="AA405" i="31"/>
  <c r="AH405" i="31" s="1"/>
  <c r="AQ405" i="31" s="1"/>
  <c r="C405" i="31"/>
  <c r="BC401" i="23"/>
  <c r="AY401" i="23"/>
  <c r="AZ401" i="23" s="1"/>
  <c r="O395" i="8"/>
  <c r="P395" i="8"/>
  <c r="J396" i="8"/>
  <c r="M402" i="23"/>
  <c r="P62" i="8"/>
  <c r="O62" i="8"/>
  <c r="F402" i="23"/>
  <c r="D403" i="23"/>
  <c r="G403" i="23" s="1"/>
  <c r="E403" i="23" s="1"/>
  <c r="G398" i="31" l="1"/>
  <c r="I398" i="31"/>
  <c r="P163" i="29"/>
  <c r="O163" i="29"/>
  <c r="J164" i="29"/>
  <c r="J193" i="31"/>
  <c r="O192" i="31"/>
  <c r="P192" i="31"/>
  <c r="G398" i="29"/>
  <c r="I398" i="29"/>
  <c r="J170" i="30"/>
  <c r="O169" i="30"/>
  <c r="P169" i="30"/>
  <c r="G398" i="30"/>
  <c r="I398" i="30"/>
  <c r="D399" i="31"/>
  <c r="E399" i="31" s="1"/>
  <c r="D399" i="30"/>
  <c r="E399" i="30" s="1"/>
  <c r="D399" i="29"/>
  <c r="E399" i="29" s="1"/>
  <c r="D399" i="8"/>
  <c r="E399" i="8" s="1"/>
  <c r="G399" i="8" s="1"/>
  <c r="I399" i="8"/>
  <c r="AA405" i="29"/>
  <c r="AH405" i="29" s="1"/>
  <c r="AQ405" i="29" s="1"/>
  <c r="C405" i="29"/>
  <c r="C400" i="8"/>
  <c r="AA400" i="8"/>
  <c r="AH400" i="8" s="1"/>
  <c r="AQ400" i="8" s="1"/>
  <c r="B401" i="8"/>
  <c r="BC402" i="23"/>
  <c r="AY402" i="23"/>
  <c r="AZ402" i="23" s="1"/>
  <c r="P396" i="8"/>
  <c r="O396" i="8"/>
  <c r="J397" i="8"/>
  <c r="M403" i="23"/>
  <c r="P63" i="8"/>
  <c r="O63" i="8"/>
  <c r="F403" i="23"/>
  <c r="D404" i="23"/>
  <c r="G404" i="23" s="1"/>
  <c r="E404" i="23" s="1"/>
  <c r="G399" i="30" l="1"/>
  <c r="I399" i="30"/>
  <c r="P170" i="30"/>
  <c r="O170" i="30"/>
  <c r="J171" i="30"/>
  <c r="G399" i="31"/>
  <c r="I399" i="31"/>
  <c r="J194" i="31"/>
  <c r="O193" i="31"/>
  <c r="P193" i="31"/>
  <c r="G399" i="29"/>
  <c r="I399" i="29"/>
  <c r="J165" i="29"/>
  <c r="O164" i="29"/>
  <c r="P164" i="29"/>
  <c r="D400" i="31"/>
  <c r="E400" i="31" s="1"/>
  <c r="D400" i="30"/>
  <c r="E400" i="30" s="1"/>
  <c r="D400" i="29"/>
  <c r="E400" i="29" s="1"/>
  <c r="D400" i="8"/>
  <c r="E400" i="8" s="1"/>
  <c r="G400" i="8" s="1"/>
  <c r="AA401" i="8"/>
  <c r="AH401" i="8" s="1"/>
  <c r="AQ401" i="8" s="1"/>
  <c r="B402" i="8"/>
  <c r="C401" i="8"/>
  <c r="AY403" i="23"/>
  <c r="AZ403" i="23" s="1"/>
  <c r="BC403" i="23"/>
  <c r="O397" i="8"/>
  <c r="P397" i="8"/>
  <c r="J398" i="8"/>
  <c r="M404" i="23"/>
  <c r="P64" i="8"/>
  <c r="O64" i="8"/>
  <c r="D405" i="23"/>
  <c r="G405" i="23" s="1"/>
  <c r="E405" i="23" s="1"/>
  <c r="F404" i="23"/>
  <c r="G400" i="29" l="1"/>
  <c r="I400" i="29"/>
  <c r="O194" i="31"/>
  <c r="J195" i="31"/>
  <c r="P194" i="31"/>
  <c r="G400" i="30"/>
  <c r="I400" i="30"/>
  <c r="I400" i="8"/>
  <c r="G400" i="31"/>
  <c r="I400" i="31"/>
  <c r="P165" i="29"/>
  <c r="O165" i="29"/>
  <c r="J166" i="29"/>
  <c r="P171" i="30"/>
  <c r="J172" i="30"/>
  <c r="O171" i="30"/>
  <c r="D401" i="31"/>
  <c r="E401" i="31" s="1"/>
  <c r="D401" i="30"/>
  <c r="E401" i="30" s="1"/>
  <c r="D401" i="8"/>
  <c r="E401" i="8" s="1"/>
  <c r="G401" i="8" s="1"/>
  <c r="D401" i="29"/>
  <c r="E401" i="29" s="1"/>
  <c r="I401" i="29" s="1"/>
  <c r="I401" i="8"/>
  <c r="C402" i="8"/>
  <c r="AA402" i="8"/>
  <c r="AH402" i="8" s="1"/>
  <c r="AQ402" i="8" s="1"/>
  <c r="B403" i="8"/>
  <c r="BC404" i="23"/>
  <c r="AY404" i="23"/>
  <c r="AZ404" i="23" s="1"/>
  <c r="P398" i="8"/>
  <c r="O398" i="8"/>
  <c r="J399" i="8"/>
  <c r="M405" i="23"/>
  <c r="P65" i="8"/>
  <c r="O65" i="8"/>
  <c r="F405" i="23"/>
  <c r="D406" i="23"/>
  <c r="G406" i="23" s="1"/>
  <c r="E406" i="23" s="1"/>
  <c r="J196" i="31" l="1"/>
  <c r="O195" i="31"/>
  <c r="P195" i="31"/>
  <c r="G401" i="30"/>
  <c r="I401" i="30"/>
  <c r="O172" i="30"/>
  <c r="J173" i="30"/>
  <c r="P172" i="30"/>
  <c r="G401" i="31"/>
  <c r="I401" i="31"/>
  <c r="J167" i="29"/>
  <c r="O166" i="29"/>
  <c r="P166" i="29"/>
  <c r="C403" i="8"/>
  <c r="B404" i="8"/>
  <c r="AA403" i="8"/>
  <c r="AH403" i="8" s="1"/>
  <c r="AQ403" i="8" s="1"/>
  <c r="D402" i="31"/>
  <c r="E402" i="31" s="1"/>
  <c r="D402" i="30"/>
  <c r="E402" i="30" s="1"/>
  <c r="D402" i="29"/>
  <c r="E402" i="29" s="1"/>
  <c r="I402" i="29" s="1"/>
  <c r="D402" i="8"/>
  <c r="E402" i="8" s="1"/>
  <c r="G402" i="8" s="1"/>
  <c r="I402" i="8"/>
  <c r="G401" i="29"/>
  <c r="G402" i="29" s="1"/>
  <c r="BC405" i="23"/>
  <c r="AY405" i="23"/>
  <c r="AZ405" i="23" s="1"/>
  <c r="O399" i="8"/>
  <c r="P399" i="8"/>
  <c r="J400" i="8"/>
  <c r="M406" i="23"/>
  <c r="P66" i="8"/>
  <c r="O66" i="8"/>
  <c r="D407" i="23"/>
  <c r="G407" i="23" s="1"/>
  <c r="E407" i="23" s="1"/>
  <c r="F406" i="23"/>
  <c r="G402" i="30" l="1"/>
  <c r="I402" i="30"/>
  <c r="J168" i="29"/>
  <c r="P167" i="29"/>
  <c r="O167" i="29"/>
  <c r="O173" i="30"/>
  <c r="J174" i="30"/>
  <c r="P173" i="30"/>
  <c r="G402" i="31"/>
  <c r="I402" i="31"/>
  <c r="J197" i="31"/>
  <c r="P196" i="31"/>
  <c r="O196" i="31"/>
  <c r="D403" i="31"/>
  <c r="E403" i="31" s="1"/>
  <c r="D403" i="30"/>
  <c r="E403" i="30" s="1"/>
  <c r="D403" i="29"/>
  <c r="E403" i="29" s="1"/>
  <c r="D403" i="8"/>
  <c r="E403" i="8" s="1"/>
  <c r="G403" i="8" s="1"/>
  <c r="AA404" i="8"/>
  <c r="AH404" i="8" s="1"/>
  <c r="AQ404" i="8" s="1"/>
  <c r="B405" i="8"/>
  <c r="C404" i="8"/>
  <c r="BC406" i="23"/>
  <c r="AY406" i="23"/>
  <c r="AZ406" i="23" s="1"/>
  <c r="O400" i="8"/>
  <c r="P400" i="8"/>
  <c r="J401" i="8"/>
  <c r="M407" i="23"/>
  <c r="P67" i="8"/>
  <c r="O67" i="8"/>
  <c r="F407" i="23"/>
  <c r="D408" i="23"/>
  <c r="G408" i="23" s="1"/>
  <c r="E408" i="23" s="1"/>
  <c r="G403" i="30" l="1"/>
  <c r="I403" i="30"/>
  <c r="I403" i="8"/>
  <c r="G403" i="31"/>
  <c r="I403" i="31"/>
  <c r="J198" i="31"/>
  <c r="O197" i="31"/>
  <c r="P197" i="31"/>
  <c r="O174" i="30"/>
  <c r="J175" i="30"/>
  <c r="P174" i="30"/>
  <c r="P168" i="29"/>
  <c r="O168" i="29"/>
  <c r="J169" i="29"/>
  <c r="G403" i="29"/>
  <c r="I403" i="29"/>
  <c r="D404" i="31"/>
  <c r="E404" i="31" s="1"/>
  <c r="D404" i="30"/>
  <c r="E404" i="30" s="1"/>
  <c r="D404" i="29"/>
  <c r="E404" i="29" s="1"/>
  <c r="D404" i="8"/>
  <c r="E404" i="8" s="1"/>
  <c r="G404" i="8" s="1"/>
  <c r="AA405" i="8"/>
  <c r="AH405" i="8" s="1"/>
  <c r="AQ405" i="8" s="1"/>
  <c r="C405" i="8"/>
  <c r="AY407" i="23"/>
  <c r="AZ407" i="23" s="1"/>
  <c r="BC407" i="23"/>
  <c r="P401" i="8"/>
  <c r="O401" i="8"/>
  <c r="J402" i="8"/>
  <c r="M408" i="23"/>
  <c r="P68" i="8"/>
  <c r="O68" i="8"/>
  <c r="D409" i="23"/>
  <c r="G409" i="23" s="1"/>
  <c r="E409" i="23" s="1"/>
  <c r="F408" i="23"/>
  <c r="G404" i="29" l="1"/>
  <c r="I404" i="29"/>
  <c r="G404" i="30"/>
  <c r="I404" i="30"/>
  <c r="I404" i="8"/>
  <c r="G404" i="31"/>
  <c r="I404" i="31"/>
  <c r="J170" i="29"/>
  <c r="P169" i="29"/>
  <c r="O169" i="29"/>
  <c r="J176" i="30"/>
  <c r="P175" i="30"/>
  <c r="O175" i="30"/>
  <c r="J199" i="31"/>
  <c r="P198" i="31"/>
  <c r="O198" i="31"/>
  <c r="D405" i="31"/>
  <c r="E405" i="31" s="1"/>
  <c r="I405" i="31" s="1"/>
  <c r="D405" i="30"/>
  <c r="E405" i="30" s="1"/>
  <c r="D405" i="8"/>
  <c r="E405" i="8" s="1"/>
  <c r="G405" i="8" s="1"/>
  <c r="D405" i="29"/>
  <c r="E405" i="29" s="1"/>
  <c r="I405" i="8"/>
  <c r="BC408" i="23"/>
  <c r="AY408" i="23"/>
  <c r="AZ408" i="23" s="1"/>
  <c r="P402" i="8"/>
  <c r="O402" i="8"/>
  <c r="J403" i="8"/>
  <c r="M409" i="23"/>
  <c r="P69" i="8"/>
  <c r="O69" i="8"/>
  <c r="F409" i="23"/>
  <c r="J171" i="29" l="1"/>
  <c r="P170" i="29"/>
  <c r="O170" i="29"/>
  <c r="G405" i="30"/>
  <c r="I405" i="30"/>
  <c r="J177" i="30"/>
  <c r="P176" i="30"/>
  <c r="O176" i="30"/>
  <c r="O199" i="31"/>
  <c r="P199" i="31"/>
  <c r="J200" i="31"/>
  <c r="G405" i="29"/>
  <c r="I405" i="29"/>
  <c r="G405" i="31"/>
  <c r="BC409" i="23"/>
  <c r="AY409" i="23"/>
  <c r="AZ409" i="23" s="1"/>
  <c r="O403" i="8"/>
  <c r="P403" i="8"/>
  <c r="J404" i="8"/>
  <c r="P70" i="8"/>
  <c r="O70" i="8"/>
  <c r="J201" i="31" l="1"/>
  <c r="P200" i="31"/>
  <c r="O200" i="31"/>
  <c r="O177" i="30"/>
  <c r="J178" i="30"/>
  <c r="P177" i="30"/>
  <c r="O171" i="29"/>
  <c r="J172" i="29"/>
  <c r="P171" i="29"/>
  <c r="O404" i="8"/>
  <c r="P404" i="8"/>
  <c r="J405" i="8"/>
  <c r="P71" i="8"/>
  <c r="O71" i="8"/>
  <c r="J173" i="29" l="1"/>
  <c r="O172" i="29"/>
  <c r="P172" i="29"/>
  <c r="P178" i="30"/>
  <c r="O178" i="30"/>
  <c r="J179" i="30"/>
  <c r="J202" i="31"/>
  <c r="P201" i="31"/>
  <c r="O201" i="31"/>
  <c r="P405" i="8"/>
  <c r="O405" i="8"/>
  <c r="P72" i="8"/>
  <c r="O72" i="8"/>
  <c r="J203" i="31" l="1"/>
  <c r="P202" i="31"/>
  <c r="O202" i="31"/>
  <c r="J180" i="30"/>
  <c r="O179" i="30"/>
  <c r="P179" i="30"/>
  <c r="P173" i="29"/>
  <c r="J174" i="29"/>
  <c r="O173" i="29"/>
  <c r="P73" i="8"/>
  <c r="O73" i="8"/>
  <c r="O174" i="29" l="1"/>
  <c r="J175" i="29"/>
  <c r="P174" i="29"/>
  <c r="J181" i="30"/>
  <c r="O180" i="30"/>
  <c r="P180" i="30"/>
  <c r="J204" i="31"/>
  <c r="P203" i="31"/>
  <c r="O203" i="31"/>
  <c r="P74" i="8"/>
  <c r="O74" i="8"/>
  <c r="O181" i="30" l="1"/>
  <c r="P181" i="30"/>
  <c r="J182" i="30"/>
  <c r="J205" i="31"/>
  <c r="O204" i="31"/>
  <c r="P204" i="31"/>
  <c r="P175" i="29"/>
  <c r="J176" i="29"/>
  <c r="O175" i="29"/>
  <c r="P75" i="8"/>
  <c r="O75" i="8"/>
  <c r="P176" i="29" l="1"/>
  <c r="O176" i="29"/>
  <c r="J177" i="29"/>
  <c r="P205" i="31"/>
  <c r="J206" i="31"/>
  <c r="O205" i="31"/>
  <c r="P182" i="30"/>
  <c r="J183" i="30"/>
  <c r="O182" i="30"/>
  <c r="P76" i="8"/>
  <c r="O76" i="8"/>
  <c r="P183" i="30" l="1"/>
  <c r="J184" i="30"/>
  <c r="O183" i="30"/>
  <c r="J178" i="29"/>
  <c r="O177" i="29"/>
  <c r="P177" i="29"/>
  <c r="O206" i="31"/>
  <c r="P206" i="31"/>
  <c r="J207" i="31"/>
  <c r="P77" i="8"/>
  <c r="O77" i="8"/>
  <c r="J179" i="29" l="1"/>
  <c r="O178" i="29"/>
  <c r="P178" i="29"/>
  <c r="O184" i="30"/>
  <c r="P184" i="30"/>
  <c r="J185" i="30"/>
  <c r="P207" i="31"/>
  <c r="O207" i="31"/>
  <c r="J208" i="31"/>
  <c r="P78" i="8"/>
  <c r="O78" i="8"/>
  <c r="P185" i="30" l="1"/>
  <c r="O185" i="30"/>
  <c r="J186" i="30"/>
  <c r="O208" i="31"/>
  <c r="J209" i="31"/>
  <c r="P208" i="31"/>
  <c r="J180" i="29"/>
  <c r="O179" i="29"/>
  <c r="P179" i="29"/>
  <c r="P79" i="8"/>
  <c r="O79" i="8"/>
  <c r="J181" i="29" l="1"/>
  <c r="P180" i="29"/>
  <c r="O180" i="29"/>
  <c r="P186" i="30"/>
  <c r="O186" i="30"/>
  <c r="J187" i="30"/>
  <c r="P209" i="31"/>
  <c r="O209" i="31"/>
  <c r="J210" i="31"/>
  <c r="P80" i="8"/>
  <c r="O80" i="8"/>
  <c r="J188" i="30" l="1"/>
  <c r="P187" i="30"/>
  <c r="O187" i="30"/>
  <c r="J211" i="31"/>
  <c r="P210" i="31"/>
  <c r="O210" i="31"/>
  <c r="O181" i="29"/>
  <c r="P181" i="29"/>
  <c r="J182" i="29"/>
  <c r="P81" i="8"/>
  <c r="O81" i="8"/>
  <c r="J212" i="31" l="1"/>
  <c r="O211" i="31"/>
  <c r="P211" i="31"/>
  <c r="J183" i="29"/>
  <c r="P182" i="29"/>
  <c r="O182" i="29"/>
  <c r="P188" i="30"/>
  <c r="J189" i="30"/>
  <c r="O188" i="30"/>
  <c r="P82" i="8"/>
  <c r="O82" i="8"/>
  <c r="J190" i="30" l="1"/>
  <c r="P189" i="30"/>
  <c r="O189" i="30"/>
  <c r="J184" i="29"/>
  <c r="P183" i="29"/>
  <c r="O183" i="29"/>
  <c r="J213" i="31"/>
  <c r="P212" i="31"/>
  <c r="O212" i="31"/>
  <c r="P83" i="8"/>
  <c r="O83" i="8"/>
  <c r="J185" i="29" l="1"/>
  <c r="P184" i="29"/>
  <c r="O184" i="29"/>
  <c r="J214" i="31"/>
  <c r="P213" i="31"/>
  <c r="O213" i="31"/>
  <c r="O190" i="30"/>
  <c r="J191" i="30"/>
  <c r="P190" i="30"/>
  <c r="P84" i="8"/>
  <c r="O84" i="8"/>
  <c r="P191" i="30" l="1"/>
  <c r="O191" i="30"/>
  <c r="J192" i="30"/>
  <c r="P214" i="31"/>
  <c r="O214" i="31"/>
  <c r="J215" i="31"/>
  <c r="J186" i="29"/>
  <c r="P185" i="29"/>
  <c r="O185" i="29"/>
  <c r="P85" i="8"/>
  <c r="O85" i="8"/>
  <c r="J187" i="29" l="1"/>
  <c r="P186" i="29"/>
  <c r="O186" i="29"/>
  <c r="J193" i="30"/>
  <c r="P192" i="30"/>
  <c r="O192" i="30"/>
  <c r="J216" i="31"/>
  <c r="P215" i="31"/>
  <c r="O215" i="31"/>
  <c r="P86" i="8"/>
  <c r="O86" i="8"/>
  <c r="P193" i="30" l="1"/>
  <c r="O193" i="30"/>
  <c r="J194" i="30"/>
  <c r="J217" i="31"/>
  <c r="O216" i="31"/>
  <c r="P216" i="31"/>
  <c r="J188" i="29"/>
  <c r="P187" i="29"/>
  <c r="O187" i="29"/>
  <c r="P87" i="8"/>
  <c r="O87" i="8"/>
  <c r="J218" i="31" l="1"/>
  <c r="O217" i="31"/>
  <c r="P217" i="31"/>
  <c r="J189" i="29"/>
  <c r="O188" i="29"/>
  <c r="P188" i="29"/>
  <c r="P194" i="30"/>
  <c r="O194" i="30"/>
  <c r="J195" i="30"/>
  <c r="P88" i="8"/>
  <c r="O88" i="8"/>
  <c r="J190" i="29" l="1"/>
  <c r="O189" i="29"/>
  <c r="P189" i="29"/>
  <c r="J196" i="30"/>
  <c r="P195" i="30"/>
  <c r="O195" i="30"/>
  <c r="J219" i="31"/>
  <c r="O218" i="31"/>
  <c r="P218" i="31"/>
  <c r="P89" i="8"/>
  <c r="O89" i="8"/>
  <c r="J197" i="30" l="1"/>
  <c r="O196" i="30"/>
  <c r="P196" i="30"/>
  <c r="J220" i="31"/>
  <c r="P219" i="31"/>
  <c r="O219" i="31"/>
  <c r="J191" i="29"/>
  <c r="P190" i="29"/>
  <c r="O190" i="29"/>
  <c r="P90" i="8"/>
  <c r="O90" i="8"/>
  <c r="J221" i="31" l="1"/>
  <c r="O220" i="31"/>
  <c r="P220" i="31"/>
  <c r="P191" i="29"/>
  <c r="O191" i="29"/>
  <c r="J192" i="29"/>
  <c r="P197" i="30"/>
  <c r="J198" i="30"/>
  <c r="O197" i="30"/>
  <c r="P91" i="8"/>
  <c r="O91" i="8"/>
  <c r="O198" i="30" l="1"/>
  <c r="P198" i="30"/>
  <c r="J199" i="30"/>
  <c r="O192" i="29"/>
  <c r="P192" i="29"/>
  <c r="J193" i="29"/>
  <c r="O221" i="31"/>
  <c r="J222" i="31"/>
  <c r="P221" i="31"/>
  <c r="P92" i="8"/>
  <c r="O92" i="8"/>
  <c r="P222" i="31" l="1"/>
  <c r="J223" i="31"/>
  <c r="O222" i="31"/>
  <c r="O199" i="30"/>
  <c r="J200" i="30"/>
  <c r="P199" i="30"/>
  <c r="O193" i="29"/>
  <c r="J194" i="29"/>
  <c r="P193" i="29"/>
  <c r="P93" i="8"/>
  <c r="O93" i="8"/>
  <c r="O194" i="29" l="1"/>
  <c r="J195" i="29"/>
  <c r="P194" i="29"/>
  <c r="J224" i="31"/>
  <c r="P223" i="31"/>
  <c r="O223" i="31"/>
  <c r="J201" i="30"/>
  <c r="O200" i="30"/>
  <c r="P200" i="30"/>
  <c r="P94" i="8"/>
  <c r="O94" i="8"/>
  <c r="J225" i="31" l="1"/>
  <c r="O224" i="31"/>
  <c r="P224" i="31"/>
  <c r="J202" i="30"/>
  <c r="P201" i="30"/>
  <c r="O201" i="30"/>
  <c r="P195" i="29"/>
  <c r="O195" i="29"/>
  <c r="J196" i="29"/>
  <c r="P95" i="8"/>
  <c r="O95" i="8"/>
  <c r="P202" i="30" l="1"/>
  <c r="J203" i="30"/>
  <c r="O202" i="30"/>
  <c r="P196" i="29"/>
  <c r="O196" i="29"/>
  <c r="J197" i="29"/>
  <c r="P225" i="31"/>
  <c r="J226" i="31"/>
  <c r="O225" i="31"/>
  <c r="P96" i="8"/>
  <c r="O96" i="8"/>
  <c r="J227" i="31" l="1"/>
  <c r="P226" i="31"/>
  <c r="O226" i="31"/>
  <c r="J198" i="29"/>
  <c r="P197" i="29"/>
  <c r="O197" i="29"/>
  <c r="J204" i="30"/>
  <c r="P203" i="30"/>
  <c r="O203" i="30"/>
  <c r="P97" i="8"/>
  <c r="O97" i="8"/>
  <c r="O198" i="29" l="1"/>
  <c r="J199" i="29"/>
  <c r="P198" i="29"/>
  <c r="J205" i="30"/>
  <c r="P204" i="30"/>
  <c r="O204" i="30"/>
  <c r="J228" i="31"/>
  <c r="P227" i="31"/>
  <c r="O227" i="31"/>
  <c r="P98" i="8"/>
  <c r="O98" i="8"/>
  <c r="O205" i="30" l="1"/>
  <c r="J206" i="30"/>
  <c r="P205" i="30"/>
  <c r="J229" i="31"/>
  <c r="P228" i="31"/>
  <c r="O228" i="31"/>
  <c r="O199" i="29"/>
  <c r="P199" i="29"/>
  <c r="J200" i="29"/>
  <c r="P99" i="8"/>
  <c r="O99" i="8"/>
  <c r="O229" i="31" l="1"/>
  <c r="J230" i="31"/>
  <c r="P229" i="31"/>
  <c r="J207" i="30"/>
  <c r="P206" i="30"/>
  <c r="O206" i="30"/>
  <c r="P200" i="29"/>
  <c r="O200" i="29"/>
  <c r="J201" i="29"/>
  <c r="P100" i="8"/>
  <c r="O100" i="8"/>
  <c r="O201" i="29" l="1"/>
  <c r="J202" i="29"/>
  <c r="P201" i="29"/>
  <c r="P207" i="30"/>
  <c r="J208" i="30"/>
  <c r="O207" i="30"/>
  <c r="J231" i="31"/>
  <c r="O230" i="31"/>
  <c r="P230" i="31"/>
  <c r="P101" i="8"/>
  <c r="O101" i="8"/>
  <c r="J232" i="31" l="1"/>
  <c r="P231" i="31"/>
  <c r="O231" i="31"/>
  <c r="P202" i="29"/>
  <c r="O202" i="29"/>
  <c r="J203" i="29"/>
  <c r="O208" i="30"/>
  <c r="P208" i="30"/>
  <c r="J209" i="30"/>
  <c r="P102" i="8"/>
  <c r="O102" i="8"/>
  <c r="O203" i="29" l="1"/>
  <c r="P203" i="29"/>
  <c r="J204" i="29"/>
  <c r="J210" i="30"/>
  <c r="P209" i="30"/>
  <c r="O209" i="30"/>
  <c r="P232" i="31"/>
  <c r="O232" i="31"/>
  <c r="J233" i="31"/>
  <c r="P103" i="8"/>
  <c r="O103" i="8"/>
  <c r="P210" i="30" l="1"/>
  <c r="O210" i="30"/>
  <c r="J211" i="30"/>
  <c r="P204" i="29"/>
  <c r="O204" i="29"/>
  <c r="J205" i="29"/>
  <c r="O233" i="31"/>
  <c r="P233" i="31"/>
  <c r="J234" i="31"/>
  <c r="P104" i="8"/>
  <c r="O104" i="8"/>
  <c r="J212" i="30" l="1"/>
  <c r="O211" i="30"/>
  <c r="P211" i="30"/>
  <c r="P205" i="29"/>
  <c r="J206" i="29"/>
  <c r="O205" i="29"/>
  <c r="J235" i="31"/>
  <c r="P234" i="31"/>
  <c r="O234" i="31"/>
  <c r="P105" i="8"/>
  <c r="O105" i="8"/>
  <c r="J236" i="31" l="1"/>
  <c r="P235" i="31"/>
  <c r="O235" i="31"/>
  <c r="O206" i="29"/>
  <c r="J207" i="29"/>
  <c r="P206" i="29"/>
  <c r="P212" i="30"/>
  <c r="J213" i="30"/>
  <c r="O212" i="30"/>
  <c r="P106" i="8"/>
  <c r="O106" i="8"/>
  <c r="J214" i="30" l="1"/>
  <c r="P213" i="30"/>
  <c r="O213" i="30"/>
  <c r="P207" i="29"/>
  <c r="O207" i="29"/>
  <c r="J208" i="29"/>
  <c r="J237" i="31"/>
  <c r="O236" i="31"/>
  <c r="P236" i="31"/>
  <c r="P107" i="8"/>
  <c r="O107" i="8"/>
  <c r="J238" i="31" l="1"/>
  <c r="P237" i="31"/>
  <c r="O237" i="31"/>
  <c r="O208" i="29"/>
  <c r="P208" i="29"/>
  <c r="J209" i="29"/>
  <c r="J215" i="30"/>
  <c r="P214" i="30"/>
  <c r="O214" i="30"/>
  <c r="P108" i="8"/>
  <c r="O108" i="8"/>
  <c r="J216" i="30" l="1"/>
  <c r="O215" i="30"/>
  <c r="P215" i="30"/>
  <c r="O209" i="29"/>
  <c r="P209" i="29"/>
  <c r="J210" i="29"/>
  <c r="P238" i="31"/>
  <c r="O238" i="31"/>
  <c r="J239" i="31"/>
  <c r="P109" i="8"/>
  <c r="O109" i="8"/>
  <c r="P210" i="29" l="1"/>
  <c r="O210" i="29"/>
  <c r="J211" i="29"/>
  <c r="J240" i="31"/>
  <c r="O239" i="31"/>
  <c r="P239" i="31"/>
  <c r="P216" i="30"/>
  <c r="O216" i="30"/>
  <c r="J217" i="30"/>
  <c r="P110" i="8"/>
  <c r="O110" i="8"/>
  <c r="J241" i="31" l="1"/>
  <c r="O240" i="31"/>
  <c r="P240" i="31"/>
  <c r="P211" i="29"/>
  <c r="O211" i="29"/>
  <c r="J212" i="29"/>
  <c r="O217" i="30"/>
  <c r="J218" i="30"/>
  <c r="P217" i="30"/>
  <c r="P111" i="8"/>
  <c r="O111" i="8"/>
  <c r="J219" i="30" l="1"/>
  <c r="P218" i="30"/>
  <c r="O218" i="30"/>
  <c r="O212" i="29"/>
  <c r="P212" i="29"/>
  <c r="J213" i="29"/>
  <c r="J242" i="31"/>
  <c r="O241" i="31"/>
  <c r="P241" i="31"/>
  <c r="P112" i="8"/>
  <c r="O112" i="8"/>
  <c r="J243" i="31" l="1"/>
  <c r="O242" i="31"/>
  <c r="P242" i="31"/>
  <c r="P213" i="29"/>
  <c r="J214" i="29"/>
  <c r="O213" i="29"/>
  <c r="O219" i="30"/>
  <c r="J220" i="30"/>
  <c r="P219" i="30"/>
  <c r="P113" i="8"/>
  <c r="O113" i="8"/>
  <c r="J221" i="30" l="1"/>
  <c r="O220" i="30"/>
  <c r="P220" i="30"/>
  <c r="O214" i="29"/>
  <c r="P214" i="29"/>
  <c r="J215" i="29"/>
  <c r="J244" i="31"/>
  <c r="P243" i="31"/>
  <c r="O243" i="31"/>
  <c r="P114" i="8"/>
  <c r="O114" i="8"/>
  <c r="O244" i="31" l="1"/>
  <c r="P244" i="31"/>
  <c r="J245" i="31"/>
  <c r="O215" i="29"/>
  <c r="P215" i="29"/>
  <c r="J216" i="29"/>
  <c r="O221" i="30"/>
  <c r="J222" i="30"/>
  <c r="P221" i="30"/>
  <c r="P115" i="8"/>
  <c r="O115" i="8"/>
  <c r="O222" i="30" l="1"/>
  <c r="P222" i="30"/>
  <c r="J223" i="30"/>
  <c r="P245" i="31"/>
  <c r="O245" i="31"/>
  <c r="J246" i="31"/>
  <c r="P216" i="29"/>
  <c r="J217" i="29"/>
  <c r="O216" i="29"/>
  <c r="P116" i="8"/>
  <c r="O116" i="8"/>
  <c r="O217" i="29" l="1"/>
  <c r="J218" i="29"/>
  <c r="P217" i="29"/>
  <c r="O223" i="30"/>
  <c r="P223" i="30"/>
  <c r="J224" i="30"/>
  <c r="P246" i="31"/>
  <c r="O246" i="31"/>
  <c r="J247" i="31"/>
  <c r="P117" i="8"/>
  <c r="O117" i="8"/>
  <c r="J225" i="30" l="1"/>
  <c r="O224" i="30"/>
  <c r="P224" i="30"/>
  <c r="O218" i="29"/>
  <c r="P218" i="29"/>
  <c r="J219" i="29"/>
  <c r="J248" i="31"/>
  <c r="P247" i="31"/>
  <c r="O247" i="31"/>
  <c r="P118" i="8"/>
  <c r="O118" i="8"/>
  <c r="J249" i="31" l="1"/>
  <c r="P248" i="31"/>
  <c r="O248" i="31"/>
  <c r="P219" i="29"/>
  <c r="O219" i="29"/>
  <c r="J220" i="29"/>
  <c r="P225" i="30"/>
  <c r="O225" i="30"/>
  <c r="J226" i="30"/>
  <c r="P119" i="8"/>
  <c r="O119" i="8"/>
  <c r="J221" i="29" l="1"/>
  <c r="O220" i="29"/>
  <c r="P220" i="29"/>
  <c r="O226" i="30"/>
  <c r="P226" i="30"/>
  <c r="J227" i="30"/>
  <c r="O249" i="31"/>
  <c r="P249" i="31"/>
  <c r="J250" i="31"/>
  <c r="P120" i="8"/>
  <c r="O120" i="8"/>
  <c r="P227" i="30" l="1"/>
  <c r="O227" i="30"/>
  <c r="J228" i="30"/>
  <c r="P250" i="31"/>
  <c r="O250" i="31"/>
  <c r="J251" i="31"/>
  <c r="P221" i="29"/>
  <c r="J222" i="29"/>
  <c r="O221" i="29"/>
  <c r="P121" i="8"/>
  <c r="O121" i="8"/>
  <c r="O222" i="29" l="1"/>
  <c r="P222" i="29"/>
  <c r="J223" i="29"/>
  <c r="O228" i="30"/>
  <c r="J229" i="30"/>
  <c r="P228" i="30"/>
  <c r="O251" i="31"/>
  <c r="P251" i="31"/>
  <c r="J252" i="31"/>
  <c r="P122" i="8"/>
  <c r="O122" i="8"/>
  <c r="P223" i="29" l="1"/>
  <c r="J224" i="29"/>
  <c r="O223" i="29"/>
  <c r="O252" i="31"/>
  <c r="J253" i="31"/>
  <c r="P252" i="31"/>
  <c r="O229" i="30"/>
  <c r="P229" i="30"/>
  <c r="J230" i="30"/>
  <c r="P123" i="8"/>
  <c r="O123" i="8"/>
  <c r="P224" i="29" l="1"/>
  <c r="O224" i="29"/>
  <c r="J225" i="29"/>
  <c r="J231" i="30"/>
  <c r="O230" i="30"/>
  <c r="P230" i="30"/>
  <c r="P253" i="31"/>
  <c r="O253" i="31"/>
  <c r="J254" i="31"/>
  <c r="P124" i="8"/>
  <c r="O124" i="8"/>
  <c r="J232" i="30" l="1"/>
  <c r="P231" i="30"/>
  <c r="O231" i="30"/>
  <c r="P225" i="29"/>
  <c r="O225" i="29"/>
  <c r="J226" i="29"/>
  <c r="P254" i="31"/>
  <c r="O254" i="31"/>
  <c r="J255" i="31"/>
  <c r="P125" i="8"/>
  <c r="O125" i="8"/>
  <c r="O226" i="29" l="1"/>
  <c r="P226" i="29"/>
  <c r="J227" i="29"/>
  <c r="O255" i="31"/>
  <c r="P255" i="31"/>
  <c r="J256" i="31"/>
  <c r="O232" i="30"/>
  <c r="J233" i="30"/>
  <c r="P232" i="30"/>
  <c r="P126" i="8"/>
  <c r="O126" i="8"/>
  <c r="J234" i="30" l="1"/>
  <c r="O233" i="30"/>
  <c r="P233" i="30"/>
  <c r="O227" i="29"/>
  <c r="P227" i="29"/>
  <c r="J228" i="29"/>
  <c r="J257" i="31"/>
  <c r="P256" i="31"/>
  <c r="O256" i="31"/>
  <c r="P127" i="8"/>
  <c r="O127" i="8"/>
  <c r="J258" i="31" l="1"/>
  <c r="P257" i="31"/>
  <c r="O257" i="31"/>
  <c r="P228" i="29"/>
  <c r="O228" i="29"/>
  <c r="J229" i="29"/>
  <c r="P234" i="30"/>
  <c r="J235" i="30"/>
  <c r="O234" i="30"/>
  <c r="P128" i="8"/>
  <c r="O128" i="8"/>
  <c r="J236" i="30" l="1"/>
  <c r="O235" i="30"/>
  <c r="P235" i="30"/>
  <c r="P229" i="29"/>
  <c r="O229" i="29"/>
  <c r="J230" i="29"/>
  <c r="J259" i="31"/>
  <c r="P258" i="31"/>
  <c r="O258" i="31"/>
  <c r="P129" i="8"/>
  <c r="O129" i="8"/>
  <c r="J260" i="31" l="1"/>
  <c r="P259" i="31"/>
  <c r="O259" i="31"/>
  <c r="P230" i="29"/>
  <c r="O230" i="29"/>
  <c r="J231" i="29"/>
  <c r="J237" i="30"/>
  <c r="P236" i="30"/>
  <c r="O236" i="30"/>
  <c r="P130" i="8"/>
  <c r="O130" i="8"/>
  <c r="J238" i="30" l="1"/>
  <c r="P237" i="30"/>
  <c r="O237" i="30"/>
  <c r="O231" i="29"/>
  <c r="P231" i="29"/>
  <c r="J232" i="29"/>
  <c r="O260" i="31"/>
  <c r="J261" i="31"/>
  <c r="P260" i="31"/>
  <c r="P131" i="8"/>
  <c r="O131" i="8"/>
  <c r="J262" i="31" l="1"/>
  <c r="O261" i="31"/>
  <c r="P261" i="31"/>
  <c r="J233" i="29"/>
  <c r="O232" i="29"/>
  <c r="P232" i="29"/>
  <c r="O238" i="30"/>
  <c r="J239" i="30"/>
  <c r="P238" i="30"/>
  <c r="P132" i="8"/>
  <c r="O132" i="8"/>
  <c r="P239" i="30" l="1"/>
  <c r="J240" i="30"/>
  <c r="O239" i="30"/>
  <c r="P233" i="29"/>
  <c r="O233" i="29"/>
  <c r="J234" i="29"/>
  <c r="J263" i="31"/>
  <c r="P262" i="31"/>
  <c r="O262" i="31"/>
  <c r="P133" i="8"/>
  <c r="O133" i="8"/>
  <c r="J264" i="31" l="1"/>
  <c r="O263" i="31"/>
  <c r="P263" i="31"/>
  <c r="P234" i="29"/>
  <c r="O234" i="29"/>
  <c r="J235" i="29"/>
  <c r="J241" i="30"/>
  <c r="P240" i="30"/>
  <c r="O240" i="30"/>
  <c r="P134" i="8"/>
  <c r="O134" i="8"/>
  <c r="J242" i="30" l="1"/>
  <c r="O241" i="30"/>
  <c r="P241" i="30"/>
  <c r="P235" i="29"/>
  <c r="O235" i="29"/>
  <c r="J236" i="29"/>
  <c r="O264" i="31"/>
  <c r="J265" i="31"/>
  <c r="P264" i="31"/>
  <c r="P135" i="8"/>
  <c r="O135" i="8"/>
  <c r="O265" i="31" l="1"/>
  <c r="P265" i="31"/>
  <c r="J266" i="31"/>
  <c r="O236" i="29"/>
  <c r="P236" i="29"/>
  <c r="J237" i="29"/>
  <c r="J243" i="30"/>
  <c r="O242" i="30"/>
  <c r="P242" i="30"/>
  <c r="P136" i="8"/>
  <c r="O136" i="8"/>
  <c r="P243" i="30" l="1"/>
  <c r="J244" i="30"/>
  <c r="O243" i="30"/>
  <c r="J267" i="31"/>
  <c r="O266" i="31"/>
  <c r="P266" i="31"/>
  <c r="O237" i="29"/>
  <c r="P237" i="29"/>
  <c r="J238" i="29"/>
  <c r="P137" i="8"/>
  <c r="O137" i="8"/>
  <c r="P267" i="31" l="1"/>
  <c r="J268" i="31"/>
  <c r="O267" i="31"/>
  <c r="O244" i="30"/>
  <c r="P244" i="30"/>
  <c r="J245" i="30"/>
  <c r="P238" i="29"/>
  <c r="O238" i="29"/>
  <c r="J239" i="29"/>
  <c r="P138" i="8"/>
  <c r="O138" i="8"/>
  <c r="J246" i="30" l="1"/>
  <c r="O245" i="30"/>
  <c r="P245" i="30"/>
  <c r="J269" i="31"/>
  <c r="P268" i="31"/>
  <c r="O268" i="31"/>
  <c r="O239" i="29"/>
  <c r="P239" i="29"/>
  <c r="J240" i="29"/>
  <c r="P139" i="8"/>
  <c r="O139" i="8"/>
  <c r="P269" i="31" l="1"/>
  <c r="J270" i="31"/>
  <c r="O269" i="31"/>
  <c r="P240" i="29"/>
  <c r="O240" i="29"/>
  <c r="J241" i="29"/>
  <c r="J247" i="30"/>
  <c r="P246" i="30"/>
  <c r="O246" i="30"/>
  <c r="P140" i="8"/>
  <c r="O140" i="8"/>
  <c r="O247" i="30" l="1"/>
  <c r="J248" i="30"/>
  <c r="P247" i="30"/>
  <c r="P241" i="29"/>
  <c r="J242" i="29"/>
  <c r="O241" i="29"/>
  <c r="J271" i="31"/>
  <c r="O270" i="31"/>
  <c r="P270" i="31"/>
  <c r="P141" i="8"/>
  <c r="O141" i="8"/>
  <c r="J272" i="31" l="1"/>
  <c r="O271" i="31"/>
  <c r="P271" i="31"/>
  <c r="O248" i="30"/>
  <c r="J249" i="30"/>
  <c r="P248" i="30"/>
  <c r="O242" i="29"/>
  <c r="P242" i="29"/>
  <c r="J243" i="29"/>
  <c r="P142" i="8"/>
  <c r="O142" i="8"/>
  <c r="J244" i="29" l="1"/>
  <c r="O243" i="29"/>
  <c r="P243" i="29"/>
  <c r="O249" i="30"/>
  <c r="J250" i="30"/>
  <c r="P249" i="30"/>
  <c r="J273" i="31"/>
  <c r="P272" i="31"/>
  <c r="O272" i="31"/>
  <c r="P143" i="8"/>
  <c r="O143" i="8"/>
  <c r="J274" i="31" l="1"/>
  <c r="P273" i="31"/>
  <c r="O273" i="31"/>
  <c r="P250" i="30"/>
  <c r="J251" i="30"/>
  <c r="O250" i="30"/>
  <c r="P244" i="29"/>
  <c r="O244" i="29"/>
  <c r="J245" i="29"/>
  <c r="P144" i="8"/>
  <c r="O144" i="8"/>
  <c r="O245" i="29" l="1"/>
  <c r="P245" i="29"/>
  <c r="J246" i="29"/>
  <c r="O251" i="30"/>
  <c r="P251" i="30"/>
  <c r="J252" i="30"/>
  <c r="J275" i="31"/>
  <c r="O274" i="31"/>
  <c r="P274" i="31"/>
  <c r="P145" i="8"/>
  <c r="O145" i="8"/>
  <c r="J276" i="31" l="1"/>
  <c r="O275" i="31"/>
  <c r="P275" i="31"/>
  <c r="O246" i="29"/>
  <c r="P246" i="29"/>
  <c r="J247" i="29"/>
  <c r="P252" i="30"/>
  <c r="O252" i="30"/>
  <c r="J253" i="30"/>
  <c r="P146" i="8"/>
  <c r="O146" i="8"/>
  <c r="P247" i="29" l="1"/>
  <c r="O247" i="29"/>
  <c r="J248" i="29"/>
  <c r="P253" i="30"/>
  <c r="O253" i="30"/>
  <c r="J254" i="30"/>
  <c r="O276" i="31"/>
  <c r="P276" i="31"/>
  <c r="J277" i="31"/>
  <c r="P147" i="8"/>
  <c r="O147" i="8"/>
  <c r="J249" i="29" l="1"/>
  <c r="O248" i="29"/>
  <c r="P248" i="29"/>
  <c r="P254" i="30"/>
  <c r="O254" i="30"/>
  <c r="J255" i="30"/>
  <c r="J278" i="31"/>
  <c r="O277" i="31"/>
  <c r="P277" i="31"/>
  <c r="P148" i="8"/>
  <c r="O148" i="8"/>
  <c r="P278" i="31" l="1"/>
  <c r="O278" i="31"/>
  <c r="J279" i="31"/>
  <c r="J256" i="30"/>
  <c r="P255" i="30"/>
  <c r="O255" i="30"/>
  <c r="P249" i="29"/>
  <c r="O249" i="29"/>
  <c r="J250" i="29"/>
  <c r="P149" i="8"/>
  <c r="O149" i="8"/>
  <c r="O250" i="29" l="1"/>
  <c r="P250" i="29"/>
  <c r="J251" i="29"/>
  <c r="O256" i="30"/>
  <c r="P256" i="30"/>
  <c r="J257" i="30"/>
  <c r="J280" i="31"/>
  <c r="O279" i="31"/>
  <c r="P279" i="31"/>
  <c r="P150" i="8"/>
  <c r="O150" i="8"/>
  <c r="P280" i="31" l="1"/>
  <c r="O280" i="31"/>
  <c r="J281" i="31"/>
  <c r="O251" i="29"/>
  <c r="P251" i="29"/>
  <c r="J252" i="29"/>
  <c r="O257" i="30"/>
  <c r="J258" i="30"/>
  <c r="P257" i="30"/>
  <c r="P151" i="8"/>
  <c r="O151" i="8"/>
  <c r="J259" i="30" l="1"/>
  <c r="P258" i="30"/>
  <c r="O258" i="30"/>
  <c r="O281" i="31"/>
  <c r="J282" i="31"/>
  <c r="P281" i="31"/>
  <c r="O252" i="29"/>
  <c r="J253" i="29"/>
  <c r="P252" i="29"/>
  <c r="P152" i="8"/>
  <c r="O152" i="8"/>
  <c r="P253" i="29" l="1"/>
  <c r="O253" i="29"/>
  <c r="J254" i="29"/>
  <c r="J283" i="31"/>
  <c r="P282" i="31"/>
  <c r="O282" i="31"/>
  <c r="J260" i="30"/>
  <c r="O259" i="30"/>
  <c r="P259" i="30"/>
  <c r="P153" i="8"/>
  <c r="O153" i="8"/>
  <c r="P283" i="31" l="1"/>
  <c r="J284" i="31"/>
  <c r="O283" i="31"/>
  <c r="J261" i="30"/>
  <c r="O260" i="30"/>
  <c r="P260" i="30"/>
  <c r="O254" i="29"/>
  <c r="P254" i="29"/>
  <c r="J255" i="29"/>
  <c r="P154" i="8"/>
  <c r="O154" i="8"/>
  <c r="O255" i="29" l="1"/>
  <c r="P255" i="29"/>
  <c r="J256" i="29"/>
  <c r="O261" i="30"/>
  <c r="J262" i="30"/>
  <c r="P261" i="30"/>
  <c r="J285" i="31"/>
  <c r="P284" i="31"/>
  <c r="O284" i="31"/>
  <c r="P155" i="8"/>
  <c r="O155" i="8"/>
  <c r="J286" i="31" l="1"/>
  <c r="O285" i="31"/>
  <c r="P285" i="31"/>
  <c r="O256" i="29"/>
  <c r="J257" i="29"/>
  <c r="P256" i="29"/>
  <c r="P262" i="30"/>
  <c r="O262" i="30"/>
  <c r="J263" i="30"/>
  <c r="P156" i="8"/>
  <c r="O156" i="8"/>
  <c r="J264" i="30" l="1"/>
  <c r="O263" i="30"/>
  <c r="P263" i="30"/>
  <c r="P257" i="29"/>
  <c r="O257" i="29"/>
  <c r="J258" i="29"/>
  <c r="J287" i="31"/>
  <c r="O286" i="31"/>
  <c r="P286" i="31"/>
  <c r="P157" i="8"/>
  <c r="O157" i="8"/>
  <c r="J288" i="31" l="1"/>
  <c r="O287" i="31"/>
  <c r="P287" i="31"/>
  <c r="P258" i="29"/>
  <c r="O258" i="29"/>
  <c r="J259" i="29"/>
  <c r="P264" i="30"/>
  <c r="O264" i="30"/>
  <c r="J265" i="30"/>
  <c r="P158" i="8"/>
  <c r="O158" i="8"/>
  <c r="O259" i="29" l="1"/>
  <c r="P259" i="29"/>
  <c r="J260" i="29"/>
  <c r="J266" i="30"/>
  <c r="P265" i="30"/>
  <c r="O265" i="30"/>
  <c r="J289" i="31"/>
  <c r="O288" i="31"/>
  <c r="P288" i="31"/>
  <c r="P159" i="8"/>
  <c r="O159" i="8"/>
  <c r="J267" i="30" l="1"/>
  <c r="O266" i="30"/>
  <c r="P266" i="30"/>
  <c r="J290" i="31"/>
  <c r="O289" i="31"/>
  <c r="P289" i="31"/>
  <c r="P260" i="29"/>
  <c r="O260" i="29"/>
  <c r="J261" i="29"/>
  <c r="P160" i="8"/>
  <c r="O160" i="8"/>
  <c r="J291" i="31" l="1"/>
  <c r="O290" i="31"/>
  <c r="P290" i="31"/>
  <c r="P261" i="29"/>
  <c r="J262" i="29"/>
  <c r="O261" i="29"/>
  <c r="O267" i="30"/>
  <c r="P267" i="30"/>
  <c r="J268" i="30"/>
  <c r="P161" i="8"/>
  <c r="O161" i="8"/>
  <c r="J269" i="30" l="1"/>
  <c r="O268" i="30"/>
  <c r="P268" i="30"/>
  <c r="O262" i="29"/>
  <c r="J263" i="29"/>
  <c r="P262" i="29"/>
  <c r="J292" i="31"/>
  <c r="P291" i="31"/>
  <c r="O291" i="31"/>
  <c r="P162" i="8"/>
  <c r="O162" i="8"/>
  <c r="P292" i="31" l="1"/>
  <c r="J293" i="31"/>
  <c r="O292" i="31"/>
  <c r="P263" i="29"/>
  <c r="O263" i="29"/>
  <c r="J264" i="29"/>
  <c r="J270" i="30"/>
  <c r="P269" i="30"/>
  <c r="O269" i="30"/>
  <c r="P163" i="8"/>
  <c r="O163" i="8"/>
  <c r="O270" i="30" l="1"/>
  <c r="J271" i="30"/>
  <c r="P270" i="30"/>
  <c r="P264" i="29"/>
  <c r="O264" i="29"/>
  <c r="J265" i="29"/>
  <c r="O293" i="31"/>
  <c r="P293" i="31"/>
  <c r="J294" i="31"/>
  <c r="P164" i="8"/>
  <c r="O164" i="8"/>
  <c r="O265" i="29" l="1"/>
  <c r="P265" i="29"/>
  <c r="J266" i="29"/>
  <c r="O271" i="30"/>
  <c r="P271" i="30"/>
  <c r="J272" i="30"/>
  <c r="J295" i="31"/>
  <c r="P294" i="31"/>
  <c r="O294" i="31"/>
  <c r="P165" i="8"/>
  <c r="O165" i="8"/>
  <c r="J296" i="31" l="1"/>
  <c r="P295" i="31"/>
  <c r="O295" i="31"/>
  <c r="P266" i="29"/>
  <c r="O266" i="29"/>
  <c r="J267" i="29"/>
  <c r="J273" i="30"/>
  <c r="P272" i="30"/>
  <c r="O272" i="30"/>
  <c r="P166" i="8"/>
  <c r="O166" i="8"/>
  <c r="J274" i="30" l="1"/>
  <c r="P273" i="30"/>
  <c r="O273" i="30"/>
  <c r="P267" i="29"/>
  <c r="O267" i="29"/>
  <c r="J268" i="29"/>
  <c r="O296" i="31"/>
  <c r="P296" i="31"/>
  <c r="J297" i="31"/>
  <c r="P167" i="8"/>
  <c r="O167" i="8"/>
  <c r="P268" i="29" l="1"/>
  <c r="J269" i="29"/>
  <c r="O268" i="29"/>
  <c r="J298" i="31"/>
  <c r="P297" i="31"/>
  <c r="O297" i="31"/>
  <c r="O274" i="30"/>
  <c r="J275" i="30"/>
  <c r="P274" i="30"/>
  <c r="P168" i="8"/>
  <c r="O168" i="8"/>
  <c r="O275" i="30" l="1"/>
  <c r="P275" i="30"/>
  <c r="J276" i="30"/>
  <c r="P298" i="31"/>
  <c r="O298" i="31"/>
  <c r="J299" i="31"/>
  <c r="O269" i="29"/>
  <c r="P269" i="29"/>
  <c r="J270" i="29"/>
  <c r="P169" i="8"/>
  <c r="O169" i="8"/>
  <c r="J277" i="30" l="1"/>
  <c r="O276" i="30"/>
  <c r="P276" i="30"/>
  <c r="O299" i="31"/>
  <c r="J300" i="31"/>
  <c r="P299" i="31"/>
  <c r="O270" i="29"/>
  <c r="J271" i="29"/>
  <c r="P270" i="29"/>
  <c r="P170" i="8"/>
  <c r="O170" i="8"/>
  <c r="P271" i="29" l="1"/>
  <c r="O271" i="29"/>
  <c r="J272" i="29"/>
  <c r="J301" i="31"/>
  <c r="O300" i="31"/>
  <c r="P300" i="31"/>
  <c r="P277" i="30"/>
  <c r="J278" i="30"/>
  <c r="O277" i="30"/>
  <c r="P171" i="8"/>
  <c r="O171" i="8"/>
  <c r="J279" i="30" l="1"/>
  <c r="O278" i="30"/>
  <c r="P278" i="30"/>
  <c r="J302" i="31"/>
  <c r="P301" i="31"/>
  <c r="O301" i="31"/>
  <c r="O272" i="29"/>
  <c r="P272" i="29"/>
  <c r="J273" i="29"/>
  <c r="P172" i="8"/>
  <c r="O172" i="8"/>
  <c r="J303" i="31" l="1"/>
  <c r="O302" i="31"/>
  <c r="P302" i="31"/>
  <c r="P273" i="29"/>
  <c r="O273" i="29"/>
  <c r="J274" i="29"/>
  <c r="O279" i="30"/>
  <c r="P279" i="30"/>
  <c r="J280" i="30"/>
  <c r="P173" i="8"/>
  <c r="O173" i="8"/>
  <c r="J281" i="30" l="1"/>
  <c r="P280" i="30"/>
  <c r="O280" i="30"/>
  <c r="O274" i="29"/>
  <c r="P274" i="29"/>
  <c r="J275" i="29"/>
  <c r="O303" i="31"/>
  <c r="P303" i="31"/>
  <c r="J304" i="31"/>
  <c r="P174" i="8"/>
  <c r="O174" i="8"/>
  <c r="O275" i="29" l="1"/>
  <c r="P275" i="29"/>
  <c r="J276" i="29"/>
  <c r="J305" i="31"/>
  <c r="O304" i="31"/>
  <c r="P304" i="31"/>
  <c r="O281" i="30"/>
  <c r="P281" i="30"/>
  <c r="J282" i="30"/>
  <c r="P175" i="8"/>
  <c r="O175" i="8"/>
  <c r="O282" i="30" l="1"/>
  <c r="J283" i="30"/>
  <c r="P282" i="30"/>
  <c r="P305" i="31"/>
  <c r="O305" i="31"/>
  <c r="J306" i="31"/>
  <c r="P276" i="29"/>
  <c r="O276" i="29"/>
  <c r="J277" i="29"/>
  <c r="P176" i="8"/>
  <c r="O176" i="8"/>
  <c r="J307" i="31" l="1"/>
  <c r="P306" i="31"/>
  <c r="O306" i="31"/>
  <c r="O283" i="30"/>
  <c r="J284" i="30"/>
  <c r="P283" i="30"/>
  <c r="P277" i="29"/>
  <c r="O277" i="29"/>
  <c r="J278" i="29"/>
  <c r="P177" i="8"/>
  <c r="O177" i="8"/>
  <c r="O278" i="29" l="1"/>
  <c r="P278" i="29"/>
  <c r="J279" i="29"/>
  <c r="O284" i="30"/>
  <c r="J285" i="30"/>
  <c r="P284" i="30"/>
  <c r="J308" i="31"/>
  <c r="O307" i="31"/>
  <c r="P307" i="31"/>
  <c r="P178" i="8"/>
  <c r="O178" i="8"/>
  <c r="P308" i="31" l="1"/>
  <c r="J309" i="31"/>
  <c r="O308" i="31"/>
  <c r="O279" i="29"/>
  <c r="P279" i="29"/>
  <c r="J280" i="29"/>
  <c r="J286" i="30"/>
  <c r="P285" i="30"/>
  <c r="O285" i="30"/>
  <c r="P179" i="8"/>
  <c r="O179" i="8"/>
  <c r="P286" i="30" l="1"/>
  <c r="J287" i="30"/>
  <c r="O286" i="30"/>
  <c r="O280" i="29"/>
  <c r="J281" i="29"/>
  <c r="P280" i="29"/>
  <c r="J310" i="31"/>
  <c r="P309" i="31"/>
  <c r="O309" i="31"/>
  <c r="P180" i="8"/>
  <c r="O180" i="8"/>
  <c r="J311" i="31" l="1"/>
  <c r="P310" i="31"/>
  <c r="O310" i="31"/>
  <c r="P287" i="30"/>
  <c r="O287" i="30"/>
  <c r="J288" i="30"/>
  <c r="P281" i="29"/>
  <c r="O281" i="29"/>
  <c r="J282" i="29"/>
  <c r="P181" i="8"/>
  <c r="O181" i="8"/>
  <c r="O288" i="30" l="1"/>
  <c r="P288" i="30"/>
  <c r="J289" i="30"/>
  <c r="O282" i="29"/>
  <c r="P282" i="29"/>
  <c r="J283" i="29"/>
  <c r="J312" i="31"/>
  <c r="O311" i="31"/>
  <c r="P311" i="31"/>
  <c r="P182" i="8"/>
  <c r="O182" i="8"/>
  <c r="O312" i="31" l="1"/>
  <c r="P312" i="31"/>
  <c r="J313" i="31"/>
  <c r="P289" i="30"/>
  <c r="J290" i="30"/>
  <c r="O289" i="30"/>
  <c r="P283" i="29"/>
  <c r="J284" i="29"/>
  <c r="O283" i="29"/>
  <c r="P183" i="8"/>
  <c r="O183" i="8"/>
  <c r="P284" i="29" l="1"/>
  <c r="J285" i="29"/>
  <c r="O284" i="29"/>
  <c r="O313" i="31"/>
  <c r="P313" i="31"/>
  <c r="J314" i="31"/>
  <c r="O290" i="30"/>
  <c r="P290" i="30"/>
  <c r="J291" i="30"/>
  <c r="P184" i="8"/>
  <c r="O184" i="8"/>
  <c r="O291" i="30" l="1"/>
  <c r="J292" i="30"/>
  <c r="P291" i="30"/>
  <c r="P314" i="31"/>
  <c r="O314" i="31"/>
  <c r="J315" i="31"/>
  <c r="O285" i="29"/>
  <c r="P285" i="29"/>
  <c r="J286" i="29"/>
  <c r="P185" i="8"/>
  <c r="O185" i="8"/>
  <c r="P315" i="31" l="1"/>
  <c r="J316" i="31"/>
  <c r="O315" i="31"/>
  <c r="J293" i="30"/>
  <c r="P292" i="30"/>
  <c r="O292" i="30"/>
  <c r="P286" i="29"/>
  <c r="O286" i="29"/>
  <c r="J287" i="29"/>
  <c r="P186" i="8"/>
  <c r="O186" i="8"/>
  <c r="O293" i="30" l="1"/>
  <c r="P293" i="30"/>
  <c r="J294" i="30"/>
  <c r="J317" i="31"/>
  <c r="P316" i="31"/>
  <c r="O316" i="31"/>
  <c r="O287" i="29"/>
  <c r="P287" i="29"/>
  <c r="J288" i="29"/>
  <c r="P187" i="8"/>
  <c r="O187" i="8"/>
  <c r="P317" i="31" l="1"/>
  <c r="O317" i="31"/>
  <c r="J318" i="31"/>
  <c r="O294" i="30"/>
  <c r="J295" i="30"/>
  <c r="P294" i="30"/>
  <c r="P288" i="29"/>
  <c r="O288" i="29"/>
  <c r="J289" i="29"/>
  <c r="P188" i="8"/>
  <c r="O188" i="8"/>
  <c r="J319" i="31" l="1"/>
  <c r="P318" i="31"/>
  <c r="O318" i="31"/>
  <c r="O289" i="29"/>
  <c r="P289" i="29"/>
  <c r="J290" i="29"/>
  <c r="J296" i="30"/>
  <c r="P295" i="30"/>
  <c r="O295" i="30"/>
  <c r="P189" i="8"/>
  <c r="O189" i="8"/>
  <c r="P296" i="30" l="1"/>
  <c r="O296" i="30"/>
  <c r="J297" i="30"/>
  <c r="O290" i="29"/>
  <c r="P290" i="29"/>
  <c r="J291" i="29"/>
  <c r="J320" i="31"/>
  <c r="O319" i="31"/>
  <c r="P319" i="31"/>
  <c r="P190" i="8"/>
  <c r="O190" i="8"/>
  <c r="J321" i="31" l="1"/>
  <c r="O320" i="31"/>
  <c r="P320" i="31"/>
  <c r="J298" i="30"/>
  <c r="O297" i="30"/>
  <c r="P297" i="30"/>
  <c r="O291" i="29"/>
  <c r="P291" i="29"/>
  <c r="J292" i="29"/>
  <c r="P191" i="8"/>
  <c r="O191" i="8"/>
  <c r="P298" i="30" l="1"/>
  <c r="O298" i="30"/>
  <c r="J299" i="30"/>
  <c r="P292" i="29"/>
  <c r="O292" i="29"/>
  <c r="J293" i="29"/>
  <c r="J322" i="31"/>
  <c r="P321" i="31"/>
  <c r="O321" i="31"/>
  <c r="P192" i="8"/>
  <c r="O192" i="8"/>
  <c r="J323" i="31" l="1"/>
  <c r="P322" i="31"/>
  <c r="O322" i="31"/>
  <c r="J300" i="30"/>
  <c r="P299" i="30"/>
  <c r="O299" i="30"/>
  <c r="O293" i="29"/>
  <c r="P293" i="29"/>
  <c r="J294" i="29"/>
  <c r="P193" i="8"/>
  <c r="O193" i="8"/>
  <c r="P300" i="30" l="1"/>
  <c r="O300" i="30"/>
  <c r="J301" i="30"/>
  <c r="P294" i="29"/>
  <c r="O294" i="29"/>
  <c r="J295" i="29"/>
  <c r="J324" i="31"/>
  <c r="P323" i="31"/>
  <c r="O323" i="31"/>
  <c r="P194" i="8"/>
  <c r="O194" i="8"/>
  <c r="P324" i="31" l="1"/>
  <c r="J325" i="31"/>
  <c r="O324" i="31"/>
  <c r="O301" i="30"/>
  <c r="J302" i="30"/>
  <c r="P301" i="30"/>
  <c r="O295" i="29"/>
  <c r="P295" i="29"/>
  <c r="J296" i="29"/>
  <c r="P195" i="8"/>
  <c r="O195" i="8"/>
  <c r="J326" i="31" l="1"/>
  <c r="P325" i="31"/>
  <c r="O325" i="31"/>
  <c r="J297" i="29"/>
  <c r="O296" i="29"/>
  <c r="P296" i="29"/>
  <c r="J303" i="30"/>
  <c r="O302" i="30"/>
  <c r="P302" i="30"/>
  <c r="P196" i="8"/>
  <c r="O196" i="8"/>
  <c r="P297" i="29" l="1"/>
  <c r="O297" i="29"/>
  <c r="J298" i="29"/>
  <c r="P303" i="30"/>
  <c r="J304" i="30"/>
  <c r="O303" i="30"/>
  <c r="J327" i="31"/>
  <c r="P326" i="31"/>
  <c r="O326" i="31"/>
  <c r="P197" i="8"/>
  <c r="O197" i="8"/>
  <c r="J328" i="31" l="1"/>
  <c r="P327" i="31"/>
  <c r="O327" i="31"/>
  <c r="O298" i="29"/>
  <c r="P298" i="29"/>
  <c r="J299" i="29"/>
  <c r="O304" i="30"/>
  <c r="J305" i="30"/>
  <c r="P304" i="30"/>
  <c r="P198" i="8"/>
  <c r="O198" i="8"/>
  <c r="O305" i="30" l="1"/>
  <c r="P305" i="30"/>
  <c r="J306" i="30"/>
  <c r="P299" i="29"/>
  <c r="O299" i="29"/>
  <c r="J300" i="29"/>
  <c r="O328" i="31"/>
  <c r="P328" i="31"/>
  <c r="J329" i="31"/>
  <c r="P199" i="8"/>
  <c r="O199" i="8"/>
  <c r="O306" i="30" l="1"/>
  <c r="P306" i="30"/>
  <c r="J307" i="30"/>
  <c r="J301" i="29"/>
  <c r="P300" i="29"/>
  <c r="O300" i="29"/>
  <c r="J330" i="31"/>
  <c r="P329" i="31"/>
  <c r="O329" i="31"/>
  <c r="P200" i="8"/>
  <c r="O200" i="8"/>
  <c r="P301" i="29" l="1"/>
  <c r="O301" i="29"/>
  <c r="J302" i="29"/>
  <c r="P330" i="31"/>
  <c r="O330" i="31"/>
  <c r="J331" i="31"/>
  <c r="O307" i="30"/>
  <c r="P307" i="30"/>
  <c r="J308" i="30"/>
  <c r="P201" i="8"/>
  <c r="O201" i="8"/>
  <c r="O302" i="29" l="1"/>
  <c r="J303" i="29"/>
  <c r="P302" i="29"/>
  <c r="P331" i="31"/>
  <c r="J332" i="31"/>
  <c r="O331" i="31"/>
  <c r="J309" i="30"/>
  <c r="P308" i="30"/>
  <c r="O308" i="30"/>
  <c r="P202" i="8"/>
  <c r="O202" i="8"/>
  <c r="O309" i="30" l="1"/>
  <c r="P309" i="30"/>
  <c r="J310" i="30"/>
  <c r="P303" i="29"/>
  <c r="O303" i="29"/>
  <c r="J304" i="29"/>
  <c r="J333" i="31"/>
  <c r="P332" i="31"/>
  <c r="O332" i="31"/>
  <c r="P203" i="8"/>
  <c r="O203" i="8"/>
  <c r="J334" i="31" l="1"/>
  <c r="P333" i="31"/>
  <c r="O333" i="31"/>
  <c r="J311" i="30"/>
  <c r="P310" i="30"/>
  <c r="O310" i="30"/>
  <c r="P304" i="29"/>
  <c r="O304" i="29"/>
  <c r="J305" i="29"/>
  <c r="P204" i="8"/>
  <c r="O204" i="8"/>
  <c r="P311" i="30" l="1"/>
  <c r="O311" i="30"/>
  <c r="J312" i="30"/>
  <c r="P305" i="29"/>
  <c r="O305" i="29"/>
  <c r="J306" i="29"/>
  <c r="J335" i="31"/>
  <c r="P334" i="31"/>
  <c r="O334" i="31"/>
  <c r="P205" i="8"/>
  <c r="O205" i="8"/>
  <c r="J336" i="31" l="1"/>
  <c r="O335" i="31"/>
  <c r="P335" i="31"/>
  <c r="J313" i="30"/>
  <c r="P312" i="30"/>
  <c r="O312" i="30"/>
  <c r="O306" i="29"/>
  <c r="P306" i="29"/>
  <c r="J307" i="29"/>
  <c r="P206" i="8"/>
  <c r="O206" i="8"/>
  <c r="J314" i="30" l="1"/>
  <c r="P313" i="30"/>
  <c r="O313" i="30"/>
  <c r="O307" i="29"/>
  <c r="P307" i="29"/>
  <c r="J308" i="29"/>
  <c r="O336" i="31"/>
  <c r="P336" i="31"/>
  <c r="J337" i="31"/>
  <c r="P207" i="8"/>
  <c r="O207" i="8"/>
  <c r="O308" i="29" l="1"/>
  <c r="J309" i="29"/>
  <c r="P308" i="29"/>
  <c r="J338" i="31"/>
  <c r="O337" i="31"/>
  <c r="P337" i="31"/>
  <c r="O314" i="30"/>
  <c r="J315" i="30"/>
  <c r="P314" i="30"/>
  <c r="P208" i="8"/>
  <c r="O208" i="8"/>
  <c r="J316" i="30" l="1"/>
  <c r="P315" i="30"/>
  <c r="O315" i="30"/>
  <c r="O309" i="29"/>
  <c r="P309" i="29"/>
  <c r="J310" i="29"/>
  <c r="J339" i="31"/>
  <c r="P338" i="31"/>
  <c r="O338" i="31"/>
  <c r="P209" i="8"/>
  <c r="O209" i="8"/>
  <c r="O339" i="31" l="1"/>
  <c r="J340" i="31"/>
  <c r="P339" i="31"/>
  <c r="O310" i="29"/>
  <c r="P310" i="29"/>
  <c r="J311" i="29"/>
  <c r="P316" i="30"/>
  <c r="O316" i="30"/>
  <c r="J317" i="30"/>
  <c r="P210" i="8"/>
  <c r="O210" i="8"/>
  <c r="O311" i="29" l="1"/>
  <c r="J312" i="29"/>
  <c r="P311" i="29"/>
  <c r="P340" i="31"/>
  <c r="J341" i="31"/>
  <c r="O340" i="31"/>
  <c r="P317" i="30"/>
  <c r="J318" i="30"/>
  <c r="O317" i="30"/>
  <c r="P211" i="8"/>
  <c r="O211" i="8"/>
  <c r="O312" i="29" l="1"/>
  <c r="J313" i="29"/>
  <c r="P312" i="29"/>
  <c r="P318" i="30"/>
  <c r="O318" i="30"/>
  <c r="J319" i="30"/>
  <c r="J342" i="31"/>
  <c r="O341" i="31"/>
  <c r="P341" i="31"/>
  <c r="P212" i="8"/>
  <c r="O212" i="8"/>
  <c r="J343" i="31" l="1"/>
  <c r="O342" i="31"/>
  <c r="P342" i="31"/>
  <c r="J320" i="30"/>
  <c r="P319" i="30"/>
  <c r="O319" i="30"/>
  <c r="P313" i="29"/>
  <c r="O313" i="29"/>
  <c r="J314" i="29"/>
  <c r="P213" i="8"/>
  <c r="O213" i="8"/>
  <c r="J321" i="30" l="1"/>
  <c r="P320" i="30"/>
  <c r="O320" i="30"/>
  <c r="O314" i="29"/>
  <c r="J315" i="29"/>
  <c r="P314" i="29"/>
  <c r="J344" i="31"/>
  <c r="P343" i="31"/>
  <c r="O343" i="31"/>
  <c r="P214" i="8"/>
  <c r="O214" i="8"/>
  <c r="P344" i="31" l="1"/>
  <c r="J345" i="31"/>
  <c r="O344" i="31"/>
  <c r="P315" i="29"/>
  <c r="O315" i="29"/>
  <c r="J316" i="29"/>
  <c r="P321" i="30"/>
  <c r="O321" i="30"/>
  <c r="J322" i="30"/>
  <c r="P215" i="8"/>
  <c r="O215" i="8"/>
  <c r="P316" i="29" l="1"/>
  <c r="J317" i="29"/>
  <c r="O316" i="29"/>
  <c r="J346" i="31"/>
  <c r="O345" i="31"/>
  <c r="P345" i="31"/>
  <c r="P322" i="30"/>
  <c r="O322" i="30"/>
  <c r="J323" i="30"/>
  <c r="P216" i="8"/>
  <c r="O216" i="8"/>
  <c r="J347" i="31" l="1"/>
  <c r="P346" i="31"/>
  <c r="O346" i="31"/>
  <c r="O317" i="29"/>
  <c r="P317" i="29"/>
  <c r="J318" i="29"/>
  <c r="J324" i="30"/>
  <c r="O323" i="30"/>
  <c r="P323" i="30"/>
  <c r="P217" i="8"/>
  <c r="O217" i="8"/>
  <c r="J325" i="30" l="1"/>
  <c r="P324" i="30"/>
  <c r="O324" i="30"/>
  <c r="O318" i="29"/>
  <c r="P318" i="29"/>
  <c r="J319" i="29"/>
  <c r="P347" i="31"/>
  <c r="J348" i="31"/>
  <c r="O347" i="31"/>
  <c r="P218" i="8"/>
  <c r="O218" i="8"/>
  <c r="J349" i="31" l="1"/>
  <c r="O348" i="31"/>
  <c r="P348" i="31"/>
  <c r="O319" i="29"/>
  <c r="P319" i="29"/>
  <c r="J320" i="29"/>
  <c r="P325" i="30"/>
  <c r="O325" i="30"/>
  <c r="J326" i="30"/>
  <c r="P219" i="8"/>
  <c r="O219" i="8"/>
  <c r="P320" i="29" l="1"/>
  <c r="O320" i="29"/>
  <c r="J321" i="29"/>
  <c r="P326" i="30"/>
  <c r="J327" i="30"/>
  <c r="O326" i="30"/>
  <c r="J350" i="31"/>
  <c r="P349" i="31"/>
  <c r="O349" i="31"/>
  <c r="P220" i="8"/>
  <c r="O220" i="8"/>
  <c r="J351" i="31" l="1"/>
  <c r="O350" i="31"/>
  <c r="P350" i="31"/>
  <c r="P321" i="29"/>
  <c r="O321" i="29"/>
  <c r="J322" i="29"/>
  <c r="P327" i="30"/>
  <c r="O327" i="30"/>
  <c r="J328" i="30"/>
  <c r="P221" i="8"/>
  <c r="O221" i="8"/>
  <c r="P322" i="29" l="1"/>
  <c r="O322" i="29"/>
  <c r="J323" i="29"/>
  <c r="P328" i="30"/>
  <c r="O328" i="30"/>
  <c r="J329" i="30"/>
  <c r="J352" i="31"/>
  <c r="P351" i="31"/>
  <c r="O351" i="31"/>
  <c r="P222" i="8"/>
  <c r="O222" i="8"/>
  <c r="O352" i="31" l="1"/>
  <c r="P352" i="31"/>
  <c r="J353" i="31"/>
  <c r="P323" i="29"/>
  <c r="O323" i="29"/>
  <c r="J324" i="29"/>
  <c r="O329" i="30"/>
  <c r="J330" i="30"/>
  <c r="P329" i="30"/>
  <c r="P223" i="8"/>
  <c r="O223" i="8"/>
  <c r="O330" i="30" l="1"/>
  <c r="J331" i="30"/>
  <c r="P330" i="30"/>
  <c r="P353" i="31"/>
  <c r="O353" i="31"/>
  <c r="J354" i="31"/>
  <c r="P324" i="29"/>
  <c r="O324" i="29"/>
  <c r="J325" i="29"/>
  <c r="P224" i="8"/>
  <c r="O224" i="8"/>
  <c r="J355" i="31" l="1"/>
  <c r="O354" i="31"/>
  <c r="P354" i="31"/>
  <c r="P331" i="30"/>
  <c r="O331" i="30"/>
  <c r="J332" i="30"/>
  <c r="P325" i="29"/>
  <c r="J326" i="29"/>
  <c r="O325" i="29"/>
  <c r="P225" i="8"/>
  <c r="O225" i="8"/>
  <c r="P326" i="29" l="1"/>
  <c r="O326" i="29"/>
  <c r="J327" i="29"/>
  <c r="J333" i="30"/>
  <c r="P332" i="30"/>
  <c r="O332" i="30"/>
  <c r="J356" i="31"/>
  <c r="O355" i="31"/>
  <c r="P355" i="31"/>
  <c r="P226" i="8"/>
  <c r="O226" i="8"/>
  <c r="J357" i="31" l="1"/>
  <c r="O356" i="31"/>
  <c r="P356" i="31"/>
  <c r="P327" i="29"/>
  <c r="O327" i="29"/>
  <c r="J328" i="29"/>
  <c r="O333" i="30"/>
  <c r="P333" i="30"/>
  <c r="J334" i="30"/>
  <c r="P227" i="8"/>
  <c r="O227" i="8"/>
  <c r="O328" i="29" l="1"/>
  <c r="P328" i="29"/>
  <c r="J329" i="29"/>
  <c r="P334" i="30"/>
  <c r="O334" i="30"/>
  <c r="J335" i="30"/>
  <c r="J358" i="31"/>
  <c r="O357" i="31"/>
  <c r="P357" i="31"/>
  <c r="P228" i="8"/>
  <c r="O228" i="8"/>
  <c r="J359" i="31" l="1"/>
  <c r="O358" i="31"/>
  <c r="P358" i="31"/>
  <c r="O335" i="30"/>
  <c r="P335" i="30"/>
  <c r="J336" i="30"/>
  <c r="O329" i="29"/>
  <c r="P329" i="29"/>
  <c r="J330" i="29"/>
  <c r="P229" i="8"/>
  <c r="O229" i="8"/>
  <c r="P336" i="30" l="1"/>
  <c r="O336" i="30"/>
  <c r="J337" i="30"/>
  <c r="P330" i="29"/>
  <c r="O330" i="29"/>
  <c r="J331" i="29"/>
  <c r="J360" i="31"/>
  <c r="P359" i="31"/>
  <c r="O359" i="31"/>
  <c r="P230" i="8"/>
  <c r="O230" i="8"/>
  <c r="P360" i="31" l="1"/>
  <c r="O360" i="31"/>
  <c r="J361" i="31"/>
  <c r="P337" i="30"/>
  <c r="O337" i="30"/>
  <c r="J338" i="30"/>
  <c r="O331" i="29"/>
  <c r="J332" i="29"/>
  <c r="P331" i="29"/>
  <c r="P231" i="8"/>
  <c r="O231" i="8"/>
  <c r="J362" i="31" l="1"/>
  <c r="O361" i="31"/>
  <c r="P361" i="31"/>
  <c r="P332" i="29"/>
  <c r="O332" i="29"/>
  <c r="J333" i="29"/>
  <c r="J339" i="30"/>
  <c r="O338" i="30"/>
  <c r="P338" i="30"/>
  <c r="P232" i="8"/>
  <c r="O232" i="8"/>
  <c r="P339" i="30" l="1"/>
  <c r="J340" i="30"/>
  <c r="O339" i="30"/>
  <c r="O333" i="29"/>
  <c r="P333" i="29"/>
  <c r="J334" i="29"/>
  <c r="J363" i="31"/>
  <c r="P362" i="31"/>
  <c r="O362" i="31"/>
  <c r="P233" i="8"/>
  <c r="O233" i="8"/>
  <c r="J364" i="31" l="1"/>
  <c r="P363" i="31"/>
  <c r="O363" i="31"/>
  <c r="O340" i="30"/>
  <c r="P340" i="30"/>
  <c r="J341" i="30"/>
  <c r="J335" i="29"/>
  <c r="O334" i="29"/>
  <c r="P334" i="29"/>
  <c r="P234" i="8"/>
  <c r="O234" i="8"/>
  <c r="O335" i="29" l="1"/>
  <c r="J336" i="29"/>
  <c r="P335" i="29"/>
  <c r="J342" i="30"/>
  <c r="O341" i="30"/>
  <c r="P341" i="30"/>
  <c r="J365" i="31"/>
  <c r="O364" i="31"/>
  <c r="P364" i="31"/>
  <c r="P235" i="8"/>
  <c r="O235" i="8"/>
  <c r="J366" i="31" l="1"/>
  <c r="O365" i="31"/>
  <c r="P365" i="31"/>
  <c r="O336" i="29"/>
  <c r="P336" i="29"/>
  <c r="J337" i="29"/>
  <c r="P342" i="30"/>
  <c r="J343" i="30"/>
  <c r="O342" i="30"/>
  <c r="P236" i="8"/>
  <c r="O236" i="8"/>
  <c r="P337" i="29" l="1"/>
  <c r="O337" i="29"/>
  <c r="J338" i="29"/>
  <c r="J344" i="30"/>
  <c r="P343" i="30"/>
  <c r="O343" i="30"/>
  <c r="O366" i="31"/>
  <c r="P366" i="31"/>
  <c r="J367" i="31"/>
  <c r="P237" i="8"/>
  <c r="O237" i="8"/>
  <c r="P338" i="29" l="1"/>
  <c r="J339" i="29"/>
  <c r="O338" i="29"/>
  <c r="P344" i="30"/>
  <c r="O344" i="30"/>
  <c r="J345" i="30"/>
  <c r="J368" i="31"/>
  <c r="P367" i="31"/>
  <c r="O367" i="31"/>
  <c r="P238" i="8"/>
  <c r="O238" i="8"/>
  <c r="J369" i="31" l="1"/>
  <c r="O368" i="31"/>
  <c r="P368" i="31"/>
  <c r="O339" i="29"/>
  <c r="P339" i="29"/>
  <c r="J340" i="29"/>
  <c r="J346" i="30"/>
  <c r="O345" i="30"/>
  <c r="P345" i="30"/>
  <c r="P239" i="8"/>
  <c r="O239" i="8"/>
  <c r="J347" i="30" l="1"/>
  <c r="O346" i="30"/>
  <c r="P346" i="30"/>
  <c r="O340" i="29"/>
  <c r="P340" i="29"/>
  <c r="J341" i="29"/>
  <c r="J370" i="31"/>
  <c r="P369" i="31"/>
  <c r="O369" i="31"/>
  <c r="P240" i="8"/>
  <c r="O240" i="8"/>
  <c r="J371" i="31" l="1"/>
  <c r="O370" i="31"/>
  <c r="P370" i="31"/>
  <c r="P341" i="29"/>
  <c r="J342" i="29"/>
  <c r="O341" i="29"/>
  <c r="P347" i="30"/>
  <c r="J348" i="30"/>
  <c r="O347" i="30"/>
  <c r="P241" i="8"/>
  <c r="O241" i="8"/>
  <c r="P348" i="30" l="1"/>
  <c r="O348" i="30"/>
  <c r="J349" i="30"/>
  <c r="O342" i="29"/>
  <c r="P342" i="29"/>
  <c r="J343" i="29"/>
  <c r="J372" i="31"/>
  <c r="O371" i="31"/>
  <c r="P371" i="31"/>
  <c r="P242" i="8"/>
  <c r="O242" i="8"/>
  <c r="P372" i="31" l="1"/>
  <c r="O372" i="31"/>
  <c r="J373" i="31"/>
  <c r="O349" i="30"/>
  <c r="J350" i="30"/>
  <c r="P349" i="30"/>
  <c r="O343" i="29"/>
  <c r="J344" i="29"/>
  <c r="P343" i="29"/>
  <c r="Q172" i="31"/>
  <c r="R172" i="31" s="1"/>
  <c r="P243" i="8"/>
  <c r="O243" i="8"/>
  <c r="O344" i="29" l="1"/>
  <c r="J345" i="29"/>
  <c r="P344" i="29"/>
  <c r="O373" i="31"/>
  <c r="P373" i="31"/>
  <c r="J374" i="31"/>
  <c r="O350" i="30"/>
  <c r="J351" i="30"/>
  <c r="P350" i="30"/>
  <c r="P244" i="8"/>
  <c r="O244" i="8"/>
  <c r="O351" i="30" l="1"/>
  <c r="P351" i="30"/>
  <c r="J352" i="30"/>
  <c r="J375" i="31"/>
  <c r="O374" i="31"/>
  <c r="P374" i="31"/>
  <c r="O345" i="29"/>
  <c r="P345" i="29"/>
  <c r="J346" i="29"/>
  <c r="P245" i="8"/>
  <c r="O245" i="8"/>
  <c r="O375" i="31" l="1"/>
  <c r="P375" i="31"/>
  <c r="J376" i="31"/>
  <c r="J353" i="30"/>
  <c r="O352" i="30"/>
  <c r="P352" i="30"/>
  <c r="P346" i="29"/>
  <c r="O346" i="29"/>
  <c r="J347" i="29"/>
  <c r="P246" i="8"/>
  <c r="O246" i="8"/>
  <c r="J354" i="30" l="1"/>
  <c r="O353" i="30"/>
  <c r="P353" i="30"/>
  <c r="O376" i="31"/>
  <c r="P376" i="31"/>
  <c r="J377" i="31"/>
  <c r="J348" i="29"/>
  <c r="O347" i="29"/>
  <c r="P347" i="29"/>
  <c r="P247" i="8"/>
  <c r="O247" i="8"/>
  <c r="O348" i="29" l="1"/>
  <c r="P348" i="29"/>
  <c r="J349" i="29"/>
  <c r="O377" i="31"/>
  <c r="J378" i="31"/>
  <c r="P377" i="31"/>
  <c r="P354" i="30"/>
  <c r="O354" i="30"/>
  <c r="J355" i="30"/>
  <c r="P248" i="8"/>
  <c r="O248" i="8"/>
  <c r="P349" i="29" l="1"/>
  <c r="O349" i="29"/>
  <c r="J350" i="29"/>
  <c r="J356" i="30"/>
  <c r="P355" i="30"/>
  <c r="O355" i="30"/>
  <c r="O378" i="31"/>
  <c r="J379" i="31"/>
  <c r="P378" i="31"/>
  <c r="P249" i="8"/>
  <c r="O249" i="8"/>
  <c r="P379" i="31" l="1"/>
  <c r="J380" i="31"/>
  <c r="O379" i="31"/>
  <c r="P356" i="30"/>
  <c r="O356" i="30"/>
  <c r="J357" i="30"/>
  <c r="J351" i="29"/>
  <c r="P350" i="29"/>
  <c r="O350" i="29"/>
  <c r="P250" i="8"/>
  <c r="O250" i="8"/>
  <c r="P351" i="29" l="1"/>
  <c r="J352" i="29"/>
  <c r="O351" i="29"/>
  <c r="P357" i="30"/>
  <c r="J358" i="30"/>
  <c r="O357" i="30"/>
  <c r="P380" i="31"/>
  <c r="O380" i="31"/>
  <c r="J381" i="31"/>
  <c r="P251" i="8"/>
  <c r="O251" i="8"/>
  <c r="P352" i="29" l="1"/>
  <c r="O352" i="29"/>
  <c r="J353" i="29"/>
  <c r="O381" i="31"/>
  <c r="J382" i="31"/>
  <c r="P381" i="31"/>
  <c r="P358" i="30"/>
  <c r="J359" i="30"/>
  <c r="O358" i="30"/>
  <c r="P252" i="8"/>
  <c r="O252" i="8"/>
  <c r="J360" i="30" l="1"/>
  <c r="O359" i="30"/>
  <c r="P359" i="30"/>
  <c r="P353" i="29"/>
  <c r="J354" i="29"/>
  <c r="O353" i="29"/>
  <c r="O382" i="31"/>
  <c r="P382" i="31"/>
  <c r="J383" i="31"/>
  <c r="P253" i="8"/>
  <c r="O253" i="8"/>
  <c r="O383" i="31" l="1"/>
  <c r="P383" i="31"/>
  <c r="J384" i="31"/>
  <c r="O354" i="29"/>
  <c r="P354" i="29"/>
  <c r="J355" i="29"/>
  <c r="J361" i="30"/>
  <c r="P360" i="30"/>
  <c r="O360" i="30"/>
  <c r="P254" i="8"/>
  <c r="O254" i="8"/>
  <c r="J362" i="30" l="1"/>
  <c r="P361" i="30"/>
  <c r="O361" i="30"/>
  <c r="O384" i="31"/>
  <c r="P384" i="31"/>
  <c r="J385" i="31"/>
  <c r="P355" i="29"/>
  <c r="O355" i="29"/>
  <c r="J356" i="29"/>
  <c r="P255" i="8"/>
  <c r="O255" i="8"/>
  <c r="J386" i="31" l="1"/>
  <c r="O385" i="31"/>
  <c r="P385" i="31"/>
  <c r="O356" i="29"/>
  <c r="P356" i="29"/>
  <c r="J357" i="29"/>
  <c r="P362" i="30"/>
  <c r="J363" i="30"/>
  <c r="O362" i="30"/>
  <c r="P256" i="8"/>
  <c r="O256" i="8"/>
  <c r="J364" i="30" l="1"/>
  <c r="P363" i="30"/>
  <c r="O363" i="30"/>
  <c r="O357" i="29"/>
  <c r="P357" i="29"/>
  <c r="J358" i="29"/>
  <c r="P386" i="31"/>
  <c r="O386" i="31"/>
  <c r="J387" i="31"/>
  <c r="P257" i="8"/>
  <c r="O257" i="8"/>
  <c r="P358" i="29" l="1"/>
  <c r="O358" i="29"/>
  <c r="J359" i="29"/>
  <c r="O387" i="31"/>
  <c r="P387" i="31"/>
  <c r="J388" i="31"/>
  <c r="O364" i="30"/>
  <c r="P364" i="30"/>
  <c r="J365" i="30"/>
  <c r="P258" i="8"/>
  <c r="O258" i="8"/>
  <c r="P359" i="29" l="1"/>
  <c r="J360" i="29"/>
  <c r="O359" i="29"/>
  <c r="P388" i="31"/>
  <c r="J389" i="31"/>
  <c r="O388" i="31"/>
  <c r="P365" i="30"/>
  <c r="J366" i="30"/>
  <c r="O365" i="30"/>
  <c r="P259" i="8"/>
  <c r="O259" i="8"/>
  <c r="O366" i="30" l="1"/>
  <c r="P366" i="30"/>
  <c r="J367" i="30"/>
  <c r="P360" i="29"/>
  <c r="O360" i="29"/>
  <c r="J361" i="29"/>
  <c r="O389" i="31"/>
  <c r="P389" i="31"/>
  <c r="J390" i="31"/>
  <c r="P260" i="8"/>
  <c r="O260" i="8"/>
  <c r="J368" i="30" l="1"/>
  <c r="P367" i="30"/>
  <c r="O367" i="30"/>
  <c r="O361" i="29"/>
  <c r="P361" i="29"/>
  <c r="J362" i="29"/>
  <c r="O390" i="31"/>
  <c r="P390" i="31"/>
  <c r="J391" i="31"/>
  <c r="P261" i="8"/>
  <c r="O261" i="8"/>
  <c r="O391" i="31" l="1"/>
  <c r="P391" i="31"/>
  <c r="J392" i="31"/>
  <c r="O362" i="29"/>
  <c r="P362" i="29"/>
  <c r="J363" i="29"/>
  <c r="O368" i="30"/>
  <c r="J369" i="30"/>
  <c r="P368" i="30"/>
  <c r="P262" i="8"/>
  <c r="O262" i="8"/>
  <c r="O369" i="30" l="1"/>
  <c r="P369" i="30"/>
  <c r="J370" i="30"/>
  <c r="P392" i="31"/>
  <c r="J393" i="31"/>
  <c r="O392" i="31"/>
  <c r="J364" i="29"/>
  <c r="O363" i="29"/>
  <c r="P363" i="29"/>
  <c r="P263" i="8"/>
  <c r="O263" i="8"/>
  <c r="O364" i="29" l="1"/>
  <c r="P364" i="29"/>
  <c r="J365" i="29"/>
  <c r="J371" i="30"/>
  <c r="O370" i="30"/>
  <c r="P370" i="30"/>
  <c r="O393" i="31"/>
  <c r="P393" i="31"/>
  <c r="J394" i="31"/>
  <c r="P264" i="8"/>
  <c r="O264" i="8"/>
  <c r="O371" i="30" l="1"/>
  <c r="J372" i="30"/>
  <c r="P371" i="30"/>
  <c r="O365" i="29"/>
  <c r="P365" i="29"/>
  <c r="J366" i="29"/>
  <c r="O394" i="31"/>
  <c r="P394" i="31"/>
  <c r="J395" i="31"/>
  <c r="P265" i="8"/>
  <c r="O265" i="8"/>
  <c r="J367" i="29" l="1"/>
  <c r="P366" i="29"/>
  <c r="O366" i="29"/>
  <c r="O372" i="30"/>
  <c r="P372" i="30"/>
  <c r="J373" i="30"/>
  <c r="O395" i="31"/>
  <c r="P395" i="31"/>
  <c r="J396" i="31"/>
  <c r="P266" i="8"/>
  <c r="O266" i="8"/>
  <c r="O373" i="30" l="1"/>
  <c r="J374" i="30"/>
  <c r="P373" i="30"/>
  <c r="O396" i="31"/>
  <c r="P396" i="31"/>
  <c r="J397" i="31"/>
  <c r="O367" i="29"/>
  <c r="J368" i="29"/>
  <c r="P367" i="29"/>
  <c r="P267" i="8"/>
  <c r="O267" i="8"/>
  <c r="O368" i="29" l="1"/>
  <c r="J369" i="29"/>
  <c r="P368" i="29"/>
  <c r="P397" i="31"/>
  <c r="O397" i="31"/>
  <c r="J398" i="31"/>
  <c r="J375" i="30"/>
  <c r="O374" i="30"/>
  <c r="P374" i="30"/>
  <c r="P268" i="8"/>
  <c r="O268" i="8"/>
  <c r="O375" i="30" l="1"/>
  <c r="P375" i="30"/>
  <c r="J376" i="30"/>
  <c r="O398" i="31"/>
  <c r="P398" i="31"/>
  <c r="J399" i="31"/>
  <c r="P369" i="29"/>
  <c r="O369" i="29"/>
  <c r="J370" i="29"/>
  <c r="P269" i="8"/>
  <c r="O269" i="8"/>
  <c r="P376" i="30" l="1"/>
  <c r="O376" i="30"/>
  <c r="J377" i="30"/>
  <c r="O399" i="31"/>
  <c r="P399" i="31"/>
  <c r="J400" i="31"/>
  <c r="O370" i="29"/>
  <c r="J371" i="29"/>
  <c r="P370" i="29"/>
  <c r="P270" i="8"/>
  <c r="O270" i="8"/>
  <c r="J372" i="29" l="1"/>
  <c r="O371" i="29"/>
  <c r="P371" i="29"/>
  <c r="P377" i="30"/>
  <c r="O377" i="30"/>
  <c r="J378" i="30"/>
  <c r="O400" i="31"/>
  <c r="P400" i="31"/>
  <c r="J401" i="31"/>
  <c r="P271" i="8"/>
  <c r="O271" i="8"/>
  <c r="P378" i="30" l="1"/>
  <c r="O378" i="30"/>
  <c r="J379" i="30"/>
  <c r="P401" i="31"/>
  <c r="O401" i="31"/>
  <c r="J402" i="31"/>
  <c r="O372" i="29"/>
  <c r="P372" i="29"/>
  <c r="J373" i="29"/>
  <c r="Q147" i="30"/>
  <c r="R147" i="30" s="1"/>
  <c r="P272" i="8"/>
  <c r="O272" i="8"/>
  <c r="O379" i="30" l="1"/>
  <c r="P379" i="30"/>
  <c r="J380" i="30"/>
  <c r="P402" i="31"/>
  <c r="J403" i="31"/>
  <c r="O402" i="31"/>
  <c r="J374" i="29"/>
  <c r="P373" i="29"/>
  <c r="O373" i="29"/>
  <c r="P273" i="8"/>
  <c r="O273" i="8"/>
  <c r="J404" i="31" l="1"/>
  <c r="P403" i="31"/>
  <c r="O403" i="31"/>
  <c r="O374" i="29"/>
  <c r="J375" i="29"/>
  <c r="P374" i="29"/>
  <c r="O380" i="30"/>
  <c r="P380" i="30"/>
  <c r="J381" i="30"/>
  <c r="P274" i="8"/>
  <c r="O274" i="8"/>
  <c r="J382" i="30" l="1"/>
  <c r="O381" i="30"/>
  <c r="P381" i="30"/>
  <c r="O375" i="29"/>
  <c r="J376" i="29"/>
  <c r="P375" i="29"/>
  <c r="P404" i="31"/>
  <c r="O404" i="31"/>
  <c r="J405" i="31"/>
  <c r="P275" i="8"/>
  <c r="O275" i="8"/>
  <c r="O405" i="31" l="1"/>
  <c r="P405" i="31"/>
  <c r="AY21" i="31" s="1"/>
  <c r="J377" i="29"/>
  <c r="P376" i="29"/>
  <c r="O376" i="29"/>
  <c r="P382" i="30"/>
  <c r="O382" i="30"/>
  <c r="J383" i="30"/>
  <c r="P276" i="8"/>
  <c r="O276" i="8"/>
  <c r="J384" i="30" l="1"/>
  <c r="P383" i="30"/>
  <c r="O383" i="30"/>
  <c r="J378" i="29"/>
  <c r="O377" i="29"/>
  <c r="P377" i="29"/>
  <c r="AL383" i="31"/>
  <c r="AM383" i="31" s="1"/>
  <c r="AL12" i="31"/>
  <c r="AM12" i="31" s="1"/>
  <c r="AL46" i="31"/>
  <c r="AM46" i="31" s="1"/>
  <c r="AL110" i="31"/>
  <c r="AM110" i="31" s="1"/>
  <c r="AL174" i="31"/>
  <c r="AM174" i="31" s="1"/>
  <c r="AL238" i="31"/>
  <c r="AM238" i="31" s="1"/>
  <c r="H29" i="31"/>
  <c r="AL108" i="31"/>
  <c r="AM108" i="31" s="1"/>
  <c r="AL193" i="31"/>
  <c r="AM193" i="31" s="1"/>
  <c r="AL273" i="31"/>
  <c r="AM273" i="31" s="1"/>
  <c r="AL337" i="31"/>
  <c r="AM337" i="31" s="1"/>
  <c r="H16" i="31"/>
  <c r="AL83" i="31"/>
  <c r="AM83" i="31" s="1"/>
  <c r="AL168" i="31"/>
  <c r="AM168" i="31" s="1"/>
  <c r="AL253" i="31"/>
  <c r="AM253" i="31" s="1"/>
  <c r="AL318" i="31"/>
  <c r="AM318" i="31" s="1"/>
  <c r="AL20" i="31"/>
  <c r="AM20" i="31" s="1"/>
  <c r="AL84" i="31"/>
  <c r="AM84" i="31" s="1"/>
  <c r="AL169" i="31"/>
  <c r="AM169" i="31" s="1"/>
  <c r="AL255" i="31"/>
  <c r="AM255" i="31" s="1"/>
  <c r="AL319" i="31"/>
  <c r="AM319" i="31" s="1"/>
  <c r="AL96" i="31"/>
  <c r="AM96" i="31" s="1"/>
  <c r="AL393" i="31"/>
  <c r="AM393" i="31" s="1"/>
  <c r="AL38" i="31"/>
  <c r="AM38" i="31" s="1"/>
  <c r="AL98" i="31"/>
  <c r="AM98" i="31" s="1"/>
  <c r="AL162" i="31"/>
  <c r="AM162" i="31" s="1"/>
  <c r="AL226" i="31"/>
  <c r="AM226" i="31" s="1"/>
  <c r="AL24" i="31"/>
  <c r="AM24" i="31" s="1"/>
  <c r="AL92" i="31"/>
  <c r="AM92" i="31" s="1"/>
  <c r="AL177" i="31"/>
  <c r="AM177" i="31" s="1"/>
  <c r="AL261" i="31"/>
  <c r="AM261" i="31" s="1"/>
  <c r="AL325" i="31"/>
  <c r="AM325" i="31" s="1"/>
  <c r="AL400" i="31"/>
  <c r="AM400" i="31" s="1"/>
  <c r="AL67" i="31"/>
  <c r="AM67" i="31" s="1"/>
  <c r="AL152" i="31"/>
  <c r="AM152" i="31" s="1"/>
  <c r="AL237" i="31"/>
  <c r="AM237" i="31" s="1"/>
  <c r="AL306" i="31"/>
  <c r="AM306" i="31" s="1"/>
  <c r="AL402" i="31"/>
  <c r="AM402" i="31" s="1"/>
  <c r="AL68" i="31"/>
  <c r="AM68" i="31" s="1"/>
  <c r="AL153" i="31"/>
  <c r="AM153" i="31" s="1"/>
  <c r="AL239" i="31"/>
  <c r="AM239" i="31" s="1"/>
  <c r="AL307" i="31"/>
  <c r="AM307" i="31" s="1"/>
  <c r="AL11" i="31"/>
  <c r="AM11" i="31" s="1"/>
  <c r="H21" i="31"/>
  <c r="AL70" i="31"/>
  <c r="AM70" i="31" s="1"/>
  <c r="AL134" i="31"/>
  <c r="AM134" i="31" s="1"/>
  <c r="AL198" i="31"/>
  <c r="AM198" i="31" s="1"/>
  <c r="AL382" i="31"/>
  <c r="AM382" i="31" s="1"/>
  <c r="AL55" i="31"/>
  <c r="AM55" i="31" s="1"/>
  <c r="AL140" i="31"/>
  <c r="AM140" i="31" s="1"/>
  <c r="AL225" i="31"/>
  <c r="AM225" i="31" s="1"/>
  <c r="AL297" i="31"/>
  <c r="AM297" i="31" s="1"/>
  <c r="AL361" i="31"/>
  <c r="AM361" i="31" s="1"/>
  <c r="AL35" i="31"/>
  <c r="AM35" i="31" s="1"/>
  <c r="AL115" i="31"/>
  <c r="AM115" i="31" s="1"/>
  <c r="AL200" i="31"/>
  <c r="AM200" i="31" s="1"/>
  <c r="AL278" i="31"/>
  <c r="AM278" i="31" s="1"/>
  <c r="AL342" i="31"/>
  <c r="AM342" i="31" s="1"/>
  <c r="H33" i="31"/>
  <c r="AL116" i="31"/>
  <c r="AM116" i="31" s="1"/>
  <c r="AL201" i="31"/>
  <c r="AM201" i="31" s="1"/>
  <c r="AL279" i="31"/>
  <c r="AM279" i="31" s="1"/>
  <c r="AL379" i="31"/>
  <c r="AM379" i="31" s="1"/>
  <c r="AL401" i="31"/>
  <c r="AM401" i="31" s="1"/>
  <c r="AL42" i="31"/>
  <c r="AM42" i="31" s="1"/>
  <c r="AL106" i="31"/>
  <c r="AM106" i="31" s="1"/>
  <c r="AL170" i="31"/>
  <c r="AM170" i="31" s="1"/>
  <c r="AL234" i="31"/>
  <c r="AM234" i="31" s="1"/>
  <c r="AL29" i="31"/>
  <c r="AM29" i="31" s="1"/>
  <c r="AL103" i="31"/>
  <c r="AM103" i="31" s="1"/>
  <c r="AL188" i="31"/>
  <c r="AM188" i="31" s="1"/>
  <c r="AL269" i="31"/>
  <c r="AM269" i="31" s="1"/>
  <c r="AL333" i="31"/>
  <c r="AM333" i="31" s="1"/>
  <c r="H14" i="31"/>
  <c r="AL77" i="31"/>
  <c r="AM77" i="31" s="1"/>
  <c r="AL163" i="31"/>
  <c r="AM163" i="31" s="1"/>
  <c r="AL248" i="31"/>
  <c r="AM248" i="31" s="1"/>
  <c r="AL314" i="31"/>
  <c r="AM314" i="31" s="1"/>
  <c r="AL17" i="31"/>
  <c r="AM17" i="31" s="1"/>
  <c r="AL79" i="31"/>
  <c r="AM79" i="31" s="1"/>
  <c r="AL164" i="31"/>
  <c r="AM164" i="31" s="1"/>
  <c r="AL249" i="31"/>
  <c r="AM249" i="31" s="1"/>
  <c r="AL315" i="31"/>
  <c r="AM315" i="31" s="1"/>
  <c r="AL75" i="31"/>
  <c r="AM75" i="31" s="1"/>
  <c r="AL399" i="31"/>
  <c r="AM399" i="31" s="1"/>
  <c r="H17" i="31"/>
  <c r="AL62" i="31"/>
  <c r="AM62" i="31" s="1"/>
  <c r="AL126" i="31"/>
  <c r="AM126" i="31" s="1"/>
  <c r="AL190" i="31"/>
  <c r="AM190" i="31" s="1"/>
  <c r="AL254" i="31"/>
  <c r="AM254" i="31" s="1"/>
  <c r="AL44" i="31"/>
  <c r="AM44" i="31" s="1"/>
  <c r="AL129" i="31"/>
  <c r="AM129" i="31" s="1"/>
  <c r="AL215" i="31"/>
  <c r="AM215" i="31" s="1"/>
  <c r="AL289" i="31"/>
  <c r="AM289" i="31" s="1"/>
  <c r="AL353" i="31"/>
  <c r="AM353" i="31" s="1"/>
  <c r="H27" i="31"/>
  <c r="AL104" i="31"/>
  <c r="AM104" i="31" s="1"/>
  <c r="AL189" i="31"/>
  <c r="AM189" i="31" s="1"/>
  <c r="AL270" i="31"/>
  <c r="AM270" i="31" s="1"/>
  <c r="AL334" i="31"/>
  <c r="AM334" i="31" s="1"/>
  <c r="AL31" i="31"/>
  <c r="AM31" i="31" s="1"/>
  <c r="AL105" i="31"/>
  <c r="AM105" i="31" s="1"/>
  <c r="AL191" i="31"/>
  <c r="AM191" i="31" s="1"/>
  <c r="AL271" i="31"/>
  <c r="AM271" i="31" s="1"/>
  <c r="AL335" i="31"/>
  <c r="AM335" i="31" s="1"/>
  <c r="AL387" i="31"/>
  <c r="AM387" i="31" s="1"/>
  <c r="AL15" i="31"/>
  <c r="AM15" i="31" s="1"/>
  <c r="AL50" i="31"/>
  <c r="AM50" i="31" s="1"/>
  <c r="AL114" i="31"/>
  <c r="AM114" i="31" s="1"/>
  <c r="AL178" i="31"/>
  <c r="AM178" i="31" s="1"/>
  <c r="AL242" i="31"/>
  <c r="AM242" i="31" s="1"/>
  <c r="H32" i="31"/>
  <c r="AL113" i="31"/>
  <c r="AM113" i="31" s="1"/>
  <c r="AL199" i="31"/>
  <c r="AM199" i="31" s="1"/>
  <c r="AL277" i="31"/>
  <c r="AM277" i="31" s="1"/>
  <c r="AL341" i="31"/>
  <c r="AM341" i="31" s="1"/>
  <c r="AL22" i="31"/>
  <c r="AM22" i="31" s="1"/>
  <c r="AL88" i="31"/>
  <c r="AM88" i="31" s="1"/>
  <c r="AL173" i="31"/>
  <c r="AM173" i="31" s="1"/>
  <c r="AL258" i="31"/>
  <c r="AM258" i="31" s="1"/>
  <c r="AL322" i="31"/>
  <c r="AM322" i="31" s="1"/>
  <c r="AL23" i="31"/>
  <c r="AM23" i="31" s="1"/>
  <c r="AL89" i="31"/>
  <c r="AM89" i="31" s="1"/>
  <c r="AL175" i="31"/>
  <c r="AM175" i="31" s="1"/>
  <c r="AL259" i="31"/>
  <c r="AM259" i="31" s="1"/>
  <c r="AL323" i="31"/>
  <c r="AM323" i="31" s="1"/>
  <c r="AL381" i="31"/>
  <c r="AM381" i="31" s="1"/>
  <c r="AL32" i="31"/>
  <c r="AM32" i="31" s="1"/>
  <c r="AL86" i="31"/>
  <c r="AM86" i="31" s="1"/>
  <c r="AL150" i="31"/>
  <c r="AM150" i="31" s="1"/>
  <c r="AL214" i="31"/>
  <c r="AM214" i="31" s="1"/>
  <c r="AL16" i="31"/>
  <c r="AM16" i="31" s="1"/>
  <c r="AL76" i="31"/>
  <c r="AM76" i="31" s="1"/>
  <c r="AL161" i="31"/>
  <c r="AM161" i="31" s="1"/>
  <c r="AL247" i="31"/>
  <c r="AM247" i="31" s="1"/>
  <c r="AL313" i="31"/>
  <c r="AM313" i="31" s="1"/>
  <c r="AL376" i="31"/>
  <c r="AM376" i="31" s="1"/>
  <c r="AL51" i="31"/>
  <c r="AM51" i="31" s="1"/>
  <c r="AL136" i="31"/>
  <c r="AM136" i="31" s="1"/>
  <c r="AL221" i="31"/>
  <c r="AM221" i="31" s="1"/>
  <c r="AL294" i="31"/>
  <c r="AM294" i="31" s="1"/>
  <c r="AL378" i="31"/>
  <c r="AM378" i="31" s="1"/>
  <c r="AL52" i="31"/>
  <c r="AM52" i="31" s="1"/>
  <c r="AL137" i="31"/>
  <c r="AM137" i="31" s="1"/>
  <c r="AL223" i="31"/>
  <c r="AM223" i="31" s="1"/>
  <c r="AL295" i="31"/>
  <c r="AM295" i="31" s="1"/>
  <c r="AL395" i="31"/>
  <c r="AM395" i="31" s="1"/>
  <c r="AL18" i="31"/>
  <c r="AM18" i="31" s="1"/>
  <c r="AL58" i="31"/>
  <c r="AM58" i="31" s="1"/>
  <c r="AL122" i="31"/>
  <c r="AM122" i="31" s="1"/>
  <c r="AL186" i="31"/>
  <c r="AM186" i="31" s="1"/>
  <c r="AL250" i="31"/>
  <c r="AM250" i="31" s="1"/>
  <c r="AL40" i="31"/>
  <c r="AM40" i="31" s="1"/>
  <c r="AL124" i="31"/>
  <c r="AM124" i="31" s="1"/>
  <c r="AL209" i="31"/>
  <c r="AM209" i="31" s="1"/>
  <c r="AL285" i="31"/>
  <c r="AM285" i="31" s="1"/>
  <c r="AL349" i="31"/>
  <c r="AM349" i="31" s="1"/>
  <c r="H24" i="31"/>
  <c r="AL99" i="31"/>
  <c r="AM99" i="31" s="1"/>
  <c r="AL184" i="31"/>
  <c r="AM184" i="31" s="1"/>
  <c r="AL266" i="31"/>
  <c r="AM266" i="31" s="1"/>
  <c r="AL330" i="31"/>
  <c r="AM330" i="31" s="1"/>
  <c r="AL28" i="31"/>
  <c r="AM28" i="31" s="1"/>
  <c r="AL100" i="31"/>
  <c r="AM100" i="31" s="1"/>
  <c r="AL405" i="31"/>
  <c r="AM405" i="31" s="1"/>
  <c r="H25" i="31"/>
  <c r="AL78" i="31"/>
  <c r="AM78" i="31" s="1"/>
  <c r="AL142" i="31"/>
  <c r="AM142" i="31" s="1"/>
  <c r="AL206" i="31"/>
  <c r="AM206" i="31" s="1"/>
  <c r="AL398" i="31"/>
  <c r="AM398" i="31" s="1"/>
  <c r="AL65" i="31"/>
  <c r="AM65" i="31" s="1"/>
  <c r="AL151" i="31"/>
  <c r="AM151" i="31" s="1"/>
  <c r="AL236" i="31"/>
  <c r="AM236" i="31" s="1"/>
  <c r="AL305" i="31"/>
  <c r="AM305" i="31" s="1"/>
  <c r="AL369" i="31"/>
  <c r="AM369" i="31" s="1"/>
  <c r="H38" i="31"/>
  <c r="AL125" i="31"/>
  <c r="AM125" i="31" s="1"/>
  <c r="AL211" i="31"/>
  <c r="AM211" i="31" s="1"/>
  <c r="AL286" i="31"/>
  <c r="AM286" i="31" s="1"/>
  <c r="AL350" i="31"/>
  <c r="AM350" i="31" s="1"/>
  <c r="AL41" i="31"/>
  <c r="AM41" i="31" s="1"/>
  <c r="AL127" i="31"/>
  <c r="AM127" i="31" s="1"/>
  <c r="AL212" i="31"/>
  <c r="AM212" i="31" s="1"/>
  <c r="AL287" i="31"/>
  <c r="AM287" i="31" s="1"/>
  <c r="AL351" i="31"/>
  <c r="AM351" i="31" s="1"/>
  <c r="AL14" i="31"/>
  <c r="AM14" i="31" s="1"/>
  <c r="H19" i="31"/>
  <c r="AL66" i="31"/>
  <c r="AM66" i="31" s="1"/>
  <c r="AL130" i="31"/>
  <c r="AM130" i="31" s="1"/>
  <c r="AL194" i="31"/>
  <c r="AM194" i="31" s="1"/>
  <c r="AL404" i="31"/>
  <c r="AM404" i="31" s="1"/>
  <c r="AL49" i="31"/>
  <c r="AM49" i="31" s="1"/>
  <c r="AL135" i="31"/>
  <c r="AM135" i="31" s="1"/>
  <c r="AL220" i="31"/>
  <c r="AM220" i="31" s="1"/>
  <c r="AL293" i="31"/>
  <c r="AM293" i="31" s="1"/>
  <c r="AL357" i="31"/>
  <c r="AM357" i="31" s="1"/>
  <c r="H30" i="31"/>
  <c r="AL109" i="31"/>
  <c r="AM109" i="31" s="1"/>
  <c r="AL195" i="31"/>
  <c r="AM195" i="31" s="1"/>
  <c r="AL274" i="31"/>
  <c r="AM274" i="31" s="1"/>
  <c r="AL338" i="31"/>
  <c r="AM338" i="31" s="1"/>
  <c r="AL33" i="31"/>
  <c r="AM33" i="31" s="1"/>
  <c r="AL111" i="31"/>
  <c r="AM111" i="31" s="1"/>
  <c r="AL196" i="31"/>
  <c r="AM196" i="31" s="1"/>
  <c r="AL275" i="31"/>
  <c r="AM275" i="31" s="1"/>
  <c r="AL375" i="31"/>
  <c r="AM375" i="31" s="1"/>
  <c r="AL397" i="31"/>
  <c r="AM397" i="31" s="1"/>
  <c r="H37" i="31"/>
  <c r="AL102" i="31"/>
  <c r="AM102" i="31" s="1"/>
  <c r="AL166" i="31"/>
  <c r="AM166" i="31" s="1"/>
  <c r="AL230" i="31"/>
  <c r="AM230" i="31" s="1"/>
  <c r="AL27" i="31"/>
  <c r="AM27" i="31" s="1"/>
  <c r="AL97" i="31"/>
  <c r="AM97" i="31" s="1"/>
  <c r="AL183" i="31"/>
  <c r="AM183" i="31" s="1"/>
  <c r="AL265" i="31"/>
  <c r="AM265" i="31" s="1"/>
  <c r="AL329" i="31"/>
  <c r="AM329" i="31" s="1"/>
  <c r="H12" i="31"/>
  <c r="AL72" i="31"/>
  <c r="AM72" i="31" s="1"/>
  <c r="AL157" i="31"/>
  <c r="AM157" i="31" s="1"/>
  <c r="AL243" i="31"/>
  <c r="AM243" i="31" s="1"/>
  <c r="AL310" i="31"/>
  <c r="AM310" i="31" s="1"/>
  <c r="AL10" i="31"/>
  <c r="AM10" i="31" s="1"/>
  <c r="AL73" i="31"/>
  <c r="AM73" i="31" s="1"/>
  <c r="AL159" i="31"/>
  <c r="AM159" i="31" s="1"/>
  <c r="AL244" i="31"/>
  <c r="AM244" i="31" s="1"/>
  <c r="AL311" i="31"/>
  <c r="AM311" i="31" s="1"/>
  <c r="AL13" i="31"/>
  <c r="AM13" i="31" s="1"/>
  <c r="AL26" i="31"/>
  <c r="AM26" i="31" s="1"/>
  <c r="AL74" i="31"/>
  <c r="AM74" i="31" s="1"/>
  <c r="AL138" i="31"/>
  <c r="AM138" i="31" s="1"/>
  <c r="AL202" i="31"/>
  <c r="AM202" i="31" s="1"/>
  <c r="AL390" i="31"/>
  <c r="AM390" i="31" s="1"/>
  <c r="AL60" i="31"/>
  <c r="AM60" i="31" s="1"/>
  <c r="AL145" i="31"/>
  <c r="AM145" i="31" s="1"/>
  <c r="AL231" i="31"/>
  <c r="AM231" i="31" s="1"/>
  <c r="AL301" i="31"/>
  <c r="AM301" i="31" s="1"/>
  <c r="AL365" i="31"/>
  <c r="AM365" i="31" s="1"/>
  <c r="H35" i="31"/>
  <c r="AL120" i="31"/>
  <c r="AM120" i="31" s="1"/>
  <c r="AL205" i="31"/>
  <c r="AM205" i="31" s="1"/>
  <c r="AL282" i="31"/>
  <c r="AM282" i="31" s="1"/>
  <c r="AL346" i="31"/>
  <c r="AM346" i="31" s="1"/>
  <c r="AL39" i="31"/>
  <c r="AM39" i="31" s="1"/>
  <c r="AL121" i="31"/>
  <c r="AM121" i="31" s="1"/>
  <c r="AL207" i="31"/>
  <c r="AM207" i="31" s="1"/>
  <c r="AL283" i="31"/>
  <c r="AM283" i="31" s="1"/>
  <c r="AL347" i="31"/>
  <c r="AM347" i="31" s="1"/>
  <c r="AL94" i="31"/>
  <c r="AM94" i="31" s="1"/>
  <c r="AL87" i="31"/>
  <c r="AM87" i="31" s="1"/>
  <c r="AL392" i="31"/>
  <c r="AM392" i="31" s="1"/>
  <c r="AL302" i="31"/>
  <c r="AM302" i="31" s="1"/>
  <c r="AL233" i="31"/>
  <c r="AM233" i="31" s="1"/>
  <c r="AL30" i="31"/>
  <c r="AM30" i="31" s="1"/>
  <c r="H11" i="31"/>
  <c r="AL309" i="31"/>
  <c r="AM309" i="31" s="1"/>
  <c r="AL216" i="31"/>
  <c r="AM216" i="31" s="1"/>
  <c r="AL132" i="31"/>
  <c r="AM132" i="31" s="1"/>
  <c r="H13" i="31"/>
  <c r="AL246" i="31"/>
  <c r="AM246" i="31" s="1"/>
  <c r="AL281" i="31"/>
  <c r="AM281" i="31" s="1"/>
  <c r="AL179" i="31"/>
  <c r="AM179" i="31" s="1"/>
  <c r="AL95" i="31"/>
  <c r="AM95" i="31" s="1"/>
  <c r="AL385" i="31"/>
  <c r="AM385" i="31" s="1"/>
  <c r="AL218" i="31"/>
  <c r="AM218" i="31" s="1"/>
  <c r="AL252" i="31"/>
  <c r="AM252" i="31" s="1"/>
  <c r="AL141" i="31"/>
  <c r="AM141" i="31" s="1"/>
  <c r="AL57" i="31"/>
  <c r="AM57" i="31" s="1"/>
  <c r="AL267" i="31"/>
  <c r="AM267" i="31" s="1"/>
  <c r="AL355" i="31"/>
  <c r="AM355" i="31" s="1"/>
  <c r="AL344" i="31"/>
  <c r="AM344" i="31" s="1"/>
  <c r="AL197" i="31"/>
  <c r="AM197" i="31" s="1"/>
  <c r="H36" i="31"/>
  <c r="AL348" i="31"/>
  <c r="AM348" i="31" s="1"/>
  <c r="AL235" i="31"/>
  <c r="AM235" i="31" s="1"/>
  <c r="AR29" i="31"/>
  <c r="AS29" i="31" s="1"/>
  <c r="AR18" i="31"/>
  <c r="AS18" i="31" s="1"/>
  <c r="AR23" i="31"/>
  <c r="AS23" i="31" s="1"/>
  <c r="AR20" i="31"/>
  <c r="AS20" i="31" s="1"/>
  <c r="H51" i="31"/>
  <c r="H67" i="31"/>
  <c r="AL296" i="31"/>
  <c r="AM296" i="31" s="1"/>
  <c r="AL133" i="31"/>
  <c r="AM133" i="31" s="1"/>
  <c r="AL388" i="31"/>
  <c r="AM388" i="31" s="1"/>
  <c r="AL300" i="31"/>
  <c r="AM300" i="31" s="1"/>
  <c r="AL171" i="31"/>
  <c r="AM171" i="31" s="1"/>
  <c r="AR17" i="31"/>
  <c r="AS17" i="31" s="1"/>
  <c r="H41" i="31"/>
  <c r="AR15" i="31"/>
  <c r="AS15" i="31" s="1"/>
  <c r="AB10" i="31"/>
  <c r="H48" i="31"/>
  <c r="H64" i="31"/>
  <c r="AL160" i="31"/>
  <c r="AM160" i="31" s="1"/>
  <c r="H10" i="31"/>
  <c r="AL308" i="31"/>
  <c r="AM308" i="31" s="1"/>
  <c r="AL165" i="31"/>
  <c r="AM165" i="31" s="1"/>
  <c r="H28" i="31"/>
  <c r="AL336" i="31"/>
  <c r="AM336" i="31" s="1"/>
  <c r="AB24" i="31"/>
  <c r="AB12" i="31"/>
  <c r="AB18" i="31"/>
  <c r="AB31" i="31"/>
  <c r="H57" i="31"/>
  <c r="AL343" i="31"/>
  <c r="AM343" i="31" s="1"/>
  <c r="AL328" i="31"/>
  <c r="AM328" i="31" s="1"/>
  <c r="AL176" i="31"/>
  <c r="AM176" i="31" s="1"/>
  <c r="H26" i="31"/>
  <c r="AL332" i="31"/>
  <c r="AM332" i="31" s="1"/>
  <c r="AL213" i="31"/>
  <c r="AM213" i="31" s="1"/>
  <c r="AR25" i="31"/>
  <c r="AS25" i="31" s="1"/>
  <c r="AR14" i="31"/>
  <c r="AS14" i="31" s="1"/>
  <c r="AR19" i="31"/>
  <c r="AS19" i="31" s="1"/>
  <c r="AR11" i="31"/>
  <c r="AS11" i="31" s="1"/>
  <c r="H50" i="31"/>
  <c r="H66" i="31"/>
  <c r="H72" i="31"/>
  <c r="H76" i="31"/>
  <c r="H80" i="31"/>
  <c r="H84" i="31"/>
  <c r="H88" i="31"/>
  <c r="H92" i="31"/>
  <c r="H96" i="31"/>
  <c r="H100" i="31"/>
  <c r="H104" i="31"/>
  <c r="H108" i="31"/>
  <c r="H112" i="31"/>
  <c r="H116" i="31"/>
  <c r="H120" i="31"/>
  <c r="H124" i="31"/>
  <c r="H128" i="31"/>
  <c r="H132" i="31"/>
  <c r="H136" i="31"/>
  <c r="H140" i="31"/>
  <c r="AL158" i="31"/>
  <c r="AM158" i="31" s="1"/>
  <c r="AL172" i="31"/>
  <c r="AM172" i="31" s="1"/>
  <c r="AL61" i="31"/>
  <c r="AM61" i="31" s="1"/>
  <c r="AL394" i="31"/>
  <c r="AM394" i="31" s="1"/>
  <c r="AL303" i="31"/>
  <c r="AM303" i="31" s="1"/>
  <c r="AL82" i="31"/>
  <c r="AM82" i="31" s="1"/>
  <c r="AL71" i="31"/>
  <c r="AM71" i="31" s="1"/>
  <c r="AL373" i="31"/>
  <c r="AM373" i="31" s="1"/>
  <c r="AL290" i="31"/>
  <c r="AM290" i="31" s="1"/>
  <c r="AL217" i="31"/>
  <c r="AM217" i="31" s="1"/>
  <c r="AL54" i="31"/>
  <c r="AM54" i="31" s="1"/>
  <c r="H34" i="31"/>
  <c r="AL345" i="31"/>
  <c r="AM345" i="31" s="1"/>
  <c r="AL262" i="31"/>
  <c r="AM262" i="31" s="1"/>
  <c r="AL180" i="31"/>
  <c r="AM180" i="31" s="1"/>
  <c r="AL34" i="31"/>
  <c r="AM34" i="31" s="1"/>
  <c r="AL19" i="31"/>
  <c r="AM19" i="31" s="1"/>
  <c r="AL317" i="31"/>
  <c r="AM317" i="31" s="1"/>
  <c r="AL227" i="31"/>
  <c r="AM227" i="31" s="1"/>
  <c r="AL143" i="31"/>
  <c r="AM143" i="31" s="1"/>
  <c r="AL299" i="31"/>
  <c r="AM299" i="31" s="1"/>
  <c r="AL117" i="31"/>
  <c r="AM117" i="31" s="1"/>
  <c r="AL374" i="31"/>
  <c r="AM374" i="31" s="1"/>
  <c r="AL276" i="31"/>
  <c r="AM276" i="31" s="1"/>
  <c r="AL123" i="31"/>
  <c r="AM123" i="31" s="1"/>
  <c r="AL396" i="31"/>
  <c r="AM396" i="31" s="1"/>
  <c r="AL304" i="31"/>
  <c r="AM304" i="31" s="1"/>
  <c r="AB16" i="31"/>
  <c r="AR34" i="31"/>
  <c r="AS34" i="31" s="1"/>
  <c r="AB14" i="31"/>
  <c r="AR28" i="31"/>
  <c r="AS28" i="31" s="1"/>
  <c r="H55" i="31"/>
  <c r="AL380" i="31"/>
  <c r="AM380" i="31" s="1"/>
  <c r="AL358" i="31"/>
  <c r="AM358" i="31" s="1"/>
  <c r="AL219" i="31"/>
  <c r="AM219" i="31" s="1"/>
  <c r="AL59" i="31"/>
  <c r="AM59" i="31" s="1"/>
  <c r="AL359" i="31"/>
  <c r="AM359" i="31" s="1"/>
  <c r="AL256" i="31"/>
  <c r="AM256" i="31" s="1"/>
  <c r="AR33" i="31"/>
  <c r="AS33" i="31" s="1"/>
  <c r="AR22" i="31"/>
  <c r="AS22" i="31" s="1"/>
  <c r="AR27" i="31"/>
  <c r="AS27" i="31" s="1"/>
  <c r="AR32" i="31"/>
  <c r="AS32" i="31" s="1"/>
  <c r="H52" i="31"/>
  <c r="H68" i="31"/>
  <c r="AL245" i="31"/>
  <c r="AM245" i="31" s="1"/>
  <c r="AL69" i="31"/>
  <c r="AM69" i="31" s="1"/>
  <c r="AL362" i="31"/>
  <c r="AM362" i="31" s="1"/>
  <c r="AL251" i="31"/>
  <c r="AM251" i="31" s="1"/>
  <c r="AL107" i="31"/>
  <c r="AM107" i="31" s="1"/>
  <c r="AL371" i="31"/>
  <c r="AM371" i="31" s="1"/>
  <c r="AR24" i="31"/>
  <c r="AS24" i="31" s="1"/>
  <c r="AB29" i="31"/>
  <c r="AB34" i="31"/>
  <c r="H45" i="31"/>
  <c r="H61" i="31"/>
  <c r="AL53" i="31"/>
  <c r="AM53" i="31" s="1"/>
  <c r="AL368" i="31"/>
  <c r="AM368" i="31" s="1"/>
  <c r="AL260" i="31"/>
  <c r="AM260" i="31" s="1"/>
  <c r="AL101" i="31"/>
  <c r="AM101" i="31" s="1"/>
  <c r="AL370" i="31"/>
  <c r="AM370" i="31" s="1"/>
  <c r="AL288" i="31"/>
  <c r="AM288" i="31" s="1"/>
  <c r="AL389" i="31"/>
  <c r="AM389" i="31" s="1"/>
  <c r="AL222" i="31"/>
  <c r="AM222" i="31" s="1"/>
  <c r="AL257" i="31"/>
  <c r="AM257" i="31" s="1"/>
  <c r="AL147" i="31"/>
  <c r="AM147" i="31" s="1"/>
  <c r="AL63" i="31"/>
  <c r="AM63" i="31" s="1"/>
  <c r="H23" i="31"/>
  <c r="AL146" i="31"/>
  <c r="AM146" i="31" s="1"/>
  <c r="AL156" i="31"/>
  <c r="AM156" i="31" s="1"/>
  <c r="AL45" i="31"/>
  <c r="AM45" i="31" s="1"/>
  <c r="AL354" i="31"/>
  <c r="AM354" i="31" s="1"/>
  <c r="AL291" i="31"/>
  <c r="AM291" i="31" s="1"/>
  <c r="AL118" i="31"/>
  <c r="AM118" i="31" s="1"/>
  <c r="AL119" i="31"/>
  <c r="AM119" i="31" s="1"/>
  <c r="AL25" i="31"/>
  <c r="AM25" i="31" s="1"/>
  <c r="AL326" i="31"/>
  <c r="AM326" i="31" s="1"/>
  <c r="AL263" i="31"/>
  <c r="AM263" i="31" s="1"/>
  <c r="AL90" i="31"/>
  <c r="AM90" i="31" s="1"/>
  <c r="AL81" i="31"/>
  <c r="AM81" i="31" s="1"/>
  <c r="AL384" i="31"/>
  <c r="AM384" i="31" s="1"/>
  <c r="AL298" i="31"/>
  <c r="AM298" i="31" s="1"/>
  <c r="AL185" i="31"/>
  <c r="AM185" i="31" s="1"/>
  <c r="AL331" i="31"/>
  <c r="AM331" i="31" s="1"/>
  <c r="AL203" i="31"/>
  <c r="AM203" i="31" s="1"/>
  <c r="H31" i="31"/>
  <c r="AL340" i="31"/>
  <c r="AM340" i="31" s="1"/>
  <c r="AL208" i="31"/>
  <c r="AM208" i="31" s="1"/>
  <c r="AL64" i="31"/>
  <c r="AM64" i="31" s="1"/>
  <c r="AL360" i="31"/>
  <c r="AM360" i="31" s="1"/>
  <c r="AB32" i="31"/>
  <c r="AB21" i="31"/>
  <c r="AB26" i="31"/>
  <c r="H43" i="31"/>
  <c r="H59" i="31"/>
  <c r="AL139" i="31"/>
  <c r="AM139" i="31" s="1"/>
  <c r="AL403" i="31"/>
  <c r="AM403" i="31" s="1"/>
  <c r="AL292" i="31"/>
  <c r="AM292" i="31" s="1"/>
  <c r="AL144" i="31"/>
  <c r="AM144" i="31" s="1"/>
  <c r="H18" i="31"/>
  <c r="AL320" i="31"/>
  <c r="AM320" i="31" s="1"/>
  <c r="AB20" i="31"/>
  <c r="AR38" i="31"/>
  <c r="AS38" i="31" s="1"/>
  <c r="AB11" i="31"/>
  <c r="AB19" i="31"/>
  <c r="H56" i="31"/>
  <c r="AL339" i="31"/>
  <c r="AM339" i="31" s="1"/>
  <c r="AL312" i="31"/>
  <c r="AM312" i="31" s="1"/>
  <c r="AL155" i="31"/>
  <c r="AM155" i="31" s="1"/>
  <c r="H15" i="31"/>
  <c r="AL316" i="31"/>
  <c r="AM316" i="31" s="1"/>
  <c r="AL192" i="31"/>
  <c r="AM192" i="31" s="1"/>
  <c r="AR21" i="31"/>
  <c r="AS21" i="31" s="1"/>
  <c r="AR10" i="31"/>
  <c r="AS10" i="31" s="1"/>
  <c r="AR12" i="31"/>
  <c r="AS12" i="31" s="1"/>
  <c r="AB35" i="31"/>
  <c r="H49" i="31"/>
  <c r="H65" i="31"/>
  <c r="AL181" i="31"/>
  <c r="AM181" i="31" s="1"/>
  <c r="H20" i="31"/>
  <c r="AL324" i="31"/>
  <c r="AM324" i="31" s="1"/>
  <c r="AL187" i="31"/>
  <c r="AM187" i="31" s="1"/>
  <c r="AL43" i="31"/>
  <c r="AM43" i="31" s="1"/>
  <c r="AL352" i="31"/>
  <c r="AM352" i="31" s="1"/>
  <c r="AB28" i="31"/>
  <c r="AB17" i="31"/>
  <c r="AB22" i="31"/>
  <c r="H42" i="31"/>
  <c r="H58" i="31"/>
  <c r="H39" i="31"/>
  <c r="H74" i="31"/>
  <c r="H78" i="31"/>
  <c r="H82" i="31"/>
  <c r="H86" i="31"/>
  <c r="H90" i="31"/>
  <c r="H94" i="31"/>
  <c r="H98" i="31"/>
  <c r="H102" i="31"/>
  <c r="H106" i="31"/>
  <c r="H110" i="31"/>
  <c r="H114" i="31"/>
  <c r="H118" i="31"/>
  <c r="H122" i="31"/>
  <c r="H126" i="31"/>
  <c r="H130" i="31"/>
  <c r="H134" i="31"/>
  <c r="H138" i="31"/>
  <c r="H142" i="31"/>
  <c r="AL232" i="31"/>
  <c r="AM232" i="31" s="1"/>
  <c r="AL241" i="31"/>
  <c r="AM241" i="31" s="1"/>
  <c r="AL182" i="31"/>
  <c r="AM182" i="31" s="1"/>
  <c r="AL327" i="31"/>
  <c r="AM327" i="31" s="1"/>
  <c r="AL386" i="31"/>
  <c r="AM386" i="31" s="1"/>
  <c r="AL112" i="31"/>
  <c r="AM112" i="31" s="1"/>
  <c r="AR13" i="31"/>
  <c r="AS13" i="31" s="1"/>
  <c r="H47" i="31"/>
  <c r="AL356" i="31"/>
  <c r="AM356" i="31" s="1"/>
  <c r="AB36" i="31"/>
  <c r="H60" i="31"/>
  <c r="AL80" i="31"/>
  <c r="AM80" i="31" s="1"/>
  <c r="AR26" i="31"/>
  <c r="AS26" i="31" s="1"/>
  <c r="H69" i="31"/>
  <c r="AR36" i="31"/>
  <c r="AS36" i="31" s="1"/>
  <c r="AB38" i="31"/>
  <c r="H75" i="31"/>
  <c r="H91" i="31"/>
  <c r="H115" i="31"/>
  <c r="H145" i="31"/>
  <c r="H169" i="31"/>
  <c r="AL36" i="31"/>
  <c r="AM36" i="31" s="1"/>
  <c r="AL148" i="31"/>
  <c r="AM148" i="31" s="1"/>
  <c r="AL131" i="31"/>
  <c r="AM131" i="31" s="1"/>
  <c r="AL204" i="31"/>
  <c r="AM204" i="31" s="1"/>
  <c r="AL154" i="31"/>
  <c r="AM154" i="31" s="1"/>
  <c r="AL228" i="31"/>
  <c r="AM228" i="31" s="1"/>
  <c r="AL372" i="31"/>
  <c r="AM372" i="31" s="1"/>
  <c r="AB23" i="31"/>
  <c r="H63" i="31"/>
  <c r="AL229" i="31"/>
  <c r="AM229" i="31" s="1"/>
  <c r="AB25" i="31"/>
  <c r="AL37" i="31"/>
  <c r="AM37" i="31" s="1"/>
  <c r="AL364" i="31"/>
  <c r="AM364" i="31" s="1"/>
  <c r="AR31" i="31"/>
  <c r="AS31" i="31" s="1"/>
  <c r="AL264" i="31"/>
  <c r="AM264" i="31" s="1"/>
  <c r="AL128" i="31"/>
  <c r="AM128" i="31" s="1"/>
  <c r="AR30" i="31"/>
  <c r="AS30" i="31" s="1"/>
  <c r="AB27" i="31"/>
  <c r="H70" i="31"/>
  <c r="H77" i="31"/>
  <c r="H85" i="31"/>
  <c r="H93" i="31"/>
  <c r="H101" i="31"/>
  <c r="H109" i="31"/>
  <c r="H117" i="31"/>
  <c r="H125" i="31"/>
  <c r="H133" i="31"/>
  <c r="H141" i="31"/>
  <c r="H146" i="31"/>
  <c r="H150" i="31"/>
  <c r="H154" i="31"/>
  <c r="H158" i="31"/>
  <c r="H162" i="31"/>
  <c r="H166" i="31"/>
  <c r="H170" i="31"/>
  <c r="H127" i="31"/>
  <c r="H151" i="31"/>
  <c r="H159" i="31"/>
  <c r="H167" i="31"/>
  <c r="AL21" i="31"/>
  <c r="AM21" i="31" s="1"/>
  <c r="AL377" i="31"/>
  <c r="AM377" i="31" s="1"/>
  <c r="AL47" i="31"/>
  <c r="AM47" i="31" s="1"/>
  <c r="AL93" i="31"/>
  <c r="AM93" i="31" s="1"/>
  <c r="AL167" i="31"/>
  <c r="AM167" i="31" s="1"/>
  <c r="AZ21" i="31"/>
  <c r="AL284" i="31"/>
  <c r="AM284" i="31" s="1"/>
  <c r="AB37" i="31"/>
  <c r="AL224" i="31"/>
  <c r="AM224" i="31" s="1"/>
  <c r="AL85" i="31"/>
  <c r="AM85" i="31" s="1"/>
  <c r="AB30" i="31"/>
  <c r="AL363" i="31"/>
  <c r="AM363" i="31" s="1"/>
  <c r="AL272" i="31"/>
  <c r="AM272" i="31" s="1"/>
  <c r="AB15" i="31"/>
  <c r="AL91" i="31"/>
  <c r="AM91" i="31" s="1"/>
  <c r="H40" i="31"/>
  <c r="AB33" i="31"/>
  <c r="H46" i="31"/>
  <c r="H71" i="31"/>
  <c r="H79" i="31"/>
  <c r="H87" i="31"/>
  <c r="H95" i="31"/>
  <c r="H103" i="31"/>
  <c r="H111" i="31"/>
  <c r="H119" i="31"/>
  <c r="H135" i="31"/>
  <c r="H143" i="31"/>
  <c r="H147" i="31"/>
  <c r="H155" i="31"/>
  <c r="H163" i="31"/>
  <c r="H171" i="31"/>
  <c r="H172" i="31" s="1"/>
  <c r="AL321" i="31"/>
  <c r="AM321" i="31" s="1"/>
  <c r="AL210" i="31"/>
  <c r="AM210" i="31" s="1"/>
  <c r="AL391" i="31"/>
  <c r="AM391" i="31" s="1"/>
  <c r="H22" i="31"/>
  <c r="AL56" i="31"/>
  <c r="AM56" i="31" s="1"/>
  <c r="AL280" i="31"/>
  <c r="AM280" i="31" s="1"/>
  <c r="AL149" i="31"/>
  <c r="AM149" i="31" s="1"/>
  <c r="AR16" i="31"/>
  <c r="AS16" i="31" s="1"/>
  <c r="AL48" i="31"/>
  <c r="AM48" i="31" s="1"/>
  <c r="AL366" i="31"/>
  <c r="AM366" i="31" s="1"/>
  <c r="H44" i="31"/>
  <c r="AL240" i="31"/>
  <c r="AM240" i="31" s="1"/>
  <c r="AR37" i="31"/>
  <c r="AS37" i="31" s="1"/>
  <c r="H53" i="31"/>
  <c r="AL367" i="31"/>
  <c r="AM367" i="31" s="1"/>
  <c r="AB13" i="31"/>
  <c r="AR35" i="31"/>
  <c r="AS35" i="31" s="1"/>
  <c r="H54" i="31"/>
  <c r="H73" i="31"/>
  <c r="H81" i="31"/>
  <c r="H89" i="31"/>
  <c r="H97" i="31"/>
  <c r="H105" i="31"/>
  <c r="H113" i="31"/>
  <c r="H121" i="31"/>
  <c r="H129" i="31"/>
  <c r="H137" i="31"/>
  <c r="H144" i="31"/>
  <c r="H148" i="31"/>
  <c r="H152" i="31"/>
  <c r="H156" i="31"/>
  <c r="H160" i="31"/>
  <c r="H164" i="31"/>
  <c r="H168" i="31"/>
  <c r="AL268" i="31"/>
  <c r="AM268" i="31" s="1"/>
  <c r="H62" i="31"/>
  <c r="H83" i="31"/>
  <c r="H99" i="31"/>
  <c r="H107" i="31"/>
  <c r="H123" i="31"/>
  <c r="H131" i="31"/>
  <c r="H139" i="31"/>
  <c r="H149" i="31"/>
  <c r="H153" i="31"/>
  <c r="H157" i="31"/>
  <c r="H161" i="31"/>
  <c r="H165" i="31"/>
  <c r="P277" i="8"/>
  <c r="O277" i="8"/>
  <c r="U172" i="31" l="1"/>
  <c r="T172" i="31"/>
  <c r="W172" i="31"/>
  <c r="K172" i="31"/>
  <c r="L172" i="31" s="1"/>
  <c r="AD172" i="31"/>
  <c r="H173" i="31"/>
  <c r="T161" i="31"/>
  <c r="U161" i="31"/>
  <c r="AD161" i="31"/>
  <c r="Q161" i="31"/>
  <c r="R161" i="31" s="1"/>
  <c r="W161" i="31"/>
  <c r="K161" i="31"/>
  <c r="L161" i="31" s="1"/>
  <c r="U139" i="31"/>
  <c r="AD139" i="31"/>
  <c r="W139" i="31"/>
  <c r="Q139" i="31"/>
  <c r="R139" i="31" s="1"/>
  <c r="K139" i="31"/>
  <c r="L139" i="31" s="1"/>
  <c r="T139" i="31"/>
  <c r="Q99" i="31"/>
  <c r="R99" i="31" s="1"/>
  <c r="W99" i="31"/>
  <c r="AD99" i="31"/>
  <c r="K99" i="31"/>
  <c r="L99" i="31" s="1"/>
  <c r="T99" i="31"/>
  <c r="U99" i="31"/>
  <c r="T156" i="31"/>
  <c r="AD156" i="31"/>
  <c r="Q156" i="31"/>
  <c r="R156" i="31" s="1"/>
  <c r="U156" i="31"/>
  <c r="W156" i="31"/>
  <c r="K156" i="31"/>
  <c r="L156" i="31" s="1"/>
  <c r="U137" i="31"/>
  <c r="W137" i="31"/>
  <c r="K137" i="31"/>
  <c r="L137" i="31" s="1"/>
  <c r="Q137" i="31"/>
  <c r="R137" i="31" s="1"/>
  <c r="AD137" i="31"/>
  <c r="T137" i="31"/>
  <c r="Q105" i="31"/>
  <c r="R105" i="31" s="1"/>
  <c r="T105" i="31"/>
  <c r="W105" i="31"/>
  <c r="U105" i="31"/>
  <c r="AD105" i="31"/>
  <c r="K105" i="31"/>
  <c r="L105" i="31" s="1"/>
  <c r="K73" i="31"/>
  <c r="L73" i="31" s="1"/>
  <c r="T73" i="31"/>
  <c r="U73" i="31"/>
  <c r="Q73" i="31"/>
  <c r="R73" i="31" s="1"/>
  <c r="W73" i="31"/>
  <c r="AD73" i="31"/>
  <c r="T44" i="31"/>
  <c r="Q44" i="31"/>
  <c r="R44" i="31" s="1"/>
  <c r="K44" i="31"/>
  <c r="L44" i="31" s="1"/>
  <c r="W44" i="31"/>
  <c r="U44" i="31"/>
  <c r="AD44" i="31"/>
  <c r="W147" i="31"/>
  <c r="U147" i="31"/>
  <c r="K147" i="31"/>
  <c r="L147" i="31" s="1"/>
  <c r="Q147" i="31"/>
  <c r="R147" i="31" s="1"/>
  <c r="T147" i="31"/>
  <c r="AD147" i="31"/>
  <c r="K111" i="31"/>
  <c r="L111" i="31" s="1"/>
  <c r="AD111" i="31"/>
  <c r="Q111" i="31"/>
  <c r="R111" i="31" s="1"/>
  <c r="T111" i="31"/>
  <c r="W111" i="31"/>
  <c r="U111" i="31"/>
  <c r="U79" i="31"/>
  <c r="AD79" i="31"/>
  <c r="Q79" i="31"/>
  <c r="R79" i="31" s="1"/>
  <c r="T79" i="31"/>
  <c r="K79" i="31"/>
  <c r="L79" i="31" s="1"/>
  <c r="W79" i="31"/>
  <c r="W40" i="31"/>
  <c r="AD40" i="31"/>
  <c r="K40" i="31"/>
  <c r="L40" i="31" s="1"/>
  <c r="T40" i="31"/>
  <c r="U40" i="31"/>
  <c r="Q40" i="31"/>
  <c r="R40" i="31" s="1"/>
  <c r="K151" i="31"/>
  <c r="L151" i="31" s="1"/>
  <c r="U151" i="31"/>
  <c r="T151" i="31"/>
  <c r="Q151" i="31"/>
  <c r="R151" i="31" s="1"/>
  <c r="AD151" i="31"/>
  <c r="W151" i="31"/>
  <c r="W162" i="31"/>
  <c r="Q162" i="31"/>
  <c r="R162" i="31" s="1"/>
  <c r="K162" i="31"/>
  <c r="L162" i="31" s="1"/>
  <c r="T162" i="31"/>
  <c r="AD162" i="31"/>
  <c r="U162" i="31"/>
  <c r="K146" i="31"/>
  <c r="L146" i="31" s="1"/>
  <c r="Q146" i="31"/>
  <c r="R146" i="31" s="1"/>
  <c r="T146" i="31"/>
  <c r="AD146" i="31"/>
  <c r="U146" i="31"/>
  <c r="W146" i="31"/>
  <c r="T117" i="31"/>
  <c r="W117" i="31"/>
  <c r="K117" i="31"/>
  <c r="L117" i="31" s="1"/>
  <c r="U117" i="31"/>
  <c r="Q117" i="31"/>
  <c r="R117" i="31" s="1"/>
  <c r="AD117" i="31"/>
  <c r="U85" i="31"/>
  <c r="AD85" i="31"/>
  <c r="W85" i="31"/>
  <c r="K85" i="31"/>
  <c r="L85" i="31" s="1"/>
  <c r="Q85" i="31"/>
  <c r="R85" i="31" s="1"/>
  <c r="T85" i="31"/>
  <c r="T63" i="31"/>
  <c r="K63" i="31"/>
  <c r="L63" i="31" s="1"/>
  <c r="W63" i="31"/>
  <c r="AD63" i="31"/>
  <c r="U63" i="31"/>
  <c r="Q63" i="31"/>
  <c r="R63" i="31" s="1"/>
  <c r="K115" i="31"/>
  <c r="L115" i="31" s="1"/>
  <c r="AD115" i="31"/>
  <c r="Q115" i="31"/>
  <c r="R115" i="31" s="1"/>
  <c r="W115" i="31"/>
  <c r="U115" i="31"/>
  <c r="T115" i="31"/>
  <c r="T60" i="31"/>
  <c r="AD60" i="31"/>
  <c r="K60" i="31"/>
  <c r="L60" i="31" s="1"/>
  <c r="U60" i="31"/>
  <c r="W60" i="31"/>
  <c r="Q60" i="31"/>
  <c r="R60" i="31" s="1"/>
  <c r="U138" i="31"/>
  <c r="Q138" i="31"/>
  <c r="R138" i="31" s="1"/>
  <c r="T138" i="31"/>
  <c r="AD138" i="31"/>
  <c r="K138" i="31"/>
  <c r="L138" i="31" s="1"/>
  <c r="W138" i="31"/>
  <c r="Q122" i="31"/>
  <c r="R122" i="31" s="1"/>
  <c r="W122" i="31"/>
  <c r="U122" i="31"/>
  <c r="K122" i="31"/>
  <c r="L122" i="31" s="1"/>
  <c r="T122" i="31"/>
  <c r="AD122" i="31"/>
  <c r="AD106" i="31"/>
  <c r="Q106" i="31"/>
  <c r="R106" i="31" s="1"/>
  <c r="K106" i="31"/>
  <c r="L106" i="31" s="1"/>
  <c r="W106" i="31"/>
  <c r="T106" i="31"/>
  <c r="U106" i="31"/>
  <c r="T90" i="31"/>
  <c r="Q90" i="31"/>
  <c r="R90" i="31" s="1"/>
  <c r="U90" i="31"/>
  <c r="W90" i="31"/>
  <c r="K90" i="31"/>
  <c r="L90" i="31" s="1"/>
  <c r="AD90" i="31"/>
  <c r="U74" i="31"/>
  <c r="T74" i="31"/>
  <c r="AD74" i="31"/>
  <c r="K74" i="31"/>
  <c r="L74" i="31" s="1"/>
  <c r="W74" i="31"/>
  <c r="Q74" i="31"/>
  <c r="R74" i="31" s="1"/>
  <c r="K59" i="31"/>
  <c r="L59" i="31" s="1"/>
  <c r="W59" i="31"/>
  <c r="U59" i="31"/>
  <c r="T59" i="31"/>
  <c r="AD59" i="31"/>
  <c r="Q59" i="31"/>
  <c r="R59" i="31" s="1"/>
  <c r="AD45" i="31"/>
  <c r="Q45" i="31"/>
  <c r="R45" i="31" s="1"/>
  <c r="T45" i="31"/>
  <c r="K45" i="31"/>
  <c r="L45" i="31" s="1"/>
  <c r="U45" i="31"/>
  <c r="W45" i="31"/>
  <c r="K132" i="31"/>
  <c r="L132" i="31" s="1"/>
  <c r="AD132" i="31"/>
  <c r="T132" i="31"/>
  <c r="Q132" i="31"/>
  <c r="R132" i="31" s="1"/>
  <c r="U132" i="31"/>
  <c r="W132" i="31"/>
  <c r="U116" i="31"/>
  <c r="T116" i="31"/>
  <c r="AD116" i="31"/>
  <c r="Q116" i="31"/>
  <c r="R116" i="31" s="1"/>
  <c r="W116" i="31"/>
  <c r="K116" i="31"/>
  <c r="L116" i="31" s="1"/>
  <c r="T100" i="31"/>
  <c r="U100" i="31"/>
  <c r="Q100" i="31"/>
  <c r="R100" i="31" s="1"/>
  <c r="W100" i="31"/>
  <c r="AD100" i="31"/>
  <c r="K100" i="31"/>
  <c r="L100" i="31" s="1"/>
  <c r="AD84" i="31"/>
  <c r="W84" i="31"/>
  <c r="Q84" i="31"/>
  <c r="R84" i="31" s="1"/>
  <c r="U84" i="31"/>
  <c r="T84" i="31"/>
  <c r="K84" i="31"/>
  <c r="L84" i="31" s="1"/>
  <c r="W66" i="31"/>
  <c r="U66" i="31"/>
  <c r="AD66" i="31"/>
  <c r="K66" i="31"/>
  <c r="L66" i="31" s="1"/>
  <c r="T66" i="31"/>
  <c r="Q66" i="31"/>
  <c r="R66" i="31" s="1"/>
  <c r="T26" i="31"/>
  <c r="U26" i="31"/>
  <c r="Q26" i="31"/>
  <c r="R26" i="31" s="1"/>
  <c r="AD26" i="31"/>
  <c r="K26" i="31"/>
  <c r="L26" i="31" s="1"/>
  <c r="W26" i="31"/>
  <c r="U57" i="31"/>
  <c r="Q57" i="31"/>
  <c r="R57" i="31" s="1"/>
  <c r="AD57" i="31"/>
  <c r="K57" i="31"/>
  <c r="L57" i="31" s="1"/>
  <c r="T57" i="31"/>
  <c r="W57" i="31"/>
  <c r="W48" i="31"/>
  <c r="U48" i="31"/>
  <c r="K48" i="31"/>
  <c r="L48" i="31" s="1"/>
  <c r="AD48" i="31"/>
  <c r="Q48" i="31"/>
  <c r="R48" i="31" s="1"/>
  <c r="T48" i="31"/>
  <c r="AD13" i="31"/>
  <c r="K13" i="31"/>
  <c r="L13" i="31" s="1"/>
  <c r="W13" i="31"/>
  <c r="T13" i="31"/>
  <c r="U13" i="31"/>
  <c r="Q13" i="31"/>
  <c r="R13" i="31" s="1"/>
  <c r="T11" i="31"/>
  <c r="AD11" i="31"/>
  <c r="Q11" i="31"/>
  <c r="R11" i="31" s="1"/>
  <c r="U11" i="31"/>
  <c r="W11" i="31"/>
  <c r="K11" i="31"/>
  <c r="L11" i="31" s="1"/>
  <c r="AD35" i="31"/>
  <c r="W35" i="31"/>
  <c r="K35" i="31"/>
  <c r="L35" i="31" s="1"/>
  <c r="U35" i="31"/>
  <c r="Q35" i="31"/>
  <c r="R35" i="31" s="1"/>
  <c r="T35" i="31"/>
  <c r="T25" i="31"/>
  <c r="Q25" i="31"/>
  <c r="R25" i="31" s="1"/>
  <c r="U25" i="31"/>
  <c r="W25" i="31"/>
  <c r="K25" i="31"/>
  <c r="L25" i="31" s="1"/>
  <c r="AD25" i="31"/>
  <c r="AD24" i="31"/>
  <c r="U24" i="31"/>
  <c r="Q24" i="31"/>
  <c r="R24" i="31" s="1"/>
  <c r="T24" i="31"/>
  <c r="W24" i="31"/>
  <c r="K24" i="31"/>
  <c r="L24" i="31" s="1"/>
  <c r="K17" i="31"/>
  <c r="L17" i="31" s="1"/>
  <c r="AD17" i="31"/>
  <c r="T17" i="31"/>
  <c r="U17" i="31"/>
  <c r="Q17" i="31"/>
  <c r="R17" i="31" s="1"/>
  <c r="W17" i="31"/>
  <c r="T14" i="31"/>
  <c r="W14" i="31"/>
  <c r="K14" i="31"/>
  <c r="L14" i="31" s="1"/>
  <c r="U14" i="31"/>
  <c r="Q14" i="31"/>
  <c r="R14" i="31" s="1"/>
  <c r="AD14" i="31"/>
  <c r="O378" i="29"/>
  <c r="P378" i="29"/>
  <c r="J379" i="29"/>
  <c r="W157" i="31"/>
  <c r="T157" i="31"/>
  <c r="K157" i="31"/>
  <c r="L157" i="31" s="1"/>
  <c r="AD157" i="31"/>
  <c r="U157" i="31"/>
  <c r="Q157" i="31"/>
  <c r="R157" i="31" s="1"/>
  <c r="T131" i="31"/>
  <c r="K131" i="31"/>
  <c r="L131" i="31" s="1"/>
  <c r="AD131" i="31"/>
  <c r="Q131" i="31"/>
  <c r="R131" i="31" s="1"/>
  <c r="W131" i="31"/>
  <c r="U131" i="31"/>
  <c r="Q83" i="31"/>
  <c r="R83" i="31" s="1"/>
  <c r="AD83" i="31"/>
  <c r="K83" i="31"/>
  <c r="L83" i="31" s="1"/>
  <c r="T83" i="31"/>
  <c r="W83" i="31"/>
  <c r="U83" i="31"/>
  <c r="U168" i="31"/>
  <c r="T168" i="31"/>
  <c r="K168" i="31"/>
  <c r="L168" i="31" s="1"/>
  <c r="AD168" i="31"/>
  <c r="Q168" i="31"/>
  <c r="R168" i="31" s="1"/>
  <c r="W168" i="31"/>
  <c r="K152" i="31"/>
  <c r="L152" i="31" s="1"/>
  <c r="Q152" i="31"/>
  <c r="R152" i="31" s="1"/>
  <c r="AD152" i="31"/>
  <c r="T152" i="31"/>
  <c r="U152" i="31"/>
  <c r="W152" i="31"/>
  <c r="W129" i="31"/>
  <c r="T129" i="31"/>
  <c r="K129" i="31"/>
  <c r="L129" i="31" s="1"/>
  <c r="U129" i="31"/>
  <c r="Q129" i="31"/>
  <c r="R129" i="31" s="1"/>
  <c r="AD129" i="31"/>
  <c r="U97" i="31"/>
  <c r="W97" i="31"/>
  <c r="K97" i="31"/>
  <c r="L97" i="31" s="1"/>
  <c r="Q97" i="31"/>
  <c r="R97" i="31" s="1"/>
  <c r="AD97" i="31"/>
  <c r="T97" i="31"/>
  <c r="AD54" i="31"/>
  <c r="K54" i="31"/>
  <c r="L54" i="31" s="1"/>
  <c r="Q54" i="31"/>
  <c r="R54" i="31" s="1"/>
  <c r="U54" i="31"/>
  <c r="W54" i="31"/>
  <c r="T54" i="31"/>
  <c r="T53" i="31"/>
  <c r="U53" i="31"/>
  <c r="K53" i="31"/>
  <c r="L53" i="31" s="1"/>
  <c r="W53" i="31"/>
  <c r="AD53" i="31"/>
  <c r="Q53" i="31"/>
  <c r="R53" i="31" s="1"/>
  <c r="T171" i="31"/>
  <c r="K171" i="31"/>
  <c r="L171" i="31" s="1"/>
  <c r="Q171" i="31"/>
  <c r="R171" i="31" s="1"/>
  <c r="AD171" i="31"/>
  <c r="U171" i="31"/>
  <c r="W171" i="31"/>
  <c r="AD143" i="31"/>
  <c r="U143" i="31"/>
  <c r="T143" i="31"/>
  <c r="K143" i="31"/>
  <c r="L143" i="31" s="1"/>
  <c r="Q143" i="31"/>
  <c r="R143" i="31" s="1"/>
  <c r="W143" i="31"/>
  <c r="T103" i="31"/>
  <c r="Q103" i="31"/>
  <c r="R103" i="31" s="1"/>
  <c r="W103" i="31"/>
  <c r="AD103" i="31"/>
  <c r="K103" i="31"/>
  <c r="L103" i="31" s="1"/>
  <c r="U103" i="31"/>
  <c r="W71" i="31"/>
  <c r="U71" i="31"/>
  <c r="T71" i="31"/>
  <c r="Q71" i="31"/>
  <c r="R71" i="31" s="1"/>
  <c r="AD71" i="31"/>
  <c r="K71" i="31"/>
  <c r="L71" i="31" s="1"/>
  <c r="AD127" i="31"/>
  <c r="T127" i="31"/>
  <c r="Q127" i="31"/>
  <c r="R127" i="31" s="1"/>
  <c r="U127" i="31"/>
  <c r="K127" i="31"/>
  <c r="L127" i="31" s="1"/>
  <c r="W127" i="31"/>
  <c r="K158" i="31"/>
  <c r="L158" i="31" s="1"/>
  <c r="AD158" i="31"/>
  <c r="W158" i="31"/>
  <c r="U158" i="31"/>
  <c r="T158" i="31"/>
  <c r="Q158" i="31"/>
  <c r="R158" i="31" s="1"/>
  <c r="Q141" i="31"/>
  <c r="R141" i="31" s="1"/>
  <c r="W141" i="31"/>
  <c r="U141" i="31"/>
  <c r="AD141" i="31"/>
  <c r="K141" i="31"/>
  <c r="L141" i="31" s="1"/>
  <c r="T141" i="31"/>
  <c r="T109" i="31"/>
  <c r="W109" i="31"/>
  <c r="AD109" i="31"/>
  <c r="U109" i="31"/>
  <c r="K109" i="31"/>
  <c r="L109" i="31" s="1"/>
  <c r="Q109" i="31"/>
  <c r="R109" i="31" s="1"/>
  <c r="K77" i="31"/>
  <c r="L77" i="31" s="1"/>
  <c r="W77" i="31"/>
  <c r="AD77" i="31"/>
  <c r="Q77" i="31"/>
  <c r="R77" i="31" s="1"/>
  <c r="U77" i="31"/>
  <c r="T77" i="31"/>
  <c r="Q91" i="31"/>
  <c r="R91" i="31" s="1"/>
  <c r="AD91" i="31"/>
  <c r="U91" i="31"/>
  <c r="K91" i="31"/>
  <c r="L91" i="31" s="1"/>
  <c r="T91" i="31"/>
  <c r="W91" i="31"/>
  <c r="Q69" i="31"/>
  <c r="R69" i="31" s="1"/>
  <c r="U69" i="31"/>
  <c r="T69" i="31"/>
  <c r="W69" i="31"/>
  <c r="K69" i="31"/>
  <c r="L69" i="31" s="1"/>
  <c r="AD69" i="31"/>
  <c r="T134" i="31"/>
  <c r="AD134" i="31"/>
  <c r="W134" i="31"/>
  <c r="K134" i="31"/>
  <c r="L134" i="31" s="1"/>
  <c r="U134" i="31"/>
  <c r="Q134" i="31"/>
  <c r="R134" i="31" s="1"/>
  <c r="U118" i="31"/>
  <c r="K118" i="31"/>
  <c r="L118" i="31" s="1"/>
  <c r="W118" i="31"/>
  <c r="Q118" i="31"/>
  <c r="R118" i="31" s="1"/>
  <c r="AD118" i="31"/>
  <c r="T118" i="31"/>
  <c r="K102" i="31"/>
  <c r="L102" i="31" s="1"/>
  <c r="U102" i="31"/>
  <c r="W102" i="31"/>
  <c r="T102" i="31"/>
  <c r="Q102" i="31"/>
  <c r="R102" i="31" s="1"/>
  <c r="AD102" i="31"/>
  <c r="K86" i="31"/>
  <c r="L86" i="31" s="1"/>
  <c r="W86" i="31"/>
  <c r="T86" i="31"/>
  <c r="AD86" i="31"/>
  <c r="U86" i="31"/>
  <c r="Q86" i="31"/>
  <c r="R86" i="31" s="1"/>
  <c r="W39" i="31"/>
  <c r="AD39" i="31"/>
  <c r="U39" i="31"/>
  <c r="K39" i="31"/>
  <c r="L39" i="31" s="1"/>
  <c r="T39" i="31"/>
  <c r="Q39" i="31"/>
  <c r="R39" i="31" s="1"/>
  <c r="K65" i="31"/>
  <c r="L65" i="31" s="1"/>
  <c r="U65" i="31"/>
  <c r="W65" i="31"/>
  <c r="Q65" i="31"/>
  <c r="R65" i="31" s="1"/>
  <c r="AD65" i="31"/>
  <c r="T65" i="31"/>
  <c r="W15" i="31"/>
  <c r="K15" i="31"/>
  <c r="L15" i="31" s="1"/>
  <c r="U15" i="31"/>
  <c r="Q15" i="31"/>
  <c r="R15" i="31" s="1"/>
  <c r="T15" i="31"/>
  <c r="AD15" i="31"/>
  <c r="Q56" i="31"/>
  <c r="R56" i="31" s="1"/>
  <c r="K56" i="31"/>
  <c r="L56" i="31" s="1"/>
  <c r="AD56" i="31"/>
  <c r="W56" i="31"/>
  <c r="T56" i="31"/>
  <c r="U56" i="31"/>
  <c r="Q43" i="31"/>
  <c r="R43" i="31" s="1"/>
  <c r="W43" i="31"/>
  <c r="K43" i="31"/>
  <c r="L43" i="31" s="1"/>
  <c r="AD43" i="31"/>
  <c r="T43" i="31"/>
  <c r="U43" i="31"/>
  <c r="T31" i="31"/>
  <c r="AD31" i="31"/>
  <c r="Q31" i="31"/>
  <c r="R31" i="31" s="1"/>
  <c r="K31" i="31"/>
  <c r="L31" i="31" s="1"/>
  <c r="W31" i="31"/>
  <c r="U31" i="31"/>
  <c r="AD128" i="31"/>
  <c r="Q128" i="31"/>
  <c r="R128" i="31" s="1"/>
  <c r="K128" i="31"/>
  <c r="L128" i="31" s="1"/>
  <c r="T128" i="31"/>
  <c r="W128" i="31"/>
  <c r="U128" i="31"/>
  <c r="K112" i="31"/>
  <c r="L112" i="31" s="1"/>
  <c r="W112" i="31"/>
  <c r="T112" i="31"/>
  <c r="AD112" i="31"/>
  <c r="Q112" i="31"/>
  <c r="R112" i="31" s="1"/>
  <c r="U112" i="31"/>
  <c r="AD96" i="31"/>
  <c r="Q96" i="31"/>
  <c r="R96" i="31" s="1"/>
  <c r="W96" i="31"/>
  <c r="T96" i="31"/>
  <c r="K96" i="31"/>
  <c r="L96" i="31" s="1"/>
  <c r="U96" i="31"/>
  <c r="AD80" i="31"/>
  <c r="T80" i="31"/>
  <c r="W80" i="31"/>
  <c r="U80" i="31"/>
  <c r="K80" i="31"/>
  <c r="L80" i="31" s="1"/>
  <c r="Q80" i="31"/>
  <c r="R80" i="31" s="1"/>
  <c r="K50" i="31"/>
  <c r="L50" i="31" s="1"/>
  <c r="W50" i="31"/>
  <c r="T50" i="31"/>
  <c r="Q50" i="31"/>
  <c r="R50" i="31" s="1"/>
  <c r="U50" i="31"/>
  <c r="AD50" i="31"/>
  <c r="K10" i="31"/>
  <c r="L10" i="31" s="1"/>
  <c r="W10" i="31"/>
  <c r="AD10" i="31"/>
  <c r="U10" i="31"/>
  <c r="T10" i="31"/>
  <c r="Q10" i="31"/>
  <c r="R10" i="31" s="1"/>
  <c r="U12" i="31"/>
  <c r="T12" i="31"/>
  <c r="AD12" i="31"/>
  <c r="Q12" i="31"/>
  <c r="R12" i="31" s="1"/>
  <c r="W12" i="31"/>
  <c r="K12" i="31"/>
  <c r="L12" i="31" s="1"/>
  <c r="Q30" i="31"/>
  <c r="R30" i="31" s="1"/>
  <c r="U30" i="31"/>
  <c r="K30" i="31"/>
  <c r="L30" i="31" s="1"/>
  <c r="T30" i="31"/>
  <c r="AD30" i="31"/>
  <c r="W30" i="31"/>
  <c r="U153" i="31"/>
  <c r="AD153" i="31"/>
  <c r="K153" i="31"/>
  <c r="L153" i="31" s="1"/>
  <c r="W153" i="31"/>
  <c r="T153" i="31"/>
  <c r="Q153" i="31"/>
  <c r="R153" i="31" s="1"/>
  <c r="Q123" i="31"/>
  <c r="R123" i="31" s="1"/>
  <c r="AD123" i="31"/>
  <c r="U123" i="31"/>
  <c r="T123" i="31"/>
  <c r="K123" i="31"/>
  <c r="L123" i="31" s="1"/>
  <c r="W123" i="31"/>
  <c r="T62" i="31"/>
  <c r="K62" i="31"/>
  <c r="L62" i="31" s="1"/>
  <c r="U62" i="31"/>
  <c r="AD62" i="31"/>
  <c r="W62" i="31"/>
  <c r="Q62" i="31"/>
  <c r="R62" i="31" s="1"/>
  <c r="K164" i="31"/>
  <c r="L164" i="31" s="1"/>
  <c r="Q164" i="31"/>
  <c r="R164" i="31" s="1"/>
  <c r="W164" i="31"/>
  <c r="U164" i="31"/>
  <c r="AD164" i="31"/>
  <c r="T164" i="31"/>
  <c r="T148" i="31"/>
  <c r="U148" i="31"/>
  <c r="Q148" i="31"/>
  <c r="R148" i="31" s="1"/>
  <c r="K148" i="31"/>
  <c r="L148" i="31" s="1"/>
  <c r="W148" i="31"/>
  <c r="AD148" i="31"/>
  <c r="K121" i="31"/>
  <c r="L121" i="31" s="1"/>
  <c r="AD121" i="31"/>
  <c r="T121" i="31"/>
  <c r="Q121" i="31"/>
  <c r="R121" i="31" s="1"/>
  <c r="W121" i="31"/>
  <c r="U121" i="31"/>
  <c r="K89" i="31"/>
  <c r="L89" i="31" s="1"/>
  <c r="T89" i="31"/>
  <c r="W89" i="31"/>
  <c r="U89" i="31"/>
  <c r="AD89" i="31"/>
  <c r="Q89" i="31"/>
  <c r="R89" i="31" s="1"/>
  <c r="U163" i="31"/>
  <c r="T163" i="31"/>
  <c r="W163" i="31"/>
  <c r="Q163" i="31"/>
  <c r="R163" i="31" s="1"/>
  <c r="K163" i="31"/>
  <c r="L163" i="31" s="1"/>
  <c r="AD163" i="31"/>
  <c r="W135" i="31"/>
  <c r="AD135" i="31"/>
  <c r="T135" i="31"/>
  <c r="Q135" i="31"/>
  <c r="R135" i="31" s="1"/>
  <c r="K135" i="31"/>
  <c r="L135" i="31" s="1"/>
  <c r="U135" i="31"/>
  <c r="AD95" i="31"/>
  <c r="K95" i="31"/>
  <c r="L95" i="31" s="1"/>
  <c r="Q95" i="31"/>
  <c r="R95" i="31" s="1"/>
  <c r="U95" i="31"/>
  <c r="T95" i="31"/>
  <c r="W95" i="31"/>
  <c r="U46" i="31"/>
  <c r="K46" i="31"/>
  <c r="L46" i="31" s="1"/>
  <c r="W46" i="31"/>
  <c r="Q46" i="31"/>
  <c r="R46" i="31" s="1"/>
  <c r="AD46" i="31"/>
  <c r="T46" i="31"/>
  <c r="U167" i="31"/>
  <c r="T167" i="31"/>
  <c r="K167" i="31"/>
  <c r="L167" i="31" s="1"/>
  <c r="Q167" i="31"/>
  <c r="R167" i="31" s="1"/>
  <c r="AD167" i="31"/>
  <c r="W167" i="31"/>
  <c r="W170" i="31"/>
  <c r="U170" i="31"/>
  <c r="T170" i="31"/>
  <c r="K170" i="31"/>
  <c r="L170" i="31" s="1"/>
  <c r="AD170" i="31"/>
  <c r="Q170" i="31"/>
  <c r="R170" i="31" s="1"/>
  <c r="K154" i="31"/>
  <c r="L154" i="31" s="1"/>
  <c r="Q154" i="31"/>
  <c r="R154" i="31" s="1"/>
  <c r="T154" i="31"/>
  <c r="AD154" i="31"/>
  <c r="U154" i="31"/>
  <c r="W154" i="31"/>
  <c r="AD133" i="31"/>
  <c r="W133" i="31"/>
  <c r="U133" i="31"/>
  <c r="T133" i="31"/>
  <c r="K133" i="31"/>
  <c r="L133" i="31" s="1"/>
  <c r="Q133" i="31"/>
  <c r="R133" i="31" s="1"/>
  <c r="W101" i="31"/>
  <c r="K101" i="31"/>
  <c r="L101" i="31" s="1"/>
  <c r="T101" i="31"/>
  <c r="U101" i="31"/>
  <c r="Q101" i="31"/>
  <c r="R101" i="31" s="1"/>
  <c r="AD101" i="31"/>
  <c r="AD70" i="31"/>
  <c r="Q70" i="31"/>
  <c r="R70" i="31" s="1"/>
  <c r="U70" i="31"/>
  <c r="T70" i="31"/>
  <c r="W70" i="31"/>
  <c r="K70" i="31"/>
  <c r="L70" i="31" s="1"/>
  <c r="AD169" i="31"/>
  <c r="T169" i="31"/>
  <c r="U169" i="31"/>
  <c r="W169" i="31"/>
  <c r="Q169" i="31"/>
  <c r="R169" i="31" s="1"/>
  <c r="K169" i="31"/>
  <c r="L169" i="31" s="1"/>
  <c r="K75" i="31"/>
  <c r="L75" i="31" s="1"/>
  <c r="Q75" i="31"/>
  <c r="R75" i="31" s="1"/>
  <c r="W75" i="31"/>
  <c r="T75" i="31"/>
  <c r="AD75" i="31"/>
  <c r="U75" i="31"/>
  <c r="Q130" i="31"/>
  <c r="R130" i="31" s="1"/>
  <c r="K130" i="31"/>
  <c r="L130" i="31" s="1"/>
  <c r="W130" i="31"/>
  <c r="U130" i="31"/>
  <c r="AD130" i="31"/>
  <c r="T130" i="31"/>
  <c r="AD114" i="31"/>
  <c r="Q114" i="31"/>
  <c r="R114" i="31" s="1"/>
  <c r="W114" i="31"/>
  <c r="K114" i="31"/>
  <c r="L114" i="31" s="1"/>
  <c r="T114" i="31"/>
  <c r="U114" i="31"/>
  <c r="Q98" i="31"/>
  <c r="R98" i="31" s="1"/>
  <c r="U98" i="31"/>
  <c r="T98" i="31"/>
  <c r="K98" i="31"/>
  <c r="L98" i="31" s="1"/>
  <c r="W98" i="31"/>
  <c r="AD98" i="31"/>
  <c r="AD82" i="31"/>
  <c r="U82" i="31"/>
  <c r="W82" i="31"/>
  <c r="T82" i="31"/>
  <c r="Q82" i="31"/>
  <c r="R82" i="31" s="1"/>
  <c r="K82" i="31"/>
  <c r="L82" i="31" s="1"/>
  <c r="T58" i="31"/>
  <c r="K58" i="31"/>
  <c r="L58" i="31" s="1"/>
  <c r="AD58" i="31"/>
  <c r="Q58" i="31"/>
  <c r="R58" i="31" s="1"/>
  <c r="W58" i="31"/>
  <c r="U58" i="31"/>
  <c r="K49" i="31"/>
  <c r="L49" i="31" s="1"/>
  <c r="U49" i="31"/>
  <c r="T49" i="31"/>
  <c r="W49" i="31"/>
  <c r="AD49" i="31"/>
  <c r="Q49" i="31"/>
  <c r="R49" i="31" s="1"/>
  <c r="U68" i="31"/>
  <c r="T68" i="31"/>
  <c r="Q68" i="31"/>
  <c r="R68" i="31" s="1"/>
  <c r="K68" i="31"/>
  <c r="L68" i="31" s="1"/>
  <c r="AD68" i="31"/>
  <c r="W68" i="31"/>
  <c r="W55" i="31"/>
  <c r="U55" i="31"/>
  <c r="Q55" i="31"/>
  <c r="R55" i="31" s="1"/>
  <c r="K55" i="31"/>
  <c r="L55" i="31" s="1"/>
  <c r="T55" i="31"/>
  <c r="AD55" i="31"/>
  <c r="Q34" i="31"/>
  <c r="R34" i="31" s="1"/>
  <c r="AD34" i="31"/>
  <c r="K34" i="31"/>
  <c r="L34" i="31" s="1"/>
  <c r="T34" i="31"/>
  <c r="W34" i="31"/>
  <c r="U34" i="31"/>
  <c r="AD140" i="31"/>
  <c r="W140" i="31"/>
  <c r="Q140" i="31"/>
  <c r="R140" i="31" s="1"/>
  <c r="K140" i="31"/>
  <c r="L140" i="31" s="1"/>
  <c r="U140" i="31"/>
  <c r="T140" i="31"/>
  <c r="U124" i="31"/>
  <c r="T124" i="31"/>
  <c r="AD124" i="31"/>
  <c r="W124" i="31"/>
  <c r="K124" i="31"/>
  <c r="L124" i="31" s="1"/>
  <c r="Q124" i="31"/>
  <c r="R124" i="31" s="1"/>
  <c r="T108" i="31"/>
  <c r="Q108" i="31"/>
  <c r="R108" i="31" s="1"/>
  <c r="W108" i="31"/>
  <c r="AD108" i="31"/>
  <c r="K108" i="31"/>
  <c r="L108" i="31" s="1"/>
  <c r="U108" i="31"/>
  <c r="T92" i="31"/>
  <c r="K92" i="31"/>
  <c r="L92" i="31" s="1"/>
  <c r="W92" i="31"/>
  <c r="Q92" i="31"/>
  <c r="R92" i="31" s="1"/>
  <c r="AD92" i="31"/>
  <c r="U92" i="31"/>
  <c r="T76" i="31"/>
  <c r="U76" i="31"/>
  <c r="W76" i="31"/>
  <c r="K76" i="31"/>
  <c r="L76" i="31" s="1"/>
  <c r="AD76" i="31"/>
  <c r="Q76" i="31"/>
  <c r="R76" i="31" s="1"/>
  <c r="AD28" i="31"/>
  <c r="T28" i="31"/>
  <c r="U28" i="31"/>
  <c r="W28" i="31"/>
  <c r="K28" i="31"/>
  <c r="L28" i="31" s="1"/>
  <c r="Q28" i="31"/>
  <c r="R28" i="31" s="1"/>
  <c r="AD67" i="31"/>
  <c r="K67" i="31"/>
  <c r="L67" i="31" s="1"/>
  <c r="U67" i="31"/>
  <c r="Q67" i="31"/>
  <c r="R67" i="31" s="1"/>
  <c r="T67" i="31"/>
  <c r="W67" i="31"/>
  <c r="AD36" i="31"/>
  <c r="Q36" i="31"/>
  <c r="R36" i="31" s="1"/>
  <c r="W36" i="31"/>
  <c r="K36" i="31"/>
  <c r="L36" i="31" s="1"/>
  <c r="U36" i="31"/>
  <c r="T36" i="31"/>
  <c r="T37" i="31"/>
  <c r="K37" i="31"/>
  <c r="L37" i="31" s="1"/>
  <c r="Q37" i="31"/>
  <c r="R37" i="31" s="1"/>
  <c r="AD37" i="31"/>
  <c r="W37" i="31"/>
  <c r="U37" i="31"/>
  <c r="AD38" i="31"/>
  <c r="W38" i="31"/>
  <c r="K38" i="31"/>
  <c r="L38" i="31" s="1"/>
  <c r="U38" i="31"/>
  <c r="Q38" i="31"/>
  <c r="R38" i="31" s="1"/>
  <c r="T38" i="31"/>
  <c r="T32" i="31"/>
  <c r="K32" i="31"/>
  <c r="L32" i="31" s="1"/>
  <c r="W32" i="31"/>
  <c r="AD32" i="31"/>
  <c r="Q32" i="31"/>
  <c r="R32" i="31" s="1"/>
  <c r="U32" i="31"/>
  <c r="W27" i="31"/>
  <c r="AD27" i="31"/>
  <c r="Q27" i="31"/>
  <c r="R27" i="31" s="1"/>
  <c r="K27" i="31"/>
  <c r="L27" i="31" s="1"/>
  <c r="T27" i="31"/>
  <c r="U27" i="31"/>
  <c r="AD21" i="31"/>
  <c r="W21" i="31"/>
  <c r="U21" i="31"/>
  <c r="T21" i="31"/>
  <c r="K21" i="31"/>
  <c r="L21" i="31" s="1"/>
  <c r="Q21" i="31"/>
  <c r="R21" i="31" s="1"/>
  <c r="Q16" i="31"/>
  <c r="R16" i="31" s="1"/>
  <c r="AD16" i="31"/>
  <c r="T16" i="31"/>
  <c r="W16" i="31"/>
  <c r="K16" i="31"/>
  <c r="L16" i="31" s="1"/>
  <c r="U16" i="31"/>
  <c r="W165" i="31"/>
  <c r="AD165" i="31"/>
  <c r="Q165" i="31"/>
  <c r="R165" i="31" s="1"/>
  <c r="K165" i="31"/>
  <c r="L165" i="31" s="1"/>
  <c r="T165" i="31"/>
  <c r="U165" i="31"/>
  <c r="K149" i="31"/>
  <c r="L149" i="31" s="1"/>
  <c r="T149" i="31"/>
  <c r="W149" i="31"/>
  <c r="U149" i="31"/>
  <c r="Q149" i="31"/>
  <c r="R149" i="31" s="1"/>
  <c r="AD149" i="31"/>
  <c r="K107" i="31"/>
  <c r="L107" i="31" s="1"/>
  <c r="T107" i="31"/>
  <c r="U107" i="31"/>
  <c r="AD107" i="31"/>
  <c r="W107" i="31"/>
  <c r="Q107" i="31"/>
  <c r="R107" i="31" s="1"/>
  <c r="K160" i="31"/>
  <c r="L160" i="31" s="1"/>
  <c r="U160" i="31"/>
  <c r="W160" i="31"/>
  <c r="T160" i="31"/>
  <c r="AD160" i="31"/>
  <c r="Q160" i="31"/>
  <c r="R160" i="31" s="1"/>
  <c r="U144" i="31"/>
  <c r="T144" i="31"/>
  <c r="K144" i="31"/>
  <c r="L144" i="31" s="1"/>
  <c r="Q144" i="31"/>
  <c r="R144" i="31" s="1"/>
  <c r="W144" i="31"/>
  <c r="AD144" i="31"/>
  <c r="T113" i="31"/>
  <c r="W113" i="31"/>
  <c r="U113" i="31"/>
  <c r="AD113" i="31"/>
  <c r="K113" i="31"/>
  <c r="L113" i="31" s="1"/>
  <c r="Q113" i="31"/>
  <c r="R113" i="31" s="1"/>
  <c r="U81" i="31"/>
  <c r="W81" i="31"/>
  <c r="AD81" i="31"/>
  <c r="Q81" i="31"/>
  <c r="R81" i="31" s="1"/>
  <c r="K81" i="31"/>
  <c r="L81" i="31" s="1"/>
  <c r="T81" i="31"/>
  <c r="Q22" i="31"/>
  <c r="R22" i="31" s="1"/>
  <c r="W22" i="31"/>
  <c r="T22" i="31"/>
  <c r="U22" i="31"/>
  <c r="K22" i="31"/>
  <c r="L22" i="31" s="1"/>
  <c r="AD22" i="31"/>
  <c r="K155" i="31"/>
  <c r="L155" i="31" s="1"/>
  <c r="W155" i="31"/>
  <c r="T155" i="31"/>
  <c r="Q155" i="31"/>
  <c r="R155" i="31" s="1"/>
  <c r="U155" i="31"/>
  <c r="AD155" i="31"/>
  <c r="W119" i="31"/>
  <c r="AD119" i="31"/>
  <c r="U119" i="31"/>
  <c r="Q119" i="31"/>
  <c r="R119" i="31" s="1"/>
  <c r="K119" i="31"/>
  <c r="L119" i="31" s="1"/>
  <c r="T119" i="31"/>
  <c r="K87" i="31"/>
  <c r="L87" i="31" s="1"/>
  <c r="T87" i="31"/>
  <c r="AD87" i="31"/>
  <c r="U87" i="31"/>
  <c r="Q87" i="31"/>
  <c r="R87" i="31" s="1"/>
  <c r="W87" i="31"/>
  <c r="W159" i="31"/>
  <c r="T159" i="31"/>
  <c r="Q159" i="31"/>
  <c r="R159" i="31" s="1"/>
  <c r="U159" i="31"/>
  <c r="K159" i="31"/>
  <c r="L159" i="31" s="1"/>
  <c r="AD159" i="31"/>
  <c r="U166" i="31"/>
  <c r="T166" i="31"/>
  <c r="K166" i="31"/>
  <c r="L166" i="31" s="1"/>
  <c r="W166" i="31"/>
  <c r="Q166" i="31"/>
  <c r="R166" i="31" s="1"/>
  <c r="AD166" i="31"/>
  <c r="T150" i="31"/>
  <c r="K150" i="31"/>
  <c r="L150" i="31" s="1"/>
  <c r="W150" i="31"/>
  <c r="AD150" i="31"/>
  <c r="Q150" i="31"/>
  <c r="R150" i="31" s="1"/>
  <c r="U150" i="31"/>
  <c r="W125" i="31"/>
  <c r="T125" i="31"/>
  <c r="U125" i="31"/>
  <c r="K125" i="31"/>
  <c r="L125" i="31" s="1"/>
  <c r="Q125" i="31"/>
  <c r="R125" i="31" s="1"/>
  <c r="AD125" i="31"/>
  <c r="U93" i="31"/>
  <c r="T93" i="31"/>
  <c r="AD93" i="31"/>
  <c r="K93" i="31"/>
  <c r="L93" i="31" s="1"/>
  <c r="Q93" i="31"/>
  <c r="R93" i="31" s="1"/>
  <c r="W93" i="31"/>
  <c r="AD145" i="31"/>
  <c r="W145" i="31"/>
  <c r="Q145" i="31"/>
  <c r="R145" i="31" s="1"/>
  <c r="U145" i="31"/>
  <c r="K145" i="31"/>
  <c r="L145" i="31" s="1"/>
  <c r="T145" i="31"/>
  <c r="AD47" i="31"/>
  <c r="K47" i="31"/>
  <c r="L47" i="31" s="1"/>
  <c r="W47" i="31"/>
  <c r="U47" i="31"/>
  <c r="T47" i="31"/>
  <c r="Q47" i="31"/>
  <c r="R47" i="31" s="1"/>
  <c r="T142" i="31"/>
  <c r="W142" i="31"/>
  <c r="AD142" i="31"/>
  <c r="K142" i="31"/>
  <c r="L142" i="31" s="1"/>
  <c r="Q142" i="31"/>
  <c r="R142" i="31" s="1"/>
  <c r="U142" i="31"/>
  <c r="AD126" i="31"/>
  <c r="W126" i="31"/>
  <c r="T126" i="31"/>
  <c r="K126" i="31"/>
  <c r="L126" i="31" s="1"/>
  <c r="Q126" i="31"/>
  <c r="R126" i="31" s="1"/>
  <c r="U126" i="31"/>
  <c r="T110" i="31"/>
  <c r="AD110" i="31"/>
  <c r="U110" i="31"/>
  <c r="W110" i="31"/>
  <c r="Q110" i="31"/>
  <c r="R110" i="31" s="1"/>
  <c r="K110" i="31"/>
  <c r="L110" i="31" s="1"/>
  <c r="W94" i="31"/>
  <c r="U94" i="31"/>
  <c r="T94" i="31"/>
  <c r="Q94" i="31"/>
  <c r="R94" i="31" s="1"/>
  <c r="AD94" i="31"/>
  <c r="K94" i="31"/>
  <c r="L94" i="31" s="1"/>
  <c r="K78" i="31"/>
  <c r="L78" i="31" s="1"/>
  <c r="U78" i="31"/>
  <c r="W78" i="31"/>
  <c r="T78" i="31"/>
  <c r="AD78" i="31"/>
  <c r="Q78" i="31"/>
  <c r="R78" i="31" s="1"/>
  <c r="AD42" i="31"/>
  <c r="W42" i="31"/>
  <c r="K42" i="31"/>
  <c r="L42" i="31" s="1"/>
  <c r="Q42" i="31"/>
  <c r="R42" i="31" s="1"/>
  <c r="U42" i="31"/>
  <c r="T42" i="31"/>
  <c r="T20" i="31"/>
  <c r="AD20" i="31"/>
  <c r="K20" i="31"/>
  <c r="L20" i="31" s="1"/>
  <c r="U20" i="31"/>
  <c r="Q20" i="31"/>
  <c r="R20" i="31" s="1"/>
  <c r="W20" i="31"/>
  <c r="W18" i="31"/>
  <c r="T18" i="31"/>
  <c r="AD18" i="31"/>
  <c r="K18" i="31"/>
  <c r="L18" i="31" s="1"/>
  <c r="U18" i="31"/>
  <c r="Q18" i="31"/>
  <c r="R18" i="31" s="1"/>
  <c r="K23" i="31"/>
  <c r="L23" i="31" s="1"/>
  <c r="Q23" i="31"/>
  <c r="R23" i="31" s="1"/>
  <c r="AD23" i="31"/>
  <c r="T23" i="31"/>
  <c r="W23" i="31"/>
  <c r="U23" i="31"/>
  <c r="K61" i="31"/>
  <c r="L61" i="31" s="1"/>
  <c r="U61" i="31"/>
  <c r="T61" i="31"/>
  <c r="W61" i="31"/>
  <c r="AD61" i="31"/>
  <c r="Q61" i="31"/>
  <c r="R61" i="31" s="1"/>
  <c r="K52" i="31"/>
  <c r="L52" i="31" s="1"/>
  <c r="AD52" i="31"/>
  <c r="U52" i="31"/>
  <c r="T52" i="31"/>
  <c r="W52" i="31"/>
  <c r="Q52" i="31"/>
  <c r="R52" i="31" s="1"/>
  <c r="Q136" i="31"/>
  <c r="R136" i="31" s="1"/>
  <c r="T136" i="31"/>
  <c r="W136" i="31"/>
  <c r="U136" i="31"/>
  <c r="AD136" i="31"/>
  <c r="K136" i="31"/>
  <c r="L136" i="31" s="1"/>
  <c r="U120" i="31"/>
  <c r="K120" i="31"/>
  <c r="L120" i="31" s="1"/>
  <c r="AD120" i="31"/>
  <c r="T120" i="31"/>
  <c r="Q120" i="31"/>
  <c r="R120" i="31" s="1"/>
  <c r="W120" i="31"/>
  <c r="AD104" i="31"/>
  <c r="T104" i="31"/>
  <c r="K104" i="31"/>
  <c r="L104" i="31" s="1"/>
  <c r="U104" i="31"/>
  <c r="Q104" i="31"/>
  <c r="R104" i="31" s="1"/>
  <c r="W104" i="31"/>
  <c r="K88" i="31"/>
  <c r="L88" i="31" s="1"/>
  <c r="T88" i="31"/>
  <c r="W88" i="31"/>
  <c r="Q88" i="31"/>
  <c r="R88" i="31" s="1"/>
  <c r="U88" i="31"/>
  <c r="AD88" i="31"/>
  <c r="W72" i="31"/>
  <c r="Q72" i="31"/>
  <c r="R72" i="31" s="1"/>
  <c r="U72" i="31"/>
  <c r="K72" i="31"/>
  <c r="L72" i="31" s="1"/>
  <c r="AD72" i="31"/>
  <c r="T72" i="31"/>
  <c r="U64" i="31"/>
  <c r="AD64" i="31"/>
  <c r="Q64" i="31"/>
  <c r="R64" i="31" s="1"/>
  <c r="T64" i="31"/>
  <c r="W64" i="31"/>
  <c r="K64" i="31"/>
  <c r="L64" i="31" s="1"/>
  <c r="AD41" i="31"/>
  <c r="K41" i="31"/>
  <c r="L41" i="31" s="1"/>
  <c r="T41" i="31"/>
  <c r="Q41" i="31"/>
  <c r="R41" i="31" s="1"/>
  <c r="W41" i="31"/>
  <c r="U41" i="31"/>
  <c r="T51" i="31"/>
  <c r="Q51" i="31"/>
  <c r="R51" i="31" s="1"/>
  <c r="W51" i="31"/>
  <c r="K51" i="31"/>
  <c r="L51" i="31" s="1"/>
  <c r="U51" i="31"/>
  <c r="AD51" i="31"/>
  <c r="Q19" i="31"/>
  <c r="R19" i="31" s="1"/>
  <c r="U19" i="31"/>
  <c r="T19" i="31"/>
  <c r="K19" i="31"/>
  <c r="L19" i="31" s="1"/>
  <c r="AD19" i="31"/>
  <c r="W19" i="31"/>
  <c r="W33" i="31"/>
  <c r="Q33" i="31"/>
  <c r="R33" i="31" s="1"/>
  <c r="K33" i="31"/>
  <c r="L33" i="31" s="1"/>
  <c r="U33" i="31"/>
  <c r="T33" i="31"/>
  <c r="AD33" i="31"/>
  <c r="Q29" i="31"/>
  <c r="R29" i="31" s="1"/>
  <c r="K29" i="31"/>
  <c r="L29" i="31" s="1"/>
  <c r="U29" i="31"/>
  <c r="AD29" i="31"/>
  <c r="W29" i="31"/>
  <c r="T29" i="31"/>
  <c r="P384" i="30"/>
  <c r="O384" i="30"/>
  <c r="J385" i="30"/>
  <c r="P278" i="8"/>
  <c r="O278" i="8"/>
  <c r="P385" i="30" l="1"/>
  <c r="O385" i="30"/>
  <c r="J386" i="30"/>
  <c r="U173" i="31"/>
  <c r="W173" i="31"/>
  <c r="T173" i="31"/>
  <c r="Q173" i="31"/>
  <c r="R173" i="31" s="1"/>
  <c r="AD173" i="31"/>
  <c r="K173" i="31"/>
  <c r="L173" i="31" s="1"/>
  <c r="H174" i="31"/>
  <c r="P379" i="29"/>
  <c r="J380" i="29"/>
  <c r="O379" i="29"/>
  <c r="P279" i="8"/>
  <c r="O279" i="8"/>
  <c r="O380" i="29" l="1"/>
  <c r="P380" i="29"/>
  <c r="J381" i="29"/>
  <c r="P386" i="30"/>
  <c r="O386" i="30"/>
  <c r="J387" i="30"/>
  <c r="U174" i="31"/>
  <c r="AD174" i="31"/>
  <c r="K174" i="31"/>
  <c r="L174" i="31" s="1"/>
  <c r="T174" i="31"/>
  <c r="Q174" i="31"/>
  <c r="R174" i="31" s="1"/>
  <c r="W174" i="31"/>
  <c r="H175" i="31"/>
  <c r="P280" i="8"/>
  <c r="O280" i="8"/>
  <c r="Q175" i="31" l="1"/>
  <c r="R175" i="31" s="1"/>
  <c r="W175" i="31"/>
  <c r="K175" i="31"/>
  <c r="L175" i="31" s="1"/>
  <c r="T175" i="31"/>
  <c r="U175" i="31"/>
  <c r="AD175" i="31"/>
  <c r="H176" i="31"/>
  <c r="P381" i="29"/>
  <c r="O381" i="29"/>
  <c r="J382" i="29"/>
  <c r="J388" i="30"/>
  <c r="O387" i="30"/>
  <c r="P387" i="30"/>
  <c r="P281" i="8"/>
  <c r="O281" i="8"/>
  <c r="J389" i="30" l="1"/>
  <c r="O388" i="30"/>
  <c r="P388" i="30"/>
  <c r="K176" i="31"/>
  <c r="L176" i="31" s="1"/>
  <c r="U176" i="31"/>
  <c r="Q176" i="31"/>
  <c r="R176" i="31" s="1"/>
  <c r="AD176" i="31"/>
  <c r="W176" i="31"/>
  <c r="T176" i="31"/>
  <c r="H177" i="31"/>
  <c r="J383" i="29"/>
  <c r="P382" i="29"/>
  <c r="O382" i="29"/>
  <c r="P282" i="8"/>
  <c r="O282" i="8"/>
  <c r="J384" i="29" l="1"/>
  <c r="P383" i="29"/>
  <c r="O383" i="29"/>
  <c r="T177" i="31"/>
  <c r="AD177" i="31"/>
  <c r="Q177" i="31"/>
  <c r="R177" i="31" s="1"/>
  <c r="W177" i="31"/>
  <c r="K177" i="31"/>
  <c r="L177" i="31" s="1"/>
  <c r="U177" i="31"/>
  <c r="H178" i="31"/>
  <c r="J390" i="30"/>
  <c r="P389" i="30"/>
  <c r="O389" i="30"/>
  <c r="P283" i="8"/>
  <c r="O283" i="8"/>
  <c r="P390" i="30" l="1"/>
  <c r="O390" i="30"/>
  <c r="J391" i="30"/>
  <c r="W178" i="31"/>
  <c r="T178" i="31"/>
  <c r="Q178" i="31"/>
  <c r="R178" i="31" s="1"/>
  <c r="U178" i="31"/>
  <c r="K178" i="31"/>
  <c r="L178" i="31" s="1"/>
  <c r="AD178" i="31"/>
  <c r="H179" i="31"/>
  <c r="O384" i="29"/>
  <c r="P384" i="29"/>
  <c r="J385" i="29"/>
  <c r="P284" i="8"/>
  <c r="O284" i="8"/>
  <c r="O391" i="30" l="1"/>
  <c r="P391" i="30"/>
  <c r="J392" i="30"/>
  <c r="W179" i="31"/>
  <c r="K179" i="31"/>
  <c r="L179" i="31" s="1"/>
  <c r="AD179" i="31"/>
  <c r="Q179" i="31"/>
  <c r="R179" i="31" s="1"/>
  <c r="T179" i="31"/>
  <c r="U179" i="31"/>
  <c r="H180" i="31"/>
  <c r="O385" i="29"/>
  <c r="P385" i="29"/>
  <c r="J386" i="29"/>
  <c r="P285" i="8"/>
  <c r="O285" i="8"/>
  <c r="J387" i="29" l="1"/>
  <c r="P386" i="29"/>
  <c r="O386" i="29"/>
  <c r="O392" i="30"/>
  <c r="P392" i="30"/>
  <c r="J393" i="30"/>
  <c r="K180" i="31"/>
  <c r="L180" i="31" s="1"/>
  <c r="T180" i="31"/>
  <c r="W180" i="31"/>
  <c r="Q180" i="31"/>
  <c r="R180" i="31" s="1"/>
  <c r="AD180" i="31"/>
  <c r="U180" i="31"/>
  <c r="H181" i="31"/>
  <c r="P286" i="8"/>
  <c r="O286" i="8"/>
  <c r="O393" i="30" l="1"/>
  <c r="P393" i="30"/>
  <c r="J394" i="30"/>
  <c r="AD181" i="31"/>
  <c r="U181" i="31"/>
  <c r="T181" i="31"/>
  <c r="Q181" i="31"/>
  <c r="R181" i="31" s="1"/>
  <c r="K181" i="31"/>
  <c r="L181" i="31" s="1"/>
  <c r="W181" i="31"/>
  <c r="H182" i="31"/>
  <c r="J388" i="29"/>
  <c r="O387" i="29"/>
  <c r="P387" i="29"/>
  <c r="P287" i="8"/>
  <c r="O287" i="8"/>
  <c r="P394" i="30" l="1"/>
  <c r="O394" i="30"/>
  <c r="J395" i="30"/>
  <c r="O388" i="29"/>
  <c r="P388" i="29"/>
  <c r="J389" i="29"/>
  <c r="T182" i="31"/>
  <c r="U182" i="31"/>
  <c r="K182" i="31"/>
  <c r="L182" i="31" s="1"/>
  <c r="AD182" i="31"/>
  <c r="Q182" i="31"/>
  <c r="R182" i="31" s="1"/>
  <c r="W182" i="31"/>
  <c r="H183" i="31"/>
  <c r="P288" i="8"/>
  <c r="O288" i="8"/>
  <c r="AD183" i="31" l="1"/>
  <c r="W183" i="31"/>
  <c r="Q183" i="31"/>
  <c r="R183" i="31" s="1"/>
  <c r="K183" i="31"/>
  <c r="L183" i="31" s="1"/>
  <c r="T183" i="31"/>
  <c r="U183" i="31"/>
  <c r="H184" i="31"/>
  <c r="P395" i="30"/>
  <c r="J396" i="30"/>
  <c r="O395" i="30"/>
  <c r="J390" i="29"/>
  <c r="O389" i="29"/>
  <c r="P389" i="29"/>
  <c r="Q316" i="29"/>
  <c r="R316" i="29" s="1"/>
  <c r="P289" i="8"/>
  <c r="O289" i="8"/>
  <c r="O390" i="29" l="1"/>
  <c r="J391" i="29"/>
  <c r="P390" i="29"/>
  <c r="U184" i="31"/>
  <c r="T184" i="31"/>
  <c r="K184" i="31"/>
  <c r="L184" i="31" s="1"/>
  <c r="Q184" i="31"/>
  <c r="R184" i="31" s="1"/>
  <c r="AD184" i="31"/>
  <c r="W184" i="31"/>
  <c r="H185" i="31"/>
  <c r="J397" i="30"/>
  <c r="P396" i="30"/>
  <c r="O396" i="30"/>
  <c r="Q317" i="29"/>
  <c r="R317" i="29" s="1"/>
  <c r="P290" i="8"/>
  <c r="O290" i="8"/>
  <c r="O397" i="30" l="1"/>
  <c r="J398" i="30"/>
  <c r="P397" i="30"/>
  <c r="U185" i="31"/>
  <c r="T185" i="31"/>
  <c r="AD185" i="31"/>
  <c r="W185" i="31"/>
  <c r="Q185" i="31"/>
  <c r="R185" i="31" s="1"/>
  <c r="K185" i="31"/>
  <c r="L185" i="31" s="1"/>
  <c r="H186" i="31"/>
  <c r="P391" i="29"/>
  <c r="O391" i="29"/>
  <c r="J392" i="29"/>
  <c r="Q318" i="29"/>
  <c r="R318" i="29" s="1"/>
  <c r="P291" i="8"/>
  <c r="O291" i="8"/>
  <c r="P392" i="29" l="1"/>
  <c r="O392" i="29"/>
  <c r="J393" i="29"/>
  <c r="Q186" i="31"/>
  <c r="R186" i="31" s="1"/>
  <c r="T186" i="31"/>
  <c r="AD186" i="31"/>
  <c r="U186" i="31"/>
  <c r="W186" i="31"/>
  <c r="K186" i="31"/>
  <c r="L186" i="31" s="1"/>
  <c r="H187" i="31"/>
  <c r="P398" i="30"/>
  <c r="O398" i="30"/>
  <c r="J399" i="30"/>
  <c r="Q319" i="29"/>
  <c r="R319" i="29" s="1"/>
  <c r="P292" i="8"/>
  <c r="O292" i="8"/>
  <c r="P393" i="29" l="1"/>
  <c r="O393" i="29"/>
  <c r="J394" i="29"/>
  <c r="AD187" i="31"/>
  <c r="W187" i="31"/>
  <c r="Q187" i="31"/>
  <c r="R187" i="31" s="1"/>
  <c r="U187" i="31"/>
  <c r="T187" i="31"/>
  <c r="K187" i="31"/>
  <c r="L187" i="31" s="1"/>
  <c r="H188" i="31"/>
  <c r="O399" i="30"/>
  <c r="P399" i="30"/>
  <c r="J400" i="30"/>
  <c r="Q320" i="29"/>
  <c r="R320" i="29" s="1"/>
  <c r="P293" i="8"/>
  <c r="O293" i="8"/>
  <c r="J401" i="30" l="1"/>
  <c r="O400" i="30"/>
  <c r="P400" i="30"/>
  <c r="O394" i="29"/>
  <c r="P394" i="29"/>
  <c r="J395" i="29"/>
  <c r="T188" i="31"/>
  <c r="U188" i="31"/>
  <c r="Q188" i="31"/>
  <c r="R188" i="31" s="1"/>
  <c r="W188" i="31"/>
  <c r="K188" i="31"/>
  <c r="L188" i="31" s="1"/>
  <c r="AD188" i="31"/>
  <c r="H189" i="31"/>
  <c r="Q321" i="29"/>
  <c r="R321" i="29" s="1"/>
  <c r="P294" i="8"/>
  <c r="O294" i="8"/>
  <c r="K189" i="31" l="1"/>
  <c r="L189" i="31" s="1"/>
  <c r="U189" i="31"/>
  <c r="T189" i="31"/>
  <c r="AD189" i="31"/>
  <c r="Q189" i="31"/>
  <c r="R189" i="31" s="1"/>
  <c r="W189" i="31"/>
  <c r="H190" i="31"/>
  <c r="J396" i="29"/>
  <c r="P395" i="29"/>
  <c r="O395" i="29"/>
  <c r="O401" i="30"/>
  <c r="J402" i="30"/>
  <c r="P401" i="30"/>
  <c r="Q322" i="29"/>
  <c r="R322" i="29" s="1"/>
  <c r="P295" i="8"/>
  <c r="O295" i="8"/>
  <c r="J403" i="30" l="1"/>
  <c r="O402" i="30"/>
  <c r="P402" i="30"/>
  <c r="P396" i="29"/>
  <c r="J397" i="29"/>
  <c r="O396" i="29"/>
  <c r="Q190" i="31"/>
  <c r="R190" i="31" s="1"/>
  <c r="U190" i="31"/>
  <c r="K190" i="31"/>
  <c r="L190" i="31" s="1"/>
  <c r="T190" i="31"/>
  <c r="AD190" i="31"/>
  <c r="W190" i="31"/>
  <c r="H191" i="31"/>
  <c r="Q323" i="29"/>
  <c r="R323" i="29" s="1"/>
  <c r="P296" i="8"/>
  <c r="O296" i="8"/>
  <c r="W191" i="31" l="1"/>
  <c r="AD191" i="31"/>
  <c r="Q191" i="31"/>
  <c r="R191" i="31" s="1"/>
  <c r="U191" i="31"/>
  <c r="T191" i="31"/>
  <c r="K191" i="31"/>
  <c r="L191" i="31" s="1"/>
  <c r="H192" i="31"/>
  <c r="O397" i="29"/>
  <c r="P397" i="29"/>
  <c r="J398" i="29"/>
  <c r="O403" i="30"/>
  <c r="J404" i="30"/>
  <c r="P403" i="30"/>
  <c r="Q324" i="29"/>
  <c r="R324" i="29" s="1"/>
  <c r="P297" i="8"/>
  <c r="O297" i="8"/>
  <c r="P404" i="30" l="1"/>
  <c r="O404" i="30"/>
  <c r="J405" i="30"/>
  <c r="J399" i="29"/>
  <c r="O398" i="29"/>
  <c r="P398" i="29"/>
  <c r="AD192" i="31"/>
  <c r="K192" i="31"/>
  <c r="L192" i="31" s="1"/>
  <c r="W192" i="31"/>
  <c r="T192" i="31"/>
  <c r="Q192" i="31"/>
  <c r="R192" i="31" s="1"/>
  <c r="U192" i="31"/>
  <c r="H193" i="31"/>
  <c r="Q325" i="29"/>
  <c r="R325" i="29" s="1"/>
  <c r="P298" i="8"/>
  <c r="O298" i="8"/>
  <c r="J400" i="29" l="1"/>
  <c r="O399" i="29"/>
  <c r="P399" i="29"/>
  <c r="O405" i="30"/>
  <c r="P405" i="30"/>
  <c r="AY21" i="30" s="1"/>
  <c r="W193" i="31"/>
  <c r="K193" i="31"/>
  <c r="L193" i="31" s="1"/>
  <c r="Q193" i="31"/>
  <c r="R193" i="31" s="1"/>
  <c r="AD193" i="31"/>
  <c r="U193" i="31"/>
  <c r="T193" i="31"/>
  <c r="H194" i="31"/>
  <c r="Q326" i="29"/>
  <c r="R326" i="29" s="1"/>
  <c r="P299" i="8"/>
  <c r="O299" i="8"/>
  <c r="Q194" i="31" l="1"/>
  <c r="R194" i="31" s="1"/>
  <c r="AD194" i="31"/>
  <c r="K194" i="31"/>
  <c r="L194" i="31" s="1"/>
  <c r="T194" i="31"/>
  <c r="W194" i="31"/>
  <c r="U194" i="31"/>
  <c r="H195" i="31"/>
  <c r="AL404" i="30"/>
  <c r="AM404" i="30" s="1"/>
  <c r="AL261" i="30"/>
  <c r="AM261" i="30" s="1"/>
  <c r="AL20" i="30"/>
  <c r="AM20" i="30" s="1"/>
  <c r="AL282" i="30"/>
  <c r="AM282" i="30" s="1"/>
  <c r="AL77" i="30"/>
  <c r="AM77" i="30" s="1"/>
  <c r="AL54" i="30"/>
  <c r="AM54" i="30" s="1"/>
  <c r="AL185" i="30"/>
  <c r="AM185" i="30" s="1"/>
  <c r="AL347" i="30"/>
  <c r="AM347" i="30" s="1"/>
  <c r="AL206" i="30"/>
  <c r="AM206" i="30" s="1"/>
  <c r="AL398" i="30"/>
  <c r="AM398" i="30" s="1"/>
  <c r="AL400" i="30"/>
  <c r="AM400" i="30" s="1"/>
  <c r="AL109" i="30"/>
  <c r="AM109" i="30" s="1"/>
  <c r="AL365" i="30"/>
  <c r="AM365" i="30" s="1"/>
  <c r="AL130" i="30"/>
  <c r="AM130" i="30" s="1"/>
  <c r="AL223" i="30"/>
  <c r="AM223" i="30" s="1"/>
  <c r="AL195" i="30"/>
  <c r="AM195" i="30" s="1"/>
  <c r="H14" i="30"/>
  <c r="AL273" i="30"/>
  <c r="AM273" i="30" s="1"/>
  <c r="H27" i="30"/>
  <c r="AL294" i="30"/>
  <c r="AM294" i="30" s="1"/>
  <c r="AL17" i="30"/>
  <c r="AM17" i="30" s="1"/>
  <c r="AL277" i="30"/>
  <c r="AM277" i="30" s="1"/>
  <c r="AL32" i="30"/>
  <c r="AM32" i="30" s="1"/>
  <c r="AL298" i="30"/>
  <c r="AM298" i="30" s="1"/>
  <c r="AL99" i="30"/>
  <c r="AM99" i="30" s="1"/>
  <c r="AL70" i="30"/>
  <c r="AM70" i="30" s="1"/>
  <c r="AL201" i="30"/>
  <c r="AM201" i="30" s="1"/>
  <c r="AL13" i="30"/>
  <c r="AM13" i="30" s="1"/>
  <c r="AL222" i="30"/>
  <c r="AM222" i="30" s="1"/>
  <c r="AL19" i="30"/>
  <c r="AM19" i="30" s="1"/>
  <c r="H17" i="30"/>
  <c r="AL125" i="30"/>
  <c r="AM125" i="30" s="1"/>
  <c r="AL207" i="30"/>
  <c r="AM207" i="30" s="1"/>
  <c r="AL146" i="30"/>
  <c r="AM146" i="30" s="1"/>
  <c r="AL255" i="30"/>
  <c r="AM255" i="30" s="1"/>
  <c r="AL377" i="30"/>
  <c r="AM377" i="30" s="1"/>
  <c r="H25" i="30"/>
  <c r="AL289" i="30"/>
  <c r="AM289" i="30" s="1"/>
  <c r="H39" i="30"/>
  <c r="AL310" i="30"/>
  <c r="AM310" i="30" s="1"/>
  <c r="AL111" i="30"/>
  <c r="AM111" i="30" s="1"/>
  <c r="AL37" i="30"/>
  <c r="AM37" i="30" s="1"/>
  <c r="AL165" i="30"/>
  <c r="AM165" i="30" s="1"/>
  <c r="AL307" i="30"/>
  <c r="AM307" i="30" s="1"/>
  <c r="AL186" i="30"/>
  <c r="AM186" i="30" s="1"/>
  <c r="AL335" i="30"/>
  <c r="AM335" i="30" s="1"/>
  <c r="AL399" i="30"/>
  <c r="AM399" i="30" s="1"/>
  <c r="AL85" i="30"/>
  <c r="AM85" i="30" s="1"/>
  <c r="AL345" i="30"/>
  <c r="AM345" i="30" s="1"/>
  <c r="AL110" i="30"/>
  <c r="AM110" i="30" s="1"/>
  <c r="AL366" i="30"/>
  <c r="AM366" i="30" s="1"/>
  <c r="AL167" i="30"/>
  <c r="AM167" i="30" s="1"/>
  <c r="H12" i="30"/>
  <c r="AL269" i="30"/>
  <c r="AM269" i="30" s="1"/>
  <c r="AL26" i="30"/>
  <c r="AM26" i="30" s="1"/>
  <c r="AL290" i="30"/>
  <c r="AM290" i="30" s="1"/>
  <c r="AL88" i="30"/>
  <c r="AM88" i="30" s="1"/>
  <c r="AL46" i="30"/>
  <c r="AM46" i="30" s="1"/>
  <c r="AL177" i="30"/>
  <c r="AM177" i="30" s="1"/>
  <c r="AL331" i="30"/>
  <c r="AM331" i="30" s="1"/>
  <c r="AL198" i="30"/>
  <c r="AM198" i="30" s="1"/>
  <c r="AL50" i="30"/>
  <c r="AM50" i="30" s="1"/>
  <c r="AL181" i="30"/>
  <c r="AM181" i="30" s="1"/>
  <c r="AL339" i="30"/>
  <c r="AM339" i="30" s="1"/>
  <c r="AL202" i="30"/>
  <c r="AM202" i="30" s="1"/>
  <c r="AL363" i="30"/>
  <c r="AM363" i="30" s="1"/>
  <c r="AL392" i="30"/>
  <c r="AM392" i="30" s="1"/>
  <c r="AL105" i="30"/>
  <c r="AM105" i="30" s="1"/>
  <c r="AL361" i="30"/>
  <c r="AM361" i="30" s="1"/>
  <c r="AL126" i="30"/>
  <c r="AM126" i="30" s="1"/>
  <c r="AL211" i="30"/>
  <c r="AM211" i="30" s="1"/>
  <c r="AL191" i="30"/>
  <c r="AM191" i="30" s="1"/>
  <c r="AL23" i="30"/>
  <c r="AM23" i="30" s="1"/>
  <c r="AL285" i="30"/>
  <c r="AM285" i="30" s="1"/>
  <c r="AL36" i="30"/>
  <c r="AM36" i="30" s="1"/>
  <c r="AL306" i="30"/>
  <c r="AM306" i="30" s="1"/>
  <c r="AL107" i="30"/>
  <c r="AM107" i="30" s="1"/>
  <c r="AL62" i="30"/>
  <c r="AM62" i="30" s="1"/>
  <c r="AL193" i="30"/>
  <c r="AM193" i="30" s="1"/>
  <c r="AL367" i="30"/>
  <c r="AM367" i="30" s="1"/>
  <c r="AL214" i="30"/>
  <c r="AM214" i="30" s="1"/>
  <c r="H10" i="30"/>
  <c r="AL51" i="30"/>
  <c r="AM51" i="30" s="1"/>
  <c r="AL252" i="30"/>
  <c r="AM252" i="30" s="1"/>
  <c r="AL136" i="30"/>
  <c r="AM136" i="30" s="1"/>
  <c r="AL79" i="30"/>
  <c r="AM79" i="30" s="1"/>
  <c r="AB35" i="30"/>
  <c r="AL340" i="30"/>
  <c r="AM340" i="30" s="1"/>
  <c r="AB17" i="30"/>
  <c r="H54" i="30"/>
  <c r="AL172" i="30"/>
  <c r="AM172" i="30" s="1"/>
  <c r="AB10" i="30"/>
  <c r="H63" i="30"/>
  <c r="H48" i="30"/>
  <c r="H81" i="30"/>
  <c r="H97" i="30"/>
  <c r="H113" i="30"/>
  <c r="H129" i="30"/>
  <c r="H145" i="30"/>
  <c r="AL248" i="30"/>
  <c r="AM248" i="30" s="1"/>
  <c r="AB25" i="30"/>
  <c r="AL268" i="30"/>
  <c r="AM268" i="30" s="1"/>
  <c r="AB34" i="30"/>
  <c r="AL299" i="30"/>
  <c r="AM299" i="30" s="1"/>
  <c r="AL288" i="30"/>
  <c r="AM288" i="30" s="1"/>
  <c r="H41" i="30"/>
  <c r="AL168" i="30"/>
  <c r="AM168" i="30" s="1"/>
  <c r="AL116" i="30"/>
  <c r="AM116" i="30" s="1"/>
  <c r="AR11" i="30"/>
  <c r="AS11" i="30" s="1"/>
  <c r="AR21" i="30"/>
  <c r="AS21" i="30" s="1"/>
  <c r="H74" i="30"/>
  <c r="H90" i="30"/>
  <c r="H106" i="30"/>
  <c r="H122" i="30"/>
  <c r="H138" i="30"/>
  <c r="AL127" i="30"/>
  <c r="AM127" i="30" s="1"/>
  <c r="AL52" i="30"/>
  <c r="AM52" i="30" s="1"/>
  <c r="AL264" i="30"/>
  <c r="AM264" i="30" s="1"/>
  <c r="AL244" i="30"/>
  <c r="AM244" i="30" s="1"/>
  <c r="AB32" i="30"/>
  <c r="AL156" i="30"/>
  <c r="AM156" i="30" s="1"/>
  <c r="AR36" i="30"/>
  <c r="AS36" i="30" s="1"/>
  <c r="H62" i="30"/>
  <c r="AL300" i="30"/>
  <c r="AM300" i="30" s="1"/>
  <c r="AR20" i="30"/>
  <c r="AS20" i="30" s="1"/>
  <c r="AL320" i="30"/>
  <c r="AM320" i="30" s="1"/>
  <c r="H56" i="30"/>
  <c r="H83" i="30"/>
  <c r="H99" i="30"/>
  <c r="H115" i="30"/>
  <c r="H131" i="30"/>
  <c r="AL358" i="30"/>
  <c r="AM358" i="30" s="1"/>
  <c r="AL196" i="30"/>
  <c r="AM196" i="30" s="1"/>
  <c r="AB28" i="30"/>
  <c r="AL73" i="30"/>
  <c r="AM73" i="30" s="1"/>
  <c r="AR29" i="30"/>
  <c r="AS29" i="30" s="1"/>
  <c r="AL152" i="30"/>
  <c r="AM152" i="30" s="1"/>
  <c r="AL100" i="30"/>
  <c r="AM100" i="30" s="1"/>
  <c r="AR12" i="30"/>
  <c r="AS12" i="30" s="1"/>
  <c r="AL296" i="30"/>
  <c r="AM296" i="30" s="1"/>
  <c r="AL356" i="30"/>
  <c r="AM356" i="30" s="1"/>
  <c r="H43" i="30"/>
  <c r="AR26" i="30"/>
  <c r="AS26" i="30" s="1"/>
  <c r="H76" i="30"/>
  <c r="H92" i="30"/>
  <c r="H108" i="30"/>
  <c r="H124" i="30"/>
  <c r="H140" i="30"/>
  <c r="AL379" i="30"/>
  <c r="AM379" i="30" s="1"/>
  <c r="AL59" i="30"/>
  <c r="AM59" i="30" s="1"/>
  <c r="AL325" i="30"/>
  <c r="AM325" i="30" s="1"/>
  <c r="AL87" i="30"/>
  <c r="AM87" i="30" s="1"/>
  <c r="AL346" i="30"/>
  <c r="AM346" i="30" s="1"/>
  <c r="AL147" i="30"/>
  <c r="AM147" i="30" s="1"/>
  <c r="AL380" i="30"/>
  <c r="AM380" i="30" s="1"/>
  <c r="AL249" i="30"/>
  <c r="AM249" i="30" s="1"/>
  <c r="AL14" i="30"/>
  <c r="AM14" i="30" s="1"/>
  <c r="AL270" i="30"/>
  <c r="AM270" i="30" s="1"/>
  <c r="AL61" i="30"/>
  <c r="AM61" i="30" s="1"/>
  <c r="AL42" i="30"/>
  <c r="AM42" i="30" s="1"/>
  <c r="AL173" i="30"/>
  <c r="AM173" i="30" s="1"/>
  <c r="AL323" i="30"/>
  <c r="AM323" i="30" s="1"/>
  <c r="AL194" i="30"/>
  <c r="AM194" i="30" s="1"/>
  <c r="AL351" i="30"/>
  <c r="AM351" i="30" s="1"/>
  <c r="AL391" i="30"/>
  <c r="AM391" i="30" s="1"/>
  <c r="AL75" i="30"/>
  <c r="AM75" i="30" s="1"/>
  <c r="AL337" i="30"/>
  <c r="AM337" i="30" s="1"/>
  <c r="AL102" i="30"/>
  <c r="AM102" i="30" s="1"/>
  <c r="AL395" i="30"/>
  <c r="AM395" i="30" s="1"/>
  <c r="AL80" i="30"/>
  <c r="AM80" i="30" s="1"/>
  <c r="AL341" i="30"/>
  <c r="AM341" i="30" s="1"/>
  <c r="AL106" i="30"/>
  <c r="AM106" i="30" s="1"/>
  <c r="AL362" i="30"/>
  <c r="AM362" i="30" s="1"/>
  <c r="AL163" i="30"/>
  <c r="AM163" i="30" s="1"/>
  <c r="AL382" i="30"/>
  <c r="AM382" i="30" s="1"/>
  <c r="AL265" i="30"/>
  <c r="AM265" i="30" s="1"/>
  <c r="AL24" i="30"/>
  <c r="AM24" i="30" s="1"/>
  <c r="AL286" i="30"/>
  <c r="AM286" i="30" s="1"/>
  <c r="AL83" i="30"/>
  <c r="AM83" i="30" s="1"/>
  <c r="AL58" i="30"/>
  <c r="AM58" i="30" s="1"/>
  <c r="AL189" i="30"/>
  <c r="AM189" i="30" s="1"/>
  <c r="AL355" i="30"/>
  <c r="AM355" i="30" s="1"/>
  <c r="AL210" i="30"/>
  <c r="AM210" i="30" s="1"/>
  <c r="AL12" i="30"/>
  <c r="AM12" i="30" s="1"/>
  <c r="AL376" i="30"/>
  <c r="AM376" i="30" s="1"/>
  <c r="AL96" i="30"/>
  <c r="AM96" i="30" s="1"/>
  <c r="AL353" i="30"/>
  <c r="AM353" i="30" s="1"/>
  <c r="AL118" i="30"/>
  <c r="AM118" i="30" s="1"/>
  <c r="AL374" i="30"/>
  <c r="AM374" i="30" s="1"/>
  <c r="AL179" i="30"/>
  <c r="AM179" i="30" s="1"/>
  <c r="AL98" i="30"/>
  <c r="AM98" i="30" s="1"/>
  <c r="AL229" i="30"/>
  <c r="AM229" i="30" s="1"/>
  <c r="H31" i="30"/>
  <c r="AL250" i="30"/>
  <c r="AM250" i="30" s="1"/>
  <c r="H37" i="30"/>
  <c r="AL31" i="30"/>
  <c r="AM31" i="30" s="1"/>
  <c r="AL153" i="30"/>
  <c r="AM153" i="30" s="1"/>
  <c r="AL279" i="30"/>
  <c r="AM279" i="30" s="1"/>
  <c r="AL174" i="30"/>
  <c r="AM174" i="30" s="1"/>
  <c r="AL311" i="30"/>
  <c r="AM311" i="30" s="1"/>
  <c r="AL387" i="30"/>
  <c r="AM387" i="30" s="1"/>
  <c r="AL69" i="30"/>
  <c r="AM69" i="30" s="1"/>
  <c r="AL333" i="30"/>
  <c r="AM333" i="30" s="1"/>
  <c r="AL97" i="30"/>
  <c r="AM97" i="30" s="1"/>
  <c r="AL354" i="30"/>
  <c r="AM354" i="30" s="1"/>
  <c r="AL155" i="30"/>
  <c r="AM155" i="30" s="1"/>
  <c r="AL394" i="30"/>
  <c r="AM394" i="30" s="1"/>
  <c r="AL241" i="30"/>
  <c r="AM241" i="30" s="1"/>
  <c r="AL390" i="30"/>
  <c r="AM390" i="30" s="1"/>
  <c r="AL262" i="30"/>
  <c r="AM262" i="30" s="1"/>
  <c r="AL402" i="30"/>
  <c r="AM402" i="30" s="1"/>
  <c r="AL245" i="30"/>
  <c r="AM245" i="30" s="1"/>
  <c r="AL10" i="30"/>
  <c r="AM10" i="30" s="1"/>
  <c r="AL266" i="30"/>
  <c r="AM266" i="30" s="1"/>
  <c r="AL56" i="30"/>
  <c r="AM56" i="30" s="1"/>
  <c r="AL39" i="30"/>
  <c r="AM39" i="30" s="1"/>
  <c r="AL169" i="30"/>
  <c r="AM169" i="30" s="1"/>
  <c r="AL315" i="30"/>
  <c r="AM315" i="30" s="1"/>
  <c r="AL190" i="30"/>
  <c r="AM190" i="30" s="1"/>
  <c r="AL343" i="30"/>
  <c r="AM343" i="30" s="1"/>
  <c r="AL403" i="30"/>
  <c r="AM403" i="30" s="1"/>
  <c r="AL91" i="30"/>
  <c r="AM91" i="30" s="1"/>
  <c r="AL349" i="30"/>
  <c r="AM349" i="30" s="1"/>
  <c r="AL114" i="30"/>
  <c r="AM114" i="30" s="1"/>
  <c r="AL370" i="30"/>
  <c r="AM370" i="30" s="1"/>
  <c r="AL171" i="30"/>
  <c r="AM171" i="30" s="1"/>
  <c r="AL396" i="30"/>
  <c r="AM396" i="30" s="1"/>
  <c r="AL257" i="30"/>
  <c r="AM257" i="30" s="1"/>
  <c r="AL18" i="30"/>
  <c r="AM18" i="30" s="1"/>
  <c r="AL278" i="30"/>
  <c r="AM278" i="30" s="1"/>
  <c r="AL72" i="30"/>
  <c r="AM72" i="30" s="1"/>
  <c r="AL199" i="30"/>
  <c r="AM199" i="30" s="1"/>
  <c r="AL192" i="30"/>
  <c r="AM192" i="30" s="1"/>
  <c r="AL228" i="30"/>
  <c r="AM228" i="30" s="1"/>
  <c r="AR27" i="30"/>
  <c r="AS27" i="30" s="1"/>
  <c r="H49" i="30"/>
  <c r="AL284" i="30"/>
  <c r="AM284" i="30" s="1"/>
  <c r="AR10" i="30"/>
  <c r="AS10" i="30" s="1"/>
  <c r="H69" i="30"/>
  <c r="AL112" i="30"/>
  <c r="AM112" i="30" s="1"/>
  <c r="AB15" i="30"/>
  <c r="AR23" i="30"/>
  <c r="AS23" i="30" s="1"/>
  <c r="H68" i="30"/>
  <c r="H85" i="30"/>
  <c r="H101" i="30"/>
  <c r="H117" i="30"/>
  <c r="H133" i="30"/>
  <c r="AL291" i="30"/>
  <c r="AM291" i="30" s="1"/>
  <c r="AL47" i="30"/>
  <c r="AM47" i="30" s="1"/>
  <c r="H60" i="30"/>
  <c r="AL208" i="30"/>
  <c r="AM208" i="30" s="1"/>
  <c r="AR34" i="30"/>
  <c r="AS34" i="30" s="1"/>
  <c r="AL280" i="30"/>
  <c r="AM280" i="30" s="1"/>
  <c r="AL308" i="30"/>
  <c r="AM308" i="30" s="1"/>
  <c r="H42" i="30"/>
  <c r="AL276" i="30"/>
  <c r="AM276" i="30" s="1"/>
  <c r="AR35" i="30"/>
  <c r="AS35" i="30" s="1"/>
  <c r="H51" i="30"/>
  <c r="AB27" i="30"/>
  <c r="H78" i="30"/>
  <c r="H94" i="30"/>
  <c r="H110" i="30"/>
  <c r="H126" i="30"/>
  <c r="H142" i="30"/>
  <c r="AL41" i="30"/>
  <c r="AM41" i="30" s="1"/>
  <c r="AL57" i="30"/>
  <c r="AM57" i="30" s="1"/>
  <c r="AL68" i="30"/>
  <c r="AM68" i="30" s="1"/>
  <c r="AB29" i="30"/>
  <c r="H57" i="30"/>
  <c r="AL95" i="30"/>
  <c r="AM95" i="30" s="1"/>
  <c r="AR37" i="30"/>
  <c r="AS37" i="30" s="1"/>
  <c r="AL203" i="30"/>
  <c r="AM203" i="30" s="1"/>
  <c r="AL240" i="30"/>
  <c r="AM240" i="30" s="1"/>
  <c r="AB20" i="30"/>
  <c r="AR16" i="30"/>
  <c r="AS16" i="30" s="1"/>
  <c r="H71" i="30"/>
  <c r="H87" i="30"/>
  <c r="H103" i="30"/>
  <c r="H119" i="30"/>
  <c r="H135" i="30"/>
  <c r="H24" i="30"/>
  <c r="AL188" i="30"/>
  <c r="AM188" i="30" s="1"/>
  <c r="AL63" i="30"/>
  <c r="AM63" i="30" s="1"/>
  <c r="AL336" i="30"/>
  <c r="AM336" i="30" s="1"/>
  <c r="AR33" i="30"/>
  <c r="AS33" i="30" s="1"/>
  <c r="AL260" i="30"/>
  <c r="AM260" i="30" s="1"/>
  <c r="AR31" i="30"/>
  <c r="AS31" i="30" s="1"/>
  <c r="H50" i="30"/>
  <c r="AL108" i="30"/>
  <c r="AM108" i="30" s="1"/>
  <c r="AB37" i="30"/>
  <c r="H59" i="30"/>
  <c r="AB24" i="30"/>
  <c r="H80" i="30"/>
  <c r="H96" i="30"/>
  <c r="H112" i="30"/>
  <c r="H128" i="30"/>
  <c r="H144" i="30"/>
  <c r="H21" i="30"/>
  <c r="AL133" i="30"/>
  <c r="AM133" i="30" s="1"/>
  <c r="AL227" i="30"/>
  <c r="AM227" i="30" s="1"/>
  <c r="AL154" i="30"/>
  <c r="AM154" i="30" s="1"/>
  <c r="AL267" i="30"/>
  <c r="AM267" i="30" s="1"/>
  <c r="AL401" i="30"/>
  <c r="AM401" i="30" s="1"/>
  <c r="AL43" i="30"/>
  <c r="AM43" i="30" s="1"/>
  <c r="AL313" i="30"/>
  <c r="AM313" i="30" s="1"/>
  <c r="AL71" i="30"/>
  <c r="AM71" i="30" s="1"/>
  <c r="AL334" i="30"/>
  <c r="AM334" i="30" s="1"/>
  <c r="AL135" i="30"/>
  <c r="AM135" i="30" s="1"/>
  <c r="AL386" i="30"/>
  <c r="AM386" i="30" s="1"/>
  <c r="AL237" i="30"/>
  <c r="AM237" i="30" s="1"/>
  <c r="AL38" i="30"/>
  <c r="AM38" i="30" s="1"/>
  <c r="AL258" i="30"/>
  <c r="AM258" i="30" s="1"/>
  <c r="AL45" i="30"/>
  <c r="AM45" i="30" s="1"/>
  <c r="AL27" i="30"/>
  <c r="AM27" i="30" s="1"/>
  <c r="AL145" i="30"/>
  <c r="AM145" i="30" s="1"/>
  <c r="AL259" i="30"/>
  <c r="AM259" i="30" s="1"/>
  <c r="AL166" i="30"/>
  <c r="AM166" i="30" s="1"/>
  <c r="AL29" i="30"/>
  <c r="AM29" i="30" s="1"/>
  <c r="AL149" i="30"/>
  <c r="AM149" i="30" s="1"/>
  <c r="AL271" i="30"/>
  <c r="AM271" i="30" s="1"/>
  <c r="AL170" i="30"/>
  <c r="AM170" i="30" s="1"/>
  <c r="AL303" i="30"/>
  <c r="AM303" i="30" s="1"/>
  <c r="AL383" i="30"/>
  <c r="AM383" i="30" s="1"/>
  <c r="AL64" i="30"/>
  <c r="AM64" i="30" s="1"/>
  <c r="AL329" i="30"/>
  <c r="AM329" i="30" s="1"/>
  <c r="AL92" i="30"/>
  <c r="AM92" i="30" s="1"/>
  <c r="AL350" i="30"/>
  <c r="AM350" i="30" s="1"/>
  <c r="AL151" i="30"/>
  <c r="AM151" i="30" s="1"/>
  <c r="AL388" i="30"/>
  <c r="AM388" i="30" s="1"/>
  <c r="AL253" i="30"/>
  <c r="AM253" i="30" s="1"/>
  <c r="H15" i="30"/>
  <c r="AL274" i="30"/>
  <c r="AM274" i="30" s="1"/>
  <c r="AL67" i="30"/>
  <c r="AM67" i="30" s="1"/>
  <c r="AL35" i="30"/>
  <c r="AM35" i="30" s="1"/>
  <c r="AL161" i="30"/>
  <c r="AM161" i="30" s="1"/>
  <c r="AL295" i="30"/>
  <c r="AM295" i="30" s="1"/>
  <c r="AL182" i="30"/>
  <c r="AM182" i="30" s="1"/>
  <c r="AL327" i="30"/>
  <c r="AM327" i="30" s="1"/>
  <c r="AL381" i="30"/>
  <c r="AM381" i="30" s="1"/>
  <c r="AL28" i="30"/>
  <c r="AM28" i="30" s="1"/>
  <c r="AL293" i="30"/>
  <c r="AM293" i="30" s="1"/>
  <c r="AL44" i="30"/>
  <c r="AM44" i="30" s="1"/>
  <c r="AL314" i="30"/>
  <c r="AM314" i="30" s="1"/>
  <c r="AL115" i="30"/>
  <c r="AM115" i="30" s="1"/>
  <c r="AL86" i="30"/>
  <c r="AM86" i="30" s="1"/>
  <c r="AL217" i="30"/>
  <c r="AM217" i="30" s="1"/>
  <c r="H23" i="30"/>
  <c r="AL238" i="30"/>
  <c r="AM238" i="30" s="1"/>
  <c r="AL30" i="30"/>
  <c r="AM30" i="30" s="1"/>
  <c r="AL25" i="30"/>
  <c r="AM25" i="30" s="1"/>
  <c r="AL141" i="30"/>
  <c r="AM141" i="30" s="1"/>
  <c r="AL251" i="30"/>
  <c r="AM251" i="30" s="1"/>
  <c r="AL162" i="30"/>
  <c r="AM162" i="30" s="1"/>
  <c r="AL283" i="30"/>
  <c r="AM283" i="30" s="1"/>
  <c r="AL393" i="30"/>
  <c r="AM393" i="30" s="1"/>
  <c r="H36" i="30"/>
  <c r="AL305" i="30"/>
  <c r="AM305" i="30" s="1"/>
  <c r="AL60" i="30"/>
  <c r="AM60" i="30" s="1"/>
  <c r="AL397" i="30"/>
  <c r="AM397" i="30" s="1"/>
  <c r="H38" i="30"/>
  <c r="AL309" i="30"/>
  <c r="AM309" i="30" s="1"/>
  <c r="AL65" i="30"/>
  <c r="AM65" i="30" s="1"/>
  <c r="AL330" i="30"/>
  <c r="AM330" i="30" s="1"/>
  <c r="AL131" i="30"/>
  <c r="AM131" i="30" s="1"/>
  <c r="AL378" i="30"/>
  <c r="AM378" i="30" s="1"/>
  <c r="AL233" i="30"/>
  <c r="AM233" i="30" s="1"/>
  <c r="H35" i="30"/>
  <c r="AL254" i="30"/>
  <c r="AM254" i="30" s="1"/>
  <c r="AL40" i="30"/>
  <c r="AM40" i="30" s="1"/>
  <c r="H33" i="30"/>
  <c r="AL157" i="30"/>
  <c r="AM157" i="30" s="1"/>
  <c r="AL287" i="30"/>
  <c r="AM287" i="30" s="1"/>
  <c r="AL178" i="30"/>
  <c r="AM178" i="30" s="1"/>
  <c r="AL319" i="30"/>
  <c r="AM319" i="30" s="1"/>
  <c r="AL375" i="30"/>
  <c r="AM375" i="30" s="1"/>
  <c r="AL53" i="30"/>
  <c r="AM53" i="30" s="1"/>
  <c r="AL321" i="30"/>
  <c r="AM321" i="30" s="1"/>
  <c r="AL81" i="30"/>
  <c r="AM81" i="30" s="1"/>
  <c r="AL342" i="30"/>
  <c r="AM342" i="30" s="1"/>
  <c r="AL143" i="30"/>
  <c r="AM143" i="30" s="1"/>
  <c r="AL184" i="30"/>
  <c r="AM184" i="30" s="1"/>
  <c r="H13" i="30"/>
  <c r="AL204" i="30"/>
  <c r="AM204" i="30" s="1"/>
  <c r="AB18" i="30"/>
  <c r="H65" i="30"/>
  <c r="AL224" i="30"/>
  <c r="AM224" i="30" s="1"/>
  <c r="AB11" i="30"/>
  <c r="AL104" i="30"/>
  <c r="AM104" i="30" s="1"/>
  <c r="AL368" i="30"/>
  <c r="AM368" i="30" s="1"/>
  <c r="AB19" i="30"/>
  <c r="AR24" i="30"/>
  <c r="AS24" i="30" s="1"/>
  <c r="H73" i="30"/>
  <c r="H89" i="30"/>
  <c r="H105" i="30"/>
  <c r="H121" i="30"/>
  <c r="H137" i="30"/>
  <c r="AL93" i="30"/>
  <c r="AM93" i="30" s="1"/>
  <c r="AL316" i="30"/>
  <c r="AM316" i="30" s="1"/>
  <c r="AL200" i="30"/>
  <c r="AM200" i="30" s="1"/>
  <c r="AL148" i="30"/>
  <c r="AM148" i="30" s="1"/>
  <c r="AR30" i="30"/>
  <c r="AS30" i="30" s="1"/>
  <c r="AL89" i="30"/>
  <c r="AM89" i="30" s="1"/>
  <c r="AB33" i="30"/>
  <c r="H58" i="30"/>
  <c r="AL236" i="30"/>
  <c r="AM236" i="30" s="1"/>
  <c r="AB26" i="30"/>
  <c r="H67" i="30"/>
  <c r="H52" i="30"/>
  <c r="H82" i="30"/>
  <c r="H98" i="30"/>
  <c r="H114" i="30"/>
  <c r="H130" i="30"/>
  <c r="H146" i="30"/>
  <c r="H147" i="30" s="1"/>
  <c r="AL326" i="30"/>
  <c r="AM326" i="30" s="1"/>
  <c r="AL312" i="30"/>
  <c r="AM312" i="30" s="1"/>
  <c r="AB30" i="30"/>
  <c r="AL332" i="30"/>
  <c r="AM332" i="30" s="1"/>
  <c r="AR32" i="30"/>
  <c r="AS32" i="30" s="1"/>
  <c r="AL84" i="30"/>
  <c r="AM84" i="30" s="1"/>
  <c r="AL352" i="30"/>
  <c r="AM352" i="30" s="1"/>
  <c r="AB14" i="30"/>
  <c r="AL232" i="30"/>
  <c r="AM232" i="30" s="1"/>
  <c r="AL180" i="30"/>
  <c r="AM180" i="30" s="1"/>
  <c r="AB16" i="30"/>
  <c r="AB23" i="30"/>
  <c r="H75" i="30"/>
  <c r="H91" i="30"/>
  <c r="H107" i="30"/>
  <c r="H123" i="30"/>
  <c r="H139" i="30"/>
  <c r="AL159" i="30"/>
  <c r="AM159" i="30" s="1"/>
  <c r="AL128" i="30"/>
  <c r="AM128" i="30" s="1"/>
  <c r="AL328" i="30"/>
  <c r="AM328" i="30" s="1"/>
  <c r="AR14" i="30"/>
  <c r="AS14" i="30" s="1"/>
  <c r="H45" i="30"/>
  <c r="AL220" i="30"/>
  <c r="AM220" i="30" s="1"/>
  <c r="AB22" i="30"/>
  <c r="H66" i="30"/>
  <c r="AL364" i="30"/>
  <c r="AM364" i="30" s="1"/>
  <c r="AR13" i="30"/>
  <c r="AS13" i="30" s="1"/>
  <c r="AL212" i="30"/>
  <c r="AM212" i="30" s="1"/>
  <c r="H64" i="30"/>
  <c r="H84" i="30"/>
  <c r="H100" i="30"/>
  <c r="H116" i="30"/>
  <c r="H132" i="30"/>
  <c r="AL66" i="30"/>
  <c r="AM66" i="30" s="1"/>
  <c r="AL197" i="30"/>
  <c r="AM197" i="30" s="1"/>
  <c r="H11" i="30"/>
  <c r="AL218" i="30"/>
  <c r="AM218" i="30" s="1"/>
  <c r="H16" i="30"/>
  <c r="AL15" i="30"/>
  <c r="AM15" i="30" s="1"/>
  <c r="AL121" i="30"/>
  <c r="AM121" i="30" s="1"/>
  <c r="AL183" i="30"/>
  <c r="AM183" i="30" s="1"/>
  <c r="AL142" i="30"/>
  <c r="AM142" i="30" s="1"/>
  <c r="AL247" i="30"/>
  <c r="AM247" i="30" s="1"/>
  <c r="AL389" i="30"/>
  <c r="AM389" i="30" s="1"/>
  <c r="AL33" i="30"/>
  <c r="AM33" i="30" s="1"/>
  <c r="AL301" i="30"/>
  <c r="AM301" i="30" s="1"/>
  <c r="AL55" i="30"/>
  <c r="AM55" i="30" s="1"/>
  <c r="AL322" i="30"/>
  <c r="AM322" i="30" s="1"/>
  <c r="AL123" i="30"/>
  <c r="AM123" i="30" s="1"/>
  <c r="AL78" i="30"/>
  <c r="AM78" i="30" s="1"/>
  <c r="AL209" i="30"/>
  <c r="AM209" i="30" s="1"/>
  <c r="H19" i="30"/>
  <c r="AL230" i="30"/>
  <c r="AM230" i="30" s="1"/>
  <c r="AL82" i="30"/>
  <c r="AM82" i="30" s="1"/>
  <c r="AL213" i="30"/>
  <c r="AM213" i="30" s="1"/>
  <c r="AL22" i="30"/>
  <c r="AM22" i="30" s="1"/>
  <c r="AL234" i="30"/>
  <c r="AM234" i="30" s="1"/>
  <c r="H26" i="30"/>
  <c r="H22" i="30"/>
  <c r="AL137" i="30"/>
  <c r="AM137" i="30" s="1"/>
  <c r="AL239" i="30"/>
  <c r="AM239" i="30" s="1"/>
  <c r="AL158" i="30"/>
  <c r="AM158" i="30" s="1"/>
  <c r="AL275" i="30"/>
  <c r="AM275" i="30" s="1"/>
  <c r="AL405" i="30"/>
  <c r="AM405" i="30" s="1"/>
  <c r="AL48" i="30"/>
  <c r="AM48" i="30" s="1"/>
  <c r="AL317" i="30"/>
  <c r="AM317" i="30" s="1"/>
  <c r="AL76" i="30"/>
  <c r="AM76" i="30" s="1"/>
  <c r="AL338" i="30"/>
  <c r="AM338" i="30" s="1"/>
  <c r="AL139" i="30"/>
  <c r="AM139" i="30" s="1"/>
  <c r="AL94" i="30"/>
  <c r="AM94" i="30" s="1"/>
  <c r="AL225" i="30"/>
  <c r="AM225" i="30" s="1"/>
  <c r="H29" i="30"/>
  <c r="AL246" i="30"/>
  <c r="AM246" i="30" s="1"/>
  <c r="H34" i="30"/>
  <c r="AL384" i="30"/>
  <c r="AM384" i="30" s="1"/>
  <c r="AL101" i="30"/>
  <c r="AM101" i="30" s="1"/>
  <c r="AL357" i="30"/>
  <c r="AM357" i="30" s="1"/>
  <c r="AL122" i="30"/>
  <c r="AM122" i="30" s="1"/>
  <c r="AL175" i="30"/>
  <c r="AM175" i="30" s="1"/>
  <c r="AL187" i="30"/>
  <c r="AM187" i="30" s="1"/>
  <c r="H20" i="30"/>
  <c r="AL281" i="30"/>
  <c r="AM281" i="30" s="1"/>
  <c r="AL34" i="30"/>
  <c r="AM34" i="30" s="1"/>
  <c r="AL302" i="30"/>
  <c r="AM302" i="30" s="1"/>
  <c r="AL103" i="30"/>
  <c r="AM103" i="30" s="1"/>
  <c r="AL74" i="30"/>
  <c r="AM74" i="30" s="1"/>
  <c r="AL205" i="30"/>
  <c r="AM205" i="30" s="1"/>
  <c r="AL16" i="30"/>
  <c r="AM16" i="30" s="1"/>
  <c r="AL226" i="30"/>
  <c r="AM226" i="30" s="1"/>
  <c r="AL21" i="30"/>
  <c r="AM21" i="30" s="1"/>
  <c r="AZ21" i="30"/>
  <c r="AL113" i="30"/>
  <c r="AM113" i="30" s="1"/>
  <c r="AL369" i="30"/>
  <c r="AM369" i="30" s="1"/>
  <c r="AL134" i="30"/>
  <c r="AM134" i="30" s="1"/>
  <c r="AL11" i="30"/>
  <c r="AM11" i="30" s="1"/>
  <c r="AL117" i="30"/>
  <c r="AM117" i="30" s="1"/>
  <c r="AL373" i="30"/>
  <c r="AM373" i="30" s="1"/>
  <c r="AL138" i="30"/>
  <c r="AM138" i="30" s="1"/>
  <c r="AL235" i="30"/>
  <c r="AM235" i="30" s="1"/>
  <c r="AL385" i="30"/>
  <c r="AM385" i="30" s="1"/>
  <c r="H30" i="30"/>
  <c r="AL297" i="30"/>
  <c r="AM297" i="30" s="1"/>
  <c r="AL49" i="30"/>
  <c r="AM49" i="30" s="1"/>
  <c r="AL318" i="30"/>
  <c r="AM318" i="30" s="1"/>
  <c r="AL119" i="30"/>
  <c r="AM119" i="30" s="1"/>
  <c r="AL90" i="30"/>
  <c r="AM90" i="30" s="1"/>
  <c r="AL221" i="30"/>
  <c r="AM221" i="30" s="1"/>
  <c r="H28" i="30"/>
  <c r="AL242" i="30"/>
  <c r="AM242" i="30" s="1"/>
  <c r="H32" i="30"/>
  <c r="H18" i="30"/>
  <c r="AL129" i="30"/>
  <c r="AM129" i="30" s="1"/>
  <c r="AL219" i="30"/>
  <c r="AM219" i="30" s="1"/>
  <c r="AL150" i="30"/>
  <c r="AM150" i="30" s="1"/>
  <c r="AL263" i="30"/>
  <c r="AM263" i="30" s="1"/>
  <c r="AL231" i="30"/>
  <c r="AM231" i="30" s="1"/>
  <c r="AL292" i="30"/>
  <c r="AM292" i="30" s="1"/>
  <c r="H44" i="30"/>
  <c r="AL144" i="30"/>
  <c r="AM144" i="30" s="1"/>
  <c r="AB31" i="30"/>
  <c r="AL216" i="30"/>
  <c r="AM216" i="30" s="1"/>
  <c r="AL164" i="30"/>
  <c r="AM164" i="30" s="1"/>
  <c r="AR38" i="30"/>
  <c r="AS38" i="30" s="1"/>
  <c r="AL360" i="30"/>
  <c r="AM360" i="30" s="1"/>
  <c r="AR19" i="30"/>
  <c r="AS19" i="30" s="1"/>
  <c r="H47" i="30"/>
  <c r="AR25" i="30"/>
  <c r="AS25" i="30" s="1"/>
  <c r="H77" i="30"/>
  <c r="H93" i="30"/>
  <c r="H109" i="30"/>
  <c r="H125" i="30"/>
  <c r="H141" i="30"/>
  <c r="AL215" i="30"/>
  <c r="AM215" i="30" s="1"/>
  <c r="AL256" i="30"/>
  <c r="AM256" i="30" s="1"/>
  <c r="AL324" i="30"/>
  <c r="AM324" i="30" s="1"/>
  <c r="AB13" i="30"/>
  <c r="H53" i="30"/>
  <c r="AL348" i="30"/>
  <c r="AM348" i="30" s="1"/>
  <c r="AB38" i="30"/>
  <c r="H70" i="30"/>
  <c r="AL176" i="30"/>
  <c r="AM176" i="30" s="1"/>
  <c r="AR18" i="30"/>
  <c r="AS18" i="30" s="1"/>
  <c r="AR39" i="30"/>
  <c r="AS39" i="30" s="1"/>
  <c r="H40" i="30"/>
  <c r="H86" i="30"/>
  <c r="H102" i="30"/>
  <c r="H118" i="30"/>
  <c r="H134" i="30"/>
  <c r="AL359" i="30"/>
  <c r="AM359" i="30" s="1"/>
  <c r="AL124" i="30"/>
  <c r="AM124" i="30" s="1"/>
  <c r="AL243" i="30"/>
  <c r="AM243" i="30" s="1"/>
  <c r="AL272" i="30"/>
  <c r="AM272" i="30" s="1"/>
  <c r="AB36" i="30"/>
  <c r="AL344" i="30"/>
  <c r="AM344" i="30" s="1"/>
  <c r="AR15" i="30"/>
  <c r="AS15" i="30" s="1"/>
  <c r="H46" i="30"/>
  <c r="AL372" i="30"/>
  <c r="AM372" i="30" s="1"/>
  <c r="AB21" i="30"/>
  <c r="H55" i="30"/>
  <c r="AR22" i="30"/>
  <c r="AS22" i="30" s="1"/>
  <c r="H79" i="30"/>
  <c r="H95" i="30"/>
  <c r="H111" i="30"/>
  <c r="H127" i="30"/>
  <c r="H143" i="30"/>
  <c r="AL120" i="30"/>
  <c r="AM120" i="30" s="1"/>
  <c r="AL132" i="30"/>
  <c r="AM132" i="30" s="1"/>
  <c r="AL140" i="30"/>
  <c r="AM140" i="30" s="1"/>
  <c r="AR28" i="30"/>
  <c r="AS28" i="30" s="1"/>
  <c r="H61" i="30"/>
  <c r="AL160" i="30"/>
  <c r="AM160" i="30" s="1"/>
  <c r="AB39" i="30"/>
  <c r="AL371" i="30"/>
  <c r="AM371" i="30" s="1"/>
  <c r="AL304" i="30"/>
  <c r="AM304" i="30" s="1"/>
  <c r="AR17" i="30"/>
  <c r="AS17" i="30" s="1"/>
  <c r="AB12" i="30"/>
  <c r="H72" i="30"/>
  <c r="H88" i="30"/>
  <c r="H104" i="30"/>
  <c r="H120" i="30"/>
  <c r="H136" i="30"/>
  <c r="P400" i="29"/>
  <c r="O400" i="29"/>
  <c r="J401" i="29"/>
  <c r="Q327" i="29"/>
  <c r="R327" i="29" s="1"/>
  <c r="P300" i="8"/>
  <c r="O300" i="8"/>
  <c r="T147" i="30" l="1"/>
  <c r="AD147" i="30"/>
  <c r="U147" i="30"/>
  <c r="W147" i="30"/>
  <c r="K147" i="30"/>
  <c r="L147" i="30" s="1"/>
  <c r="H148" i="30"/>
  <c r="W79" i="30"/>
  <c r="T79" i="30"/>
  <c r="U79" i="30"/>
  <c r="AD79" i="30"/>
  <c r="K79" i="30"/>
  <c r="L79" i="30" s="1"/>
  <c r="Q79" i="30"/>
  <c r="R79" i="30" s="1"/>
  <c r="K88" i="30"/>
  <c r="L88" i="30" s="1"/>
  <c r="W88" i="30"/>
  <c r="AD88" i="30"/>
  <c r="T88" i="30"/>
  <c r="U88" i="30"/>
  <c r="Q88" i="30"/>
  <c r="R88" i="30" s="1"/>
  <c r="W61" i="30"/>
  <c r="T61" i="30"/>
  <c r="AD61" i="30"/>
  <c r="Q61" i="30"/>
  <c r="R61" i="30" s="1"/>
  <c r="K61" i="30"/>
  <c r="L61" i="30" s="1"/>
  <c r="U61" i="30"/>
  <c r="AD127" i="30"/>
  <c r="K127" i="30"/>
  <c r="L127" i="30" s="1"/>
  <c r="T127" i="30"/>
  <c r="W127" i="30"/>
  <c r="Q127" i="30"/>
  <c r="R127" i="30" s="1"/>
  <c r="U127" i="30"/>
  <c r="T46" i="30"/>
  <c r="K46" i="30"/>
  <c r="L46" i="30" s="1"/>
  <c r="Q46" i="30"/>
  <c r="R46" i="30" s="1"/>
  <c r="U46" i="30"/>
  <c r="AD46" i="30"/>
  <c r="W46" i="30"/>
  <c r="AD102" i="30"/>
  <c r="U102" i="30"/>
  <c r="Q102" i="30"/>
  <c r="R102" i="30" s="1"/>
  <c r="T102" i="30"/>
  <c r="W102" i="30"/>
  <c r="K102" i="30"/>
  <c r="L102" i="30" s="1"/>
  <c r="AD141" i="30"/>
  <c r="T141" i="30"/>
  <c r="K141" i="30"/>
  <c r="L141" i="30" s="1"/>
  <c r="U141" i="30"/>
  <c r="Q141" i="30"/>
  <c r="R141" i="30" s="1"/>
  <c r="W141" i="30"/>
  <c r="W77" i="30"/>
  <c r="Q77" i="30"/>
  <c r="R77" i="30" s="1"/>
  <c r="T77" i="30"/>
  <c r="U77" i="30"/>
  <c r="K77" i="30"/>
  <c r="L77" i="30" s="1"/>
  <c r="AD77" i="30"/>
  <c r="T28" i="30"/>
  <c r="AD28" i="30"/>
  <c r="W28" i="30"/>
  <c r="Q28" i="30"/>
  <c r="R28" i="30" s="1"/>
  <c r="U28" i="30"/>
  <c r="K28" i="30"/>
  <c r="L28" i="30" s="1"/>
  <c r="T29" i="30"/>
  <c r="AD29" i="30"/>
  <c r="Q29" i="30"/>
  <c r="R29" i="30" s="1"/>
  <c r="U29" i="30"/>
  <c r="W29" i="30"/>
  <c r="K29" i="30"/>
  <c r="L29" i="30" s="1"/>
  <c r="Q19" i="30"/>
  <c r="R19" i="30" s="1"/>
  <c r="AD19" i="30"/>
  <c r="W19" i="30"/>
  <c r="K19" i="30"/>
  <c r="L19" i="30" s="1"/>
  <c r="U19" i="30"/>
  <c r="T19" i="30"/>
  <c r="U11" i="30"/>
  <c r="T11" i="30"/>
  <c r="Q11" i="30"/>
  <c r="R11" i="30" s="1"/>
  <c r="W11" i="30"/>
  <c r="K11" i="30"/>
  <c r="L11" i="30" s="1"/>
  <c r="AD11" i="30"/>
  <c r="T84" i="30"/>
  <c r="Q84" i="30"/>
  <c r="R84" i="30" s="1"/>
  <c r="W84" i="30"/>
  <c r="U84" i="30"/>
  <c r="K84" i="30"/>
  <c r="L84" i="30" s="1"/>
  <c r="AD84" i="30"/>
  <c r="AD45" i="30"/>
  <c r="U45" i="30"/>
  <c r="W45" i="30"/>
  <c r="K45" i="30"/>
  <c r="L45" i="30" s="1"/>
  <c r="Q45" i="30"/>
  <c r="R45" i="30" s="1"/>
  <c r="T45" i="30"/>
  <c r="U123" i="30"/>
  <c r="W123" i="30"/>
  <c r="Q123" i="30"/>
  <c r="R123" i="30" s="1"/>
  <c r="AD123" i="30"/>
  <c r="T123" i="30"/>
  <c r="K123" i="30"/>
  <c r="L123" i="30" s="1"/>
  <c r="W98" i="30"/>
  <c r="AD98" i="30"/>
  <c r="K98" i="30"/>
  <c r="L98" i="30" s="1"/>
  <c r="T98" i="30"/>
  <c r="U98" i="30"/>
  <c r="Q98" i="30"/>
  <c r="R98" i="30" s="1"/>
  <c r="U137" i="30"/>
  <c r="K137" i="30"/>
  <c r="L137" i="30" s="1"/>
  <c r="W137" i="30"/>
  <c r="Q137" i="30"/>
  <c r="R137" i="30" s="1"/>
  <c r="AD137" i="30"/>
  <c r="T137" i="30"/>
  <c r="W73" i="30"/>
  <c r="K73" i="30"/>
  <c r="L73" i="30" s="1"/>
  <c r="U73" i="30"/>
  <c r="AD73" i="30"/>
  <c r="Q73" i="30"/>
  <c r="R73" i="30" s="1"/>
  <c r="T73" i="30"/>
  <c r="K38" i="30"/>
  <c r="L38" i="30" s="1"/>
  <c r="W38" i="30"/>
  <c r="Q38" i="30"/>
  <c r="R38" i="30" s="1"/>
  <c r="T38" i="30"/>
  <c r="AD38" i="30"/>
  <c r="U38" i="30"/>
  <c r="K36" i="30"/>
  <c r="L36" i="30" s="1"/>
  <c r="AD36" i="30"/>
  <c r="T36" i="30"/>
  <c r="Q36" i="30"/>
  <c r="R36" i="30" s="1"/>
  <c r="U36" i="30"/>
  <c r="W36" i="30"/>
  <c r="T96" i="30"/>
  <c r="K96" i="30"/>
  <c r="L96" i="30" s="1"/>
  <c r="W96" i="30"/>
  <c r="Q96" i="30"/>
  <c r="R96" i="30" s="1"/>
  <c r="AD96" i="30"/>
  <c r="U96" i="30"/>
  <c r="K135" i="30"/>
  <c r="L135" i="30" s="1"/>
  <c r="T135" i="30"/>
  <c r="W135" i="30"/>
  <c r="AD135" i="30"/>
  <c r="U135" i="30"/>
  <c r="Q135" i="30"/>
  <c r="R135" i="30" s="1"/>
  <c r="K71" i="30"/>
  <c r="L71" i="30" s="1"/>
  <c r="AD71" i="30"/>
  <c r="W71" i="30"/>
  <c r="Q71" i="30"/>
  <c r="R71" i="30" s="1"/>
  <c r="U71" i="30"/>
  <c r="T71" i="30"/>
  <c r="AD110" i="30"/>
  <c r="W110" i="30"/>
  <c r="U110" i="30"/>
  <c r="T110" i="30"/>
  <c r="Q110" i="30"/>
  <c r="R110" i="30" s="1"/>
  <c r="K110" i="30"/>
  <c r="L110" i="30" s="1"/>
  <c r="W51" i="30"/>
  <c r="AD51" i="30"/>
  <c r="U51" i="30"/>
  <c r="T51" i="30"/>
  <c r="Q51" i="30"/>
  <c r="R51" i="30" s="1"/>
  <c r="K51" i="30"/>
  <c r="L51" i="30" s="1"/>
  <c r="W60" i="30"/>
  <c r="Q60" i="30"/>
  <c r="R60" i="30" s="1"/>
  <c r="K60" i="30"/>
  <c r="L60" i="30" s="1"/>
  <c r="U60" i="30"/>
  <c r="T60" i="30"/>
  <c r="AD60" i="30"/>
  <c r="AD85" i="30"/>
  <c r="T85" i="30"/>
  <c r="K85" i="30"/>
  <c r="L85" i="30" s="1"/>
  <c r="U85" i="30"/>
  <c r="Q85" i="30"/>
  <c r="R85" i="30" s="1"/>
  <c r="W85" i="30"/>
  <c r="AD49" i="30"/>
  <c r="K49" i="30"/>
  <c r="L49" i="30" s="1"/>
  <c r="Q49" i="30"/>
  <c r="R49" i="30" s="1"/>
  <c r="U49" i="30"/>
  <c r="W49" i="30"/>
  <c r="T49" i="30"/>
  <c r="K108" i="30"/>
  <c r="L108" i="30" s="1"/>
  <c r="T108" i="30"/>
  <c r="U108" i="30"/>
  <c r="W108" i="30"/>
  <c r="AD108" i="30"/>
  <c r="Q108" i="30"/>
  <c r="R108" i="30" s="1"/>
  <c r="W43" i="30"/>
  <c r="Q43" i="30"/>
  <c r="R43" i="30" s="1"/>
  <c r="T43" i="30"/>
  <c r="U43" i="30"/>
  <c r="AD43" i="30"/>
  <c r="K43" i="30"/>
  <c r="L43" i="30" s="1"/>
  <c r="Q83" i="30"/>
  <c r="R83" i="30" s="1"/>
  <c r="T83" i="30"/>
  <c r="AD83" i="30"/>
  <c r="K83" i="30"/>
  <c r="L83" i="30" s="1"/>
  <c r="U83" i="30"/>
  <c r="W83" i="30"/>
  <c r="T122" i="30"/>
  <c r="Q122" i="30"/>
  <c r="R122" i="30" s="1"/>
  <c r="U122" i="30"/>
  <c r="W122" i="30"/>
  <c r="AD122" i="30"/>
  <c r="K122" i="30"/>
  <c r="L122" i="30" s="1"/>
  <c r="Q41" i="30"/>
  <c r="R41" i="30" s="1"/>
  <c r="K41" i="30"/>
  <c r="L41" i="30" s="1"/>
  <c r="AD41" i="30"/>
  <c r="U41" i="30"/>
  <c r="T41" i="30"/>
  <c r="W41" i="30"/>
  <c r="U97" i="30"/>
  <c r="AD97" i="30"/>
  <c r="Q97" i="30"/>
  <c r="R97" i="30" s="1"/>
  <c r="K97" i="30"/>
  <c r="L97" i="30" s="1"/>
  <c r="W97" i="30"/>
  <c r="T97" i="30"/>
  <c r="U195" i="31"/>
  <c r="K195" i="31"/>
  <c r="L195" i="31" s="1"/>
  <c r="Q195" i="31"/>
  <c r="R195" i="31" s="1"/>
  <c r="W195" i="31"/>
  <c r="T195" i="31"/>
  <c r="AD195" i="31"/>
  <c r="H196" i="31"/>
  <c r="K111" i="30"/>
  <c r="L111" i="30" s="1"/>
  <c r="Q111" i="30"/>
  <c r="R111" i="30" s="1"/>
  <c r="W111" i="30"/>
  <c r="AD111" i="30"/>
  <c r="T111" i="30"/>
  <c r="U111" i="30"/>
  <c r="Q86" i="30"/>
  <c r="R86" i="30" s="1"/>
  <c r="U86" i="30"/>
  <c r="T86" i="30"/>
  <c r="AD86" i="30"/>
  <c r="W86" i="30"/>
  <c r="K86" i="30"/>
  <c r="L86" i="30" s="1"/>
  <c r="K53" i="30"/>
  <c r="L53" i="30" s="1"/>
  <c r="AD53" i="30"/>
  <c r="T53" i="30"/>
  <c r="W53" i="30"/>
  <c r="Q53" i="30"/>
  <c r="R53" i="30" s="1"/>
  <c r="U53" i="30"/>
  <c r="Q125" i="30"/>
  <c r="R125" i="30" s="1"/>
  <c r="W125" i="30"/>
  <c r="T125" i="30"/>
  <c r="K125" i="30"/>
  <c r="L125" i="30" s="1"/>
  <c r="AD125" i="30"/>
  <c r="U125" i="30"/>
  <c r="AD18" i="30"/>
  <c r="W18" i="30"/>
  <c r="U18" i="30"/>
  <c r="K18" i="30"/>
  <c r="L18" i="30" s="1"/>
  <c r="Q18" i="30"/>
  <c r="R18" i="30" s="1"/>
  <c r="T18" i="30"/>
  <c r="W22" i="30"/>
  <c r="T22" i="30"/>
  <c r="AD22" i="30"/>
  <c r="Q22" i="30"/>
  <c r="R22" i="30" s="1"/>
  <c r="U22" i="30"/>
  <c r="K22" i="30"/>
  <c r="L22" i="30" s="1"/>
  <c r="W132" i="30"/>
  <c r="T132" i="30"/>
  <c r="K132" i="30"/>
  <c r="L132" i="30" s="1"/>
  <c r="AD132" i="30"/>
  <c r="U132" i="30"/>
  <c r="Q132" i="30"/>
  <c r="R132" i="30" s="1"/>
  <c r="Q64" i="30"/>
  <c r="R64" i="30" s="1"/>
  <c r="T64" i="30"/>
  <c r="W64" i="30"/>
  <c r="K64" i="30"/>
  <c r="L64" i="30" s="1"/>
  <c r="AD64" i="30"/>
  <c r="U64" i="30"/>
  <c r="W66" i="30"/>
  <c r="U66" i="30"/>
  <c r="AD66" i="30"/>
  <c r="K66" i="30"/>
  <c r="L66" i="30" s="1"/>
  <c r="T66" i="30"/>
  <c r="Q66" i="30"/>
  <c r="R66" i="30" s="1"/>
  <c r="Q107" i="30"/>
  <c r="R107" i="30" s="1"/>
  <c r="K107" i="30"/>
  <c r="L107" i="30" s="1"/>
  <c r="T107" i="30"/>
  <c r="U107" i="30"/>
  <c r="W107" i="30"/>
  <c r="AD107" i="30"/>
  <c r="AD146" i="30"/>
  <c r="Q146" i="30"/>
  <c r="R146" i="30" s="1"/>
  <c r="W146" i="30"/>
  <c r="K146" i="30"/>
  <c r="L146" i="30" s="1"/>
  <c r="U146" i="30"/>
  <c r="T146" i="30"/>
  <c r="U82" i="30"/>
  <c r="AD82" i="30"/>
  <c r="Q82" i="30"/>
  <c r="R82" i="30" s="1"/>
  <c r="W82" i="30"/>
  <c r="T82" i="30"/>
  <c r="K82" i="30"/>
  <c r="L82" i="30" s="1"/>
  <c r="T121" i="30"/>
  <c r="K121" i="30"/>
  <c r="L121" i="30" s="1"/>
  <c r="AD121" i="30"/>
  <c r="U121" i="30"/>
  <c r="Q121" i="30"/>
  <c r="R121" i="30" s="1"/>
  <c r="W121" i="30"/>
  <c r="W35" i="30"/>
  <c r="T35" i="30"/>
  <c r="K35" i="30"/>
  <c r="L35" i="30" s="1"/>
  <c r="AD35" i="30"/>
  <c r="U35" i="30"/>
  <c r="Q35" i="30"/>
  <c r="R35" i="30" s="1"/>
  <c r="T23" i="30"/>
  <c r="W23" i="30"/>
  <c r="Q23" i="30"/>
  <c r="R23" i="30" s="1"/>
  <c r="AD23" i="30"/>
  <c r="U23" i="30"/>
  <c r="K23" i="30"/>
  <c r="L23" i="30" s="1"/>
  <c r="T15" i="30"/>
  <c r="U15" i="30"/>
  <c r="AD15" i="30"/>
  <c r="W15" i="30"/>
  <c r="Q15" i="30"/>
  <c r="R15" i="30" s="1"/>
  <c r="K15" i="30"/>
  <c r="L15" i="30" s="1"/>
  <c r="AD144" i="30"/>
  <c r="K144" i="30"/>
  <c r="L144" i="30" s="1"/>
  <c r="Q144" i="30"/>
  <c r="R144" i="30" s="1"/>
  <c r="T144" i="30"/>
  <c r="W144" i="30"/>
  <c r="U144" i="30"/>
  <c r="U80" i="30"/>
  <c r="W80" i="30"/>
  <c r="Q80" i="30"/>
  <c r="R80" i="30" s="1"/>
  <c r="K80" i="30"/>
  <c r="L80" i="30" s="1"/>
  <c r="AD80" i="30"/>
  <c r="T80" i="30"/>
  <c r="W24" i="30"/>
  <c r="K24" i="30"/>
  <c r="L24" i="30" s="1"/>
  <c r="AD24" i="30"/>
  <c r="T24" i="30"/>
  <c r="U24" i="30"/>
  <c r="Q24" i="30"/>
  <c r="R24" i="30" s="1"/>
  <c r="U119" i="30"/>
  <c r="Q119" i="30"/>
  <c r="R119" i="30" s="1"/>
  <c r="AD119" i="30"/>
  <c r="K119" i="30"/>
  <c r="L119" i="30" s="1"/>
  <c r="W119" i="30"/>
  <c r="T119" i="30"/>
  <c r="T94" i="30"/>
  <c r="U94" i="30"/>
  <c r="Q94" i="30"/>
  <c r="R94" i="30" s="1"/>
  <c r="K94" i="30"/>
  <c r="L94" i="30" s="1"/>
  <c r="AD94" i="30"/>
  <c r="W94" i="30"/>
  <c r="K133" i="30"/>
  <c r="L133" i="30" s="1"/>
  <c r="W133" i="30"/>
  <c r="U133" i="30"/>
  <c r="T133" i="30"/>
  <c r="Q133" i="30"/>
  <c r="R133" i="30" s="1"/>
  <c r="AD133" i="30"/>
  <c r="U68" i="30"/>
  <c r="W68" i="30"/>
  <c r="Q68" i="30"/>
  <c r="R68" i="30" s="1"/>
  <c r="K68" i="30"/>
  <c r="L68" i="30" s="1"/>
  <c r="T68" i="30"/>
  <c r="AD68" i="30"/>
  <c r="T69" i="30"/>
  <c r="AD69" i="30"/>
  <c r="W69" i="30"/>
  <c r="Q69" i="30"/>
  <c r="R69" i="30" s="1"/>
  <c r="K69" i="30"/>
  <c r="L69" i="30" s="1"/>
  <c r="U69" i="30"/>
  <c r="W37" i="30"/>
  <c r="U37" i="30"/>
  <c r="T37" i="30"/>
  <c r="Q37" i="30"/>
  <c r="R37" i="30" s="1"/>
  <c r="AD37" i="30"/>
  <c r="K37" i="30"/>
  <c r="L37" i="30" s="1"/>
  <c r="Q92" i="30"/>
  <c r="R92" i="30" s="1"/>
  <c r="AD92" i="30"/>
  <c r="U92" i="30"/>
  <c r="K92" i="30"/>
  <c r="L92" i="30" s="1"/>
  <c r="W92" i="30"/>
  <c r="T92" i="30"/>
  <c r="W131" i="30"/>
  <c r="Q131" i="30"/>
  <c r="R131" i="30" s="1"/>
  <c r="U131" i="30"/>
  <c r="AD131" i="30"/>
  <c r="K131" i="30"/>
  <c r="L131" i="30" s="1"/>
  <c r="T131" i="30"/>
  <c r="AD56" i="30"/>
  <c r="W56" i="30"/>
  <c r="K56" i="30"/>
  <c r="L56" i="30" s="1"/>
  <c r="U56" i="30"/>
  <c r="Q56" i="30"/>
  <c r="R56" i="30" s="1"/>
  <c r="T56" i="30"/>
  <c r="W62" i="30"/>
  <c r="Q62" i="30"/>
  <c r="R62" i="30" s="1"/>
  <c r="T62" i="30"/>
  <c r="AD62" i="30"/>
  <c r="U62" i="30"/>
  <c r="K62" i="30"/>
  <c r="L62" i="30" s="1"/>
  <c r="W106" i="30"/>
  <c r="K106" i="30"/>
  <c r="L106" i="30" s="1"/>
  <c r="T106" i="30"/>
  <c r="U106" i="30"/>
  <c r="Q106" i="30"/>
  <c r="R106" i="30" s="1"/>
  <c r="AD106" i="30"/>
  <c r="W145" i="30"/>
  <c r="Q145" i="30"/>
  <c r="R145" i="30" s="1"/>
  <c r="AD145" i="30"/>
  <c r="T145" i="30"/>
  <c r="K145" i="30"/>
  <c r="L145" i="30" s="1"/>
  <c r="U145" i="30"/>
  <c r="W81" i="30"/>
  <c r="T81" i="30"/>
  <c r="AD81" i="30"/>
  <c r="U81" i="30"/>
  <c r="K81" i="30"/>
  <c r="L81" i="30" s="1"/>
  <c r="Q81" i="30"/>
  <c r="R81" i="30" s="1"/>
  <c r="Q39" i="30"/>
  <c r="R39" i="30" s="1"/>
  <c r="U39" i="30"/>
  <c r="T39" i="30"/>
  <c r="K39" i="30"/>
  <c r="L39" i="30" s="1"/>
  <c r="AD39" i="30"/>
  <c r="W39" i="30"/>
  <c r="K17" i="30"/>
  <c r="L17" i="30" s="1"/>
  <c r="AD17" i="30"/>
  <c r="W17" i="30"/>
  <c r="Q17" i="30"/>
  <c r="R17" i="30" s="1"/>
  <c r="U17" i="30"/>
  <c r="T17" i="30"/>
  <c r="Q27" i="30"/>
  <c r="R27" i="30" s="1"/>
  <c r="W27" i="30"/>
  <c r="AD27" i="30"/>
  <c r="U27" i="30"/>
  <c r="K27" i="30"/>
  <c r="L27" i="30" s="1"/>
  <c r="T27" i="30"/>
  <c r="P401" i="29"/>
  <c r="O401" i="29"/>
  <c r="J402" i="29"/>
  <c r="K136" i="30"/>
  <c r="L136" i="30" s="1"/>
  <c r="U136" i="30"/>
  <c r="T136" i="30"/>
  <c r="W136" i="30"/>
  <c r="AD136" i="30"/>
  <c r="Q136" i="30"/>
  <c r="R136" i="30" s="1"/>
  <c r="U72" i="30"/>
  <c r="AD72" i="30"/>
  <c r="W72" i="30"/>
  <c r="T72" i="30"/>
  <c r="Q72" i="30"/>
  <c r="R72" i="30" s="1"/>
  <c r="K72" i="30"/>
  <c r="L72" i="30" s="1"/>
  <c r="W55" i="30"/>
  <c r="AD55" i="30"/>
  <c r="Q55" i="30"/>
  <c r="R55" i="30" s="1"/>
  <c r="U55" i="30"/>
  <c r="T55" i="30"/>
  <c r="K55" i="30"/>
  <c r="L55" i="30" s="1"/>
  <c r="T120" i="30"/>
  <c r="AD120" i="30"/>
  <c r="Q120" i="30"/>
  <c r="R120" i="30" s="1"/>
  <c r="U120" i="30"/>
  <c r="K120" i="30"/>
  <c r="L120" i="30" s="1"/>
  <c r="W120" i="30"/>
  <c r="AD95" i="30"/>
  <c r="U95" i="30"/>
  <c r="T95" i="30"/>
  <c r="K95" i="30"/>
  <c r="L95" i="30" s="1"/>
  <c r="Q95" i="30"/>
  <c r="R95" i="30" s="1"/>
  <c r="W95" i="30"/>
  <c r="U134" i="30"/>
  <c r="K134" i="30"/>
  <c r="L134" i="30" s="1"/>
  <c r="W134" i="30"/>
  <c r="AD134" i="30"/>
  <c r="Q134" i="30"/>
  <c r="R134" i="30" s="1"/>
  <c r="T134" i="30"/>
  <c r="Q40" i="30"/>
  <c r="R40" i="30" s="1"/>
  <c r="U40" i="30"/>
  <c r="AD40" i="30"/>
  <c r="K40" i="30"/>
  <c r="L40" i="30" s="1"/>
  <c r="W40" i="30"/>
  <c r="T40" i="30"/>
  <c r="K70" i="30"/>
  <c r="L70" i="30" s="1"/>
  <c r="W70" i="30"/>
  <c r="AD70" i="30"/>
  <c r="T70" i="30"/>
  <c r="U70" i="30"/>
  <c r="Q70" i="30"/>
  <c r="R70" i="30" s="1"/>
  <c r="AD109" i="30"/>
  <c r="U109" i="30"/>
  <c r="K109" i="30"/>
  <c r="L109" i="30" s="1"/>
  <c r="W109" i="30"/>
  <c r="Q109" i="30"/>
  <c r="R109" i="30" s="1"/>
  <c r="T109" i="30"/>
  <c r="AD47" i="30"/>
  <c r="T47" i="30"/>
  <c r="Q47" i="30"/>
  <c r="R47" i="30" s="1"/>
  <c r="K47" i="30"/>
  <c r="L47" i="30" s="1"/>
  <c r="W47" i="30"/>
  <c r="U47" i="30"/>
  <c r="U44" i="30"/>
  <c r="K44" i="30"/>
  <c r="L44" i="30" s="1"/>
  <c r="W44" i="30"/>
  <c r="AD44" i="30"/>
  <c r="T44" i="30"/>
  <c r="Q44" i="30"/>
  <c r="R44" i="30" s="1"/>
  <c r="K32" i="30"/>
  <c r="L32" i="30" s="1"/>
  <c r="AD32" i="30"/>
  <c r="W32" i="30"/>
  <c r="U32" i="30"/>
  <c r="T32" i="30"/>
  <c r="Q32" i="30"/>
  <c r="R32" i="30" s="1"/>
  <c r="Q34" i="30"/>
  <c r="R34" i="30" s="1"/>
  <c r="U34" i="30"/>
  <c r="AD34" i="30"/>
  <c r="K34" i="30"/>
  <c r="L34" i="30" s="1"/>
  <c r="T34" i="30"/>
  <c r="W34" i="30"/>
  <c r="T26" i="30"/>
  <c r="Q26" i="30"/>
  <c r="R26" i="30" s="1"/>
  <c r="U26" i="30"/>
  <c r="K26" i="30"/>
  <c r="L26" i="30" s="1"/>
  <c r="AD26" i="30"/>
  <c r="W26" i="30"/>
  <c r="K16" i="30"/>
  <c r="L16" i="30" s="1"/>
  <c r="U16" i="30"/>
  <c r="AD16" i="30"/>
  <c r="Q16" i="30"/>
  <c r="R16" i="30" s="1"/>
  <c r="T16" i="30"/>
  <c r="W16" i="30"/>
  <c r="Q116" i="30"/>
  <c r="R116" i="30" s="1"/>
  <c r="K116" i="30"/>
  <c r="L116" i="30" s="1"/>
  <c r="W116" i="30"/>
  <c r="T116" i="30"/>
  <c r="AD116" i="30"/>
  <c r="U116" i="30"/>
  <c r="Q91" i="30"/>
  <c r="R91" i="30" s="1"/>
  <c r="U91" i="30"/>
  <c r="K91" i="30"/>
  <c r="L91" i="30" s="1"/>
  <c r="T91" i="30"/>
  <c r="AD91" i="30"/>
  <c r="W91" i="30"/>
  <c r="Q130" i="30"/>
  <c r="R130" i="30" s="1"/>
  <c r="W130" i="30"/>
  <c r="U130" i="30"/>
  <c r="K130" i="30"/>
  <c r="L130" i="30" s="1"/>
  <c r="T130" i="30"/>
  <c r="AD130" i="30"/>
  <c r="Q52" i="30"/>
  <c r="R52" i="30" s="1"/>
  <c r="W52" i="30"/>
  <c r="K52" i="30"/>
  <c r="L52" i="30" s="1"/>
  <c r="T52" i="30"/>
  <c r="U52" i="30"/>
  <c r="AD52" i="30"/>
  <c r="T58" i="30"/>
  <c r="Q58" i="30"/>
  <c r="R58" i="30" s="1"/>
  <c r="AD58" i="30"/>
  <c r="W58" i="30"/>
  <c r="K58" i="30"/>
  <c r="L58" i="30" s="1"/>
  <c r="U58" i="30"/>
  <c r="AD105" i="30"/>
  <c r="W105" i="30"/>
  <c r="U105" i="30"/>
  <c r="K105" i="30"/>
  <c r="L105" i="30" s="1"/>
  <c r="T105" i="30"/>
  <c r="Q105" i="30"/>
  <c r="R105" i="30" s="1"/>
  <c r="AD13" i="30"/>
  <c r="Q13" i="30"/>
  <c r="R13" i="30" s="1"/>
  <c r="W13" i="30"/>
  <c r="K13" i="30"/>
  <c r="L13" i="30" s="1"/>
  <c r="U13" i="30"/>
  <c r="T13" i="30"/>
  <c r="W33" i="30"/>
  <c r="Q33" i="30"/>
  <c r="R33" i="30" s="1"/>
  <c r="AD33" i="30"/>
  <c r="U33" i="30"/>
  <c r="T33" i="30"/>
  <c r="K33" i="30"/>
  <c r="L33" i="30" s="1"/>
  <c r="W21" i="30"/>
  <c r="U21" i="30"/>
  <c r="K21" i="30"/>
  <c r="L21" i="30" s="1"/>
  <c r="T21" i="30"/>
  <c r="Q21" i="30"/>
  <c r="R21" i="30" s="1"/>
  <c r="AD21" i="30"/>
  <c r="AD128" i="30"/>
  <c r="W128" i="30"/>
  <c r="K128" i="30"/>
  <c r="L128" i="30" s="1"/>
  <c r="T128" i="30"/>
  <c r="Q128" i="30"/>
  <c r="R128" i="30" s="1"/>
  <c r="U128" i="30"/>
  <c r="Q50" i="30"/>
  <c r="R50" i="30" s="1"/>
  <c r="AD50" i="30"/>
  <c r="K50" i="30"/>
  <c r="L50" i="30" s="1"/>
  <c r="W50" i="30"/>
  <c r="T50" i="30"/>
  <c r="U50" i="30"/>
  <c r="Q103" i="30"/>
  <c r="R103" i="30" s="1"/>
  <c r="W103" i="30"/>
  <c r="AD103" i="30"/>
  <c r="U103" i="30"/>
  <c r="K103" i="30"/>
  <c r="L103" i="30" s="1"/>
  <c r="T103" i="30"/>
  <c r="Q142" i="30"/>
  <c r="R142" i="30" s="1"/>
  <c r="K142" i="30"/>
  <c r="L142" i="30" s="1"/>
  <c r="W142" i="30"/>
  <c r="AD142" i="30"/>
  <c r="U142" i="30"/>
  <c r="T142" i="30"/>
  <c r="W78" i="30"/>
  <c r="U78" i="30"/>
  <c r="AD78" i="30"/>
  <c r="Q78" i="30"/>
  <c r="R78" i="30" s="1"/>
  <c r="T78" i="30"/>
  <c r="K78" i="30"/>
  <c r="L78" i="30" s="1"/>
  <c r="K117" i="30"/>
  <c r="L117" i="30" s="1"/>
  <c r="W117" i="30"/>
  <c r="U117" i="30"/>
  <c r="AD117" i="30"/>
  <c r="Q117" i="30"/>
  <c r="R117" i="30" s="1"/>
  <c r="T117" i="30"/>
  <c r="K140" i="30"/>
  <c r="L140" i="30" s="1"/>
  <c r="W140" i="30"/>
  <c r="Q140" i="30"/>
  <c r="R140" i="30" s="1"/>
  <c r="AD140" i="30"/>
  <c r="U140" i="30"/>
  <c r="T140" i="30"/>
  <c r="U76" i="30"/>
  <c r="K76" i="30"/>
  <c r="L76" i="30" s="1"/>
  <c r="T76" i="30"/>
  <c r="Q76" i="30"/>
  <c r="R76" i="30" s="1"/>
  <c r="AD76" i="30"/>
  <c r="W76" i="30"/>
  <c r="W115" i="30"/>
  <c r="T115" i="30"/>
  <c r="K115" i="30"/>
  <c r="L115" i="30" s="1"/>
  <c r="Q115" i="30"/>
  <c r="R115" i="30" s="1"/>
  <c r="U115" i="30"/>
  <c r="AD115" i="30"/>
  <c r="T90" i="30"/>
  <c r="K90" i="30"/>
  <c r="L90" i="30" s="1"/>
  <c r="Q90" i="30"/>
  <c r="R90" i="30" s="1"/>
  <c r="U90" i="30"/>
  <c r="AD90" i="30"/>
  <c r="W90" i="30"/>
  <c r="W129" i="30"/>
  <c r="AD129" i="30"/>
  <c r="U129" i="30"/>
  <c r="Q129" i="30"/>
  <c r="R129" i="30" s="1"/>
  <c r="T129" i="30"/>
  <c r="K129" i="30"/>
  <c r="L129" i="30" s="1"/>
  <c r="K48" i="30"/>
  <c r="L48" i="30" s="1"/>
  <c r="AD48" i="30"/>
  <c r="U48" i="30"/>
  <c r="W48" i="30"/>
  <c r="T48" i="30"/>
  <c r="Q48" i="30"/>
  <c r="R48" i="30" s="1"/>
  <c r="T54" i="30"/>
  <c r="Q54" i="30"/>
  <c r="R54" i="30" s="1"/>
  <c r="W54" i="30"/>
  <c r="K54" i="30"/>
  <c r="L54" i="30" s="1"/>
  <c r="U54" i="30"/>
  <c r="AD54" i="30"/>
  <c r="K10" i="30"/>
  <c r="L10" i="30" s="1"/>
  <c r="U10" i="30"/>
  <c r="W10" i="30"/>
  <c r="AD10" i="30"/>
  <c r="T10" i="30"/>
  <c r="Q10" i="30"/>
  <c r="R10" i="30" s="1"/>
  <c r="U104" i="30"/>
  <c r="K104" i="30"/>
  <c r="L104" i="30" s="1"/>
  <c r="W104" i="30"/>
  <c r="T104" i="30"/>
  <c r="AD104" i="30"/>
  <c r="Q104" i="30"/>
  <c r="R104" i="30" s="1"/>
  <c r="AD143" i="30"/>
  <c r="K143" i="30"/>
  <c r="L143" i="30" s="1"/>
  <c r="Q143" i="30"/>
  <c r="R143" i="30" s="1"/>
  <c r="T143" i="30"/>
  <c r="W143" i="30"/>
  <c r="U143" i="30"/>
  <c r="K118" i="30"/>
  <c r="L118" i="30" s="1"/>
  <c r="U118" i="30"/>
  <c r="W118" i="30"/>
  <c r="Q118" i="30"/>
  <c r="R118" i="30" s="1"/>
  <c r="T118" i="30"/>
  <c r="AD118" i="30"/>
  <c r="W93" i="30"/>
  <c r="K93" i="30"/>
  <c r="L93" i="30" s="1"/>
  <c r="Q93" i="30"/>
  <c r="R93" i="30" s="1"/>
  <c r="U93" i="30"/>
  <c r="T93" i="30"/>
  <c r="AD93" i="30"/>
  <c r="T30" i="30"/>
  <c r="AD30" i="30"/>
  <c r="K30" i="30"/>
  <c r="L30" i="30" s="1"/>
  <c r="W30" i="30"/>
  <c r="Q30" i="30"/>
  <c r="R30" i="30" s="1"/>
  <c r="U30" i="30"/>
  <c r="U20" i="30"/>
  <c r="Q20" i="30"/>
  <c r="R20" i="30" s="1"/>
  <c r="K20" i="30"/>
  <c r="L20" i="30" s="1"/>
  <c r="AD20" i="30"/>
  <c r="T20" i="30"/>
  <c r="W20" i="30"/>
  <c r="Q100" i="30"/>
  <c r="R100" i="30" s="1"/>
  <c r="K100" i="30"/>
  <c r="L100" i="30" s="1"/>
  <c r="W100" i="30"/>
  <c r="U100" i="30"/>
  <c r="AD100" i="30"/>
  <c r="T100" i="30"/>
  <c r="W139" i="30"/>
  <c r="Q139" i="30"/>
  <c r="R139" i="30" s="1"/>
  <c r="K139" i="30"/>
  <c r="L139" i="30" s="1"/>
  <c r="AD139" i="30"/>
  <c r="U139" i="30"/>
  <c r="T139" i="30"/>
  <c r="U75" i="30"/>
  <c r="AD75" i="30"/>
  <c r="W75" i="30"/>
  <c r="Q75" i="30"/>
  <c r="R75" i="30" s="1"/>
  <c r="K75" i="30"/>
  <c r="L75" i="30" s="1"/>
  <c r="T75" i="30"/>
  <c r="U114" i="30"/>
  <c r="Q114" i="30"/>
  <c r="R114" i="30" s="1"/>
  <c r="W114" i="30"/>
  <c r="K114" i="30"/>
  <c r="L114" i="30" s="1"/>
  <c r="AD114" i="30"/>
  <c r="T114" i="30"/>
  <c r="T67" i="30"/>
  <c r="AD67" i="30"/>
  <c r="Q67" i="30"/>
  <c r="R67" i="30" s="1"/>
  <c r="W67" i="30"/>
  <c r="U67" i="30"/>
  <c r="K67" i="30"/>
  <c r="L67" i="30" s="1"/>
  <c r="W89" i="30"/>
  <c r="Q89" i="30"/>
  <c r="R89" i="30" s="1"/>
  <c r="AD89" i="30"/>
  <c r="T89" i="30"/>
  <c r="K89" i="30"/>
  <c r="L89" i="30" s="1"/>
  <c r="U89" i="30"/>
  <c r="K65" i="30"/>
  <c r="L65" i="30" s="1"/>
  <c r="AD65" i="30"/>
  <c r="T65" i="30"/>
  <c r="W65" i="30"/>
  <c r="Q65" i="30"/>
  <c r="R65" i="30" s="1"/>
  <c r="U65" i="30"/>
  <c r="Q112" i="30"/>
  <c r="R112" i="30" s="1"/>
  <c r="T112" i="30"/>
  <c r="K112" i="30"/>
  <c r="L112" i="30" s="1"/>
  <c r="U112" i="30"/>
  <c r="AD112" i="30"/>
  <c r="W112" i="30"/>
  <c r="U59" i="30"/>
  <c r="T59" i="30"/>
  <c r="Q59" i="30"/>
  <c r="R59" i="30" s="1"/>
  <c r="W59" i="30"/>
  <c r="AD59" i="30"/>
  <c r="K59" i="30"/>
  <c r="L59" i="30" s="1"/>
  <c r="AD87" i="30"/>
  <c r="W87" i="30"/>
  <c r="T87" i="30"/>
  <c r="U87" i="30"/>
  <c r="K87" i="30"/>
  <c r="L87" i="30" s="1"/>
  <c r="Q87" i="30"/>
  <c r="R87" i="30" s="1"/>
  <c r="Q57" i="30"/>
  <c r="R57" i="30" s="1"/>
  <c r="U57" i="30"/>
  <c r="W57" i="30"/>
  <c r="T57" i="30"/>
  <c r="K57" i="30"/>
  <c r="L57" i="30" s="1"/>
  <c r="AD57" i="30"/>
  <c r="AD126" i="30"/>
  <c r="K126" i="30"/>
  <c r="L126" i="30" s="1"/>
  <c r="U126" i="30"/>
  <c r="W126" i="30"/>
  <c r="Q126" i="30"/>
  <c r="R126" i="30" s="1"/>
  <c r="T126" i="30"/>
  <c r="AD42" i="30"/>
  <c r="Q42" i="30"/>
  <c r="R42" i="30" s="1"/>
  <c r="W42" i="30"/>
  <c r="T42" i="30"/>
  <c r="U42" i="30"/>
  <c r="K42" i="30"/>
  <c r="L42" i="30" s="1"/>
  <c r="Q101" i="30"/>
  <c r="R101" i="30" s="1"/>
  <c r="W101" i="30"/>
  <c r="U101" i="30"/>
  <c r="AD101" i="30"/>
  <c r="K101" i="30"/>
  <c r="L101" i="30" s="1"/>
  <c r="T101" i="30"/>
  <c r="K31" i="30"/>
  <c r="L31" i="30" s="1"/>
  <c r="Q31" i="30"/>
  <c r="R31" i="30" s="1"/>
  <c r="U31" i="30"/>
  <c r="W31" i="30"/>
  <c r="AD31" i="30"/>
  <c r="T31" i="30"/>
  <c r="AD124" i="30"/>
  <c r="K124" i="30"/>
  <c r="L124" i="30" s="1"/>
  <c r="W124" i="30"/>
  <c r="T124" i="30"/>
  <c r="Q124" i="30"/>
  <c r="R124" i="30" s="1"/>
  <c r="U124" i="30"/>
  <c r="Q99" i="30"/>
  <c r="R99" i="30" s="1"/>
  <c r="AD99" i="30"/>
  <c r="T99" i="30"/>
  <c r="U99" i="30"/>
  <c r="W99" i="30"/>
  <c r="K99" i="30"/>
  <c r="L99" i="30" s="1"/>
  <c r="U138" i="30"/>
  <c r="Q138" i="30"/>
  <c r="R138" i="30" s="1"/>
  <c r="K138" i="30"/>
  <c r="L138" i="30" s="1"/>
  <c r="AD138" i="30"/>
  <c r="W138" i="30"/>
  <c r="T138" i="30"/>
  <c r="Q74" i="30"/>
  <c r="R74" i="30" s="1"/>
  <c r="AD74" i="30"/>
  <c r="T74" i="30"/>
  <c r="U74" i="30"/>
  <c r="K74" i="30"/>
  <c r="L74" i="30" s="1"/>
  <c r="W74" i="30"/>
  <c r="AD113" i="30"/>
  <c r="Q113" i="30"/>
  <c r="R113" i="30" s="1"/>
  <c r="U113" i="30"/>
  <c r="W113" i="30"/>
  <c r="K113" i="30"/>
  <c r="L113" i="30" s="1"/>
  <c r="T113" i="30"/>
  <c r="K63" i="30"/>
  <c r="L63" i="30" s="1"/>
  <c r="W63" i="30"/>
  <c r="AD63" i="30"/>
  <c r="Q63" i="30"/>
  <c r="R63" i="30" s="1"/>
  <c r="U63" i="30"/>
  <c r="T63" i="30"/>
  <c r="AD12" i="30"/>
  <c r="T12" i="30"/>
  <c r="W12" i="30"/>
  <c r="Q12" i="30"/>
  <c r="R12" i="30" s="1"/>
  <c r="U12" i="30"/>
  <c r="K12" i="30"/>
  <c r="L12" i="30" s="1"/>
  <c r="K25" i="30"/>
  <c r="L25" i="30" s="1"/>
  <c r="AD25" i="30"/>
  <c r="U25" i="30"/>
  <c r="W25" i="30"/>
  <c r="T25" i="30"/>
  <c r="Q25" i="30"/>
  <c r="R25" i="30" s="1"/>
  <c r="Q14" i="30"/>
  <c r="R14" i="30" s="1"/>
  <c r="K14" i="30"/>
  <c r="L14" i="30" s="1"/>
  <c r="U14" i="30"/>
  <c r="T14" i="30"/>
  <c r="W14" i="30"/>
  <c r="AD14" i="30"/>
  <c r="Q328" i="29"/>
  <c r="R328" i="29" s="1"/>
  <c r="P301" i="8"/>
  <c r="O301" i="8"/>
  <c r="J403" i="29" l="1"/>
  <c r="O402" i="29"/>
  <c r="P402" i="29"/>
  <c r="Q148" i="30"/>
  <c r="R148" i="30" s="1"/>
  <c r="U148" i="30"/>
  <c r="AD148" i="30"/>
  <c r="K148" i="30"/>
  <c r="L148" i="30" s="1"/>
  <c r="W148" i="30"/>
  <c r="T148" i="30"/>
  <c r="H149" i="30"/>
  <c r="U196" i="31"/>
  <c r="K196" i="31"/>
  <c r="L196" i="31" s="1"/>
  <c r="W196" i="31"/>
  <c r="Q196" i="31"/>
  <c r="R196" i="31" s="1"/>
  <c r="T196" i="31"/>
  <c r="AD196" i="31"/>
  <c r="H197" i="31"/>
  <c r="Q329" i="29"/>
  <c r="R329" i="29" s="1"/>
  <c r="P302" i="8"/>
  <c r="O302" i="8"/>
  <c r="W149" i="30" l="1"/>
  <c r="T149" i="30"/>
  <c r="U149" i="30"/>
  <c r="Q149" i="30"/>
  <c r="R149" i="30" s="1"/>
  <c r="AD149" i="30"/>
  <c r="K149" i="30"/>
  <c r="L149" i="30" s="1"/>
  <c r="H150" i="30"/>
  <c r="Q197" i="31"/>
  <c r="R197" i="31" s="1"/>
  <c r="T197" i="31"/>
  <c r="K197" i="31"/>
  <c r="L197" i="31" s="1"/>
  <c r="W197" i="31"/>
  <c r="U197" i="31"/>
  <c r="AD197" i="31"/>
  <c r="H198" i="31"/>
  <c r="J404" i="29"/>
  <c r="P403" i="29"/>
  <c r="O403" i="29"/>
  <c r="Q330" i="29"/>
  <c r="R330" i="29" s="1"/>
  <c r="P303" i="8"/>
  <c r="O303" i="8"/>
  <c r="J405" i="29" l="1"/>
  <c r="O404" i="29"/>
  <c r="P404" i="29"/>
  <c r="U150" i="30"/>
  <c r="W150" i="30"/>
  <c r="T150" i="30"/>
  <c r="K150" i="30"/>
  <c r="L150" i="30" s="1"/>
  <c r="AD150" i="30"/>
  <c r="Q150" i="30"/>
  <c r="R150" i="30" s="1"/>
  <c r="H151" i="30"/>
  <c r="T198" i="31"/>
  <c r="W198" i="31"/>
  <c r="K198" i="31"/>
  <c r="L198" i="31" s="1"/>
  <c r="U198" i="31"/>
  <c r="Q198" i="31"/>
  <c r="R198" i="31" s="1"/>
  <c r="AD198" i="31"/>
  <c r="H199" i="31"/>
  <c r="Q331" i="29"/>
  <c r="R331" i="29" s="1"/>
  <c r="P304" i="8"/>
  <c r="O304" i="8"/>
  <c r="U151" i="30" l="1"/>
  <c r="T151" i="30"/>
  <c r="K151" i="30"/>
  <c r="L151" i="30" s="1"/>
  <c r="W151" i="30"/>
  <c r="Q151" i="30"/>
  <c r="R151" i="30" s="1"/>
  <c r="AD151" i="30"/>
  <c r="H152" i="30"/>
  <c r="AD199" i="31"/>
  <c r="K199" i="31"/>
  <c r="L199" i="31" s="1"/>
  <c r="Q199" i="31"/>
  <c r="R199" i="31" s="1"/>
  <c r="T199" i="31"/>
  <c r="U199" i="31"/>
  <c r="W199" i="31"/>
  <c r="H200" i="31"/>
  <c r="O405" i="29"/>
  <c r="P405" i="29"/>
  <c r="AY21" i="29" s="1"/>
  <c r="Q332" i="29"/>
  <c r="R332" i="29" s="1"/>
  <c r="P305" i="8"/>
  <c r="O305" i="8"/>
  <c r="AL21" i="29" l="1"/>
  <c r="AM21" i="29" s="1"/>
  <c r="AL54" i="29"/>
  <c r="AM54" i="29" s="1"/>
  <c r="AL117" i="29"/>
  <c r="AM117" i="29" s="1"/>
  <c r="AL181" i="29"/>
  <c r="AM181" i="29" s="1"/>
  <c r="AL245" i="29"/>
  <c r="AM245" i="29" s="1"/>
  <c r="AL20" i="29"/>
  <c r="AM20" i="29" s="1"/>
  <c r="H52" i="29"/>
  <c r="AL114" i="29"/>
  <c r="AM114" i="29" s="1"/>
  <c r="AL178" i="29"/>
  <c r="AM178" i="29" s="1"/>
  <c r="AL242" i="29"/>
  <c r="AM242" i="29" s="1"/>
  <c r="AL22" i="29"/>
  <c r="AM22" i="29" s="1"/>
  <c r="H54" i="29"/>
  <c r="AL119" i="29"/>
  <c r="AM119" i="29" s="1"/>
  <c r="AL183" i="29"/>
  <c r="AM183" i="29" s="1"/>
  <c r="AL247" i="29"/>
  <c r="AM247" i="29" s="1"/>
  <c r="AL168" i="29"/>
  <c r="AM168" i="29" s="1"/>
  <c r="AL296" i="29"/>
  <c r="AM296" i="29" s="1"/>
  <c r="AL360" i="29"/>
  <c r="AM360" i="29" s="1"/>
  <c r="H14" i="29"/>
  <c r="H47" i="29"/>
  <c r="AL105" i="29"/>
  <c r="AM105" i="29" s="1"/>
  <c r="AL169" i="29"/>
  <c r="AM169" i="29" s="1"/>
  <c r="AL233" i="29"/>
  <c r="AM233" i="29" s="1"/>
  <c r="H11" i="29"/>
  <c r="AL47" i="29"/>
  <c r="AM47" i="29" s="1"/>
  <c r="AL102" i="29"/>
  <c r="AM102" i="29" s="1"/>
  <c r="AL166" i="29"/>
  <c r="AM166" i="29" s="1"/>
  <c r="AL230" i="29"/>
  <c r="AM230" i="29" s="1"/>
  <c r="H16" i="29"/>
  <c r="H48" i="29"/>
  <c r="AL107" i="29"/>
  <c r="AM107" i="29" s="1"/>
  <c r="AL171" i="29"/>
  <c r="AM171" i="29" s="1"/>
  <c r="AL235" i="29"/>
  <c r="AM235" i="29" s="1"/>
  <c r="AL120" i="29"/>
  <c r="AM120" i="29" s="1"/>
  <c r="AL284" i="29"/>
  <c r="AM284" i="29" s="1"/>
  <c r="AL348" i="29"/>
  <c r="AM348" i="29" s="1"/>
  <c r="AL92" i="29"/>
  <c r="AM92" i="29" s="1"/>
  <c r="AL285" i="29"/>
  <c r="AM285" i="29" s="1"/>
  <c r="AL277" i="29"/>
  <c r="AM277" i="29" s="1"/>
  <c r="AL404" i="29"/>
  <c r="AM404" i="29" s="1"/>
  <c r="AL42" i="29"/>
  <c r="AM42" i="29" s="1"/>
  <c r="AL93" i="29"/>
  <c r="AM93" i="29" s="1"/>
  <c r="AL157" i="29"/>
  <c r="AM157" i="29" s="1"/>
  <c r="AL221" i="29"/>
  <c r="AM221" i="29" s="1"/>
  <c r="AL405" i="29"/>
  <c r="AM405" i="29" s="1"/>
  <c r="H40" i="29"/>
  <c r="AL90" i="29"/>
  <c r="AM90" i="29" s="1"/>
  <c r="AL154" i="29"/>
  <c r="AM154" i="29" s="1"/>
  <c r="AL218" i="29"/>
  <c r="AM218" i="29" s="1"/>
  <c r="AL12" i="29"/>
  <c r="AM12" i="29" s="1"/>
  <c r="AL43" i="29"/>
  <c r="AM43" i="29" s="1"/>
  <c r="AL95" i="29"/>
  <c r="AM95" i="29" s="1"/>
  <c r="AL159" i="29"/>
  <c r="AM159" i="29" s="1"/>
  <c r="AL223" i="29"/>
  <c r="AM223" i="29" s="1"/>
  <c r="AL72" i="29"/>
  <c r="AM72" i="29" s="1"/>
  <c r="AL272" i="29"/>
  <c r="AM272" i="29" s="1"/>
  <c r="AL336" i="29"/>
  <c r="AM336" i="29" s="1"/>
  <c r="AL392" i="29"/>
  <c r="AM392" i="29" s="1"/>
  <c r="H35" i="29"/>
  <c r="AL81" i="29"/>
  <c r="AM81" i="29" s="1"/>
  <c r="AL145" i="29"/>
  <c r="AM145" i="29" s="1"/>
  <c r="AL209" i="29"/>
  <c r="AM209" i="29" s="1"/>
  <c r="AL393" i="29"/>
  <c r="AM393" i="29" s="1"/>
  <c r="AL34" i="29"/>
  <c r="AM34" i="29" s="1"/>
  <c r="AL78" i="29"/>
  <c r="AM78" i="29" s="1"/>
  <c r="AL142" i="29"/>
  <c r="AM142" i="29" s="1"/>
  <c r="AL206" i="29"/>
  <c r="AM206" i="29" s="1"/>
  <c r="AL394" i="29"/>
  <c r="AM394" i="29" s="1"/>
  <c r="AL37" i="29"/>
  <c r="AM37" i="29" s="1"/>
  <c r="AL83" i="29"/>
  <c r="AM83" i="29" s="1"/>
  <c r="AL147" i="29"/>
  <c r="AM147" i="29" s="1"/>
  <c r="AL211" i="29"/>
  <c r="AM211" i="29" s="1"/>
  <c r="AL40" i="29"/>
  <c r="AM40" i="29" s="1"/>
  <c r="AL260" i="29"/>
  <c r="AM260" i="29" s="1"/>
  <c r="AL324" i="29"/>
  <c r="AM324" i="29" s="1"/>
  <c r="H24" i="29"/>
  <c r="AL257" i="29"/>
  <c r="AM257" i="29" s="1"/>
  <c r="AL349" i="29"/>
  <c r="AM349" i="29" s="1"/>
  <c r="AL19" i="29"/>
  <c r="AM19" i="29" s="1"/>
  <c r="AL301" i="29"/>
  <c r="AM301" i="29" s="1"/>
  <c r="AL128" i="29"/>
  <c r="AM128" i="29" s="1"/>
  <c r="AL346" i="29"/>
  <c r="AM346" i="29" s="1"/>
  <c r="AL263" i="29"/>
  <c r="AM263" i="29" s="1"/>
  <c r="AL10" i="29"/>
  <c r="AM10" i="29" s="1"/>
  <c r="AL318" i="29"/>
  <c r="AM318" i="29" s="1"/>
  <c r="AL244" i="29"/>
  <c r="AM244" i="29" s="1"/>
  <c r="AR15" i="29"/>
  <c r="AS15" i="29" s="1"/>
  <c r="AB34" i="29"/>
  <c r="AR16" i="29"/>
  <c r="AS16" i="29" s="1"/>
  <c r="AB35" i="29"/>
  <c r="AR53" i="29"/>
  <c r="AS53" i="29" s="1"/>
  <c r="AB49" i="29"/>
  <c r="H70" i="29"/>
  <c r="H86" i="29"/>
  <c r="AL269" i="29"/>
  <c r="AM269" i="29" s="1"/>
  <c r="AL44" i="29"/>
  <c r="AM44" i="29" s="1"/>
  <c r="AL322" i="29"/>
  <c r="AM322" i="29" s="1"/>
  <c r="AL180" i="29"/>
  <c r="AM180" i="29" s="1"/>
  <c r="AL363" i="29"/>
  <c r="AM363" i="29" s="1"/>
  <c r="AL298" i="29"/>
  <c r="AM298" i="29" s="1"/>
  <c r="AL164" i="29"/>
  <c r="AM164" i="29" s="1"/>
  <c r="AL359" i="29"/>
  <c r="AM359" i="29" s="1"/>
  <c r="AB22" i="29"/>
  <c r="H63" i="29"/>
  <c r="AB23" i="29"/>
  <c r="AR41" i="29"/>
  <c r="AS41" i="29" s="1"/>
  <c r="AR46" i="29"/>
  <c r="AS46" i="29" s="1"/>
  <c r="H66" i="29"/>
  <c r="H83" i="29"/>
  <c r="AL220" i="29"/>
  <c r="AM220" i="29" s="1"/>
  <c r="AL353" i="29"/>
  <c r="AM353" i="29" s="1"/>
  <c r="AL294" i="29"/>
  <c r="AM294" i="29" s="1"/>
  <c r="AL100" i="29"/>
  <c r="AM100" i="29" s="1"/>
  <c r="AL339" i="29"/>
  <c r="AM339" i="29" s="1"/>
  <c r="AL266" i="29"/>
  <c r="AM266" i="29" s="1"/>
  <c r="H53" i="29"/>
  <c r="AL335" i="29"/>
  <c r="AM335" i="29" s="1"/>
  <c r="AB13" i="29"/>
  <c r="AB29" i="29"/>
  <c r="AB11" i="29"/>
  <c r="AR29" i="29"/>
  <c r="AS29" i="29" s="1"/>
  <c r="AB48" i="29"/>
  <c r="AB25" i="29"/>
  <c r="H80" i="29"/>
  <c r="AL17" i="29"/>
  <c r="AM17" i="29" s="1"/>
  <c r="AL341" i="29"/>
  <c r="AM341" i="29" s="1"/>
  <c r="AL224" i="29"/>
  <c r="AM224" i="29" s="1"/>
  <c r="AL370" i="29"/>
  <c r="AM370" i="29" s="1"/>
  <c r="AL380" i="29"/>
  <c r="AM380" i="29" s="1"/>
  <c r="AL30" i="29"/>
  <c r="AM30" i="29" s="1"/>
  <c r="AL69" i="29"/>
  <c r="AM69" i="29" s="1"/>
  <c r="AL133" i="29"/>
  <c r="AM133" i="29" s="1"/>
  <c r="AL197" i="29"/>
  <c r="AM197" i="29" s="1"/>
  <c r="AL381" i="29"/>
  <c r="AM381" i="29" s="1"/>
  <c r="AL28" i="29"/>
  <c r="AM28" i="29" s="1"/>
  <c r="AL66" i="29"/>
  <c r="AM66" i="29" s="1"/>
  <c r="AL130" i="29"/>
  <c r="AM130" i="29" s="1"/>
  <c r="AL194" i="29"/>
  <c r="AM194" i="29" s="1"/>
  <c r="AL382" i="29"/>
  <c r="AM382" i="29" s="1"/>
  <c r="H30" i="29"/>
  <c r="AL71" i="29"/>
  <c r="AM71" i="29" s="1"/>
  <c r="AL135" i="29"/>
  <c r="AM135" i="29" s="1"/>
  <c r="AL199" i="29"/>
  <c r="AM199" i="29" s="1"/>
  <c r="AL15" i="29"/>
  <c r="AM15" i="29" s="1"/>
  <c r="AL232" i="29"/>
  <c r="AM232" i="29" s="1"/>
  <c r="AL312" i="29"/>
  <c r="AM312" i="29" s="1"/>
  <c r="AL379" i="29"/>
  <c r="AM379" i="29" s="1"/>
  <c r="H23" i="29"/>
  <c r="AL57" i="29"/>
  <c r="AM57" i="29" s="1"/>
  <c r="AL121" i="29"/>
  <c r="AM121" i="29" s="1"/>
  <c r="AL185" i="29"/>
  <c r="AM185" i="29" s="1"/>
  <c r="AL249" i="29"/>
  <c r="AM249" i="29" s="1"/>
  <c r="H22" i="29"/>
  <c r="AL55" i="29"/>
  <c r="AM55" i="29" s="1"/>
  <c r="AL118" i="29"/>
  <c r="AM118" i="29" s="1"/>
  <c r="AL182" i="29"/>
  <c r="AM182" i="29" s="1"/>
  <c r="AL246" i="29"/>
  <c r="AM246" i="29" s="1"/>
  <c r="AL25" i="29"/>
  <c r="AM25" i="29" s="1"/>
  <c r="AL59" i="29"/>
  <c r="AM59" i="29" s="1"/>
  <c r="AL123" i="29"/>
  <c r="AM123" i="29" s="1"/>
  <c r="AL187" i="29"/>
  <c r="AM187" i="29" s="1"/>
  <c r="AL251" i="29"/>
  <c r="AM251" i="29" s="1"/>
  <c r="AL184" i="29"/>
  <c r="AM184" i="29" s="1"/>
  <c r="AL300" i="29"/>
  <c r="AM300" i="29" s="1"/>
  <c r="AL364" i="29"/>
  <c r="AM364" i="29" s="1"/>
  <c r="AL172" i="29"/>
  <c r="AM172" i="29" s="1"/>
  <c r="AL305" i="29"/>
  <c r="AM305" i="29" s="1"/>
  <c r="AL329" i="29"/>
  <c r="AM329" i="29" s="1"/>
  <c r="H17" i="29"/>
  <c r="AL50" i="29"/>
  <c r="AM50" i="29" s="1"/>
  <c r="AL109" i="29"/>
  <c r="AM109" i="29" s="1"/>
  <c r="AL173" i="29"/>
  <c r="AM173" i="29" s="1"/>
  <c r="AL237" i="29"/>
  <c r="AM237" i="29" s="1"/>
  <c r="AL16" i="29"/>
  <c r="AM16" i="29" s="1"/>
  <c r="AL49" i="29"/>
  <c r="AM49" i="29" s="1"/>
  <c r="AL106" i="29"/>
  <c r="AM106" i="29" s="1"/>
  <c r="AL170" i="29"/>
  <c r="AM170" i="29" s="1"/>
  <c r="AL234" i="29"/>
  <c r="AM234" i="29" s="1"/>
  <c r="H18" i="29"/>
  <c r="AL51" i="29"/>
  <c r="AM51" i="29" s="1"/>
  <c r="AL111" i="29"/>
  <c r="AM111" i="29" s="1"/>
  <c r="AL175" i="29"/>
  <c r="AM175" i="29" s="1"/>
  <c r="AL239" i="29"/>
  <c r="AM239" i="29" s="1"/>
  <c r="AL136" i="29"/>
  <c r="AM136" i="29" s="1"/>
  <c r="AL288" i="29"/>
  <c r="AM288" i="29" s="1"/>
  <c r="AL352" i="29"/>
  <c r="AM352" i="29" s="1"/>
  <c r="AL13" i="29"/>
  <c r="AM13" i="29" s="1"/>
  <c r="H43" i="29"/>
  <c r="AL97" i="29"/>
  <c r="AM97" i="29" s="1"/>
  <c r="AL161" i="29"/>
  <c r="AM161" i="29" s="1"/>
  <c r="AL225" i="29"/>
  <c r="AM225" i="29" s="1"/>
  <c r="H10" i="29"/>
  <c r="H42" i="29"/>
  <c r="AL94" i="29"/>
  <c r="AM94" i="29" s="1"/>
  <c r="AL158" i="29"/>
  <c r="AM158" i="29" s="1"/>
  <c r="AL222" i="29"/>
  <c r="AM222" i="29" s="1"/>
  <c r="H12" i="29"/>
  <c r="AL45" i="29"/>
  <c r="AM45" i="29" s="1"/>
  <c r="AL99" i="29"/>
  <c r="AM99" i="29" s="1"/>
  <c r="AL163" i="29"/>
  <c r="AM163" i="29" s="1"/>
  <c r="AL227" i="29"/>
  <c r="AM227" i="29" s="1"/>
  <c r="AL88" i="29"/>
  <c r="AM88" i="29" s="1"/>
  <c r="AL276" i="29"/>
  <c r="AM276" i="29" s="1"/>
  <c r="AL340" i="29"/>
  <c r="AM340" i="29" s="1"/>
  <c r="AL60" i="29"/>
  <c r="AM60" i="29" s="1"/>
  <c r="AL273" i="29"/>
  <c r="AM273" i="29" s="1"/>
  <c r="AL373" i="29"/>
  <c r="AM373" i="29" s="1"/>
  <c r="H32" i="29"/>
  <c r="AL357" i="29"/>
  <c r="AM357" i="29" s="1"/>
  <c r="AL254" i="29"/>
  <c r="AM254" i="29" s="1"/>
  <c r="AL387" i="29"/>
  <c r="AM387" i="29" s="1"/>
  <c r="AL295" i="29"/>
  <c r="AM295" i="29" s="1"/>
  <c r="AL112" i="29"/>
  <c r="AM112" i="29" s="1"/>
  <c r="AL350" i="29"/>
  <c r="AM350" i="29" s="1"/>
  <c r="AL279" i="29"/>
  <c r="AM279" i="29" s="1"/>
  <c r="AR31" i="29"/>
  <c r="AS31" i="29" s="1"/>
  <c r="AB50" i="29"/>
  <c r="AR32" i="29"/>
  <c r="AS32" i="29" s="1"/>
  <c r="AB51" i="29"/>
  <c r="AB24" i="29"/>
  <c r="AR54" i="29"/>
  <c r="AS54" i="29" s="1"/>
  <c r="H74" i="29"/>
  <c r="H90" i="29"/>
  <c r="AL313" i="29"/>
  <c r="AM313" i="29" s="1"/>
  <c r="AL160" i="29"/>
  <c r="AM160" i="29" s="1"/>
  <c r="AL354" i="29"/>
  <c r="AM354" i="29" s="1"/>
  <c r="AL271" i="29"/>
  <c r="AM271" i="29" s="1"/>
  <c r="H34" i="29"/>
  <c r="AL326" i="29"/>
  <c r="AM326" i="29" s="1"/>
  <c r="AL259" i="29"/>
  <c r="AM259" i="29" s="1"/>
  <c r="AR19" i="29"/>
  <c r="AS19" i="29" s="1"/>
  <c r="AB38" i="29"/>
  <c r="AR20" i="29"/>
  <c r="AS20" i="29" s="1"/>
  <c r="AB39" i="29"/>
  <c r="AB14" i="29"/>
  <c r="AR11" i="29"/>
  <c r="AS11" i="29" s="1"/>
  <c r="H71" i="29"/>
  <c r="H87" i="29"/>
  <c r="AL281" i="29"/>
  <c r="AM281" i="29" s="1"/>
  <c r="AL64" i="29"/>
  <c r="AM64" i="29" s="1"/>
  <c r="AL330" i="29"/>
  <c r="AM330" i="29" s="1"/>
  <c r="AL212" i="29"/>
  <c r="AM212" i="29" s="1"/>
  <c r="AL371" i="29"/>
  <c r="AM371" i="29" s="1"/>
  <c r="AL302" i="29"/>
  <c r="AM302" i="29" s="1"/>
  <c r="AL196" i="29"/>
  <c r="AM196" i="29" s="1"/>
  <c r="AL367" i="29"/>
  <c r="AM367" i="29" s="1"/>
  <c r="AB26" i="29"/>
  <c r="H36" i="29"/>
  <c r="AB27" i="29"/>
  <c r="AR45" i="29"/>
  <c r="AS45" i="29" s="1"/>
  <c r="AB17" i="29"/>
  <c r="H68" i="29"/>
  <c r="H84" i="29"/>
  <c r="AL108" i="29"/>
  <c r="AM108" i="29" s="1"/>
  <c r="AL297" i="29"/>
  <c r="AM297" i="29" s="1"/>
  <c r="AL278" i="29"/>
  <c r="AM278" i="29" s="1"/>
  <c r="H28" i="29"/>
  <c r="AL315" i="29"/>
  <c r="AM315" i="29" s="1"/>
  <c r="AL208" i="29"/>
  <c r="AM208" i="29" s="1"/>
  <c r="AL374" i="29"/>
  <c r="AM374" i="29" s="1"/>
  <c r="AL307" i="29"/>
  <c r="AM307" i="29" s="1"/>
  <c r="AR43" i="29"/>
  <c r="AS43" i="29" s="1"/>
  <c r="AR30" i="29"/>
  <c r="AS30" i="29" s="1"/>
  <c r="AR44" i="29"/>
  <c r="AS44" i="29" s="1"/>
  <c r="AR17" i="29"/>
  <c r="AS17" i="29" s="1"/>
  <c r="AL396" i="29"/>
  <c r="AM396" i="29" s="1"/>
  <c r="AL38" i="29"/>
  <c r="AM38" i="29" s="1"/>
  <c r="AL85" i="29"/>
  <c r="AM85" i="29" s="1"/>
  <c r="AL149" i="29"/>
  <c r="AM149" i="29" s="1"/>
  <c r="AL213" i="29"/>
  <c r="AM213" i="29" s="1"/>
  <c r="AL397" i="29"/>
  <c r="AM397" i="29" s="1"/>
  <c r="AL36" i="29"/>
  <c r="AM36" i="29" s="1"/>
  <c r="AL82" i="29"/>
  <c r="AM82" i="29" s="1"/>
  <c r="AL146" i="29"/>
  <c r="AM146" i="29" s="1"/>
  <c r="AL210" i="29"/>
  <c r="AM210" i="29" s="1"/>
  <c r="AL398" i="29"/>
  <c r="AM398" i="29" s="1"/>
  <c r="H38" i="29"/>
  <c r="AL87" i="29"/>
  <c r="AM87" i="29" s="1"/>
  <c r="AL151" i="29"/>
  <c r="AM151" i="29" s="1"/>
  <c r="AL215" i="29"/>
  <c r="AM215" i="29" s="1"/>
  <c r="AL48" i="29"/>
  <c r="AM48" i="29" s="1"/>
  <c r="AL264" i="29"/>
  <c r="AM264" i="29" s="1"/>
  <c r="AL328" i="29"/>
  <c r="AM328" i="29" s="1"/>
  <c r="AL384" i="29"/>
  <c r="AM384" i="29" s="1"/>
  <c r="H31" i="29"/>
  <c r="AL73" i="29"/>
  <c r="AM73" i="29" s="1"/>
  <c r="AL137" i="29"/>
  <c r="AM137" i="29" s="1"/>
  <c r="AL201" i="29"/>
  <c r="AM201" i="29" s="1"/>
  <c r="AL385" i="29"/>
  <c r="AM385" i="29" s="1"/>
  <c r="H29" i="29"/>
  <c r="AL70" i="29"/>
  <c r="AM70" i="29" s="1"/>
  <c r="AL134" i="29"/>
  <c r="AM134" i="29" s="1"/>
  <c r="AL198" i="29"/>
  <c r="AM198" i="29" s="1"/>
  <c r="AL386" i="29"/>
  <c r="AM386" i="29" s="1"/>
  <c r="AL33" i="29"/>
  <c r="AM33" i="29" s="1"/>
  <c r="AL75" i="29"/>
  <c r="AM75" i="29" s="1"/>
  <c r="AL139" i="29"/>
  <c r="AM139" i="29" s="1"/>
  <c r="AL203" i="29"/>
  <c r="AM203" i="29" s="1"/>
  <c r="AL23" i="29"/>
  <c r="AM23" i="29" s="1"/>
  <c r="AL248" i="29"/>
  <c r="AM248" i="29" s="1"/>
  <c r="AL316" i="29"/>
  <c r="AM316" i="29" s="1"/>
  <c r="AL395" i="29"/>
  <c r="AM395" i="29" s="1"/>
  <c r="AL236" i="29"/>
  <c r="AM236" i="29" s="1"/>
  <c r="AL333" i="29"/>
  <c r="AM333" i="29" s="1"/>
  <c r="AL365" i="29"/>
  <c r="AM365" i="29" s="1"/>
  <c r="H25" i="29"/>
  <c r="AL61" i="29"/>
  <c r="AM61" i="29" s="1"/>
  <c r="AL125" i="29"/>
  <c r="AM125" i="29" s="1"/>
  <c r="AL189" i="29"/>
  <c r="AM189" i="29" s="1"/>
  <c r="AL253" i="29"/>
  <c r="AM253" i="29" s="1"/>
  <c r="AL24" i="29"/>
  <c r="AM24" i="29" s="1"/>
  <c r="AL58" i="29"/>
  <c r="AM58" i="29" s="1"/>
  <c r="AL122" i="29"/>
  <c r="AM122" i="29" s="1"/>
  <c r="AL186" i="29"/>
  <c r="AM186" i="29" s="1"/>
  <c r="AL250" i="29"/>
  <c r="AM250" i="29" s="1"/>
  <c r="AL27" i="29"/>
  <c r="AM27" i="29" s="1"/>
  <c r="AL63" i="29"/>
  <c r="AM63" i="29" s="1"/>
  <c r="AL127" i="29"/>
  <c r="AM127" i="29" s="1"/>
  <c r="AL191" i="29"/>
  <c r="AM191" i="29" s="1"/>
  <c r="AL375" i="29"/>
  <c r="AM375" i="29" s="1"/>
  <c r="AL200" i="29"/>
  <c r="AM200" i="29" s="1"/>
  <c r="AL304" i="29"/>
  <c r="AM304" i="29" s="1"/>
  <c r="AL368" i="29"/>
  <c r="AM368" i="29" s="1"/>
  <c r="H19" i="29"/>
  <c r="AL52" i="29"/>
  <c r="AM52" i="29" s="1"/>
  <c r="AL113" i="29"/>
  <c r="AM113" i="29" s="1"/>
  <c r="AL177" i="29"/>
  <c r="AM177" i="29" s="1"/>
  <c r="AL241" i="29"/>
  <c r="AM241" i="29" s="1"/>
  <c r="AL18" i="29"/>
  <c r="AM18" i="29" s="1"/>
  <c r="H50" i="29"/>
  <c r="AL110" i="29"/>
  <c r="AM110" i="29" s="1"/>
  <c r="AL174" i="29"/>
  <c r="AM174" i="29" s="1"/>
  <c r="AL238" i="29"/>
  <c r="AM238" i="29" s="1"/>
  <c r="H21" i="29"/>
  <c r="AL53" i="29"/>
  <c r="AM53" i="29" s="1"/>
  <c r="AL115" i="29"/>
  <c r="AM115" i="29" s="1"/>
  <c r="AL179" i="29"/>
  <c r="AM179" i="29" s="1"/>
  <c r="AL243" i="29"/>
  <c r="AM243" i="29" s="1"/>
  <c r="AL152" i="29"/>
  <c r="AM152" i="29" s="1"/>
  <c r="AL292" i="29"/>
  <c r="AM292" i="29" s="1"/>
  <c r="AL356" i="29"/>
  <c r="AM356" i="29" s="1"/>
  <c r="AL124" i="29"/>
  <c r="AM124" i="29" s="1"/>
  <c r="AL293" i="29"/>
  <c r="AM293" i="29" s="1"/>
  <c r="AL309" i="29"/>
  <c r="AM309" i="29" s="1"/>
  <c r="AL156" i="29"/>
  <c r="AM156" i="29" s="1"/>
  <c r="AL321" i="29"/>
  <c r="AM321" i="29" s="1"/>
  <c r="AL282" i="29"/>
  <c r="AM282" i="29" s="1"/>
  <c r="AL46" i="29"/>
  <c r="AM46" i="29" s="1"/>
  <c r="AL323" i="29"/>
  <c r="AM323" i="29" s="1"/>
  <c r="AL240" i="29"/>
  <c r="AM240" i="29" s="1"/>
  <c r="AL14" i="29"/>
  <c r="AM14" i="29" s="1"/>
  <c r="AL319" i="29"/>
  <c r="AM319" i="29" s="1"/>
  <c r="AR47" i="29"/>
  <c r="AS47" i="29" s="1"/>
  <c r="AR42" i="29"/>
  <c r="AS42" i="29" s="1"/>
  <c r="AR48" i="29"/>
  <c r="AS48" i="29" s="1"/>
  <c r="AR21" i="29"/>
  <c r="AS21" i="29" s="1"/>
  <c r="AB40" i="29"/>
  <c r="AR34" i="29"/>
  <c r="AS34" i="29" s="1"/>
  <c r="H78" i="29"/>
  <c r="H49" i="29"/>
  <c r="AL369" i="29"/>
  <c r="AM369" i="29" s="1"/>
  <c r="AL262" i="29"/>
  <c r="AM262" i="29" s="1"/>
  <c r="AL403" i="29"/>
  <c r="AM403" i="29" s="1"/>
  <c r="AL303" i="29"/>
  <c r="AM303" i="29" s="1"/>
  <c r="AL144" i="29"/>
  <c r="AM144" i="29" s="1"/>
  <c r="AL362" i="29"/>
  <c r="AM362" i="29" s="1"/>
  <c r="AL287" i="29"/>
  <c r="AM287" i="29" s="1"/>
  <c r="AR35" i="29"/>
  <c r="AS35" i="29" s="1"/>
  <c r="AB54" i="29"/>
  <c r="AR36" i="29"/>
  <c r="AS36" i="29" s="1"/>
  <c r="H15" i="29"/>
  <c r="AB28" i="29"/>
  <c r="AB21" i="29"/>
  <c r="H75" i="29"/>
  <c r="H91" i="29"/>
  <c r="AL325" i="29"/>
  <c r="AM325" i="29" s="1"/>
  <c r="AL192" i="29"/>
  <c r="AM192" i="29" s="1"/>
  <c r="AL358" i="29"/>
  <c r="AM358" i="29" s="1"/>
  <c r="AL283" i="29"/>
  <c r="AM283" i="29" s="1"/>
  <c r="H51" i="29"/>
  <c r="AL338" i="29"/>
  <c r="AM338" i="29" s="1"/>
  <c r="AL267" i="29"/>
  <c r="AM267" i="29" s="1"/>
  <c r="AR23" i="29"/>
  <c r="AS23" i="29" s="1"/>
  <c r="AB42" i="29"/>
  <c r="AR24" i="29"/>
  <c r="AS24" i="29" s="1"/>
  <c r="AB43" i="29"/>
  <c r="AB16" i="29"/>
  <c r="AR26" i="29"/>
  <c r="AS26" i="29" s="1"/>
  <c r="H72" i="29"/>
  <c r="H88" i="29"/>
  <c r="AL252" i="29"/>
  <c r="AM252" i="29" s="1"/>
  <c r="AL399" i="29"/>
  <c r="AM399" i="29" s="1"/>
  <c r="AL306" i="29"/>
  <c r="AM306" i="29" s="1"/>
  <c r="AL132" i="29"/>
  <c r="AM132" i="29" s="1"/>
  <c r="AZ21" i="29"/>
  <c r="H45" i="29"/>
  <c r="AL101" i="29"/>
  <c r="AM101" i="29" s="1"/>
  <c r="AL165" i="29"/>
  <c r="AM165" i="29" s="1"/>
  <c r="AL229" i="29"/>
  <c r="AM229" i="29" s="1"/>
  <c r="AL11" i="29"/>
  <c r="AM11" i="29" s="1"/>
  <c r="H44" i="29"/>
  <c r="AL98" i="29"/>
  <c r="AM98" i="29" s="1"/>
  <c r="AL162" i="29"/>
  <c r="AM162" i="29" s="1"/>
  <c r="AL226" i="29"/>
  <c r="AM226" i="29" s="1"/>
  <c r="H13" i="29"/>
  <c r="H46" i="29"/>
  <c r="AL103" i="29"/>
  <c r="AM103" i="29" s="1"/>
  <c r="AL167" i="29"/>
  <c r="AM167" i="29" s="1"/>
  <c r="AL231" i="29"/>
  <c r="AM231" i="29" s="1"/>
  <c r="AL104" i="29"/>
  <c r="AM104" i="29" s="1"/>
  <c r="AL280" i="29"/>
  <c r="AM280" i="29" s="1"/>
  <c r="AL344" i="29"/>
  <c r="AM344" i="29" s="1"/>
  <c r="AL400" i="29"/>
  <c r="AM400" i="29" s="1"/>
  <c r="H39" i="29"/>
  <c r="AL89" i="29"/>
  <c r="AM89" i="29" s="1"/>
  <c r="AL153" i="29"/>
  <c r="AM153" i="29" s="1"/>
  <c r="AL217" i="29"/>
  <c r="AM217" i="29" s="1"/>
  <c r="AL401" i="29"/>
  <c r="AM401" i="29" s="1"/>
  <c r="AL39" i="29"/>
  <c r="AM39" i="29" s="1"/>
  <c r="AL86" i="29"/>
  <c r="AM86" i="29" s="1"/>
  <c r="AL150" i="29"/>
  <c r="AM150" i="29" s="1"/>
  <c r="AL214" i="29"/>
  <c r="AM214" i="29" s="1"/>
  <c r="AL402" i="29"/>
  <c r="AM402" i="29" s="1"/>
  <c r="AL41" i="29"/>
  <c r="AM41" i="29" s="1"/>
  <c r="AL91" i="29"/>
  <c r="AM91" i="29" s="1"/>
  <c r="AL155" i="29"/>
  <c r="AM155" i="29" s="1"/>
  <c r="AL219" i="29"/>
  <c r="AM219" i="29" s="1"/>
  <c r="AL56" i="29"/>
  <c r="AM56" i="29" s="1"/>
  <c r="AL268" i="29"/>
  <c r="AM268" i="29" s="1"/>
  <c r="AL332" i="29"/>
  <c r="AM332" i="29" s="1"/>
  <c r="H41" i="29"/>
  <c r="AL265" i="29"/>
  <c r="AM265" i="29" s="1"/>
  <c r="AL361" i="29"/>
  <c r="AM361" i="29" s="1"/>
  <c r="AL388" i="29"/>
  <c r="AM388" i="29" s="1"/>
  <c r="H33" i="29"/>
  <c r="AL77" i="29"/>
  <c r="AM77" i="29" s="1"/>
  <c r="AL141" i="29"/>
  <c r="AM141" i="29" s="1"/>
  <c r="AL205" i="29"/>
  <c r="AM205" i="29" s="1"/>
  <c r="AL389" i="29"/>
  <c r="AM389" i="29" s="1"/>
  <c r="AL32" i="29"/>
  <c r="AM32" i="29" s="1"/>
  <c r="AL74" i="29"/>
  <c r="AM74" i="29" s="1"/>
  <c r="AL138" i="29"/>
  <c r="AM138" i="29" s="1"/>
  <c r="AL202" i="29"/>
  <c r="AM202" i="29" s="1"/>
  <c r="AL390" i="29"/>
  <c r="AM390" i="29" s="1"/>
  <c r="AL35" i="29"/>
  <c r="AM35" i="29" s="1"/>
  <c r="AL79" i="29"/>
  <c r="AM79" i="29" s="1"/>
  <c r="AL143" i="29"/>
  <c r="AM143" i="29" s="1"/>
  <c r="AL207" i="29"/>
  <c r="AM207" i="29" s="1"/>
  <c r="AL31" i="29"/>
  <c r="AM31" i="29" s="1"/>
  <c r="AL256" i="29"/>
  <c r="AM256" i="29" s="1"/>
  <c r="AL320" i="29"/>
  <c r="AM320" i="29" s="1"/>
  <c r="AL376" i="29"/>
  <c r="AM376" i="29" s="1"/>
  <c r="H26" i="29"/>
  <c r="AL65" i="29"/>
  <c r="AM65" i="29" s="1"/>
  <c r="AL129" i="29"/>
  <c r="AM129" i="29" s="1"/>
  <c r="AL193" i="29"/>
  <c r="AM193" i="29" s="1"/>
  <c r="AL377" i="29"/>
  <c r="AM377" i="29" s="1"/>
  <c r="AL26" i="29"/>
  <c r="AM26" i="29" s="1"/>
  <c r="AL62" i="29"/>
  <c r="AM62" i="29" s="1"/>
  <c r="AL126" i="29"/>
  <c r="AM126" i="29" s="1"/>
  <c r="AL190" i="29"/>
  <c r="AM190" i="29" s="1"/>
  <c r="AL378" i="29"/>
  <c r="AM378" i="29" s="1"/>
  <c r="AL29" i="29"/>
  <c r="AM29" i="29" s="1"/>
  <c r="AL67" i="29"/>
  <c r="AM67" i="29" s="1"/>
  <c r="AL131" i="29"/>
  <c r="AM131" i="29" s="1"/>
  <c r="AL195" i="29"/>
  <c r="AM195" i="29" s="1"/>
  <c r="AL391" i="29"/>
  <c r="AM391" i="29" s="1"/>
  <c r="AL216" i="29"/>
  <c r="AM216" i="29" s="1"/>
  <c r="AL308" i="29"/>
  <c r="AM308" i="29" s="1"/>
  <c r="AL372" i="29"/>
  <c r="AM372" i="29" s="1"/>
  <c r="AL204" i="29"/>
  <c r="AM204" i="29" s="1"/>
  <c r="AL317" i="29"/>
  <c r="AM317" i="29" s="1"/>
  <c r="AL345" i="29"/>
  <c r="AM345" i="29" s="1"/>
  <c r="AL261" i="29"/>
  <c r="AM261" i="29" s="1"/>
  <c r="H27" i="29"/>
  <c r="AL314" i="29"/>
  <c r="AM314" i="29" s="1"/>
  <c r="AL148" i="29"/>
  <c r="AM148" i="29" s="1"/>
  <c r="AL355" i="29"/>
  <c r="AM355" i="29" s="1"/>
  <c r="AL286" i="29"/>
  <c r="AM286" i="29" s="1"/>
  <c r="AL116" i="29"/>
  <c r="AM116" i="29" s="1"/>
  <c r="AL351" i="29"/>
  <c r="AM351" i="29" s="1"/>
  <c r="AB18" i="29"/>
  <c r="AB53" i="29"/>
  <c r="AB19" i="29"/>
  <c r="AR37" i="29"/>
  <c r="AS37" i="29" s="1"/>
  <c r="AR22" i="29"/>
  <c r="AS22" i="29" s="1"/>
  <c r="H67" i="29"/>
  <c r="H82" i="29"/>
  <c r="AL188" i="29"/>
  <c r="AM188" i="29" s="1"/>
  <c r="AL337" i="29"/>
  <c r="AM337" i="29" s="1"/>
  <c r="AL290" i="29"/>
  <c r="AM290" i="29" s="1"/>
  <c r="AL68" i="29"/>
  <c r="AM68" i="29" s="1"/>
  <c r="AL331" i="29"/>
  <c r="AM331" i="29" s="1"/>
  <c r="AL258" i="29"/>
  <c r="AM258" i="29" s="1"/>
  <c r="H37" i="29"/>
  <c r="AL327" i="29"/>
  <c r="AM327" i="29" s="1"/>
  <c r="AR51" i="29"/>
  <c r="AS51" i="29" s="1"/>
  <c r="AB10" i="29"/>
  <c r="AR52" i="29"/>
  <c r="AS52" i="29" s="1"/>
  <c r="AR25" i="29"/>
  <c r="AS25" i="29" s="1"/>
  <c r="AB44" i="29"/>
  <c r="AR50" i="29"/>
  <c r="AS50" i="29" s="1"/>
  <c r="H79" i="29"/>
  <c r="AL76" i="29"/>
  <c r="AM76" i="29" s="1"/>
  <c r="AL140" i="29"/>
  <c r="AM140" i="29" s="1"/>
  <c r="AL270" i="29"/>
  <c r="AM270" i="29" s="1"/>
  <c r="H20" i="29"/>
  <c r="AL311" i="29"/>
  <c r="AM311" i="29" s="1"/>
  <c r="AL176" i="29"/>
  <c r="AM176" i="29" s="1"/>
  <c r="AL366" i="29"/>
  <c r="AM366" i="29" s="1"/>
  <c r="AL299" i="29"/>
  <c r="AM299" i="29" s="1"/>
  <c r="AR39" i="29"/>
  <c r="AS39" i="29" s="1"/>
  <c r="AR12" i="29"/>
  <c r="AS12" i="29" s="1"/>
  <c r="AR40" i="29"/>
  <c r="AS40" i="29" s="1"/>
  <c r="AR10" i="29"/>
  <c r="AS10" i="29" s="1"/>
  <c r="AB32" i="29"/>
  <c r="AB41" i="29"/>
  <c r="H76" i="29"/>
  <c r="H92" i="29"/>
  <c r="AL289" i="29"/>
  <c r="AM289" i="29" s="1"/>
  <c r="AL96" i="29"/>
  <c r="AM96" i="29" s="1"/>
  <c r="AL334" i="29"/>
  <c r="AM334" i="29" s="1"/>
  <c r="AL255" i="29"/>
  <c r="AM255" i="29" s="1"/>
  <c r="AL383" i="29"/>
  <c r="AM383" i="29" s="1"/>
  <c r="AL310" i="29"/>
  <c r="AM310" i="29" s="1"/>
  <c r="AL228" i="29"/>
  <c r="AM228" i="29" s="1"/>
  <c r="AR14" i="29"/>
  <c r="AS14" i="29" s="1"/>
  <c r="AB30" i="29"/>
  <c r="AR13" i="29"/>
  <c r="AS13" i="29" s="1"/>
  <c r="AB31" i="29"/>
  <c r="AR49" i="29"/>
  <c r="AS49" i="29" s="1"/>
  <c r="AL84" i="29"/>
  <c r="AM84" i="29" s="1"/>
  <c r="H115" i="29"/>
  <c r="AL80" i="29"/>
  <c r="AM80" i="29" s="1"/>
  <c r="AL275" i="29"/>
  <c r="AM275" i="29" s="1"/>
  <c r="AB46" i="29"/>
  <c r="AB47" i="29"/>
  <c r="AB52" i="29"/>
  <c r="AB37" i="29"/>
  <c r="H81" i="29"/>
  <c r="H94" i="29"/>
  <c r="H96" i="29"/>
  <c r="H57" i="29"/>
  <c r="H100" i="29"/>
  <c r="H102" i="29"/>
  <c r="H104" i="29"/>
  <c r="H108" i="29"/>
  <c r="H112" i="29"/>
  <c r="H116" i="29"/>
  <c r="H120" i="29"/>
  <c r="H124" i="29"/>
  <c r="H128" i="29"/>
  <c r="AL274" i="29"/>
  <c r="AM274" i="29" s="1"/>
  <c r="AB45" i="29"/>
  <c r="AR33" i="29"/>
  <c r="AS33" i="29" s="1"/>
  <c r="AB33" i="29"/>
  <c r="H69" i="29"/>
  <c r="H85" i="29"/>
  <c r="H95" i="29"/>
  <c r="H65" i="29"/>
  <c r="H98" i="29"/>
  <c r="H61" i="29"/>
  <c r="H105" i="29"/>
  <c r="H109" i="29"/>
  <c r="H113" i="29"/>
  <c r="H117" i="29"/>
  <c r="H121" i="29"/>
  <c r="H125" i="29"/>
  <c r="AL343" i="29"/>
  <c r="AM343" i="29" s="1"/>
  <c r="H59" i="29"/>
  <c r="H129" i="29"/>
  <c r="AL291" i="29"/>
  <c r="AM291" i="29" s="1"/>
  <c r="AL342" i="29"/>
  <c r="AM342" i="29" s="1"/>
  <c r="AR27" i="29"/>
  <c r="AS27" i="29" s="1"/>
  <c r="AR28" i="29"/>
  <c r="AS28" i="29" s="1"/>
  <c r="AB20" i="29"/>
  <c r="AR38" i="29"/>
  <c r="AS38" i="29" s="1"/>
  <c r="H73" i="29"/>
  <c r="H89" i="29"/>
  <c r="H64" i="29"/>
  <c r="H97" i="29"/>
  <c r="H58" i="29"/>
  <c r="H60" i="29"/>
  <c r="H62" i="29"/>
  <c r="H106" i="29"/>
  <c r="H110" i="29"/>
  <c r="H114" i="29"/>
  <c r="H118" i="29"/>
  <c r="H122" i="29"/>
  <c r="H126" i="29"/>
  <c r="H130" i="29"/>
  <c r="AL347" i="29"/>
  <c r="AM347" i="29" s="1"/>
  <c r="AB12" i="29"/>
  <c r="AB15" i="29"/>
  <c r="AB36" i="29"/>
  <c r="AR18" i="29"/>
  <c r="AS18" i="29" s="1"/>
  <c r="H77" i="29"/>
  <c r="H93" i="29"/>
  <c r="H55" i="29"/>
  <c r="H56" i="29"/>
  <c r="H99" i="29"/>
  <c r="H101" i="29"/>
  <c r="H103" i="29"/>
  <c r="H107" i="29"/>
  <c r="H111" i="29"/>
  <c r="H119" i="29"/>
  <c r="H123" i="29"/>
  <c r="H127" i="29"/>
  <c r="H131" i="29"/>
  <c r="AD152" i="30"/>
  <c r="T152" i="30"/>
  <c r="K152" i="30"/>
  <c r="L152" i="30" s="1"/>
  <c r="W152" i="30"/>
  <c r="Q152" i="30"/>
  <c r="R152" i="30" s="1"/>
  <c r="U152" i="30"/>
  <c r="H153" i="30"/>
  <c r="U200" i="31"/>
  <c r="K200" i="31"/>
  <c r="L200" i="31" s="1"/>
  <c r="AD200" i="31"/>
  <c r="Q200" i="31"/>
  <c r="R200" i="31" s="1"/>
  <c r="T200" i="31"/>
  <c r="W200" i="31"/>
  <c r="H201" i="31"/>
  <c r="Q333" i="29"/>
  <c r="R333" i="29" s="1"/>
  <c r="P306" i="8"/>
  <c r="O306" i="8"/>
  <c r="W119" i="29" l="1"/>
  <c r="Q119" i="29"/>
  <c r="R119" i="29" s="1"/>
  <c r="T119" i="29"/>
  <c r="U119" i="29"/>
  <c r="K119" i="29"/>
  <c r="L119" i="29" s="1"/>
  <c r="AD119" i="29"/>
  <c r="U93" i="29"/>
  <c r="Q93" i="29"/>
  <c r="R93" i="29" s="1"/>
  <c r="W93" i="29"/>
  <c r="AD93" i="29"/>
  <c r="K93" i="29"/>
  <c r="L93" i="29" s="1"/>
  <c r="T93" i="29"/>
  <c r="Q126" i="29"/>
  <c r="R126" i="29" s="1"/>
  <c r="T126" i="29"/>
  <c r="K126" i="29"/>
  <c r="L126" i="29" s="1"/>
  <c r="AD126" i="29"/>
  <c r="U126" i="29"/>
  <c r="W126" i="29"/>
  <c r="Q58" i="29"/>
  <c r="R58" i="29" s="1"/>
  <c r="W58" i="29"/>
  <c r="K58" i="29"/>
  <c r="L58" i="29" s="1"/>
  <c r="AD58" i="29"/>
  <c r="T58" i="29"/>
  <c r="U58" i="29"/>
  <c r="U109" i="29"/>
  <c r="AD109" i="29"/>
  <c r="K109" i="29"/>
  <c r="L109" i="29" s="1"/>
  <c r="T109" i="29"/>
  <c r="W109" i="29"/>
  <c r="Q109" i="29"/>
  <c r="R109" i="29" s="1"/>
  <c r="AD128" i="29"/>
  <c r="Q128" i="29"/>
  <c r="R128" i="29" s="1"/>
  <c r="W128" i="29"/>
  <c r="T128" i="29"/>
  <c r="K128" i="29"/>
  <c r="L128" i="29" s="1"/>
  <c r="U128" i="29"/>
  <c r="Q100" i="29"/>
  <c r="R100" i="29" s="1"/>
  <c r="T100" i="29"/>
  <c r="U100" i="29"/>
  <c r="AD100" i="29"/>
  <c r="K100" i="29"/>
  <c r="L100" i="29" s="1"/>
  <c r="W100" i="29"/>
  <c r="T131" i="29"/>
  <c r="K131" i="29"/>
  <c r="L131" i="29" s="1"/>
  <c r="AD131" i="29"/>
  <c r="Q131" i="29"/>
  <c r="R131" i="29" s="1"/>
  <c r="W131" i="29"/>
  <c r="U131" i="29"/>
  <c r="W111" i="29"/>
  <c r="K111" i="29"/>
  <c r="L111" i="29" s="1"/>
  <c r="T111" i="29"/>
  <c r="AD111" i="29"/>
  <c r="U111" i="29"/>
  <c r="Q111" i="29"/>
  <c r="R111" i="29" s="1"/>
  <c r="T99" i="29"/>
  <c r="Q99" i="29"/>
  <c r="R99" i="29" s="1"/>
  <c r="K99" i="29"/>
  <c r="L99" i="29" s="1"/>
  <c r="AD99" i="29"/>
  <c r="U99" i="29"/>
  <c r="W99" i="29"/>
  <c r="AD77" i="29"/>
  <c r="K77" i="29"/>
  <c r="L77" i="29" s="1"/>
  <c r="Q77" i="29"/>
  <c r="R77" i="29" s="1"/>
  <c r="U77" i="29"/>
  <c r="T77" i="29"/>
  <c r="W77" i="29"/>
  <c r="W122" i="29"/>
  <c r="AD122" i="29"/>
  <c r="T122" i="29"/>
  <c r="U122" i="29"/>
  <c r="K122" i="29"/>
  <c r="L122" i="29" s="1"/>
  <c r="Q122" i="29"/>
  <c r="R122" i="29" s="1"/>
  <c r="T106" i="29"/>
  <c r="U106" i="29"/>
  <c r="W106" i="29"/>
  <c r="Q106" i="29"/>
  <c r="R106" i="29" s="1"/>
  <c r="K106" i="29"/>
  <c r="L106" i="29" s="1"/>
  <c r="AD106" i="29"/>
  <c r="K97" i="29"/>
  <c r="L97" i="29" s="1"/>
  <c r="Q97" i="29"/>
  <c r="R97" i="29" s="1"/>
  <c r="W97" i="29"/>
  <c r="U97" i="29"/>
  <c r="AD97" i="29"/>
  <c r="T97" i="29"/>
  <c r="T59" i="29"/>
  <c r="U59" i="29"/>
  <c r="AD59" i="29"/>
  <c r="W59" i="29"/>
  <c r="Q59" i="29"/>
  <c r="R59" i="29" s="1"/>
  <c r="K59" i="29"/>
  <c r="L59" i="29" s="1"/>
  <c r="Q121" i="29"/>
  <c r="R121" i="29" s="1"/>
  <c r="T121" i="29"/>
  <c r="K121" i="29"/>
  <c r="L121" i="29" s="1"/>
  <c r="W121" i="29"/>
  <c r="AD121" i="29"/>
  <c r="U121" i="29"/>
  <c r="U105" i="29"/>
  <c r="K105" i="29"/>
  <c r="L105" i="29" s="1"/>
  <c r="AD105" i="29"/>
  <c r="Q105" i="29"/>
  <c r="R105" i="29" s="1"/>
  <c r="T105" i="29"/>
  <c r="W105" i="29"/>
  <c r="K95" i="29"/>
  <c r="L95" i="29" s="1"/>
  <c r="W95" i="29"/>
  <c r="AD95" i="29"/>
  <c r="U95" i="29"/>
  <c r="T95" i="29"/>
  <c r="Q95" i="29"/>
  <c r="R95" i="29" s="1"/>
  <c r="K124" i="29"/>
  <c r="L124" i="29" s="1"/>
  <c r="T124" i="29"/>
  <c r="W124" i="29"/>
  <c r="U124" i="29"/>
  <c r="Q124" i="29"/>
  <c r="R124" i="29" s="1"/>
  <c r="AD124" i="29"/>
  <c r="T108" i="29"/>
  <c r="Q108" i="29"/>
  <c r="R108" i="29" s="1"/>
  <c r="AD108" i="29"/>
  <c r="U108" i="29"/>
  <c r="W108" i="29"/>
  <c r="K108" i="29"/>
  <c r="L108" i="29" s="1"/>
  <c r="K57" i="29"/>
  <c r="L57" i="29" s="1"/>
  <c r="U57" i="29"/>
  <c r="W57" i="29"/>
  <c r="T57" i="29"/>
  <c r="AD57" i="29"/>
  <c r="Q57" i="29"/>
  <c r="R57" i="29" s="1"/>
  <c r="AD82" i="29"/>
  <c r="U82" i="29"/>
  <c r="W82" i="29"/>
  <c r="T82" i="29"/>
  <c r="K82" i="29"/>
  <c r="L82" i="29" s="1"/>
  <c r="Q82" i="29"/>
  <c r="R82" i="29" s="1"/>
  <c r="T45" i="29"/>
  <c r="Q45" i="29"/>
  <c r="R45" i="29" s="1"/>
  <c r="W45" i="29"/>
  <c r="K45" i="29"/>
  <c r="L45" i="29" s="1"/>
  <c r="AD45" i="29"/>
  <c r="U45" i="29"/>
  <c r="Q51" i="29"/>
  <c r="R51" i="29" s="1"/>
  <c r="AD51" i="29"/>
  <c r="K51" i="29"/>
  <c r="L51" i="29" s="1"/>
  <c r="T51" i="29"/>
  <c r="U51" i="29"/>
  <c r="W51" i="29"/>
  <c r="U49" i="29"/>
  <c r="W49" i="29"/>
  <c r="T49" i="29"/>
  <c r="Q49" i="29"/>
  <c r="R49" i="29" s="1"/>
  <c r="AD49" i="29"/>
  <c r="K49" i="29"/>
  <c r="L49" i="29" s="1"/>
  <c r="W19" i="29"/>
  <c r="K19" i="29"/>
  <c r="L19" i="29" s="1"/>
  <c r="Q19" i="29"/>
  <c r="R19" i="29" s="1"/>
  <c r="T19" i="29"/>
  <c r="AD19" i="29"/>
  <c r="U19" i="29"/>
  <c r="T68" i="29"/>
  <c r="AD68" i="29"/>
  <c r="W68" i="29"/>
  <c r="K68" i="29"/>
  <c r="L68" i="29" s="1"/>
  <c r="U68" i="29"/>
  <c r="Q68" i="29"/>
  <c r="R68" i="29" s="1"/>
  <c r="U36" i="29"/>
  <c r="Q36" i="29"/>
  <c r="R36" i="29" s="1"/>
  <c r="AD36" i="29"/>
  <c r="T36" i="29"/>
  <c r="K36" i="29"/>
  <c r="L36" i="29" s="1"/>
  <c r="W36" i="29"/>
  <c r="Q34" i="29"/>
  <c r="R34" i="29" s="1"/>
  <c r="W34" i="29"/>
  <c r="K34" i="29"/>
  <c r="L34" i="29" s="1"/>
  <c r="U34" i="29"/>
  <c r="AD34" i="29"/>
  <c r="T34" i="29"/>
  <c r="AD32" i="29"/>
  <c r="Q32" i="29"/>
  <c r="R32" i="29" s="1"/>
  <c r="K32" i="29"/>
  <c r="L32" i="29" s="1"/>
  <c r="T32" i="29"/>
  <c r="U32" i="29"/>
  <c r="W32" i="29"/>
  <c r="K10" i="29"/>
  <c r="L10" i="29" s="1"/>
  <c r="W10" i="29"/>
  <c r="U10" i="29"/>
  <c r="Q10" i="29"/>
  <c r="R10" i="29" s="1"/>
  <c r="T10" i="29"/>
  <c r="AD10" i="29"/>
  <c r="W43" i="29"/>
  <c r="K43" i="29"/>
  <c r="L43" i="29" s="1"/>
  <c r="Q43" i="29"/>
  <c r="R43" i="29" s="1"/>
  <c r="T43" i="29"/>
  <c r="U43" i="29"/>
  <c r="AD43" i="29"/>
  <c r="K23" i="29"/>
  <c r="L23" i="29" s="1"/>
  <c r="Q23" i="29"/>
  <c r="R23" i="29" s="1"/>
  <c r="AD23" i="29"/>
  <c r="W23" i="29"/>
  <c r="U23" i="29"/>
  <c r="T23" i="29"/>
  <c r="U30" i="29"/>
  <c r="Q30" i="29"/>
  <c r="R30" i="29" s="1"/>
  <c r="T30" i="29"/>
  <c r="AD30" i="29"/>
  <c r="W30" i="29"/>
  <c r="K30" i="29"/>
  <c r="L30" i="29" s="1"/>
  <c r="AD80" i="29"/>
  <c r="U80" i="29"/>
  <c r="W80" i="29"/>
  <c r="T80" i="29"/>
  <c r="K80" i="29"/>
  <c r="L80" i="29" s="1"/>
  <c r="Q80" i="29"/>
  <c r="R80" i="29" s="1"/>
  <c r="AD53" i="29"/>
  <c r="Q53" i="29"/>
  <c r="R53" i="29" s="1"/>
  <c r="T53" i="29"/>
  <c r="U53" i="29"/>
  <c r="K53" i="29"/>
  <c r="L53" i="29" s="1"/>
  <c r="W53" i="29"/>
  <c r="T66" i="29"/>
  <c r="W66" i="29"/>
  <c r="AD66" i="29"/>
  <c r="K66" i="29"/>
  <c r="L66" i="29" s="1"/>
  <c r="U66" i="29"/>
  <c r="Q66" i="29"/>
  <c r="R66" i="29" s="1"/>
  <c r="T63" i="29"/>
  <c r="Q63" i="29"/>
  <c r="R63" i="29" s="1"/>
  <c r="W63" i="29"/>
  <c r="K63" i="29"/>
  <c r="L63" i="29" s="1"/>
  <c r="U63" i="29"/>
  <c r="AD63" i="29"/>
  <c r="W24" i="29"/>
  <c r="Q24" i="29"/>
  <c r="R24" i="29" s="1"/>
  <c r="AD24" i="29"/>
  <c r="K24" i="29"/>
  <c r="L24" i="29" s="1"/>
  <c r="U24" i="29"/>
  <c r="T24" i="29"/>
  <c r="W11" i="29"/>
  <c r="U11" i="29"/>
  <c r="Q11" i="29"/>
  <c r="R11" i="29" s="1"/>
  <c r="AD11" i="29"/>
  <c r="T11" i="29"/>
  <c r="K11" i="29"/>
  <c r="L11" i="29" s="1"/>
  <c r="W47" i="29"/>
  <c r="K47" i="29"/>
  <c r="L47" i="29" s="1"/>
  <c r="U47" i="29"/>
  <c r="T47" i="29"/>
  <c r="AD47" i="29"/>
  <c r="Q47" i="29"/>
  <c r="R47" i="29" s="1"/>
  <c r="T54" i="29"/>
  <c r="U54" i="29"/>
  <c r="W54" i="29"/>
  <c r="AD54" i="29"/>
  <c r="Q54" i="29"/>
  <c r="R54" i="29" s="1"/>
  <c r="K54" i="29"/>
  <c r="L54" i="29" s="1"/>
  <c r="AD127" i="29"/>
  <c r="W127" i="29"/>
  <c r="T127" i="29"/>
  <c r="K127" i="29"/>
  <c r="L127" i="29" s="1"/>
  <c r="U127" i="29"/>
  <c r="Q127" i="29"/>
  <c r="R127" i="29" s="1"/>
  <c r="W62" i="29"/>
  <c r="AD62" i="29"/>
  <c r="K62" i="29"/>
  <c r="L62" i="29" s="1"/>
  <c r="Q62" i="29"/>
  <c r="R62" i="29" s="1"/>
  <c r="U62" i="29"/>
  <c r="T62" i="29"/>
  <c r="Q85" i="29"/>
  <c r="R85" i="29" s="1"/>
  <c r="K85" i="29"/>
  <c r="L85" i="29" s="1"/>
  <c r="T85" i="29"/>
  <c r="W85" i="29"/>
  <c r="U85" i="29"/>
  <c r="AD85" i="29"/>
  <c r="K104" i="29"/>
  <c r="L104" i="29" s="1"/>
  <c r="T104" i="29"/>
  <c r="W104" i="29"/>
  <c r="Q104" i="29"/>
  <c r="R104" i="29" s="1"/>
  <c r="AD104" i="29"/>
  <c r="U104" i="29"/>
  <c r="T96" i="29"/>
  <c r="Q96" i="29"/>
  <c r="R96" i="29" s="1"/>
  <c r="W96" i="29"/>
  <c r="U96" i="29"/>
  <c r="AD96" i="29"/>
  <c r="K96" i="29"/>
  <c r="L96" i="29" s="1"/>
  <c r="W92" i="29"/>
  <c r="AD92" i="29"/>
  <c r="T92" i="29"/>
  <c r="K92" i="29"/>
  <c r="L92" i="29" s="1"/>
  <c r="Q92" i="29"/>
  <c r="R92" i="29" s="1"/>
  <c r="U92" i="29"/>
  <c r="K20" i="29"/>
  <c r="L20" i="29" s="1"/>
  <c r="AD20" i="29"/>
  <c r="U20" i="29"/>
  <c r="T20" i="29"/>
  <c r="Q20" i="29"/>
  <c r="R20" i="29" s="1"/>
  <c r="W20" i="29"/>
  <c r="K79" i="29"/>
  <c r="L79" i="29" s="1"/>
  <c r="T79" i="29"/>
  <c r="Q79" i="29"/>
  <c r="R79" i="29" s="1"/>
  <c r="W79" i="29"/>
  <c r="AD79" i="29"/>
  <c r="U79" i="29"/>
  <c r="T37" i="29"/>
  <c r="W37" i="29"/>
  <c r="AD37" i="29"/>
  <c r="Q37" i="29"/>
  <c r="R37" i="29" s="1"/>
  <c r="K37" i="29"/>
  <c r="L37" i="29" s="1"/>
  <c r="U37" i="29"/>
  <c r="AD67" i="29"/>
  <c r="K67" i="29"/>
  <c r="L67" i="29" s="1"/>
  <c r="T67" i="29"/>
  <c r="W67" i="29"/>
  <c r="Q67" i="29"/>
  <c r="R67" i="29" s="1"/>
  <c r="U67" i="29"/>
  <c r="U27" i="29"/>
  <c r="AD27" i="29"/>
  <c r="T27" i="29"/>
  <c r="K27" i="29"/>
  <c r="L27" i="29" s="1"/>
  <c r="Q27" i="29"/>
  <c r="R27" i="29" s="1"/>
  <c r="W27" i="29"/>
  <c r="U33" i="29"/>
  <c r="AD33" i="29"/>
  <c r="Q33" i="29"/>
  <c r="R33" i="29" s="1"/>
  <c r="K33" i="29"/>
  <c r="L33" i="29" s="1"/>
  <c r="W33" i="29"/>
  <c r="T33" i="29"/>
  <c r="T41" i="29"/>
  <c r="AD41" i="29"/>
  <c r="Q41" i="29"/>
  <c r="R41" i="29" s="1"/>
  <c r="K41" i="29"/>
  <c r="L41" i="29" s="1"/>
  <c r="W41" i="29"/>
  <c r="U41" i="29"/>
  <c r="Q91" i="29"/>
  <c r="R91" i="29" s="1"/>
  <c r="T91" i="29"/>
  <c r="K91" i="29"/>
  <c r="L91" i="29" s="1"/>
  <c r="U91" i="29"/>
  <c r="AD91" i="29"/>
  <c r="W91" i="29"/>
  <c r="K15" i="29"/>
  <c r="L15" i="29" s="1"/>
  <c r="AD15" i="29"/>
  <c r="T15" i="29"/>
  <c r="Q15" i="29"/>
  <c r="R15" i="29" s="1"/>
  <c r="W15" i="29"/>
  <c r="U15" i="29"/>
  <c r="T78" i="29"/>
  <c r="K78" i="29"/>
  <c r="L78" i="29" s="1"/>
  <c r="W78" i="29"/>
  <c r="U78" i="29"/>
  <c r="AD78" i="29"/>
  <c r="Q78" i="29"/>
  <c r="R78" i="29" s="1"/>
  <c r="T90" i="29"/>
  <c r="AD90" i="29"/>
  <c r="W90" i="29"/>
  <c r="U90" i="29"/>
  <c r="K90" i="29"/>
  <c r="L90" i="29" s="1"/>
  <c r="Q90" i="29"/>
  <c r="R90" i="29" s="1"/>
  <c r="AD18" i="29"/>
  <c r="T18" i="29"/>
  <c r="W18" i="29"/>
  <c r="Q18" i="29"/>
  <c r="R18" i="29" s="1"/>
  <c r="U18" i="29"/>
  <c r="K18" i="29"/>
  <c r="L18" i="29" s="1"/>
  <c r="K35" i="29"/>
  <c r="L35" i="29" s="1"/>
  <c r="AD35" i="29"/>
  <c r="U35" i="29"/>
  <c r="T35" i="29"/>
  <c r="Q35" i="29"/>
  <c r="R35" i="29" s="1"/>
  <c r="W35" i="29"/>
  <c r="U14" i="29"/>
  <c r="W14" i="29"/>
  <c r="T14" i="29"/>
  <c r="Q14" i="29"/>
  <c r="R14" i="29" s="1"/>
  <c r="K14" i="29"/>
  <c r="L14" i="29" s="1"/>
  <c r="AD14" i="29"/>
  <c r="T52" i="29"/>
  <c r="AD52" i="29"/>
  <c r="U52" i="29"/>
  <c r="K52" i="29"/>
  <c r="L52" i="29" s="1"/>
  <c r="W52" i="29"/>
  <c r="Q52" i="29"/>
  <c r="R52" i="29" s="1"/>
  <c r="Q153" i="30"/>
  <c r="R153" i="30" s="1"/>
  <c r="K153" i="30"/>
  <c r="L153" i="30" s="1"/>
  <c r="AD153" i="30"/>
  <c r="U153" i="30"/>
  <c r="W153" i="30"/>
  <c r="T153" i="30"/>
  <c r="H154" i="30"/>
  <c r="W107" i="29"/>
  <c r="Q107" i="29"/>
  <c r="R107" i="29" s="1"/>
  <c r="U107" i="29"/>
  <c r="AD107" i="29"/>
  <c r="K107" i="29"/>
  <c r="L107" i="29" s="1"/>
  <c r="T107" i="29"/>
  <c r="AD56" i="29"/>
  <c r="Q56" i="29"/>
  <c r="R56" i="29" s="1"/>
  <c r="W56" i="29"/>
  <c r="T56" i="29"/>
  <c r="U56" i="29"/>
  <c r="K56" i="29"/>
  <c r="L56" i="29" s="1"/>
  <c r="AD118" i="29"/>
  <c r="Q118" i="29"/>
  <c r="R118" i="29" s="1"/>
  <c r="T118" i="29"/>
  <c r="K118" i="29"/>
  <c r="L118" i="29" s="1"/>
  <c r="U118" i="29"/>
  <c r="W118" i="29"/>
  <c r="AD64" i="29"/>
  <c r="K64" i="29"/>
  <c r="L64" i="29" s="1"/>
  <c r="W64" i="29"/>
  <c r="Q64" i="29"/>
  <c r="R64" i="29" s="1"/>
  <c r="T64" i="29"/>
  <c r="U64" i="29"/>
  <c r="Q117" i="29"/>
  <c r="R117" i="29" s="1"/>
  <c r="W117" i="29"/>
  <c r="AD117" i="29"/>
  <c r="U117" i="29"/>
  <c r="K117" i="29"/>
  <c r="L117" i="29" s="1"/>
  <c r="T117" i="29"/>
  <c r="T61" i="29"/>
  <c r="W61" i="29"/>
  <c r="AD61" i="29"/>
  <c r="U61" i="29"/>
  <c r="Q61" i="29"/>
  <c r="R61" i="29" s="1"/>
  <c r="K61" i="29"/>
  <c r="L61" i="29" s="1"/>
  <c r="T120" i="29"/>
  <c r="K120" i="29"/>
  <c r="L120" i="29" s="1"/>
  <c r="W120" i="29"/>
  <c r="U120" i="29"/>
  <c r="Q120" i="29"/>
  <c r="R120" i="29" s="1"/>
  <c r="AD120" i="29"/>
  <c r="AD201" i="31"/>
  <c r="T201" i="31"/>
  <c r="U201" i="31"/>
  <c r="K201" i="31"/>
  <c r="L201" i="31" s="1"/>
  <c r="Q201" i="31"/>
  <c r="R201" i="31" s="1"/>
  <c r="W201" i="31"/>
  <c r="H202" i="31"/>
  <c r="U123" i="29"/>
  <c r="Q123" i="29"/>
  <c r="R123" i="29" s="1"/>
  <c r="AD123" i="29"/>
  <c r="W123" i="29"/>
  <c r="K123" i="29"/>
  <c r="L123" i="29" s="1"/>
  <c r="T123" i="29"/>
  <c r="U103" i="29"/>
  <c r="K103" i="29"/>
  <c r="L103" i="29" s="1"/>
  <c r="AD103" i="29"/>
  <c r="W103" i="29"/>
  <c r="T103" i="29"/>
  <c r="Q103" i="29"/>
  <c r="R103" i="29" s="1"/>
  <c r="W55" i="29"/>
  <c r="Q55" i="29"/>
  <c r="R55" i="29" s="1"/>
  <c r="T55" i="29"/>
  <c r="U55" i="29"/>
  <c r="K55" i="29"/>
  <c r="L55" i="29" s="1"/>
  <c r="AD55" i="29"/>
  <c r="T130" i="29"/>
  <c r="Q130" i="29"/>
  <c r="R130" i="29" s="1"/>
  <c r="U130" i="29"/>
  <c r="K130" i="29"/>
  <c r="L130" i="29" s="1"/>
  <c r="W130" i="29"/>
  <c r="AD130" i="29"/>
  <c r="T114" i="29"/>
  <c r="U114" i="29"/>
  <c r="W114" i="29"/>
  <c r="Q114" i="29"/>
  <c r="R114" i="29" s="1"/>
  <c r="AD114" i="29"/>
  <c r="K114" i="29"/>
  <c r="L114" i="29" s="1"/>
  <c r="U60" i="29"/>
  <c r="AD60" i="29"/>
  <c r="T60" i="29"/>
  <c r="Q60" i="29"/>
  <c r="R60" i="29" s="1"/>
  <c r="W60" i="29"/>
  <c r="K60" i="29"/>
  <c r="L60" i="29" s="1"/>
  <c r="U89" i="29"/>
  <c r="K89" i="29"/>
  <c r="L89" i="29" s="1"/>
  <c r="W89" i="29"/>
  <c r="T89" i="29"/>
  <c r="Q89" i="29"/>
  <c r="R89" i="29" s="1"/>
  <c r="AD89" i="29"/>
  <c r="U113" i="29"/>
  <c r="W113" i="29"/>
  <c r="Q113" i="29"/>
  <c r="R113" i="29" s="1"/>
  <c r="T113" i="29"/>
  <c r="AD113" i="29"/>
  <c r="K113" i="29"/>
  <c r="L113" i="29" s="1"/>
  <c r="AD98" i="29"/>
  <c r="U98" i="29"/>
  <c r="Q98" i="29"/>
  <c r="R98" i="29" s="1"/>
  <c r="W98" i="29"/>
  <c r="K98" i="29"/>
  <c r="L98" i="29" s="1"/>
  <c r="T98" i="29"/>
  <c r="U69" i="29"/>
  <c r="T69" i="29"/>
  <c r="Q69" i="29"/>
  <c r="R69" i="29" s="1"/>
  <c r="AD69" i="29"/>
  <c r="W69" i="29"/>
  <c r="K69" i="29"/>
  <c r="L69" i="29" s="1"/>
  <c r="H132" i="29"/>
  <c r="T116" i="29"/>
  <c r="Q116" i="29"/>
  <c r="R116" i="29" s="1"/>
  <c r="K116" i="29"/>
  <c r="L116" i="29" s="1"/>
  <c r="AD116" i="29"/>
  <c r="W116" i="29"/>
  <c r="U116" i="29"/>
  <c r="K102" i="29"/>
  <c r="L102" i="29" s="1"/>
  <c r="T102" i="29"/>
  <c r="AD102" i="29"/>
  <c r="W102" i="29"/>
  <c r="Q102" i="29"/>
  <c r="R102" i="29" s="1"/>
  <c r="U102" i="29"/>
  <c r="U94" i="29"/>
  <c r="AD94" i="29"/>
  <c r="T94" i="29"/>
  <c r="K94" i="29"/>
  <c r="L94" i="29" s="1"/>
  <c r="W94" i="29"/>
  <c r="Q94" i="29"/>
  <c r="R94" i="29" s="1"/>
  <c r="U76" i="29"/>
  <c r="W76" i="29"/>
  <c r="K76" i="29"/>
  <c r="L76" i="29" s="1"/>
  <c r="T76" i="29"/>
  <c r="AD76" i="29"/>
  <c r="Q76" i="29"/>
  <c r="R76" i="29" s="1"/>
  <c r="Q39" i="29"/>
  <c r="R39" i="29" s="1"/>
  <c r="K39" i="29"/>
  <c r="L39" i="29" s="1"/>
  <c r="T39" i="29"/>
  <c r="W39" i="29"/>
  <c r="AD39" i="29"/>
  <c r="U39" i="29"/>
  <c r="K46" i="29"/>
  <c r="L46" i="29" s="1"/>
  <c r="T46" i="29"/>
  <c r="W46" i="29"/>
  <c r="AD46" i="29"/>
  <c r="U46" i="29"/>
  <c r="Q46" i="29"/>
  <c r="R46" i="29" s="1"/>
  <c r="W88" i="29"/>
  <c r="Q88" i="29"/>
  <c r="R88" i="29" s="1"/>
  <c r="AD88" i="29"/>
  <c r="U88" i="29"/>
  <c r="T88" i="29"/>
  <c r="K88" i="29"/>
  <c r="L88" i="29" s="1"/>
  <c r="Q75" i="29"/>
  <c r="R75" i="29" s="1"/>
  <c r="U75" i="29"/>
  <c r="K75" i="29"/>
  <c r="L75" i="29" s="1"/>
  <c r="AD75" i="29"/>
  <c r="W75" i="29"/>
  <c r="T75" i="29"/>
  <c r="AD21" i="29"/>
  <c r="U21" i="29"/>
  <c r="Q21" i="29"/>
  <c r="R21" i="29" s="1"/>
  <c r="K21" i="29"/>
  <c r="L21" i="29" s="1"/>
  <c r="T21" i="29"/>
  <c r="W21" i="29"/>
  <c r="T50" i="29"/>
  <c r="U50" i="29"/>
  <c r="W50" i="29"/>
  <c r="AD50" i="29"/>
  <c r="K50" i="29"/>
  <c r="L50" i="29" s="1"/>
  <c r="Q50" i="29"/>
  <c r="R50" i="29" s="1"/>
  <c r="K25" i="29"/>
  <c r="L25" i="29" s="1"/>
  <c r="U25" i="29"/>
  <c r="T25" i="29"/>
  <c r="AD25" i="29"/>
  <c r="Q25" i="29"/>
  <c r="R25" i="29" s="1"/>
  <c r="W25" i="29"/>
  <c r="T29" i="29"/>
  <c r="U29" i="29"/>
  <c r="AD29" i="29"/>
  <c r="W29" i="29"/>
  <c r="Q29" i="29"/>
  <c r="R29" i="29" s="1"/>
  <c r="K29" i="29"/>
  <c r="L29" i="29" s="1"/>
  <c r="AD87" i="29"/>
  <c r="W87" i="29"/>
  <c r="T87" i="29"/>
  <c r="Q87" i="29"/>
  <c r="R87" i="29" s="1"/>
  <c r="U87" i="29"/>
  <c r="K87" i="29"/>
  <c r="L87" i="29" s="1"/>
  <c r="AD74" i="29"/>
  <c r="U74" i="29"/>
  <c r="W74" i="29"/>
  <c r="Q74" i="29"/>
  <c r="R74" i="29" s="1"/>
  <c r="T74" i="29"/>
  <c r="K74" i="29"/>
  <c r="L74" i="29" s="1"/>
  <c r="U86" i="29"/>
  <c r="W86" i="29"/>
  <c r="T86" i="29"/>
  <c r="K86" i="29"/>
  <c r="L86" i="29" s="1"/>
  <c r="Q86" i="29"/>
  <c r="R86" i="29" s="1"/>
  <c r="AD86" i="29"/>
  <c r="U40" i="29"/>
  <c r="T40" i="29"/>
  <c r="Q40" i="29"/>
  <c r="R40" i="29" s="1"/>
  <c r="K40" i="29"/>
  <c r="L40" i="29" s="1"/>
  <c r="W40" i="29"/>
  <c r="AD40" i="29"/>
  <c r="K48" i="29"/>
  <c r="L48" i="29" s="1"/>
  <c r="AD48" i="29"/>
  <c r="W48" i="29"/>
  <c r="T48" i="29"/>
  <c r="U48" i="29"/>
  <c r="Q48" i="29"/>
  <c r="R48" i="29" s="1"/>
  <c r="K101" i="29"/>
  <c r="L101" i="29" s="1"/>
  <c r="W101" i="29"/>
  <c r="Q101" i="29"/>
  <c r="R101" i="29" s="1"/>
  <c r="AD101" i="29"/>
  <c r="U101" i="29"/>
  <c r="T101" i="29"/>
  <c r="K110" i="29"/>
  <c r="L110" i="29" s="1"/>
  <c r="AD110" i="29"/>
  <c r="U110" i="29"/>
  <c r="Q110" i="29"/>
  <c r="R110" i="29" s="1"/>
  <c r="W110" i="29"/>
  <c r="T110" i="29"/>
  <c r="W73" i="29"/>
  <c r="U73" i="29"/>
  <c r="K73" i="29"/>
  <c r="L73" i="29" s="1"/>
  <c r="AD73" i="29"/>
  <c r="Q73" i="29"/>
  <c r="R73" i="29" s="1"/>
  <c r="T73" i="29"/>
  <c r="U129" i="29"/>
  <c r="K129" i="29"/>
  <c r="L129" i="29" s="1"/>
  <c r="AD129" i="29"/>
  <c r="Q129" i="29"/>
  <c r="R129" i="29" s="1"/>
  <c r="T129" i="29"/>
  <c r="W129" i="29"/>
  <c r="W125" i="29"/>
  <c r="T125" i="29"/>
  <c r="K125" i="29"/>
  <c r="L125" i="29" s="1"/>
  <c r="U125" i="29"/>
  <c r="AD125" i="29"/>
  <c r="Q125" i="29"/>
  <c r="R125" i="29" s="1"/>
  <c r="W65" i="29"/>
  <c r="U65" i="29"/>
  <c r="T65" i="29"/>
  <c r="AD65" i="29"/>
  <c r="Q65" i="29"/>
  <c r="R65" i="29" s="1"/>
  <c r="K65" i="29"/>
  <c r="L65" i="29" s="1"/>
  <c r="T112" i="29"/>
  <c r="U112" i="29"/>
  <c r="Q112" i="29"/>
  <c r="R112" i="29" s="1"/>
  <c r="AD112" i="29"/>
  <c r="W112" i="29"/>
  <c r="K112" i="29"/>
  <c r="L112" i="29" s="1"/>
  <c r="U81" i="29"/>
  <c r="K81" i="29"/>
  <c r="L81" i="29" s="1"/>
  <c r="Q81" i="29"/>
  <c r="R81" i="29" s="1"/>
  <c r="T81" i="29"/>
  <c r="AD81" i="29"/>
  <c r="W81" i="29"/>
  <c r="AD115" i="29"/>
  <c r="K115" i="29"/>
  <c r="L115" i="29" s="1"/>
  <c r="T115" i="29"/>
  <c r="Q115" i="29"/>
  <c r="R115" i="29" s="1"/>
  <c r="W115" i="29"/>
  <c r="U115" i="29"/>
  <c r="T26" i="29"/>
  <c r="K26" i="29"/>
  <c r="L26" i="29" s="1"/>
  <c r="U26" i="29"/>
  <c r="AD26" i="29"/>
  <c r="Q26" i="29"/>
  <c r="R26" i="29" s="1"/>
  <c r="W26" i="29"/>
  <c r="T13" i="29"/>
  <c r="AD13" i="29"/>
  <c r="K13" i="29"/>
  <c r="L13" i="29" s="1"/>
  <c r="Q13" i="29"/>
  <c r="R13" i="29" s="1"/>
  <c r="U13" i="29"/>
  <c r="W13" i="29"/>
  <c r="Q44" i="29"/>
  <c r="R44" i="29" s="1"/>
  <c r="AD44" i="29"/>
  <c r="T44" i="29"/>
  <c r="W44" i="29"/>
  <c r="K44" i="29"/>
  <c r="L44" i="29" s="1"/>
  <c r="U44" i="29"/>
  <c r="W72" i="29"/>
  <c r="AD72" i="29"/>
  <c r="Q72" i="29"/>
  <c r="R72" i="29" s="1"/>
  <c r="U72" i="29"/>
  <c r="T72" i="29"/>
  <c r="K72" i="29"/>
  <c r="L72" i="29" s="1"/>
  <c r="AD31" i="29"/>
  <c r="U31" i="29"/>
  <c r="Q31" i="29"/>
  <c r="R31" i="29" s="1"/>
  <c r="K31" i="29"/>
  <c r="L31" i="29" s="1"/>
  <c r="W31" i="29"/>
  <c r="T31" i="29"/>
  <c r="AD38" i="29"/>
  <c r="U38" i="29"/>
  <c r="T38" i="29"/>
  <c r="W38" i="29"/>
  <c r="Q38" i="29"/>
  <c r="R38" i="29" s="1"/>
  <c r="K38" i="29"/>
  <c r="L38" i="29" s="1"/>
  <c r="Q28" i="29"/>
  <c r="R28" i="29" s="1"/>
  <c r="W28" i="29"/>
  <c r="U28" i="29"/>
  <c r="K28" i="29"/>
  <c r="L28" i="29" s="1"/>
  <c r="T28" i="29"/>
  <c r="AD28" i="29"/>
  <c r="AD84" i="29"/>
  <c r="T84" i="29"/>
  <c r="U84" i="29"/>
  <c r="Q84" i="29"/>
  <c r="R84" i="29" s="1"/>
  <c r="W84" i="29"/>
  <c r="K84" i="29"/>
  <c r="L84" i="29" s="1"/>
  <c r="T71" i="29"/>
  <c r="K71" i="29"/>
  <c r="L71" i="29" s="1"/>
  <c r="U71" i="29"/>
  <c r="W71" i="29"/>
  <c r="Q71" i="29"/>
  <c r="R71" i="29" s="1"/>
  <c r="AD71" i="29"/>
  <c r="U12" i="29"/>
  <c r="Q12" i="29"/>
  <c r="R12" i="29" s="1"/>
  <c r="K12" i="29"/>
  <c r="L12" i="29" s="1"/>
  <c r="AD12" i="29"/>
  <c r="T12" i="29"/>
  <c r="W12" i="29"/>
  <c r="AD42" i="29"/>
  <c r="W42" i="29"/>
  <c r="T42" i="29"/>
  <c r="U42" i="29"/>
  <c r="K42" i="29"/>
  <c r="L42" i="29" s="1"/>
  <c r="Q42" i="29"/>
  <c r="R42" i="29" s="1"/>
  <c r="AD17" i="29"/>
  <c r="W17" i="29"/>
  <c r="K17" i="29"/>
  <c r="L17" i="29" s="1"/>
  <c r="T17" i="29"/>
  <c r="Q17" i="29"/>
  <c r="R17" i="29" s="1"/>
  <c r="U17" i="29"/>
  <c r="U22" i="29"/>
  <c r="AD22" i="29"/>
  <c r="T22" i="29"/>
  <c r="Q22" i="29"/>
  <c r="R22" i="29" s="1"/>
  <c r="K22" i="29"/>
  <c r="L22" i="29" s="1"/>
  <c r="W22" i="29"/>
  <c r="W83" i="29"/>
  <c r="Q83" i="29"/>
  <c r="R83" i="29" s="1"/>
  <c r="K83" i="29"/>
  <c r="L83" i="29" s="1"/>
  <c r="U83" i="29"/>
  <c r="T83" i="29"/>
  <c r="AD83" i="29"/>
  <c r="AD70" i="29"/>
  <c r="Q70" i="29"/>
  <c r="R70" i="29" s="1"/>
  <c r="K70" i="29"/>
  <c r="L70" i="29" s="1"/>
  <c r="U70" i="29"/>
  <c r="T70" i="29"/>
  <c r="W70" i="29"/>
  <c r="T16" i="29"/>
  <c r="K16" i="29"/>
  <c r="L16" i="29" s="1"/>
  <c r="AD16" i="29"/>
  <c r="U16" i="29"/>
  <c r="W16" i="29"/>
  <c r="Q16" i="29"/>
  <c r="R16" i="29" s="1"/>
  <c r="Q334" i="29"/>
  <c r="R334" i="29" s="1"/>
  <c r="P307" i="8"/>
  <c r="O307" i="8"/>
  <c r="K132" i="29" l="1"/>
  <c r="L132" i="29" s="1"/>
  <c r="T132" i="29"/>
  <c r="W132" i="29"/>
  <c r="U132" i="29"/>
  <c r="Q132" i="29"/>
  <c r="R132" i="29" s="1"/>
  <c r="AD132" i="29"/>
  <c r="H133" i="29"/>
  <c r="K202" i="31"/>
  <c r="L202" i="31" s="1"/>
  <c r="Q202" i="31"/>
  <c r="R202" i="31" s="1"/>
  <c r="U202" i="31"/>
  <c r="T202" i="31"/>
  <c r="AD202" i="31"/>
  <c r="W202" i="31"/>
  <c r="H203" i="31"/>
  <c r="K154" i="30"/>
  <c r="L154" i="30" s="1"/>
  <c r="Q154" i="30"/>
  <c r="R154" i="30" s="1"/>
  <c r="T154" i="30"/>
  <c r="AD154" i="30"/>
  <c r="W154" i="30"/>
  <c r="U154" i="30"/>
  <c r="H155" i="30"/>
  <c r="Q335" i="29"/>
  <c r="R335" i="29" s="1"/>
  <c r="P308" i="8"/>
  <c r="O308" i="8"/>
  <c r="K133" i="29" l="1"/>
  <c r="L133" i="29" s="1"/>
  <c r="AD133" i="29"/>
  <c r="W133" i="29"/>
  <c r="T133" i="29"/>
  <c r="U133" i="29"/>
  <c r="Q133" i="29"/>
  <c r="R133" i="29" s="1"/>
  <c r="H134" i="29"/>
  <c r="Q203" i="31"/>
  <c r="R203" i="31" s="1"/>
  <c r="U203" i="31"/>
  <c r="AD203" i="31"/>
  <c r="T203" i="31"/>
  <c r="K203" i="31"/>
  <c r="L203" i="31" s="1"/>
  <c r="W203" i="31"/>
  <c r="H204" i="31"/>
  <c r="W155" i="30"/>
  <c r="U155" i="30"/>
  <c r="AD155" i="30"/>
  <c r="Q155" i="30"/>
  <c r="R155" i="30" s="1"/>
  <c r="T155" i="30"/>
  <c r="K155" i="30"/>
  <c r="L155" i="30" s="1"/>
  <c r="H156" i="30"/>
  <c r="Q336" i="29"/>
  <c r="R336" i="29" s="1"/>
  <c r="P309" i="8"/>
  <c r="O309" i="8"/>
  <c r="U134" i="29" l="1"/>
  <c r="K134" i="29"/>
  <c r="L134" i="29" s="1"/>
  <c r="W134" i="29"/>
  <c r="AD134" i="29"/>
  <c r="Q134" i="29"/>
  <c r="R134" i="29" s="1"/>
  <c r="T134" i="29"/>
  <c r="H135" i="29"/>
  <c r="AD204" i="31"/>
  <c r="U204" i="31"/>
  <c r="W204" i="31"/>
  <c r="T204" i="31"/>
  <c r="K204" i="31"/>
  <c r="L204" i="31" s="1"/>
  <c r="Q204" i="31"/>
  <c r="R204" i="31" s="1"/>
  <c r="H205" i="31"/>
  <c r="AD156" i="30"/>
  <c r="T156" i="30"/>
  <c r="U156" i="30"/>
  <c r="W156" i="30"/>
  <c r="Q156" i="30"/>
  <c r="R156" i="30" s="1"/>
  <c r="K156" i="30"/>
  <c r="L156" i="30" s="1"/>
  <c r="H157" i="30"/>
  <c r="Q337" i="29"/>
  <c r="R337" i="29" s="1"/>
  <c r="P310" i="8"/>
  <c r="O310" i="8"/>
  <c r="W157" i="30" l="1"/>
  <c r="T157" i="30"/>
  <c r="K157" i="30"/>
  <c r="L157" i="30" s="1"/>
  <c r="AD157" i="30"/>
  <c r="Q157" i="30"/>
  <c r="R157" i="30" s="1"/>
  <c r="U157" i="30"/>
  <c r="H158" i="30"/>
  <c r="AD135" i="29"/>
  <c r="Q135" i="29"/>
  <c r="R135" i="29" s="1"/>
  <c r="U135" i="29"/>
  <c r="T135" i="29"/>
  <c r="K135" i="29"/>
  <c r="L135" i="29" s="1"/>
  <c r="W135" i="29"/>
  <c r="H136" i="29"/>
  <c r="K205" i="31"/>
  <c r="L205" i="31" s="1"/>
  <c r="AD205" i="31"/>
  <c r="Q205" i="31"/>
  <c r="R205" i="31" s="1"/>
  <c r="U205" i="31"/>
  <c r="W205" i="31"/>
  <c r="T205" i="31"/>
  <c r="H206" i="31"/>
  <c r="Q338" i="29"/>
  <c r="R338" i="29" s="1"/>
  <c r="P311" i="8"/>
  <c r="O311" i="8"/>
  <c r="T206" i="31" l="1"/>
  <c r="Q206" i="31"/>
  <c r="R206" i="31" s="1"/>
  <c r="U206" i="31"/>
  <c r="AD206" i="31"/>
  <c r="W206" i="31"/>
  <c r="K206" i="31"/>
  <c r="L206" i="31" s="1"/>
  <c r="H207" i="31"/>
  <c r="W158" i="30"/>
  <c r="K158" i="30"/>
  <c r="L158" i="30" s="1"/>
  <c r="T158" i="30"/>
  <c r="U158" i="30"/>
  <c r="AD158" i="30"/>
  <c r="Q158" i="30"/>
  <c r="R158" i="30" s="1"/>
  <c r="H159" i="30"/>
  <c r="Q136" i="29"/>
  <c r="R136" i="29" s="1"/>
  <c r="W136" i="29"/>
  <c r="T136" i="29"/>
  <c r="K136" i="29"/>
  <c r="L136" i="29" s="1"/>
  <c r="AD136" i="29"/>
  <c r="U136" i="29"/>
  <c r="H137" i="29"/>
  <c r="Q339" i="29"/>
  <c r="R339" i="29" s="1"/>
  <c r="P312" i="8"/>
  <c r="O312" i="8"/>
  <c r="AD137" i="29" l="1"/>
  <c r="K137" i="29"/>
  <c r="L137" i="29" s="1"/>
  <c r="T137" i="29"/>
  <c r="Q137" i="29"/>
  <c r="R137" i="29" s="1"/>
  <c r="W137" i="29"/>
  <c r="U137" i="29"/>
  <c r="H138" i="29"/>
  <c r="K207" i="31"/>
  <c r="L207" i="31" s="1"/>
  <c r="AD207" i="31"/>
  <c r="T207" i="31"/>
  <c r="Q207" i="31"/>
  <c r="R207" i="31" s="1"/>
  <c r="U207" i="31"/>
  <c r="W207" i="31"/>
  <c r="H208" i="31"/>
  <c r="T159" i="30"/>
  <c r="W159" i="30"/>
  <c r="K159" i="30"/>
  <c r="L159" i="30" s="1"/>
  <c r="AD159" i="30"/>
  <c r="Q159" i="30"/>
  <c r="R159" i="30" s="1"/>
  <c r="U159" i="30"/>
  <c r="H160" i="30"/>
  <c r="Q316" i="30"/>
  <c r="R316" i="30" s="1"/>
  <c r="Q340" i="29"/>
  <c r="R340" i="29" s="1"/>
  <c r="P313" i="8"/>
  <c r="O313" i="8"/>
  <c r="T138" i="29" l="1"/>
  <c r="AD138" i="29"/>
  <c r="U138" i="29"/>
  <c r="W138" i="29"/>
  <c r="Q138" i="29"/>
  <c r="R138" i="29" s="1"/>
  <c r="K138" i="29"/>
  <c r="L138" i="29" s="1"/>
  <c r="H139" i="29"/>
  <c r="Q208" i="31"/>
  <c r="R208" i="31" s="1"/>
  <c r="AD208" i="31"/>
  <c r="T208" i="31"/>
  <c r="W208" i="31"/>
  <c r="K208" i="31"/>
  <c r="L208" i="31" s="1"/>
  <c r="U208" i="31"/>
  <c r="H209" i="31"/>
  <c r="U160" i="30"/>
  <c r="T160" i="30"/>
  <c r="W160" i="30"/>
  <c r="Q160" i="30"/>
  <c r="R160" i="30" s="1"/>
  <c r="AD160" i="30"/>
  <c r="K160" i="30"/>
  <c r="L160" i="30" s="1"/>
  <c r="H161" i="30"/>
  <c r="Q316" i="31"/>
  <c r="R316" i="31" s="1"/>
  <c r="Q317" i="30"/>
  <c r="R317" i="30" s="1"/>
  <c r="Q341" i="29"/>
  <c r="R341" i="29" s="1"/>
  <c r="P314" i="8"/>
  <c r="O314" i="8"/>
  <c r="U139" i="29" l="1"/>
  <c r="W139" i="29"/>
  <c r="Q139" i="29"/>
  <c r="R139" i="29" s="1"/>
  <c r="T139" i="29"/>
  <c r="AD139" i="29"/>
  <c r="K139" i="29"/>
  <c r="L139" i="29" s="1"/>
  <c r="H140" i="29"/>
  <c r="Q209" i="31"/>
  <c r="R209" i="31" s="1"/>
  <c r="U209" i="31"/>
  <c r="T209" i="31"/>
  <c r="W209" i="31"/>
  <c r="K209" i="31"/>
  <c r="L209" i="31" s="1"/>
  <c r="AD209" i="31"/>
  <c r="H210" i="31"/>
  <c r="T161" i="30"/>
  <c r="K161" i="30"/>
  <c r="L161" i="30" s="1"/>
  <c r="AD161" i="30"/>
  <c r="U161" i="30"/>
  <c r="W161" i="30"/>
  <c r="Q161" i="30"/>
  <c r="R161" i="30" s="1"/>
  <c r="H162" i="30"/>
  <c r="Q317" i="31"/>
  <c r="R317" i="31" s="1"/>
  <c r="Q318" i="30"/>
  <c r="R318" i="30" s="1"/>
  <c r="Q342" i="29"/>
  <c r="R342" i="29" s="1"/>
  <c r="P315" i="8"/>
  <c r="O315" i="8"/>
  <c r="Q140" i="29" l="1"/>
  <c r="R140" i="29" s="1"/>
  <c r="U140" i="29"/>
  <c r="T140" i="29"/>
  <c r="K140" i="29"/>
  <c r="L140" i="29" s="1"/>
  <c r="AD140" i="29"/>
  <c r="W140" i="29"/>
  <c r="H141" i="29"/>
  <c r="K210" i="31"/>
  <c r="L210" i="31" s="1"/>
  <c r="U210" i="31"/>
  <c r="AD210" i="31"/>
  <c r="T210" i="31"/>
  <c r="Q210" i="31"/>
  <c r="R210" i="31" s="1"/>
  <c r="W210" i="31"/>
  <c r="H211" i="31"/>
  <c r="AD162" i="30"/>
  <c r="K162" i="30"/>
  <c r="L162" i="30" s="1"/>
  <c r="W162" i="30"/>
  <c r="T162" i="30"/>
  <c r="Q162" i="30"/>
  <c r="R162" i="30" s="1"/>
  <c r="U162" i="30"/>
  <c r="H163" i="30"/>
  <c r="Q318" i="31"/>
  <c r="R318" i="31" s="1"/>
  <c r="Q319" i="30"/>
  <c r="R319" i="30" s="1"/>
  <c r="Q343" i="29"/>
  <c r="R343" i="29" s="1"/>
  <c r="P316" i="8"/>
  <c r="O316" i="8"/>
  <c r="T141" i="29" l="1"/>
  <c r="Q141" i="29"/>
  <c r="R141" i="29" s="1"/>
  <c r="W141" i="29"/>
  <c r="U141" i="29"/>
  <c r="K141" i="29"/>
  <c r="L141" i="29" s="1"/>
  <c r="AD141" i="29"/>
  <c r="H142" i="29"/>
  <c r="K211" i="31"/>
  <c r="L211" i="31" s="1"/>
  <c r="W211" i="31"/>
  <c r="AD211" i="31"/>
  <c r="Q211" i="31"/>
  <c r="R211" i="31" s="1"/>
  <c r="T211" i="31"/>
  <c r="U211" i="31"/>
  <c r="H212" i="31"/>
  <c r="AD163" i="30"/>
  <c r="Q163" i="30"/>
  <c r="R163" i="30" s="1"/>
  <c r="T163" i="30"/>
  <c r="U163" i="30"/>
  <c r="W163" i="30"/>
  <c r="K163" i="30"/>
  <c r="L163" i="30" s="1"/>
  <c r="H164" i="30"/>
  <c r="Q319" i="31"/>
  <c r="R319" i="31" s="1"/>
  <c r="Q320" i="30"/>
  <c r="R320" i="30" s="1"/>
  <c r="Q344" i="29"/>
  <c r="R344" i="29" s="1"/>
  <c r="P317" i="8"/>
  <c r="O317" i="8"/>
  <c r="T142" i="29" l="1"/>
  <c r="AD142" i="29"/>
  <c r="U142" i="29"/>
  <c r="W142" i="29"/>
  <c r="Q142" i="29"/>
  <c r="R142" i="29" s="1"/>
  <c r="K142" i="29"/>
  <c r="L142" i="29" s="1"/>
  <c r="H143" i="29"/>
  <c r="K212" i="31"/>
  <c r="L212" i="31" s="1"/>
  <c r="T212" i="31"/>
  <c r="W212" i="31"/>
  <c r="Q212" i="31"/>
  <c r="R212" i="31" s="1"/>
  <c r="AD212" i="31"/>
  <c r="U212" i="31"/>
  <c r="H213" i="31"/>
  <c r="K164" i="30"/>
  <c r="L164" i="30" s="1"/>
  <c r="T164" i="30"/>
  <c r="AD164" i="30"/>
  <c r="U164" i="30"/>
  <c r="W164" i="30"/>
  <c r="Q164" i="30"/>
  <c r="R164" i="30" s="1"/>
  <c r="H165" i="30"/>
  <c r="Q320" i="31"/>
  <c r="R320" i="31" s="1"/>
  <c r="Q321" i="30"/>
  <c r="R321" i="30" s="1"/>
  <c r="Q345" i="29"/>
  <c r="R345" i="29" s="1"/>
  <c r="P318" i="8"/>
  <c r="O318" i="8"/>
  <c r="U143" i="29" l="1"/>
  <c r="T143" i="29"/>
  <c r="K143" i="29"/>
  <c r="L143" i="29" s="1"/>
  <c r="Q143" i="29"/>
  <c r="R143" i="29" s="1"/>
  <c r="W143" i="29"/>
  <c r="AD143" i="29"/>
  <c r="H144" i="29"/>
  <c r="U213" i="31"/>
  <c r="K213" i="31"/>
  <c r="L213" i="31" s="1"/>
  <c r="AD213" i="31"/>
  <c r="Q213" i="31"/>
  <c r="R213" i="31" s="1"/>
  <c r="W213" i="31"/>
  <c r="T213" i="31"/>
  <c r="H214" i="31"/>
  <c r="Q165" i="30"/>
  <c r="R165" i="30" s="1"/>
  <c r="AD165" i="30"/>
  <c r="T165" i="30"/>
  <c r="W165" i="30"/>
  <c r="K165" i="30"/>
  <c r="L165" i="30" s="1"/>
  <c r="U165" i="30"/>
  <c r="H166" i="30"/>
  <c r="Q321" i="31"/>
  <c r="R321" i="31" s="1"/>
  <c r="Q322" i="30"/>
  <c r="R322" i="30" s="1"/>
  <c r="Q346" i="29"/>
  <c r="R346" i="29" s="1"/>
  <c r="P319" i="8"/>
  <c r="O319" i="8"/>
  <c r="AD144" i="29" l="1"/>
  <c r="W144" i="29"/>
  <c r="K144" i="29"/>
  <c r="L144" i="29" s="1"/>
  <c r="Q144" i="29"/>
  <c r="R144" i="29" s="1"/>
  <c r="U144" i="29"/>
  <c r="T144" i="29"/>
  <c r="H145" i="29"/>
  <c r="K214" i="31"/>
  <c r="L214" i="31" s="1"/>
  <c r="W214" i="31"/>
  <c r="Q214" i="31"/>
  <c r="R214" i="31" s="1"/>
  <c r="T214" i="31"/>
  <c r="U214" i="31"/>
  <c r="AD214" i="31"/>
  <c r="H215" i="31"/>
  <c r="Q166" i="30"/>
  <c r="R166" i="30" s="1"/>
  <c r="AD166" i="30"/>
  <c r="K166" i="30"/>
  <c r="L166" i="30" s="1"/>
  <c r="W166" i="30"/>
  <c r="T166" i="30"/>
  <c r="U166" i="30"/>
  <c r="H167" i="30"/>
  <c r="Q322" i="31"/>
  <c r="R322" i="31" s="1"/>
  <c r="Q323" i="30"/>
  <c r="R323" i="30" s="1"/>
  <c r="Q347" i="29"/>
  <c r="R347" i="29" s="1"/>
  <c r="P320" i="8"/>
  <c r="O320" i="8"/>
  <c r="U145" i="29" l="1"/>
  <c r="W145" i="29"/>
  <c r="Q145" i="29"/>
  <c r="R145" i="29" s="1"/>
  <c r="K145" i="29"/>
  <c r="L145" i="29" s="1"/>
  <c r="T145" i="29"/>
  <c r="AD145" i="29"/>
  <c r="H146" i="29"/>
  <c r="AD215" i="31"/>
  <c r="Q215" i="31"/>
  <c r="R215" i="31" s="1"/>
  <c r="K215" i="31"/>
  <c r="L215" i="31" s="1"/>
  <c r="T215" i="31"/>
  <c r="U215" i="31"/>
  <c r="W215" i="31"/>
  <c r="H216" i="31"/>
  <c r="T167" i="30"/>
  <c r="AD167" i="30"/>
  <c r="Q167" i="30"/>
  <c r="R167" i="30" s="1"/>
  <c r="K167" i="30"/>
  <c r="L167" i="30" s="1"/>
  <c r="U167" i="30"/>
  <c r="W167" i="30"/>
  <c r="H168" i="30"/>
  <c r="Q323" i="31"/>
  <c r="R323" i="31" s="1"/>
  <c r="Q324" i="30"/>
  <c r="R324" i="30" s="1"/>
  <c r="Q348" i="29"/>
  <c r="R348" i="29" s="1"/>
  <c r="P321" i="8"/>
  <c r="O321" i="8"/>
  <c r="U168" i="30" l="1"/>
  <c r="W168" i="30"/>
  <c r="Q168" i="30"/>
  <c r="R168" i="30" s="1"/>
  <c r="K168" i="30"/>
  <c r="L168" i="30" s="1"/>
  <c r="T168" i="30"/>
  <c r="AD168" i="30"/>
  <c r="H169" i="30"/>
  <c r="W146" i="29"/>
  <c r="Q146" i="29"/>
  <c r="R146" i="29" s="1"/>
  <c r="K146" i="29"/>
  <c r="L146" i="29" s="1"/>
  <c r="U146" i="29"/>
  <c r="AD146" i="29"/>
  <c r="T146" i="29"/>
  <c r="H147" i="29"/>
  <c r="W216" i="31"/>
  <c r="U216" i="31"/>
  <c r="T216" i="31"/>
  <c r="Q216" i="31"/>
  <c r="R216" i="31" s="1"/>
  <c r="K216" i="31"/>
  <c r="L216" i="31" s="1"/>
  <c r="AD216" i="31"/>
  <c r="H217" i="31"/>
  <c r="Q324" i="31"/>
  <c r="R324" i="31" s="1"/>
  <c r="Q325" i="30"/>
  <c r="R325" i="30" s="1"/>
  <c r="Q349" i="29"/>
  <c r="R349" i="29" s="1"/>
  <c r="P322" i="8"/>
  <c r="O322" i="8"/>
  <c r="T217" i="31" l="1"/>
  <c r="Q217" i="31"/>
  <c r="R217" i="31" s="1"/>
  <c r="K217" i="31"/>
  <c r="L217" i="31" s="1"/>
  <c r="W217" i="31"/>
  <c r="U217" i="31"/>
  <c r="AD217" i="31"/>
  <c r="H218" i="31"/>
  <c r="AD169" i="30"/>
  <c r="W169" i="30"/>
  <c r="K169" i="30"/>
  <c r="L169" i="30" s="1"/>
  <c r="T169" i="30"/>
  <c r="Q169" i="30"/>
  <c r="R169" i="30" s="1"/>
  <c r="U169" i="30"/>
  <c r="H170" i="30"/>
  <c r="K147" i="29"/>
  <c r="L147" i="29" s="1"/>
  <c r="Q147" i="29"/>
  <c r="R147" i="29" s="1"/>
  <c r="U147" i="29"/>
  <c r="AD147" i="29"/>
  <c r="W147" i="29"/>
  <c r="T147" i="29"/>
  <c r="H148" i="29"/>
  <c r="Q285" i="31"/>
  <c r="R285" i="31" s="1"/>
  <c r="Q325" i="31"/>
  <c r="R325" i="31" s="1"/>
  <c r="Q326" i="30"/>
  <c r="R326" i="30" s="1"/>
  <c r="Q350" i="29"/>
  <c r="R350" i="29" s="1"/>
  <c r="P323" i="8"/>
  <c r="O323" i="8"/>
  <c r="K218" i="31" l="1"/>
  <c r="L218" i="31" s="1"/>
  <c r="AD218" i="31"/>
  <c r="W218" i="31"/>
  <c r="Q218" i="31"/>
  <c r="R218" i="31" s="1"/>
  <c r="U218" i="31"/>
  <c r="T218" i="31"/>
  <c r="H219" i="31"/>
  <c r="AD170" i="30"/>
  <c r="T170" i="30"/>
  <c r="W170" i="30"/>
  <c r="Q170" i="30"/>
  <c r="R170" i="30" s="1"/>
  <c r="U170" i="30"/>
  <c r="K170" i="30"/>
  <c r="L170" i="30" s="1"/>
  <c r="H171" i="30"/>
  <c r="T148" i="29"/>
  <c r="U148" i="29"/>
  <c r="AD148" i="29"/>
  <c r="K148" i="29"/>
  <c r="L148" i="29" s="1"/>
  <c r="W148" i="29"/>
  <c r="Q148" i="29"/>
  <c r="R148" i="29" s="1"/>
  <c r="H149" i="29"/>
  <c r="Q286" i="31"/>
  <c r="R286" i="31" s="1"/>
  <c r="Q326" i="31"/>
  <c r="R326" i="31" s="1"/>
  <c r="Q327" i="30"/>
  <c r="R327" i="30" s="1"/>
  <c r="Q351" i="29"/>
  <c r="R351" i="29" s="1"/>
  <c r="P324" i="8"/>
  <c r="O324" i="8"/>
  <c r="Q219" i="31" l="1"/>
  <c r="R219" i="31" s="1"/>
  <c r="U219" i="31"/>
  <c r="W219" i="31"/>
  <c r="K219" i="31"/>
  <c r="L219" i="31" s="1"/>
  <c r="AD219" i="31"/>
  <c r="T219" i="31"/>
  <c r="H220" i="31"/>
  <c r="Q171" i="30"/>
  <c r="R171" i="30" s="1"/>
  <c r="W171" i="30"/>
  <c r="T171" i="30"/>
  <c r="AD171" i="30"/>
  <c r="K171" i="30"/>
  <c r="L171" i="30" s="1"/>
  <c r="U171" i="30"/>
  <c r="H172" i="30"/>
  <c r="K149" i="29"/>
  <c r="L149" i="29" s="1"/>
  <c r="T149" i="29"/>
  <c r="W149" i="29"/>
  <c r="U149" i="29"/>
  <c r="AD149" i="29"/>
  <c r="Q149" i="29"/>
  <c r="R149" i="29" s="1"/>
  <c r="H150" i="29"/>
  <c r="Q287" i="31"/>
  <c r="R287" i="31" s="1"/>
  <c r="Q327" i="31"/>
  <c r="R327" i="31" s="1"/>
  <c r="Q328" i="30"/>
  <c r="R328" i="30" s="1"/>
  <c r="Q352" i="29"/>
  <c r="R352" i="29" s="1"/>
  <c r="P325" i="8"/>
  <c r="O325" i="8"/>
  <c r="AD220" i="31" l="1"/>
  <c r="Q220" i="31"/>
  <c r="R220" i="31" s="1"/>
  <c r="U220" i="31"/>
  <c r="W220" i="31"/>
  <c r="T220" i="31"/>
  <c r="K220" i="31"/>
  <c r="L220" i="31" s="1"/>
  <c r="H221" i="31"/>
  <c r="W172" i="30"/>
  <c r="T172" i="30"/>
  <c r="U172" i="30"/>
  <c r="K172" i="30"/>
  <c r="L172" i="30" s="1"/>
  <c r="Q172" i="30"/>
  <c r="R172" i="30" s="1"/>
  <c r="AD172" i="30"/>
  <c r="H173" i="30"/>
  <c r="Q150" i="29"/>
  <c r="R150" i="29" s="1"/>
  <c r="U150" i="29"/>
  <c r="K150" i="29"/>
  <c r="L150" i="29" s="1"/>
  <c r="W150" i="29"/>
  <c r="T150" i="29"/>
  <c r="AD150" i="29"/>
  <c r="H151" i="29"/>
  <c r="Q288" i="31"/>
  <c r="R288" i="31" s="1"/>
  <c r="Q328" i="31"/>
  <c r="R328" i="31" s="1"/>
  <c r="Q329" i="30"/>
  <c r="R329" i="30" s="1"/>
  <c r="Q353" i="29"/>
  <c r="R353" i="29" s="1"/>
  <c r="P326" i="8"/>
  <c r="O326" i="8"/>
  <c r="AD221" i="31" l="1"/>
  <c r="U221" i="31"/>
  <c r="Q221" i="31"/>
  <c r="R221" i="31" s="1"/>
  <c r="W221" i="31"/>
  <c r="K221" i="31"/>
  <c r="L221" i="31" s="1"/>
  <c r="T221" i="31"/>
  <c r="H222" i="31"/>
  <c r="U173" i="30"/>
  <c r="Q173" i="30"/>
  <c r="R173" i="30" s="1"/>
  <c r="W173" i="30"/>
  <c r="AD173" i="30"/>
  <c r="K173" i="30"/>
  <c r="L173" i="30" s="1"/>
  <c r="T173" i="30"/>
  <c r="H174" i="30"/>
  <c r="W151" i="29"/>
  <c r="U151" i="29"/>
  <c r="Q151" i="29"/>
  <c r="R151" i="29" s="1"/>
  <c r="T151" i="29"/>
  <c r="K151" i="29"/>
  <c r="L151" i="29" s="1"/>
  <c r="AD151" i="29"/>
  <c r="H152" i="29"/>
  <c r="Q289" i="31"/>
  <c r="R289" i="31" s="1"/>
  <c r="Q329" i="31"/>
  <c r="R329" i="31" s="1"/>
  <c r="Q330" i="30"/>
  <c r="R330" i="30" s="1"/>
  <c r="Q354" i="29"/>
  <c r="R354" i="29" s="1"/>
  <c r="P327" i="8"/>
  <c r="O327" i="8"/>
  <c r="AD152" i="29" l="1"/>
  <c r="Q152" i="29"/>
  <c r="R152" i="29" s="1"/>
  <c r="W152" i="29"/>
  <c r="U152" i="29"/>
  <c r="K152" i="29"/>
  <c r="L152" i="29" s="1"/>
  <c r="T152" i="29"/>
  <c r="H153" i="29"/>
  <c r="T222" i="31"/>
  <c r="K222" i="31"/>
  <c r="L222" i="31" s="1"/>
  <c r="Q222" i="31"/>
  <c r="R222" i="31" s="1"/>
  <c r="W222" i="31"/>
  <c r="AD222" i="31"/>
  <c r="U222" i="31"/>
  <c r="H223" i="31"/>
  <c r="AD174" i="30"/>
  <c r="T174" i="30"/>
  <c r="U174" i="30"/>
  <c r="Q174" i="30"/>
  <c r="R174" i="30" s="1"/>
  <c r="W174" i="30"/>
  <c r="K174" i="30"/>
  <c r="L174" i="30" s="1"/>
  <c r="H175" i="30"/>
  <c r="Q290" i="31"/>
  <c r="R290" i="31" s="1"/>
  <c r="Q330" i="31"/>
  <c r="R330" i="31" s="1"/>
  <c r="Q331" i="30"/>
  <c r="R331" i="30" s="1"/>
  <c r="Q355" i="29"/>
  <c r="R355" i="29" s="1"/>
  <c r="P328" i="8"/>
  <c r="O328" i="8"/>
  <c r="AD153" i="29" l="1"/>
  <c r="K153" i="29"/>
  <c r="L153" i="29" s="1"/>
  <c r="W153" i="29"/>
  <c r="Q153" i="29"/>
  <c r="R153" i="29" s="1"/>
  <c r="T153" i="29"/>
  <c r="U153" i="29"/>
  <c r="H154" i="29"/>
  <c r="W223" i="31"/>
  <c r="Q223" i="31"/>
  <c r="R223" i="31" s="1"/>
  <c r="AD223" i="31"/>
  <c r="T223" i="31"/>
  <c r="K223" i="31"/>
  <c r="L223" i="31" s="1"/>
  <c r="U223" i="31"/>
  <c r="H224" i="31"/>
  <c r="U175" i="30"/>
  <c r="W175" i="30"/>
  <c r="AD175" i="30"/>
  <c r="K175" i="30"/>
  <c r="L175" i="30" s="1"/>
  <c r="T175" i="30"/>
  <c r="Q175" i="30"/>
  <c r="R175" i="30" s="1"/>
  <c r="H176" i="30"/>
  <c r="Q291" i="31"/>
  <c r="R291" i="31" s="1"/>
  <c r="Q331" i="31"/>
  <c r="R331" i="31" s="1"/>
  <c r="Q332" i="30"/>
  <c r="R332" i="30" s="1"/>
  <c r="Q356" i="29"/>
  <c r="R356" i="29" s="1"/>
  <c r="P329" i="8"/>
  <c r="O329" i="8"/>
  <c r="K154" i="29" l="1"/>
  <c r="L154" i="29" s="1"/>
  <c r="AD154" i="29"/>
  <c r="W154" i="29"/>
  <c r="T154" i="29"/>
  <c r="Q154" i="29"/>
  <c r="R154" i="29" s="1"/>
  <c r="U154" i="29"/>
  <c r="H155" i="29"/>
  <c r="AD176" i="30"/>
  <c r="U176" i="30"/>
  <c r="Q176" i="30"/>
  <c r="R176" i="30" s="1"/>
  <c r="T176" i="30"/>
  <c r="K176" i="30"/>
  <c r="L176" i="30" s="1"/>
  <c r="W176" i="30"/>
  <c r="H177" i="30"/>
  <c r="K224" i="31"/>
  <c r="L224" i="31" s="1"/>
  <c r="AD224" i="31"/>
  <c r="Q224" i="31"/>
  <c r="R224" i="31" s="1"/>
  <c r="U224" i="31"/>
  <c r="W224" i="31"/>
  <c r="T224" i="31"/>
  <c r="H225" i="31"/>
  <c r="Q292" i="31"/>
  <c r="R292" i="31" s="1"/>
  <c r="Q332" i="31"/>
  <c r="R332" i="31" s="1"/>
  <c r="Q333" i="30"/>
  <c r="R333" i="30" s="1"/>
  <c r="Q357" i="29"/>
  <c r="R357" i="29" s="1"/>
  <c r="P330" i="8"/>
  <c r="O330" i="8"/>
  <c r="T155" i="29" l="1"/>
  <c r="U155" i="29"/>
  <c r="Q155" i="29"/>
  <c r="R155" i="29" s="1"/>
  <c r="K155" i="29"/>
  <c r="L155" i="29" s="1"/>
  <c r="W155" i="29"/>
  <c r="AD155" i="29"/>
  <c r="H156" i="29"/>
  <c r="K177" i="30"/>
  <c r="L177" i="30" s="1"/>
  <c r="U177" i="30"/>
  <c r="Q177" i="30"/>
  <c r="R177" i="30" s="1"/>
  <c r="AD177" i="30"/>
  <c r="T177" i="30"/>
  <c r="W177" i="30"/>
  <c r="H178" i="30"/>
  <c r="W225" i="31"/>
  <c r="AD225" i="31"/>
  <c r="Q225" i="31"/>
  <c r="R225" i="31" s="1"/>
  <c r="T225" i="31"/>
  <c r="U225" i="31"/>
  <c r="K225" i="31"/>
  <c r="L225" i="31" s="1"/>
  <c r="H226" i="31"/>
  <c r="Q293" i="31"/>
  <c r="R293" i="31" s="1"/>
  <c r="Q333" i="31"/>
  <c r="R333" i="31" s="1"/>
  <c r="Q334" i="30"/>
  <c r="R334" i="30" s="1"/>
  <c r="Q358" i="29"/>
  <c r="R358" i="29" s="1"/>
  <c r="P331" i="8"/>
  <c r="O331" i="8"/>
  <c r="Q156" i="29" l="1"/>
  <c r="R156" i="29" s="1"/>
  <c r="K156" i="29"/>
  <c r="L156" i="29" s="1"/>
  <c r="T156" i="29"/>
  <c r="AD156" i="29"/>
  <c r="U156" i="29"/>
  <c r="W156" i="29"/>
  <c r="H157" i="29"/>
  <c r="Q178" i="30"/>
  <c r="R178" i="30" s="1"/>
  <c r="W178" i="30"/>
  <c r="T178" i="30"/>
  <c r="AD178" i="30"/>
  <c r="U178" i="30"/>
  <c r="K178" i="30"/>
  <c r="L178" i="30" s="1"/>
  <c r="H179" i="30"/>
  <c r="Q226" i="31"/>
  <c r="R226" i="31" s="1"/>
  <c r="K226" i="31"/>
  <c r="L226" i="31" s="1"/>
  <c r="T226" i="31"/>
  <c r="AD226" i="31"/>
  <c r="U226" i="31"/>
  <c r="W226" i="31"/>
  <c r="H227" i="31"/>
  <c r="Q294" i="31"/>
  <c r="R294" i="31" s="1"/>
  <c r="Q334" i="31"/>
  <c r="R334" i="31" s="1"/>
  <c r="Q335" i="30"/>
  <c r="R335" i="30" s="1"/>
  <c r="Q359" i="29"/>
  <c r="R359" i="29" s="1"/>
  <c r="P332" i="8"/>
  <c r="O332" i="8"/>
  <c r="W157" i="29" l="1"/>
  <c r="K157" i="29"/>
  <c r="L157" i="29" s="1"/>
  <c r="U157" i="29"/>
  <c r="T157" i="29"/>
  <c r="Q157" i="29"/>
  <c r="R157" i="29" s="1"/>
  <c r="AD157" i="29"/>
  <c r="H158" i="29"/>
  <c r="K179" i="30"/>
  <c r="L179" i="30" s="1"/>
  <c r="AD179" i="30"/>
  <c r="T179" i="30"/>
  <c r="W179" i="30"/>
  <c r="Q179" i="30"/>
  <c r="R179" i="30" s="1"/>
  <c r="U179" i="30"/>
  <c r="H180" i="30"/>
  <c r="AD227" i="31"/>
  <c r="T227" i="31"/>
  <c r="W227" i="31"/>
  <c r="K227" i="31"/>
  <c r="L227" i="31" s="1"/>
  <c r="Q227" i="31"/>
  <c r="R227" i="31" s="1"/>
  <c r="U227" i="31"/>
  <c r="H228" i="31"/>
  <c r="Q295" i="31"/>
  <c r="R295" i="31" s="1"/>
  <c r="Q335" i="31"/>
  <c r="R335" i="31" s="1"/>
  <c r="Q336" i="30"/>
  <c r="R336" i="30" s="1"/>
  <c r="Q360" i="29"/>
  <c r="R360" i="29" s="1"/>
  <c r="P333" i="8"/>
  <c r="O333" i="8"/>
  <c r="T158" i="29" l="1"/>
  <c r="W158" i="29"/>
  <c r="K158" i="29"/>
  <c r="L158" i="29" s="1"/>
  <c r="AD158" i="29"/>
  <c r="U158" i="29"/>
  <c r="Q158" i="29"/>
  <c r="R158" i="29" s="1"/>
  <c r="H159" i="29"/>
  <c r="W180" i="30"/>
  <c r="T180" i="30"/>
  <c r="Q180" i="30"/>
  <c r="R180" i="30" s="1"/>
  <c r="U180" i="30"/>
  <c r="AD180" i="30"/>
  <c r="K180" i="30"/>
  <c r="L180" i="30" s="1"/>
  <c r="H181" i="30"/>
  <c r="AD228" i="31"/>
  <c r="T228" i="31"/>
  <c r="K228" i="31"/>
  <c r="L228" i="31" s="1"/>
  <c r="Q228" i="31"/>
  <c r="R228" i="31" s="1"/>
  <c r="W228" i="31"/>
  <c r="U228" i="31"/>
  <c r="H229" i="31"/>
  <c r="Q296" i="31"/>
  <c r="R296" i="31" s="1"/>
  <c r="Q336" i="31"/>
  <c r="R336" i="31" s="1"/>
  <c r="Q337" i="30"/>
  <c r="R337" i="30" s="1"/>
  <c r="Q361" i="29"/>
  <c r="R361" i="29" s="1"/>
  <c r="P334" i="8"/>
  <c r="O334" i="8"/>
  <c r="K181" i="30" l="1"/>
  <c r="L181" i="30" s="1"/>
  <c r="T181" i="30"/>
  <c r="U181" i="30"/>
  <c r="Q181" i="30"/>
  <c r="R181" i="30" s="1"/>
  <c r="W181" i="30"/>
  <c r="AD181" i="30"/>
  <c r="H182" i="30"/>
  <c r="T229" i="31"/>
  <c r="AD229" i="31"/>
  <c r="Q229" i="31"/>
  <c r="R229" i="31" s="1"/>
  <c r="K229" i="31"/>
  <c r="L229" i="31" s="1"/>
  <c r="U229" i="31"/>
  <c r="W229" i="31"/>
  <c r="H230" i="31"/>
  <c r="AD159" i="29"/>
  <c r="Q159" i="29"/>
  <c r="R159" i="29" s="1"/>
  <c r="K159" i="29"/>
  <c r="L159" i="29" s="1"/>
  <c r="T159" i="29"/>
  <c r="W159" i="29"/>
  <c r="U159" i="29"/>
  <c r="H160" i="29"/>
  <c r="Q297" i="31"/>
  <c r="R297" i="31" s="1"/>
  <c r="Q337" i="31"/>
  <c r="R337" i="31" s="1"/>
  <c r="Q338" i="30"/>
  <c r="R338" i="30" s="1"/>
  <c r="Q362" i="29"/>
  <c r="R362" i="29" s="1"/>
  <c r="P335" i="8"/>
  <c r="O335" i="8"/>
  <c r="W182" i="30" l="1"/>
  <c r="AD182" i="30"/>
  <c r="T182" i="30"/>
  <c r="Q182" i="30"/>
  <c r="R182" i="30" s="1"/>
  <c r="K182" i="30"/>
  <c r="L182" i="30" s="1"/>
  <c r="U182" i="30"/>
  <c r="H183" i="30"/>
  <c r="AD230" i="31"/>
  <c r="W230" i="31"/>
  <c r="Q230" i="31"/>
  <c r="R230" i="31" s="1"/>
  <c r="K230" i="31"/>
  <c r="L230" i="31" s="1"/>
  <c r="T230" i="31"/>
  <c r="U230" i="31"/>
  <c r="H231" i="31"/>
  <c r="W160" i="29"/>
  <c r="Q160" i="29"/>
  <c r="R160" i="29" s="1"/>
  <c r="U160" i="29"/>
  <c r="T160" i="29"/>
  <c r="K160" i="29"/>
  <c r="L160" i="29" s="1"/>
  <c r="AD160" i="29"/>
  <c r="H161" i="29"/>
  <c r="Q298" i="31"/>
  <c r="R298" i="31" s="1"/>
  <c r="Q338" i="31"/>
  <c r="R338" i="31" s="1"/>
  <c r="Q339" i="30"/>
  <c r="R339" i="30" s="1"/>
  <c r="Q363" i="29"/>
  <c r="R363" i="29" s="1"/>
  <c r="P336" i="8"/>
  <c r="O336" i="8"/>
  <c r="W183" i="30" l="1"/>
  <c r="T183" i="30"/>
  <c r="Q183" i="30"/>
  <c r="R183" i="30" s="1"/>
  <c r="K183" i="30"/>
  <c r="L183" i="30" s="1"/>
  <c r="AD183" i="30"/>
  <c r="U183" i="30"/>
  <c r="H184" i="30"/>
  <c r="AD231" i="31"/>
  <c r="Q231" i="31"/>
  <c r="R231" i="31" s="1"/>
  <c r="U231" i="31"/>
  <c r="W231" i="31"/>
  <c r="T231" i="31"/>
  <c r="K231" i="31"/>
  <c r="L231" i="31" s="1"/>
  <c r="H232" i="31"/>
  <c r="T161" i="29"/>
  <c r="U161" i="29"/>
  <c r="W161" i="29"/>
  <c r="Q161" i="29"/>
  <c r="R161" i="29" s="1"/>
  <c r="AD161" i="29"/>
  <c r="K161" i="29"/>
  <c r="L161" i="29" s="1"/>
  <c r="H162" i="29"/>
  <c r="Q299" i="31"/>
  <c r="R299" i="31" s="1"/>
  <c r="Q339" i="31"/>
  <c r="R339" i="31" s="1"/>
  <c r="Q340" i="30"/>
  <c r="R340" i="30" s="1"/>
  <c r="Q364" i="29"/>
  <c r="R364" i="29" s="1"/>
  <c r="P337" i="8"/>
  <c r="O337" i="8"/>
  <c r="AD184" i="30" l="1"/>
  <c r="W184" i="30"/>
  <c r="U184" i="30"/>
  <c r="K184" i="30"/>
  <c r="L184" i="30" s="1"/>
  <c r="Q184" i="30"/>
  <c r="R184" i="30" s="1"/>
  <c r="T184" i="30"/>
  <c r="H185" i="30"/>
  <c r="AD232" i="31"/>
  <c r="Q232" i="31"/>
  <c r="R232" i="31" s="1"/>
  <c r="T232" i="31"/>
  <c r="W232" i="31"/>
  <c r="K232" i="31"/>
  <c r="L232" i="31" s="1"/>
  <c r="U232" i="31"/>
  <c r="H233" i="31"/>
  <c r="AD162" i="29"/>
  <c r="T162" i="29"/>
  <c r="W162" i="29"/>
  <c r="Q162" i="29"/>
  <c r="R162" i="29" s="1"/>
  <c r="U162" i="29"/>
  <c r="K162" i="29"/>
  <c r="L162" i="29" s="1"/>
  <c r="H163" i="29"/>
  <c r="Q300" i="31"/>
  <c r="R300" i="31" s="1"/>
  <c r="Q340" i="31"/>
  <c r="R340" i="31" s="1"/>
  <c r="Q341" i="30"/>
  <c r="R341" i="30" s="1"/>
  <c r="Q365" i="29"/>
  <c r="R365" i="29" s="1"/>
  <c r="P338" i="8"/>
  <c r="O338" i="8"/>
  <c r="W185" i="30" l="1"/>
  <c r="K185" i="30"/>
  <c r="L185" i="30" s="1"/>
  <c r="T185" i="30"/>
  <c r="Q185" i="30"/>
  <c r="R185" i="30" s="1"/>
  <c r="AD185" i="30"/>
  <c r="U185" i="30"/>
  <c r="H186" i="30"/>
  <c r="K233" i="31"/>
  <c r="L233" i="31" s="1"/>
  <c r="AD233" i="31"/>
  <c r="U233" i="31"/>
  <c r="W233" i="31"/>
  <c r="T233" i="31"/>
  <c r="Q233" i="31"/>
  <c r="R233" i="31" s="1"/>
  <c r="H234" i="31"/>
  <c r="K163" i="29"/>
  <c r="L163" i="29" s="1"/>
  <c r="W163" i="29"/>
  <c r="U163" i="29"/>
  <c r="AD163" i="29"/>
  <c r="T163" i="29"/>
  <c r="Q163" i="29"/>
  <c r="R163" i="29" s="1"/>
  <c r="H164" i="29"/>
  <c r="Q301" i="31"/>
  <c r="R301" i="31" s="1"/>
  <c r="Q341" i="31"/>
  <c r="R341" i="31" s="1"/>
  <c r="Q342" i="30"/>
  <c r="R342" i="30" s="1"/>
  <c r="Q366" i="29"/>
  <c r="R366" i="29" s="1"/>
  <c r="P339" i="8"/>
  <c r="O339" i="8"/>
  <c r="U186" i="30" l="1"/>
  <c r="K186" i="30"/>
  <c r="L186" i="30" s="1"/>
  <c r="AD186" i="30"/>
  <c r="W186" i="30"/>
  <c r="T186" i="30"/>
  <c r="Q186" i="30"/>
  <c r="R186" i="30" s="1"/>
  <c r="H187" i="30"/>
  <c r="W234" i="31"/>
  <c r="K234" i="31"/>
  <c r="L234" i="31" s="1"/>
  <c r="T234" i="31"/>
  <c r="Q234" i="31"/>
  <c r="R234" i="31" s="1"/>
  <c r="U234" i="31"/>
  <c r="AD234" i="31"/>
  <c r="H235" i="31"/>
  <c r="T164" i="29"/>
  <c r="Q164" i="29"/>
  <c r="R164" i="29" s="1"/>
  <c r="W164" i="29"/>
  <c r="U164" i="29"/>
  <c r="K164" i="29"/>
  <c r="L164" i="29" s="1"/>
  <c r="AD164" i="29"/>
  <c r="H165" i="29"/>
  <c r="Q302" i="31"/>
  <c r="R302" i="31" s="1"/>
  <c r="Q342" i="31"/>
  <c r="R342" i="31" s="1"/>
  <c r="Q343" i="30"/>
  <c r="R343" i="30" s="1"/>
  <c r="Q367" i="29"/>
  <c r="R367" i="29" s="1"/>
  <c r="P340" i="8"/>
  <c r="O340" i="8"/>
  <c r="K187" i="30" l="1"/>
  <c r="L187" i="30" s="1"/>
  <c r="T187" i="30"/>
  <c r="AD187" i="30"/>
  <c r="W187" i="30"/>
  <c r="Q187" i="30"/>
  <c r="R187" i="30" s="1"/>
  <c r="U187" i="30"/>
  <c r="H188" i="30"/>
  <c r="Q235" i="31"/>
  <c r="R235" i="31" s="1"/>
  <c r="T235" i="31"/>
  <c r="K235" i="31"/>
  <c r="L235" i="31" s="1"/>
  <c r="U235" i="31"/>
  <c r="AD235" i="31"/>
  <c r="W235" i="31"/>
  <c r="H236" i="31"/>
  <c r="T165" i="29"/>
  <c r="U165" i="29"/>
  <c r="AD165" i="29"/>
  <c r="K165" i="29"/>
  <c r="L165" i="29" s="1"/>
  <c r="W165" i="29"/>
  <c r="Q165" i="29"/>
  <c r="R165" i="29" s="1"/>
  <c r="H166" i="29"/>
  <c r="Q303" i="31"/>
  <c r="R303" i="31" s="1"/>
  <c r="Q343" i="31"/>
  <c r="R343" i="31" s="1"/>
  <c r="Q344" i="30"/>
  <c r="R344" i="30" s="1"/>
  <c r="Q368" i="29"/>
  <c r="R368" i="29" s="1"/>
  <c r="P341" i="8"/>
  <c r="O341" i="8"/>
  <c r="W188" i="30" l="1"/>
  <c r="AD188" i="30"/>
  <c r="Q188" i="30"/>
  <c r="R188" i="30" s="1"/>
  <c r="T188" i="30"/>
  <c r="K188" i="30"/>
  <c r="L188" i="30" s="1"/>
  <c r="U188" i="30"/>
  <c r="H189" i="30"/>
  <c r="K236" i="31"/>
  <c r="L236" i="31" s="1"/>
  <c r="W236" i="31"/>
  <c r="Q236" i="31"/>
  <c r="R236" i="31" s="1"/>
  <c r="U236" i="31"/>
  <c r="AD236" i="31"/>
  <c r="T236" i="31"/>
  <c r="H237" i="31"/>
  <c r="T166" i="29"/>
  <c r="U166" i="29"/>
  <c r="K166" i="29"/>
  <c r="L166" i="29" s="1"/>
  <c r="W166" i="29"/>
  <c r="AD166" i="29"/>
  <c r="Q166" i="29"/>
  <c r="R166" i="29" s="1"/>
  <c r="H167" i="29"/>
  <c r="Q304" i="31"/>
  <c r="R304" i="31" s="1"/>
  <c r="Q344" i="31"/>
  <c r="R344" i="31" s="1"/>
  <c r="Q345" i="30"/>
  <c r="R345" i="30" s="1"/>
  <c r="Q369" i="29"/>
  <c r="R369" i="29" s="1"/>
  <c r="P342" i="8"/>
  <c r="O342" i="8"/>
  <c r="K189" i="30" l="1"/>
  <c r="L189" i="30" s="1"/>
  <c r="T189" i="30"/>
  <c r="AD189" i="30"/>
  <c r="Q189" i="30"/>
  <c r="R189" i="30" s="1"/>
  <c r="W189" i="30"/>
  <c r="U189" i="30"/>
  <c r="H190" i="30"/>
  <c r="W237" i="31"/>
  <c r="T237" i="31"/>
  <c r="AD237" i="31"/>
  <c r="Q237" i="31"/>
  <c r="R237" i="31" s="1"/>
  <c r="K237" i="31"/>
  <c r="L237" i="31" s="1"/>
  <c r="U237" i="31"/>
  <c r="H238" i="31"/>
  <c r="U167" i="29"/>
  <c r="T167" i="29"/>
  <c r="K167" i="29"/>
  <c r="L167" i="29" s="1"/>
  <c r="W167" i="29"/>
  <c r="Q167" i="29"/>
  <c r="R167" i="29" s="1"/>
  <c r="AD167" i="29"/>
  <c r="H168" i="29"/>
  <c r="Q305" i="31"/>
  <c r="R305" i="31" s="1"/>
  <c r="Q345" i="31"/>
  <c r="R345" i="31" s="1"/>
  <c r="Q346" i="30"/>
  <c r="R346" i="30" s="1"/>
  <c r="Q370" i="29"/>
  <c r="R370" i="29" s="1"/>
  <c r="P343" i="8"/>
  <c r="O343" i="8"/>
  <c r="U190" i="30" l="1"/>
  <c r="AD190" i="30"/>
  <c r="T190" i="30"/>
  <c r="W190" i="30"/>
  <c r="Q190" i="30"/>
  <c r="R190" i="30" s="1"/>
  <c r="K190" i="30"/>
  <c r="L190" i="30" s="1"/>
  <c r="H191" i="30"/>
  <c r="T238" i="31"/>
  <c r="Q238" i="31"/>
  <c r="R238" i="31" s="1"/>
  <c r="W238" i="31"/>
  <c r="K238" i="31"/>
  <c r="L238" i="31" s="1"/>
  <c r="U238" i="31"/>
  <c r="AD238" i="31"/>
  <c r="H239" i="31"/>
  <c r="AD168" i="29"/>
  <c r="W168" i="29"/>
  <c r="Q168" i="29"/>
  <c r="R168" i="29" s="1"/>
  <c r="U168" i="29"/>
  <c r="T168" i="29"/>
  <c r="K168" i="29"/>
  <c r="L168" i="29" s="1"/>
  <c r="H169" i="29"/>
  <c r="Q306" i="31"/>
  <c r="R306" i="31" s="1"/>
  <c r="Q346" i="31"/>
  <c r="R346" i="31" s="1"/>
  <c r="Q347" i="30"/>
  <c r="R347" i="30" s="1"/>
  <c r="Q371" i="29"/>
  <c r="R371" i="29" s="1"/>
  <c r="P344" i="8"/>
  <c r="O344" i="8"/>
  <c r="T191" i="30" l="1"/>
  <c r="U191" i="30"/>
  <c r="K191" i="30"/>
  <c r="L191" i="30" s="1"/>
  <c r="W191" i="30"/>
  <c r="AD191" i="30"/>
  <c r="Q191" i="30"/>
  <c r="R191" i="30" s="1"/>
  <c r="H192" i="30"/>
  <c r="T169" i="29"/>
  <c r="Q169" i="29"/>
  <c r="R169" i="29" s="1"/>
  <c r="W169" i="29"/>
  <c r="K169" i="29"/>
  <c r="L169" i="29" s="1"/>
  <c r="AD169" i="29"/>
  <c r="U169" i="29"/>
  <c r="H170" i="29"/>
  <c r="K239" i="31"/>
  <c r="L239" i="31" s="1"/>
  <c r="H240" i="31"/>
  <c r="U239" i="31"/>
  <c r="AD239" i="31"/>
  <c r="W239" i="31"/>
  <c r="Q239" i="31"/>
  <c r="R239" i="31" s="1"/>
  <c r="T239" i="31"/>
  <c r="Q307" i="31"/>
  <c r="R307" i="31" s="1"/>
  <c r="Q347" i="31"/>
  <c r="R347" i="31" s="1"/>
  <c r="Q348" i="30"/>
  <c r="R348" i="30" s="1"/>
  <c r="Q372" i="29"/>
  <c r="R372" i="29" s="1"/>
  <c r="P345" i="8"/>
  <c r="O345" i="8"/>
  <c r="AD240" i="31" l="1"/>
  <c r="T240" i="31"/>
  <c r="K240" i="31"/>
  <c r="L240" i="31" s="1"/>
  <c r="H241" i="31"/>
  <c r="Q240" i="31"/>
  <c r="R240" i="31" s="1"/>
  <c r="W240" i="31"/>
  <c r="U240" i="31"/>
  <c r="K192" i="30"/>
  <c r="L192" i="30" s="1"/>
  <c r="Q192" i="30"/>
  <c r="R192" i="30" s="1"/>
  <c r="T192" i="30"/>
  <c r="U192" i="30"/>
  <c r="AD192" i="30"/>
  <c r="W192" i="30"/>
  <c r="H193" i="30"/>
  <c r="K170" i="29"/>
  <c r="L170" i="29" s="1"/>
  <c r="Q170" i="29"/>
  <c r="R170" i="29" s="1"/>
  <c r="T170" i="29"/>
  <c r="W170" i="29"/>
  <c r="U170" i="29"/>
  <c r="AD170" i="29"/>
  <c r="H171" i="29"/>
  <c r="Q308" i="31"/>
  <c r="R308" i="31" s="1"/>
  <c r="Q348" i="31"/>
  <c r="R348" i="31" s="1"/>
  <c r="Q349" i="30"/>
  <c r="R349" i="30" s="1"/>
  <c r="Q373" i="29"/>
  <c r="R373" i="29" s="1"/>
  <c r="P346" i="8"/>
  <c r="O346" i="8"/>
  <c r="U171" i="29" l="1"/>
  <c r="K171" i="29"/>
  <c r="L171" i="29" s="1"/>
  <c r="AD171" i="29"/>
  <c r="T171" i="29"/>
  <c r="Q171" i="29"/>
  <c r="R171" i="29" s="1"/>
  <c r="W171" i="29"/>
  <c r="H172" i="29"/>
  <c r="K241" i="31"/>
  <c r="L241" i="31" s="1"/>
  <c r="Q241" i="31"/>
  <c r="R241" i="31" s="1"/>
  <c r="U241" i="31"/>
  <c r="W241" i="31"/>
  <c r="H242" i="31"/>
  <c r="AD241" i="31"/>
  <c r="T241" i="31"/>
  <c r="W193" i="30"/>
  <c r="U193" i="30"/>
  <c r="T193" i="30"/>
  <c r="AD193" i="30"/>
  <c r="Q193" i="30"/>
  <c r="R193" i="30" s="1"/>
  <c r="K193" i="30"/>
  <c r="L193" i="30" s="1"/>
  <c r="H194" i="30"/>
  <c r="Q309" i="31"/>
  <c r="R309" i="31" s="1"/>
  <c r="Q375" i="29"/>
  <c r="R375" i="29" s="1"/>
  <c r="Q349" i="31"/>
  <c r="R349" i="31" s="1"/>
  <c r="Q350" i="30"/>
  <c r="R350" i="30" s="1"/>
  <c r="Q374" i="29"/>
  <c r="R374" i="29" s="1"/>
  <c r="P347" i="8"/>
  <c r="O347" i="8"/>
  <c r="H243" i="31" l="1"/>
  <c r="T242" i="31"/>
  <c r="AD242" i="31"/>
  <c r="Q242" i="31"/>
  <c r="R242" i="31" s="1"/>
  <c r="K242" i="31"/>
  <c r="L242" i="31" s="1"/>
  <c r="W242" i="31"/>
  <c r="U242" i="31"/>
  <c r="K172" i="29"/>
  <c r="L172" i="29" s="1"/>
  <c r="AD172" i="29"/>
  <c r="U172" i="29"/>
  <c r="W172" i="29"/>
  <c r="T172" i="29"/>
  <c r="Q172" i="29"/>
  <c r="R172" i="29" s="1"/>
  <c r="H173" i="29"/>
  <c r="Q194" i="30"/>
  <c r="R194" i="30" s="1"/>
  <c r="K194" i="30"/>
  <c r="L194" i="30" s="1"/>
  <c r="T194" i="30"/>
  <c r="W194" i="30"/>
  <c r="AD194" i="30"/>
  <c r="U194" i="30"/>
  <c r="H195" i="30"/>
  <c r="Q310" i="31"/>
  <c r="R310" i="31" s="1"/>
  <c r="Q376" i="29"/>
  <c r="R376" i="29" s="1"/>
  <c r="Q350" i="31"/>
  <c r="R350" i="31" s="1"/>
  <c r="Q351" i="30"/>
  <c r="R351" i="30" s="1"/>
  <c r="P348" i="8"/>
  <c r="O348" i="8"/>
  <c r="T173" i="29" l="1"/>
  <c r="AD173" i="29"/>
  <c r="K173" i="29"/>
  <c r="L173" i="29" s="1"/>
  <c r="W173" i="29"/>
  <c r="U173" i="29"/>
  <c r="Q173" i="29"/>
  <c r="R173" i="29" s="1"/>
  <c r="H174" i="29"/>
  <c r="W195" i="30"/>
  <c r="K195" i="30"/>
  <c r="L195" i="30" s="1"/>
  <c r="Q195" i="30"/>
  <c r="R195" i="30" s="1"/>
  <c r="AD195" i="30"/>
  <c r="T195" i="30"/>
  <c r="U195" i="30"/>
  <c r="H196" i="30"/>
  <c r="AD243" i="31"/>
  <c r="W243" i="31"/>
  <c r="K243" i="31"/>
  <c r="L243" i="31" s="1"/>
  <c r="H244" i="31"/>
  <c r="U243" i="31"/>
  <c r="Q243" i="31"/>
  <c r="R243" i="31" s="1"/>
  <c r="T243" i="31"/>
  <c r="Q311" i="31"/>
  <c r="R311" i="31" s="1"/>
  <c r="AB57" i="29"/>
  <c r="AB61" i="29"/>
  <c r="AB58" i="29"/>
  <c r="AB55" i="29"/>
  <c r="AB59" i="29"/>
  <c r="AB56" i="29"/>
  <c r="AB60" i="29"/>
  <c r="AR57" i="29"/>
  <c r="AR61" i="29"/>
  <c r="AR58" i="29"/>
  <c r="AR55" i="29"/>
  <c r="AR59" i="29"/>
  <c r="AR56" i="29"/>
  <c r="AR60" i="29"/>
  <c r="Q377" i="29"/>
  <c r="Q351" i="31"/>
  <c r="R351" i="31" s="1"/>
  <c r="Q352" i="30"/>
  <c r="R352" i="30" s="1"/>
  <c r="AR63" i="29"/>
  <c r="AR67" i="29"/>
  <c r="AR71" i="29"/>
  <c r="AR75" i="29"/>
  <c r="AR79" i="29"/>
  <c r="AR83" i="29"/>
  <c r="AR87" i="29"/>
  <c r="AR91" i="29"/>
  <c r="AR95" i="29"/>
  <c r="AR99" i="29"/>
  <c r="AR103" i="29"/>
  <c r="AR107" i="29"/>
  <c r="AR111" i="29"/>
  <c r="AR115" i="29"/>
  <c r="AR119" i="29"/>
  <c r="AR123" i="29"/>
  <c r="AR127" i="29"/>
  <c r="AR131" i="29"/>
  <c r="AR64" i="29"/>
  <c r="AR68" i="29"/>
  <c r="AR72" i="29"/>
  <c r="AR76" i="29"/>
  <c r="AR80" i="29"/>
  <c r="AR84" i="29"/>
  <c r="AR88" i="29"/>
  <c r="AR92" i="29"/>
  <c r="AR96" i="29"/>
  <c r="AR100" i="29"/>
  <c r="AR104" i="29"/>
  <c r="AR108" i="29"/>
  <c r="AR112" i="29"/>
  <c r="AR116" i="29"/>
  <c r="AR120" i="29"/>
  <c r="AR124" i="29"/>
  <c r="AR128" i="29"/>
  <c r="AR65" i="29"/>
  <c r="AR69" i="29"/>
  <c r="AR73" i="29"/>
  <c r="AR77" i="29"/>
  <c r="AR81" i="29"/>
  <c r="AR85" i="29"/>
  <c r="AR89" i="29"/>
  <c r="AR93" i="29"/>
  <c r="AR97" i="29"/>
  <c r="AR101" i="29"/>
  <c r="AR105" i="29"/>
  <c r="AR109" i="29"/>
  <c r="AR113" i="29"/>
  <c r="AR117" i="29"/>
  <c r="AR121" i="29"/>
  <c r="AR125" i="29"/>
  <c r="AR129" i="29"/>
  <c r="AR62" i="29"/>
  <c r="AR66" i="29"/>
  <c r="AR70" i="29"/>
  <c r="AR74" i="29"/>
  <c r="AR78" i="29"/>
  <c r="AR82" i="29"/>
  <c r="AR86" i="29"/>
  <c r="AR90" i="29"/>
  <c r="AR94" i="29"/>
  <c r="AR98" i="29"/>
  <c r="AR102" i="29"/>
  <c r="AR106" i="29"/>
  <c r="AR110" i="29"/>
  <c r="AR114" i="29"/>
  <c r="AR118" i="29"/>
  <c r="AR122" i="29"/>
  <c r="AR126" i="29"/>
  <c r="AR130" i="29"/>
  <c r="AB62" i="29"/>
  <c r="AB78" i="29"/>
  <c r="AB94" i="29"/>
  <c r="AB110" i="29"/>
  <c r="AB126" i="29"/>
  <c r="AB67" i="29"/>
  <c r="AB83" i="29"/>
  <c r="AB99" i="29"/>
  <c r="AB115" i="29"/>
  <c r="AB131" i="29"/>
  <c r="AB76" i="29"/>
  <c r="AB92" i="29"/>
  <c r="AB108" i="29"/>
  <c r="AB124" i="29"/>
  <c r="AB65" i="29"/>
  <c r="AB81" i="29"/>
  <c r="AB97" i="29"/>
  <c r="AB113" i="29"/>
  <c r="AB129" i="29"/>
  <c r="AB66" i="29"/>
  <c r="AB82" i="29"/>
  <c r="AB98" i="29"/>
  <c r="AB114" i="29"/>
  <c r="AB130" i="29"/>
  <c r="AB71" i="29"/>
  <c r="AB87" i="29"/>
  <c r="AB103" i="29"/>
  <c r="AB119" i="29"/>
  <c r="AB64" i="29"/>
  <c r="AB80" i="29"/>
  <c r="AB96" i="29"/>
  <c r="AB112" i="29"/>
  <c r="AB128" i="29"/>
  <c r="AB69" i="29"/>
  <c r="AB85" i="29"/>
  <c r="AB101" i="29"/>
  <c r="AB117" i="29"/>
  <c r="AB70" i="29"/>
  <c r="AB86" i="29"/>
  <c r="AB102" i="29"/>
  <c r="AB118" i="29"/>
  <c r="AB75" i="29"/>
  <c r="AB91" i="29"/>
  <c r="AB107" i="29"/>
  <c r="AB123" i="29"/>
  <c r="AB68" i="29"/>
  <c r="AB84" i="29"/>
  <c r="AB100" i="29"/>
  <c r="AB116" i="29"/>
  <c r="AB73" i="29"/>
  <c r="AB89" i="29"/>
  <c r="AB105" i="29"/>
  <c r="AB121" i="29"/>
  <c r="AB74" i="29"/>
  <c r="AB90" i="29"/>
  <c r="AB106" i="29"/>
  <c r="AB122" i="29"/>
  <c r="AB63" i="29"/>
  <c r="AB79" i="29"/>
  <c r="AB95" i="29"/>
  <c r="AB111" i="29"/>
  <c r="AB127" i="29"/>
  <c r="AB72" i="29"/>
  <c r="AB88" i="29"/>
  <c r="AB104" i="29"/>
  <c r="AB120" i="29"/>
  <c r="AB77" i="29"/>
  <c r="AB93" i="29"/>
  <c r="AB109" i="29"/>
  <c r="AB125" i="29"/>
  <c r="P349" i="8"/>
  <c r="O349" i="8"/>
  <c r="AD174" i="29" l="1"/>
  <c r="T174" i="29"/>
  <c r="K174" i="29"/>
  <c r="L174" i="29" s="1"/>
  <c r="U174" i="29"/>
  <c r="Q174" i="29"/>
  <c r="R174" i="29" s="1"/>
  <c r="W174" i="29"/>
  <c r="H175" i="29"/>
  <c r="Q244" i="31"/>
  <c r="R244" i="31" s="1"/>
  <c r="W244" i="31"/>
  <c r="U244" i="31"/>
  <c r="AD244" i="31"/>
  <c r="H245" i="31"/>
  <c r="T244" i="31"/>
  <c r="K244" i="31"/>
  <c r="L244" i="31" s="1"/>
  <c r="T196" i="30"/>
  <c r="Q196" i="30"/>
  <c r="R196" i="30" s="1"/>
  <c r="W196" i="30"/>
  <c r="U196" i="30"/>
  <c r="K196" i="30"/>
  <c r="L196" i="30" s="1"/>
  <c r="AD196" i="30"/>
  <c r="H197" i="30"/>
  <c r="Q312" i="31"/>
  <c r="R312" i="31" s="1"/>
  <c r="R377" i="29"/>
  <c r="AS59" i="29"/>
  <c r="AS57" i="29"/>
  <c r="AS55" i="29"/>
  <c r="AS60" i="29"/>
  <c r="AS58" i="29"/>
  <c r="AS56" i="29"/>
  <c r="AS61" i="29"/>
  <c r="Q378" i="29"/>
  <c r="R378" i="29" s="1"/>
  <c r="Q352" i="31"/>
  <c r="R352" i="31" s="1"/>
  <c r="Q353" i="30"/>
  <c r="R353" i="30" s="1"/>
  <c r="AS126" i="29"/>
  <c r="AS110" i="29"/>
  <c r="AS94" i="29"/>
  <c r="AS78" i="29"/>
  <c r="AS62" i="29"/>
  <c r="AS117" i="29"/>
  <c r="AS101" i="29"/>
  <c r="AS85" i="29"/>
  <c r="AS69" i="29"/>
  <c r="AS120" i="29"/>
  <c r="AS104" i="29"/>
  <c r="AS88" i="29"/>
  <c r="AS72" i="29"/>
  <c r="AS123" i="29"/>
  <c r="AS107" i="29"/>
  <c r="AS91" i="29"/>
  <c r="AS75" i="29"/>
  <c r="AS122" i="29"/>
  <c r="AS106" i="29"/>
  <c r="AS90" i="29"/>
  <c r="AS74" i="29"/>
  <c r="AS129" i="29"/>
  <c r="AS113" i="29"/>
  <c r="AS97" i="29"/>
  <c r="AS81" i="29"/>
  <c r="AS65" i="29"/>
  <c r="AS116" i="29"/>
  <c r="AS100" i="29"/>
  <c r="AS84" i="29"/>
  <c r="AS68" i="29"/>
  <c r="AS119" i="29"/>
  <c r="AS103" i="29"/>
  <c r="AS87" i="29"/>
  <c r="AS71" i="29"/>
  <c r="AS118" i="29"/>
  <c r="AS102" i="29"/>
  <c r="AS86" i="29"/>
  <c r="AS70" i="29"/>
  <c r="AS125" i="29"/>
  <c r="AS109" i="29"/>
  <c r="AS93" i="29"/>
  <c r="AS77" i="29"/>
  <c r="AS128" i="29"/>
  <c r="AS112" i="29"/>
  <c r="AS96" i="29"/>
  <c r="AS80" i="29"/>
  <c r="AS64" i="29"/>
  <c r="AS131" i="29"/>
  <c r="AS115" i="29"/>
  <c r="AS99" i="29"/>
  <c r="AS83" i="29"/>
  <c r="AS67" i="29"/>
  <c r="AS130" i="29"/>
  <c r="AS114" i="29"/>
  <c r="AS98" i="29"/>
  <c r="AS82" i="29"/>
  <c r="AS66" i="29"/>
  <c r="AS121" i="29"/>
  <c r="AS105" i="29"/>
  <c r="AS89" i="29"/>
  <c r="AS73" i="29"/>
  <c r="AS124" i="29"/>
  <c r="AS108" i="29"/>
  <c r="AS92" i="29"/>
  <c r="AS76" i="29"/>
  <c r="AS127" i="29"/>
  <c r="AS111" i="29"/>
  <c r="AS95" i="29"/>
  <c r="AS79" i="29"/>
  <c r="AS63" i="29"/>
  <c r="P350" i="8"/>
  <c r="O350" i="8"/>
  <c r="Q245" i="31" l="1"/>
  <c r="R245" i="31" s="1"/>
  <c r="W245" i="31"/>
  <c r="H246" i="31"/>
  <c r="K245" i="31"/>
  <c r="L245" i="31" s="1"/>
  <c r="AD245" i="31"/>
  <c r="T245" i="31"/>
  <c r="U245" i="31"/>
  <c r="K175" i="29"/>
  <c r="L175" i="29" s="1"/>
  <c r="Q175" i="29"/>
  <c r="R175" i="29" s="1"/>
  <c r="U175" i="29"/>
  <c r="T175" i="29"/>
  <c r="W175" i="29"/>
  <c r="AD175" i="29"/>
  <c r="H176" i="29"/>
  <c r="Q197" i="30"/>
  <c r="R197" i="30" s="1"/>
  <c r="W197" i="30"/>
  <c r="AD197" i="30"/>
  <c r="U197" i="30"/>
  <c r="K197" i="30"/>
  <c r="L197" i="30" s="1"/>
  <c r="T197" i="30"/>
  <c r="H198" i="30"/>
  <c r="Q313" i="31"/>
  <c r="R313" i="31" s="1"/>
  <c r="Q379" i="29"/>
  <c r="Q353" i="31"/>
  <c r="R353" i="31" s="1"/>
  <c r="Q354" i="30"/>
  <c r="R354" i="30" s="1"/>
  <c r="P351" i="8"/>
  <c r="O351" i="8"/>
  <c r="T246" i="31" l="1"/>
  <c r="H247" i="31"/>
  <c r="W246" i="31"/>
  <c r="Q246" i="31"/>
  <c r="R246" i="31" s="1"/>
  <c r="K246" i="31"/>
  <c r="L246" i="31" s="1"/>
  <c r="U246" i="31"/>
  <c r="AD246" i="31"/>
  <c r="Q198" i="30"/>
  <c r="R198" i="30" s="1"/>
  <c r="K198" i="30"/>
  <c r="L198" i="30" s="1"/>
  <c r="U198" i="30"/>
  <c r="AD198" i="30"/>
  <c r="W198" i="30"/>
  <c r="T198" i="30"/>
  <c r="H199" i="30"/>
  <c r="T176" i="29"/>
  <c r="W176" i="29"/>
  <c r="K176" i="29"/>
  <c r="L176" i="29" s="1"/>
  <c r="AD176" i="29"/>
  <c r="U176" i="29"/>
  <c r="Q176" i="29"/>
  <c r="R176" i="29" s="1"/>
  <c r="H177" i="29"/>
  <c r="Q314" i="31"/>
  <c r="R314" i="31" s="1"/>
  <c r="R379" i="29"/>
  <c r="Q380" i="29"/>
  <c r="R380" i="29" s="1"/>
  <c r="Q354" i="31"/>
  <c r="R354" i="31" s="1"/>
  <c r="Q355" i="30"/>
  <c r="R355" i="30" s="1"/>
  <c r="P352" i="8"/>
  <c r="O352" i="8"/>
  <c r="W199" i="30" l="1"/>
  <c r="K199" i="30"/>
  <c r="L199" i="30" s="1"/>
  <c r="U199" i="30"/>
  <c r="T199" i="30"/>
  <c r="AD199" i="30"/>
  <c r="Q199" i="30"/>
  <c r="R199" i="30" s="1"/>
  <c r="H200" i="30"/>
  <c r="AD247" i="31"/>
  <c r="W247" i="31"/>
  <c r="Q247" i="31"/>
  <c r="R247" i="31" s="1"/>
  <c r="T247" i="31"/>
  <c r="K247" i="31"/>
  <c r="L247" i="31" s="1"/>
  <c r="H248" i="31"/>
  <c r="U247" i="31"/>
  <c r="K177" i="29"/>
  <c r="L177" i="29" s="1"/>
  <c r="T177" i="29"/>
  <c r="AD177" i="29"/>
  <c r="U177" i="29"/>
  <c r="Q177" i="29"/>
  <c r="R177" i="29" s="1"/>
  <c r="W177" i="29"/>
  <c r="H178" i="29"/>
  <c r="Q315" i="31"/>
  <c r="R315" i="31" s="1"/>
  <c r="Q381" i="29"/>
  <c r="Q355" i="31"/>
  <c r="R355" i="31" s="1"/>
  <c r="Q356" i="30"/>
  <c r="R356" i="30" s="1"/>
  <c r="P353" i="8"/>
  <c r="O353" i="8"/>
  <c r="AD200" i="30" l="1"/>
  <c r="W200" i="30"/>
  <c r="K200" i="30"/>
  <c r="L200" i="30" s="1"/>
  <c r="T200" i="30"/>
  <c r="U200" i="30"/>
  <c r="Q200" i="30"/>
  <c r="R200" i="30" s="1"/>
  <c r="H201" i="30"/>
  <c r="K178" i="29"/>
  <c r="L178" i="29" s="1"/>
  <c r="AD178" i="29"/>
  <c r="W178" i="29"/>
  <c r="T178" i="29"/>
  <c r="U178" i="29"/>
  <c r="Q178" i="29"/>
  <c r="R178" i="29" s="1"/>
  <c r="H179" i="29"/>
  <c r="T248" i="31"/>
  <c r="U248" i="31"/>
  <c r="H249" i="31"/>
  <c r="K248" i="31"/>
  <c r="L248" i="31" s="1"/>
  <c r="Q248" i="31"/>
  <c r="R248" i="31" s="1"/>
  <c r="W248" i="31"/>
  <c r="AD248" i="31"/>
  <c r="R381" i="29"/>
  <c r="Q382" i="29"/>
  <c r="R382" i="29" s="1"/>
  <c r="Q356" i="31"/>
  <c r="R356" i="31" s="1"/>
  <c r="Q357" i="30"/>
  <c r="R357" i="30" s="1"/>
  <c r="P354" i="8"/>
  <c r="O354" i="8"/>
  <c r="U201" i="30" l="1"/>
  <c r="T201" i="30"/>
  <c r="K201" i="30"/>
  <c r="L201" i="30" s="1"/>
  <c r="W201" i="30"/>
  <c r="Q201" i="30"/>
  <c r="R201" i="30" s="1"/>
  <c r="AD201" i="30"/>
  <c r="H202" i="30"/>
  <c r="U179" i="29"/>
  <c r="T179" i="29"/>
  <c r="Q179" i="29"/>
  <c r="R179" i="29" s="1"/>
  <c r="K179" i="29"/>
  <c r="L179" i="29" s="1"/>
  <c r="AD179" i="29"/>
  <c r="W179" i="29"/>
  <c r="H180" i="29"/>
  <c r="AD249" i="31"/>
  <c r="T249" i="31"/>
  <c r="W249" i="31"/>
  <c r="H250" i="31"/>
  <c r="K249" i="31"/>
  <c r="L249" i="31" s="1"/>
  <c r="U249" i="31"/>
  <c r="Q249" i="31"/>
  <c r="R249" i="31" s="1"/>
  <c r="Q383" i="29"/>
  <c r="Q357" i="31"/>
  <c r="R357" i="31" s="1"/>
  <c r="Q358" i="30"/>
  <c r="R358" i="30" s="1"/>
  <c r="P355" i="8"/>
  <c r="O355" i="8"/>
  <c r="T202" i="30" l="1"/>
  <c r="U202" i="30"/>
  <c r="W202" i="30"/>
  <c r="AD202" i="30"/>
  <c r="K202" i="30"/>
  <c r="L202" i="30" s="1"/>
  <c r="Q202" i="30"/>
  <c r="R202" i="30" s="1"/>
  <c r="H203" i="30"/>
  <c r="Q250" i="31"/>
  <c r="R250" i="31" s="1"/>
  <c r="H251" i="31"/>
  <c r="T250" i="31"/>
  <c r="W250" i="31"/>
  <c r="AD250" i="31"/>
  <c r="K250" i="31"/>
  <c r="L250" i="31" s="1"/>
  <c r="U250" i="31"/>
  <c r="Q180" i="29"/>
  <c r="R180" i="29" s="1"/>
  <c r="U180" i="29"/>
  <c r="W180" i="29"/>
  <c r="T180" i="29"/>
  <c r="K180" i="29"/>
  <c r="L180" i="29" s="1"/>
  <c r="AD180" i="29"/>
  <c r="H181" i="29"/>
  <c r="R383" i="29"/>
  <c r="Q384" i="29"/>
  <c r="R384" i="29" s="1"/>
  <c r="Q358" i="31"/>
  <c r="R358" i="31" s="1"/>
  <c r="Q359" i="30"/>
  <c r="R359" i="30" s="1"/>
  <c r="P356" i="8"/>
  <c r="O356" i="8"/>
  <c r="Q203" i="30" l="1"/>
  <c r="R203" i="30" s="1"/>
  <c r="AD203" i="30"/>
  <c r="K203" i="30"/>
  <c r="L203" i="30" s="1"/>
  <c r="W203" i="30"/>
  <c r="U203" i="30"/>
  <c r="T203" i="30"/>
  <c r="H204" i="30"/>
  <c r="K181" i="29"/>
  <c r="L181" i="29" s="1"/>
  <c r="Q181" i="29"/>
  <c r="R181" i="29" s="1"/>
  <c r="U181" i="29"/>
  <c r="T181" i="29"/>
  <c r="W181" i="29"/>
  <c r="AD181" i="29"/>
  <c r="H182" i="29"/>
  <c r="AD251" i="31"/>
  <c r="W251" i="31"/>
  <c r="Q251" i="31"/>
  <c r="R251" i="31" s="1"/>
  <c r="H252" i="31"/>
  <c r="K251" i="31"/>
  <c r="L251" i="31" s="1"/>
  <c r="T251" i="31"/>
  <c r="U251" i="31"/>
  <c r="Q385" i="29"/>
  <c r="Q359" i="31"/>
  <c r="R359" i="31" s="1"/>
  <c r="Q360" i="30"/>
  <c r="R360" i="30" s="1"/>
  <c r="P357" i="8"/>
  <c r="O357" i="8"/>
  <c r="Q204" i="30" l="1"/>
  <c r="R204" i="30" s="1"/>
  <c r="U204" i="30"/>
  <c r="W204" i="30"/>
  <c r="K204" i="30"/>
  <c r="L204" i="30" s="1"/>
  <c r="T204" i="30"/>
  <c r="AD204" i="30"/>
  <c r="H205" i="30"/>
  <c r="W252" i="31"/>
  <c r="AD252" i="31"/>
  <c r="Q252" i="31"/>
  <c r="R252" i="31" s="1"/>
  <c r="K252" i="31"/>
  <c r="L252" i="31" s="1"/>
  <c r="H253" i="31"/>
  <c r="T252" i="31"/>
  <c r="U252" i="31"/>
  <c r="K182" i="29"/>
  <c r="L182" i="29" s="1"/>
  <c r="Q182" i="29"/>
  <c r="R182" i="29" s="1"/>
  <c r="W182" i="29"/>
  <c r="AD182" i="29"/>
  <c r="T182" i="29"/>
  <c r="U182" i="29"/>
  <c r="H183" i="29"/>
  <c r="R385" i="29"/>
  <c r="Q386" i="29"/>
  <c r="R386" i="29" s="1"/>
  <c r="Q360" i="31"/>
  <c r="R360" i="31" s="1"/>
  <c r="Q361" i="30"/>
  <c r="R361" i="30" s="1"/>
  <c r="P358" i="8"/>
  <c r="O358" i="8"/>
  <c r="K253" i="31" l="1"/>
  <c r="L253" i="31" s="1"/>
  <c r="AD253" i="31"/>
  <c r="H254" i="31"/>
  <c r="Q253" i="31"/>
  <c r="R253" i="31" s="1"/>
  <c r="U253" i="31"/>
  <c r="W253" i="31"/>
  <c r="T253" i="31"/>
  <c r="H206" i="30"/>
  <c r="Q205" i="30"/>
  <c r="R205" i="30" s="1"/>
  <c r="AD205" i="30"/>
  <c r="K205" i="30"/>
  <c r="L205" i="30" s="1"/>
  <c r="U205" i="30"/>
  <c r="W205" i="30"/>
  <c r="T205" i="30"/>
  <c r="AD183" i="29"/>
  <c r="W183" i="29"/>
  <c r="Q183" i="29"/>
  <c r="R183" i="29" s="1"/>
  <c r="T183" i="29"/>
  <c r="K183" i="29"/>
  <c r="L183" i="29" s="1"/>
  <c r="U183" i="29"/>
  <c r="H184" i="29"/>
  <c r="Q387" i="29"/>
  <c r="R387" i="29" s="1"/>
  <c r="Q361" i="31"/>
  <c r="R361" i="31" s="1"/>
  <c r="Q362" i="30"/>
  <c r="R362" i="30" s="1"/>
  <c r="P359" i="8"/>
  <c r="O359" i="8"/>
  <c r="W184" i="29" l="1"/>
  <c r="Q184" i="29"/>
  <c r="R184" i="29" s="1"/>
  <c r="U184" i="29"/>
  <c r="K184" i="29"/>
  <c r="L184" i="29" s="1"/>
  <c r="T184" i="29"/>
  <c r="AD184" i="29"/>
  <c r="H185" i="29"/>
  <c r="K206" i="30"/>
  <c r="L206" i="30" s="1"/>
  <c r="Q206" i="30"/>
  <c r="R206" i="30" s="1"/>
  <c r="H207" i="30"/>
  <c r="AD206" i="30"/>
  <c r="U206" i="30"/>
  <c r="W206" i="30"/>
  <c r="T206" i="30"/>
  <c r="T254" i="31"/>
  <c r="W254" i="31"/>
  <c r="Q254" i="31"/>
  <c r="R254" i="31" s="1"/>
  <c r="H255" i="31"/>
  <c r="AD254" i="31"/>
  <c r="K254" i="31"/>
  <c r="L254" i="31" s="1"/>
  <c r="U254" i="31"/>
  <c r="Q388" i="29"/>
  <c r="R388" i="29" s="1"/>
  <c r="Q362" i="31"/>
  <c r="R362" i="31" s="1"/>
  <c r="Q363" i="30"/>
  <c r="R363" i="30" s="1"/>
  <c r="P360" i="8"/>
  <c r="O360" i="8"/>
  <c r="AD185" i="29" l="1"/>
  <c r="Q185" i="29"/>
  <c r="R185" i="29" s="1"/>
  <c r="W185" i="29"/>
  <c r="K185" i="29"/>
  <c r="L185" i="29" s="1"/>
  <c r="T185" i="29"/>
  <c r="U185" i="29"/>
  <c r="H186" i="29"/>
  <c r="K255" i="31"/>
  <c r="L255" i="31" s="1"/>
  <c r="W255" i="31"/>
  <c r="Q255" i="31"/>
  <c r="R255" i="31" s="1"/>
  <c r="U255" i="31"/>
  <c r="AD255" i="31"/>
  <c r="H256" i="31"/>
  <c r="T255" i="31"/>
  <c r="K207" i="30"/>
  <c r="L207" i="30" s="1"/>
  <c r="AD207" i="30"/>
  <c r="H208" i="30"/>
  <c r="T207" i="30"/>
  <c r="W207" i="30"/>
  <c r="U207" i="30"/>
  <c r="Q207" i="30"/>
  <c r="R207" i="30" s="1"/>
  <c r="Q389" i="29"/>
  <c r="R389" i="29" s="1"/>
  <c r="Q363" i="31"/>
  <c r="R363" i="31" s="1"/>
  <c r="Q364" i="30"/>
  <c r="R364" i="30" s="1"/>
  <c r="P361" i="8"/>
  <c r="O361" i="8"/>
  <c r="W186" i="29" l="1"/>
  <c r="U186" i="29"/>
  <c r="AD186" i="29"/>
  <c r="Q186" i="29"/>
  <c r="R186" i="29" s="1"/>
  <c r="T186" i="29"/>
  <c r="K186" i="29"/>
  <c r="L186" i="29" s="1"/>
  <c r="H187" i="29"/>
  <c r="U208" i="30"/>
  <c r="Q208" i="30"/>
  <c r="R208" i="30" s="1"/>
  <c r="K208" i="30"/>
  <c r="L208" i="30" s="1"/>
  <c r="T208" i="30"/>
  <c r="H209" i="30"/>
  <c r="W208" i="30"/>
  <c r="AD208" i="30"/>
  <c r="W256" i="31"/>
  <c r="K256" i="31"/>
  <c r="L256" i="31" s="1"/>
  <c r="T256" i="31"/>
  <c r="U256" i="31"/>
  <c r="AD256" i="31"/>
  <c r="Q256" i="31"/>
  <c r="R256" i="31" s="1"/>
  <c r="H257" i="31"/>
  <c r="Q390" i="29"/>
  <c r="R390" i="29" s="1"/>
  <c r="Q364" i="31"/>
  <c r="R364" i="31" s="1"/>
  <c r="Q365" i="30"/>
  <c r="R365" i="30" s="1"/>
  <c r="P362" i="8"/>
  <c r="O362" i="8"/>
  <c r="W209" i="30" l="1"/>
  <c r="U209" i="30"/>
  <c r="Q209" i="30"/>
  <c r="R209" i="30" s="1"/>
  <c r="H210" i="30"/>
  <c r="K209" i="30"/>
  <c r="L209" i="30" s="1"/>
  <c r="T209" i="30"/>
  <c r="AD209" i="30"/>
  <c r="U187" i="29"/>
  <c r="Q187" i="29"/>
  <c r="R187" i="29" s="1"/>
  <c r="W187" i="29"/>
  <c r="T187" i="29"/>
  <c r="K187" i="29"/>
  <c r="L187" i="29" s="1"/>
  <c r="AD187" i="29"/>
  <c r="H188" i="29"/>
  <c r="U257" i="31"/>
  <c r="AD257" i="31"/>
  <c r="W257" i="31"/>
  <c r="H258" i="31"/>
  <c r="Q257" i="31"/>
  <c r="R257" i="31" s="1"/>
  <c r="T257" i="31"/>
  <c r="K257" i="31"/>
  <c r="L257" i="31" s="1"/>
  <c r="Q391" i="29"/>
  <c r="R391" i="29" s="1"/>
  <c r="Q365" i="31"/>
  <c r="R365" i="31" s="1"/>
  <c r="Q366" i="30"/>
  <c r="R366" i="30" s="1"/>
  <c r="P363" i="8"/>
  <c r="O363" i="8"/>
  <c r="AD210" i="30" l="1"/>
  <c r="K210" i="30"/>
  <c r="L210" i="30" s="1"/>
  <c r="H211" i="30"/>
  <c r="W210" i="30"/>
  <c r="U210" i="30"/>
  <c r="T210" i="30"/>
  <c r="Q210" i="30"/>
  <c r="R210" i="30" s="1"/>
  <c r="K258" i="31"/>
  <c r="L258" i="31" s="1"/>
  <c r="W258" i="31"/>
  <c r="AD258" i="31"/>
  <c r="Q258" i="31"/>
  <c r="R258" i="31" s="1"/>
  <c r="U258" i="31"/>
  <c r="T258" i="31"/>
  <c r="H259" i="31"/>
  <c r="U188" i="29"/>
  <c r="AD188" i="29"/>
  <c r="W188" i="29"/>
  <c r="T188" i="29"/>
  <c r="Q188" i="29"/>
  <c r="R188" i="29" s="1"/>
  <c r="K188" i="29"/>
  <c r="L188" i="29" s="1"/>
  <c r="H189" i="29"/>
  <c r="Q392" i="29"/>
  <c r="R392" i="29" s="1"/>
  <c r="Q366" i="31"/>
  <c r="R366" i="31" s="1"/>
  <c r="Q367" i="30"/>
  <c r="R367" i="30" s="1"/>
  <c r="P364" i="8"/>
  <c r="O364" i="8"/>
  <c r="W211" i="30" l="1"/>
  <c r="AD211" i="30"/>
  <c r="T211" i="30"/>
  <c r="U211" i="30"/>
  <c r="H212" i="30"/>
  <c r="Q211" i="30"/>
  <c r="R211" i="30" s="1"/>
  <c r="K211" i="30"/>
  <c r="L211" i="30" s="1"/>
  <c r="Q259" i="31"/>
  <c r="R259" i="31" s="1"/>
  <c r="AD259" i="31"/>
  <c r="U259" i="31"/>
  <c r="T259" i="31"/>
  <c r="K259" i="31"/>
  <c r="L259" i="31" s="1"/>
  <c r="H260" i="31"/>
  <c r="W259" i="31"/>
  <c r="AD189" i="29"/>
  <c r="K189" i="29"/>
  <c r="L189" i="29" s="1"/>
  <c r="U189" i="29"/>
  <c r="T189" i="29"/>
  <c r="Q189" i="29"/>
  <c r="R189" i="29" s="1"/>
  <c r="W189" i="29"/>
  <c r="H190" i="29"/>
  <c r="Q393" i="29"/>
  <c r="R393" i="29" s="1"/>
  <c r="Q367" i="31"/>
  <c r="R367" i="31" s="1"/>
  <c r="Q368" i="30"/>
  <c r="R368" i="30" s="1"/>
  <c r="P365" i="8"/>
  <c r="O365" i="8"/>
  <c r="U190" i="29" l="1"/>
  <c r="W190" i="29"/>
  <c r="AD190" i="29"/>
  <c r="H191" i="29"/>
  <c r="K190" i="29"/>
  <c r="L190" i="29" s="1"/>
  <c r="T190" i="29"/>
  <c r="Q190" i="29"/>
  <c r="R190" i="29" s="1"/>
  <c r="U260" i="31"/>
  <c r="H261" i="31"/>
  <c r="AD260" i="31"/>
  <c r="W260" i="31"/>
  <c r="T260" i="31"/>
  <c r="Q260" i="31"/>
  <c r="R260" i="31" s="1"/>
  <c r="K260" i="31"/>
  <c r="L260" i="31" s="1"/>
  <c r="H213" i="30"/>
  <c r="U212" i="30"/>
  <c r="T212" i="30"/>
  <c r="Q212" i="30"/>
  <c r="R212" i="30" s="1"/>
  <c r="AD212" i="30"/>
  <c r="K212" i="30"/>
  <c r="L212" i="30" s="1"/>
  <c r="W212" i="30"/>
  <c r="Q394" i="29"/>
  <c r="R394" i="29" s="1"/>
  <c r="Q368" i="31"/>
  <c r="R368" i="31" s="1"/>
  <c r="Q369" i="30"/>
  <c r="R369" i="30" s="1"/>
  <c r="P366" i="8"/>
  <c r="O366" i="8"/>
  <c r="K191" i="29" l="1"/>
  <c r="L191" i="29" s="1"/>
  <c r="Q191" i="29"/>
  <c r="R191" i="29" s="1"/>
  <c r="AD191" i="29"/>
  <c r="U191" i="29"/>
  <c r="H192" i="29"/>
  <c r="T191" i="29"/>
  <c r="W191" i="29"/>
  <c r="H214" i="30"/>
  <c r="T213" i="30"/>
  <c r="Q213" i="30"/>
  <c r="R213" i="30" s="1"/>
  <c r="K213" i="30"/>
  <c r="L213" i="30" s="1"/>
  <c r="U213" i="30"/>
  <c r="W213" i="30"/>
  <c r="AD213" i="30"/>
  <c r="K261" i="31"/>
  <c r="L261" i="31" s="1"/>
  <c r="W261" i="31"/>
  <c r="AD261" i="31"/>
  <c r="Q261" i="31"/>
  <c r="R261" i="31" s="1"/>
  <c r="T261" i="31"/>
  <c r="H262" i="31"/>
  <c r="U261" i="31"/>
  <c r="Q395" i="29"/>
  <c r="R395" i="29" s="1"/>
  <c r="Q369" i="31"/>
  <c r="R369" i="31" s="1"/>
  <c r="Q370" i="30"/>
  <c r="R370" i="30" s="1"/>
  <c r="P367" i="8"/>
  <c r="O367" i="8"/>
  <c r="Q262" i="31" l="1"/>
  <c r="R262" i="31" s="1"/>
  <c r="K262" i="31"/>
  <c r="L262" i="31" s="1"/>
  <c r="W262" i="31"/>
  <c r="AD262" i="31"/>
  <c r="H263" i="31"/>
  <c r="U262" i="31"/>
  <c r="T262" i="31"/>
  <c r="T214" i="30"/>
  <c r="W214" i="30"/>
  <c r="H215" i="30"/>
  <c r="K214" i="30"/>
  <c r="L214" i="30" s="1"/>
  <c r="U214" i="30"/>
  <c r="Q214" i="30"/>
  <c r="R214" i="30" s="1"/>
  <c r="AD214" i="30"/>
  <c r="Q192" i="29"/>
  <c r="R192" i="29" s="1"/>
  <c r="T192" i="29"/>
  <c r="W192" i="29"/>
  <c r="H193" i="29"/>
  <c r="K192" i="29"/>
  <c r="L192" i="29" s="1"/>
  <c r="U192" i="29"/>
  <c r="AD192" i="29"/>
  <c r="Q396" i="29"/>
  <c r="R396" i="29" s="1"/>
  <c r="Q370" i="31"/>
  <c r="R370" i="31" s="1"/>
  <c r="Q371" i="30"/>
  <c r="R371" i="30" s="1"/>
  <c r="P368" i="8"/>
  <c r="O368" i="8"/>
  <c r="K193" i="29" l="1"/>
  <c r="L193" i="29" s="1"/>
  <c r="Q193" i="29"/>
  <c r="R193" i="29" s="1"/>
  <c r="T193" i="29"/>
  <c r="H194" i="29"/>
  <c r="U193" i="29"/>
  <c r="AD193" i="29"/>
  <c r="W193" i="29"/>
  <c r="AD215" i="30"/>
  <c r="T215" i="30"/>
  <c r="U215" i="30"/>
  <c r="K215" i="30"/>
  <c r="L215" i="30" s="1"/>
  <c r="H216" i="30"/>
  <c r="W215" i="30"/>
  <c r="Q215" i="30"/>
  <c r="R215" i="30" s="1"/>
  <c r="U263" i="31"/>
  <c r="Q263" i="31"/>
  <c r="R263" i="31" s="1"/>
  <c r="W263" i="31"/>
  <c r="H264" i="31"/>
  <c r="T263" i="31"/>
  <c r="AD263" i="31"/>
  <c r="K263" i="31"/>
  <c r="L263" i="31" s="1"/>
  <c r="Q397" i="29"/>
  <c r="R397" i="29" s="1"/>
  <c r="Q371" i="31"/>
  <c r="R371" i="31" s="1"/>
  <c r="Q372" i="30"/>
  <c r="R372" i="30" s="1"/>
  <c r="P369" i="8"/>
  <c r="O369" i="8"/>
  <c r="AD264" i="31" l="1"/>
  <c r="U264" i="31"/>
  <c r="Q264" i="31"/>
  <c r="R264" i="31" s="1"/>
  <c r="H265" i="31"/>
  <c r="K264" i="31"/>
  <c r="L264" i="31" s="1"/>
  <c r="T264" i="31"/>
  <c r="W264" i="31"/>
  <c r="K216" i="30"/>
  <c r="L216" i="30" s="1"/>
  <c r="AD216" i="30"/>
  <c r="H217" i="30"/>
  <c r="U216" i="30"/>
  <c r="W216" i="30"/>
  <c r="T216" i="30"/>
  <c r="Q216" i="30"/>
  <c r="R216" i="30" s="1"/>
  <c r="U194" i="29"/>
  <c r="AD194" i="29"/>
  <c r="Q194" i="29"/>
  <c r="R194" i="29" s="1"/>
  <c r="H195" i="29"/>
  <c r="T194" i="29"/>
  <c r="W194" i="29"/>
  <c r="K194" i="29"/>
  <c r="L194" i="29" s="1"/>
  <c r="Q398" i="29"/>
  <c r="R398" i="29" s="1"/>
  <c r="Q372" i="31"/>
  <c r="R372" i="31" s="1"/>
  <c r="Q373" i="30"/>
  <c r="R373" i="30" s="1"/>
  <c r="P370" i="8"/>
  <c r="O370" i="8"/>
  <c r="T265" i="31" l="1"/>
  <c r="Q265" i="31"/>
  <c r="R265" i="31" s="1"/>
  <c r="K265" i="31"/>
  <c r="L265" i="31" s="1"/>
  <c r="W265" i="31"/>
  <c r="AD265" i="31"/>
  <c r="H266" i="31"/>
  <c r="U265" i="31"/>
  <c r="Q195" i="29"/>
  <c r="R195" i="29" s="1"/>
  <c r="H196" i="29"/>
  <c r="AD195" i="29"/>
  <c r="T195" i="29"/>
  <c r="K195" i="29"/>
  <c r="L195" i="29" s="1"/>
  <c r="W195" i="29"/>
  <c r="U195" i="29"/>
  <c r="Q217" i="30"/>
  <c r="R217" i="30" s="1"/>
  <c r="H218" i="30"/>
  <c r="T217" i="30"/>
  <c r="U217" i="30"/>
  <c r="AD217" i="30"/>
  <c r="W217" i="30"/>
  <c r="K217" i="30"/>
  <c r="L217" i="30" s="1"/>
  <c r="Q399" i="29"/>
  <c r="R399" i="29" s="1"/>
  <c r="Q375" i="30"/>
  <c r="R375" i="30" s="1"/>
  <c r="Q373" i="31"/>
  <c r="R373" i="31" s="1"/>
  <c r="Q374" i="30"/>
  <c r="R374" i="30" s="1"/>
  <c r="P371" i="8"/>
  <c r="O371" i="8"/>
  <c r="U218" i="30" l="1"/>
  <c r="W218" i="30"/>
  <c r="AD218" i="30"/>
  <c r="T218" i="30"/>
  <c r="Q218" i="30"/>
  <c r="R218" i="30" s="1"/>
  <c r="K218" i="30"/>
  <c r="L218" i="30" s="1"/>
  <c r="H219" i="30"/>
  <c r="T266" i="31"/>
  <c r="H267" i="31"/>
  <c r="AD266" i="31"/>
  <c r="U266" i="31"/>
  <c r="Q266" i="31"/>
  <c r="R266" i="31" s="1"/>
  <c r="K266" i="31"/>
  <c r="L266" i="31" s="1"/>
  <c r="W266" i="31"/>
  <c r="AD196" i="29"/>
  <c r="H197" i="29"/>
  <c r="Q196" i="29"/>
  <c r="R196" i="29" s="1"/>
  <c r="W196" i="29"/>
  <c r="U196" i="29"/>
  <c r="K196" i="29"/>
  <c r="L196" i="29" s="1"/>
  <c r="T196" i="29"/>
  <c r="Q400" i="29"/>
  <c r="R400" i="29" s="1"/>
  <c r="Q376" i="30"/>
  <c r="R376" i="30" s="1"/>
  <c r="Q375" i="31"/>
  <c r="R375" i="31" s="1"/>
  <c r="Q374" i="31"/>
  <c r="R374" i="31" s="1"/>
  <c r="P372" i="8"/>
  <c r="O372" i="8"/>
  <c r="AD197" i="29" l="1"/>
  <c r="W197" i="29"/>
  <c r="K197" i="29"/>
  <c r="L197" i="29" s="1"/>
  <c r="Q197" i="29"/>
  <c r="R197" i="29" s="1"/>
  <c r="U197" i="29"/>
  <c r="T197" i="29"/>
  <c r="H198" i="29"/>
  <c r="U219" i="30"/>
  <c r="Q219" i="30"/>
  <c r="R219" i="30" s="1"/>
  <c r="H220" i="30"/>
  <c r="AD219" i="30"/>
  <c r="W219" i="30"/>
  <c r="T219" i="30"/>
  <c r="K219" i="30"/>
  <c r="L219" i="30" s="1"/>
  <c r="T267" i="31"/>
  <c r="W267" i="31"/>
  <c r="U267" i="31"/>
  <c r="K267" i="31"/>
  <c r="L267" i="31" s="1"/>
  <c r="H268" i="31"/>
  <c r="AD267" i="31"/>
  <c r="Q267" i="31"/>
  <c r="R267" i="31" s="1"/>
  <c r="Q401" i="29"/>
  <c r="R401" i="29" s="1"/>
  <c r="Q377" i="30"/>
  <c r="Q376" i="31"/>
  <c r="R376" i="31" s="1"/>
  <c r="AR41" i="30"/>
  <c r="AS41" i="30" s="1"/>
  <c r="AR45" i="30"/>
  <c r="AS45" i="30" s="1"/>
  <c r="AR49" i="30"/>
  <c r="AS49" i="30" s="1"/>
  <c r="AR53" i="30"/>
  <c r="AS53" i="30" s="1"/>
  <c r="AR57" i="30"/>
  <c r="AS57" i="30" s="1"/>
  <c r="AR61" i="30"/>
  <c r="AS61" i="30" s="1"/>
  <c r="AR65" i="30"/>
  <c r="AS65" i="30" s="1"/>
  <c r="AR69" i="30"/>
  <c r="AS69" i="30" s="1"/>
  <c r="AR73" i="30"/>
  <c r="AS73" i="30" s="1"/>
  <c r="AR77" i="30"/>
  <c r="AS77" i="30" s="1"/>
  <c r="AR81" i="30"/>
  <c r="AS81" i="30" s="1"/>
  <c r="AR85" i="30"/>
  <c r="AS85" i="30" s="1"/>
  <c r="AR89" i="30"/>
  <c r="AS89" i="30" s="1"/>
  <c r="AR93" i="30"/>
  <c r="AS93" i="30" s="1"/>
  <c r="AR97" i="30"/>
  <c r="AS97" i="30" s="1"/>
  <c r="AR101" i="30"/>
  <c r="AS101" i="30" s="1"/>
  <c r="AR105" i="30"/>
  <c r="AS105" i="30" s="1"/>
  <c r="AR109" i="30"/>
  <c r="AS109" i="30" s="1"/>
  <c r="AR113" i="30"/>
  <c r="AS113" i="30" s="1"/>
  <c r="AR117" i="30"/>
  <c r="AS117" i="30" s="1"/>
  <c r="AR121" i="30"/>
  <c r="AS121" i="30" s="1"/>
  <c r="AR125" i="30"/>
  <c r="AS125" i="30" s="1"/>
  <c r="AR129" i="30"/>
  <c r="AS129" i="30" s="1"/>
  <c r="AR133" i="30"/>
  <c r="AS133" i="30" s="1"/>
  <c r="AR137" i="30"/>
  <c r="AS137" i="30" s="1"/>
  <c r="AR141" i="30"/>
  <c r="AS141" i="30" s="1"/>
  <c r="AR145" i="30"/>
  <c r="AS145" i="30" s="1"/>
  <c r="AR42" i="30"/>
  <c r="AS42" i="30" s="1"/>
  <c r="AR46" i="30"/>
  <c r="AS46" i="30" s="1"/>
  <c r="AR50" i="30"/>
  <c r="AS50" i="30" s="1"/>
  <c r="AR54" i="30"/>
  <c r="AS54" i="30" s="1"/>
  <c r="AR58" i="30"/>
  <c r="AS58" i="30" s="1"/>
  <c r="AR62" i="30"/>
  <c r="AS62" i="30" s="1"/>
  <c r="AR66" i="30"/>
  <c r="AS66" i="30" s="1"/>
  <c r="AR70" i="30"/>
  <c r="AS70" i="30" s="1"/>
  <c r="AR74" i="30"/>
  <c r="AS74" i="30" s="1"/>
  <c r="AR78" i="30"/>
  <c r="AS78" i="30" s="1"/>
  <c r="AR82" i="30"/>
  <c r="AS82" i="30" s="1"/>
  <c r="AR86" i="30"/>
  <c r="AS86" i="30" s="1"/>
  <c r="AR90" i="30"/>
  <c r="AS90" i="30" s="1"/>
  <c r="AR94" i="30"/>
  <c r="AS94" i="30" s="1"/>
  <c r="AR98" i="30"/>
  <c r="AS98" i="30" s="1"/>
  <c r="AR102" i="30"/>
  <c r="AS102" i="30" s="1"/>
  <c r="AR106" i="30"/>
  <c r="AS106" i="30" s="1"/>
  <c r="AR110" i="30"/>
  <c r="AS110" i="30" s="1"/>
  <c r="AR114" i="30"/>
  <c r="AS114" i="30" s="1"/>
  <c r="AR118" i="30"/>
  <c r="AS118" i="30" s="1"/>
  <c r="AR122" i="30"/>
  <c r="AS122" i="30" s="1"/>
  <c r="AR126" i="30"/>
  <c r="AS126" i="30" s="1"/>
  <c r="AR130" i="30"/>
  <c r="AS130" i="30" s="1"/>
  <c r="AR134" i="30"/>
  <c r="AS134" i="30" s="1"/>
  <c r="AR138" i="30"/>
  <c r="AS138" i="30" s="1"/>
  <c r="AR142" i="30"/>
  <c r="AS142" i="30" s="1"/>
  <c r="AR146" i="30"/>
  <c r="AS146" i="30" s="1"/>
  <c r="AR43" i="30"/>
  <c r="AS43" i="30" s="1"/>
  <c r="AR47" i="30"/>
  <c r="AS47" i="30" s="1"/>
  <c r="AR51" i="30"/>
  <c r="AS51" i="30" s="1"/>
  <c r="AR55" i="30"/>
  <c r="AS55" i="30" s="1"/>
  <c r="AR59" i="30"/>
  <c r="AS59" i="30" s="1"/>
  <c r="AR63" i="30"/>
  <c r="AS63" i="30" s="1"/>
  <c r="AR67" i="30"/>
  <c r="AS67" i="30" s="1"/>
  <c r="AR71" i="30"/>
  <c r="AS71" i="30" s="1"/>
  <c r="AR75" i="30"/>
  <c r="AS75" i="30" s="1"/>
  <c r="AR79" i="30"/>
  <c r="AS79" i="30" s="1"/>
  <c r="AR83" i="30"/>
  <c r="AS83" i="30" s="1"/>
  <c r="AR87" i="30"/>
  <c r="AS87" i="30" s="1"/>
  <c r="AR91" i="30"/>
  <c r="AS91" i="30" s="1"/>
  <c r="AR95" i="30"/>
  <c r="AS95" i="30" s="1"/>
  <c r="AR99" i="30"/>
  <c r="AS99" i="30" s="1"/>
  <c r="AR103" i="30"/>
  <c r="AS103" i="30" s="1"/>
  <c r="AR107" i="30"/>
  <c r="AS107" i="30" s="1"/>
  <c r="AR111" i="30"/>
  <c r="AS111" i="30" s="1"/>
  <c r="AR115" i="30"/>
  <c r="AS115" i="30" s="1"/>
  <c r="AR119" i="30"/>
  <c r="AS119" i="30" s="1"/>
  <c r="AR123" i="30"/>
  <c r="AS123" i="30" s="1"/>
  <c r="AR127" i="30"/>
  <c r="AS127" i="30" s="1"/>
  <c r="AR131" i="30"/>
  <c r="AS131" i="30" s="1"/>
  <c r="AR135" i="30"/>
  <c r="AS135" i="30" s="1"/>
  <c r="AR139" i="30"/>
  <c r="AS139" i="30" s="1"/>
  <c r="AR143" i="30"/>
  <c r="AS143" i="30" s="1"/>
  <c r="AR40" i="30"/>
  <c r="AS40" i="30" s="1"/>
  <c r="AR44" i="30"/>
  <c r="AS44" i="30" s="1"/>
  <c r="AR48" i="30"/>
  <c r="AS48" i="30" s="1"/>
  <c r="AR52" i="30"/>
  <c r="AS52" i="30" s="1"/>
  <c r="AR56" i="30"/>
  <c r="AS56" i="30" s="1"/>
  <c r="AR60" i="30"/>
  <c r="AS60" i="30" s="1"/>
  <c r="AR64" i="30"/>
  <c r="AS64" i="30" s="1"/>
  <c r="AR68" i="30"/>
  <c r="AS68" i="30" s="1"/>
  <c r="AR72" i="30"/>
  <c r="AS72" i="30" s="1"/>
  <c r="AR76" i="30"/>
  <c r="AS76" i="30" s="1"/>
  <c r="AR80" i="30"/>
  <c r="AS80" i="30" s="1"/>
  <c r="AR84" i="30"/>
  <c r="AS84" i="30" s="1"/>
  <c r="AR88" i="30"/>
  <c r="AS88" i="30" s="1"/>
  <c r="AR92" i="30"/>
  <c r="AS92" i="30" s="1"/>
  <c r="AR96" i="30"/>
  <c r="AS96" i="30" s="1"/>
  <c r="AR100" i="30"/>
  <c r="AS100" i="30" s="1"/>
  <c r="AR104" i="30"/>
  <c r="AS104" i="30" s="1"/>
  <c r="AR108" i="30"/>
  <c r="AS108" i="30" s="1"/>
  <c r="AR112" i="30"/>
  <c r="AS112" i="30" s="1"/>
  <c r="AR116" i="30"/>
  <c r="AS116" i="30" s="1"/>
  <c r="AR120" i="30"/>
  <c r="AS120" i="30" s="1"/>
  <c r="AR124" i="30"/>
  <c r="AS124" i="30" s="1"/>
  <c r="AR128" i="30"/>
  <c r="AS128" i="30" s="1"/>
  <c r="AR132" i="30"/>
  <c r="AS132" i="30" s="1"/>
  <c r="AR136" i="30"/>
  <c r="AS136" i="30" s="1"/>
  <c r="AR140" i="30"/>
  <c r="AS140" i="30" s="1"/>
  <c r="AR144" i="30"/>
  <c r="AS144" i="30" s="1"/>
  <c r="AB55" i="30"/>
  <c r="AB71" i="30"/>
  <c r="AB87" i="30"/>
  <c r="AB103" i="30"/>
  <c r="AB119" i="30"/>
  <c r="AB135" i="30"/>
  <c r="AB40" i="30"/>
  <c r="AB56" i="30"/>
  <c r="AB72" i="30"/>
  <c r="AB88" i="30"/>
  <c r="AB104" i="30"/>
  <c r="AB120" i="30"/>
  <c r="AB136" i="30"/>
  <c r="AB53" i="30"/>
  <c r="AB69" i="30"/>
  <c r="AB85" i="30"/>
  <c r="AB101" i="30"/>
  <c r="AB117" i="30"/>
  <c r="AB133" i="30"/>
  <c r="AB54" i="30"/>
  <c r="AB70" i="30"/>
  <c r="AB86" i="30"/>
  <c r="AB102" i="30"/>
  <c r="AB118" i="30"/>
  <c r="AB134" i="30"/>
  <c r="AB43" i="30"/>
  <c r="AB59" i="30"/>
  <c r="AB75" i="30"/>
  <c r="AB91" i="30"/>
  <c r="AB107" i="30"/>
  <c r="AB123" i="30"/>
  <c r="AB139" i="30"/>
  <c r="AB44" i="30"/>
  <c r="AB60" i="30"/>
  <c r="AB76" i="30"/>
  <c r="AB92" i="30"/>
  <c r="AB108" i="30"/>
  <c r="AB124" i="30"/>
  <c r="AB140" i="30"/>
  <c r="AB41" i="30"/>
  <c r="AB57" i="30"/>
  <c r="AB73" i="30"/>
  <c r="AB89" i="30"/>
  <c r="AB105" i="30"/>
  <c r="AB121" i="30"/>
  <c r="AB137" i="30"/>
  <c r="AB42" i="30"/>
  <c r="AB58" i="30"/>
  <c r="AB74" i="30"/>
  <c r="AB90" i="30"/>
  <c r="AB106" i="30"/>
  <c r="AB122" i="30"/>
  <c r="AB138" i="30"/>
  <c r="AB47" i="30"/>
  <c r="AB63" i="30"/>
  <c r="AB79" i="30"/>
  <c r="AB95" i="30"/>
  <c r="AB111" i="30"/>
  <c r="AB127" i="30"/>
  <c r="AB143" i="30"/>
  <c r="AB48" i="30"/>
  <c r="AB64" i="30"/>
  <c r="AB80" i="30"/>
  <c r="AB96" i="30"/>
  <c r="AB112" i="30"/>
  <c r="AB128" i="30"/>
  <c r="AB144" i="30"/>
  <c r="AB45" i="30"/>
  <c r="AB61" i="30"/>
  <c r="AB77" i="30"/>
  <c r="AB93" i="30"/>
  <c r="AB109" i="30"/>
  <c r="AB125" i="30"/>
  <c r="AB141" i="30"/>
  <c r="AB46" i="30"/>
  <c r="AB62" i="30"/>
  <c r="AB78" i="30"/>
  <c r="AB94" i="30"/>
  <c r="AB110" i="30"/>
  <c r="AB126" i="30"/>
  <c r="AB142" i="30"/>
  <c r="AB51" i="30"/>
  <c r="AB67" i="30"/>
  <c r="AB83" i="30"/>
  <c r="AB99" i="30"/>
  <c r="AB115" i="30"/>
  <c r="AB131" i="30"/>
  <c r="AB52" i="30"/>
  <c r="AB68" i="30"/>
  <c r="AB84" i="30"/>
  <c r="AB100" i="30"/>
  <c r="AB116" i="30"/>
  <c r="AB132" i="30"/>
  <c r="AB49" i="30"/>
  <c r="AB65" i="30"/>
  <c r="AB81" i="30"/>
  <c r="AB97" i="30"/>
  <c r="AB113" i="30"/>
  <c r="AB129" i="30"/>
  <c r="AB145" i="30"/>
  <c r="AB50" i="30"/>
  <c r="AB66" i="30"/>
  <c r="AB82" i="30"/>
  <c r="AB98" i="30"/>
  <c r="AB114" i="30"/>
  <c r="AB130" i="30"/>
  <c r="AB146" i="30"/>
  <c r="P373" i="8"/>
  <c r="O373" i="8"/>
  <c r="Q268" i="31" l="1"/>
  <c r="R268" i="31" s="1"/>
  <c r="H269" i="31"/>
  <c r="W268" i="31"/>
  <c r="T268" i="31"/>
  <c r="K268" i="31"/>
  <c r="L268" i="31" s="1"/>
  <c r="AD268" i="31"/>
  <c r="U268" i="31"/>
  <c r="T198" i="29"/>
  <c r="Q198" i="29"/>
  <c r="R198" i="29" s="1"/>
  <c r="K198" i="29"/>
  <c r="L198" i="29" s="1"/>
  <c r="H199" i="29"/>
  <c r="U198" i="29"/>
  <c r="AD198" i="29"/>
  <c r="W198" i="29"/>
  <c r="T220" i="30"/>
  <c r="U220" i="30"/>
  <c r="K220" i="30"/>
  <c r="L220" i="30" s="1"/>
  <c r="H221" i="30"/>
  <c r="W220" i="30"/>
  <c r="Q220" i="30"/>
  <c r="R220" i="30" s="1"/>
  <c r="AD220" i="30"/>
  <c r="R377" i="30"/>
  <c r="Q402" i="29"/>
  <c r="R402" i="29" s="1"/>
  <c r="Q378" i="30"/>
  <c r="R378" i="30" s="1"/>
  <c r="Q377" i="31"/>
  <c r="AR41" i="31"/>
  <c r="AS41" i="31" s="1"/>
  <c r="AR45" i="31"/>
  <c r="AS45" i="31" s="1"/>
  <c r="AR49" i="31"/>
  <c r="AS49" i="31" s="1"/>
  <c r="AR53" i="31"/>
  <c r="AS53" i="31" s="1"/>
  <c r="AR57" i="31"/>
  <c r="AS57" i="31" s="1"/>
  <c r="AR61" i="31"/>
  <c r="AS61" i="31" s="1"/>
  <c r="AR65" i="31"/>
  <c r="AS65" i="31" s="1"/>
  <c r="AR69" i="31"/>
  <c r="AS69" i="31" s="1"/>
  <c r="AR73" i="31"/>
  <c r="AS73" i="31" s="1"/>
  <c r="AR77" i="31"/>
  <c r="AS77" i="31" s="1"/>
  <c r="AR81" i="31"/>
  <c r="AS81" i="31" s="1"/>
  <c r="AR85" i="31"/>
  <c r="AS85" i="31" s="1"/>
  <c r="AR89" i="31"/>
  <c r="AS89" i="31" s="1"/>
  <c r="AR93" i="31"/>
  <c r="AS93" i="31" s="1"/>
  <c r="AR97" i="31"/>
  <c r="AS97" i="31" s="1"/>
  <c r="AR101" i="31"/>
  <c r="AS101" i="31" s="1"/>
  <c r="AR105" i="31"/>
  <c r="AS105" i="31" s="1"/>
  <c r="AR109" i="31"/>
  <c r="AS109" i="31" s="1"/>
  <c r="AR113" i="31"/>
  <c r="AS113" i="31" s="1"/>
  <c r="AR117" i="31"/>
  <c r="AS117" i="31" s="1"/>
  <c r="AR121" i="31"/>
  <c r="AS121" i="31" s="1"/>
  <c r="AR125" i="31"/>
  <c r="AS125" i="31" s="1"/>
  <c r="AR129" i="31"/>
  <c r="AS129" i="31" s="1"/>
  <c r="AR133" i="31"/>
  <c r="AS133" i="31" s="1"/>
  <c r="AR137" i="31"/>
  <c r="AS137" i="31" s="1"/>
  <c r="AR141" i="31"/>
  <c r="AS141" i="31" s="1"/>
  <c r="AR145" i="31"/>
  <c r="AS145" i="31" s="1"/>
  <c r="AR149" i="31"/>
  <c r="AS149" i="31" s="1"/>
  <c r="AR153" i="31"/>
  <c r="AS153" i="31" s="1"/>
  <c r="AR157" i="31"/>
  <c r="AS157" i="31" s="1"/>
  <c r="AR161" i="31"/>
  <c r="AS161" i="31" s="1"/>
  <c r="AR165" i="31"/>
  <c r="AS165" i="31" s="1"/>
  <c r="AR169" i="31"/>
  <c r="AS169" i="31" s="1"/>
  <c r="AR42" i="31"/>
  <c r="AS42" i="31" s="1"/>
  <c r="AR46" i="31"/>
  <c r="AS46" i="31" s="1"/>
  <c r="AR50" i="31"/>
  <c r="AS50" i="31" s="1"/>
  <c r="AR54" i="31"/>
  <c r="AS54" i="31" s="1"/>
  <c r="AR58" i="31"/>
  <c r="AS58" i="31" s="1"/>
  <c r="AR62" i="31"/>
  <c r="AS62" i="31" s="1"/>
  <c r="AR66" i="31"/>
  <c r="AS66" i="31" s="1"/>
  <c r="AR70" i="31"/>
  <c r="AS70" i="31" s="1"/>
  <c r="AR74" i="31"/>
  <c r="AS74" i="31" s="1"/>
  <c r="AR78" i="31"/>
  <c r="AS78" i="31" s="1"/>
  <c r="AR82" i="31"/>
  <c r="AS82" i="31" s="1"/>
  <c r="AR86" i="31"/>
  <c r="AS86" i="31" s="1"/>
  <c r="AR90" i="31"/>
  <c r="AS90" i="31" s="1"/>
  <c r="AR94" i="31"/>
  <c r="AS94" i="31" s="1"/>
  <c r="AR98" i="31"/>
  <c r="AS98" i="31" s="1"/>
  <c r="AR102" i="31"/>
  <c r="AS102" i="31" s="1"/>
  <c r="AR106" i="31"/>
  <c r="AS106" i="31" s="1"/>
  <c r="AR110" i="31"/>
  <c r="AS110" i="31" s="1"/>
  <c r="AR114" i="31"/>
  <c r="AS114" i="31" s="1"/>
  <c r="AR118" i="31"/>
  <c r="AS118" i="31" s="1"/>
  <c r="AR122" i="31"/>
  <c r="AS122" i="31" s="1"/>
  <c r="AR126" i="31"/>
  <c r="AS126" i="31" s="1"/>
  <c r="AR130" i="31"/>
  <c r="AS130" i="31" s="1"/>
  <c r="AR134" i="31"/>
  <c r="AS134" i="31" s="1"/>
  <c r="AR138" i="31"/>
  <c r="AS138" i="31" s="1"/>
  <c r="AR142" i="31"/>
  <c r="AS142" i="31" s="1"/>
  <c r="AR146" i="31"/>
  <c r="AS146" i="31" s="1"/>
  <c r="AR150" i="31"/>
  <c r="AS150" i="31" s="1"/>
  <c r="AR154" i="31"/>
  <c r="AS154" i="31" s="1"/>
  <c r="AR158" i="31"/>
  <c r="AS158" i="31" s="1"/>
  <c r="AR162" i="31"/>
  <c r="AS162" i="31" s="1"/>
  <c r="AR166" i="31"/>
  <c r="AS166" i="31" s="1"/>
  <c r="AR170" i="31"/>
  <c r="AS170" i="31" s="1"/>
  <c r="AR39" i="31"/>
  <c r="AS39" i="31" s="1"/>
  <c r="AR43" i="31"/>
  <c r="AS43" i="31" s="1"/>
  <c r="AR47" i="31"/>
  <c r="AS47" i="31" s="1"/>
  <c r="AR51" i="31"/>
  <c r="AS51" i="31" s="1"/>
  <c r="AR55" i="31"/>
  <c r="AS55" i="31" s="1"/>
  <c r="AR59" i="31"/>
  <c r="AS59" i="31" s="1"/>
  <c r="AR63" i="31"/>
  <c r="AS63" i="31" s="1"/>
  <c r="AR67" i="31"/>
  <c r="AS67" i="31" s="1"/>
  <c r="AR71" i="31"/>
  <c r="AS71" i="31" s="1"/>
  <c r="AR75" i="31"/>
  <c r="AS75" i="31" s="1"/>
  <c r="AR79" i="31"/>
  <c r="AS79" i="31" s="1"/>
  <c r="AR83" i="31"/>
  <c r="AS83" i="31" s="1"/>
  <c r="AR87" i="31"/>
  <c r="AS87" i="31" s="1"/>
  <c r="AR91" i="31"/>
  <c r="AS91" i="31" s="1"/>
  <c r="AR95" i="31"/>
  <c r="AS95" i="31" s="1"/>
  <c r="AR99" i="31"/>
  <c r="AS99" i="31" s="1"/>
  <c r="AR103" i="31"/>
  <c r="AS103" i="31" s="1"/>
  <c r="AR107" i="31"/>
  <c r="AS107" i="31" s="1"/>
  <c r="AR111" i="31"/>
  <c r="AS111" i="31" s="1"/>
  <c r="AR115" i="31"/>
  <c r="AS115" i="31" s="1"/>
  <c r="AR119" i="31"/>
  <c r="AS119" i="31" s="1"/>
  <c r="AR123" i="31"/>
  <c r="AS123" i="31" s="1"/>
  <c r="AR127" i="31"/>
  <c r="AS127" i="31" s="1"/>
  <c r="AR131" i="31"/>
  <c r="AS131" i="31" s="1"/>
  <c r="AR135" i="31"/>
  <c r="AS135" i="31" s="1"/>
  <c r="AR139" i="31"/>
  <c r="AS139" i="31" s="1"/>
  <c r="AR143" i="31"/>
  <c r="AS143" i="31" s="1"/>
  <c r="AR147" i="31"/>
  <c r="AS147" i="31" s="1"/>
  <c r="AR151" i="31"/>
  <c r="AS151" i="31" s="1"/>
  <c r="AR155" i="31"/>
  <c r="AS155" i="31" s="1"/>
  <c r="AR159" i="31"/>
  <c r="AS159" i="31" s="1"/>
  <c r="AR163" i="31"/>
  <c r="AS163" i="31" s="1"/>
  <c r="AR167" i="31"/>
  <c r="AS167" i="31" s="1"/>
  <c r="AR171" i="31"/>
  <c r="AS171" i="31" s="1"/>
  <c r="AR40" i="31"/>
  <c r="AS40" i="31" s="1"/>
  <c r="AR44" i="31"/>
  <c r="AS44" i="31" s="1"/>
  <c r="AR48" i="31"/>
  <c r="AS48" i="31" s="1"/>
  <c r="AR52" i="31"/>
  <c r="AS52" i="31" s="1"/>
  <c r="AR56" i="31"/>
  <c r="AS56" i="31" s="1"/>
  <c r="AR60" i="31"/>
  <c r="AS60" i="31" s="1"/>
  <c r="AR64" i="31"/>
  <c r="AS64" i="31" s="1"/>
  <c r="AR68" i="31"/>
  <c r="AS68" i="31" s="1"/>
  <c r="AR72" i="31"/>
  <c r="AS72" i="31" s="1"/>
  <c r="AR76" i="31"/>
  <c r="AS76" i="31" s="1"/>
  <c r="AR80" i="31"/>
  <c r="AS80" i="31" s="1"/>
  <c r="AR84" i="31"/>
  <c r="AS84" i="31" s="1"/>
  <c r="AR88" i="31"/>
  <c r="AS88" i="31" s="1"/>
  <c r="AR92" i="31"/>
  <c r="AS92" i="31" s="1"/>
  <c r="AR96" i="31"/>
  <c r="AS96" i="31" s="1"/>
  <c r="AR100" i="31"/>
  <c r="AS100" i="31" s="1"/>
  <c r="AR104" i="31"/>
  <c r="AS104" i="31" s="1"/>
  <c r="AR108" i="31"/>
  <c r="AS108" i="31" s="1"/>
  <c r="AR112" i="31"/>
  <c r="AS112" i="31" s="1"/>
  <c r="AR116" i="31"/>
  <c r="AS116" i="31" s="1"/>
  <c r="AR120" i="31"/>
  <c r="AS120" i="31" s="1"/>
  <c r="AR124" i="31"/>
  <c r="AS124" i="31" s="1"/>
  <c r="AR128" i="31"/>
  <c r="AS128" i="31" s="1"/>
  <c r="AR132" i="31"/>
  <c r="AS132" i="31" s="1"/>
  <c r="AR136" i="31"/>
  <c r="AS136" i="31" s="1"/>
  <c r="AR140" i="31"/>
  <c r="AS140" i="31" s="1"/>
  <c r="AR144" i="31"/>
  <c r="AS144" i="31" s="1"/>
  <c r="AR148" i="31"/>
  <c r="AS148" i="31" s="1"/>
  <c r="AR152" i="31"/>
  <c r="AS152" i="31" s="1"/>
  <c r="AR156" i="31"/>
  <c r="AS156" i="31" s="1"/>
  <c r="AR160" i="31"/>
  <c r="AS160" i="31" s="1"/>
  <c r="AR164" i="31"/>
  <c r="AS164" i="31" s="1"/>
  <c r="AR168" i="31"/>
  <c r="AS168" i="31" s="1"/>
  <c r="AB39" i="31"/>
  <c r="AB55" i="31"/>
  <c r="AB71" i="31"/>
  <c r="AB87" i="31"/>
  <c r="AB103" i="31"/>
  <c r="AB119" i="31"/>
  <c r="AB135" i="31"/>
  <c r="AB151" i="31"/>
  <c r="AB167" i="31"/>
  <c r="AB44" i="31"/>
  <c r="AB60" i="31"/>
  <c r="AB76" i="31"/>
  <c r="AB92" i="31"/>
  <c r="AB108" i="31"/>
  <c r="AB124" i="31"/>
  <c r="AB140" i="31"/>
  <c r="AB156" i="31"/>
  <c r="AB49" i="31"/>
  <c r="AB65" i="31"/>
  <c r="AB81" i="31"/>
  <c r="AB97" i="31"/>
  <c r="AB113" i="31"/>
  <c r="AB129" i="31"/>
  <c r="AB145" i="31"/>
  <c r="AB161" i="31"/>
  <c r="AB42" i="31"/>
  <c r="AB58" i="31"/>
  <c r="AB74" i="31"/>
  <c r="AB90" i="31"/>
  <c r="AB106" i="31"/>
  <c r="AB122" i="31"/>
  <c r="AB138" i="31"/>
  <c r="AB154" i="31"/>
  <c r="AB170" i="31"/>
  <c r="AB43" i="31"/>
  <c r="AB59" i="31"/>
  <c r="AB75" i="31"/>
  <c r="AB91" i="31"/>
  <c r="AB107" i="31"/>
  <c r="AB123" i="31"/>
  <c r="AB139" i="31"/>
  <c r="AB155" i="31"/>
  <c r="AB171" i="31"/>
  <c r="AB48" i="31"/>
  <c r="AB64" i="31"/>
  <c r="AB80" i="31"/>
  <c r="AB96" i="31"/>
  <c r="AB112" i="31"/>
  <c r="AB128" i="31"/>
  <c r="AB144" i="31"/>
  <c r="AB160" i="31"/>
  <c r="AB53" i="31"/>
  <c r="AB69" i="31"/>
  <c r="AB85" i="31"/>
  <c r="AB101" i="31"/>
  <c r="AB117" i="31"/>
  <c r="AB133" i="31"/>
  <c r="AB149" i="31"/>
  <c r="AB165" i="31"/>
  <c r="AB46" i="31"/>
  <c r="AB62" i="31"/>
  <c r="AB78" i="31"/>
  <c r="AB94" i="31"/>
  <c r="AB110" i="31"/>
  <c r="AB126" i="31"/>
  <c r="AB142" i="31"/>
  <c r="AB158" i="31"/>
  <c r="AB47" i="31"/>
  <c r="AB63" i="31"/>
  <c r="AB79" i="31"/>
  <c r="AB95" i="31"/>
  <c r="AB111" i="31"/>
  <c r="AB127" i="31"/>
  <c r="AB143" i="31"/>
  <c r="AB159" i="31"/>
  <c r="AB52" i="31"/>
  <c r="AB68" i="31"/>
  <c r="AB84" i="31"/>
  <c r="AB100" i="31"/>
  <c r="AB116" i="31"/>
  <c r="AB132" i="31"/>
  <c r="AB148" i="31"/>
  <c r="AB164" i="31"/>
  <c r="AB41" i="31"/>
  <c r="AB57" i="31"/>
  <c r="AB73" i="31"/>
  <c r="AB89" i="31"/>
  <c r="AB105" i="31"/>
  <c r="AB121" i="31"/>
  <c r="AB137" i="31"/>
  <c r="AB153" i="31"/>
  <c r="AB169" i="31"/>
  <c r="AB50" i="31"/>
  <c r="AB66" i="31"/>
  <c r="AB82" i="31"/>
  <c r="AB98" i="31"/>
  <c r="AB114" i="31"/>
  <c r="AB130" i="31"/>
  <c r="AB146" i="31"/>
  <c r="AB162" i="31"/>
  <c r="AB51" i="31"/>
  <c r="AB67" i="31"/>
  <c r="AB83" i="31"/>
  <c r="AB99" i="31"/>
  <c r="AB115" i="31"/>
  <c r="AB131" i="31"/>
  <c r="AB147" i="31"/>
  <c r="AB163" i="31"/>
  <c r="AB40" i="31"/>
  <c r="AB56" i="31"/>
  <c r="AB72" i="31"/>
  <c r="AB88" i="31"/>
  <c r="AB104" i="31"/>
  <c r="AB120" i="31"/>
  <c r="AB136" i="31"/>
  <c r="AB152" i="31"/>
  <c r="AB168" i="31"/>
  <c r="AB45" i="31"/>
  <c r="AB61" i="31"/>
  <c r="AB77" i="31"/>
  <c r="AB93" i="31"/>
  <c r="AB109" i="31"/>
  <c r="AB125" i="31"/>
  <c r="AB141" i="31"/>
  <c r="AB157" i="31"/>
  <c r="AB54" i="31"/>
  <c r="AB70" i="31"/>
  <c r="AB86" i="31"/>
  <c r="AB102" i="31"/>
  <c r="AB118" i="31"/>
  <c r="AB134" i="31"/>
  <c r="AB150" i="31"/>
  <c r="AB166" i="31"/>
  <c r="P374" i="8"/>
  <c r="AY21" i="8" s="1"/>
  <c r="O374" i="8"/>
  <c r="U199" i="29" l="1"/>
  <c r="AD199" i="29"/>
  <c r="W199" i="29"/>
  <c r="H200" i="29"/>
  <c r="Q199" i="29"/>
  <c r="R199" i="29" s="1"/>
  <c r="K199" i="29"/>
  <c r="L199" i="29" s="1"/>
  <c r="T199" i="29"/>
  <c r="U221" i="30"/>
  <c r="T221" i="30"/>
  <c r="W221" i="30"/>
  <c r="H222" i="30"/>
  <c r="Q221" i="30"/>
  <c r="R221" i="30" s="1"/>
  <c r="AD221" i="30"/>
  <c r="K221" i="30"/>
  <c r="L221" i="30" s="1"/>
  <c r="T269" i="31"/>
  <c r="Q269" i="31"/>
  <c r="R269" i="31" s="1"/>
  <c r="H270" i="31"/>
  <c r="U269" i="31"/>
  <c r="AD269" i="31"/>
  <c r="K269" i="31"/>
  <c r="L269" i="31" s="1"/>
  <c r="W269" i="31"/>
  <c r="AL375" i="8"/>
  <c r="AM375" i="8" s="1"/>
  <c r="AL377" i="8"/>
  <c r="AM377" i="8" s="1"/>
  <c r="AL376" i="8"/>
  <c r="AM376" i="8" s="1"/>
  <c r="AL378" i="8"/>
  <c r="AM378" i="8" s="1"/>
  <c r="AL379" i="8"/>
  <c r="AM379" i="8" s="1"/>
  <c r="AL380" i="8"/>
  <c r="AM380" i="8" s="1"/>
  <c r="AL381" i="8"/>
  <c r="AM381" i="8" s="1"/>
  <c r="AL382" i="8"/>
  <c r="AM382" i="8" s="1"/>
  <c r="AL383" i="8"/>
  <c r="AM383" i="8" s="1"/>
  <c r="AL384" i="8"/>
  <c r="AM384" i="8" s="1"/>
  <c r="AL385" i="8"/>
  <c r="AM385" i="8" s="1"/>
  <c r="AL386" i="8"/>
  <c r="AM386" i="8" s="1"/>
  <c r="AL387" i="8"/>
  <c r="AM387" i="8" s="1"/>
  <c r="AL388" i="8"/>
  <c r="AM388" i="8" s="1"/>
  <c r="AL389" i="8"/>
  <c r="AM389" i="8" s="1"/>
  <c r="AL390" i="8"/>
  <c r="AM390" i="8" s="1"/>
  <c r="AL391" i="8"/>
  <c r="AM391" i="8" s="1"/>
  <c r="AL392" i="8"/>
  <c r="AM392" i="8" s="1"/>
  <c r="AL393" i="8"/>
  <c r="AM393" i="8" s="1"/>
  <c r="AL394" i="8"/>
  <c r="AM394" i="8" s="1"/>
  <c r="AL395" i="8"/>
  <c r="AM395" i="8" s="1"/>
  <c r="AL396" i="8"/>
  <c r="AM396" i="8" s="1"/>
  <c r="AL397" i="8"/>
  <c r="AM397" i="8" s="1"/>
  <c r="AL398" i="8"/>
  <c r="AM398" i="8" s="1"/>
  <c r="AL399" i="8"/>
  <c r="AM399" i="8" s="1"/>
  <c r="AL400" i="8"/>
  <c r="AM400" i="8" s="1"/>
  <c r="AL401" i="8"/>
  <c r="AM401" i="8" s="1"/>
  <c r="AL402" i="8"/>
  <c r="AM402" i="8" s="1"/>
  <c r="AL403" i="8"/>
  <c r="AM403" i="8" s="1"/>
  <c r="AL404" i="8"/>
  <c r="AM404" i="8" s="1"/>
  <c r="AL405" i="8"/>
  <c r="AM405" i="8" s="1"/>
  <c r="Q403" i="29"/>
  <c r="R403" i="29" s="1"/>
  <c r="Q379" i="30"/>
  <c r="R379" i="30" s="1"/>
  <c r="Q378" i="31"/>
  <c r="R378" i="31" s="1"/>
  <c r="R377" i="31"/>
  <c r="AL10" i="8"/>
  <c r="AM10" i="8" s="1"/>
  <c r="AL14" i="8"/>
  <c r="AM14" i="8" s="1"/>
  <c r="AL18" i="8"/>
  <c r="AM18" i="8" s="1"/>
  <c r="AL22" i="8"/>
  <c r="AM22" i="8" s="1"/>
  <c r="AL26" i="8"/>
  <c r="AM26" i="8" s="1"/>
  <c r="AL30" i="8"/>
  <c r="AM30" i="8" s="1"/>
  <c r="AL34" i="8"/>
  <c r="AL38" i="8"/>
  <c r="AM38" i="8" s="1"/>
  <c r="AL42" i="8"/>
  <c r="AM42" i="8" s="1"/>
  <c r="AL46" i="8"/>
  <c r="AM46" i="8" s="1"/>
  <c r="AL50" i="8"/>
  <c r="AL54" i="8"/>
  <c r="AM54" i="8" s="1"/>
  <c r="AL58" i="8"/>
  <c r="AM58" i="8" s="1"/>
  <c r="AL62" i="8"/>
  <c r="AM62" i="8" s="1"/>
  <c r="AL66" i="8"/>
  <c r="AM66" i="8" s="1"/>
  <c r="AL70" i="8"/>
  <c r="AM70" i="8" s="1"/>
  <c r="AL74" i="8"/>
  <c r="AM74" i="8" s="1"/>
  <c r="AL78" i="8"/>
  <c r="AM78" i="8" s="1"/>
  <c r="AL82" i="8"/>
  <c r="AM82" i="8" s="1"/>
  <c r="AL86" i="8"/>
  <c r="AM86" i="8" s="1"/>
  <c r="AL90" i="8"/>
  <c r="AM90" i="8" s="1"/>
  <c r="AL94" i="8"/>
  <c r="AM94" i="8" s="1"/>
  <c r="AL98" i="8"/>
  <c r="AM98" i="8" s="1"/>
  <c r="AL102" i="8"/>
  <c r="AM102" i="8" s="1"/>
  <c r="AL106" i="8"/>
  <c r="AM106" i="8" s="1"/>
  <c r="AL110" i="8"/>
  <c r="AM110" i="8" s="1"/>
  <c r="AL114" i="8"/>
  <c r="AM114" i="8" s="1"/>
  <c r="AL118" i="8"/>
  <c r="AM118" i="8" s="1"/>
  <c r="AL122" i="8"/>
  <c r="AM122" i="8" s="1"/>
  <c r="AL126" i="8"/>
  <c r="AM126" i="8" s="1"/>
  <c r="AL130" i="8"/>
  <c r="AM130" i="8" s="1"/>
  <c r="AL134" i="8"/>
  <c r="AM134" i="8" s="1"/>
  <c r="AL138" i="8"/>
  <c r="AM138" i="8" s="1"/>
  <c r="AL142" i="8"/>
  <c r="AM142" i="8" s="1"/>
  <c r="AL146" i="8"/>
  <c r="AL150" i="8"/>
  <c r="AM150" i="8" s="1"/>
  <c r="AL154" i="8"/>
  <c r="AM154" i="8" s="1"/>
  <c r="AL158" i="8"/>
  <c r="AM158" i="8" s="1"/>
  <c r="AL162" i="8"/>
  <c r="AM162" i="8" s="1"/>
  <c r="AL166" i="8"/>
  <c r="AM166" i="8" s="1"/>
  <c r="AL170" i="8"/>
  <c r="AM170" i="8" s="1"/>
  <c r="AL174" i="8"/>
  <c r="AM174" i="8" s="1"/>
  <c r="AL178" i="8"/>
  <c r="AL182" i="8"/>
  <c r="AM182" i="8" s="1"/>
  <c r="AL186" i="8"/>
  <c r="AM186" i="8" s="1"/>
  <c r="AL190" i="8"/>
  <c r="AM190" i="8" s="1"/>
  <c r="AL194" i="8"/>
  <c r="AM194" i="8" s="1"/>
  <c r="AL198" i="8"/>
  <c r="AM198" i="8" s="1"/>
  <c r="AL202" i="8"/>
  <c r="AM202" i="8" s="1"/>
  <c r="AL206" i="8"/>
  <c r="AM206" i="8" s="1"/>
  <c r="AL210" i="8"/>
  <c r="AM210" i="8" s="1"/>
  <c r="AL214" i="8"/>
  <c r="AM214" i="8" s="1"/>
  <c r="AL218" i="8"/>
  <c r="AM218" i="8" s="1"/>
  <c r="AL222" i="8"/>
  <c r="AM222" i="8" s="1"/>
  <c r="AL226" i="8"/>
  <c r="AM226" i="8" s="1"/>
  <c r="AL230" i="8"/>
  <c r="AM230" i="8" s="1"/>
  <c r="AL234" i="8"/>
  <c r="AM234" i="8" s="1"/>
  <c r="AL238" i="8"/>
  <c r="AM238" i="8" s="1"/>
  <c r="AL242" i="8"/>
  <c r="AL246" i="8"/>
  <c r="AM246" i="8" s="1"/>
  <c r="AL250" i="8"/>
  <c r="AM250" i="8" s="1"/>
  <c r="AL254" i="8"/>
  <c r="AM254" i="8" s="1"/>
  <c r="AL258" i="8"/>
  <c r="AL262" i="8"/>
  <c r="AM262" i="8" s="1"/>
  <c r="AL266" i="8"/>
  <c r="AM266" i="8" s="1"/>
  <c r="AL270" i="8"/>
  <c r="AM270" i="8" s="1"/>
  <c r="AL11" i="8"/>
  <c r="AM11" i="8" s="1"/>
  <c r="AL15" i="8"/>
  <c r="AM15" i="8" s="1"/>
  <c r="AL19" i="8"/>
  <c r="AM19" i="8" s="1"/>
  <c r="AL23" i="8"/>
  <c r="AM23" i="8" s="1"/>
  <c r="AL27" i="8"/>
  <c r="AM27" i="8" s="1"/>
  <c r="AL31" i="8"/>
  <c r="AM31" i="8" s="1"/>
  <c r="AL35" i="8"/>
  <c r="AM35" i="8" s="1"/>
  <c r="AL39" i="8"/>
  <c r="AM39" i="8" s="1"/>
  <c r="AL43" i="8"/>
  <c r="AM43" i="8" s="1"/>
  <c r="AL47" i="8"/>
  <c r="AM47" i="8" s="1"/>
  <c r="AL51" i="8"/>
  <c r="AM51" i="8" s="1"/>
  <c r="AL55" i="8"/>
  <c r="AM55" i="8" s="1"/>
  <c r="AL59" i="8"/>
  <c r="AL63" i="8"/>
  <c r="AM63" i="8" s="1"/>
  <c r="AL67" i="8"/>
  <c r="AM67" i="8" s="1"/>
  <c r="AL71" i="8"/>
  <c r="AM71" i="8" s="1"/>
  <c r="AL75" i="8"/>
  <c r="AL79" i="8"/>
  <c r="AM79" i="8" s="1"/>
  <c r="AL83" i="8"/>
  <c r="AM83" i="8" s="1"/>
  <c r="AL87" i="8"/>
  <c r="AM87" i="8" s="1"/>
  <c r="AL91" i="8"/>
  <c r="AM91" i="8" s="1"/>
  <c r="AL95" i="8"/>
  <c r="AM95" i="8" s="1"/>
  <c r="AL99" i="8"/>
  <c r="AM99" i="8" s="1"/>
  <c r="AL103" i="8"/>
  <c r="AM103" i="8" s="1"/>
  <c r="AL107" i="8"/>
  <c r="AM107" i="8" s="1"/>
  <c r="AL111" i="8"/>
  <c r="AM111" i="8" s="1"/>
  <c r="AL115" i="8"/>
  <c r="AM115" i="8" s="1"/>
  <c r="AL119" i="8"/>
  <c r="AM119" i="8" s="1"/>
  <c r="AL123" i="8"/>
  <c r="AM123" i="8" s="1"/>
  <c r="AL127" i="8"/>
  <c r="AM127" i="8" s="1"/>
  <c r="AL131" i="8"/>
  <c r="AM131" i="8" s="1"/>
  <c r="AL135" i="8"/>
  <c r="AM135" i="8" s="1"/>
  <c r="AL139" i="8"/>
  <c r="AM139" i="8" s="1"/>
  <c r="AL143" i="8"/>
  <c r="AM143" i="8" s="1"/>
  <c r="AL147" i="8"/>
  <c r="AM147" i="8" s="1"/>
  <c r="AL151" i="8"/>
  <c r="AM151" i="8" s="1"/>
  <c r="AL155" i="8"/>
  <c r="AL159" i="8"/>
  <c r="AM159" i="8" s="1"/>
  <c r="AL163" i="8"/>
  <c r="AM163" i="8" s="1"/>
  <c r="AL167" i="8"/>
  <c r="AM167" i="8" s="1"/>
  <c r="AL171" i="8"/>
  <c r="AM171" i="8" s="1"/>
  <c r="AL175" i="8"/>
  <c r="AM175" i="8" s="1"/>
  <c r="AL179" i="8"/>
  <c r="AM179" i="8" s="1"/>
  <c r="AL183" i="8"/>
  <c r="AM183" i="8" s="1"/>
  <c r="AL187" i="8"/>
  <c r="AM187" i="8" s="1"/>
  <c r="AL191" i="8"/>
  <c r="AM191" i="8" s="1"/>
  <c r="AL195" i="8"/>
  <c r="AM195" i="8" s="1"/>
  <c r="AL199" i="8"/>
  <c r="AM199" i="8" s="1"/>
  <c r="AL203" i="8"/>
  <c r="AM203" i="8" s="1"/>
  <c r="AL207" i="8"/>
  <c r="AM207" i="8" s="1"/>
  <c r="AL211" i="8"/>
  <c r="AM211" i="8" s="1"/>
  <c r="AL215" i="8"/>
  <c r="AM215" i="8" s="1"/>
  <c r="AL219" i="8"/>
  <c r="AM219" i="8" s="1"/>
  <c r="AL223" i="8"/>
  <c r="AM223" i="8" s="1"/>
  <c r="AL227" i="8"/>
  <c r="AM227" i="8" s="1"/>
  <c r="AL231" i="8"/>
  <c r="AM231" i="8" s="1"/>
  <c r="AL235" i="8"/>
  <c r="AL239" i="8"/>
  <c r="AM239" i="8" s="1"/>
  <c r="AL243" i="8"/>
  <c r="AM243" i="8" s="1"/>
  <c r="AL247" i="8"/>
  <c r="AM247" i="8" s="1"/>
  <c r="AL251" i="8"/>
  <c r="AM251" i="8" s="1"/>
  <c r="AL255" i="8"/>
  <c r="AM255" i="8" s="1"/>
  <c r="AL259" i="8"/>
  <c r="AM259" i="8" s="1"/>
  <c r="AL263" i="8"/>
  <c r="AM263" i="8" s="1"/>
  <c r="AL267" i="8"/>
  <c r="AM267" i="8" s="1"/>
  <c r="AL271" i="8"/>
  <c r="AM271" i="8" s="1"/>
  <c r="AL275" i="8"/>
  <c r="AM275" i="8" s="1"/>
  <c r="AL279" i="8"/>
  <c r="AM279" i="8" s="1"/>
  <c r="AL283" i="8"/>
  <c r="AL287" i="8"/>
  <c r="AM287" i="8" s="1"/>
  <c r="AL291" i="8"/>
  <c r="AM291" i="8" s="1"/>
  <c r="AL295" i="8"/>
  <c r="AM295" i="8" s="1"/>
  <c r="AL299" i="8"/>
  <c r="AM299" i="8" s="1"/>
  <c r="AL303" i="8"/>
  <c r="AM303" i="8" s="1"/>
  <c r="AL307" i="8"/>
  <c r="AM307" i="8" s="1"/>
  <c r="AL311" i="8"/>
  <c r="AM311" i="8" s="1"/>
  <c r="AL315" i="8"/>
  <c r="AM315" i="8" s="1"/>
  <c r="AL319" i="8"/>
  <c r="AM319" i="8" s="1"/>
  <c r="AL323" i="8"/>
  <c r="AM323" i="8" s="1"/>
  <c r="AL327" i="8"/>
  <c r="AM327" i="8" s="1"/>
  <c r="AL331" i="8"/>
  <c r="AM331" i="8" s="1"/>
  <c r="AL335" i="8"/>
  <c r="AM335" i="8" s="1"/>
  <c r="AL339" i="8"/>
  <c r="AM339" i="8" s="1"/>
  <c r="AL343" i="8"/>
  <c r="AM343" i="8" s="1"/>
  <c r="AL347" i="8"/>
  <c r="AM347" i="8" s="1"/>
  <c r="AL12" i="8"/>
  <c r="AM12" i="8" s="1"/>
  <c r="AL16" i="8"/>
  <c r="AM16" i="8" s="1"/>
  <c r="AL20" i="8"/>
  <c r="AM20" i="8" s="1"/>
  <c r="AL24" i="8"/>
  <c r="AM24" i="8" s="1"/>
  <c r="AL28" i="8"/>
  <c r="AM28" i="8" s="1"/>
  <c r="AL32" i="8"/>
  <c r="AM32" i="8" s="1"/>
  <c r="AL36" i="8"/>
  <c r="AM36" i="8" s="1"/>
  <c r="AL40" i="8"/>
  <c r="AM40" i="8" s="1"/>
  <c r="AL44" i="8"/>
  <c r="AM44" i="8" s="1"/>
  <c r="AL48" i="8"/>
  <c r="AM48" i="8" s="1"/>
  <c r="AL52" i="8"/>
  <c r="AM52" i="8" s="1"/>
  <c r="AL56" i="8"/>
  <c r="AM56" i="8" s="1"/>
  <c r="AL60" i="8"/>
  <c r="AM60" i="8" s="1"/>
  <c r="AL64" i="8"/>
  <c r="AM64" i="8" s="1"/>
  <c r="AL68" i="8"/>
  <c r="AM68" i="8" s="1"/>
  <c r="AL72" i="8"/>
  <c r="AM72" i="8" s="1"/>
  <c r="AL76" i="8"/>
  <c r="AM76" i="8" s="1"/>
  <c r="AL80" i="8"/>
  <c r="AM80" i="8" s="1"/>
  <c r="AL84" i="8"/>
  <c r="AM84" i="8" s="1"/>
  <c r="AL88" i="8"/>
  <c r="AM88" i="8" s="1"/>
  <c r="AL92" i="8"/>
  <c r="AM92" i="8" s="1"/>
  <c r="AL96" i="8"/>
  <c r="AM96" i="8" s="1"/>
  <c r="AL100" i="8"/>
  <c r="AM100" i="8" s="1"/>
  <c r="AL104" i="8"/>
  <c r="AM104" i="8" s="1"/>
  <c r="AL108" i="8"/>
  <c r="AM108" i="8" s="1"/>
  <c r="AL112" i="8"/>
  <c r="AM112" i="8" s="1"/>
  <c r="AL116" i="8"/>
  <c r="AM116" i="8" s="1"/>
  <c r="AL120" i="8"/>
  <c r="AM120" i="8" s="1"/>
  <c r="AL124" i="8"/>
  <c r="AM124" i="8" s="1"/>
  <c r="AL128" i="8"/>
  <c r="AM128" i="8" s="1"/>
  <c r="AL132" i="8"/>
  <c r="AM132" i="8" s="1"/>
  <c r="AL136" i="8"/>
  <c r="AM136" i="8" s="1"/>
  <c r="AL140" i="8"/>
  <c r="AM140" i="8" s="1"/>
  <c r="AL144" i="8"/>
  <c r="AM144" i="8" s="1"/>
  <c r="AL148" i="8"/>
  <c r="AM148" i="8" s="1"/>
  <c r="AL152" i="8"/>
  <c r="AM152" i="8" s="1"/>
  <c r="AL156" i="8"/>
  <c r="AM156" i="8" s="1"/>
  <c r="AL160" i="8"/>
  <c r="AM160" i="8" s="1"/>
  <c r="AL164" i="8"/>
  <c r="AM164" i="8" s="1"/>
  <c r="AL168" i="8"/>
  <c r="AM168" i="8" s="1"/>
  <c r="AL172" i="8"/>
  <c r="AM172" i="8" s="1"/>
  <c r="AL176" i="8"/>
  <c r="AM176" i="8" s="1"/>
  <c r="AL180" i="8"/>
  <c r="AM180" i="8" s="1"/>
  <c r="AL184" i="8"/>
  <c r="AL188" i="8"/>
  <c r="AM188" i="8" s="1"/>
  <c r="AL192" i="8"/>
  <c r="AM192" i="8" s="1"/>
  <c r="AL196" i="8"/>
  <c r="AM196" i="8" s="1"/>
  <c r="AL200" i="8"/>
  <c r="AM200" i="8" s="1"/>
  <c r="AL204" i="8"/>
  <c r="AM204" i="8" s="1"/>
  <c r="AL208" i="8"/>
  <c r="AM208" i="8" s="1"/>
  <c r="AL212" i="8"/>
  <c r="AM212" i="8" s="1"/>
  <c r="AL216" i="8"/>
  <c r="AM216" i="8" s="1"/>
  <c r="AL220" i="8"/>
  <c r="AM220" i="8" s="1"/>
  <c r="AL224" i="8"/>
  <c r="AM224" i="8" s="1"/>
  <c r="AL228" i="8"/>
  <c r="AM228" i="8" s="1"/>
  <c r="AL232" i="8"/>
  <c r="AM232" i="8" s="1"/>
  <c r="AL236" i="8"/>
  <c r="AM236" i="8" s="1"/>
  <c r="AL240" i="8"/>
  <c r="AM240" i="8" s="1"/>
  <c r="AL244" i="8"/>
  <c r="AM244" i="8" s="1"/>
  <c r="AL248" i="8"/>
  <c r="AM248" i="8" s="1"/>
  <c r="AL252" i="8"/>
  <c r="AM252" i="8" s="1"/>
  <c r="AL256" i="8"/>
  <c r="AM256" i="8" s="1"/>
  <c r="AL260" i="8"/>
  <c r="AM260" i="8" s="1"/>
  <c r="AL264" i="8"/>
  <c r="AM264" i="8" s="1"/>
  <c r="AL268" i="8"/>
  <c r="AM268" i="8" s="1"/>
  <c r="AL272" i="8"/>
  <c r="AM272" i="8" s="1"/>
  <c r="AL276" i="8"/>
  <c r="AM276" i="8" s="1"/>
  <c r="AL280" i="8"/>
  <c r="AM280" i="8" s="1"/>
  <c r="AL284" i="8"/>
  <c r="AM284" i="8" s="1"/>
  <c r="AL288" i="8"/>
  <c r="AM288" i="8" s="1"/>
  <c r="AL292" i="8"/>
  <c r="AM292" i="8" s="1"/>
  <c r="AL296" i="8"/>
  <c r="AM296" i="8" s="1"/>
  <c r="AL300" i="8"/>
  <c r="AM300" i="8" s="1"/>
  <c r="AL304" i="8"/>
  <c r="AM304" i="8" s="1"/>
  <c r="AL308" i="8"/>
  <c r="AM308" i="8" s="1"/>
  <c r="AL312" i="8"/>
  <c r="AM312" i="8" s="1"/>
  <c r="AL316" i="8"/>
  <c r="AM316" i="8" s="1"/>
  <c r="AL320" i="8"/>
  <c r="AM320" i="8" s="1"/>
  <c r="AL324" i="8"/>
  <c r="AM324" i="8" s="1"/>
  <c r="AL328" i="8"/>
  <c r="AL332" i="8"/>
  <c r="AM332" i="8" s="1"/>
  <c r="AL336" i="8"/>
  <c r="AM336" i="8" s="1"/>
  <c r="AL340" i="8"/>
  <c r="AM340" i="8" s="1"/>
  <c r="AL344" i="8"/>
  <c r="AM344" i="8" s="1"/>
  <c r="AL348" i="8"/>
  <c r="AM348" i="8" s="1"/>
  <c r="AL25" i="8"/>
  <c r="AM25" i="8" s="1"/>
  <c r="AL41" i="8"/>
  <c r="AM41" i="8" s="1"/>
  <c r="AL57" i="8"/>
  <c r="AM57" i="8" s="1"/>
  <c r="AL73" i="8"/>
  <c r="AM73" i="8" s="1"/>
  <c r="AL89" i="8"/>
  <c r="AM89" i="8" s="1"/>
  <c r="AL105" i="8"/>
  <c r="AM105" i="8" s="1"/>
  <c r="AL121" i="8"/>
  <c r="AL137" i="8"/>
  <c r="AM137" i="8" s="1"/>
  <c r="AL153" i="8"/>
  <c r="AM153" i="8" s="1"/>
  <c r="AL169" i="8"/>
  <c r="AM169" i="8" s="1"/>
  <c r="AL185" i="8"/>
  <c r="AM185" i="8" s="1"/>
  <c r="AL201" i="8"/>
  <c r="AM201" i="8" s="1"/>
  <c r="AL217" i="8"/>
  <c r="AM217" i="8" s="1"/>
  <c r="AL233" i="8"/>
  <c r="AM233" i="8" s="1"/>
  <c r="AL249" i="8"/>
  <c r="AL265" i="8"/>
  <c r="AM265" i="8" s="1"/>
  <c r="AL277" i="8"/>
  <c r="AM277" i="8" s="1"/>
  <c r="AL285" i="8"/>
  <c r="AM285" i="8" s="1"/>
  <c r="AL293" i="8"/>
  <c r="AM293" i="8" s="1"/>
  <c r="AL301" i="8"/>
  <c r="AM301" i="8" s="1"/>
  <c r="AL309" i="8"/>
  <c r="AM309" i="8" s="1"/>
  <c r="AL317" i="8"/>
  <c r="AM317" i="8" s="1"/>
  <c r="AL325" i="8"/>
  <c r="AM325" i="8" s="1"/>
  <c r="AL333" i="8"/>
  <c r="AM333" i="8" s="1"/>
  <c r="AL341" i="8"/>
  <c r="AM341" i="8" s="1"/>
  <c r="AL349" i="8"/>
  <c r="AM349" i="8" s="1"/>
  <c r="AL353" i="8"/>
  <c r="AM353" i="8" s="1"/>
  <c r="AL357" i="8"/>
  <c r="AM357" i="8" s="1"/>
  <c r="AL361" i="8"/>
  <c r="AM361" i="8" s="1"/>
  <c r="AL365" i="8"/>
  <c r="AM365" i="8" s="1"/>
  <c r="AL369" i="8"/>
  <c r="AM369" i="8" s="1"/>
  <c r="AL373" i="8"/>
  <c r="AM373" i="8" s="1"/>
  <c r="AL13" i="8"/>
  <c r="AM13" i="8" s="1"/>
  <c r="AL29" i="8"/>
  <c r="AM29" i="8" s="1"/>
  <c r="AL45" i="8"/>
  <c r="AL61" i="8"/>
  <c r="AM61" i="8" s="1"/>
  <c r="AL77" i="8"/>
  <c r="AM77" i="8" s="1"/>
  <c r="AL93" i="8"/>
  <c r="AM93" i="8" s="1"/>
  <c r="AL109" i="8"/>
  <c r="AM109" i="8" s="1"/>
  <c r="AL125" i="8"/>
  <c r="AM125" i="8" s="1"/>
  <c r="AL141" i="8"/>
  <c r="AM141" i="8" s="1"/>
  <c r="AL157" i="8"/>
  <c r="AM157" i="8" s="1"/>
  <c r="AL173" i="8"/>
  <c r="AM173" i="8" s="1"/>
  <c r="AL189" i="8"/>
  <c r="AM189" i="8" s="1"/>
  <c r="AL205" i="8"/>
  <c r="AM205" i="8" s="1"/>
  <c r="AL221" i="8"/>
  <c r="AM221" i="8" s="1"/>
  <c r="AL237" i="8"/>
  <c r="AM237" i="8" s="1"/>
  <c r="AL253" i="8"/>
  <c r="AM253" i="8" s="1"/>
  <c r="AL269" i="8"/>
  <c r="AM269" i="8" s="1"/>
  <c r="AL278" i="8"/>
  <c r="AM278" i="8" s="1"/>
  <c r="AL286" i="8"/>
  <c r="AL294" i="8"/>
  <c r="AM294" i="8" s="1"/>
  <c r="AL302" i="8"/>
  <c r="AM302" i="8" s="1"/>
  <c r="AL310" i="8"/>
  <c r="AM310" i="8" s="1"/>
  <c r="AL318" i="8"/>
  <c r="AM318" i="8" s="1"/>
  <c r="AL326" i="8"/>
  <c r="AM326" i="8" s="1"/>
  <c r="AL334" i="8"/>
  <c r="AM334" i="8" s="1"/>
  <c r="AL342" i="8"/>
  <c r="AM342" i="8" s="1"/>
  <c r="AL350" i="8"/>
  <c r="AM350" i="8" s="1"/>
  <c r="AL354" i="8"/>
  <c r="AM354" i="8" s="1"/>
  <c r="AL358" i="8"/>
  <c r="AM358" i="8" s="1"/>
  <c r="AL362" i="8"/>
  <c r="AM362" i="8" s="1"/>
  <c r="AL366" i="8"/>
  <c r="AM366" i="8" s="1"/>
  <c r="AL370" i="8"/>
  <c r="AM370" i="8" s="1"/>
  <c r="AL374" i="8"/>
  <c r="AM374" i="8" s="1"/>
  <c r="AL17" i="8"/>
  <c r="AM17" i="8" s="1"/>
  <c r="AL33" i="8"/>
  <c r="AM33" i="8" s="1"/>
  <c r="AL49" i="8"/>
  <c r="AM49" i="8" s="1"/>
  <c r="AL65" i="8"/>
  <c r="AM65" i="8" s="1"/>
  <c r="AL81" i="8"/>
  <c r="AM81" i="8" s="1"/>
  <c r="AL97" i="8"/>
  <c r="AL113" i="8"/>
  <c r="AM113" i="8" s="1"/>
  <c r="AL129" i="8"/>
  <c r="AM129" i="8" s="1"/>
  <c r="AL145" i="8"/>
  <c r="AM145" i="8" s="1"/>
  <c r="AL161" i="8"/>
  <c r="AM161" i="8" s="1"/>
  <c r="AL177" i="8"/>
  <c r="AM177" i="8" s="1"/>
  <c r="AL193" i="8"/>
  <c r="AM193" i="8" s="1"/>
  <c r="AL209" i="8"/>
  <c r="AM209" i="8" s="1"/>
  <c r="AL225" i="8"/>
  <c r="AM225" i="8" s="1"/>
  <c r="AL241" i="8"/>
  <c r="AM241" i="8" s="1"/>
  <c r="AL257" i="8"/>
  <c r="AM257" i="8" s="1"/>
  <c r="AL273" i="8"/>
  <c r="AM273" i="8" s="1"/>
  <c r="AL281" i="8"/>
  <c r="AM281" i="8" s="1"/>
  <c r="AL289" i="8"/>
  <c r="AM289" i="8" s="1"/>
  <c r="AL297" i="8"/>
  <c r="AM297" i="8" s="1"/>
  <c r="AL69" i="8"/>
  <c r="AM69" i="8" s="1"/>
  <c r="AL133" i="8"/>
  <c r="AM133" i="8" s="1"/>
  <c r="AL197" i="8"/>
  <c r="AM197" i="8" s="1"/>
  <c r="AL261" i="8"/>
  <c r="AM261" i="8" s="1"/>
  <c r="AL298" i="8"/>
  <c r="AM298" i="8" s="1"/>
  <c r="AL314" i="8"/>
  <c r="AL330" i="8"/>
  <c r="AM330" i="8" s="1"/>
  <c r="AL346" i="8"/>
  <c r="AM346" i="8" s="1"/>
  <c r="AL356" i="8"/>
  <c r="AM356" i="8" s="1"/>
  <c r="AL364" i="8"/>
  <c r="AM364" i="8" s="1"/>
  <c r="AL372" i="8"/>
  <c r="AM372" i="8" s="1"/>
  <c r="AL165" i="8"/>
  <c r="AM165" i="8" s="1"/>
  <c r="AL306" i="8"/>
  <c r="AM306" i="8" s="1"/>
  <c r="AL338" i="8"/>
  <c r="AL360" i="8"/>
  <c r="AM360" i="8" s="1"/>
  <c r="AL117" i="8"/>
  <c r="AM117" i="8" s="1"/>
  <c r="AL245" i="8"/>
  <c r="AM245" i="8" s="1"/>
  <c r="AL329" i="8"/>
  <c r="AM329" i="8" s="1"/>
  <c r="AL355" i="8"/>
  <c r="AM355" i="8" s="1"/>
  <c r="AL371" i="8"/>
  <c r="AM371" i="8" s="1"/>
  <c r="AL21" i="8"/>
  <c r="AM21" i="8" s="1"/>
  <c r="AL85" i="8"/>
  <c r="AM85" i="8" s="1"/>
  <c r="AL149" i="8"/>
  <c r="AM149" i="8" s="1"/>
  <c r="AL213" i="8"/>
  <c r="AM213" i="8" s="1"/>
  <c r="AL274" i="8"/>
  <c r="AM274" i="8" s="1"/>
  <c r="AL305" i="8"/>
  <c r="AM305" i="8" s="1"/>
  <c r="AL321" i="8"/>
  <c r="AM321" i="8" s="1"/>
  <c r="AL337" i="8"/>
  <c r="AM337" i="8" s="1"/>
  <c r="AL351" i="8"/>
  <c r="AM351" i="8" s="1"/>
  <c r="AL359" i="8"/>
  <c r="AM359" i="8" s="1"/>
  <c r="AL367" i="8"/>
  <c r="AM367" i="8" s="1"/>
  <c r="AL37" i="8"/>
  <c r="AM37" i="8" s="1"/>
  <c r="AL101" i="8"/>
  <c r="AM101" i="8" s="1"/>
  <c r="AL229" i="8"/>
  <c r="AM229" i="8" s="1"/>
  <c r="AL282" i="8"/>
  <c r="AM282" i="8" s="1"/>
  <c r="AL322" i="8"/>
  <c r="AM322" i="8" s="1"/>
  <c r="AL352" i="8"/>
  <c r="AM352" i="8" s="1"/>
  <c r="AL368" i="8"/>
  <c r="AM368" i="8" s="1"/>
  <c r="AL53" i="8"/>
  <c r="AM53" i="8" s="1"/>
  <c r="AL181" i="8"/>
  <c r="AM181" i="8" s="1"/>
  <c r="AL290" i="8"/>
  <c r="AM290" i="8" s="1"/>
  <c r="AL313" i="8"/>
  <c r="AM313" i="8" s="1"/>
  <c r="AL345" i="8"/>
  <c r="AM345" i="8" s="1"/>
  <c r="AL363" i="8"/>
  <c r="AM363" i="8" s="1"/>
  <c r="H10" i="8"/>
  <c r="H11" i="8" s="1"/>
  <c r="AM178" i="8"/>
  <c r="AM184" i="8"/>
  <c r="AM34" i="8"/>
  <c r="AM155" i="8"/>
  <c r="AM146" i="8"/>
  <c r="AM75" i="8"/>
  <c r="AM242" i="8"/>
  <c r="AM45" i="8"/>
  <c r="AM283" i="8"/>
  <c r="AM314" i="8"/>
  <c r="AM97" i="8"/>
  <c r="AM235" i="8"/>
  <c r="AM59" i="8"/>
  <c r="AM258" i="8"/>
  <c r="AM50" i="8"/>
  <c r="AM338" i="8"/>
  <c r="AM121" i="8"/>
  <c r="AZ21" i="8"/>
  <c r="AM286" i="8"/>
  <c r="AM249" i="8"/>
  <c r="AM328" i="8"/>
  <c r="Q222" i="30" l="1"/>
  <c r="R222" i="30" s="1"/>
  <c r="W222" i="30"/>
  <c r="K222" i="30"/>
  <c r="L222" i="30" s="1"/>
  <c r="AD222" i="30"/>
  <c r="H223" i="30"/>
  <c r="U222" i="30"/>
  <c r="T222" i="30"/>
  <c r="W200" i="29"/>
  <c r="K200" i="29"/>
  <c r="L200" i="29" s="1"/>
  <c r="H201" i="29"/>
  <c r="AD200" i="29"/>
  <c r="Q200" i="29"/>
  <c r="R200" i="29" s="1"/>
  <c r="T200" i="29"/>
  <c r="U200" i="29"/>
  <c r="K270" i="31"/>
  <c r="L270" i="31" s="1"/>
  <c r="AD270" i="31"/>
  <c r="T270" i="31"/>
  <c r="W270" i="31"/>
  <c r="U270" i="31"/>
  <c r="H271" i="31"/>
  <c r="Q270" i="31"/>
  <c r="R270" i="31" s="1"/>
  <c r="Q404" i="29"/>
  <c r="R404" i="29" s="1"/>
  <c r="Q380" i="30"/>
  <c r="R380" i="30" s="1"/>
  <c r="Q379" i="31"/>
  <c r="T11" i="8"/>
  <c r="H12" i="8"/>
  <c r="AD12" i="8" s="1"/>
  <c r="K10" i="8"/>
  <c r="L10" i="8" s="1"/>
  <c r="T10" i="8"/>
  <c r="W10" i="8"/>
  <c r="U10" i="8"/>
  <c r="AD10" i="8"/>
  <c r="Q10" i="8"/>
  <c r="Q11" i="8"/>
  <c r="R11" i="8" s="1"/>
  <c r="AD11" i="8"/>
  <c r="U11" i="8"/>
  <c r="W11" i="8"/>
  <c r="K11" i="8"/>
  <c r="L11" i="8" s="1"/>
  <c r="W271" i="31" l="1"/>
  <c r="AD271" i="31"/>
  <c r="U271" i="31"/>
  <c r="K271" i="31"/>
  <c r="L271" i="31" s="1"/>
  <c r="T271" i="31"/>
  <c r="Q271" i="31"/>
  <c r="R271" i="31" s="1"/>
  <c r="H272" i="31"/>
  <c r="AD201" i="29"/>
  <c r="H202" i="29"/>
  <c r="W201" i="29"/>
  <c r="T201" i="29"/>
  <c r="U201" i="29"/>
  <c r="K201" i="29"/>
  <c r="L201" i="29" s="1"/>
  <c r="Q201" i="29"/>
  <c r="R201" i="29" s="1"/>
  <c r="T223" i="30"/>
  <c r="U223" i="30"/>
  <c r="K223" i="30"/>
  <c r="L223" i="30" s="1"/>
  <c r="Q223" i="30"/>
  <c r="R223" i="30" s="1"/>
  <c r="H224" i="30"/>
  <c r="W223" i="30"/>
  <c r="AD223" i="30"/>
  <c r="Q405" i="29"/>
  <c r="R405" i="29" s="1"/>
  <c r="Q381" i="30"/>
  <c r="Q380" i="31"/>
  <c r="R380" i="31" s="1"/>
  <c r="R379" i="31"/>
  <c r="U12" i="8"/>
  <c r="K12" i="8"/>
  <c r="L12" i="8" s="1"/>
  <c r="Q12" i="8"/>
  <c r="R12" i="8" s="1"/>
  <c r="W12" i="8"/>
  <c r="T12" i="8"/>
  <c r="H13" i="8"/>
  <c r="R10" i="8"/>
  <c r="K224" i="30" l="1"/>
  <c r="L224" i="30" s="1"/>
  <c r="T224" i="30"/>
  <c r="Q224" i="30"/>
  <c r="R224" i="30" s="1"/>
  <c r="H225" i="30"/>
  <c r="U224" i="30"/>
  <c r="W224" i="30"/>
  <c r="AD224" i="30"/>
  <c r="W272" i="31"/>
  <c r="AD272" i="31"/>
  <c r="T272" i="31"/>
  <c r="Q272" i="31"/>
  <c r="R272" i="31" s="1"/>
  <c r="H273" i="31"/>
  <c r="K272" i="31"/>
  <c r="L272" i="31" s="1"/>
  <c r="U272" i="31"/>
  <c r="T202" i="29"/>
  <c r="Q202" i="29"/>
  <c r="R202" i="29" s="1"/>
  <c r="W202" i="29"/>
  <c r="H203" i="29"/>
  <c r="K202" i="29"/>
  <c r="L202" i="29" s="1"/>
  <c r="U202" i="29"/>
  <c r="AD202" i="29"/>
  <c r="R381" i="30"/>
  <c r="AY22" i="29"/>
  <c r="AY23" i="29"/>
  <c r="AZ23" i="29" s="1"/>
  <c r="AY25" i="29"/>
  <c r="AY24" i="29"/>
  <c r="Q382" i="30"/>
  <c r="R382" i="30" s="1"/>
  <c r="Q381" i="31"/>
  <c r="T13" i="8"/>
  <c r="H14" i="8"/>
  <c r="W13" i="8"/>
  <c r="AD13" i="8"/>
  <c r="U13" i="8"/>
  <c r="Q13" i="8"/>
  <c r="R13" i="8" s="1"/>
  <c r="K13" i="8"/>
  <c r="L13" i="8" s="1"/>
  <c r="W273" i="31" l="1"/>
  <c r="AD273" i="31"/>
  <c r="K273" i="31"/>
  <c r="L273" i="31" s="1"/>
  <c r="Q273" i="31"/>
  <c r="R273" i="31" s="1"/>
  <c r="U273" i="31"/>
  <c r="T273" i="31"/>
  <c r="H274" i="31"/>
  <c r="W225" i="30"/>
  <c r="AD225" i="30"/>
  <c r="Q225" i="30"/>
  <c r="R225" i="30" s="1"/>
  <c r="U225" i="30"/>
  <c r="T225" i="30"/>
  <c r="K225" i="30"/>
  <c r="L225" i="30" s="1"/>
  <c r="H226" i="30"/>
  <c r="U203" i="29"/>
  <c r="W203" i="29"/>
  <c r="T203" i="29"/>
  <c r="H204" i="29"/>
  <c r="Q203" i="29"/>
  <c r="R203" i="29" s="1"/>
  <c r="AD203" i="29"/>
  <c r="K203" i="29"/>
  <c r="L203" i="29" s="1"/>
  <c r="AZ22" i="29"/>
  <c r="AZ24" i="29"/>
  <c r="AZ25" i="29"/>
  <c r="Q383" i="30"/>
  <c r="R383" i="30" s="1"/>
  <c r="Q382" i="31"/>
  <c r="R382" i="31" s="1"/>
  <c r="R381" i="31"/>
  <c r="T14" i="8"/>
  <c r="H15" i="8"/>
  <c r="U14" i="8"/>
  <c r="K14" i="8"/>
  <c r="L14" i="8" s="1"/>
  <c r="W14" i="8"/>
  <c r="AD14" i="8"/>
  <c r="Q14" i="8"/>
  <c r="R14" i="8" s="1"/>
  <c r="W274" i="31" l="1"/>
  <c r="T274" i="31"/>
  <c r="K274" i="31"/>
  <c r="L274" i="31" s="1"/>
  <c r="H275" i="31"/>
  <c r="U274" i="31"/>
  <c r="AD274" i="31"/>
  <c r="Q274" i="31"/>
  <c r="R274" i="31" s="1"/>
  <c r="W204" i="29"/>
  <c r="Q204" i="29"/>
  <c r="R204" i="29" s="1"/>
  <c r="T204" i="29"/>
  <c r="AD204" i="29"/>
  <c r="H205" i="29"/>
  <c r="K204" i="29"/>
  <c r="L204" i="29" s="1"/>
  <c r="U204" i="29"/>
  <c r="K226" i="30"/>
  <c r="L226" i="30" s="1"/>
  <c r="U226" i="30"/>
  <c r="AD226" i="30"/>
  <c r="H227" i="30"/>
  <c r="T226" i="30"/>
  <c r="Q226" i="30"/>
  <c r="R226" i="30" s="1"/>
  <c r="W226" i="30"/>
  <c r="Q285" i="30"/>
  <c r="R285" i="30" s="1"/>
  <c r="Q384" i="30"/>
  <c r="R384" i="30" s="1"/>
  <c r="Q383" i="31"/>
  <c r="T15" i="8"/>
  <c r="H16" i="8"/>
  <c r="U15" i="8"/>
  <c r="K15" i="8"/>
  <c r="L15" i="8" s="1"/>
  <c r="AD15" i="8"/>
  <c r="W15" i="8"/>
  <c r="Q15" i="8"/>
  <c r="R15" i="8" s="1"/>
  <c r="AD205" i="29" l="1"/>
  <c r="U205" i="29"/>
  <c r="T205" i="29"/>
  <c r="Q205" i="29"/>
  <c r="R205" i="29" s="1"/>
  <c r="H206" i="29"/>
  <c r="W205" i="29"/>
  <c r="K205" i="29"/>
  <c r="L205" i="29" s="1"/>
  <c r="K275" i="31"/>
  <c r="L275" i="31" s="1"/>
  <c r="H276" i="31"/>
  <c r="Q275" i="31"/>
  <c r="R275" i="31" s="1"/>
  <c r="W275" i="31"/>
  <c r="T275" i="31"/>
  <c r="AD275" i="31"/>
  <c r="U275" i="31"/>
  <c r="U227" i="30"/>
  <c r="W227" i="30"/>
  <c r="T227" i="30"/>
  <c r="H228" i="30"/>
  <c r="AD227" i="30"/>
  <c r="Q227" i="30"/>
  <c r="R227" i="30" s="1"/>
  <c r="K227" i="30"/>
  <c r="L227" i="30" s="1"/>
  <c r="Q286" i="30"/>
  <c r="R286" i="30" s="1"/>
  <c r="Q385" i="30"/>
  <c r="R385" i="30" s="1"/>
  <c r="Q384" i="31"/>
  <c r="R383" i="31"/>
  <c r="T16" i="8"/>
  <c r="H17" i="8"/>
  <c r="K16" i="8"/>
  <c r="L16" i="8" s="1"/>
  <c r="AD16" i="8"/>
  <c r="U16" i="8"/>
  <c r="Q16" i="8"/>
  <c r="R16" i="8" s="1"/>
  <c r="W16" i="8"/>
  <c r="AD228" i="30" l="1"/>
  <c r="T228" i="30"/>
  <c r="H229" i="30"/>
  <c r="W228" i="30"/>
  <c r="U228" i="30"/>
  <c r="Q228" i="30"/>
  <c r="R228" i="30" s="1"/>
  <c r="K228" i="30"/>
  <c r="L228" i="30" s="1"/>
  <c r="Q276" i="31"/>
  <c r="R276" i="31" s="1"/>
  <c r="H277" i="31"/>
  <c r="T276" i="31"/>
  <c r="K276" i="31"/>
  <c r="L276" i="31" s="1"/>
  <c r="U276" i="31"/>
  <c r="AD276" i="31"/>
  <c r="W276" i="31"/>
  <c r="U206" i="29"/>
  <c r="H207" i="29"/>
  <c r="K206" i="29"/>
  <c r="L206" i="29" s="1"/>
  <c r="T206" i="29"/>
  <c r="Q206" i="29"/>
  <c r="R206" i="29" s="1"/>
  <c r="AD206" i="29"/>
  <c r="W206" i="29"/>
  <c r="Q287" i="30"/>
  <c r="R287" i="30" s="1"/>
  <c r="Q386" i="30"/>
  <c r="R386" i="30" s="1"/>
  <c r="Q385" i="31"/>
  <c r="R384" i="31"/>
  <c r="T17" i="8"/>
  <c r="H18" i="8"/>
  <c r="AD17" i="8"/>
  <c r="K17" i="8"/>
  <c r="L17" i="8" s="1"/>
  <c r="W17" i="8"/>
  <c r="Q17" i="8"/>
  <c r="R17" i="8" s="1"/>
  <c r="U17" i="8"/>
  <c r="K229" i="30" l="1"/>
  <c r="L229" i="30" s="1"/>
  <c r="T229" i="30"/>
  <c r="H230" i="30"/>
  <c r="U229" i="30"/>
  <c r="Q229" i="30"/>
  <c r="R229" i="30" s="1"/>
  <c r="AD229" i="30"/>
  <c r="W229" i="30"/>
  <c r="K207" i="29"/>
  <c r="L207" i="29" s="1"/>
  <c r="AD207" i="29"/>
  <c r="Q207" i="29"/>
  <c r="R207" i="29" s="1"/>
  <c r="H208" i="29"/>
  <c r="U207" i="29"/>
  <c r="T207" i="29"/>
  <c r="W207" i="29"/>
  <c r="U277" i="31"/>
  <c r="W277" i="31"/>
  <c r="T277" i="31"/>
  <c r="K277" i="31"/>
  <c r="L277" i="31" s="1"/>
  <c r="Q277" i="31"/>
  <c r="R277" i="31" s="1"/>
  <c r="AD277" i="31"/>
  <c r="H278" i="31"/>
  <c r="Q288" i="30"/>
  <c r="R288" i="30" s="1"/>
  <c r="Q387" i="30"/>
  <c r="R387" i="30" s="1"/>
  <c r="Q386" i="31"/>
  <c r="R386" i="31" s="1"/>
  <c r="R385" i="31"/>
  <c r="T18" i="8"/>
  <c r="H19" i="8"/>
  <c r="Q18" i="8"/>
  <c r="R18" i="8" s="1"/>
  <c r="K18" i="8"/>
  <c r="L18" i="8" s="1"/>
  <c r="W18" i="8"/>
  <c r="U18" i="8"/>
  <c r="AD18" i="8"/>
  <c r="K208" i="29" l="1"/>
  <c r="L208" i="29" s="1"/>
  <c r="Q208" i="29"/>
  <c r="R208" i="29" s="1"/>
  <c r="H209" i="29"/>
  <c r="AD208" i="29"/>
  <c r="U208" i="29"/>
  <c r="T208" i="29"/>
  <c r="W208" i="29"/>
  <c r="W230" i="30"/>
  <c r="AD230" i="30"/>
  <c r="T230" i="30"/>
  <c r="H231" i="30"/>
  <c r="U230" i="30"/>
  <c r="Q230" i="30"/>
  <c r="R230" i="30" s="1"/>
  <c r="K230" i="30"/>
  <c r="L230" i="30" s="1"/>
  <c r="K278" i="31"/>
  <c r="L278" i="31" s="1"/>
  <c r="H279" i="31"/>
  <c r="Q278" i="31"/>
  <c r="R278" i="31" s="1"/>
  <c r="U278" i="31"/>
  <c r="W278" i="31"/>
  <c r="AD278" i="31"/>
  <c r="T278" i="31"/>
  <c r="Q289" i="30"/>
  <c r="R289" i="30" s="1"/>
  <c r="Q388" i="30"/>
  <c r="R388" i="30" s="1"/>
  <c r="Q387" i="31"/>
  <c r="R387" i="31" s="1"/>
  <c r="T19" i="8"/>
  <c r="H20" i="8"/>
  <c r="W19" i="8"/>
  <c r="K19" i="8"/>
  <c r="L19" i="8" s="1"/>
  <c r="AD19" i="8"/>
  <c r="Q19" i="8"/>
  <c r="R19" i="8" s="1"/>
  <c r="U19" i="8"/>
  <c r="K279" i="31" l="1"/>
  <c r="L279" i="31" s="1"/>
  <c r="T279" i="31"/>
  <c r="AD279" i="31"/>
  <c r="U279" i="31"/>
  <c r="W279" i="31"/>
  <c r="Q279" i="31"/>
  <c r="R279" i="31" s="1"/>
  <c r="H280" i="31"/>
  <c r="Q231" i="30"/>
  <c r="R231" i="30" s="1"/>
  <c r="W231" i="30"/>
  <c r="T231" i="30"/>
  <c r="U231" i="30"/>
  <c r="AD231" i="30"/>
  <c r="K231" i="30"/>
  <c r="L231" i="30" s="1"/>
  <c r="H232" i="30"/>
  <c r="Q209" i="29"/>
  <c r="R209" i="29" s="1"/>
  <c r="W209" i="29"/>
  <c r="T209" i="29"/>
  <c r="H210" i="29"/>
  <c r="K209" i="29"/>
  <c r="L209" i="29" s="1"/>
  <c r="AD209" i="29"/>
  <c r="U209" i="29"/>
  <c r="Q290" i="30"/>
  <c r="R290" i="30" s="1"/>
  <c r="Q389" i="30"/>
  <c r="R389" i="30" s="1"/>
  <c r="Q388" i="31"/>
  <c r="R388" i="31" s="1"/>
  <c r="T20" i="8"/>
  <c r="H21" i="8"/>
  <c r="K20" i="8"/>
  <c r="L20" i="8" s="1"/>
  <c r="W20" i="8"/>
  <c r="Q20" i="8"/>
  <c r="R20" i="8" s="1"/>
  <c r="AD20" i="8"/>
  <c r="U20" i="8"/>
  <c r="T280" i="31" l="1"/>
  <c r="AD280" i="31"/>
  <c r="Q280" i="31"/>
  <c r="R280" i="31" s="1"/>
  <c r="W280" i="31"/>
  <c r="U280" i="31"/>
  <c r="H281" i="31"/>
  <c r="K280" i="31"/>
  <c r="L280" i="31" s="1"/>
  <c r="T210" i="29"/>
  <c r="Q210" i="29"/>
  <c r="R210" i="29" s="1"/>
  <c r="U210" i="29"/>
  <c r="H211" i="29"/>
  <c r="W210" i="29"/>
  <c r="AD210" i="29"/>
  <c r="K210" i="29"/>
  <c r="L210" i="29" s="1"/>
  <c r="U232" i="30"/>
  <c r="K232" i="30"/>
  <c r="L232" i="30" s="1"/>
  <c r="H233" i="30"/>
  <c r="Q232" i="30"/>
  <c r="R232" i="30" s="1"/>
  <c r="W232" i="30"/>
  <c r="T232" i="30"/>
  <c r="AD232" i="30"/>
  <c r="Q291" i="30"/>
  <c r="R291" i="30" s="1"/>
  <c r="Q390" i="30"/>
  <c r="R390" i="30" s="1"/>
  <c r="Q389" i="31"/>
  <c r="R389" i="31" s="1"/>
  <c r="T21" i="8"/>
  <c r="H22" i="8"/>
  <c r="W21" i="8"/>
  <c r="U21" i="8"/>
  <c r="Q21" i="8"/>
  <c r="R21" i="8" s="1"/>
  <c r="AD21" i="8"/>
  <c r="K21" i="8"/>
  <c r="L21" i="8" s="1"/>
  <c r="K211" i="29" l="1"/>
  <c r="L211" i="29" s="1"/>
  <c r="Q211" i="29"/>
  <c r="R211" i="29" s="1"/>
  <c r="H212" i="29"/>
  <c r="T211" i="29"/>
  <c r="AD211" i="29"/>
  <c r="U211" i="29"/>
  <c r="W211" i="29"/>
  <c r="AD281" i="31"/>
  <c r="H282" i="31"/>
  <c r="Q281" i="31"/>
  <c r="R281" i="31" s="1"/>
  <c r="U281" i="31"/>
  <c r="T281" i="31"/>
  <c r="K281" i="31"/>
  <c r="L281" i="31" s="1"/>
  <c r="W281" i="31"/>
  <c r="W233" i="30"/>
  <c r="T233" i="30"/>
  <c r="H234" i="30"/>
  <c r="Q233" i="30"/>
  <c r="R233" i="30" s="1"/>
  <c r="U233" i="30"/>
  <c r="AD233" i="30"/>
  <c r="K233" i="30"/>
  <c r="L233" i="30" s="1"/>
  <c r="Q292" i="30"/>
  <c r="R292" i="30" s="1"/>
  <c r="Q391" i="30"/>
  <c r="R391" i="30" s="1"/>
  <c r="Q390" i="31"/>
  <c r="R390" i="31" s="1"/>
  <c r="T22" i="8"/>
  <c r="H23" i="8"/>
  <c r="W22" i="8"/>
  <c r="K22" i="8"/>
  <c r="L22" i="8" s="1"/>
  <c r="AD22" i="8"/>
  <c r="U22" i="8"/>
  <c r="Q22" i="8"/>
  <c r="R22" i="8" s="1"/>
  <c r="T212" i="29" l="1"/>
  <c r="H213" i="29"/>
  <c r="W212" i="29"/>
  <c r="K212" i="29"/>
  <c r="L212" i="29" s="1"/>
  <c r="U212" i="29"/>
  <c r="AD212" i="29"/>
  <c r="Q212" i="29"/>
  <c r="R212" i="29" s="1"/>
  <c r="AD234" i="30"/>
  <c r="K234" i="30"/>
  <c r="L234" i="30" s="1"/>
  <c r="U234" i="30"/>
  <c r="W234" i="30"/>
  <c r="Q234" i="30"/>
  <c r="R234" i="30" s="1"/>
  <c r="H235" i="30"/>
  <c r="T234" i="30"/>
  <c r="K282" i="31"/>
  <c r="L282" i="31" s="1"/>
  <c r="H283" i="31"/>
  <c r="AD282" i="31"/>
  <c r="Q282" i="31"/>
  <c r="R282" i="31" s="1"/>
  <c r="U282" i="31"/>
  <c r="W282" i="31"/>
  <c r="T282" i="31"/>
  <c r="Q293" i="30"/>
  <c r="R293" i="30" s="1"/>
  <c r="Q392" i="30"/>
  <c r="R392" i="30" s="1"/>
  <c r="Q391" i="31"/>
  <c r="R391" i="31" s="1"/>
  <c r="T23" i="8"/>
  <c r="H24" i="8"/>
  <c r="K23" i="8"/>
  <c r="L23" i="8" s="1"/>
  <c r="U23" i="8"/>
  <c r="AD23" i="8"/>
  <c r="Q23" i="8"/>
  <c r="R23" i="8" s="1"/>
  <c r="W23" i="8"/>
  <c r="AD283" i="31" l="1"/>
  <c r="H284" i="31"/>
  <c r="K283" i="31"/>
  <c r="L283" i="31" s="1"/>
  <c r="W283" i="31"/>
  <c r="Q283" i="31"/>
  <c r="R283" i="31" s="1"/>
  <c r="T283" i="31"/>
  <c r="U283" i="31"/>
  <c r="U213" i="29"/>
  <c r="W213" i="29"/>
  <c r="AD213" i="29"/>
  <c r="Q213" i="29"/>
  <c r="R213" i="29" s="1"/>
  <c r="K213" i="29"/>
  <c r="L213" i="29" s="1"/>
  <c r="H214" i="29"/>
  <c r="T213" i="29"/>
  <c r="U235" i="30"/>
  <c r="T235" i="30"/>
  <c r="W235" i="30"/>
  <c r="Q235" i="30"/>
  <c r="R235" i="30" s="1"/>
  <c r="H236" i="30"/>
  <c r="AD235" i="30"/>
  <c r="K235" i="30"/>
  <c r="L235" i="30" s="1"/>
  <c r="Q294" i="30"/>
  <c r="R294" i="30" s="1"/>
  <c r="Q393" i="30"/>
  <c r="R393" i="30" s="1"/>
  <c r="Q392" i="31"/>
  <c r="R392" i="31" s="1"/>
  <c r="T24" i="8"/>
  <c r="H25" i="8"/>
  <c r="Q24" i="8"/>
  <c r="R24" i="8" s="1"/>
  <c r="U24" i="8"/>
  <c r="K24" i="8"/>
  <c r="L24" i="8" s="1"/>
  <c r="AD24" i="8"/>
  <c r="W24" i="8"/>
  <c r="W236" i="30" l="1"/>
  <c r="T236" i="30"/>
  <c r="Q236" i="30"/>
  <c r="R236" i="30" s="1"/>
  <c r="H237" i="30"/>
  <c r="AD236" i="30"/>
  <c r="U236" i="30"/>
  <c r="K236" i="30"/>
  <c r="L236" i="30" s="1"/>
  <c r="T284" i="31"/>
  <c r="U284" i="31"/>
  <c r="AD284" i="31"/>
  <c r="K284" i="31"/>
  <c r="L284" i="31" s="1"/>
  <c r="W284" i="31"/>
  <c r="Q284" i="31"/>
  <c r="R284" i="31" s="1"/>
  <c r="H285" i="31"/>
  <c r="AD214" i="29"/>
  <c r="W214" i="29"/>
  <c r="H215" i="29"/>
  <c r="U214" i="29"/>
  <c r="Q214" i="29"/>
  <c r="R214" i="29" s="1"/>
  <c r="T214" i="29"/>
  <c r="K214" i="29"/>
  <c r="L214" i="29" s="1"/>
  <c r="Q295" i="30"/>
  <c r="R295" i="30" s="1"/>
  <c r="Q394" i="30"/>
  <c r="R394" i="30" s="1"/>
  <c r="Q393" i="31"/>
  <c r="R393" i="31" s="1"/>
  <c r="T25" i="8"/>
  <c r="H26" i="8"/>
  <c r="U25" i="8"/>
  <c r="K25" i="8"/>
  <c r="L25" i="8" s="1"/>
  <c r="Q25" i="8"/>
  <c r="R25" i="8" s="1"/>
  <c r="AD25" i="8"/>
  <c r="W25" i="8"/>
  <c r="U237" i="30" l="1"/>
  <c r="K237" i="30"/>
  <c r="L237" i="30" s="1"/>
  <c r="AD237" i="30"/>
  <c r="H238" i="30"/>
  <c r="W237" i="30"/>
  <c r="T237" i="30"/>
  <c r="Q237" i="30"/>
  <c r="R237" i="30" s="1"/>
  <c r="H286" i="31"/>
  <c r="AD285" i="31"/>
  <c r="T285" i="31"/>
  <c r="U285" i="31"/>
  <c r="K285" i="31"/>
  <c r="L285" i="31" s="1"/>
  <c r="W285" i="31"/>
  <c r="K215" i="29"/>
  <c r="L215" i="29" s="1"/>
  <c r="T215" i="29"/>
  <c r="H216" i="29"/>
  <c r="U215" i="29"/>
  <c r="Q215" i="29"/>
  <c r="R215" i="29" s="1"/>
  <c r="W215" i="29"/>
  <c r="AD215" i="29"/>
  <c r="Q296" i="30"/>
  <c r="R296" i="30" s="1"/>
  <c r="Q395" i="30"/>
  <c r="R395" i="30" s="1"/>
  <c r="Q394" i="31"/>
  <c r="R394" i="31" s="1"/>
  <c r="T26" i="8"/>
  <c r="H27" i="8"/>
  <c r="U26" i="8"/>
  <c r="Q26" i="8"/>
  <c r="R26" i="8" s="1"/>
  <c r="K26" i="8"/>
  <c r="L26" i="8" s="1"/>
  <c r="W26" i="8"/>
  <c r="AD26" i="8"/>
  <c r="T216" i="29" l="1"/>
  <c r="Q216" i="29"/>
  <c r="R216" i="29" s="1"/>
  <c r="U216" i="29"/>
  <c r="H217" i="29"/>
  <c r="AD216" i="29"/>
  <c r="W216" i="29"/>
  <c r="K216" i="29"/>
  <c r="L216" i="29" s="1"/>
  <c r="U286" i="31"/>
  <c r="W286" i="31"/>
  <c r="K286" i="31"/>
  <c r="L286" i="31" s="1"/>
  <c r="H287" i="31"/>
  <c r="AD286" i="31"/>
  <c r="T286" i="31"/>
  <c r="U238" i="30"/>
  <c r="K238" i="30"/>
  <c r="L238" i="30" s="1"/>
  <c r="H239" i="30"/>
  <c r="Q238" i="30"/>
  <c r="R238" i="30" s="1"/>
  <c r="T238" i="30"/>
  <c r="AD238" i="30"/>
  <c r="W238" i="30"/>
  <c r="Q297" i="30"/>
  <c r="R297" i="30" s="1"/>
  <c r="Q396" i="30"/>
  <c r="R396" i="30" s="1"/>
  <c r="Q395" i="31"/>
  <c r="R395" i="31" s="1"/>
  <c r="T27" i="8"/>
  <c r="H28" i="8"/>
  <c r="AD27" i="8"/>
  <c r="Q27" i="8"/>
  <c r="R27" i="8" s="1"/>
  <c r="W27" i="8"/>
  <c r="U27" i="8"/>
  <c r="K27" i="8"/>
  <c r="L27" i="8" s="1"/>
  <c r="AD239" i="30" l="1"/>
  <c r="Q239" i="30"/>
  <c r="R239" i="30" s="1"/>
  <c r="U239" i="30"/>
  <c r="K239" i="30"/>
  <c r="L239" i="30" s="1"/>
  <c r="W239" i="30"/>
  <c r="H240" i="30"/>
  <c r="T239" i="30"/>
  <c r="Q217" i="29"/>
  <c r="R217" i="29" s="1"/>
  <c r="K217" i="29"/>
  <c r="L217" i="29" s="1"/>
  <c r="H218" i="29"/>
  <c r="AD217" i="29"/>
  <c r="T217" i="29"/>
  <c r="W217" i="29"/>
  <c r="U217" i="29"/>
  <c r="T287" i="31"/>
  <c r="K287" i="31"/>
  <c r="L287" i="31" s="1"/>
  <c r="U287" i="31"/>
  <c r="W287" i="31"/>
  <c r="AD287" i="31"/>
  <c r="H288" i="31"/>
  <c r="Q298" i="30"/>
  <c r="R298" i="30" s="1"/>
  <c r="Q397" i="30"/>
  <c r="R397" i="30" s="1"/>
  <c r="Q396" i="31"/>
  <c r="R396" i="31" s="1"/>
  <c r="T28" i="8"/>
  <c r="H29" i="8"/>
  <c r="U28" i="8"/>
  <c r="AD28" i="8"/>
  <c r="Q28" i="8"/>
  <c r="R28" i="8" s="1"/>
  <c r="W28" i="8"/>
  <c r="K28" i="8"/>
  <c r="L28" i="8" s="1"/>
  <c r="U288" i="31" l="1"/>
  <c r="H289" i="31"/>
  <c r="T288" i="31"/>
  <c r="AD288" i="31"/>
  <c r="W288" i="31"/>
  <c r="K288" i="31"/>
  <c r="L288" i="31" s="1"/>
  <c r="T218" i="29"/>
  <c r="K218" i="29"/>
  <c r="L218" i="29" s="1"/>
  <c r="W218" i="29"/>
  <c r="H219" i="29"/>
  <c r="U218" i="29"/>
  <c r="AD218" i="29"/>
  <c r="Q218" i="29"/>
  <c r="R218" i="29" s="1"/>
  <c r="K240" i="30"/>
  <c r="L240" i="30" s="1"/>
  <c r="H241" i="30"/>
  <c r="W240" i="30"/>
  <c r="AD240" i="30"/>
  <c r="T240" i="30"/>
  <c r="U240" i="30"/>
  <c r="Q240" i="30"/>
  <c r="R240" i="30" s="1"/>
  <c r="Q299" i="30"/>
  <c r="R299" i="30" s="1"/>
  <c r="Q398" i="30"/>
  <c r="R398" i="30" s="1"/>
  <c r="Q397" i="31"/>
  <c r="R397" i="31" s="1"/>
  <c r="T29" i="8"/>
  <c r="H30" i="8"/>
  <c r="K29" i="8"/>
  <c r="L29" i="8" s="1"/>
  <c r="AD29" i="8"/>
  <c r="Q29" i="8"/>
  <c r="R29" i="8" s="1"/>
  <c r="U29" i="8"/>
  <c r="W29" i="8"/>
  <c r="AD241" i="30" l="1"/>
  <c r="W241" i="30"/>
  <c r="Q241" i="30"/>
  <c r="R241" i="30" s="1"/>
  <c r="U241" i="30"/>
  <c r="T241" i="30"/>
  <c r="H242" i="30"/>
  <c r="K241" i="30"/>
  <c r="L241" i="30" s="1"/>
  <c r="Q219" i="29"/>
  <c r="R219" i="29" s="1"/>
  <c r="U219" i="29"/>
  <c r="H220" i="29"/>
  <c r="AD219" i="29"/>
  <c r="T219" i="29"/>
  <c r="W219" i="29"/>
  <c r="K219" i="29"/>
  <c r="L219" i="29" s="1"/>
  <c r="H290" i="31"/>
  <c r="T289" i="31"/>
  <c r="K289" i="31"/>
  <c r="L289" i="31" s="1"/>
  <c r="W289" i="31"/>
  <c r="AD289" i="31"/>
  <c r="U289" i="31"/>
  <c r="Q300" i="30"/>
  <c r="R300" i="30" s="1"/>
  <c r="Q399" i="30"/>
  <c r="R399" i="30" s="1"/>
  <c r="Q398" i="31"/>
  <c r="R398" i="31" s="1"/>
  <c r="T30" i="8"/>
  <c r="H31" i="8"/>
  <c r="U30" i="8"/>
  <c r="AD30" i="8"/>
  <c r="W30" i="8"/>
  <c r="Q30" i="8"/>
  <c r="R30" i="8" s="1"/>
  <c r="K30" i="8"/>
  <c r="L30" i="8" s="1"/>
  <c r="AD290" i="31" l="1"/>
  <c r="H291" i="31"/>
  <c r="T290" i="31"/>
  <c r="W290" i="31"/>
  <c r="K290" i="31"/>
  <c r="L290" i="31" s="1"/>
  <c r="U290" i="31"/>
  <c r="U220" i="29"/>
  <c r="K220" i="29"/>
  <c r="L220" i="29" s="1"/>
  <c r="T220" i="29"/>
  <c r="AD220" i="29"/>
  <c r="H221" i="29"/>
  <c r="W220" i="29"/>
  <c r="Q220" i="29"/>
  <c r="R220" i="29" s="1"/>
  <c r="AD242" i="30"/>
  <c r="H243" i="30"/>
  <c r="K242" i="30"/>
  <c r="L242" i="30" s="1"/>
  <c r="Q242" i="30"/>
  <c r="R242" i="30" s="1"/>
  <c r="T242" i="30"/>
  <c r="W242" i="30"/>
  <c r="U242" i="30"/>
  <c r="Q301" i="30"/>
  <c r="R301" i="30" s="1"/>
  <c r="Q400" i="30"/>
  <c r="R400" i="30" s="1"/>
  <c r="Q399" i="31"/>
  <c r="R399" i="31" s="1"/>
  <c r="T31" i="8"/>
  <c r="H32" i="8"/>
  <c r="Q31" i="8"/>
  <c r="R31" i="8" s="1"/>
  <c r="AD31" i="8"/>
  <c r="U31" i="8"/>
  <c r="K31" i="8"/>
  <c r="L31" i="8" s="1"/>
  <c r="W31" i="8"/>
  <c r="K243" i="30" l="1"/>
  <c r="L243" i="30" s="1"/>
  <c r="AD243" i="30"/>
  <c r="T243" i="30"/>
  <c r="H244" i="30"/>
  <c r="U243" i="30"/>
  <c r="Q243" i="30"/>
  <c r="R243" i="30" s="1"/>
  <c r="W243" i="30"/>
  <c r="W221" i="29"/>
  <c r="Q221" i="29"/>
  <c r="R221" i="29" s="1"/>
  <c r="AD221" i="29"/>
  <c r="H222" i="29"/>
  <c r="T221" i="29"/>
  <c r="K221" i="29"/>
  <c r="L221" i="29" s="1"/>
  <c r="U221" i="29"/>
  <c r="U291" i="31"/>
  <c r="K291" i="31"/>
  <c r="L291" i="31" s="1"/>
  <c r="H292" i="31"/>
  <c r="W291" i="31"/>
  <c r="T291" i="31"/>
  <c r="AD291" i="31"/>
  <c r="Q302" i="30"/>
  <c r="R302" i="30" s="1"/>
  <c r="Q401" i="30"/>
  <c r="R401" i="30" s="1"/>
  <c r="Q400" i="31"/>
  <c r="R400" i="31" s="1"/>
  <c r="T32" i="8"/>
  <c r="H33" i="8"/>
  <c r="W32" i="8"/>
  <c r="U32" i="8"/>
  <c r="AD32" i="8"/>
  <c r="K32" i="8"/>
  <c r="L32" i="8" s="1"/>
  <c r="Q32" i="8"/>
  <c r="R32" i="8" s="1"/>
  <c r="AD292" i="31" l="1"/>
  <c r="K292" i="31"/>
  <c r="L292" i="31" s="1"/>
  <c r="T292" i="31"/>
  <c r="U292" i="31"/>
  <c r="W292" i="31"/>
  <c r="H293" i="31"/>
  <c r="U244" i="30"/>
  <c r="Q244" i="30"/>
  <c r="R244" i="30" s="1"/>
  <c r="W244" i="30"/>
  <c r="T244" i="30"/>
  <c r="AD244" i="30"/>
  <c r="K244" i="30"/>
  <c r="L244" i="30" s="1"/>
  <c r="H245" i="30"/>
  <c r="U222" i="29"/>
  <c r="Q222" i="29"/>
  <c r="R222" i="29" s="1"/>
  <c r="W222" i="29"/>
  <c r="H223" i="29"/>
  <c r="T222" i="29"/>
  <c r="K222" i="29"/>
  <c r="L222" i="29" s="1"/>
  <c r="AD222" i="29"/>
  <c r="Q303" i="30"/>
  <c r="R303" i="30" s="1"/>
  <c r="Q402" i="30"/>
  <c r="R402" i="30" s="1"/>
  <c r="Q401" i="31"/>
  <c r="R401" i="31" s="1"/>
  <c r="Q33" i="8"/>
  <c r="R33" i="8" s="1"/>
  <c r="U33" i="8"/>
  <c r="W33" i="8"/>
  <c r="H34" i="8"/>
  <c r="AD33" i="8"/>
  <c r="T33" i="8"/>
  <c r="K33" i="8"/>
  <c r="L33" i="8" s="1"/>
  <c r="AD293" i="31" l="1"/>
  <c r="U293" i="31"/>
  <c r="K293" i="31"/>
  <c r="L293" i="31" s="1"/>
  <c r="T293" i="31"/>
  <c r="W293" i="31"/>
  <c r="H294" i="31"/>
  <c r="AD223" i="29"/>
  <c r="Q223" i="29"/>
  <c r="R223" i="29" s="1"/>
  <c r="U223" i="29"/>
  <c r="H224" i="29"/>
  <c r="K223" i="29"/>
  <c r="L223" i="29" s="1"/>
  <c r="W223" i="29"/>
  <c r="T223" i="29"/>
  <c r="AD245" i="30"/>
  <c r="Q245" i="30"/>
  <c r="R245" i="30" s="1"/>
  <c r="T245" i="30"/>
  <c r="U245" i="30"/>
  <c r="W245" i="30"/>
  <c r="K245" i="30"/>
  <c r="L245" i="30" s="1"/>
  <c r="H246" i="30"/>
  <c r="Q304" i="30"/>
  <c r="R304" i="30" s="1"/>
  <c r="Q403" i="30"/>
  <c r="R403" i="30" s="1"/>
  <c r="Q403" i="31"/>
  <c r="R403" i="31" s="1"/>
  <c r="Q402" i="31"/>
  <c r="R402" i="31" s="1"/>
  <c r="K34" i="8"/>
  <c r="L34" i="8" s="1"/>
  <c r="AD34" i="8"/>
  <c r="Q34" i="8"/>
  <c r="R34" i="8" s="1"/>
  <c r="U34" i="8"/>
  <c r="W34" i="8"/>
  <c r="H35" i="8"/>
  <c r="T34" i="8"/>
  <c r="Q246" i="30" l="1"/>
  <c r="R246" i="30" s="1"/>
  <c r="AD246" i="30"/>
  <c r="U246" i="30"/>
  <c r="W246" i="30"/>
  <c r="K246" i="30"/>
  <c r="L246" i="30" s="1"/>
  <c r="T246" i="30"/>
  <c r="H247" i="30"/>
  <c r="K224" i="29"/>
  <c r="L224" i="29" s="1"/>
  <c r="Q224" i="29"/>
  <c r="R224" i="29" s="1"/>
  <c r="W224" i="29"/>
  <c r="H225" i="29"/>
  <c r="AD224" i="29"/>
  <c r="T224" i="29"/>
  <c r="U224" i="29"/>
  <c r="AD294" i="31"/>
  <c r="T294" i="31"/>
  <c r="U294" i="31"/>
  <c r="W294" i="31"/>
  <c r="H295" i="31"/>
  <c r="K294" i="31"/>
  <c r="L294" i="31" s="1"/>
  <c r="Q305" i="30"/>
  <c r="R305" i="30" s="1"/>
  <c r="Q285" i="29"/>
  <c r="R285" i="29" s="1"/>
  <c r="Q404" i="30"/>
  <c r="R404" i="30" s="1"/>
  <c r="Q404" i="31"/>
  <c r="R404" i="31" s="1"/>
  <c r="T35" i="8"/>
  <c r="U35" i="8"/>
  <c r="K35" i="8"/>
  <c r="L35" i="8" s="1"/>
  <c r="AD35" i="8"/>
  <c r="W35" i="8"/>
  <c r="H36" i="8"/>
  <c r="Q35" i="8"/>
  <c r="R35" i="8" s="1"/>
  <c r="U295" i="31" l="1"/>
  <c r="W295" i="31"/>
  <c r="AD295" i="31"/>
  <c r="H296" i="31"/>
  <c r="K295" i="31"/>
  <c r="L295" i="31" s="1"/>
  <c r="T295" i="31"/>
  <c r="W225" i="29"/>
  <c r="Q225" i="29"/>
  <c r="R225" i="29" s="1"/>
  <c r="H226" i="29"/>
  <c r="U225" i="29"/>
  <c r="K225" i="29"/>
  <c r="L225" i="29" s="1"/>
  <c r="T225" i="29"/>
  <c r="AD225" i="29"/>
  <c r="U247" i="30"/>
  <c r="W247" i="30"/>
  <c r="K247" i="30"/>
  <c r="L247" i="30" s="1"/>
  <c r="H248" i="30"/>
  <c r="AD247" i="30"/>
  <c r="Q247" i="30"/>
  <c r="R247" i="30" s="1"/>
  <c r="T247" i="30"/>
  <c r="Q306" i="30"/>
  <c r="R306" i="30" s="1"/>
  <c r="Q286" i="29"/>
  <c r="R286" i="29" s="1"/>
  <c r="Q405" i="30"/>
  <c r="R405" i="30" s="1"/>
  <c r="Q405" i="31"/>
  <c r="AY28" i="31" s="1"/>
  <c r="H37" i="8"/>
  <c r="U36" i="8"/>
  <c r="T36" i="8"/>
  <c r="W36" i="8"/>
  <c r="Q36" i="8"/>
  <c r="R36" i="8" s="1"/>
  <c r="AD36" i="8"/>
  <c r="K36" i="8"/>
  <c r="L36" i="8" s="1"/>
  <c r="H297" i="31" l="1"/>
  <c r="K296" i="31"/>
  <c r="L296" i="31" s="1"/>
  <c r="U296" i="31"/>
  <c r="T296" i="31"/>
  <c r="W296" i="31"/>
  <c r="AD296" i="31"/>
  <c r="T248" i="30"/>
  <c r="Q248" i="30"/>
  <c r="R248" i="30" s="1"/>
  <c r="AD248" i="30"/>
  <c r="H249" i="30"/>
  <c r="W248" i="30"/>
  <c r="U248" i="30"/>
  <c r="K248" i="30"/>
  <c r="L248" i="30" s="1"/>
  <c r="U226" i="29"/>
  <c r="H227" i="29"/>
  <c r="T226" i="29"/>
  <c r="K226" i="29"/>
  <c r="L226" i="29" s="1"/>
  <c r="W226" i="29"/>
  <c r="Q226" i="29"/>
  <c r="R226" i="29" s="1"/>
  <c r="AD226" i="29"/>
  <c r="Q307" i="30"/>
  <c r="R307" i="30" s="1"/>
  <c r="Q287" i="29"/>
  <c r="R287" i="29" s="1"/>
  <c r="AY22" i="30"/>
  <c r="AY23" i="30"/>
  <c r="AZ23" i="30" s="1"/>
  <c r="AY28" i="30"/>
  <c r="R405" i="31"/>
  <c r="T37" i="8"/>
  <c r="W37" i="8"/>
  <c r="AD37" i="8"/>
  <c r="Q37" i="8"/>
  <c r="R37" i="8" s="1"/>
  <c r="K37" i="8"/>
  <c r="L37" i="8" s="1"/>
  <c r="U37" i="8"/>
  <c r="H38" i="8"/>
  <c r="K227" i="29" l="1"/>
  <c r="L227" i="29" s="1"/>
  <c r="W227" i="29"/>
  <c r="U227" i="29"/>
  <c r="H228" i="29"/>
  <c r="Q227" i="29"/>
  <c r="R227" i="29" s="1"/>
  <c r="T227" i="29"/>
  <c r="AD227" i="29"/>
  <c r="Q249" i="30"/>
  <c r="R249" i="30" s="1"/>
  <c r="AD249" i="30"/>
  <c r="U249" i="30"/>
  <c r="W249" i="30"/>
  <c r="T249" i="30"/>
  <c r="K249" i="30"/>
  <c r="L249" i="30" s="1"/>
  <c r="H250" i="30"/>
  <c r="W297" i="31"/>
  <c r="H298" i="31"/>
  <c r="AD297" i="31"/>
  <c r="U297" i="31"/>
  <c r="K297" i="31"/>
  <c r="L297" i="31" s="1"/>
  <c r="T297" i="31"/>
  <c r="Q308" i="30"/>
  <c r="R308" i="30" s="1"/>
  <c r="AZ22" i="30"/>
  <c r="Q288" i="29"/>
  <c r="R288" i="29" s="1"/>
  <c r="AY22" i="31"/>
  <c r="AY29" i="31"/>
  <c r="AY23" i="31"/>
  <c r="AZ23" i="31" s="1"/>
  <c r="BA13" i="31"/>
  <c r="BA12" i="31"/>
  <c r="AY25" i="31"/>
  <c r="AR325" i="31" s="1"/>
  <c r="K329" i="23" s="1"/>
  <c r="AY24" i="31"/>
  <c r="AR285" i="31"/>
  <c r="K289" i="23" s="1"/>
  <c r="AR225" i="31"/>
  <c r="K229" i="23" s="1"/>
  <c r="AR284" i="31"/>
  <c r="K288" i="23" s="1"/>
  <c r="AR292" i="31"/>
  <c r="K296" i="23" s="1"/>
  <c r="AR334" i="31"/>
  <c r="K338" i="23" s="1"/>
  <c r="AR274" i="31"/>
  <c r="K278" i="23" s="1"/>
  <c r="AR324" i="31"/>
  <c r="K328" i="23" s="1"/>
  <c r="AR340" i="31"/>
  <c r="K344" i="23" s="1"/>
  <c r="AR385" i="31"/>
  <c r="AR354" i="31"/>
  <c r="K358" i="23" s="1"/>
  <c r="AR337" i="31"/>
  <c r="K341" i="23" s="1"/>
  <c r="AR246" i="31"/>
  <c r="K250" i="23" s="1"/>
  <c r="AR230" i="31"/>
  <c r="K234" i="23" s="1"/>
  <c r="AJ386" i="31"/>
  <c r="J390" i="23" s="1"/>
  <c r="AJ181" i="31"/>
  <c r="AJ98" i="31"/>
  <c r="AI98" i="31" s="1"/>
  <c r="AJ31" i="31"/>
  <c r="AI31" i="31" s="1"/>
  <c r="AJ57" i="31"/>
  <c r="AI57" i="31" s="1"/>
  <c r="AJ230" i="31"/>
  <c r="J234" i="23" s="1"/>
  <c r="AJ205" i="31"/>
  <c r="J209" i="23" s="1"/>
  <c r="AJ55" i="31"/>
  <c r="AI55" i="31" s="1"/>
  <c r="AJ356" i="31"/>
  <c r="J360" i="23" s="1"/>
  <c r="AJ126" i="31"/>
  <c r="AI126" i="31" s="1"/>
  <c r="AJ239" i="31"/>
  <c r="J243" i="23" s="1"/>
  <c r="AJ36" i="31"/>
  <c r="AI36" i="31" s="1"/>
  <c r="AJ221" i="31"/>
  <c r="J225" i="23" s="1"/>
  <c r="AJ71" i="31"/>
  <c r="AI71" i="31" s="1"/>
  <c r="AJ364" i="31"/>
  <c r="J368" i="23" s="1"/>
  <c r="AJ383" i="31"/>
  <c r="J387" i="23" s="1"/>
  <c r="AJ399" i="31"/>
  <c r="J403" i="23" s="1"/>
  <c r="AJ204" i="31"/>
  <c r="J208" i="23" s="1"/>
  <c r="AJ133" i="31"/>
  <c r="AI133" i="31" s="1"/>
  <c r="AJ50" i="31"/>
  <c r="AI50" i="31" s="1"/>
  <c r="AJ306" i="31"/>
  <c r="J310" i="23" s="1"/>
  <c r="AJ80" i="31"/>
  <c r="AI80" i="31" s="1"/>
  <c r="AZ24" i="31"/>
  <c r="AJ265" i="31"/>
  <c r="J269" i="23" s="1"/>
  <c r="AJ182" i="31"/>
  <c r="AJ115" i="31"/>
  <c r="AI115" i="31" s="1"/>
  <c r="AJ109" i="31"/>
  <c r="AI109" i="31" s="1"/>
  <c r="AJ282" i="31"/>
  <c r="J286" i="23" s="1"/>
  <c r="AJ251" i="31"/>
  <c r="J255" i="23" s="1"/>
  <c r="AJ315" i="31"/>
  <c r="J319" i="23" s="1"/>
  <c r="AJ56" i="31"/>
  <c r="AI56" i="31" s="1"/>
  <c r="AJ184" i="31"/>
  <c r="AJ241" i="31"/>
  <c r="J245" i="23" s="1"/>
  <c r="AJ30" i="31"/>
  <c r="AI30" i="31" s="1"/>
  <c r="AJ91" i="31"/>
  <c r="AI91" i="31" s="1"/>
  <c r="AJ191" i="31"/>
  <c r="AJ336" i="31"/>
  <c r="J340" i="23" s="1"/>
  <c r="AJ370" i="31"/>
  <c r="J374" i="23" s="1"/>
  <c r="AJ324" i="31"/>
  <c r="J328" i="23" s="1"/>
  <c r="AJ125" i="31"/>
  <c r="AI125" i="31" s="1"/>
  <c r="AJ170" i="31"/>
  <c r="AI170" i="31" s="1"/>
  <c r="AJ298" i="31"/>
  <c r="J302" i="23" s="1"/>
  <c r="AB405" i="31"/>
  <c r="I409" i="23" s="1"/>
  <c r="AJ376" i="31"/>
  <c r="J380" i="23" s="1"/>
  <c r="AJ380" i="31"/>
  <c r="J384" i="23" s="1"/>
  <c r="AJ388" i="31"/>
  <c r="J392" i="23" s="1"/>
  <c r="AJ392" i="31"/>
  <c r="J396" i="23" s="1"/>
  <c r="AJ396" i="31"/>
  <c r="J400" i="23" s="1"/>
  <c r="AJ28" i="31"/>
  <c r="AI28" i="31" s="1"/>
  <c r="AJ92" i="31"/>
  <c r="AI92" i="31" s="1"/>
  <c r="AJ156" i="31"/>
  <c r="AI156" i="31" s="1"/>
  <c r="AJ284" i="31"/>
  <c r="J288" i="23" s="1"/>
  <c r="AJ21" i="31"/>
  <c r="AI21" i="31" s="1"/>
  <c r="AJ85" i="31"/>
  <c r="AI85" i="31" s="1"/>
  <c r="AJ213" i="31"/>
  <c r="J217" i="23" s="1"/>
  <c r="AJ277" i="31"/>
  <c r="J281" i="23" s="1"/>
  <c r="AJ341" i="31"/>
  <c r="J345" i="23" s="1"/>
  <c r="AJ130" i="31"/>
  <c r="AI130" i="31" s="1"/>
  <c r="AJ194" i="31"/>
  <c r="J198" i="23" s="1"/>
  <c r="AJ258" i="31"/>
  <c r="J262" i="23" s="1"/>
  <c r="AJ63" i="31"/>
  <c r="AI63" i="31" s="1"/>
  <c r="AJ127" i="31"/>
  <c r="AI127" i="31" s="1"/>
  <c r="AJ32" i="31"/>
  <c r="AI32" i="31" s="1"/>
  <c r="AJ160" i="31"/>
  <c r="AI160" i="31" s="1"/>
  <c r="AJ224" i="31"/>
  <c r="J228" i="23" s="1"/>
  <c r="AJ288" i="31"/>
  <c r="J292" i="23" s="1"/>
  <c r="AJ89" i="31"/>
  <c r="AI89" i="31" s="1"/>
  <c r="AJ153" i="31"/>
  <c r="AI153" i="31" s="1"/>
  <c r="AJ217" i="31"/>
  <c r="J221" i="23" s="1"/>
  <c r="AJ345" i="31"/>
  <c r="J349" i="23" s="1"/>
  <c r="AJ70" i="31"/>
  <c r="AI70" i="31" s="1"/>
  <c r="AJ134" i="31"/>
  <c r="AI134" i="31" s="1"/>
  <c r="AJ262" i="31"/>
  <c r="J266" i="23" s="1"/>
  <c r="AJ326" i="31"/>
  <c r="J330" i="23" s="1"/>
  <c r="AJ67" i="31"/>
  <c r="AI67" i="31" s="1"/>
  <c r="AJ84" i="31"/>
  <c r="AI84" i="31" s="1"/>
  <c r="AJ212" i="31"/>
  <c r="J216" i="23" s="1"/>
  <c r="AJ13" i="31"/>
  <c r="AI13" i="31" s="1"/>
  <c r="AJ269" i="31"/>
  <c r="J273" i="23" s="1"/>
  <c r="AJ58" i="31"/>
  <c r="AI58" i="31" s="1"/>
  <c r="AJ186" i="31"/>
  <c r="AJ119" i="31"/>
  <c r="AI119" i="31" s="1"/>
  <c r="AJ203" i="31"/>
  <c r="J207" i="23" s="1"/>
  <c r="AJ267" i="31"/>
  <c r="J271" i="23" s="1"/>
  <c r="AJ353" i="31"/>
  <c r="J357" i="23" s="1"/>
  <c r="AJ347" i="31"/>
  <c r="J351" i="23" s="1"/>
  <c r="AJ88" i="31"/>
  <c r="AI88" i="31" s="1"/>
  <c r="AJ17" i="31"/>
  <c r="AI17" i="31" s="1"/>
  <c r="AJ145" i="31"/>
  <c r="AI145" i="31" s="1"/>
  <c r="AJ273" i="31"/>
  <c r="J277" i="23" s="1"/>
  <c r="AJ190" i="31"/>
  <c r="AJ318" i="31"/>
  <c r="J322" i="23" s="1"/>
  <c r="AJ123" i="31"/>
  <c r="AI123" i="31" s="1"/>
  <c r="AJ271" i="31"/>
  <c r="J275" i="23" s="1"/>
  <c r="AJ335" i="31"/>
  <c r="J339" i="23" s="1"/>
  <c r="AJ357" i="31"/>
  <c r="J361" i="23" s="1"/>
  <c r="AJ100" i="31"/>
  <c r="AI100" i="31" s="1"/>
  <c r="AJ228" i="31"/>
  <c r="J232" i="23" s="1"/>
  <c r="AJ29" i="31"/>
  <c r="AI29" i="31" s="1"/>
  <c r="AJ285" i="31"/>
  <c r="J289" i="23" s="1"/>
  <c r="AJ74" i="31"/>
  <c r="AI74" i="31" s="1"/>
  <c r="AJ202" i="31"/>
  <c r="J206" i="23" s="1"/>
  <c r="AJ330" i="31"/>
  <c r="J334" i="23" s="1"/>
  <c r="AJ135" i="31"/>
  <c r="AI135" i="31" s="1"/>
  <c r="AJ211" i="31"/>
  <c r="J215" i="23" s="1"/>
  <c r="AJ275" i="31"/>
  <c r="J279" i="23" s="1"/>
  <c r="AJ339" i="31"/>
  <c r="J343" i="23" s="1"/>
  <c r="AJ361" i="31"/>
  <c r="J365" i="23" s="1"/>
  <c r="AJ381" i="31"/>
  <c r="J385" i="23" s="1"/>
  <c r="AJ397" i="31"/>
  <c r="J401" i="23" s="1"/>
  <c r="AJ172" i="31"/>
  <c r="AJ101" i="31"/>
  <c r="AI101" i="31" s="1"/>
  <c r="AJ18" i="31"/>
  <c r="AI18" i="31" s="1"/>
  <c r="AJ274" i="31"/>
  <c r="J278" i="23" s="1"/>
  <c r="AJ48" i="31"/>
  <c r="AI48" i="31" s="1"/>
  <c r="AJ304" i="31"/>
  <c r="J308" i="23" s="1"/>
  <c r="AJ233" i="31"/>
  <c r="J237" i="23" s="1"/>
  <c r="AJ150" i="31"/>
  <c r="AI150" i="31" s="1"/>
  <c r="AJ83" i="31"/>
  <c r="AI83" i="31" s="1"/>
  <c r="AJ45" i="31"/>
  <c r="AI45" i="31" s="1"/>
  <c r="AJ218" i="31"/>
  <c r="J222" i="23" s="1"/>
  <c r="AJ283" i="31"/>
  <c r="J287" i="23" s="1"/>
  <c r="AJ120" i="31"/>
  <c r="AI120" i="31" s="1"/>
  <c r="AJ305" i="31"/>
  <c r="J309" i="23" s="1"/>
  <c r="AJ155" i="31"/>
  <c r="AI155" i="31" s="1"/>
  <c r="AJ373" i="31"/>
  <c r="J377" i="23" s="1"/>
  <c r="AJ61" i="31"/>
  <c r="AI61" i="31" s="1"/>
  <c r="AJ234" i="31"/>
  <c r="J238" i="23" s="1"/>
  <c r="AJ227" i="31"/>
  <c r="J231" i="23" s="1"/>
  <c r="AJ348" i="31"/>
  <c r="J352" i="23" s="1"/>
  <c r="AJ355" i="31"/>
  <c r="J359" i="23" s="1"/>
  <c r="AJ296" i="31"/>
  <c r="J300" i="23" s="1"/>
  <c r="AJ142" i="31"/>
  <c r="AI142" i="31" s="1"/>
  <c r="AJ247" i="31"/>
  <c r="J251" i="23" s="1"/>
  <c r="AJ72" i="31"/>
  <c r="AI72" i="31" s="1"/>
  <c r="AJ257" i="31"/>
  <c r="J261" i="23" s="1"/>
  <c r="AJ107" i="31"/>
  <c r="AI107" i="31" s="1"/>
  <c r="AJ349" i="31"/>
  <c r="J353" i="23" s="1"/>
  <c r="AJ33" i="31"/>
  <c r="AI33" i="31" s="1"/>
  <c r="AJ206" i="31"/>
  <c r="J210" i="23" s="1"/>
  <c r="AJ279" i="31"/>
  <c r="J283" i="23" s="1"/>
  <c r="AJ136" i="31"/>
  <c r="AI136" i="31" s="1"/>
  <c r="AJ321" i="31"/>
  <c r="J325" i="23" s="1"/>
  <c r="AJ167" i="31"/>
  <c r="AI167" i="31" s="1"/>
  <c r="AJ346" i="31"/>
  <c r="J350" i="23" s="1"/>
  <c r="AB378" i="31"/>
  <c r="AB379" i="31"/>
  <c r="I383" i="23" s="1"/>
  <c r="AB375" i="31"/>
  <c r="AB386" i="31"/>
  <c r="AB393" i="31"/>
  <c r="I397" i="23" s="1"/>
  <c r="AB346" i="31"/>
  <c r="I350" i="23" s="1"/>
  <c r="AB251" i="31"/>
  <c r="I255" i="23" s="1"/>
  <c r="AB293" i="31"/>
  <c r="I297" i="23" s="1"/>
  <c r="AB339" i="31"/>
  <c r="I343" i="23" s="1"/>
  <c r="AB244" i="31"/>
  <c r="I248" i="23" s="1"/>
  <c r="AB388" i="31"/>
  <c r="AB263" i="31"/>
  <c r="I267" i="23" s="1"/>
  <c r="AB298" i="31"/>
  <c r="I302" i="23" s="1"/>
  <c r="H302" i="23" s="1"/>
  <c r="AB345" i="31"/>
  <c r="I349" i="23" s="1"/>
  <c r="AB245" i="31"/>
  <c r="I249" i="23" s="1"/>
  <c r="AB355" i="31"/>
  <c r="I359" i="23" s="1"/>
  <c r="AB271" i="31"/>
  <c r="I275" i="23" s="1"/>
  <c r="AB306" i="31"/>
  <c r="I310" i="23" s="1"/>
  <c r="AB353" i="31"/>
  <c r="I357" i="23" s="1"/>
  <c r="AB284" i="31"/>
  <c r="I288" i="23" s="1"/>
  <c r="AB283" i="31"/>
  <c r="I287" i="23" s="1"/>
  <c r="H287" i="23" s="1"/>
  <c r="AB307" i="31"/>
  <c r="I311" i="23" s="1"/>
  <c r="AB281" i="31"/>
  <c r="I285" i="23" s="1"/>
  <c r="AB305" i="31"/>
  <c r="I309" i="23" s="1"/>
  <c r="AB301" i="31"/>
  <c r="I305" i="23" s="1"/>
  <c r="AB347" i="31"/>
  <c r="I351" i="23" s="1"/>
  <c r="AB279" i="31"/>
  <c r="I283" i="23" s="1"/>
  <c r="AB371" i="31"/>
  <c r="I375" i="23" s="1"/>
  <c r="AB270" i="31"/>
  <c r="I274" i="23" s="1"/>
  <c r="AB276" i="31"/>
  <c r="I280" i="23" s="1"/>
  <c r="AB321" i="31"/>
  <c r="I325" i="23" s="1"/>
  <c r="AB246" i="31"/>
  <c r="I250" i="23" s="1"/>
  <c r="AB364" i="31"/>
  <c r="I368" i="23" s="1"/>
  <c r="AB308" i="31"/>
  <c r="I312" i="23" s="1"/>
  <c r="AB337" i="31"/>
  <c r="I341" i="23" s="1"/>
  <c r="AB280" i="31"/>
  <c r="I284" i="23" s="1"/>
  <c r="AB326" i="31"/>
  <c r="I330" i="23" s="1"/>
  <c r="AB373" i="31"/>
  <c r="I377" i="23" s="1"/>
  <c r="AB314" i="31"/>
  <c r="I318" i="23" s="1"/>
  <c r="AB288" i="31"/>
  <c r="I292" i="23" s="1"/>
  <c r="AB324" i="31"/>
  <c r="I328" i="23" s="1"/>
  <c r="AB369" i="31"/>
  <c r="I373" i="23" s="1"/>
  <c r="AB285" i="31"/>
  <c r="I289" i="23" s="1"/>
  <c r="H289" i="23" s="1"/>
  <c r="AB391" i="31"/>
  <c r="AJ385" i="31"/>
  <c r="J389" i="23" s="1"/>
  <c r="AJ401" i="31"/>
  <c r="J405" i="23" s="1"/>
  <c r="AJ236" i="31"/>
  <c r="J240" i="23" s="1"/>
  <c r="AJ165" i="31"/>
  <c r="AI165" i="31" s="1"/>
  <c r="AJ82" i="31"/>
  <c r="AI82" i="31" s="1"/>
  <c r="AJ15" i="31"/>
  <c r="AI15" i="31" s="1"/>
  <c r="AJ112" i="31"/>
  <c r="AI112" i="31" s="1"/>
  <c r="AJ41" i="31"/>
  <c r="AI41" i="31" s="1"/>
  <c r="AJ297" i="31"/>
  <c r="J301" i="23" s="1"/>
  <c r="AJ214" i="31"/>
  <c r="J218" i="23" s="1"/>
  <c r="AJ147" i="31"/>
  <c r="AI147" i="31" s="1"/>
  <c r="AJ173" i="31"/>
  <c r="AJ23" i="31"/>
  <c r="AI23" i="31" s="1"/>
  <c r="AJ334" i="31"/>
  <c r="J338" i="23" s="1"/>
  <c r="AJ248" i="31"/>
  <c r="J252" i="23" s="1"/>
  <c r="AJ94" i="31"/>
  <c r="AI94" i="31" s="1"/>
  <c r="AJ223" i="31"/>
  <c r="J227" i="23" s="1"/>
  <c r="AJ367" i="31"/>
  <c r="J371" i="23" s="1"/>
  <c r="AJ189" i="31"/>
  <c r="AJ39" i="31"/>
  <c r="AI39" i="31" s="1"/>
  <c r="AJ259" i="31"/>
  <c r="J263" i="23" s="1"/>
  <c r="AJ344" i="31"/>
  <c r="J348" i="23" s="1"/>
  <c r="AJ371" i="31"/>
  <c r="J375" i="23" s="1"/>
  <c r="AJ97" i="31"/>
  <c r="AI97" i="31" s="1"/>
  <c r="AJ270" i="31"/>
  <c r="J274" i="23" s="1"/>
  <c r="AJ311" i="31"/>
  <c r="J315" i="23" s="1"/>
  <c r="AJ200" i="31"/>
  <c r="J204" i="23" s="1"/>
  <c r="AJ46" i="31"/>
  <c r="AI46" i="31" s="1"/>
  <c r="AJ199" i="31"/>
  <c r="J203" i="23" s="1"/>
  <c r="AJ340" i="31"/>
  <c r="J344" i="23" s="1"/>
  <c r="AJ161" i="31"/>
  <c r="AI161" i="31" s="1"/>
  <c r="AJ11" i="31"/>
  <c r="AI11" i="31" s="1"/>
  <c r="AJ343" i="31"/>
  <c r="J347" i="23" s="1"/>
  <c r="AJ264" i="31"/>
  <c r="J268" i="23" s="1"/>
  <c r="AJ110" i="31"/>
  <c r="AI110" i="31" s="1"/>
  <c r="AJ231" i="31"/>
  <c r="J235" i="23" s="1"/>
  <c r="AB377" i="31"/>
  <c r="I381" i="23" s="1"/>
  <c r="AB402" i="31"/>
  <c r="AB396" i="31"/>
  <c r="AB385" i="31"/>
  <c r="I389" i="23" s="1"/>
  <c r="AB390" i="31"/>
  <c r="AB247" i="31"/>
  <c r="I251" i="23" s="1"/>
  <c r="AB289" i="31"/>
  <c r="I293" i="23" s="1"/>
  <c r="AB335" i="31"/>
  <c r="I339" i="23" s="1"/>
  <c r="AB240" i="31"/>
  <c r="I244" i="23" s="1"/>
  <c r="AB340" i="31"/>
  <c r="I344" i="23" s="1"/>
  <c r="H344" i="23" s="1"/>
  <c r="AB400" i="31"/>
  <c r="AB252" i="31"/>
  <c r="I256" i="23" s="1"/>
  <c r="AB362" i="31"/>
  <c r="I366" i="23" s="1"/>
  <c r="AB238" i="31"/>
  <c r="I242" i="23" s="1"/>
  <c r="AB356" i="31"/>
  <c r="I360" i="23" s="1"/>
  <c r="AB260" i="31"/>
  <c r="I264" i="23" s="1"/>
  <c r="AB370" i="31"/>
  <c r="I374" i="23" s="1"/>
  <c r="H374" i="23" s="1"/>
  <c r="AB257" i="31"/>
  <c r="I261" i="23" s="1"/>
  <c r="AB372" i="31"/>
  <c r="I376" i="23" s="1"/>
  <c r="AB258" i="31"/>
  <c r="I262" i="23" s="1"/>
  <c r="AB259" i="31"/>
  <c r="I263" i="23" s="1"/>
  <c r="H263" i="23" s="1"/>
  <c r="AB348" i="31"/>
  <c r="I352" i="23" s="1"/>
  <c r="AB342" i="31"/>
  <c r="I346" i="23" s="1"/>
  <c r="AB368" i="31"/>
  <c r="I372" i="23" s="1"/>
  <c r="AB323" i="31"/>
  <c r="I327" i="23" s="1"/>
  <c r="AB274" i="31"/>
  <c r="I278" i="23" s="1"/>
  <c r="AB275" i="31"/>
  <c r="I279" i="23" s="1"/>
  <c r="AB310" i="31"/>
  <c r="I314" i="23" s="1"/>
  <c r="AB357" i="31"/>
  <c r="I361" i="23" s="1"/>
  <c r="H361" i="23" s="1"/>
  <c r="AB266" i="31"/>
  <c r="I270" i="23" s="1"/>
  <c r="AB272" i="31"/>
  <c r="I276" i="23" s="1"/>
  <c r="AB365" i="31"/>
  <c r="I369" i="23" s="1"/>
  <c r="AB290" i="31"/>
  <c r="I294" i="23" s="1"/>
  <c r="AB315" i="31"/>
  <c r="I319" i="23" s="1"/>
  <c r="AB367" i="31"/>
  <c r="I371" i="23" s="1"/>
  <c r="AB261" i="31"/>
  <c r="I265" i="23" s="1"/>
  <c r="AB287" i="31"/>
  <c r="I291" i="23" s="1"/>
  <c r="AB403" i="31"/>
  <c r="AJ389" i="31"/>
  <c r="J393" i="23" s="1"/>
  <c r="AJ44" i="31"/>
  <c r="AI44" i="31" s="1"/>
  <c r="AJ300" i="31"/>
  <c r="J304" i="23" s="1"/>
  <c r="AJ229" i="31"/>
  <c r="J233" i="23" s="1"/>
  <c r="AJ146" i="31"/>
  <c r="AI146" i="31" s="1"/>
  <c r="AJ79" i="31"/>
  <c r="AI79" i="31" s="1"/>
  <c r="AJ176" i="31"/>
  <c r="AJ105" i="31"/>
  <c r="AI105" i="31" s="1"/>
  <c r="AJ22" i="31"/>
  <c r="AI22" i="31" s="1"/>
  <c r="AJ278" i="31"/>
  <c r="J282" i="23" s="1"/>
  <c r="AJ116" i="31"/>
  <c r="AI116" i="31" s="1"/>
  <c r="AJ301" i="31"/>
  <c r="J305" i="23" s="1"/>
  <c r="AJ151" i="31"/>
  <c r="AI151" i="31" s="1"/>
  <c r="AJ369" i="31"/>
  <c r="J373" i="23" s="1"/>
  <c r="AJ49" i="31"/>
  <c r="AI49" i="31" s="1"/>
  <c r="AJ222" i="31"/>
  <c r="J226" i="23" s="1"/>
  <c r="AJ287" i="31"/>
  <c r="J291" i="23" s="1"/>
  <c r="AJ132" i="31"/>
  <c r="AI132" i="31" s="1"/>
  <c r="AJ317" i="31"/>
  <c r="J321" i="23" s="1"/>
  <c r="AJ163" i="31"/>
  <c r="AI163" i="31" s="1"/>
  <c r="AJ291" i="31"/>
  <c r="J295" i="23" s="1"/>
  <c r="AJ338" i="31"/>
  <c r="J342" i="23" s="1"/>
  <c r="AJ40" i="31"/>
  <c r="AI40" i="31" s="1"/>
  <c r="AJ225" i="31"/>
  <c r="J229" i="23" s="1"/>
  <c r="AJ75" i="31"/>
  <c r="AI75" i="31" s="1"/>
  <c r="AJ368" i="31"/>
  <c r="J372" i="23" s="1"/>
  <c r="AJ328" i="31"/>
  <c r="J332" i="23" s="1"/>
  <c r="AJ174" i="31"/>
  <c r="AJ263" i="31"/>
  <c r="J267" i="23" s="1"/>
  <c r="AJ104" i="31"/>
  <c r="AI104" i="31" s="1"/>
  <c r="AJ289" i="31"/>
  <c r="J293" i="23" s="1"/>
  <c r="AJ139" i="31"/>
  <c r="AI139" i="31" s="1"/>
  <c r="AJ365" i="31"/>
  <c r="J369" i="23" s="1"/>
  <c r="AJ65" i="31"/>
  <c r="AI65" i="31" s="1"/>
  <c r="AJ238" i="31"/>
  <c r="J242" i="23" s="1"/>
  <c r="AJ295" i="31"/>
  <c r="J299" i="23" s="1"/>
  <c r="AB394" i="31"/>
  <c r="AB384" i="31"/>
  <c r="AB395" i="31"/>
  <c r="I399" i="23" s="1"/>
  <c r="AB383" i="31"/>
  <c r="AB382" i="31"/>
  <c r="I386" i="23" s="1"/>
  <c r="AB236" i="31"/>
  <c r="I240" i="23" s="1"/>
  <c r="AB336" i="31"/>
  <c r="I340" i="23" s="1"/>
  <c r="AB304" i="31"/>
  <c r="I308" i="23" s="1"/>
  <c r="AB286" i="31"/>
  <c r="I290" i="23" s="1"/>
  <c r="AB333" i="31"/>
  <c r="I337" i="23" s="1"/>
  <c r="AB297" i="31"/>
  <c r="I301" i="23" s="1"/>
  <c r="H301" i="23" s="1"/>
  <c r="AB376" i="31"/>
  <c r="I380" i="23" s="1"/>
  <c r="AB241" i="31"/>
  <c r="I245" i="23" s="1"/>
  <c r="AB351" i="31"/>
  <c r="I355" i="23" s="1"/>
  <c r="AB267" i="31"/>
  <c r="I271" i="23" s="1"/>
  <c r="H271" i="23" s="1"/>
  <c r="AB302" i="31"/>
  <c r="I306" i="23" s="1"/>
  <c r="AB349" i="31"/>
  <c r="I353" i="23" s="1"/>
  <c r="AB249" i="31"/>
  <c r="I253" i="23" s="1"/>
  <c r="AB359" i="31"/>
  <c r="I363" i="23" s="1"/>
  <c r="AB392" i="31"/>
  <c r="I396" i="23" s="1"/>
  <c r="AB330" i="31"/>
  <c r="I334" i="23" s="1"/>
  <c r="AB277" i="31"/>
  <c r="I281" i="23" s="1"/>
  <c r="H281" i="23" s="1"/>
  <c r="AB303" i="31"/>
  <c r="I307" i="23" s="1"/>
  <c r="AB338" i="31"/>
  <c r="I342" i="23" s="1"/>
  <c r="AB248" i="31"/>
  <c r="I252" i="23" s="1"/>
  <c r="H252" i="23" s="1"/>
  <c r="AB294" i="31"/>
  <c r="I298" i="23" s="1"/>
  <c r="AB341" i="31"/>
  <c r="I345" i="23" s="1"/>
  <c r="H345" i="23" s="1"/>
  <c r="AB332" i="31"/>
  <c r="I336" i="23" s="1"/>
  <c r="AB273" i="31"/>
  <c r="I277" i="23" s="1"/>
  <c r="AB299" i="31"/>
  <c r="I303" i="23" s="1"/>
  <c r="AB317" i="31"/>
  <c r="I321" i="23" s="1"/>
  <c r="H321" i="23" s="1"/>
  <c r="AB354" i="31"/>
  <c r="I358" i="23" s="1"/>
  <c r="AB264" i="31"/>
  <c r="I268" i="23" s="1"/>
  <c r="AB374" i="31"/>
  <c r="I378" i="23" s="1"/>
  <c r="AB381" i="31"/>
  <c r="I385" i="23" s="1"/>
  <c r="AB319" i="31"/>
  <c r="I323" i="23" s="1"/>
  <c r="AB239" i="31"/>
  <c r="I243" i="23" s="1"/>
  <c r="AB311" i="31"/>
  <c r="I315" i="23" s="1"/>
  <c r="AB291" i="31"/>
  <c r="I295" i="23" s="1"/>
  <c r="AB269" i="31"/>
  <c r="I273" i="23" s="1"/>
  <c r="AB316" i="31"/>
  <c r="I320" i="23" s="1"/>
  <c r="AB268" i="31"/>
  <c r="I272" i="23" s="1"/>
  <c r="AB361" i="31"/>
  <c r="I365" i="23" s="1"/>
  <c r="AB327" i="31"/>
  <c r="I331" i="23" s="1"/>
  <c r="AB331" i="31"/>
  <c r="I335" i="23" s="1"/>
  <c r="AJ377" i="31"/>
  <c r="J381" i="23" s="1"/>
  <c r="AJ393" i="31"/>
  <c r="J397" i="23" s="1"/>
  <c r="AJ108" i="31"/>
  <c r="AI108" i="31" s="1"/>
  <c r="AJ37" i="31"/>
  <c r="AI37" i="31" s="1"/>
  <c r="AJ293" i="31"/>
  <c r="J297" i="23" s="1"/>
  <c r="AJ210" i="31"/>
  <c r="J214" i="23" s="1"/>
  <c r="AJ169" i="31"/>
  <c r="AI169" i="31" s="1"/>
  <c r="AJ90" i="31"/>
  <c r="AI90" i="31" s="1"/>
  <c r="AJ27" i="31"/>
  <c r="AI27" i="31" s="1"/>
  <c r="AJ195" i="31"/>
  <c r="J199" i="23" s="1"/>
  <c r="AJ14" i="31"/>
  <c r="AI14" i="31" s="1"/>
  <c r="AJ302" i="31"/>
  <c r="J306" i="23" s="1"/>
  <c r="AJ215" i="31"/>
  <c r="J219" i="23" s="1"/>
  <c r="AJ352" i="31"/>
  <c r="J356" i="23" s="1"/>
  <c r="AB399" i="31"/>
  <c r="AB242" i="31"/>
  <c r="I246" i="23" s="1"/>
  <c r="AB320" i="31"/>
  <c r="I324" i="23" s="1"/>
  <c r="AB343" i="31"/>
  <c r="I347" i="23" s="1"/>
  <c r="H347" i="23" s="1"/>
  <c r="AB250" i="31"/>
  <c r="I254" i="23" s="1"/>
  <c r="AB253" i="31"/>
  <c r="I257" i="23" s="1"/>
  <c r="AB313" i="31"/>
  <c r="I317" i="23" s="1"/>
  <c r="AB292" i="31"/>
  <c r="I296" i="23" s="1"/>
  <c r="AB334" i="31"/>
  <c r="I338" i="23" s="1"/>
  <c r="H338" i="23" s="1"/>
  <c r="AB322" i="31"/>
  <c r="I326" i="23" s="1"/>
  <c r="AB296" i="31"/>
  <c r="I300" i="23" s="1"/>
  <c r="AJ86" i="31"/>
  <c r="AI86" i="31" s="1"/>
  <c r="AJ219" i="31"/>
  <c r="J223" i="23" s="1"/>
  <c r="AJ342" i="31"/>
  <c r="J346" i="23" s="1"/>
  <c r="AJ323" i="31"/>
  <c r="J327" i="23" s="1"/>
  <c r="AJ183" i="31"/>
  <c r="AJ327" i="31"/>
  <c r="J331" i="23" s="1"/>
  <c r="AJ359" i="31"/>
  <c r="J363" i="23" s="1"/>
  <c r="AB387" i="31"/>
  <c r="AB397" i="31"/>
  <c r="AB282" i="31"/>
  <c r="I286" i="23" s="1"/>
  <c r="AB350" i="31"/>
  <c r="I354" i="23" s="1"/>
  <c r="AB389" i="31"/>
  <c r="AB256" i="31"/>
  <c r="I260" i="23" s="1"/>
  <c r="AB360" i="31"/>
  <c r="I364" i="23" s="1"/>
  <c r="AB237" i="31"/>
  <c r="I241" i="23" s="1"/>
  <c r="AB363" i="31"/>
  <c r="I367" i="23" s="1"/>
  <c r="AB344" i="31"/>
  <c r="I348" i="23" s="1"/>
  <c r="AB278" i="31"/>
  <c r="I282" i="23" s="1"/>
  <c r="AJ143" i="31"/>
  <c r="AI143" i="31" s="1"/>
  <c r="AJ19" i="31"/>
  <c r="AI19" i="31" s="1"/>
  <c r="AJ363" i="31"/>
  <c r="J367" i="23" s="1"/>
  <c r="AJ260" i="31"/>
  <c r="J264" i="23" s="1"/>
  <c r="AJ374" i="31"/>
  <c r="J378" i="23" s="1"/>
  <c r="AJ362" i="31"/>
  <c r="J366" i="23" s="1"/>
  <c r="AJ232" i="31"/>
  <c r="J236" i="23" s="1"/>
  <c r="AJ193" i="31"/>
  <c r="AB398" i="31"/>
  <c r="I402" i="23" s="1"/>
  <c r="AB300" i="31"/>
  <c r="I304" i="23" s="1"/>
  <c r="AB329" i="31"/>
  <c r="I333" i="23" s="1"/>
  <c r="AB255" i="31"/>
  <c r="I259" i="23" s="1"/>
  <c r="AB366" i="31"/>
  <c r="I370" i="23" s="1"/>
  <c r="AB254" i="31"/>
  <c r="I258" i="23" s="1"/>
  <c r="AB401" i="31"/>
  <c r="AB295" i="31"/>
  <c r="I299" i="23" s="1"/>
  <c r="H299" i="23" s="1"/>
  <c r="AB328" i="31"/>
  <c r="I332" i="23" s="1"/>
  <c r="AB262" i="31"/>
  <c r="I266" i="23" s="1"/>
  <c r="AB265" i="31"/>
  <c r="I269" i="23" s="1"/>
  <c r="H269" i="23" s="1"/>
  <c r="AB243" i="31"/>
  <c r="I247" i="23" s="1"/>
  <c r="AB325" i="31"/>
  <c r="I329" i="23" s="1"/>
  <c r="AJ177" i="31"/>
  <c r="AJ78" i="31"/>
  <c r="AI78" i="31" s="1"/>
  <c r="AB312" i="31"/>
  <c r="I316" i="23" s="1"/>
  <c r="AB318" i="31"/>
  <c r="I322" i="23" s="1"/>
  <c r="AJ106" i="31"/>
  <c r="AI106" i="31" s="1"/>
  <c r="AJ43" i="31"/>
  <c r="AI43" i="31" s="1"/>
  <c r="AB309" i="31"/>
  <c r="I313" i="23" s="1"/>
  <c r="AJ240" i="31"/>
  <c r="J244" i="23" s="1"/>
  <c r="AJ168" i="31"/>
  <c r="AI168" i="31" s="1"/>
  <c r="AB380" i="31"/>
  <c r="AB352" i="31"/>
  <c r="I356" i="23" s="1"/>
  <c r="AB358" i="31"/>
  <c r="I362" i="23" s="1"/>
  <c r="AJ244" i="31"/>
  <c r="J248" i="23" s="1"/>
  <c r="AJ129" i="31"/>
  <c r="AI129" i="31" s="1"/>
  <c r="T38" i="8"/>
  <c r="U38" i="8"/>
  <c r="K38" i="8"/>
  <c r="L38" i="8" s="1"/>
  <c r="AD38" i="8"/>
  <c r="H39" i="8"/>
  <c r="W38" i="8"/>
  <c r="Q38" i="8"/>
  <c r="R38" i="8" s="1"/>
  <c r="AJ313" i="31" l="1"/>
  <c r="J317" i="23" s="1"/>
  <c r="AR303" i="31"/>
  <c r="K307" i="23" s="1"/>
  <c r="AR237" i="31"/>
  <c r="K241" i="23" s="1"/>
  <c r="AR279" i="31"/>
  <c r="K283" i="23" s="1"/>
  <c r="AR312" i="31"/>
  <c r="K316" i="23" s="1"/>
  <c r="AR362" i="31"/>
  <c r="K366" i="23" s="1"/>
  <c r="AR250" i="31"/>
  <c r="K254" i="23" s="1"/>
  <c r="AR377" i="31"/>
  <c r="AB197" i="31"/>
  <c r="AB191" i="31"/>
  <c r="AB179" i="31"/>
  <c r="AB198" i="31"/>
  <c r="AB190" i="31"/>
  <c r="AB196" i="31"/>
  <c r="AB178" i="31"/>
  <c r="AB189" i="31"/>
  <c r="AB188" i="31"/>
  <c r="AB186" i="31"/>
  <c r="AI186" i="31" s="1"/>
  <c r="AB176" i="31"/>
  <c r="AB174" i="31"/>
  <c r="AB180" i="31"/>
  <c r="AB201" i="31"/>
  <c r="AB195" i="31"/>
  <c r="AB173" i="31"/>
  <c r="AI173" i="31" s="1"/>
  <c r="AB183" i="31"/>
  <c r="AB177" i="31"/>
  <c r="AI177" i="31" s="1"/>
  <c r="AB192" i="31"/>
  <c r="AB199" i="31"/>
  <c r="AB193" i="31"/>
  <c r="AB181" i="31"/>
  <c r="AI181" i="31" s="1"/>
  <c r="AB175" i="31"/>
  <c r="AB194" i="31"/>
  <c r="AB184" i="31"/>
  <c r="AB182" i="31"/>
  <c r="AI182" i="31" s="1"/>
  <c r="AB172" i="31"/>
  <c r="AB187" i="31"/>
  <c r="AB185" i="31"/>
  <c r="AB200" i="31"/>
  <c r="AB202" i="31"/>
  <c r="W228" i="29"/>
  <c r="Q228" i="29"/>
  <c r="R228" i="29" s="1"/>
  <c r="AD228" i="29"/>
  <c r="T228" i="29"/>
  <c r="K228" i="29"/>
  <c r="L228" i="29" s="1"/>
  <c r="H229" i="29"/>
  <c r="U228" i="29"/>
  <c r="AI189" i="31"/>
  <c r="AI191" i="31"/>
  <c r="AI184" i="31"/>
  <c r="AJ402" i="31"/>
  <c r="J406" i="23" s="1"/>
  <c r="AR218" i="31"/>
  <c r="K222" i="23" s="1"/>
  <c r="AR228" i="31"/>
  <c r="K232" i="23" s="1"/>
  <c r="AR222" i="31"/>
  <c r="K226" i="23" s="1"/>
  <c r="AR351" i="31"/>
  <c r="K355" i="23" s="1"/>
  <c r="AR374" i="31"/>
  <c r="K378" i="23" s="1"/>
  <c r="AI193" i="31"/>
  <c r="AI174" i="31"/>
  <c r="AI172" i="31"/>
  <c r="AI190" i="31"/>
  <c r="T298" i="31"/>
  <c r="H299" i="31"/>
  <c r="U298" i="31"/>
  <c r="AD298" i="31"/>
  <c r="W298" i="31"/>
  <c r="K298" i="31"/>
  <c r="L298" i="31" s="1"/>
  <c r="H251" i="30"/>
  <c r="T250" i="30"/>
  <c r="K250" i="30"/>
  <c r="L250" i="30" s="1"/>
  <c r="AD250" i="30"/>
  <c r="U250" i="30"/>
  <c r="W250" i="30"/>
  <c r="Q250" i="30"/>
  <c r="R250" i="30" s="1"/>
  <c r="AI183" i="31"/>
  <c r="AI176" i="31"/>
  <c r="AR401" i="31"/>
  <c r="AR181" i="31"/>
  <c r="AS181" i="31" s="1"/>
  <c r="AR197" i="31"/>
  <c r="AR178" i="31"/>
  <c r="AS178" i="31" s="1"/>
  <c r="AR194" i="31"/>
  <c r="AR187" i="31"/>
  <c r="AS187" i="31" s="1"/>
  <c r="AR184" i="31"/>
  <c r="AS184" i="31" s="1"/>
  <c r="AR179" i="31"/>
  <c r="AS179" i="31" s="1"/>
  <c r="AR176" i="31"/>
  <c r="AS176" i="31" s="1"/>
  <c r="AR185" i="31"/>
  <c r="AS185" i="31" s="1"/>
  <c r="AR201" i="31"/>
  <c r="AR182" i="31"/>
  <c r="AS182" i="31" s="1"/>
  <c r="AR198" i="31"/>
  <c r="AR175" i="31"/>
  <c r="AS175" i="31" s="1"/>
  <c r="AR191" i="31"/>
  <c r="AS191" i="31" s="1"/>
  <c r="AR172" i="31"/>
  <c r="AS172" i="31" s="1"/>
  <c r="AR188" i="31"/>
  <c r="AS188" i="31" s="1"/>
  <c r="AR173" i="31"/>
  <c r="AS173" i="31" s="1"/>
  <c r="AR189" i="31"/>
  <c r="AS189" i="31" s="1"/>
  <c r="AR186" i="31"/>
  <c r="AS186" i="31" s="1"/>
  <c r="AR202" i="31"/>
  <c r="AR195" i="31"/>
  <c r="AR192" i="31"/>
  <c r="AS192" i="31" s="1"/>
  <c r="AR177" i="31"/>
  <c r="AS177" i="31" s="1"/>
  <c r="AR193" i="31"/>
  <c r="AS193" i="31" s="1"/>
  <c r="AR174" i="31"/>
  <c r="AS174" i="31" s="1"/>
  <c r="AR190" i="31"/>
  <c r="AS190" i="31" s="1"/>
  <c r="AR183" i="31"/>
  <c r="AS183" i="31" s="1"/>
  <c r="AR199" i="31"/>
  <c r="AR180" i="31"/>
  <c r="AS180" i="31" s="1"/>
  <c r="AR196" i="31"/>
  <c r="AR200" i="31"/>
  <c r="Q309" i="30"/>
  <c r="R309" i="30" s="1"/>
  <c r="AJ390" i="31"/>
  <c r="J394" i="23" s="1"/>
  <c r="AB404" i="31"/>
  <c r="I408" i="23" s="1"/>
  <c r="AR226" i="31"/>
  <c r="K230" i="23" s="1"/>
  <c r="AR356" i="31"/>
  <c r="K360" i="23" s="1"/>
  <c r="AR281" i="31"/>
  <c r="K285" i="23" s="1"/>
  <c r="AR273" i="31"/>
  <c r="K277" i="23" s="1"/>
  <c r="AR259" i="31"/>
  <c r="K263" i="23" s="1"/>
  <c r="AR212" i="31"/>
  <c r="K216" i="23" s="1"/>
  <c r="AR359" i="31"/>
  <c r="K363" i="23" s="1"/>
  <c r="AR321" i="31"/>
  <c r="K325" i="23" s="1"/>
  <c r="AR265" i="31"/>
  <c r="K269" i="23" s="1"/>
  <c r="AR277" i="31"/>
  <c r="K281" i="23" s="1"/>
  <c r="AR398" i="31"/>
  <c r="AR251" i="31"/>
  <c r="K255" i="23" s="1"/>
  <c r="AR397" i="31"/>
  <c r="AJ280" i="31"/>
  <c r="J284" i="23" s="1"/>
  <c r="AJ20" i="31"/>
  <c r="AI20" i="31" s="1"/>
  <c r="AJ128" i="31"/>
  <c r="AI128" i="31" s="1"/>
  <c r="AJ252" i="31"/>
  <c r="J256" i="23" s="1"/>
  <c r="H256" i="23" s="1"/>
  <c r="AD256" i="23" s="1"/>
  <c r="AR291" i="31"/>
  <c r="K295" i="23" s="1"/>
  <c r="AR317" i="31"/>
  <c r="K321" i="23" s="1"/>
  <c r="AR239" i="31"/>
  <c r="K243" i="23" s="1"/>
  <c r="AR264" i="31"/>
  <c r="K268" i="23" s="1"/>
  <c r="AR215" i="31"/>
  <c r="K219" i="23" s="1"/>
  <c r="AR299" i="31"/>
  <c r="K303" i="23" s="1"/>
  <c r="AR227" i="31"/>
  <c r="K231" i="23" s="1"/>
  <c r="AR240" i="31"/>
  <c r="K244" i="23" s="1"/>
  <c r="AR347" i="31"/>
  <c r="K351" i="23" s="1"/>
  <c r="AR245" i="31"/>
  <c r="K249" i="23" s="1"/>
  <c r="AR258" i="31"/>
  <c r="K262" i="23" s="1"/>
  <c r="AR307" i="31"/>
  <c r="K311" i="23" s="1"/>
  <c r="AR388" i="31"/>
  <c r="AR214" i="31"/>
  <c r="K218" i="23" s="1"/>
  <c r="AR316" i="31"/>
  <c r="K320" i="23" s="1"/>
  <c r="AR384" i="31"/>
  <c r="AR344" i="31"/>
  <c r="K348" i="23" s="1"/>
  <c r="AR252" i="31"/>
  <c r="K256" i="23" s="1"/>
  <c r="AR380" i="31"/>
  <c r="AR216" i="31"/>
  <c r="K220" i="23" s="1"/>
  <c r="AR363" i="31"/>
  <c r="K367" i="23" s="1"/>
  <c r="AR390" i="31"/>
  <c r="AR367" i="31"/>
  <c r="K371" i="23" s="1"/>
  <c r="AR298" i="31"/>
  <c r="K302" i="23" s="1"/>
  <c r="AR360" i="31"/>
  <c r="K364" i="23" s="1"/>
  <c r="AR371" i="31"/>
  <c r="K375" i="23" s="1"/>
  <c r="AR326" i="31"/>
  <c r="K330" i="23" s="1"/>
  <c r="AR223" i="31"/>
  <c r="K227" i="23" s="1"/>
  <c r="AR257" i="31"/>
  <c r="K261" i="23" s="1"/>
  <c r="AR270" i="31"/>
  <c r="K274" i="23" s="1"/>
  <c r="AR394" i="31"/>
  <c r="AR328" i="31"/>
  <c r="K332" i="23" s="1"/>
  <c r="AR262" i="31"/>
  <c r="K266" i="23" s="1"/>
  <c r="AR267" i="31"/>
  <c r="K271" i="23" s="1"/>
  <c r="AR276" i="31"/>
  <c r="K280" i="23" s="1"/>
  <c r="AR208" i="31"/>
  <c r="K212" i="23" s="1"/>
  <c r="AR238" i="31"/>
  <c r="K242" i="23" s="1"/>
  <c r="AR330" i="31"/>
  <c r="K334" i="23" s="1"/>
  <c r="AR404" i="31"/>
  <c r="H339" i="23"/>
  <c r="BF339" i="23" s="1"/>
  <c r="AJ404" i="31"/>
  <c r="J408" i="23" s="1"/>
  <c r="AR261" i="31"/>
  <c r="K265" i="23" s="1"/>
  <c r="AR235" i="31"/>
  <c r="K239" i="23" s="1"/>
  <c r="AR373" i="31"/>
  <c r="K377" i="23" s="1"/>
  <c r="AR320" i="31"/>
  <c r="K324" i="23" s="1"/>
  <c r="AR350" i="31"/>
  <c r="K354" i="23" s="1"/>
  <c r="AR372" i="31"/>
  <c r="K376" i="23" s="1"/>
  <c r="AR256" i="31"/>
  <c r="K260" i="23" s="1"/>
  <c r="AR286" i="31"/>
  <c r="K290" i="23" s="1"/>
  <c r="AR244" i="31"/>
  <c r="K248" i="23" s="1"/>
  <c r="AR290" i="31"/>
  <c r="K294" i="23" s="1"/>
  <c r="AR309" i="31"/>
  <c r="K313" i="23" s="1"/>
  <c r="AR232" i="31"/>
  <c r="K236" i="23" s="1"/>
  <c r="AR211" i="31"/>
  <c r="K215" i="23" s="1"/>
  <c r="AR304" i="31"/>
  <c r="K308" i="23" s="1"/>
  <c r="AR338" i="31"/>
  <c r="K342" i="23" s="1"/>
  <c r="AR236" i="31"/>
  <c r="K240" i="23" s="1"/>
  <c r="AR205" i="31"/>
  <c r="K209" i="23" s="1"/>
  <c r="AR376" i="31"/>
  <c r="AR293" i="31"/>
  <c r="K297" i="23" s="1"/>
  <c r="AR271" i="31"/>
  <c r="K275" i="23" s="1"/>
  <c r="AR269" i="31"/>
  <c r="K273" i="23" s="1"/>
  <c r="AR294" i="31"/>
  <c r="K298" i="23" s="1"/>
  <c r="AR242" i="31"/>
  <c r="K246" i="23" s="1"/>
  <c r="AR234" i="31"/>
  <c r="K238" i="23" s="1"/>
  <c r="AR392" i="31"/>
  <c r="H357" i="23"/>
  <c r="AR364" i="31"/>
  <c r="K368" i="23" s="1"/>
  <c r="AR283" i="31"/>
  <c r="K287" i="23" s="1"/>
  <c r="AR206" i="31"/>
  <c r="K210" i="23" s="1"/>
  <c r="AR282" i="31"/>
  <c r="K286" i="23" s="1"/>
  <c r="AR383" i="31"/>
  <c r="AR308" i="31"/>
  <c r="K312" i="23" s="1"/>
  <c r="AR343" i="31"/>
  <c r="K347" i="23" s="1"/>
  <c r="AR339" i="31"/>
  <c r="K343" i="23" s="1"/>
  <c r="AR352" i="31"/>
  <c r="K356" i="23" s="1"/>
  <c r="AR369" i="31"/>
  <c r="K373" i="23" s="1"/>
  <c r="AR203" i="31"/>
  <c r="K207" i="23" s="1"/>
  <c r="AR329" i="31"/>
  <c r="K333" i="23" s="1"/>
  <c r="AR323" i="31"/>
  <c r="K327" i="23" s="1"/>
  <c r="AR278" i="31"/>
  <c r="K282" i="23" s="1"/>
  <c r="AR319" i="31"/>
  <c r="K323" i="23" s="1"/>
  <c r="AR332" i="31"/>
  <c r="K336" i="23" s="1"/>
  <c r="AR333" i="31"/>
  <c r="K337" i="23" s="1"/>
  <c r="AR399" i="31"/>
  <c r="AR266" i="31"/>
  <c r="K270" i="23" s="1"/>
  <c r="AR389" i="31"/>
  <c r="AR403" i="31"/>
  <c r="AR275" i="31"/>
  <c r="K279" i="23" s="1"/>
  <c r="AR209" i="31"/>
  <c r="K213" i="23" s="1"/>
  <c r="AR387" i="31"/>
  <c r="AR243" i="31"/>
  <c r="K247" i="23" s="1"/>
  <c r="AR357" i="31"/>
  <c r="K361" i="23" s="1"/>
  <c r="AR341" i="31"/>
  <c r="K345" i="23" s="1"/>
  <c r="AR368" i="31"/>
  <c r="K372" i="23" s="1"/>
  <c r="AR287" i="31"/>
  <c r="K291" i="23" s="1"/>
  <c r="AR210" i="31"/>
  <c r="K214" i="23" s="1"/>
  <c r="AR300" i="31"/>
  <c r="K304" i="23" s="1"/>
  <c r="AR219" i="31"/>
  <c r="K223" i="23" s="1"/>
  <c r="AR301" i="31"/>
  <c r="K305" i="23" s="1"/>
  <c r="AR345" i="31"/>
  <c r="K349" i="23" s="1"/>
  <c r="AR379" i="31"/>
  <c r="AR355" i="31"/>
  <c r="K359" i="23" s="1"/>
  <c r="AR358" i="31"/>
  <c r="K362" i="23" s="1"/>
  <c r="AR342" i="31"/>
  <c r="K346" i="23" s="1"/>
  <c r="AR335" i="31"/>
  <c r="K339" i="23" s="1"/>
  <c r="AR348" i="31"/>
  <c r="K352" i="23" s="1"/>
  <c r="AR365" i="31"/>
  <c r="K369" i="23" s="1"/>
  <c r="AR382" i="31"/>
  <c r="AR311" i="31"/>
  <c r="K315" i="23" s="1"/>
  <c r="AR295" i="31"/>
  <c r="K299" i="23" s="1"/>
  <c r="AR306" i="31"/>
  <c r="K310" i="23" s="1"/>
  <c r="AR315" i="31"/>
  <c r="K319" i="23" s="1"/>
  <c r="AR314" i="31"/>
  <c r="K318" i="23" s="1"/>
  <c r="AR349" i="31"/>
  <c r="K353" i="23" s="1"/>
  <c r="AR233" i="31"/>
  <c r="K237" i="23" s="1"/>
  <c r="AR381" i="31"/>
  <c r="H368" i="23"/>
  <c r="AJ154" i="31"/>
  <c r="AI154" i="31" s="1"/>
  <c r="AJ308" i="31"/>
  <c r="J312" i="23" s="1"/>
  <c r="AJ51" i="31"/>
  <c r="AI51" i="31" s="1"/>
  <c r="AJ118" i="31"/>
  <c r="AI118" i="31" s="1"/>
  <c r="AJ201" i="31"/>
  <c r="J205" i="23" s="1"/>
  <c r="AJ272" i="31"/>
  <c r="J276" i="23" s="1"/>
  <c r="H276" i="23" s="1"/>
  <c r="BE276" i="23" s="1"/>
  <c r="AJ16" i="31"/>
  <c r="AI16" i="31" s="1"/>
  <c r="AJ242" i="31"/>
  <c r="J246" i="23" s="1"/>
  <c r="H246" i="23" s="1"/>
  <c r="AJ325" i="31"/>
  <c r="J329" i="23" s="1"/>
  <c r="H329" i="23" s="1"/>
  <c r="AJ69" i="31"/>
  <c r="AI69" i="31" s="1"/>
  <c r="AJ140" i="31"/>
  <c r="AI140" i="31" s="1"/>
  <c r="AJ395" i="31"/>
  <c r="J399" i="23" s="1"/>
  <c r="AJ379" i="31"/>
  <c r="J383" i="23" s="1"/>
  <c r="AJ307" i="31"/>
  <c r="J311" i="23" s="1"/>
  <c r="H311" i="23" s="1"/>
  <c r="AJ266" i="31"/>
  <c r="J270" i="23" s="1"/>
  <c r="H270" i="23" s="1"/>
  <c r="AJ93" i="31"/>
  <c r="AI93" i="31" s="1"/>
  <c r="AJ354" i="31"/>
  <c r="J358" i="23" s="1"/>
  <c r="AJ175" i="31"/>
  <c r="AI175" i="31" s="1"/>
  <c r="AJ337" i="31"/>
  <c r="J341" i="23" s="1"/>
  <c r="AJ152" i="31"/>
  <c r="AI152" i="31" s="1"/>
  <c r="AJ299" i="31"/>
  <c r="J303" i="23" s="1"/>
  <c r="H303" i="23" s="1"/>
  <c r="AJ250" i="31"/>
  <c r="J254" i="23" s="1"/>
  <c r="H254" i="23" s="1"/>
  <c r="AD254" i="23" s="1"/>
  <c r="AJ77" i="31"/>
  <c r="AI77" i="31" s="1"/>
  <c r="AJ99" i="31"/>
  <c r="AI99" i="31" s="1"/>
  <c r="AJ166" i="31"/>
  <c r="AI166" i="31" s="1"/>
  <c r="AJ249" i="31"/>
  <c r="J253" i="23" s="1"/>
  <c r="H253" i="23" s="1"/>
  <c r="AJ320" i="31"/>
  <c r="J324" i="23" s="1"/>
  <c r="H324" i="23" s="1"/>
  <c r="AJ64" i="31"/>
  <c r="AI64" i="31" s="1"/>
  <c r="AJ290" i="31"/>
  <c r="J294" i="23" s="1"/>
  <c r="AJ34" i="31"/>
  <c r="AI34" i="31" s="1"/>
  <c r="AJ117" i="31"/>
  <c r="AI117" i="31" s="1"/>
  <c r="AJ188" i="31"/>
  <c r="AI188" i="31" s="1"/>
  <c r="AJ398" i="31"/>
  <c r="J402" i="23" s="1"/>
  <c r="AJ382" i="31"/>
  <c r="J386" i="23" s="1"/>
  <c r="AJ405" i="31"/>
  <c r="J409" i="23" s="1"/>
  <c r="H409" i="23" s="1"/>
  <c r="AJ42" i="31"/>
  <c r="AI42" i="31" s="1"/>
  <c r="AJ196" i="31"/>
  <c r="J200" i="23" s="1"/>
  <c r="AJ319" i="31"/>
  <c r="J323" i="23" s="1"/>
  <c r="H323" i="23" s="1"/>
  <c r="AD323" i="23" s="1"/>
  <c r="AJ286" i="31"/>
  <c r="J290" i="23" s="1"/>
  <c r="H290" i="23" s="1"/>
  <c r="AJ113" i="31"/>
  <c r="AI113" i="31" s="1"/>
  <c r="AJ366" i="31"/>
  <c r="J370" i="23" s="1"/>
  <c r="H370" i="23" s="1"/>
  <c r="AJ187" i="31"/>
  <c r="AI187" i="31" s="1"/>
  <c r="AJ26" i="31"/>
  <c r="AI26" i="31" s="1"/>
  <c r="AJ180" i="31"/>
  <c r="AI180" i="31" s="1"/>
  <c r="AJ310" i="31"/>
  <c r="J314" i="23" s="1"/>
  <c r="AJ54" i="31"/>
  <c r="AI54" i="31" s="1"/>
  <c r="AJ137" i="31"/>
  <c r="AI137" i="31" s="1"/>
  <c r="AJ208" i="31"/>
  <c r="J212" i="23" s="1"/>
  <c r="AJ111" i="31"/>
  <c r="AI111" i="31" s="1"/>
  <c r="AJ178" i="31"/>
  <c r="AI178" i="31" s="1"/>
  <c r="AJ261" i="31"/>
  <c r="J265" i="23" s="1"/>
  <c r="H265" i="23" s="1"/>
  <c r="AD265" i="23" s="1"/>
  <c r="AJ332" i="31"/>
  <c r="J336" i="23" s="1"/>
  <c r="AJ76" i="31"/>
  <c r="AI76" i="31" s="1"/>
  <c r="AJ391" i="31"/>
  <c r="J395" i="23" s="1"/>
  <c r="AJ375" i="31"/>
  <c r="J379" i="23" s="1"/>
  <c r="AJ243" i="31"/>
  <c r="J247" i="23" s="1"/>
  <c r="AJ138" i="31"/>
  <c r="AI138" i="31" s="1"/>
  <c r="AJ292" i="31"/>
  <c r="J296" i="23" s="1"/>
  <c r="H296" i="23" s="1"/>
  <c r="BF296" i="23" s="1"/>
  <c r="AJ360" i="31"/>
  <c r="J364" i="23" s="1"/>
  <c r="H364" i="23" s="1"/>
  <c r="BF364" i="23" s="1"/>
  <c r="AJ59" i="31"/>
  <c r="AI59" i="31" s="1"/>
  <c r="AJ209" i="31"/>
  <c r="J213" i="23" s="1"/>
  <c r="AJ24" i="31"/>
  <c r="AI24" i="31" s="1"/>
  <c r="AJ235" i="31"/>
  <c r="J239" i="23" s="1"/>
  <c r="AJ122" i="31"/>
  <c r="AI122" i="31" s="1"/>
  <c r="AJ276" i="31"/>
  <c r="J280" i="23" s="1"/>
  <c r="AJ35" i="31"/>
  <c r="AI35" i="31" s="1"/>
  <c r="AJ102" i="31"/>
  <c r="AI102" i="31" s="1"/>
  <c r="AJ185" i="31"/>
  <c r="AI185" i="31" s="1"/>
  <c r="AJ256" i="31"/>
  <c r="J260" i="23" s="1"/>
  <c r="AJ159" i="31"/>
  <c r="AI159" i="31" s="1"/>
  <c r="AJ226" i="31"/>
  <c r="J230" i="23" s="1"/>
  <c r="AJ309" i="31"/>
  <c r="J313" i="23" s="1"/>
  <c r="AJ53" i="31"/>
  <c r="AI53" i="31" s="1"/>
  <c r="AJ124" i="31"/>
  <c r="AI124" i="31" s="1"/>
  <c r="AJ394" i="31"/>
  <c r="J398" i="23" s="1"/>
  <c r="AJ378" i="31"/>
  <c r="J382" i="23" s="1"/>
  <c r="AJ403" i="31"/>
  <c r="J407" i="23" s="1"/>
  <c r="AR280" i="31"/>
  <c r="K284" i="23" s="1"/>
  <c r="AR288" i="31"/>
  <c r="K292" i="23" s="1"/>
  <c r="AR207" i="31"/>
  <c r="K211" i="23" s="1"/>
  <c r="AR305" i="31"/>
  <c r="K309" i="23" s="1"/>
  <c r="AR220" i="31"/>
  <c r="K224" i="23" s="1"/>
  <c r="AR318" i="31"/>
  <c r="K322" i="23" s="1"/>
  <c r="AR263" i="31"/>
  <c r="K267" i="23" s="1"/>
  <c r="AR249" i="31"/>
  <c r="K253" i="23" s="1"/>
  <c r="AR402" i="31"/>
  <c r="AR310" i="31"/>
  <c r="K314" i="23" s="1"/>
  <c r="AR229" i="31"/>
  <c r="K233" i="23" s="1"/>
  <c r="AR213" i="31"/>
  <c r="K217" i="23" s="1"/>
  <c r="AR336" i="31"/>
  <c r="K340" i="23" s="1"/>
  <c r="AR255" i="31"/>
  <c r="K259" i="23" s="1"/>
  <c r="AR353" i="31"/>
  <c r="K357" i="23" s="1"/>
  <c r="AR268" i="31"/>
  <c r="K272" i="23" s="1"/>
  <c r="AR366" i="31"/>
  <c r="K370" i="23" s="1"/>
  <c r="AR253" i="31"/>
  <c r="K257" i="23" s="1"/>
  <c r="AR313" i="31"/>
  <c r="K317" i="23" s="1"/>
  <c r="AR393" i="31"/>
  <c r="AR221" i="31"/>
  <c r="K225" i="23" s="1"/>
  <c r="AR361" i="31"/>
  <c r="K365" i="23" s="1"/>
  <c r="AR386" i="31"/>
  <c r="AR375" i="31"/>
  <c r="AR378" i="31"/>
  <c r="AR405" i="31"/>
  <c r="AS405" i="31" s="1"/>
  <c r="AJ157" i="31"/>
  <c r="AI157" i="31" s="1"/>
  <c r="AJ351" i="31"/>
  <c r="J355" i="23" s="1"/>
  <c r="AJ207" i="31"/>
  <c r="J211" i="23" s="1"/>
  <c r="AJ62" i="31"/>
  <c r="AI62" i="31" s="1"/>
  <c r="AJ216" i="31"/>
  <c r="J220" i="23" s="1"/>
  <c r="AJ331" i="31"/>
  <c r="J335" i="23" s="1"/>
  <c r="AJ314" i="31"/>
  <c r="J318" i="23" s="1"/>
  <c r="AJ141" i="31"/>
  <c r="AI141" i="31" s="1"/>
  <c r="AJ131" i="31"/>
  <c r="AI131" i="31" s="1"/>
  <c r="AJ198" i="31"/>
  <c r="J202" i="23" s="1"/>
  <c r="AJ281" i="31"/>
  <c r="J285" i="23" s="1"/>
  <c r="H285" i="23" s="1"/>
  <c r="BE285" i="23" s="1"/>
  <c r="AJ25" i="31"/>
  <c r="AI25" i="31" s="1"/>
  <c r="AJ96" i="31"/>
  <c r="AI96" i="31" s="1"/>
  <c r="AJ322" i="31"/>
  <c r="J326" i="23" s="1"/>
  <c r="AJ66" i="31"/>
  <c r="AI66" i="31" s="1"/>
  <c r="AJ149" i="31"/>
  <c r="AI149" i="31" s="1"/>
  <c r="AJ220" i="31"/>
  <c r="J224" i="23" s="1"/>
  <c r="AJ400" i="31"/>
  <c r="J404" i="23" s="1"/>
  <c r="AJ384" i="31"/>
  <c r="J388" i="23" s="1"/>
  <c r="AJ103" i="31"/>
  <c r="AI103" i="31" s="1"/>
  <c r="AJ253" i="31"/>
  <c r="J257" i="23" s="1"/>
  <c r="AJ68" i="31"/>
  <c r="AI68" i="31" s="1"/>
  <c r="AJ255" i="31"/>
  <c r="J259" i="23" s="1"/>
  <c r="H259" i="23" s="1"/>
  <c r="AJ158" i="31"/>
  <c r="AI158" i="31" s="1"/>
  <c r="AJ312" i="31"/>
  <c r="J316" i="23" s="1"/>
  <c r="H316" i="23" s="1"/>
  <c r="AJ372" i="31"/>
  <c r="J376" i="23" s="1"/>
  <c r="AJ87" i="31"/>
  <c r="AI87" i="31" s="1"/>
  <c r="AJ237" i="31"/>
  <c r="J241" i="23" s="1"/>
  <c r="H241" i="23" s="1"/>
  <c r="AJ52" i="31"/>
  <c r="AI52" i="31" s="1"/>
  <c r="AJ246" i="31"/>
  <c r="J250" i="23" s="1"/>
  <c r="AJ329" i="31"/>
  <c r="J333" i="23" s="1"/>
  <c r="H333" i="23" s="1"/>
  <c r="BF333" i="23" s="1"/>
  <c r="AJ73" i="31"/>
  <c r="AI73" i="31" s="1"/>
  <c r="AJ144" i="31"/>
  <c r="AI144" i="31" s="1"/>
  <c r="AJ47" i="31"/>
  <c r="AI47" i="31" s="1"/>
  <c r="AJ114" i="31"/>
  <c r="AI114" i="31" s="1"/>
  <c r="AJ197" i="31"/>
  <c r="J201" i="23" s="1"/>
  <c r="AJ268" i="31"/>
  <c r="J272" i="23" s="1"/>
  <c r="AJ12" i="31"/>
  <c r="AI12" i="31" s="1"/>
  <c r="AJ387" i="31"/>
  <c r="J391" i="23" s="1"/>
  <c r="AJ358" i="31"/>
  <c r="J362" i="23" s="1"/>
  <c r="H362" i="23" s="1"/>
  <c r="AJ179" i="31"/>
  <c r="AI179" i="31" s="1"/>
  <c r="AJ10" i="31"/>
  <c r="AI10" i="31" s="1"/>
  <c r="AJ164" i="31"/>
  <c r="AI164" i="31" s="1"/>
  <c r="AJ303" i="31"/>
  <c r="J307" i="23" s="1"/>
  <c r="H307" i="23" s="1"/>
  <c r="AJ254" i="31"/>
  <c r="J258" i="23" s="1"/>
  <c r="AJ81" i="31"/>
  <c r="AI81" i="31" s="1"/>
  <c r="AJ350" i="31"/>
  <c r="J354" i="23" s="1"/>
  <c r="H354" i="23" s="1"/>
  <c r="BE354" i="23" s="1"/>
  <c r="AJ171" i="31"/>
  <c r="AI171" i="31" s="1"/>
  <c r="AJ333" i="31"/>
  <c r="J337" i="23" s="1"/>
  <c r="AJ148" i="31"/>
  <c r="AI148" i="31" s="1"/>
  <c r="AJ294" i="31"/>
  <c r="J298" i="23" s="1"/>
  <c r="H298" i="23" s="1"/>
  <c r="BE298" i="23" s="1"/>
  <c r="AJ38" i="31"/>
  <c r="AI38" i="31" s="1"/>
  <c r="AJ121" i="31"/>
  <c r="AI121" i="31" s="1"/>
  <c r="AJ192" i="31"/>
  <c r="AI192" i="31" s="1"/>
  <c r="AJ95" i="31"/>
  <c r="AI95" i="31" s="1"/>
  <c r="AJ162" i="31"/>
  <c r="AI162" i="31" s="1"/>
  <c r="AJ245" i="31"/>
  <c r="J249" i="23" s="1"/>
  <c r="AJ316" i="31"/>
  <c r="J320" i="23" s="1"/>
  <c r="AJ60" i="31"/>
  <c r="AI60" i="31" s="1"/>
  <c r="AR327" i="31"/>
  <c r="K331" i="23" s="1"/>
  <c r="AR224" i="31"/>
  <c r="K228" i="23" s="1"/>
  <c r="AR322" i="31"/>
  <c r="K326" i="23" s="1"/>
  <c r="AR241" i="31"/>
  <c r="K245" i="23" s="1"/>
  <c r="AR331" i="31"/>
  <c r="K335" i="23" s="1"/>
  <c r="AR254" i="31"/>
  <c r="K258" i="23" s="1"/>
  <c r="AR346" i="31"/>
  <c r="K350" i="23" s="1"/>
  <c r="AR391" i="31"/>
  <c r="AZ25" i="31"/>
  <c r="AR296" i="31"/>
  <c r="K300" i="23" s="1"/>
  <c r="AR260" i="31"/>
  <c r="K264" i="23" s="1"/>
  <c r="AR248" i="31"/>
  <c r="K252" i="23" s="1"/>
  <c r="AR272" i="31"/>
  <c r="K276" i="23" s="1"/>
  <c r="AR370" i="31"/>
  <c r="K374" i="23" s="1"/>
  <c r="AR289" i="31"/>
  <c r="K293" i="23" s="1"/>
  <c r="AR204" i="31"/>
  <c r="K208" i="23" s="1"/>
  <c r="AR302" i="31"/>
  <c r="K306" i="23" s="1"/>
  <c r="AR247" i="31"/>
  <c r="K251" i="23" s="1"/>
  <c r="AR217" i="31"/>
  <c r="K221" i="23" s="1"/>
  <c r="AR400" i="31"/>
  <c r="AR231" i="31"/>
  <c r="K235" i="23" s="1"/>
  <c r="AR297" i="31"/>
  <c r="K301" i="23" s="1"/>
  <c r="AR396" i="31"/>
  <c r="AR395" i="31"/>
  <c r="AZ22" i="31"/>
  <c r="AB218" i="31"/>
  <c r="I222" i="23" s="1"/>
  <c r="BG222" i="23" s="1"/>
  <c r="AB226" i="31"/>
  <c r="I230" i="23" s="1"/>
  <c r="BG230" i="23" s="1"/>
  <c r="AB211" i="31"/>
  <c r="I215" i="23" s="1"/>
  <c r="BG215" i="23" s="1"/>
  <c r="AB230" i="31"/>
  <c r="I234" i="23" s="1"/>
  <c r="BG234" i="23" s="1"/>
  <c r="AB224" i="31"/>
  <c r="I228" i="23" s="1"/>
  <c r="BG228" i="23" s="1"/>
  <c r="AB213" i="31"/>
  <c r="I217" i="23" s="1"/>
  <c r="BG217" i="23" s="1"/>
  <c r="AB205" i="31"/>
  <c r="I209" i="23" s="1"/>
  <c r="BG209" i="23" s="1"/>
  <c r="AB206" i="31"/>
  <c r="I210" i="23" s="1"/>
  <c r="BG210" i="23" s="1"/>
  <c r="AB217" i="31"/>
  <c r="I221" i="23" s="1"/>
  <c r="BG221" i="23" s="1"/>
  <c r="AB222" i="31"/>
  <c r="I226" i="23" s="1"/>
  <c r="BG226" i="23" s="1"/>
  <c r="AB208" i="31"/>
  <c r="I212" i="23" s="1"/>
  <c r="BG212" i="23" s="1"/>
  <c r="AB227" i="31"/>
  <c r="I231" i="23" s="1"/>
  <c r="BG231" i="23" s="1"/>
  <c r="AB229" i="31"/>
  <c r="I233" i="23" s="1"/>
  <c r="BG233" i="23" s="1"/>
  <c r="AB234" i="31"/>
  <c r="I238" i="23" s="1"/>
  <c r="BG238" i="23" s="1"/>
  <c r="AB231" i="31"/>
  <c r="I235" i="23" s="1"/>
  <c r="BG235" i="23" s="1"/>
  <c r="AB221" i="31"/>
  <c r="I225" i="23" s="1"/>
  <c r="BG225" i="23" s="1"/>
  <c r="AB223" i="31"/>
  <c r="I227" i="23" s="1"/>
  <c r="BG227" i="23" s="1"/>
  <c r="AB212" i="31"/>
  <c r="I216" i="23" s="1"/>
  <c r="BG216" i="23" s="1"/>
  <c r="AB214" i="31"/>
  <c r="I218" i="23" s="1"/>
  <c r="BG218" i="23" s="1"/>
  <c r="AB210" i="31"/>
  <c r="I214" i="23" s="1"/>
  <c r="BG214" i="23" s="1"/>
  <c r="AB225" i="31"/>
  <c r="I229" i="23" s="1"/>
  <c r="BG229" i="23" s="1"/>
  <c r="AB233" i="31"/>
  <c r="I237" i="23" s="1"/>
  <c r="BG237" i="23" s="1"/>
  <c r="AB207" i="31"/>
  <c r="I211" i="23" s="1"/>
  <c r="BG211" i="23" s="1"/>
  <c r="AB228" i="31"/>
  <c r="I232" i="23" s="1"/>
  <c r="BG232" i="23" s="1"/>
  <c r="AB204" i="31"/>
  <c r="I208" i="23" s="1"/>
  <c r="BG208" i="23" s="1"/>
  <c r="AB219" i="31"/>
  <c r="I223" i="23" s="1"/>
  <c r="BG223" i="23" s="1"/>
  <c r="AB216" i="31"/>
  <c r="I220" i="23" s="1"/>
  <c r="BG220" i="23" s="1"/>
  <c r="AB235" i="31"/>
  <c r="I239" i="23" s="1"/>
  <c r="BG239" i="23" s="1"/>
  <c r="AB232" i="31"/>
  <c r="I236" i="23" s="1"/>
  <c r="BG236" i="23" s="1"/>
  <c r="AB215" i="31"/>
  <c r="I219" i="23" s="1"/>
  <c r="BG219" i="23" s="1"/>
  <c r="AB203" i="31"/>
  <c r="I207" i="23" s="1"/>
  <c r="BG207" i="23" s="1"/>
  <c r="AB220" i="31"/>
  <c r="I224" i="23" s="1"/>
  <c r="BG224" i="23" s="1"/>
  <c r="AB209" i="31"/>
  <c r="I213" i="23" s="1"/>
  <c r="BG213" i="23" s="1"/>
  <c r="H358" i="23"/>
  <c r="BF358" i="23" s="1"/>
  <c r="Q289" i="29"/>
  <c r="R289" i="29" s="1"/>
  <c r="M223" i="31"/>
  <c r="M217" i="31"/>
  <c r="M215" i="31"/>
  <c r="M205" i="31"/>
  <c r="M222" i="31"/>
  <c r="M203" i="31"/>
  <c r="M212" i="31"/>
  <c r="M219" i="31"/>
  <c r="M204" i="31"/>
  <c r="M224" i="31"/>
  <c r="M225" i="31"/>
  <c r="M213" i="31"/>
  <c r="M220" i="31"/>
  <c r="M210" i="31"/>
  <c r="M218" i="31"/>
  <c r="M209" i="31"/>
  <c r="M206" i="31"/>
  <c r="M208" i="31"/>
  <c r="M221" i="31"/>
  <c r="M211" i="31"/>
  <c r="M214" i="31"/>
  <c r="M216" i="31"/>
  <c r="M207" i="31"/>
  <c r="H326" i="23"/>
  <c r="BF326" i="23" s="1"/>
  <c r="H257" i="23"/>
  <c r="BF257" i="23" s="1"/>
  <c r="H335" i="23"/>
  <c r="BF335" i="23" s="1"/>
  <c r="H320" i="23"/>
  <c r="BE320" i="23" s="1"/>
  <c r="H334" i="23"/>
  <c r="H376" i="23"/>
  <c r="BF376" i="23" s="1"/>
  <c r="H318" i="23"/>
  <c r="BF318" i="23" s="1"/>
  <c r="H249" i="23"/>
  <c r="BE249" i="23" s="1"/>
  <c r="H322" i="23"/>
  <c r="BF322" i="23" s="1"/>
  <c r="H268" i="23"/>
  <c r="BE268" i="23" s="1"/>
  <c r="H245" i="23"/>
  <c r="BE245" i="23" s="1"/>
  <c r="H371" i="23"/>
  <c r="BE371" i="23" s="1"/>
  <c r="H341" i="23"/>
  <c r="BF341" i="23" s="1"/>
  <c r="H325" i="23"/>
  <c r="BF325" i="23" s="1"/>
  <c r="H255" i="23"/>
  <c r="BF255" i="23" s="1"/>
  <c r="H312" i="23"/>
  <c r="AD312" i="23" s="1"/>
  <c r="H340" i="23"/>
  <c r="BF340" i="23" s="1"/>
  <c r="H294" i="23"/>
  <c r="AD294" i="23" s="1"/>
  <c r="H328" i="23"/>
  <c r="BF328" i="23" s="1"/>
  <c r="BG409" i="23"/>
  <c r="H348" i="23"/>
  <c r="BE348" i="23" s="1"/>
  <c r="H258" i="23"/>
  <c r="AD258" i="23" s="1"/>
  <c r="H272" i="23"/>
  <c r="AD272" i="23" s="1"/>
  <c r="H337" i="23"/>
  <c r="BE337" i="23" s="1"/>
  <c r="H283" i="23"/>
  <c r="AD283" i="23" s="1"/>
  <c r="H282" i="23"/>
  <c r="BF282" i="23" s="1"/>
  <c r="H351" i="23"/>
  <c r="BE351" i="23" s="1"/>
  <c r="H330" i="23"/>
  <c r="AD330" i="23" s="1"/>
  <c r="H355" i="23"/>
  <c r="BE355" i="23" s="1"/>
  <c r="H250" i="23"/>
  <c r="BF250" i="23" s="1"/>
  <c r="H343" i="23"/>
  <c r="BF343" i="23" s="1"/>
  <c r="H342" i="23"/>
  <c r="AD342" i="23" s="1"/>
  <c r="H260" i="23"/>
  <c r="AD260" i="23" s="1"/>
  <c r="H365" i="23"/>
  <c r="BF365" i="23" s="1"/>
  <c r="H295" i="23"/>
  <c r="BE295" i="23" s="1"/>
  <c r="H291" i="23"/>
  <c r="AD291" i="23" s="1"/>
  <c r="H275" i="23"/>
  <c r="BF275" i="23" s="1"/>
  <c r="H313" i="23"/>
  <c r="AD313" i="23" s="1"/>
  <c r="H247" i="23"/>
  <c r="BE247" i="23" s="1"/>
  <c r="H273" i="23"/>
  <c r="BE273" i="23" s="1"/>
  <c r="H336" i="23"/>
  <c r="BF336" i="23" s="1"/>
  <c r="H308" i="23"/>
  <c r="AD308" i="23" s="1"/>
  <c r="H261" i="23"/>
  <c r="BE261" i="23" s="1"/>
  <c r="H280" i="23"/>
  <c r="BF280" i="23" s="1"/>
  <c r="H243" i="23"/>
  <c r="BE243" i="23" s="1"/>
  <c r="H277" i="23"/>
  <c r="BF277" i="23" s="1"/>
  <c r="H353" i="23"/>
  <c r="AD353" i="23" s="1"/>
  <c r="H279" i="23"/>
  <c r="AD279" i="23" s="1"/>
  <c r="H360" i="23"/>
  <c r="BF360" i="23" s="1"/>
  <c r="H332" i="23"/>
  <c r="BF332" i="23" s="1"/>
  <c r="H356" i="23"/>
  <c r="BF356" i="23" s="1"/>
  <c r="H286" i="23"/>
  <c r="BF286" i="23" s="1"/>
  <c r="H319" i="23"/>
  <c r="AD319" i="23" s="1"/>
  <c r="H278" i="23"/>
  <c r="BF278" i="23" s="1"/>
  <c r="H352" i="23"/>
  <c r="AD352" i="23" s="1"/>
  <c r="H251" i="23"/>
  <c r="AD251" i="23" s="1"/>
  <c r="H377" i="23"/>
  <c r="AD377" i="23" s="1"/>
  <c r="H310" i="23"/>
  <c r="BE310" i="23" s="1"/>
  <c r="H349" i="23"/>
  <c r="BE349" i="23" s="1"/>
  <c r="H266" i="23"/>
  <c r="BF266" i="23" s="1"/>
  <c r="H304" i="23"/>
  <c r="AD304" i="23" s="1"/>
  <c r="H300" i="23"/>
  <c r="AD300" i="23" s="1"/>
  <c r="H317" i="23"/>
  <c r="BE317" i="23" s="1"/>
  <c r="H315" i="23"/>
  <c r="BF315" i="23" s="1"/>
  <c r="H240" i="23"/>
  <c r="BE240" i="23" s="1"/>
  <c r="H314" i="23"/>
  <c r="BE314" i="23" s="1"/>
  <c r="H262" i="23"/>
  <c r="BF262" i="23" s="1"/>
  <c r="H292" i="23"/>
  <c r="AD292" i="23" s="1"/>
  <c r="H284" i="23"/>
  <c r="AD284" i="23" s="1"/>
  <c r="H309" i="23"/>
  <c r="BE309" i="23" s="1"/>
  <c r="H288" i="23"/>
  <c r="BE288" i="23" s="1"/>
  <c r="H359" i="23"/>
  <c r="BF359" i="23" s="1"/>
  <c r="BE299" i="23"/>
  <c r="AD299" i="23"/>
  <c r="BF299" i="23"/>
  <c r="AD338" i="23"/>
  <c r="BF338" i="23"/>
  <c r="BE338" i="23"/>
  <c r="AI399" i="31"/>
  <c r="I403" i="23"/>
  <c r="H331" i="23"/>
  <c r="H396" i="23"/>
  <c r="BG396" i="23"/>
  <c r="H306" i="23"/>
  <c r="H380" i="23"/>
  <c r="BG380" i="23"/>
  <c r="AI383" i="31"/>
  <c r="I387" i="23"/>
  <c r="AI403" i="31"/>
  <c r="I407" i="23"/>
  <c r="H242" i="23"/>
  <c r="AD344" i="23"/>
  <c r="BF344" i="23"/>
  <c r="BE344" i="23"/>
  <c r="AI402" i="31"/>
  <c r="I406" i="23"/>
  <c r="H373" i="23"/>
  <c r="H248" i="23"/>
  <c r="H350" i="23"/>
  <c r="H383" i="23"/>
  <c r="BG383" i="23"/>
  <c r="H408" i="23"/>
  <c r="BG408" i="23"/>
  <c r="AI380" i="31"/>
  <c r="I384" i="23"/>
  <c r="AI397" i="31"/>
  <c r="I401" i="23"/>
  <c r="AD347" i="23"/>
  <c r="BF347" i="23"/>
  <c r="BE347" i="23"/>
  <c r="BF295" i="23"/>
  <c r="H385" i="23"/>
  <c r="BG385" i="23"/>
  <c r="AD321" i="23"/>
  <c r="BE321" i="23"/>
  <c r="BF321" i="23"/>
  <c r="AD345" i="23"/>
  <c r="BF345" i="23"/>
  <c r="BE345" i="23"/>
  <c r="H363" i="23"/>
  <c r="BF271" i="23"/>
  <c r="BE271" i="23"/>
  <c r="AD271" i="23"/>
  <c r="BF301" i="23"/>
  <c r="BE301" i="23"/>
  <c r="AD301" i="23"/>
  <c r="H399" i="23"/>
  <c r="BG399" i="23"/>
  <c r="BF361" i="23"/>
  <c r="AD361" i="23"/>
  <c r="BE361" i="23"/>
  <c r="H327" i="23"/>
  <c r="BE263" i="23"/>
  <c r="AD263" i="23"/>
  <c r="BF263" i="23"/>
  <c r="AD374" i="23"/>
  <c r="BE374" i="23"/>
  <c r="BF374" i="23"/>
  <c r="H366" i="23"/>
  <c r="H244" i="23"/>
  <c r="AI390" i="31"/>
  <c r="I394" i="23"/>
  <c r="H381" i="23"/>
  <c r="BG381" i="23"/>
  <c r="AD368" i="23"/>
  <c r="BE368" i="23"/>
  <c r="BF368" i="23"/>
  <c r="H274" i="23"/>
  <c r="H305" i="23"/>
  <c r="BF287" i="23"/>
  <c r="AD287" i="23"/>
  <c r="BE287" i="23"/>
  <c r="BE302" i="23"/>
  <c r="BF302" i="23"/>
  <c r="AD302" i="23"/>
  <c r="H397" i="23"/>
  <c r="BG397" i="23"/>
  <c r="AI378" i="31"/>
  <c r="I382" i="23"/>
  <c r="BE269" i="23"/>
  <c r="AD269" i="23"/>
  <c r="BF269" i="23"/>
  <c r="AI401" i="31"/>
  <c r="I405" i="23"/>
  <c r="BE258" i="23"/>
  <c r="H367" i="23"/>
  <c r="AI389" i="31"/>
  <c r="I393" i="23"/>
  <c r="AI387" i="31"/>
  <c r="I391" i="23"/>
  <c r="H378" i="23"/>
  <c r="AD281" i="23"/>
  <c r="BE281" i="23"/>
  <c r="BF281" i="23"/>
  <c r="BF337" i="23"/>
  <c r="AD337" i="23"/>
  <c r="AI384" i="31"/>
  <c r="I388" i="23"/>
  <c r="H369" i="23"/>
  <c r="H372" i="23"/>
  <c r="H264" i="23"/>
  <c r="BE339" i="23"/>
  <c r="H389" i="23"/>
  <c r="BG389" i="23"/>
  <c r="AI391" i="31"/>
  <c r="I395" i="23"/>
  <c r="H375" i="23"/>
  <c r="H267" i="23"/>
  <c r="H297" i="23"/>
  <c r="AI386" i="31"/>
  <c r="I390" i="23"/>
  <c r="AD322" i="23"/>
  <c r="H402" i="23"/>
  <c r="BG402" i="23"/>
  <c r="AD326" i="23"/>
  <c r="BE326" i="23"/>
  <c r="BE257" i="23"/>
  <c r="AD257" i="23"/>
  <c r="AD252" i="23"/>
  <c r="BE252" i="23"/>
  <c r="BF252" i="23"/>
  <c r="BF334" i="23"/>
  <c r="AD334" i="23"/>
  <c r="BE334" i="23"/>
  <c r="H386" i="23"/>
  <c r="BG386" i="23"/>
  <c r="AI394" i="31"/>
  <c r="I398" i="23"/>
  <c r="H346" i="23"/>
  <c r="AD376" i="23"/>
  <c r="BE376" i="23"/>
  <c r="AI400" i="31"/>
  <c r="I404" i="23"/>
  <c r="H293" i="23"/>
  <c r="AI396" i="31"/>
  <c r="I400" i="23"/>
  <c r="BE289" i="23"/>
  <c r="BF289" i="23"/>
  <c r="AD289" i="23"/>
  <c r="AD357" i="23"/>
  <c r="BF357" i="23"/>
  <c r="BE357" i="23"/>
  <c r="AI388" i="31"/>
  <c r="I392" i="23"/>
  <c r="BE255" i="23"/>
  <c r="AI375" i="31"/>
  <c r="I379" i="23"/>
  <c r="AS385" i="31"/>
  <c r="K389" i="23"/>
  <c r="AS387" i="31"/>
  <c r="K391" i="23"/>
  <c r="AS379" i="31"/>
  <c r="K383" i="23"/>
  <c r="AS382" i="31"/>
  <c r="K386" i="23"/>
  <c r="AS388" i="31"/>
  <c r="K392" i="23"/>
  <c r="AS377" i="31"/>
  <c r="K381" i="23"/>
  <c r="AS381" i="31"/>
  <c r="K385" i="23"/>
  <c r="AS404" i="31"/>
  <c r="K408" i="23"/>
  <c r="AS384" i="31"/>
  <c r="K388" i="23"/>
  <c r="AS380" i="31"/>
  <c r="K384" i="23"/>
  <c r="AS390" i="31"/>
  <c r="K394" i="23"/>
  <c r="AS376" i="31"/>
  <c r="K380" i="23"/>
  <c r="AS398" i="31"/>
  <c r="K402" i="23"/>
  <c r="AS399" i="31"/>
  <c r="K403" i="23"/>
  <c r="AS392" i="31"/>
  <c r="K396" i="23"/>
  <c r="AS389" i="31"/>
  <c r="K393" i="23"/>
  <c r="AS397" i="31"/>
  <c r="K401" i="23"/>
  <c r="AS403" i="31"/>
  <c r="K407" i="23"/>
  <c r="AS394" i="31"/>
  <c r="K398" i="23"/>
  <c r="AS402" i="31"/>
  <c r="K406" i="23"/>
  <c r="AS393" i="31"/>
  <c r="K397" i="23"/>
  <c r="AS386" i="31"/>
  <c r="K390" i="23"/>
  <c r="AS375" i="31"/>
  <c r="K379" i="23"/>
  <c r="AS378" i="31"/>
  <c r="K382" i="23"/>
  <c r="AS383" i="31"/>
  <c r="K387" i="23"/>
  <c r="AS391" i="31"/>
  <c r="K395" i="23"/>
  <c r="AS400" i="31"/>
  <c r="K404" i="23"/>
  <c r="AS396" i="31"/>
  <c r="K400" i="23"/>
  <c r="AS395" i="31"/>
  <c r="K399" i="23"/>
  <c r="AS401" i="31"/>
  <c r="K405" i="23"/>
  <c r="AI385" i="31"/>
  <c r="AI371" i="31"/>
  <c r="BG375" i="23"/>
  <c r="BG267" i="23"/>
  <c r="AI263" i="31"/>
  <c r="AI227" i="31"/>
  <c r="AI233" i="31"/>
  <c r="AI363" i="31"/>
  <c r="BG367" i="23"/>
  <c r="AI311" i="31"/>
  <c r="BG315" i="23"/>
  <c r="AI277" i="31"/>
  <c r="BG281" i="23"/>
  <c r="AI333" i="31"/>
  <c r="BG337" i="23"/>
  <c r="AI261" i="31"/>
  <c r="BG265" i="23"/>
  <c r="AI310" i="31"/>
  <c r="BG314" i="23"/>
  <c r="AI258" i="31"/>
  <c r="BG262" i="23"/>
  <c r="AI288" i="31"/>
  <c r="BG292" i="23"/>
  <c r="AI246" i="31"/>
  <c r="BG250" i="23"/>
  <c r="BG288" i="23"/>
  <c r="AI284" i="31"/>
  <c r="AI293" i="31"/>
  <c r="BG297" i="23"/>
  <c r="AS214" i="31"/>
  <c r="AS216" i="31"/>
  <c r="AS299" i="31"/>
  <c r="AS360" i="31"/>
  <c r="AS312" i="31"/>
  <c r="AS223" i="31"/>
  <c r="AS236" i="31"/>
  <c r="AS205" i="31"/>
  <c r="AS293" i="31"/>
  <c r="AS352" i="31"/>
  <c r="AS369" i="31"/>
  <c r="AS203" i="31"/>
  <c r="AS329" i="31"/>
  <c r="AS323" i="31"/>
  <c r="AS278" i="31"/>
  <c r="AS319" i="31"/>
  <c r="AS242" i="31"/>
  <c r="AS251" i="31"/>
  <c r="AS266" i="31"/>
  <c r="BG362" i="23"/>
  <c r="AI318" i="31"/>
  <c r="BG322" i="23"/>
  <c r="BG329" i="23"/>
  <c r="AI325" i="31"/>
  <c r="AI328" i="31"/>
  <c r="BG332" i="23"/>
  <c r="BG370" i="23"/>
  <c r="AI366" i="31"/>
  <c r="AI398" i="31"/>
  <c r="AI237" i="31"/>
  <c r="BG241" i="23"/>
  <c r="AI350" i="31"/>
  <c r="BG354" i="23"/>
  <c r="AI322" i="31"/>
  <c r="BG326" i="23"/>
  <c r="AI253" i="31"/>
  <c r="BG257" i="23"/>
  <c r="BG246" i="23"/>
  <c r="AI242" i="31"/>
  <c r="BG335" i="23"/>
  <c r="AI331" i="31"/>
  <c r="AI316" i="31"/>
  <c r="BG320" i="23"/>
  <c r="AI239" i="31"/>
  <c r="BG243" i="23"/>
  <c r="AI264" i="31"/>
  <c r="BG268" i="23"/>
  <c r="AI273" i="31"/>
  <c r="BG277" i="23"/>
  <c r="AI248" i="31"/>
  <c r="BG252" i="23"/>
  <c r="BG334" i="23"/>
  <c r="AI330" i="31"/>
  <c r="AI349" i="31"/>
  <c r="BG353" i="23"/>
  <c r="AI241" i="31"/>
  <c r="BG245" i="23"/>
  <c r="AI286" i="31"/>
  <c r="BG290" i="23"/>
  <c r="AI382" i="31"/>
  <c r="AI367" i="31"/>
  <c r="BG371" i="23"/>
  <c r="AI272" i="31"/>
  <c r="BG276" i="23"/>
  <c r="AI275" i="31"/>
  <c r="BG279" i="23"/>
  <c r="AI342" i="31"/>
  <c r="BG346" i="23"/>
  <c r="AI372" i="31"/>
  <c r="BG376" i="23"/>
  <c r="AI356" i="31"/>
  <c r="BG360" i="23"/>
  <c r="AI289" i="31"/>
  <c r="BG293" i="23"/>
  <c r="AI200" i="31"/>
  <c r="AI285" i="31"/>
  <c r="BG289" i="23"/>
  <c r="AI314" i="31"/>
  <c r="AI337" i="31"/>
  <c r="BG341" i="23"/>
  <c r="AI321" i="31"/>
  <c r="BG325" i="23"/>
  <c r="BG283" i="23"/>
  <c r="AI279" i="31"/>
  <c r="AI281" i="31"/>
  <c r="BG285" i="23"/>
  <c r="AI353" i="31"/>
  <c r="BG357" i="23"/>
  <c r="AI245" i="31"/>
  <c r="BG249" i="23"/>
  <c r="AI251" i="31"/>
  <c r="BG255" i="23"/>
  <c r="AI234" i="31"/>
  <c r="AI213" i="31"/>
  <c r="AI405" i="31"/>
  <c r="AI196" i="31"/>
  <c r="AI209" i="31"/>
  <c r="AI226" i="31"/>
  <c r="AS261" i="31"/>
  <c r="AS235" i="31"/>
  <c r="AS373" i="31"/>
  <c r="AS320" i="31"/>
  <c r="AS350" i="31"/>
  <c r="AS372" i="31"/>
  <c r="AS256" i="31"/>
  <c r="AS286" i="31"/>
  <c r="AS244" i="31"/>
  <c r="AS367" i="31"/>
  <c r="AS222" i="31"/>
  <c r="AS340" i="31"/>
  <c r="AS232" i="31"/>
  <c r="AS371" i="31"/>
  <c r="AS359" i="31"/>
  <c r="AS240" i="31"/>
  <c r="AS338" i="31"/>
  <c r="AS257" i="31"/>
  <c r="AS347" i="31"/>
  <c r="AS270" i="31"/>
  <c r="AS362" i="31"/>
  <c r="AS245" i="31"/>
  <c r="AS328" i="31"/>
  <c r="AS292" i="31"/>
  <c r="AS280" i="31"/>
  <c r="AS288" i="31"/>
  <c r="AS207" i="31"/>
  <c r="AS305" i="31"/>
  <c r="AS220" i="31"/>
  <c r="AS318" i="31"/>
  <c r="AS263" i="31"/>
  <c r="AS249" i="31"/>
  <c r="AS229" i="31"/>
  <c r="AS213" i="31"/>
  <c r="AS336" i="31"/>
  <c r="AS353" i="31"/>
  <c r="AS268" i="31"/>
  <c r="AS366" i="31"/>
  <c r="AS313" i="31"/>
  <c r="AS221" i="31"/>
  <c r="AS361" i="31"/>
  <c r="BG266" i="23"/>
  <c r="AI262" i="31"/>
  <c r="BG304" i="23"/>
  <c r="AI300" i="31"/>
  <c r="AI296" i="31"/>
  <c r="BG300" i="23"/>
  <c r="AI320" i="31"/>
  <c r="BG324" i="23"/>
  <c r="AI268" i="31"/>
  <c r="BG272" i="23"/>
  <c r="AI299" i="31"/>
  <c r="BG303" i="23"/>
  <c r="AI351" i="31"/>
  <c r="BG355" i="23"/>
  <c r="BG372" i="23"/>
  <c r="AI368" i="31"/>
  <c r="AI260" i="31"/>
  <c r="BG264" i="23"/>
  <c r="AI335" i="31"/>
  <c r="BG339" i="23"/>
  <c r="AI280" i="31"/>
  <c r="BG284" i="23"/>
  <c r="AI305" i="31"/>
  <c r="BG309" i="23"/>
  <c r="AI218" i="31"/>
  <c r="AI212" i="31"/>
  <c r="AI224" i="31"/>
  <c r="AI194" i="31"/>
  <c r="AI201" i="31"/>
  <c r="AS316" i="31"/>
  <c r="AS344" i="31"/>
  <c r="AS252" i="31"/>
  <c r="AS363" i="31"/>
  <c r="AS259" i="31"/>
  <c r="AS309" i="31"/>
  <c r="AS324" i="31"/>
  <c r="AS304" i="31"/>
  <c r="AS321" i="31"/>
  <c r="AS334" i="31"/>
  <c r="AS265" i="31"/>
  <c r="AS374" i="31"/>
  <c r="AS277" i="31"/>
  <c r="AS271" i="31"/>
  <c r="AS284" i="31"/>
  <c r="AS269" i="31"/>
  <c r="AS294" i="31"/>
  <c r="AS325" i="31"/>
  <c r="AS332" i="31"/>
  <c r="AS333" i="31"/>
  <c r="AS234" i="31"/>
  <c r="AS285" i="31"/>
  <c r="AI352" i="31"/>
  <c r="BG356" i="23"/>
  <c r="AI309" i="31"/>
  <c r="BG313" i="23"/>
  <c r="AI312" i="31"/>
  <c r="BG316" i="23"/>
  <c r="AI243" i="31"/>
  <c r="BG247" i="23"/>
  <c r="BG299" i="23"/>
  <c r="AI295" i="31"/>
  <c r="BG259" i="23"/>
  <c r="AI255" i="31"/>
  <c r="AI278" i="31"/>
  <c r="BG282" i="23"/>
  <c r="AI360" i="31"/>
  <c r="BG364" i="23"/>
  <c r="BG286" i="23"/>
  <c r="AI282" i="31"/>
  <c r="AI219" i="31"/>
  <c r="AI334" i="31"/>
  <c r="BG338" i="23"/>
  <c r="AI250" i="31"/>
  <c r="BG254" i="23"/>
  <c r="AI327" i="31"/>
  <c r="BG331" i="23"/>
  <c r="AI269" i="31"/>
  <c r="BG273" i="23"/>
  <c r="BG323" i="23"/>
  <c r="AI319" i="31"/>
  <c r="AI354" i="31"/>
  <c r="BG358" i="23"/>
  <c r="AI332" i="31"/>
  <c r="BG336" i="23"/>
  <c r="BG342" i="23"/>
  <c r="AI338" i="31"/>
  <c r="AI392" i="31"/>
  <c r="AI302" i="31"/>
  <c r="BG306" i="23"/>
  <c r="AI376" i="31"/>
  <c r="AI304" i="31"/>
  <c r="BG308" i="23"/>
  <c r="AI225" i="31"/>
  <c r="AI222" i="31"/>
  <c r="AI229" i="31"/>
  <c r="AI315" i="31"/>
  <c r="BG319" i="23"/>
  <c r="AI266" i="31"/>
  <c r="BG270" i="23"/>
  <c r="AI274" i="31"/>
  <c r="BG278" i="23"/>
  <c r="AI348" i="31"/>
  <c r="BG352" i="23"/>
  <c r="AI257" i="31"/>
  <c r="BG261" i="23"/>
  <c r="AI238" i="31"/>
  <c r="BG242" i="23"/>
  <c r="AI340" i="31"/>
  <c r="BG344" i="23"/>
  <c r="BG251" i="23"/>
  <c r="AI247" i="31"/>
  <c r="AI369" i="31"/>
  <c r="BG373" i="23"/>
  <c r="BG377" i="23"/>
  <c r="AI373" i="31"/>
  <c r="AI308" i="31"/>
  <c r="BG312" i="23"/>
  <c r="AI276" i="31"/>
  <c r="BG280" i="23"/>
  <c r="AI347" i="31"/>
  <c r="BG351" i="23"/>
  <c r="AI307" i="31"/>
  <c r="BG311" i="23"/>
  <c r="BG310" i="23"/>
  <c r="AI306" i="31"/>
  <c r="AI345" i="31"/>
  <c r="BG349" i="23"/>
  <c r="AI244" i="31"/>
  <c r="BG248" i="23"/>
  <c r="AI346" i="31"/>
  <c r="BG350" i="23"/>
  <c r="AI379" i="31"/>
  <c r="AI216" i="31"/>
  <c r="AI198" i="31"/>
  <c r="AI404" i="31"/>
  <c r="AS291" i="31"/>
  <c r="AS303" i="31"/>
  <c r="AS317" i="31"/>
  <c r="AS246" i="31"/>
  <c r="AS239" i="31"/>
  <c r="AS237" i="31"/>
  <c r="AS264" i="31"/>
  <c r="AS354" i="31"/>
  <c r="AS215" i="31"/>
  <c r="AS279" i="31"/>
  <c r="AS290" i="31"/>
  <c r="AS298" i="31"/>
  <c r="AS212" i="31"/>
  <c r="AS227" i="31"/>
  <c r="AS211" i="31"/>
  <c r="AS326" i="31"/>
  <c r="AS351" i="31"/>
  <c r="AS274" i="31"/>
  <c r="AS364" i="31"/>
  <c r="AS283" i="31"/>
  <c r="AS206" i="31"/>
  <c r="AS282" i="31"/>
  <c r="AS308" i="31"/>
  <c r="AS343" i="31"/>
  <c r="AS339" i="31"/>
  <c r="AS224" i="31"/>
  <c r="AS322" i="31"/>
  <c r="AS241" i="31"/>
  <c r="AS254" i="31"/>
  <c r="AS346" i="31"/>
  <c r="AS296" i="31"/>
  <c r="AS260" i="31"/>
  <c r="AS248" i="31"/>
  <c r="AS272" i="31"/>
  <c r="AS370" i="31"/>
  <c r="AS289" i="31"/>
  <c r="AS204" i="31"/>
  <c r="AS247" i="31"/>
  <c r="AS217" i="31"/>
  <c r="AS297" i="31"/>
  <c r="AI254" i="31"/>
  <c r="BG258" i="23"/>
  <c r="AI313" i="31"/>
  <c r="BG317" i="23"/>
  <c r="AI215" i="31"/>
  <c r="AI374" i="31"/>
  <c r="BG378" i="23"/>
  <c r="BG298" i="23"/>
  <c r="AI294" i="31"/>
  <c r="AI249" i="31"/>
  <c r="BG253" i="23"/>
  <c r="AI236" i="31"/>
  <c r="BG240" i="23"/>
  <c r="BG369" i="23"/>
  <c r="AI365" i="31"/>
  <c r="AI252" i="31"/>
  <c r="BG256" i="23"/>
  <c r="AI355" i="31"/>
  <c r="BG359" i="23"/>
  <c r="AI265" i="31"/>
  <c r="BG269" i="23"/>
  <c r="AI329" i="31"/>
  <c r="BG333" i="23"/>
  <c r="AI232" i="31"/>
  <c r="AI344" i="31"/>
  <c r="BG348" i="23"/>
  <c r="AI256" i="31"/>
  <c r="BG260" i="23"/>
  <c r="AI292" i="31"/>
  <c r="BG296" i="23"/>
  <c r="BG347" i="23"/>
  <c r="AI343" i="31"/>
  <c r="AI195" i="31"/>
  <c r="AI361" i="31"/>
  <c r="BG365" i="23"/>
  <c r="AI291" i="31"/>
  <c r="BG295" i="23"/>
  <c r="AI381" i="31"/>
  <c r="AI317" i="31"/>
  <c r="BG321" i="23"/>
  <c r="AI341" i="31"/>
  <c r="BG345" i="23"/>
  <c r="BG307" i="23"/>
  <c r="AI359" i="31"/>
  <c r="BG363" i="23"/>
  <c r="AI267" i="31"/>
  <c r="BG271" i="23"/>
  <c r="AI297" i="31"/>
  <c r="BG301" i="23"/>
  <c r="AI336" i="31"/>
  <c r="BG340" i="23"/>
  <c r="AI395" i="31"/>
  <c r="BG291" i="23"/>
  <c r="AI287" i="31"/>
  <c r="AI290" i="31"/>
  <c r="BG294" i="23"/>
  <c r="AI357" i="31"/>
  <c r="BG361" i="23"/>
  <c r="AI323" i="31"/>
  <c r="BG327" i="23"/>
  <c r="AI259" i="31"/>
  <c r="BG263" i="23"/>
  <c r="AI370" i="31"/>
  <c r="BG374" i="23"/>
  <c r="BG366" i="23"/>
  <c r="AI362" i="31"/>
  <c r="AI240" i="31"/>
  <c r="BG244" i="23"/>
  <c r="AI377" i="31"/>
  <c r="AI199" i="31"/>
  <c r="AI223" i="31"/>
  <c r="AI324" i="31"/>
  <c r="BG328" i="23"/>
  <c r="AI326" i="31"/>
  <c r="BG330" i="23"/>
  <c r="BG368" i="23"/>
  <c r="AI364" i="31"/>
  <c r="AI270" i="31"/>
  <c r="BG274" i="23"/>
  <c r="AI301" i="31"/>
  <c r="BG305" i="23"/>
  <c r="AI283" i="31"/>
  <c r="BG287" i="23"/>
  <c r="AI271" i="31"/>
  <c r="BG275" i="23"/>
  <c r="AI298" i="31"/>
  <c r="BG302" i="23"/>
  <c r="AI339" i="31"/>
  <c r="BG343" i="23"/>
  <c r="AI393" i="31"/>
  <c r="AI202" i="31"/>
  <c r="AI217" i="31"/>
  <c r="AI204" i="31"/>
  <c r="AI221" i="31"/>
  <c r="AS230" i="31"/>
  <c r="AS226" i="31"/>
  <c r="AS218" i="31"/>
  <c r="AS356" i="31"/>
  <c r="AS337" i="31"/>
  <c r="AS281" i="31"/>
  <c r="AS228" i="31"/>
  <c r="AS273" i="31"/>
  <c r="AS275" i="31"/>
  <c r="AS209" i="31"/>
  <c r="AS243" i="31"/>
  <c r="AS357" i="31"/>
  <c r="AS341" i="31"/>
  <c r="AS368" i="31"/>
  <c r="AS287" i="31"/>
  <c r="AS210" i="31"/>
  <c r="AS300" i="31"/>
  <c r="AS219" i="31"/>
  <c r="AS301" i="31"/>
  <c r="AS345" i="31"/>
  <c r="AS355" i="31"/>
  <c r="AS358" i="31"/>
  <c r="AS342" i="31"/>
  <c r="AS262" i="31"/>
  <c r="AS335" i="31"/>
  <c r="AS258" i="31"/>
  <c r="AS348" i="31"/>
  <c r="AS267" i="31"/>
  <c r="AS365" i="31"/>
  <c r="AS250" i="31"/>
  <c r="AS276" i="31"/>
  <c r="AS311" i="31"/>
  <c r="AS307" i="31"/>
  <c r="AS295" i="31"/>
  <c r="AS208" i="31"/>
  <c r="AS306" i="31"/>
  <c r="AS225" i="31"/>
  <c r="AS315" i="31"/>
  <c r="AS238" i="31"/>
  <c r="AS314" i="31"/>
  <c r="AS349" i="31"/>
  <c r="AS330" i="31"/>
  <c r="AS233" i="31"/>
  <c r="Q39" i="8"/>
  <c r="R39" i="8" s="1"/>
  <c r="T39" i="8"/>
  <c r="U39" i="8"/>
  <c r="W39" i="8"/>
  <c r="AD39" i="8"/>
  <c r="H40" i="8"/>
  <c r="K39" i="8"/>
  <c r="L39" i="8" s="1"/>
  <c r="AS199" i="31" l="1"/>
  <c r="K203" i="23"/>
  <c r="AS202" i="31"/>
  <c r="K206" i="23"/>
  <c r="AS198" i="31"/>
  <c r="K202" i="23"/>
  <c r="AS194" i="31"/>
  <c r="K198" i="23"/>
  <c r="AS200" i="31"/>
  <c r="K204" i="23"/>
  <c r="U251" i="30"/>
  <c r="W251" i="30"/>
  <c r="Q251" i="30"/>
  <c r="R251" i="30" s="1"/>
  <c r="AD251" i="30"/>
  <c r="T251" i="30"/>
  <c r="K251" i="30"/>
  <c r="L251" i="30" s="1"/>
  <c r="H252" i="30"/>
  <c r="AS196" i="31"/>
  <c r="K200" i="23"/>
  <c r="AS201" i="31"/>
  <c r="K205" i="23"/>
  <c r="AS197" i="31"/>
  <c r="K201" i="23"/>
  <c r="AD299" i="31"/>
  <c r="U299" i="31"/>
  <c r="T299" i="31"/>
  <c r="W299" i="31"/>
  <c r="K299" i="31"/>
  <c r="L299" i="31" s="1"/>
  <c r="H300" i="31"/>
  <c r="AD229" i="29"/>
  <c r="K229" i="29"/>
  <c r="L229" i="29" s="1"/>
  <c r="H230" i="29"/>
  <c r="Q229" i="29"/>
  <c r="R229" i="29" s="1"/>
  <c r="U229" i="29"/>
  <c r="W229" i="29"/>
  <c r="T229" i="29"/>
  <c r="AS195" i="31"/>
  <c r="K199" i="23"/>
  <c r="Q310" i="30"/>
  <c r="R310" i="30" s="1"/>
  <c r="BE311" i="23"/>
  <c r="AD311" i="23"/>
  <c r="BE325" i="23"/>
  <c r="AD339" i="23"/>
  <c r="AD335" i="23"/>
  <c r="AD333" i="23"/>
  <c r="AI205" i="31"/>
  <c r="AI207" i="31"/>
  <c r="BE318" i="23"/>
  <c r="AD282" i="23"/>
  <c r="AS302" i="31"/>
  <c r="AS231" i="31"/>
  <c r="AD318" i="23"/>
  <c r="BE335" i="23"/>
  <c r="BE250" i="23"/>
  <c r="BE272" i="23"/>
  <c r="BE358" i="23"/>
  <c r="K409" i="23"/>
  <c r="AI303" i="31"/>
  <c r="AI197" i="31"/>
  <c r="AI208" i="31"/>
  <c r="AI203" i="31"/>
  <c r="AS331" i="31"/>
  <c r="AS327" i="31"/>
  <c r="AI214" i="31"/>
  <c r="AI231" i="31"/>
  <c r="AS253" i="31"/>
  <c r="AS255" i="31"/>
  <c r="AS310" i="31"/>
  <c r="AI358" i="31"/>
  <c r="AI211" i="31"/>
  <c r="BF276" i="23"/>
  <c r="AD325" i="23"/>
  <c r="AD245" i="23"/>
  <c r="AD351" i="23"/>
  <c r="BH301" i="23"/>
  <c r="AI206" i="31"/>
  <c r="AI230" i="31"/>
  <c r="AI210" i="31"/>
  <c r="AI220" i="31"/>
  <c r="AI228" i="31"/>
  <c r="AI235" i="31"/>
  <c r="BF245" i="23"/>
  <c r="AD354" i="23"/>
  <c r="AD355" i="23"/>
  <c r="BF294" i="23"/>
  <c r="BH294" i="23" s="1"/>
  <c r="AD358" i="23"/>
  <c r="BF348" i="23"/>
  <c r="BH348" i="23" s="1"/>
  <c r="AD295" i="23"/>
  <c r="BE307" i="23"/>
  <c r="BF307" i="23"/>
  <c r="AD307" i="23"/>
  <c r="BE362" i="23"/>
  <c r="AD362" i="23"/>
  <c r="BF362" i="23"/>
  <c r="BF241" i="23"/>
  <c r="BH241" i="23" s="1"/>
  <c r="AD241" i="23"/>
  <c r="BE241" i="23"/>
  <c r="BF270" i="23"/>
  <c r="BE270" i="23"/>
  <c r="BE341" i="23"/>
  <c r="AD315" i="23"/>
  <c r="BE328" i="23"/>
  <c r="BF313" i="23"/>
  <c r="BH313" i="23" s="1"/>
  <c r="BF249" i="23"/>
  <c r="BF268" i="23"/>
  <c r="BF355" i="23"/>
  <c r="AD328" i="23"/>
  <c r="BF320" i="23"/>
  <c r="BE280" i="23"/>
  <c r="BE340" i="23"/>
  <c r="AD270" i="23"/>
  <c r="BF342" i="23"/>
  <c r="BH342" i="23" s="1"/>
  <c r="BE254" i="23"/>
  <c r="BF254" i="23"/>
  <c r="BH254" i="23" s="1"/>
  <c r="BF371" i="23"/>
  <c r="BH371" i="23" s="1"/>
  <c r="AD348" i="23"/>
  <c r="BE342" i="23"/>
  <c r="AD290" i="23"/>
  <c r="BE290" i="23"/>
  <c r="BF290" i="23"/>
  <c r="BH290" i="23" s="1"/>
  <c r="BF324" i="23"/>
  <c r="AD324" i="23"/>
  <c r="BE324" i="23"/>
  <c r="BF259" i="23"/>
  <c r="BH259" i="23" s="1"/>
  <c r="BE259" i="23"/>
  <c r="AD259" i="23"/>
  <c r="BE253" i="23"/>
  <c r="BF253" i="23"/>
  <c r="AD253" i="23"/>
  <c r="AD370" i="23"/>
  <c r="BE370" i="23"/>
  <c r="BF370" i="23"/>
  <c r="BH370" i="23" s="1"/>
  <c r="AD303" i="23"/>
  <c r="BF303" i="23"/>
  <c r="BE303" i="23"/>
  <c r="BF329" i="23"/>
  <c r="BH329" i="23" s="1"/>
  <c r="AD329" i="23"/>
  <c r="BE329" i="23"/>
  <c r="AD316" i="23"/>
  <c r="BF316" i="23"/>
  <c r="BH316" i="23" s="1"/>
  <c r="BE316" i="23"/>
  <c r="BE246" i="23"/>
  <c r="BF246" i="23"/>
  <c r="BH246" i="23" s="1"/>
  <c r="AD246" i="23"/>
  <c r="BE333" i="23"/>
  <c r="BF311" i="23"/>
  <c r="H210" i="23"/>
  <c r="H220" i="23"/>
  <c r="H226" i="23"/>
  <c r="H213" i="23"/>
  <c r="H232" i="23"/>
  <c r="H231" i="23"/>
  <c r="H209" i="23"/>
  <c r="H227" i="23"/>
  <c r="H211" i="23"/>
  <c r="H229" i="23"/>
  <c r="H212" i="23"/>
  <c r="H228" i="23"/>
  <c r="H215" i="23"/>
  <c r="H235" i="23"/>
  <c r="H225" i="23"/>
  <c r="H214" i="23"/>
  <c r="BF314" i="23"/>
  <c r="BH314" i="23" s="1"/>
  <c r="H218" i="23"/>
  <c r="H230" i="23"/>
  <c r="H217" i="23"/>
  <c r="H216" i="23"/>
  <c r="H237" i="23"/>
  <c r="H219" i="23"/>
  <c r="H208" i="23"/>
  <c r="H236" i="23"/>
  <c r="H224" i="23"/>
  <c r="H233" i="23"/>
  <c r="H239" i="23"/>
  <c r="H238" i="23"/>
  <c r="H207" i="23"/>
  <c r="H222" i="23"/>
  <c r="H234" i="23"/>
  <c r="H221" i="23"/>
  <c r="H223" i="23"/>
  <c r="BF261" i="23"/>
  <c r="BH261" i="23" s="1"/>
  <c r="Q290" i="29"/>
  <c r="R290" i="29" s="1"/>
  <c r="AD249" i="23"/>
  <c r="AD341" i="23"/>
  <c r="BE353" i="23"/>
  <c r="AD268" i="23"/>
  <c r="AD320" i="23"/>
  <c r="BE332" i="23"/>
  <c r="BE312" i="23"/>
  <c r="BF354" i="23"/>
  <c r="BH354" i="23" s="1"/>
  <c r="BF330" i="23"/>
  <c r="AD359" i="23"/>
  <c r="AD298" i="23"/>
  <c r="BE330" i="23"/>
  <c r="BE294" i="23"/>
  <c r="BF312" i="23"/>
  <c r="BE265" i="23"/>
  <c r="BF298" i="23"/>
  <c r="BF310" i="23"/>
  <c r="BH310" i="23" s="1"/>
  <c r="AD278" i="23"/>
  <c r="BE292" i="23"/>
  <c r="BE308" i="23"/>
  <c r="BE364" i="23"/>
  <c r="BH271" i="23"/>
  <c r="BH307" i="23"/>
  <c r="BF283" i="23"/>
  <c r="AD276" i="23"/>
  <c r="BF272" i="23"/>
  <c r="BH272" i="23" s="1"/>
  <c r="BE343" i="23"/>
  <c r="AD340" i="23"/>
  <c r="BF351" i="23"/>
  <c r="BH351" i="23" s="1"/>
  <c r="AD255" i="23"/>
  <c r="BE283" i="23"/>
  <c r="BE322" i="23"/>
  <c r="AD343" i="23"/>
  <c r="BH312" i="23"/>
  <c r="BF285" i="23"/>
  <c r="BH285" i="23" s="1"/>
  <c r="AD371" i="23"/>
  <c r="BF309" i="23"/>
  <c r="BH309" i="23" s="1"/>
  <c r="AD250" i="23"/>
  <c r="BF258" i="23"/>
  <c r="BH258" i="23" s="1"/>
  <c r="BE323" i="23"/>
  <c r="BE282" i="23"/>
  <c r="AD285" i="23"/>
  <c r="AD262" i="23"/>
  <c r="AD266" i="23"/>
  <c r="BE251" i="23"/>
  <c r="BE286" i="23"/>
  <c r="BH253" i="23"/>
  <c r="BE360" i="23"/>
  <c r="BE291" i="23"/>
  <c r="BE409" i="23"/>
  <c r="BU409" i="23"/>
  <c r="BR409" i="23"/>
  <c r="BZ409" i="23" s="1"/>
  <c r="AD409" i="23"/>
  <c r="BF409" i="23"/>
  <c r="BH409" i="23" s="1"/>
  <c r="AD360" i="23"/>
  <c r="BF243" i="23"/>
  <c r="BH243" i="23" s="1"/>
  <c r="AD309" i="23"/>
  <c r="BE260" i="23"/>
  <c r="BF291" i="23"/>
  <c r="BH291" i="23" s="1"/>
  <c r="AD280" i="23"/>
  <c r="BF251" i="23"/>
  <c r="BH251" i="23" s="1"/>
  <c r="BF323" i="23"/>
  <c r="BH323" i="23" s="1"/>
  <c r="AD286" i="23"/>
  <c r="AD243" i="23"/>
  <c r="BE262" i="23"/>
  <c r="BE315" i="23"/>
  <c r="BE266" i="23"/>
  <c r="BF260" i="23"/>
  <c r="BH315" i="23"/>
  <c r="BE313" i="23"/>
  <c r="BH311" i="23"/>
  <c r="BE277" i="23"/>
  <c r="BF240" i="23"/>
  <c r="BH240" i="23" s="1"/>
  <c r="AD275" i="23"/>
  <c r="BE336" i="23"/>
  <c r="BE256" i="23"/>
  <c r="BF304" i="23"/>
  <c r="BH304" i="23" s="1"/>
  <c r="BE319" i="23"/>
  <c r="BH249" i="23"/>
  <c r="AD288" i="23"/>
  <c r="BE296" i="23"/>
  <c r="BF377" i="23"/>
  <c r="BH377" i="23" s="1"/>
  <c r="BH283" i="23"/>
  <c r="BH266" i="23"/>
  <c r="BH295" i="23"/>
  <c r="BF256" i="23"/>
  <c r="BH256" i="23" s="1"/>
  <c r="AD240" i="23"/>
  <c r="BE304" i="23"/>
  <c r="BE275" i="23"/>
  <c r="AD296" i="23"/>
  <c r="BF319" i="23"/>
  <c r="BH319" i="23" s="1"/>
  <c r="AD336" i="23"/>
  <c r="AD247" i="23"/>
  <c r="BH280" i="23"/>
  <c r="BH262" i="23"/>
  <c r="BH281" i="23"/>
  <c r="AD277" i="23"/>
  <c r="BF288" i="23"/>
  <c r="BH288" i="23" s="1"/>
  <c r="BE377" i="23"/>
  <c r="BF247" i="23"/>
  <c r="BH247" i="23" s="1"/>
  <c r="BH263" i="23"/>
  <c r="BH298" i="23"/>
  <c r="BH270" i="23"/>
  <c r="BH303" i="23"/>
  <c r="BH275" i="23"/>
  <c r="BH257" i="23"/>
  <c r="BF353" i="23"/>
  <c r="BH353" i="23" s="1"/>
  <c r="AD332" i="23"/>
  <c r="BF292" i="23"/>
  <c r="BH292" i="23" s="1"/>
  <c r="BF300" i="23"/>
  <c r="BE365" i="23"/>
  <c r="BF308" i="23"/>
  <c r="BH308" i="23" s="1"/>
  <c r="AD364" i="23"/>
  <c r="BE359" i="23"/>
  <c r="BF265" i="23"/>
  <c r="BH265" i="23" s="1"/>
  <c r="BE300" i="23"/>
  <c r="AD365" i="23"/>
  <c r="AD310" i="23"/>
  <c r="BE278" i="23"/>
  <c r="BH276" i="23"/>
  <c r="BH302" i="23"/>
  <c r="BH300" i="23"/>
  <c r="BH268" i="23"/>
  <c r="BH250" i="23"/>
  <c r="AJ409" i="23"/>
  <c r="AI409" i="23" s="1"/>
  <c r="AT409" i="23" s="1"/>
  <c r="AK409" i="23"/>
  <c r="BF279" i="23"/>
  <c r="BH279" i="23" s="1"/>
  <c r="AD317" i="23"/>
  <c r="AD261" i="23"/>
  <c r="AD273" i="23"/>
  <c r="BH289" i="23"/>
  <c r="BH245" i="23"/>
  <c r="BH277" i="23"/>
  <c r="AD356" i="23"/>
  <c r="BF284" i="23"/>
  <c r="BH284" i="23" s="1"/>
  <c r="BF352" i="23"/>
  <c r="BH352" i="23" s="1"/>
  <c r="BF273" i="23"/>
  <c r="BH273" i="23" s="1"/>
  <c r="BF349" i="23"/>
  <c r="BH349" i="23" s="1"/>
  <c r="BH255" i="23"/>
  <c r="BE279" i="23"/>
  <c r="BE284" i="23"/>
  <c r="AD314" i="23"/>
  <c r="BF317" i="23"/>
  <c r="BH317" i="23" s="1"/>
  <c r="AD349" i="23"/>
  <c r="BE352" i="23"/>
  <c r="BH296" i="23"/>
  <c r="BH278" i="23"/>
  <c r="BH282" i="23"/>
  <c r="BH287" i="23"/>
  <c r="BH269" i="23"/>
  <c r="BH286" i="23"/>
  <c r="BH299" i="23"/>
  <c r="BH252" i="23"/>
  <c r="BE356" i="23"/>
  <c r="BH260" i="23"/>
  <c r="H398" i="23"/>
  <c r="BG398" i="23"/>
  <c r="AD375" i="23"/>
  <c r="BF375" i="23"/>
  <c r="BH375" i="23" s="1"/>
  <c r="BE375" i="23"/>
  <c r="BE389" i="23"/>
  <c r="BF389" i="23"/>
  <c r="BH389" i="23" s="1"/>
  <c r="AD389" i="23"/>
  <c r="BE397" i="23"/>
  <c r="BF397" i="23"/>
  <c r="BH397" i="23" s="1"/>
  <c r="AD397" i="23"/>
  <c r="H394" i="23"/>
  <c r="BG394" i="23"/>
  <c r="H384" i="23"/>
  <c r="BG384" i="23"/>
  <c r="BF383" i="23"/>
  <c r="BH383" i="23" s="1"/>
  <c r="AD383" i="23"/>
  <c r="BE383" i="23"/>
  <c r="AD373" i="23"/>
  <c r="BF373" i="23"/>
  <c r="BE373" i="23"/>
  <c r="H406" i="23"/>
  <c r="BG406" i="23"/>
  <c r="AD242" i="23"/>
  <c r="BE242" i="23"/>
  <c r="BF242" i="23"/>
  <c r="BH242" i="23" s="1"/>
  <c r="H407" i="23"/>
  <c r="BG407" i="23"/>
  <c r="BE396" i="23"/>
  <c r="BF396" i="23"/>
  <c r="BH396" i="23" s="1"/>
  <c r="AD396" i="23"/>
  <c r="BF331" i="23"/>
  <c r="BH331" i="23" s="1"/>
  <c r="AD331" i="23"/>
  <c r="BE331" i="23"/>
  <c r="H379" i="23"/>
  <c r="BG379" i="23"/>
  <c r="AD293" i="23"/>
  <c r="BE293" i="23"/>
  <c r="BF293" i="23"/>
  <c r="BH293" i="23" s="1"/>
  <c r="AD297" i="23"/>
  <c r="BF297" i="23"/>
  <c r="BH297" i="23" s="1"/>
  <c r="BE297" i="23"/>
  <c r="H391" i="23"/>
  <c r="BG391" i="23"/>
  <c r="AD367" i="23"/>
  <c r="BF367" i="23"/>
  <c r="BH367" i="23" s="1"/>
  <c r="BE367" i="23"/>
  <c r="H382" i="23"/>
  <c r="BG382" i="23"/>
  <c r="BF305" i="23"/>
  <c r="BH305" i="23" s="1"/>
  <c r="AD305" i="23"/>
  <c r="BE305" i="23"/>
  <c r="BF399" i="23"/>
  <c r="BH399" i="23" s="1"/>
  <c r="AD399" i="23"/>
  <c r="BE399" i="23"/>
  <c r="H401" i="23"/>
  <c r="BG401" i="23"/>
  <c r="AD350" i="23"/>
  <c r="BE350" i="23"/>
  <c r="BF350" i="23"/>
  <c r="BH350" i="23" s="1"/>
  <c r="AD380" i="23"/>
  <c r="BF380" i="23"/>
  <c r="BH380" i="23" s="1"/>
  <c r="BE380" i="23"/>
  <c r="H403" i="23"/>
  <c r="BG403" i="23"/>
  <c r="H392" i="23"/>
  <c r="BG392" i="23"/>
  <c r="H404" i="23"/>
  <c r="BG404" i="23"/>
  <c r="BF346" i="23"/>
  <c r="BH346" i="23" s="1"/>
  <c r="AD346" i="23"/>
  <c r="BE346" i="23"/>
  <c r="AD402" i="23"/>
  <c r="BE402" i="23"/>
  <c r="BF402" i="23"/>
  <c r="BH402" i="23" s="1"/>
  <c r="BE267" i="23"/>
  <c r="AD267" i="23"/>
  <c r="BF267" i="23"/>
  <c r="BH267" i="23" s="1"/>
  <c r="H395" i="23"/>
  <c r="BG395" i="23"/>
  <c r="AD378" i="23"/>
  <c r="BF378" i="23"/>
  <c r="BH378" i="23" s="1"/>
  <c r="BE378" i="23"/>
  <c r="H405" i="23"/>
  <c r="BG405" i="23"/>
  <c r="BE274" i="23"/>
  <c r="BF274" i="23"/>
  <c r="BH274" i="23" s="1"/>
  <c r="AD274" i="23"/>
  <c r="BE244" i="23"/>
  <c r="AD244" i="23"/>
  <c r="BF244" i="23"/>
  <c r="BH244" i="23" s="1"/>
  <c r="AD327" i="23"/>
  <c r="BF327" i="23"/>
  <c r="BH327" i="23" s="1"/>
  <c r="BE327" i="23"/>
  <c r="BF385" i="23"/>
  <c r="BH385" i="23" s="1"/>
  <c r="AD385" i="23"/>
  <c r="BE385" i="23"/>
  <c r="AD248" i="23"/>
  <c r="BF248" i="23"/>
  <c r="BH248" i="23" s="1"/>
  <c r="BE248" i="23"/>
  <c r="BF306" i="23"/>
  <c r="BH306" i="23" s="1"/>
  <c r="AD306" i="23"/>
  <c r="BE306" i="23"/>
  <c r="H400" i="23"/>
  <c r="BG400" i="23"/>
  <c r="AD386" i="23"/>
  <c r="BE386" i="23"/>
  <c r="BF386" i="23"/>
  <c r="BH386" i="23" s="1"/>
  <c r="H390" i="23"/>
  <c r="BG390" i="23"/>
  <c r="AD264" i="23"/>
  <c r="BF264" i="23"/>
  <c r="BH264" i="23" s="1"/>
  <c r="BE264" i="23"/>
  <c r="BF372" i="23"/>
  <c r="BH372" i="23" s="1"/>
  <c r="AD372" i="23"/>
  <c r="BE372" i="23"/>
  <c r="BF369" i="23"/>
  <c r="BH369" i="23" s="1"/>
  <c r="AD369" i="23"/>
  <c r="BE369" i="23"/>
  <c r="H388" i="23"/>
  <c r="BG388" i="23"/>
  <c r="H393" i="23"/>
  <c r="BG393" i="23"/>
  <c r="BF381" i="23"/>
  <c r="BH381" i="23" s="1"/>
  <c r="BE381" i="23"/>
  <c r="AD381" i="23"/>
  <c r="AD366" i="23"/>
  <c r="BF366" i="23"/>
  <c r="BE366" i="23"/>
  <c r="AD363" i="23"/>
  <c r="BE363" i="23"/>
  <c r="BF363" i="23"/>
  <c r="BH363" i="23" s="1"/>
  <c r="BU408" i="23"/>
  <c r="BR408" i="23"/>
  <c r="BZ408" i="23" s="1"/>
  <c r="AD408" i="23"/>
  <c r="BF408" i="23"/>
  <c r="BH408" i="23" s="1"/>
  <c r="BE408" i="23"/>
  <c r="H387" i="23"/>
  <c r="BG387" i="23"/>
  <c r="AJ400" i="23"/>
  <c r="AK400" i="23"/>
  <c r="AJ382" i="23"/>
  <c r="AI382" i="23" s="1"/>
  <c r="AT382" i="23" s="1"/>
  <c r="AK382" i="23"/>
  <c r="AJ406" i="23"/>
  <c r="AI406" i="23" s="1"/>
  <c r="AT406" i="23" s="1"/>
  <c r="AK406" i="23"/>
  <c r="AJ393" i="23"/>
  <c r="AI393" i="23" s="1"/>
  <c r="AT393" i="23" s="1"/>
  <c r="AK393" i="23"/>
  <c r="AJ403" i="23"/>
  <c r="AK403" i="23"/>
  <c r="AK380" i="23"/>
  <c r="AJ380" i="23"/>
  <c r="AI380" i="23" s="1"/>
  <c r="AT380" i="23" s="1"/>
  <c r="AJ408" i="23"/>
  <c r="AI408" i="23" s="1"/>
  <c r="AT408" i="23" s="1"/>
  <c r="AK408" i="23"/>
  <c r="AK381" i="23"/>
  <c r="AJ381" i="23"/>
  <c r="AI381" i="23" s="1"/>
  <c r="AT381" i="23" s="1"/>
  <c r="AK386" i="23"/>
  <c r="AJ386" i="23"/>
  <c r="AI386" i="23" s="1"/>
  <c r="AT386" i="23" s="1"/>
  <c r="AK391" i="23"/>
  <c r="AJ391" i="23"/>
  <c r="AJ405" i="23"/>
  <c r="AI405" i="23" s="1"/>
  <c r="AT405" i="23" s="1"/>
  <c r="AK405" i="23"/>
  <c r="AK395" i="23"/>
  <c r="AJ395" i="23"/>
  <c r="AI395" i="23" s="1"/>
  <c r="AT395" i="23" s="1"/>
  <c r="AK390" i="23"/>
  <c r="AJ390" i="23"/>
  <c r="AI390" i="23" s="1"/>
  <c r="AT390" i="23" s="1"/>
  <c r="AJ407" i="23"/>
  <c r="AI407" i="23" s="1"/>
  <c r="AT407" i="23" s="1"/>
  <c r="AK407" i="23"/>
  <c r="AJ384" i="23"/>
  <c r="AK384" i="23"/>
  <c r="AK404" i="23"/>
  <c r="AJ404" i="23"/>
  <c r="AI404" i="23" s="1"/>
  <c r="AT404" i="23" s="1"/>
  <c r="AK379" i="23"/>
  <c r="AJ379" i="23"/>
  <c r="AK398" i="23"/>
  <c r="AJ398" i="23"/>
  <c r="AK396" i="23"/>
  <c r="AJ396" i="23"/>
  <c r="AI396" i="23" s="1"/>
  <c r="AT396" i="23" s="1"/>
  <c r="AJ402" i="23"/>
  <c r="AK402" i="23"/>
  <c r="AK394" i="23"/>
  <c r="AJ394" i="23"/>
  <c r="AI394" i="23" s="1"/>
  <c r="AT394" i="23" s="1"/>
  <c r="AJ385" i="23"/>
  <c r="AI385" i="23" s="1"/>
  <c r="AT385" i="23" s="1"/>
  <c r="AK385" i="23"/>
  <c r="AK392" i="23"/>
  <c r="AJ392" i="23"/>
  <c r="AK383" i="23"/>
  <c r="AJ383" i="23"/>
  <c r="AI383" i="23" s="1"/>
  <c r="AT383" i="23" s="1"/>
  <c r="AJ389" i="23"/>
  <c r="AK389" i="23"/>
  <c r="AJ399" i="23"/>
  <c r="AI399" i="23" s="1"/>
  <c r="AT399" i="23" s="1"/>
  <c r="AK399" i="23"/>
  <c r="AJ387" i="23"/>
  <c r="AI387" i="23" s="1"/>
  <c r="AT387" i="23" s="1"/>
  <c r="AK387" i="23"/>
  <c r="AK397" i="23"/>
  <c r="AJ397" i="23"/>
  <c r="AI397" i="23" s="1"/>
  <c r="AT397" i="23" s="1"/>
  <c r="AK401" i="23"/>
  <c r="AJ401" i="23"/>
  <c r="AJ388" i="23"/>
  <c r="AI388" i="23" s="1"/>
  <c r="AT388" i="23" s="1"/>
  <c r="AK388" i="23"/>
  <c r="AK261" i="23"/>
  <c r="AJ261" i="23"/>
  <c r="AI261" i="23" s="1"/>
  <c r="AT261" i="23" s="1"/>
  <c r="AK344" i="23"/>
  <c r="AJ344" i="23"/>
  <c r="AI344" i="23" s="1"/>
  <c r="AT344" i="23" s="1"/>
  <c r="BH357" i="23"/>
  <c r="AJ303" i="23"/>
  <c r="AI303" i="23" s="1"/>
  <c r="AT303" i="23" s="1"/>
  <c r="AK303" i="23"/>
  <c r="AJ218" i="23"/>
  <c r="AK218" i="23"/>
  <c r="BH337" i="23"/>
  <c r="AJ232" i="23"/>
  <c r="AK232" i="23"/>
  <c r="BH366" i="23"/>
  <c r="BH345" i="23"/>
  <c r="AK317" i="23"/>
  <c r="AJ317" i="23"/>
  <c r="AI317" i="23" s="1"/>
  <c r="AT317" i="23" s="1"/>
  <c r="AK375" i="23"/>
  <c r="AJ375" i="23"/>
  <c r="AI375" i="23" s="1"/>
  <c r="AT375" i="23" s="1"/>
  <c r="BH376" i="23"/>
  <c r="AJ270" i="23"/>
  <c r="AI270" i="23" s="1"/>
  <c r="AT270" i="23" s="1"/>
  <c r="AK270" i="23"/>
  <c r="AJ282" i="23"/>
  <c r="AI282" i="23" s="1"/>
  <c r="AT282" i="23" s="1"/>
  <c r="AK282" i="23"/>
  <c r="AK240" i="23"/>
  <c r="AJ240" i="23"/>
  <c r="AJ319" i="23"/>
  <c r="AI319" i="23" s="1"/>
  <c r="AT319" i="23" s="1"/>
  <c r="AK319" i="23"/>
  <c r="AJ299" i="23"/>
  <c r="AI299" i="23" s="1"/>
  <c r="AT299" i="23" s="1"/>
  <c r="AK299" i="23"/>
  <c r="AK254" i="23"/>
  <c r="AJ254" i="23"/>
  <c r="AJ262" i="23"/>
  <c r="AI262" i="23" s="1"/>
  <c r="AT262" i="23" s="1"/>
  <c r="AK262" i="23"/>
  <c r="AJ362" i="23"/>
  <c r="AI362" i="23" s="1"/>
  <c r="AT362" i="23" s="1"/>
  <c r="AK362" i="23"/>
  <c r="AJ223" i="23"/>
  <c r="AK223" i="23"/>
  <c r="AJ372" i="23"/>
  <c r="AI372" i="23" s="1"/>
  <c r="AT372" i="23" s="1"/>
  <c r="AK372" i="23"/>
  <c r="AJ213" i="23"/>
  <c r="AK213" i="23"/>
  <c r="AK360" i="23"/>
  <c r="AJ360" i="23"/>
  <c r="AI360" i="23" s="1"/>
  <c r="AT360" i="23" s="1"/>
  <c r="BH374" i="23"/>
  <c r="AJ235" i="23"/>
  <c r="AK235" i="23"/>
  <c r="AJ208" i="23"/>
  <c r="AK208" i="23"/>
  <c r="AK300" i="23"/>
  <c r="AJ300" i="23"/>
  <c r="AI300" i="23" s="1"/>
  <c r="AT300" i="23" s="1"/>
  <c r="AK210" i="23"/>
  <c r="AJ210" i="23"/>
  <c r="AK355" i="23"/>
  <c r="AJ355" i="23"/>
  <c r="AI355" i="23" s="1"/>
  <c r="AT355" i="23" s="1"/>
  <c r="AK216" i="23"/>
  <c r="AJ216" i="23"/>
  <c r="AK219" i="23"/>
  <c r="AJ219" i="23"/>
  <c r="AI219" i="23" s="1"/>
  <c r="AT219" i="23" s="1"/>
  <c r="AK321" i="23"/>
  <c r="AJ321" i="23"/>
  <c r="AI321" i="23" s="1"/>
  <c r="AT321" i="23" s="1"/>
  <c r="BH373" i="23"/>
  <c r="BH358" i="23"/>
  <c r="AK289" i="23"/>
  <c r="AJ289" i="23"/>
  <c r="AI289" i="23" s="1"/>
  <c r="AT289" i="23" s="1"/>
  <c r="AK337" i="23"/>
  <c r="AJ337" i="23"/>
  <c r="AI337" i="23" s="1"/>
  <c r="AT337" i="23" s="1"/>
  <c r="AK273" i="23"/>
  <c r="AJ273" i="23"/>
  <c r="AI273" i="23" s="1"/>
  <c r="AT273" i="23" s="1"/>
  <c r="AJ338" i="23"/>
  <c r="AI338" i="23" s="1"/>
  <c r="AT338" i="23" s="1"/>
  <c r="AK338" i="23"/>
  <c r="AJ308" i="23"/>
  <c r="AI308" i="23" s="1"/>
  <c r="AT308" i="23" s="1"/>
  <c r="AK308" i="23"/>
  <c r="AK313" i="23"/>
  <c r="AJ313" i="23"/>
  <c r="AI313" i="23" s="1"/>
  <c r="AT313" i="23" s="1"/>
  <c r="AJ367" i="23"/>
  <c r="AI367" i="23" s="1"/>
  <c r="AT367" i="23" s="1"/>
  <c r="AK367" i="23"/>
  <c r="AJ348" i="23"/>
  <c r="AI348" i="23" s="1"/>
  <c r="AT348" i="23" s="1"/>
  <c r="AK348" i="23"/>
  <c r="BH355" i="23"/>
  <c r="AK225" i="23"/>
  <c r="AJ225" i="23"/>
  <c r="AI225" i="23" s="1"/>
  <c r="AT225" i="23" s="1"/>
  <c r="AK257" i="23"/>
  <c r="AJ257" i="23"/>
  <c r="AJ272" i="23"/>
  <c r="AI272" i="23" s="1"/>
  <c r="AT272" i="23" s="1"/>
  <c r="AK272" i="23"/>
  <c r="AJ217" i="23"/>
  <c r="AK217" i="23"/>
  <c r="AK314" i="23"/>
  <c r="AJ314" i="23"/>
  <c r="AI314" i="23" s="1"/>
  <c r="AT314" i="23" s="1"/>
  <c r="AJ267" i="23"/>
  <c r="AI267" i="23" s="1"/>
  <c r="AT267" i="23" s="1"/>
  <c r="AK267" i="23"/>
  <c r="AJ224" i="23"/>
  <c r="AK224" i="23"/>
  <c r="AK211" i="23"/>
  <c r="AJ211" i="23"/>
  <c r="AJ284" i="23"/>
  <c r="AI284" i="23" s="1"/>
  <c r="AT284" i="23" s="1"/>
  <c r="AK284" i="23"/>
  <c r="AJ332" i="23"/>
  <c r="AI332" i="23" s="1"/>
  <c r="AT332" i="23" s="1"/>
  <c r="AK332" i="23"/>
  <c r="AK366" i="23"/>
  <c r="AJ366" i="23"/>
  <c r="AI366" i="23" s="1"/>
  <c r="AT366" i="23" s="1"/>
  <c r="AJ351" i="23"/>
  <c r="AI351" i="23" s="1"/>
  <c r="AT351" i="23" s="1"/>
  <c r="AK351" i="23"/>
  <c r="AK342" i="23"/>
  <c r="AJ342" i="23"/>
  <c r="AI342" i="23" s="1"/>
  <c r="AT342" i="23" s="1"/>
  <c r="AK363" i="23"/>
  <c r="AJ363" i="23"/>
  <c r="AI363" i="23" s="1"/>
  <c r="AT363" i="23" s="1"/>
  <c r="AJ236" i="23"/>
  <c r="AK236" i="23"/>
  <c r="AJ226" i="23"/>
  <c r="AI226" i="23" s="1"/>
  <c r="AT226" i="23" s="1"/>
  <c r="AK226" i="23"/>
  <c r="AJ248" i="23"/>
  <c r="AK248" i="23"/>
  <c r="AJ260" i="23"/>
  <c r="AI260" i="23" s="1"/>
  <c r="AT260" i="23" s="1"/>
  <c r="AK260" i="23"/>
  <c r="AJ354" i="23"/>
  <c r="AI354" i="23" s="1"/>
  <c r="AT354" i="23" s="1"/>
  <c r="AK354" i="23"/>
  <c r="AK377" i="23"/>
  <c r="AJ377" i="23"/>
  <c r="AI377" i="23" s="1"/>
  <c r="AT377" i="23" s="1"/>
  <c r="AJ333" i="23"/>
  <c r="AI333" i="23" s="1"/>
  <c r="AT333" i="23" s="1"/>
  <c r="AK333" i="23"/>
  <c r="AK237" i="23"/>
  <c r="AJ237" i="23"/>
  <c r="AK306" i="23"/>
  <c r="AJ306" i="23"/>
  <c r="AI306" i="23" s="1"/>
  <c r="AT306" i="23" s="1"/>
  <c r="AK336" i="23"/>
  <c r="AJ336" i="23"/>
  <c r="AI336" i="23" s="1"/>
  <c r="AT336" i="23" s="1"/>
  <c r="AK274" i="23"/>
  <c r="AJ274" i="23"/>
  <c r="AI274" i="23" s="1"/>
  <c r="AT274" i="23" s="1"/>
  <c r="AJ376" i="23"/>
  <c r="AI376" i="23" s="1"/>
  <c r="AT376" i="23" s="1"/>
  <c r="AK376" i="23"/>
  <c r="BH341" i="23"/>
  <c r="BH332" i="23"/>
  <c r="BH322" i="23"/>
  <c r="AK246" i="23"/>
  <c r="AJ246" i="23"/>
  <c r="AJ373" i="23"/>
  <c r="AI373" i="23" s="1"/>
  <c r="AT373" i="23" s="1"/>
  <c r="AK373" i="23"/>
  <c r="AK297" i="23"/>
  <c r="AJ297" i="23"/>
  <c r="AI297" i="23" s="1"/>
  <c r="AT297" i="23" s="1"/>
  <c r="AK316" i="23"/>
  <c r="AJ316" i="23"/>
  <c r="AI316" i="23" s="1"/>
  <c r="AT316" i="23" s="1"/>
  <c r="AK310" i="23"/>
  <c r="AJ310" i="23"/>
  <c r="AI310" i="23" s="1"/>
  <c r="AT310" i="23" s="1"/>
  <c r="AJ315" i="23"/>
  <c r="AI315" i="23" s="1"/>
  <c r="AT315" i="23" s="1"/>
  <c r="AK315" i="23"/>
  <c r="AJ271" i="23"/>
  <c r="AI271" i="23" s="1"/>
  <c r="AT271" i="23" s="1"/>
  <c r="AK271" i="23"/>
  <c r="AK266" i="23"/>
  <c r="AJ266" i="23"/>
  <c r="AI266" i="23" s="1"/>
  <c r="AT266" i="23" s="1"/>
  <c r="AK349" i="23"/>
  <c r="AJ349" i="23"/>
  <c r="AI349" i="23" s="1"/>
  <c r="AT349" i="23" s="1"/>
  <c r="AJ214" i="23"/>
  <c r="AK214" i="23"/>
  <c r="AJ361" i="23"/>
  <c r="AI361" i="23" s="1"/>
  <c r="AT361" i="23" s="1"/>
  <c r="AK361" i="23"/>
  <c r="AJ277" i="23"/>
  <c r="AI277" i="23" s="1"/>
  <c r="AT277" i="23" s="1"/>
  <c r="AK277" i="23"/>
  <c r="AJ285" i="23"/>
  <c r="AI285" i="23" s="1"/>
  <c r="AT285" i="23" s="1"/>
  <c r="AK285" i="23"/>
  <c r="AK251" i="23"/>
  <c r="AJ251" i="23"/>
  <c r="AK252" i="23"/>
  <c r="AJ252" i="23"/>
  <c r="AK312" i="23"/>
  <c r="AJ312" i="23"/>
  <c r="AI312" i="23" s="1"/>
  <c r="AT312" i="23" s="1"/>
  <c r="AK368" i="23"/>
  <c r="AJ368" i="23"/>
  <c r="AI368" i="23" s="1"/>
  <c r="AT368" i="23" s="1"/>
  <c r="AJ215" i="23"/>
  <c r="AK215" i="23"/>
  <c r="AJ294" i="23"/>
  <c r="AI294" i="23" s="1"/>
  <c r="AT294" i="23" s="1"/>
  <c r="AK294" i="23"/>
  <c r="AJ268" i="23"/>
  <c r="AI268" i="23" s="1"/>
  <c r="AT268" i="23" s="1"/>
  <c r="AK268" i="23"/>
  <c r="AK243" i="23"/>
  <c r="AJ243" i="23"/>
  <c r="AK295" i="23"/>
  <c r="AJ295" i="23"/>
  <c r="AI295" i="23" s="1"/>
  <c r="AT295" i="23" s="1"/>
  <c r="BH364" i="23"/>
  <c r="AJ334" i="23"/>
  <c r="AI334" i="23" s="1"/>
  <c r="AT334" i="23" s="1"/>
  <c r="AK334" i="23"/>
  <c r="AK318" i="23"/>
  <c r="AJ318" i="23"/>
  <c r="AI318" i="23" s="1"/>
  <c r="AT318" i="23" s="1"/>
  <c r="AJ230" i="23"/>
  <c r="AK230" i="23"/>
  <c r="BH343" i="23"/>
  <c r="BH328" i="23"/>
  <c r="BH340" i="23"/>
  <c r="BH321" i="23"/>
  <c r="BH347" i="23"/>
  <c r="AK374" i="23"/>
  <c r="AJ374" i="23"/>
  <c r="AI374" i="23" s="1"/>
  <c r="AT374" i="23" s="1"/>
  <c r="AK258" i="23"/>
  <c r="AJ258" i="23"/>
  <c r="AI258" i="23" s="1"/>
  <c r="AT258" i="23" s="1"/>
  <c r="AK245" i="23"/>
  <c r="AJ245" i="23"/>
  <c r="AJ228" i="23"/>
  <c r="AK228" i="23"/>
  <c r="AK343" i="23"/>
  <c r="AJ343" i="23"/>
  <c r="AI343" i="23" s="1"/>
  <c r="AT343" i="23" s="1"/>
  <c r="AK329" i="23"/>
  <c r="AJ329" i="23"/>
  <c r="AI329" i="23" s="1"/>
  <c r="AT329" i="23" s="1"/>
  <c r="AK275" i="23"/>
  <c r="AJ275" i="23"/>
  <c r="AI275" i="23" s="1"/>
  <c r="AT275" i="23" s="1"/>
  <c r="AJ378" i="23"/>
  <c r="AI378" i="23" s="1"/>
  <c r="AK378" i="23"/>
  <c r="AK259" i="23"/>
  <c r="AJ259" i="23"/>
  <c r="AI259" i="23" s="1"/>
  <c r="AT259" i="23" s="1"/>
  <c r="AK265" i="23"/>
  <c r="AJ265" i="23"/>
  <c r="AI265" i="23" s="1"/>
  <c r="AT265" i="23" s="1"/>
  <c r="BH325" i="23"/>
  <c r="BG318" i="23"/>
  <c r="BH360" i="23"/>
  <c r="BH334" i="23"/>
  <c r="BH335" i="23"/>
  <c r="AK255" i="23"/>
  <c r="AJ255" i="23"/>
  <c r="AK207" i="23"/>
  <c r="AJ207" i="23"/>
  <c r="AK356" i="23"/>
  <c r="AJ356" i="23"/>
  <c r="AI356" i="23" s="1"/>
  <c r="AT356" i="23" s="1"/>
  <c r="AK209" i="23"/>
  <c r="AJ209" i="23"/>
  <c r="AK227" i="23"/>
  <c r="AJ227" i="23"/>
  <c r="AI227" i="23" s="1"/>
  <c r="AT227" i="23" s="1"/>
  <c r="AK364" i="23"/>
  <c r="AJ364" i="23"/>
  <c r="AI364" i="23" s="1"/>
  <c r="AT364" i="23" s="1"/>
  <c r="AJ220" i="23"/>
  <c r="AK220" i="23"/>
  <c r="AJ229" i="23"/>
  <c r="AK229" i="23"/>
  <c r="BH330" i="23"/>
  <c r="AK264" i="23"/>
  <c r="AJ264" i="23"/>
  <c r="AI264" i="23" s="1"/>
  <c r="AT264" i="23" s="1"/>
  <c r="AJ288" i="23"/>
  <c r="AI288" i="23" s="1"/>
  <c r="AT288" i="23" s="1"/>
  <c r="AK288" i="23"/>
  <c r="AJ244" i="23"/>
  <c r="AK244" i="23"/>
  <c r="AK239" i="23"/>
  <c r="AJ239" i="23"/>
  <c r="AK353" i="23"/>
  <c r="AJ353" i="23"/>
  <c r="AI353" i="23" s="1"/>
  <c r="AT353" i="23" s="1"/>
  <c r="AK242" i="23"/>
  <c r="AJ242" i="23"/>
  <c r="AK212" i="23"/>
  <c r="AJ212" i="23"/>
  <c r="AJ311" i="23"/>
  <c r="AI311" i="23" s="1"/>
  <c r="AT311" i="23" s="1"/>
  <c r="AK311" i="23"/>
  <c r="AJ280" i="23"/>
  <c r="AI280" i="23" s="1"/>
  <c r="AT280" i="23" s="1"/>
  <c r="AK280" i="23"/>
  <c r="AJ369" i="23"/>
  <c r="AK369" i="23"/>
  <c r="AJ352" i="23"/>
  <c r="AI352" i="23" s="1"/>
  <c r="AT352" i="23" s="1"/>
  <c r="AK352" i="23"/>
  <c r="AK339" i="23"/>
  <c r="AJ339" i="23"/>
  <c r="AI339" i="23" s="1"/>
  <c r="AT339" i="23" s="1"/>
  <c r="AK346" i="23"/>
  <c r="AJ346" i="23"/>
  <c r="AI346" i="23" s="1"/>
  <c r="AT346" i="23" s="1"/>
  <c r="AJ359" i="23"/>
  <c r="AI359" i="23" s="1"/>
  <c r="AT359" i="23" s="1"/>
  <c r="AK359" i="23"/>
  <c r="AJ305" i="23"/>
  <c r="AI305" i="23" s="1"/>
  <c r="AT305" i="23" s="1"/>
  <c r="AK305" i="23"/>
  <c r="AJ304" i="23"/>
  <c r="AI304" i="23" s="1"/>
  <c r="AT304" i="23" s="1"/>
  <c r="AK304" i="23"/>
  <c r="AK291" i="23"/>
  <c r="AJ291" i="23"/>
  <c r="AI291" i="23" s="1"/>
  <c r="AT291" i="23" s="1"/>
  <c r="AJ345" i="23"/>
  <c r="AI345" i="23" s="1"/>
  <c r="AT345" i="23" s="1"/>
  <c r="AK345" i="23"/>
  <c r="AK247" i="23"/>
  <c r="AJ247" i="23"/>
  <c r="AK279" i="23"/>
  <c r="AJ279" i="23"/>
  <c r="AI279" i="23" s="1"/>
  <c r="AT279" i="23" s="1"/>
  <c r="AK341" i="23"/>
  <c r="AJ341" i="23"/>
  <c r="AI341" i="23" s="1"/>
  <c r="AT341" i="23" s="1"/>
  <c r="AK222" i="23"/>
  <c r="AJ222" i="23"/>
  <c r="AJ234" i="23"/>
  <c r="AK234" i="23"/>
  <c r="BH368" i="23"/>
  <c r="BH361" i="23"/>
  <c r="BH365" i="23"/>
  <c r="BH333" i="23"/>
  <c r="BH359" i="23"/>
  <c r="AK301" i="23"/>
  <c r="AJ301" i="23"/>
  <c r="AI301" i="23" s="1"/>
  <c r="AT301" i="23" s="1"/>
  <c r="AJ221" i="23"/>
  <c r="AK221" i="23"/>
  <c r="AJ293" i="23"/>
  <c r="AI293" i="23" s="1"/>
  <c r="AT293" i="23" s="1"/>
  <c r="AK293" i="23"/>
  <c r="AK276" i="23"/>
  <c r="AJ276" i="23"/>
  <c r="AI276" i="23" s="1"/>
  <c r="AT276" i="23" s="1"/>
  <c r="AJ350" i="23"/>
  <c r="AI350" i="23" s="1"/>
  <c r="AT350" i="23" s="1"/>
  <c r="AK350" i="23"/>
  <c r="AJ335" i="23"/>
  <c r="AI335" i="23" s="1"/>
  <c r="AT335" i="23" s="1"/>
  <c r="AK335" i="23"/>
  <c r="AJ326" i="23"/>
  <c r="AI326" i="23" s="1"/>
  <c r="AT326" i="23" s="1"/>
  <c r="AK326" i="23"/>
  <c r="AJ331" i="23"/>
  <c r="AI331" i="23" s="1"/>
  <c r="AT331" i="23" s="1"/>
  <c r="AK331" i="23"/>
  <c r="AK347" i="23"/>
  <c r="AJ347" i="23"/>
  <c r="AI347" i="23" s="1"/>
  <c r="AT347" i="23" s="1"/>
  <c r="AK286" i="23"/>
  <c r="AJ286" i="23"/>
  <c r="AI286" i="23" s="1"/>
  <c r="AT286" i="23" s="1"/>
  <c r="AJ287" i="23"/>
  <c r="AI287" i="23" s="1"/>
  <c r="AT287" i="23" s="1"/>
  <c r="AK287" i="23"/>
  <c r="AK278" i="23"/>
  <c r="AJ278" i="23"/>
  <c r="AI278" i="23" s="1"/>
  <c r="AT278" i="23" s="1"/>
  <c r="AJ330" i="23"/>
  <c r="AI330" i="23" s="1"/>
  <c r="AT330" i="23" s="1"/>
  <c r="AK330" i="23"/>
  <c r="AK231" i="23"/>
  <c r="AJ231" i="23"/>
  <c r="AJ302" i="23"/>
  <c r="AI302" i="23" s="1"/>
  <c r="AT302" i="23" s="1"/>
  <c r="AK302" i="23"/>
  <c r="AJ283" i="23"/>
  <c r="AI283" i="23" s="1"/>
  <c r="AT283" i="23" s="1"/>
  <c r="AK283" i="23"/>
  <c r="AJ358" i="23"/>
  <c r="AI358" i="23" s="1"/>
  <c r="AT358" i="23" s="1"/>
  <c r="AK358" i="23"/>
  <c r="AK241" i="23"/>
  <c r="AJ241" i="23"/>
  <c r="AK250" i="23"/>
  <c r="AJ250" i="23"/>
  <c r="AJ307" i="23"/>
  <c r="AI307" i="23" s="1"/>
  <c r="AT307" i="23" s="1"/>
  <c r="AK307" i="23"/>
  <c r="BH344" i="23"/>
  <c r="BH336" i="23"/>
  <c r="BH338" i="23"/>
  <c r="BH356" i="23"/>
  <c r="AJ238" i="23"/>
  <c r="AK238" i="23"/>
  <c r="AK298" i="23"/>
  <c r="AJ298" i="23"/>
  <c r="AI298" i="23" s="1"/>
  <c r="AT298" i="23" s="1"/>
  <c r="AJ281" i="23"/>
  <c r="AI281" i="23" s="1"/>
  <c r="AT281" i="23" s="1"/>
  <c r="AK281" i="23"/>
  <c r="AK269" i="23"/>
  <c r="AJ269" i="23"/>
  <c r="AI269" i="23" s="1"/>
  <c r="AT269" i="23" s="1"/>
  <c r="AK325" i="23"/>
  <c r="AJ325" i="23"/>
  <c r="AI325" i="23" s="1"/>
  <c r="AT325" i="23" s="1"/>
  <c r="AK328" i="23"/>
  <c r="AJ328" i="23"/>
  <c r="AI328" i="23" s="1"/>
  <c r="AT328" i="23" s="1"/>
  <c r="AK263" i="23"/>
  <c r="AJ263" i="23"/>
  <c r="AI263" i="23" s="1"/>
  <c r="AT263" i="23" s="1"/>
  <c r="AK256" i="23"/>
  <c r="AJ256" i="23"/>
  <c r="AK320" i="23"/>
  <c r="AJ320" i="23"/>
  <c r="AI320" i="23" s="1"/>
  <c r="AT320" i="23" s="1"/>
  <c r="BH339" i="23"/>
  <c r="BH324" i="23"/>
  <c r="AK365" i="23"/>
  <c r="AJ365" i="23"/>
  <c r="AI365" i="23" s="1"/>
  <c r="AT365" i="23" s="1"/>
  <c r="AK370" i="23"/>
  <c r="AJ370" i="23"/>
  <c r="AI370" i="23" s="1"/>
  <c r="AT370" i="23" s="1"/>
  <c r="AJ357" i="23"/>
  <c r="AI357" i="23" s="1"/>
  <c r="AT357" i="23" s="1"/>
  <c r="AK357" i="23"/>
  <c r="AJ340" i="23"/>
  <c r="AI340" i="23" s="1"/>
  <c r="AT340" i="23" s="1"/>
  <c r="AK340" i="23"/>
  <c r="AJ233" i="23"/>
  <c r="AK233" i="23"/>
  <c r="AJ253" i="23"/>
  <c r="AK253" i="23"/>
  <c r="AJ322" i="23"/>
  <c r="AK322" i="23"/>
  <c r="AK309" i="23"/>
  <c r="AJ309" i="23"/>
  <c r="AI309" i="23" s="1"/>
  <c r="AT309" i="23" s="1"/>
  <c r="AK292" i="23"/>
  <c r="AJ292" i="23"/>
  <c r="AI292" i="23" s="1"/>
  <c r="AT292" i="23" s="1"/>
  <c r="AK296" i="23"/>
  <c r="AJ296" i="23"/>
  <c r="AI296" i="23" s="1"/>
  <c r="AT296" i="23" s="1"/>
  <c r="AK249" i="23"/>
  <c r="AJ249" i="23"/>
  <c r="AK371" i="23"/>
  <c r="AJ371" i="23"/>
  <c r="AI371" i="23" s="1"/>
  <c r="AT371" i="23" s="1"/>
  <c r="AJ290" i="23"/>
  <c r="AI290" i="23" s="1"/>
  <c r="AT290" i="23" s="1"/>
  <c r="AK290" i="23"/>
  <c r="AK324" i="23"/>
  <c r="AJ324" i="23"/>
  <c r="AI324" i="23" s="1"/>
  <c r="AT324" i="23" s="1"/>
  <c r="BH320" i="23"/>
  <c r="BH326" i="23"/>
  <c r="BH362" i="23"/>
  <c r="AK323" i="23"/>
  <c r="AJ323" i="23"/>
  <c r="AI323" i="23" s="1"/>
  <c r="AT323" i="23" s="1"/>
  <c r="AK327" i="23"/>
  <c r="AJ327" i="23"/>
  <c r="AI327" i="23" s="1"/>
  <c r="AT327" i="23" s="1"/>
  <c r="T40" i="8"/>
  <c r="AD40" i="8"/>
  <c r="U40" i="8"/>
  <c r="W40" i="8"/>
  <c r="Q40" i="8"/>
  <c r="R40" i="8" s="1"/>
  <c r="H41" i="8"/>
  <c r="K40" i="8"/>
  <c r="L40" i="8" s="1"/>
  <c r="AI217" i="23" l="1"/>
  <c r="AT217" i="23" s="1"/>
  <c r="W230" i="29"/>
  <c r="H231" i="29"/>
  <c r="T230" i="29"/>
  <c r="U230" i="29"/>
  <c r="AD230" i="29"/>
  <c r="K230" i="29"/>
  <c r="L230" i="29" s="1"/>
  <c r="Q230" i="29"/>
  <c r="R230" i="29" s="1"/>
  <c r="AK198" i="23"/>
  <c r="AJ198" i="23"/>
  <c r="AJ206" i="23"/>
  <c r="AK206" i="23"/>
  <c r="AK201" i="23"/>
  <c r="AJ201" i="23"/>
  <c r="AK200" i="23"/>
  <c r="AJ200" i="23"/>
  <c r="AI200" i="23" s="1"/>
  <c r="AT200" i="23" s="1"/>
  <c r="AI222" i="23"/>
  <c r="AT222" i="23" s="1"/>
  <c r="AI213" i="23"/>
  <c r="AT213" i="23" s="1"/>
  <c r="AI223" i="23"/>
  <c r="AT223" i="23" s="1"/>
  <c r="AI218" i="23"/>
  <c r="AT218" i="23" s="1"/>
  <c r="AJ199" i="23"/>
  <c r="AI199" i="23" s="1"/>
  <c r="AT199" i="23" s="1"/>
  <c r="AK199" i="23"/>
  <c r="AK204" i="23"/>
  <c r="AJ204" i="23"/>
  <c r="AI204" i="23" s="1"/>
  <c r="AT204" i="23" s="1"/>
  <c r="AJ202" i="23"/>
  <c r="AI202" i="23" s="1"/>
  <c r="AT202" i="23" s="1"/>
  <c r="AK202" i="23"/>
  <c r="AJ203" i="23"/>
  <c r="AK203" i="23"/>
  <c r="W300" i="31"/>
  <c r="AD300" i="31"/>
  <c r="U300" i="31"/>
  <c r="H301" i="31"/>
  <c r="K300" i="31"/>
  <c r="L300" i="31" s="1"/>
  <c r="T300" i="31"/>
  <c r="AJ205" i="23"/>
  <c r="AK205" i="23"/>
  <c r="K252" i="30"/>
  <c r="L252" i="30" s="1"/>
  <c r="AD252" i="30"/>
  <c r="H253" i="30"/>
  <c r="Q252" i="30"/>
  <c r="R252" i="30" s="1"/>
  <c r="W252" i="30"/>
  <c r="T252" i="30"/>
  <c r="U252" i="30"/>
  <c r="Q311" i="30"/>
  <c r="R311" i="30" s="1"/>
  <c r="AD210" i="23"/>
  <c r="BE210" i="23"/>
  <c r="BF210" i="23"/>
  <c r="BH210" i="23" s="1"/>
  <c r="BE234" i="23"/>
  <c r="BF234" i="23"/>
  <c r="BH234" i="23" s="1"/>
  <c r="AD234" i="23"/>
  <c r="BF213" i="23"/>
  <c r="BH213" i="23" s="1"/>
  <c r="AD213" i="23"/>
  <c r="BE213" i="23"/>
  <c r="AD222" i="23"/>
  <c r="BF222" i="23"/>
  <c r="BH222" i="23" s="1"/>
  <c r="BE222" i="23"/>
  <c r="BE233" i="23"/>
  <c r="AD233" i="23"/>
  <c r="BF233" i="23"/>
  <c r="BH233" i="23" s="1"/>
  <c r="BF237" i="23"/>
  <c r="BH237" i="23" s="1"/>
  <c r="BE237" i="23"/>
  <c r="AD237" i="23"/>
  <c r="BF218" i="23"/>
  <c r="BH218" i="23" s="1"/>
  <c r="BE218" i="23"/>
  <c r="AD218" i="23"/>
  <c r="BF235" i="23"/>
  <c r="BH235" i="23" s="1"/>
  <c r="BE235" i="23"/>
  <c r="AD235" i="23"/>
  <c r="BF229" i="23"/>
  <c r="BH229" i="23" s="1"/>
  <c r="BE229" i="23"/>
  <c r="AD229" i="23"/>
  <c r="BF209" i="23"/>
  <c r="BH209" i="23" s="1"/>
  <c r="BE209" i="23"/>
  <c r="AD209" i="23"/>
  <c r="BF226" i="23"/>
  <c r="BH226" i="23" s="1"/>
  <c r="BE226" i="23"/>
  <c r="AD226" i="23"/>
  <c r="BE239" i="23"/>
  <c r="BF239" i="23"/>
  <c r="BH239" i="23" s="1"/>
  <c r="AD239" i="23"/>
  <c r="AD219" i="23"/>
  <c r="BF219" i="23"/>
  <c r="BH219" i="23" s="1"/>
  <c r="BE219" i="23"/>
  <c r="BF230" i="23"/>
  <c r="BH230" i="23" s="1"/>
  <c r="AD230" i="23"/>
  <c r="BE230" i="23"/>
  <c r="AD225" i="23"/>
  <c r="BE225" i="23"/>
  <c r="BF225" i="23"/>
  <c r="BH225" i="23" s="1"/>
  <c r="BE212" i="23"/>
  <c r="BF212" i="23"/>
  <c r="BH212" i="23" s="1"/>
  <c r="AD212" i="23"/>
  <c r="BE227" i="23"/>
  <c r="AD227" i="23"/>
  <c r="BF227" i="23"/>
  <c r="BH227" i="23" s="1"/>
  <c r="BE223" i="23"/>
  <c r="AD223" i="23"/>
  <c r="BF223" i="23"/>
  <c r="BH223" i="23" s="1"/>
  <c r="AD207" i="23"/>
  <c r="BF207" i="23"/>
  <c r="BH207" i="23" s="1"/>
  <c r="BE207" i="23"/>
  <c r="AD224" i="23"/>
  <c r="BF224" i="23"/>
  <c r="BH224" i="23" s="1"/>
  <c r="BE224" i="23"/>
  <c r="BE236" i="23"/>
  <c r="BF236" i="23"/>
  <c r="BH236" i="23" s="1"/>
  <c r="AD236" i="23"/>
  <c r="AD216" i="23"/>
  <c r="BE216" i="23"/>
  <c r="BF216" i="23"/>
  <c r="BH216" i="23" s="1"/>
  <c r="AD215" i="23"/>
  <c r="BF215" i="23"/>
  <c r="BH215" i="23" s="1"/>
  <c r="BE215" i="23"/>
  <c r="BF211" i="23"/>
  <c r="BH211" i="23" s="1"/>
  <c r="BE211" i="23"/>
  <c r="AD211" i="23"/>
  <c r="BF231" i="23"/>
  <c r="BH231" i="23" s="1"/>
  <c r="BE231" i="23"/>
  <c r="AD231" i="23"/>
  <c r="BF220" i="23"/>
  <c r="BH220" i="23" s="1"/>
  <c r="BE220" i="23"/>
  <c r="AD220" i="23"/>
  <c r="AD221" i="23"/>
  <c r="BF221" i="23"/>
  <c r="BH221" i="23" s="1"/>
  <c r="BE221" i="23"/>
  <c r="AD238" i="23"/>
  <c r="BE238" i="23"/>
  <c r="BF238" i="23"/>
  <c r="BH238" i="23" s="1"/>
  <c r="AD208" i="23"/>
  <c r="BF208" i="23"/>
  <c r="BH208" i="23" s="1"/>
  <c r="BE208" i="23"/>
  <c r="BF217" i="23"/>
  <c r="BH217" i="23" s="1"/>
  <c r="BE217" i="23"/>
  <c r="AD217" i="23"/>
  <c r="AD214" i="23"/>
  <c r="BF214" i="23"/>
  <c r="BH214" i="23" s="1"/>
  <c r="BE214" i="23"/>
  <c r="AD228" i="23"/>
  <c r="BF228" i="23"/>
  <c r="BH228" i="23" s="1"/>
  <c r="BE228" i="23"/>
  <c r="BF232" i="23"/>
  <c r="BH232" i="23" s="1"/>
  <c r="BE232" i="23"/>
  <c r="AD232" i="23"/>
  <c r="AY29" i="30"/>
  <c r="Q291" i="29"/>
  <c r="R291" i="29" s="1"/>
  <c r="AI247" i="23"/>
  <c r="AT247" i="23" s="1"/>
  <c r="AI208" i="23"/>
  <c r="AT208" i="23" s="1"/>
  <c r="AI221" i="23"/>
  <c r="AT221" i="23" s="1"/>
  <c r="AI220" i="23"/>
  <c r="AT220" i="23" s="1"/>
  <c r="AI215" i="23"/>
  <c r="AT215" i="23" s="1"/>
  <c r="AI214" i="23"/>
  <c r="AT214" i="23" s="1"/>
  <c r="AI224" i="23"/>
  <c r="AT224" i="23" s="1"/>
  <c r="AI212" i="23"/>
  <c r="AT212" i="23" s="1"/>
  <c r="AI209" i="23"/>
  <c r="AT209" i="23" s="1"/>
  <c r="AI207" i="23"/>
  <c r="AI211" i="23"/>
  <c r="AT211" i="23" s="1"/>
  <c r="AI216" i="23"/>
  <c r="AT216" i="23" s="1"/>
  <c r="AI210" i="23"/>
  <c r="AT210" i="23" s="1"/>
  <c r="BX409" i="23"/>
  <c r="AI379" i="23"/>
  <c r="AT379" i="23" s="1"/>
  <c r="AI402" i="23"/>
  <c r="AT402" i="23" s="1"/>
  <c r="AI384" i="23"/>
  <c r="AT384" i="23" s="1"/>
  <c r="BE390" i="23"/>
  <c r="AD390" i="23"/>
  <c r="BF390" i="23"/>
  <c r="BH390" i="23" s="1"/>
  <c r="BF392" i="23"/>
  <c r="BH392" i="23" s="1"/>
  <c r="AD392" i="23"/>
  <c r="BE392" i="23"/>
  <c r="AD407" i="23"/>
  <c r="BF407" i="23"/>
  <c r="BH407" i="23" s="1"/>
  <c r="BE407" i="23"/>
  <c r="BE388" i="23"/>
  <c r="BF388" i="23"/>
  <c r="BH388" i="23" s="1"/>
  <c r="AD388" i="23"/>
  <c r="BE400" i="23"/>
  <c r="BF400" i="23"/>
  <c r="BH400" i="23" s="1"/>
  <c r="AD400" i="23"/>
  <c r="AD406" i="23"/>
  <c r="BE406" i="23"/>
  <c r="BF406" i="23"/>
  <c r="BH406" i="23" s="1"/>
  <c r="BF384" i="23"/>
  <c r="BH384" i="23" s="1"/>
  <c r="AD384" i="23"/>
  <c r="BE384" i="23"/>
  <c r="AD405" i="23"/>
  <c r="BF405" i="23"/>
  <c r="BH405" i="23" s="1"/>
  <c r="BE405" i="23"/>
  <c r="BF404" i="23"/>
  <c r="BH404" i="23" s="1"/>
  <c r="BE404" i="23"/>
  <c r="AD404" i="23"/>
  <c r="BF403" i="23"/>
  <c r="BH403" i="23" s="1"/>
  <c r="AD403" i="23"/>
  <c r="BE403" i="23"/>
  <c r="AD401" i="23"/>
  <c r="BE401" i="23"/>
  <c r="BF401" i="23"/>
  <c r="BH401" i="23" s="1"/>
  <c r="AD382" i="23"/>
  <c r="BE382" i="23"/>
  <c r="BF382" i="23"/>
  <c r="BH382" i="23" s="1"/>
  <c r="BF398" i="23"/>
  <c r="BH398" i="23" s="1"/>
  <c r="BE398" i="23"/>
  <c r="AD398" i="23"/>
  <c r="AI398" i="23"/>
  <c r="AT398" i="23" s="1"/>
  <c r="AI403" i="23"/>
  <c r="AT403" i="23" s="1"/>
  <c r="AD387" i="23"/>
  <c r="BF387" i="23"/>
  <c r="BH387" i="23" s="1"/>
  <c r="BE387" i="23"/>
  <c r="BX408" i="23"/>
  <c r="BF393" i="23"/>
  <c r="BH393" i="23" s="1"/>
  <c r="AD393" i="23"/>
  <c r="BE393" i="23"/>
  <c r="BE395" i="23"/>
  <c r="AD395" i="23"/>
  <c r="BF395" i="23"/>
  <c r="BH395" i="23" s="1"/>
  <c r="BF391" i="23"/>
  <c r="BH391" i="23" s="1"/>
  <c r="AD391" i="23"/>
  <c r="BE391" i="23"/>
  <c r="BF379" i="23"/>
  <c r="BH379" i="23" s="1"/>
  <c r="AD379" i="23"/>
  <c r="BE379" i="23"/>
  <c r="BF394" i="23"/>
  <c r="BH394" i="23" s="1"/>
  <c r="BE394" i="23"/>
  <c r="AD394" i="23"/>
  <c r="AI401" i="23"/>
  <c r="AT401" i="23" s="1"/>
  <c r="AI392" i="23"/>
  <c r="AT392" i="23" s="1"/>
  <c r="AI389" i="23"/>
  <c r="AT389" i="23" s="1"/>
  <c r="AI391" i="23"/>
  <c r="AT391" i="23" s="1"/>
  <c r="AI400" i="23"/>
  <c r="AT400" i="23" s="1"/>
  <c r="AI246" i="23"/>
  <c r="AT246" i="23" s="1"/>
  <c r="AI257" i="23"/>
  <c r="AT257" i="23" s="1"/>
  <c r="AI230" i="23"/>
  <c r="AT230" i="23" s="1"/>
  <c r="AI235" i="23"/>
  <c r="AT235" i="23" s="1"/>
  <c r="AI233" i="23"/>
  <c r="AT233" i="23" s="1"/>
  <c r="AI241" i="23"/>
  <c r="AT241" i="23" s="1"/>
  <c r="AI231" i="23"/>
  <c r="AT231" i="23" s="1"/>
  <c r="AI232" i="23"/>
  <c r="AT232" i="23" s="1"/>
  <c r="AI229" i="23"/>
  <c r="AT229" i="23" s="1"/>
  <c r="AI251" i="23"/>
  <c r="AT251" i="23" s="1"/>
  <c r="AI234" i="23"/>
  <c r="AT234" i="23" s="1"/>
  <c r="AI253" i="23"/>
  <c r="AT253" i="23" s="1"/>
  <c r="AI244" i="23"/>
  <c r="AT244" i="23" s="1"/>
  <c r="AI245" i="23"/>
  <c r="AT245" i="23" s="1"/>
  <c r="AI252" i="23"/>
  <c r="AT252" i="23" s="1"/>
  <c r="AI250" i="23"/>
  <c r="AT250" i="23" s="1"/>
  <c r="AI256" i="23"/>
  <c r="AT256" i="23" s="1"/>
  <c r="AI238" i="23"/>
  <c r="AT238" i="23" s="1"/>
  <c r="AI369" i="23"/>
  <c r="AT369" i="23" s="1"/>
  <c r="AI242" i="23"/>
  <c r="AT242" i="23" s="1"/>
  <c r="AI239" i="23"/>
  <c r="AT239" i="23" s="1"/>
  <c r="AI237" i="23"/>
  <c r="AT237" i="23" s="1"/>
  <c r="AI254" i="23"/>
  <c r="AT254" i="23" s="1"/>
  <c r="AI249" i="23"/>
  <c r="AT249" i="23" s="1"/>
  <c r="AI322" i="23"/>
  <c r="AT322" i="23" s="1"/>
  <c r="AI255" i="23"/>
  <c r="AT255" i="23" s="1"/>
  <c r="AI228" i="23"/>
  <c r="AT228" i="23" s="1"/>
  <c r="AI243" i="23"/>
  <c r="AT243" i="23" s="1"/>
  <c r="AI248" i="23"/>
  <c r="AT248" i="23" s="1"/>
  <c r="AI236" i="23"/>
  <c r="AT236" i="23" s="1"/>
  <c r="AI240" i="23"/>
  <c r="AT240" i="23" s="1"/>
  <c r="AT207" i="23"/>
  <c r="AT378" i="23"/>
  <c r="BH318" i="23"/>
  <c r="T41" i="8"/>
  <c r="Q41" i="8"/>
  <c r="R41" i="8" s="1"/>
  <c r="K41" i="8"/>
  <c r="L41" i="8" s="1"/>
  <c r="AD41" i="8"/>
  <c r="U41" i="8"/>
  <c r="H42" i="8"/>
  <c r="W41" i="8"/>
  <c r="AB156" i="30" l="1"/>
  <c r="AB151" i="30"/>
  <c r="AB157" i="30"/>
  <c r="AB149" i="30"/>
  <c r="AB155" i="30"/>
  <c r="AB150" i="30"/>
  <c r="AB158" i="30"/>
  <c r="AB160" i="30"/>
  <c r="AB153" i="30"/>
  <c r="AB147" i="30"/>
  <c r="AB159" i="30"/>
  <c r="AB161" i="30"/>
  <c r="AB152" i="30"/>
  <c r="AB154" i="30"/>
  <c r="AB148" i="30"/>
  <c r="K301" i="31"/>
  <c r="L301" i="31" s="1"/>
  <c r="W301" i="31"/>
  <c r="T301" i="31"/>
  <c r="U301" i="31"/>
  <c r="H302" i="31"/>
  <c r="AD301" i="31"/>
  <c r="AD253" i="30"/>
  <c r="W253" i="30"/>
  <c r="Q253" i="30"/>
  <c r="R253" i="30" s="1"/>
  <c r="U253" i="30"/>
  <c r="T253" i="30"/>
  <c r="K253" i="30"/>
  <c r="L253" i="30" s="1"/>
  <c r="H254" i="30"/>
  <c r="AI205" i="23"/>
  <c r="AT205" i="23" s="1"/>
  <c r="AI203" i="23"/>
  <c r="AT203" i="23" s="1"/>
  <c r="AI206" i="23"/>
  <c r="AT206" i="23" s="1"/>
  <c r="AD231" i="29"/>
  <c r="H232" i="29"/>
  <c r="Q231" i="29"/>
  <c r="R231" i="29" s="1"/>
  <c r="T231" i="29"/>
  <c r="K231" i="29"/>
  <c r="L231" i="29" s="1"/>
  <c r="W231" i="29"/>
  <c r="U231" i="29"/>
  <c r="AI201" i="23"/>
  <c r="AT201" i="23" s="1"/>
  <c r="AI198" i="23"/>
  <c r="AT198" i="23" s="1"/>
  <c r="Q312" i="30"/>
  <c r="Q292" i="29"/>
  <c r="R292" i="29" s="1"/>
  <c r="H43" i="8"/>
  <c r="U42" i="8"/>
  <c r="T42" i="8"/>
  <c r="Q42" i="8"/>
  <c r="R42" i="8" s="1"/>
  <c r="AD42" i="8"/>
  <c r="K42" i="8"/>
  <c r="L42" i="8" s="1"/>
  <c r="W42" i="8"/>
  <c r="U232" i="29" l="1"/>
  <c r="AD232" i="29"/>
  <c r="H233" i="29"/>
  <c r="K232" i="29"/>
  <c r="L232" i="29" s="1"/>
  <c r="W232" i="29"/>
  <c r="T232" i="29"/>
  <c r="Q232" i="29"/>
  <c r="R232" i="29" s="1"/>
  <c r="T254" i="30"/>
  <c r="AD254" i="30"/>
  <c r="Q254" i="30"/>
  <c r="R254" i="30" s="1"/>
  <c r="U254" i="30"/>
  <c r="W254" i="30"/>
  <c r="K254" i="30"/>
  <c r="L254" i="30" s="1"/>
  <c r="H255" i="30"/>
  <c r="AD302" i="31"/>
  <c r="K302" i="31"/>
  <c r="L302" i="31" s="1"/>
  <c r="T302" i="31"/>
  <c r="U302" i="31"/>
  <c r="W302" i="31"/>
  <c r="H303" i="31"/>
  <c r="Q313" i="30"/>
  <c r="R313" i="30" s="1"/>
  <c r="R312" i="30"/>
  <c r="I193" i="23"/>
  <c r="I196" i="23"/>
  <c r="I195" i="23"/>
  <c r="I189" i="23"/>
  <c r="K181" i="23"/>
  <c r="I192" i="23"/>
  <c r="I194" i="23"/>
  <c r="I191" i="23"/>
  <c r="I188" i="23"/>
  <c r="I190" i="23"/>
  <c r="I187" i="23"/>
  <c r="Q293" i="29"/>
  <c r="R293" i="29" s="1"/>
  <c r="W43" i="8"/>
  <c r="K43" i="8"/>
  <c r="L43" i="8" s="1"/>
  <c r="U43" i="8"/>
  <c r="H44" i="8"/>
  <c r="AD43" i="8"/>
  <c r="T43" i="8"/>
  <c r="Q43" i="8"/>
  <c r="R43" i="8" s="1"/>
  <c r="H304" i="31" l="1"/>
  <c r="U303" i="31"/>
  <c r="K303" i="31"/>
  <c r="L303" i="31" s="1"/>
  <c r="W303" i="31"/>
  <c r="AD303" i="31"/>
  <c r="T303" i="31"/>
  <c r="T233" i="29"/>
  <c r="W233" i="29"/>
  <c r="AD233" i="29"/>
  <c r="H234" i="29"/>
  <c r="Q233" i="29"/>
  <c r="R233" i="29" s="1"/>
  <c r="K233" i="29"/>
  <c r="L233" i="29" s="1"/>
  <c r="U233" i="29"/>
  <c r="T255" i="30"/>
  <c r="Q255" i="30"/>
  <c r="R255" i="30" s="1"/>
  <c r="AD255" i="30"/>
  <c r="K255" i="30"/>
  <c r="L255" i="30" s="1"/>
  <c r="U255" i="30"/>
  <c r="W255" i="30"/>
  <c r="H256" i="30"/>
  <c r="Q314" i="30"/>
  <c r="Q294" i="29"/>
  <c r="R294" i="29" s="1"/>
  <c r="T44" i="8"/>
  <c r="W44" i="8"/>
  <c r="Q44" i="8"/>
  <c r="R44" i="8" s="1"/>
  <c r="U44" i="8"/>
  <c r="K44" i="8"/>
  <c r="L44" i="8" s="1"/>
  <c r="H45" i="8"/>
  <c r="AD44" i="8"/>
  <c r="AD256" i="30" l="1"/>
  <c r="W256" i="30"/>
  <c r="H257" i="30"/>
  <c r="U256" i="30"/>
  <c r="K256" i="30"/>
  <c r="L256" i="30" s="1"/>
  <c r="T256" i="30"/>
  <c r="Q256" i="30"/>
  <c r="R256" i="30" s="1"/>
  <c r="W234" i="29"/>
  <c r="AD234" i="29"/>
  <c r="T234" i="29"/>
  <c r="H235" i="29"/>
  <c r="Q234" i="29"/>
  <c r="R234" i="29" s="1"/>
  <c r="K234" i="29"/>
  <c r="L234" i="29" s="1"/>
  <c r="U234" i="29"/>
  <c r="U304" i="31"/>
  <c r="W304" i="31"/>
  <c r="K304" i="31"/>
  <c r="L304" i="31" s="1"/>
  <c r="T304" i="31"/>
  <c r="H305" i="31"/>
  <c r="AD304" i="31"/>
  <c r="R314" i="30"/>
  <c r="Q315" i="30"/>
  <c r="R315" i="30" s="1"/>
  <c r="Q295" i="29"/>
  <c r="R295" i="29" s="1"/>
  <c r="T45" i="8"/>
  <c r="Q45" i="8"/>
  <c r="R45" i="8" s="1"/>
  <c r="U45" i="8"/>
  <c r="AD45" i="8"/>
  <c r="H46" i="8"/>
  <c r="K45" i="8"/>
  <c r="L45" i="8" s="1"/>
  <c r="W45" i="8"/>
  <c r="K305" i="31" l="1"/>
  <c r="L305" i="31" s="1"/>
  <c r="H306" i="31"/>
  <c r="U305" i="31"/>
  <c r="W305" i="31"/>
  <c r="T305" i="31"/>
  <c r="AD305" i="31"/>
  <c r="T235" i="29"/>
  <c r="Q235" i="29"/>
  <c r="R235" i="29" s="1"/>
  <c r="W235" i="29"/>
  <c r="H236" i="29"/>
  <c r="K235" i="29"/>
  <c r="L235" i="29" s="1"/>
  <c r="U235" i="29"/>
  <c r="AD235" i="29"/>
  <c r="W257" i="30"/>
  <c r="H258" i="30"/>
  <c r="Q257" i="30"/>
  <c r="U257" i="30"/>
  <c r="K257" i="30"/>
  <c r="L257" i="30" s="1"/>
  <c r="AD257" i="30"/>
  <c r="T257" i="30"/>
  <c r="Q296" i="29"/>
  <c r="R296" i="29" s="1"/>
  <c r="K46" i="8"/>
  <c r="L46" i="8" s="1"/>
  <c r="AD46" i="8"/>
  <c r="U46" i="8"/>
  <c r="Q46" i="8"/>
  <c r="R46" i="8" s="1"/>
  <c r="H47" i="8"/>
  <c r="T46" i="8"/>
  <c r="W46" i="8"/>
  <c r="R257" i="30" l="1"/>
  <c r="W258" i="30"/>
  <c r="AD258" i="30"/>
  <c r="Q258" i="30"/>
  <c r="R258" i="30" s="1"/>
  <c r="T258" i="30"/>
  <c r="K258" i="30"/>
  <c r="L258" i="30" s="1"/>
  <c r="U258" i="30"/>
  <c r="H259" i="30"/>
  <c r="T236" i="29"/>
  <c r="AD236" i="29"/>
  <c r="H237" i="29"/>
  <c r="U236" i="29"/>
  <c r="K236" i="29"/>
  <c r="L236" i="29" s="1"/>
  <c r="W236" i="29"/>
  <c r="Q236" i="29"/>
  <c r="R236" i="29" s="1"/>
  <c r="T306" i="31"/>
  <c r="H307" i="31"/>
  <c r="W306" i="31"/>
  <c r="K306" i="31"/>
  <c r="L306" i="31" s="1"/>
  <c r="U306" i="31"/>
  <c r="AD306" i="31"/>
  <c r="K190" i="23"/>
  <c r="K183" i="23"/>
  <c r="K195" i="23"/>
  <c r="K194" i="23"/>
  <c r="J192" i="23"/>
  <c r="H192" i="23" s="1"/>
  <c r="J174" i="23"/>
  <c r="J195" i="23"/>
  <c r="H195" i="23" s="1"/>
  <c r="J175" i="23"/>
  <c r="J186" i="23"/>
  <c r="J176" i="23"/>
  <c r="J187" i="23"/>
  <c r="H187" i="23" s="1"/>
  <c r="J178" i="23"/>
  <c r="K193" i="23"/>
  <c r="K196" i="23"/>
  <c r="K185" i="23"/>
  <c r="K191" i="23"/>
  <c r="K192" i="23"/>
  <c r="J194" i="23"/>
  <c r="H194" i="23" s="1"/>
  <c r="J190" i="23"/>
  <c r="H190" i="23" s="1"/>
  <c r="J182" i="23"/>
  <c r="J196" i="23"/>
  <c r="H196" i="23" s="1"/>
  <c r="J189" i="23"/>
  <c r="H189" i="23" s="1"/>
  <c r="K184" i="23"/>
  <c r="K186" i="23"/>
  <c r="K182" i="23"/>
  <c r="K197" i="23"/>
  <c r="I197" i="23"/>
  <c r="J181" i="23"/>
  <c r="J184" i="23"/>
  <c r="J188" i="23"/>
  <c r="H188" i="23" s="1"/>
  <c r="J177" i="23"/>
  <c r="K189" i="23"/>
  <c r="K187" i="23"/>
  <c r="K188" i="23"/>
  <c r="J179" i="23"/>
  <c r="J183" i="23"/>
  <c r="J180" i="23"/>
  <c r="J193" i="23"/>
  <c r="H193" i="23" s="1"/>
  <c r="J185" i="23"/>
  <c r="J191" i="23"/>
  <c r="H191" i="23" s="1"/>
  <c r="Q297" i="29"/>
  <c r="R297" i="29" s="1"/>
  <c r="K47" i="8"/>
  <c r="L47" i="8" s="1"/>
  <c r="Q47" i="8"/>
  <c r="R47" i="8" s="1"/>
  <c r="U47" i="8"/>
  <c r="H48" i="8"/>
  <c r="AD47" i="8"/>
  <c r="W47" i="8"/>
  <c r="T47" i="8"/>
  <c r="K307" i="31" l="1"/>
  <c r="L307" i="31" s="1"/>
  <c r="T307" i="31"/>
  <c r="W307" i="31"/>
  <c r="H308" i="31"/>
  <c r="AD307" i="31"/>
  <c r="U307" i="31"/>
  <c r="T259" i="30"/>
  <c r="Q259" i="30"/>
  <c r="R259" i="30" s="1"/>
  <c r="K259" i="30"/>
  <c r="L259" i="30" s="1"/>
  <c r="U259" i="30"/>
  <c r="W259" i="30"/>
  <c r="AD259" i="30"/>
  <c r="H260" i="30"/>
  <c r="U237" i="29"/>
  <c r="T237" i="29"/>
  <c r="W237" i="29"/>
  <c r="H238" i="29"/>
  <c r="Q237" i="29"/>
  <c r="R237" i="29" s="1"/>
  <c r="AD237" i="29"/>
  <c r="K237" i="29"/>
  <c r="L237" i="29" s="1"/>
  <c r="Q298" i="29"/>
  <c r="R298" i="29" s="1"/>
  <c r="K48" i="8"/>
  <c r="L48" i="8" s="1"/>
  <c r="U48" i="8"/>
  <c r="AD48" i="8"/>
  <c r="H49" i="8"/>
  <c r="W48" i="8"/>
  <c r="Q48" i="8"/>
  <c r="R48" i="8" s="1"/>
  <c r="T48" i="8"/>
  <c r="U260" i="30" l="1"/>
  <c r="K260" i="30"/>
  <c r="L260" i="30" s="1"/>
  <c r="AD260" i="30"/>
  <c r="H261" i="30"/>
  <c r="T260" i="30"/>
  <c r="W260" i="30"/>
  <c r="Q260" i="30"/>
  <c r="T238" i="29"/>
  <c r="Q238" i="29"/>
  <c r="R238" i="29" s="1"/>
  <c r="U238" i="29"/>
  <c r="H239" i="29"/>
  <c r="W238" i="29"/>
  <c r="K238" i="29"/>
  <c r="L238" i="29" s="1"/>
  <c r="AD238" i="29"/>
  <c r="W308" i="31"/>
  <c r="T308" i="31"/>
  <c r="AD308" i="31"/>
  <c r="U308" i="31"/>
  <c r="K308" i="31"/>
  <c r="L308" i="31" s="1"/>
  <c r="H309" i="31"/>
  <c r="Q299" i="29"/>
  <c r="R299" i="29" s="1"/>
  <c r="T49" i="8"/>
  <c r="U49" i="8"/>
  <c r="H50" i="8"/>
  <c r="AD49" i="8"/>
  <c r="K49" i="8"/>
  <c r="L49" i="8" s="1"/>
  <c r="Q49" i="8"/>
  <c r="R49" i="8" s="1"/>
  <c r="W49" i="8"/>
  <c r="K309" i="31" l="1"/>
  <c r="L309" i="31" s="1"/>
  <c r="U309" i="31"/>
  <c r="W309" i="31"/>
  <c r="H310" i="31"/>
  <c r="T309" i="31"/>
  <c r="AD309" i="31"/>
  <c r="T261" i="30"/>
  <c r="K261" i="30"/>
  <c r="L261" i="30" s="1"/>
  <c r="W261" i="30"/>
  <c r="H262" i="30"/>
  <c r="AD261" i="30"/>
  <c r="U261" i="30"/>
  <c r="Q261" i="30"/>
  <c r="R261" i="30" s="1"/>
  <c r="U239" i="29"/>
  <c r="H240" i="29"/>
  <c r="T239" i="29"/>
  <c r="AD239" i="29"/>
  <c r="Q239" i="29"/>
  <c r="R239" i="29" s="1"/>
  <c r="W239" i="29"/>
  <c r="K239" i="29"/>
  <c r="L239" i="29" s="1"/>
  <c r="R260" i="30"/>
  <c r="Q300" i="29"/>
  <c r="R300" i="29" s="1"/>
  <c r="W50" i="8"/>
  <c r="K50" i="8"/>
  <c r="L50" i="8" s="1"/>
  <c r="H51" i="8"/>
  <c r="U50" i="8"/>
  <c r="T50" i="8"/>
  <c r="AD50" i="8"/>
  <c r="Q50" i="8"/>
  <c r="R50" i="8" s="1"/>
  <c r="U310" i="31" l="1"/>
  <c r="H311" i="31"/>
  <c r="AD310" i="31"/>
  <c r="K310" i="31"/>
  <c r="L310" i="31" s="1"/>
  <c r="T310" i="31"/>
  <c r="W310" i="31"/>
  <c r="W240" i="29"/>
  <c r="H241" i="29"/>
  <c r="AD240" i="29"/>
  <c r="U240" i="29"/>
  <c r="K240" i="29"/>
  <c r="L240" i="29" s="1"/>
  <c r="T240" i="29"/>
  <c r="Q240" i="29"/>
  <c r="R240" i="29" s="1"/>
  <c r="W262" i="30"/>
  <c r="AD262" i="30"/>
  <c r="U262" i="30"/>
  <c r="K262" i="30"/>
  <c r="L262" i="30" s="1"/>
  <c r="T262" i="30"/>
  <c r="Q262" i="30"/>
  <c r="H263" i="30"/>
  <c r="Q301" i="29"/>
  <c r="R301" i="29" s="1"/>
  <c r="K51" i="8"/>
  <c r="L51" i="8" s="1"/>
  <c r="AD51" i="8"/>
  <c r="W51" i="8"/>
  <c r="T51" i="8"/>
  <c r="U51" i="8"/>
  <c r="H52" i="8"/>
  <c r="Q51" i="8"/>
  <c r="R51" i="8" s="1"/>
  <c r="U263" i="30" l="1"/>
  <c r="AD263" i="30"/>
  <c r="K263" i="30"/>
  <c r="L263" i="30" s="1"/>
  <c r="W263" i="30"/>
  <c r="H264" i="30"/>
  <c r="T263" i="30"/>
  <c r="Q263" i="30"/>
  <c r="R263" i="30" s="1"/>
  <c r="Q241" i="29"/>
  <c r="R241" i="29" s="1"/>
  <c r="T241" i="29"/>
  <c r="U241" i="29"/>
  <c r="K241" i="29"/>
  <c r="L241" i="29" s="1"/>
  <c r="AD241" i="29"/>
  <c r="W241" i="29"/>
  <c r="H242" i="29"/>
  <c r="R262" i="30"/>
  <c r="U311" i="31"/>
  <c r="AD311" i="31"/>
  <c r="W311" i="31"/>
  <c r="K311" i="31"/>
  <c r="L311" i="31" s="1"/>
  <c r="T311" i="31"/>
  <c r="H312" i="31"/>
  <c r="Q302" i="29"/>
  <c r="R302" i="29" s="1"/>
  <c r="AD52" i="8"/>
  <c r="W52" i="8"/>
  <c r="U52" i="8"/>
  <c r="H53" i="8"/>
  <c r="K52" i="8"/>
  <c r="L52" i="8" s="1"/>
  <c r="T52" i="8"/>
  <c r="Q52" i="8"/>
  <c r="R52" i="8" s="1"/>
  <c r="U312" i="31" l="1"/>
  <c r="K312" i="31"/>
  <c r="L312" i="31" s="1"/>
  <c r="H313" i="31"/>
  <c r="W312" i="31"/>
  <c r="AD312" i="31"/>
  <c r="T312" i="31"/>
  <c r="U242" i="29"/>
  <c r="T242" i="29"/>
  <c r="H243" i="29"/>
  <c r="AD242" i="29"/>
  <c r="W242" i="29"/>
  <c r="K242" i="29"/>
  <c r="L242" i="29" s="1"/>
  <c r="Q242" i="29"/>
  <c r="R242" i="29" s="1"/>
  <c r="T264" i="30"/>
  <c r="W264" i="30"/>
  <c r="U264" i="30"/>
  <c r="K264" i="30"/>
  <c r="L264" i="30" s="1"/>
  <c r="H265" i="30"/>
  <c r="AD264" i="30"/>
  <c r="Q264" i="30"/>
  <c r="Q303" i="29"/>
  <c r="R303" i="29" s="1"/>
  <c r="T53" i="8"/>
  <c r="Q53" i="8"/>
  <c r="R53" i="8" s="1"/>
  <c r="H54" i="8"/>
  <c r="W53" i="8"/>
  <c r="K53" i="8"/>
  <c r="L53" i="8" s="1"/>
  <c r="U53" i="8"/>
  <c r="AD53" i="8"/>
  <c r="W313" i="31" l="1"/>
  <c r="K313" i="31"/>
  <c r="L313" i="31" s="1"/>
  <c r="H314" i="31"/>
  <c r="T313" i="31"/>
  <c r="U313" i="31"/>
  <c r="AD313" i="31"/>
  <c r="R264" i="30"/>
  <c r="Q265" i="30"/>
  <c r="R265" i="30" s="1"/>
  <c r="H266" i="30"/>
  <c r="U265" i="30"/>
  <c r="W265" i="30"/>
  <c r="AD265" i="30"/>
  <c r="T265" i="30"/>
  <c r="K265" i="30"/>
  <c r="L265" i="30" s="1"/>
  <c r="AD243" i="29"/>
  <c r="H244" i="29"/>
  <c r="Q243" i="29"/>
  <c r="R243" i="29" s="1"/>
  <c r="K243" i="29"/>
  <c r="L243" i="29" s="1"/>
  <c r="T243" i="29"/>
  <c r="W243" i="29"/>
  <c r="U243" i="29"/>
  <c r="Q304" i="29"/>
  <c r="R304" i="29" s="1"/>
  <c r="AD54" i="8"/>
  <c r="U54" i="8"/>
  <c r="H55" i="8"/>
  <c r="W54" i="8"/>
  <c r="T54" i="8"/>
  <c r="Q54" i="8"/>
  <c r="R54" i="8" s="1"/>
  <c r="K54" i="8"/>
  <c r="L54" i="8" s="1"/>
  <c r="K266" i="30" l="1"/>
  <c r="L266" i="30" s="1"/>
  <c r="T266" i="30"/>
  <c r="U266" i="30"/>
  <c r="H267" i="30"/>
  <c r="W266" i="30"/>
  <c r="AD266" i="30"/>
  <c r="Q266" i="30"/>
  <c r="R266" i="30" s="1"/>
  <c r="T314" i="31"/>
  <c r="W314" i="31"/>
  <c r="AD314" i="31"/>
  <c r="U314" i="31"/>
  <c r="K314" i="31"/>
  <c r="L314" i="31" s="1"/>
  <c r="H315" i="31"/>
  <c r="W244" i="29"/>
  <c r="Q244" i="29"/>
  <c r="R244" i="29" s="1"/>
  <c r="T244" i="29"/>
  <c r="AD244" i="29"/>
  <c r="K244" i="29"/>
  <c r="L244" i="29" s="1"/>
  <c r="U244" i="29"/>
  <c r="H245" i="29"/>
  <c r="Q305" i="29"/>
  <c r="R305" i="29" s="1"/>
  <c r="W55" i="8"/>
  <c r="H56" i="8"/>
  <c r="AD55" i="8"/>
  <c r="Q55" i="8"/>
  <c r="R55" i="8" s="1"/>
  <c r="K55" i="8"/>
  <c r="L55" i="8" s="1"/>
  <c r="T55" i="8"/>
  <c r="U55" i="8"/>
  <c r="Q245" i="29" l="1"/>
  <c r="R245" i="29" s="1"/>
  <c r="K245" i="29"/>
  <c r="L245" i="29" s="1"/>
  <c r="U245" i="29"/>
  <c r="W245" i="29"/>
  <c r="AD245" i="29"/>
  <c r="T245" i="29"/>
  <c r="H246" i="29"/>
  <c r="AD267" i="30"/>
  <c r="K267" i="30"/>
  <c r="L267" i="30" s="1"/>
  <c r="Q267" i="30"/>
  <c r="R267" i="30" s="1"/>
  <c r="T267" i="30"/>
  <c r="U267" i="30"/>
  <c r="W267" i="30"/>
  <c r="H268" i="30"/>
  <c r="AD315" i="31"/>
  <c r="U315" i="31"/>
  <c r="T315" i="31"/>
  <c r="H316" i="31"/>
  <c r="K315" i="31"/>
  <c r="L315" i="31" s="1"/>
  <c r="W315" i="31"/>
  <c r="Q306" i="29"/>
  <c r="R306" i="29" s="1"/>
  <c r="H57" i="8"/>
  <c r="AD56" i="8"/>
  <c r="W56" i="8"/>
  <c r="T56" i="8"/>
  <c r="K56" i="8"/>
  <c r="L56" i="8" s="1"/>
  <c r="U56" i="8"/>
  <c r="Q56" i="8"/>
  <c r="R56" i="8" s="1"/>
  <c r="H247" i="29" l="1"/>
  <c r="Q246" i="29"/>
  <c r="R246" i="29" s="1"/>
  <c r="AD246" i="29"/>
  <c r="T246" i="29"/>
  <c r="U246" i="29"/>
  <c r="K246" i="29"/>
  <c r="L246" i="29" s="1"/>
  <c r="W246" i="29"/>
  <c r="W316" i="31"/>
  <c r="U316" i="31"/>
  <c r="H317" i="31"/>
  <c r="AD316" i="31"/>
  <c r="T316" i="31"/>
  <c r="K316" i="31"/>
  <c r="L316" i="31" s="1"/>
  <c r="W268" i="30"/>
  <c r="U268" i="30"/>
  <c r="AD268" i="30"/>
  <c r="H269" i="30"/>
  <c r="Q268" i="30"/>
  <c r="R268" i="30" s="1"/>
  <c r="K268" i="30"/>
  <c r="L268" i="30" s="1"/>
  <c r="T268" i="30"/>
  <c r="Q307" i="29"/>
  <c r="R307" i="29" s="1"/>
  <c r="W57" i="8"/>
  <c r="AD57" i="8"/>
  <c r="K57" i="8"/>
  <c r="L57" i="8" s="1"/>
  <c r="T57" i="8"/>
  <c r="Q57" i="8"/>
  <c r="R57" i="8" s="1"/>
  <c r="U57" i="8"/>
  <c r="H58" i="8"/>
  <c r="W317" i="31" l="1"/>
  <c r="AD317" i="31"/>
  <c r="U317" i="31"/>
  <c r="T317" i="31"/>
  <c r="H318" i="31"/>
  <c r="K317" i="31"/>
  <c r="L317" i="31" s="1"/>
  <c r="W269" i="30"/>
  <c r="K269" i="30"/>
  <c r="L269" i="30" s="1"/>
  <c r="AD269" i="30"/>
  <c r="U269" i="30"/>
  <c r="H270" i="30"/>
  <c r="Q269" i="30"/>
  <c r="R269" i="30" s="1"/>
  <c r="T269" i="30"/>
  <c r="Q247" i="29"/>
  <c r="R247" i="29" s="1"/>
  <c r="U247" i="29"/>
  <c r="T247" i="29"/>
  <c r="W247" i="29"/>
  <c r="K247" i="29"/>
  <c r="L247" i="29" s="1"/>
  <c r="AD247" i="29"/>
  <c r="H248" i="29"/>
  <c r="Q308" i="29"/>
  <c r="R308" i="29" s="1"/>
  <c r="K58" i="8"/>
  <c r="L58" i="8" s="1"/>
  <c r="U58" i="8"/>
  <c r="H59" i="8"/>
  <c r="T58" i="8"/>
  <c r="W58" i="8"/>
  <c r="AD58" i="8"/>
  <c r="Q58" i="8"/>
  <c r="R58" i="8" s="1"/>
  <c r="Q248" i="29" l="1"/>
  <c r="R248" i="29" s="1"/>
  <c r="K248" i="29"/>
  <c r="L248" i="29" s="1"/>
  <c r="AD248" i="29"/>
  <c r="T248" i="29"/>
  <c r="H249" i="29"/>
  <c r="U248" i="29"/>
  <c r="W248" i="29"/>
  <c r="H271" i="30"/>
  <c r="AD270" i="30"/>
  <c r="W270" i="30"/>
  <c r="T270" i="30"/>
  <c r="K270" i="30"/>
  <c r="L270" i="30" s="1"/>
  <c r="Q270" i="30"/>
  <c r="R270" i="30" s="1"/>
  <c r="U270" i="30"/>
  <c r="AD318" i="31"/>
  <c r="T318" i="31"/>
  <c r="U318" i="31"/>
  <c r="K318" i="31"/>
  <c r="L318" i="31" s="1"/>
  <c r="W318" i="31"/>
  <c r="H319" i="31"/>
  <c r="Q309" i="29"/>
  <c r="R309" i="29" s="1"/>
  <c r="Q59" i="8"/>
  <c r="R59" i="8" s="1"/>
  <c r="K59" i="8"/>
  <c r="L59" i="8" s="1"/>
  <c r="W59" i="8"/>
  <c r="U59" i="8"/>
  <c r="H60" i="8"/>
  <c r="T59" i="8"/>
  <c r="AD59" i="8"/>
  <c r="K319" i="31" l="1"/>
  <c r="L319" i="31" s="1"/>
  <c r="H320" i="31"/>
  <c r="T319" i="31"/>
  <c r="AD319" i="31"/>
  <c r="W319" i="31"/>
  <c r="U319" i="31"/>
  <c r="AD271" i="30"/>
  <c r="Q271" i="30"/>
  <c r="R271" i="30" s="1"/>
  <c r="U271" i="30"/>
  <c r="W271" i="30"/>
  <c r="T271" i="30"/>
  <c r="K271" i="30"/>
  <c r="L271" i="30" s="1"/>
  <c r="H272" i="30"/>
  <c r="Q249" i="29"/>
  <c r="R249" i="29" s="1"/>
  <c r="H250" i="29"/>
  <c r="W249" i="29"/>
  <c r="AD249" i="29"/>
  <c r="T249" i="29"/>
  <c r="U249" i="29"/>
  <c r="K249" i="29"/>
  <c r="L249" i="29" s="1"/>
  <c r="Q310" i="29"/>
  <c r="R310" i="29" s="1"/>
  <c r="AD60" i="8"/>
  <c r="K60" i="8"/>
  <c r="L60" i="8" s="1"/>
  <c r="W60" i="8"/>
  <c r="T60" i="8"/>
  <c r="H61" i="8"/>
  <c r="Q60" i="8"/>
  <c r="R60" i="8" s="1"/>
  <c r="U60" i="8"/>
  <c r="U250" i="29" l="1"/>
  <c r="H251" i="29"/>
  <c r="AD250" i="29"/>
  <c r="K250" i="29"/>
  <c r="L250" i="29" s="1"/>
  <c r="T250" i="29"/>
  <c r="Q250" i="29"/>
  <c r="R250" i="29" s="1"/>
  <c r="W250" i="29"/>
  <c r="AD320" i="31"/>
  <c r="T320" i="31"/>
  <c r="K320" i="31"/>
  <c r="L320" i="31" s="1"/>
  <c r="H321" i="31"/>
  <c r="W320" i="31"/>
  <c r="U320" i="31"/>
  <c r="W272" i="30"/>
  <c r="AD272" i="30"/>
  <c r="H273" i="30"/>
  <c r="Q272" i="30"/>
  <c r="R272" i="30" s="1"/>
  <c r="U272" i="30"/>
  <c r="K272" i="30"/>
  <c r="L272" i="30" s="1"/>
  <c r="T272" i="30"/>
  <c r="Q311" i="29"/>
  <c r="R311" i="29" s="1"/>
  <c r="W61" i="8"/>
  <c r="H62" i="8"/>
  <c r="U61" i="8"/>
  <c r="T61" i="8"/>
  <c r="Q61" i="8"/>
  <c r="R61" i="8" s="1"/>
  <c r="AD61" i="8"/>
  <c r="K61" i="8"/>
  <c r="L61" i="8" s="1"/>
  <c r="K273" i="30" l="1"/>
  <c r="L273" i="30" s="1"/>
  <c r="Q273" i="30"/>
  <c r="R273" i="30" s="1"/>
  <c r="U273" i="30"/>
  <c r="AD273" i="30"/>
  <c r="T273" i="30"/>
  <c r="W273" i="30"/>
  <c r="H274" i="30"/>
  <c r="AD321" i="31"/>
  <c r="U321" i="31"/>
  <c r="W321" i="31"/>
  <c r="K321" i="31"/>
  <c r="L321" i="31" s="1"/>
  <c r="T321" i="31"/>
  <c r="H322" i="31"/>
  <c r="T251" i="29"/>
  <c r="U251" i="29"/>
  <c r="W251" i="29"/>
  <c r="K251" i="29"/>
  <c r="L251" i="29" s="1"/>
  <c r="Q251" i="29"/>
  <c r="R251" i="29" s="1"/>
  <c r="AD251" i="29"/>
  <c r="H252" i="29"/>
  <c r="Q312" i="29"/>
  <c r="R312" i="29" s="1"/>
  <c r="AD62" i="8"/>
  <c r="Q62" i="8"/>
  <c r="R62" i="8" s="1"/>
  <c r="H63" i="8"/>
  <c r="U62" i="8"/>
  <c r="W62" i="8"/>
  <c r="T62" i="8"/>
  <c r="K62" i="8"/>
  <c r="L62" i="8" s="1"/>
  <c r="W252" i="29" l="1"/>
  <c r="H253" i="29"/>
  <c r="AD252" i="29"/>
  <c r="T252" i="29"/>
  <c r="U252" i="29"/>
  <c r="K252" i="29"/>
  <c r="L252" i="29" s="1"/>
  <c r="Q252" i="29"/>
  <c r="R252" i="29" s="1"/>
  <c r="K274" i="30"/>
  <c r="L274" i="30" s="1"/>
  <c r="H275" i="30"/>
  <c r="AD274" i="30"/>
  <c r="U274" i="30"/>
  <c r="W274" i="30"/>
  <c r="Q274" i="30"/>
  <c r="R274" i="30" s="1"/>
  <c r="T274" i="30"/>
  <c r="AD322" i="31"/>
  <c r="W322" i="31"/>
  <c r="U322" i="31"/>
  <c r="H323" i="31"/>
  <c r="T322" i="31"/>
  <c r="K322" i="31"/>
  <c r="L322" i="31" s="1"/>
  <c r="Q313" i="29"/>
  <c r="R313" i="29" s="1"/>
  <c r="H64" i="8"/>
  <c r="W63" i="8"/>
  <c r="AD63" i="8"/>
  <c r="Q63" i="8"/>
  <c r="R63" i="8" s="1"/>
  <c r="U63" i="8"/>
  <c r="T63" i="8"/>
  <c r="K63" i="8"/>
  <c r="L63" i="8" s="1"/>
  <c r="T323" i="31" l="1"/>
  <c r="W323" i="31"/>
  <c r="U323" i="31"/>
  <c r="AD323" i="31"/>
  <c r="K323" i="31"/>
  <c r="L323" i="31" s="1"/>
  <c r="H324" i="31"/>
  <c r="T253" i="29"/>
  <c r="H254" i="29"/>
  <c r="W253" i="29"/>
  <c r="U253" i="29"/>
  <c r="K253" i="29"/>
  <c r="L253" i="29" s="1"/>
  <c r="AD253" i="29"/>
  <c r="Q253" i="29"/>
  <c r="R253" i="29" s="1"/>
  <c r="W275" i="30"/>
  <c r="Q275" i="30"/>
  <c r="R275" i="30" s="1"/>
  <c r="K275" i="30"/>
  <c r="L275" i="30" s="1"/>
  <c r="U275" i="30"/>
  <c r="H276" i="30"/>
  <c r="T275" i="30"/>
  <c r="AD275" i="30"/>
  <c r="Q314" i="29"/>
  <c r="R314" i="29" s="1"/>
  <c r="U64" i="8"/>
  <c r="H65" i="8"/>
  <c r="Q64" i="8"/>
  <c r="R64" i="8" s="1"/>
  <c r="W64" i="8"/>
  <c r="T64" i="8"/>
  <c r="AD64" i="8"/>
  <c r="K64" i="8"/>
  <c r="L64" i="8" s="1"/>
  <c r="T254" i="29" l="1"/>
  <c r="W254" i="29"/>
  <c r="U254" i="29"/>
  <c r="K254" i="29"/>
  <c r="L254" i="29" s="1"/>
  <c r="H255" i="29"/>
  <c r="Q254" i="29"/>
  <c r="R254" i="29" s="1"/>
  <c r="AD254" i="29"/>
  <c r="U276" i="30"/>
  <c r="H277" i="30"/>
  <c r="K276" i="30"/>
  <c r="L276" i="30" s="1"/>
  <c r="AD276" i="30"/>
  <c r="T276" i="30"/>
  <c r="Q276" i="30"/>
  <c r="R276" i="30" s="1"/>
  <c r="W276" i="30"/>
  <c r="U324" i="31"/>
  <c r="T324" i="31"/>
  <c r="W324" i="31"/>
  <c r="AD324" i="31"/>
  <c r="K324" i="31"/>
  <c r="L324" i="31" s="1"/>
  <c r="H325" i="31"/>
  <c r="Q315" i="29"/>
  <c r="R315" i="29" s="1"/>
  <c r="U65" i="8"/>
  <c r="Q65" i="8"/>
  <c r="R65" i="8" s="1"/>
  <c r="K65" i="8"/>
  <c r="L65" i="8" s="1"/>
  <c r="T65" i="8"/>
  <c r="W65" i="8"/>
  <c r="H66" i="8"/>
  <c r="AD65" i="8"/>
  <c r="AK183" i="23"/>
  <c r="AJ183" i="23"/>
  <c r="AJ187" i="23"/>
  <c r="AK187" i="23"/>
  <c r="BG194" i="23"/>
  <c r="BG191" i="23"/>
  <c r="AK195" i="23"/>
  <c r="AJ195" i="23"/>
  <c r="AJ184" i="23"/>
  <c r="AK184" i="23"/>
  <c r="AK186" i="23"/>
  <c r="AJ186" i="23"/>
  <c r="AK182" i="23"/>
  <c r="AJ182" i="23"/>
  <c r="BG192" i="23"/>
  <c r="AJ190" i="23"/>
  <c r="AK190" i="23"/>
  <c r="BG187" i="23"/>
  <c r="AJ185" i="23"/>
  <c r="AK185" i="23"/>
  <c r="AK189" i="23"/>
  <c r="AJ189" i="23"/>
  <c r="BG195" i="23"/>
  <c r="BG196" i="23"/>
  <c r="AJ194" i="23"/>
  <c r="AK194" i="23"/>
  <c r="AJ191" i="23"/>
  <c r="AK191" i="23"/>
  <c r="AK192" i="23"/>
  <c r="AJ192" i="23"/>
  <c r="AK193" i="23"/>
  <c r="AJ193" i="23"/>
  <c r="AK188" i="23"/>
  <c r="AJ188" i="23"/>
  <c r="BG189" i="23"/>
  <c r="AK197" i="23"/>
  <c r="AJ197" i="23"/>
  <c r="BG190" i="23"/>
  <c r="AJ196" i="23"/>
  <c r="AK196" i="23"/>
  <c r="BG193" i="23"/>
  <c r="BG188" i="23"/>
  <c r="BG197" i="23"/>
  <c r="T325" i="31" l="1"/>
  <c r="AD325" i="31"/>
  <c r="H326" i="31"/>
  <c r="W325" i="31"/>
  <c r="U325" i="31"/>
  <c r="K325" i="31"/>
  <c r="L325" i="31" s="1"/>
  <c r="U277" i="30"/>
  <c r="T277" i="30"/>
  <c r="K277" i="30"/>
  <c r="L277" i="30" s="1"/>
  <c r="H278" i="30"/>
  <c r="AD277" i="30"/>
  <c r="Q277" i="30"/>
  <c r="R277" i="30" s="1"/>
  <c r="W277" i="30"/>
  <c r="Q255" i="29"/>
  <c r="R255" i="29" s="1"/>
  <c r="W255" i="29"/>
  <c r="K255" i="29"/>
  <c r="L255" i="29" s="1"/>
  <c r="T255" i="29"/>
  <c r="H256" i="29"/>
  <c r="AD255" i="29"/>
  <c r="U255" i="29"/>
  <c r="AY28" i="29"/>
  <c r="AY29" i="29"/>
  <c r="AI196" i="23"/>
  <c r="AT196" i="23" s="1"/>
  <c r="AI197" i="23"/>
  <c r="AT197" i="23" s="1"/>
  <c r="AI187" i="23"/>
  <c r="AT187" i="23" s="1"/>
  <c r="AI188" i="23"/>
  <c r="AT188" i="23" s="1"/>
  <c r="AI192" i="23"/>
  <c r="AT192" i="23" s="1"/>
  <c r="AI193" i="23"/>
  <c r="AT193" i="23" s="1"/>
  <c r="K66" i="8"/>
  <c r="L66" i="8" s="1"/>
  <c r="AD66" i="8"/>
  <c r="W66" i="8"/>
  <c r="U66" i="8"/>
  <c r="T66" i="8"/>
  <c r="H67" i="8"/>
  <c r="Q66" i="8"/>
  <c r="R66" i="8" s="1"/>
  <c r="AI182" i="23"/>
  <c r="AT182" i="23" s="1"/>
  <c r="AI191" i="23"/>
  <c r="AT191" i="23" s="1"/>
  <c r="AI190" i="23"/>
  <c r="AT190" i="23" s="1"/>
  <c r="AI184" i="23"/>
  <c r="AT184" i="23" s="1"/>
  <c r="BE193" i="23"/>
  <c r="AD193" i="23"/>
  <c r="BF193" i="23"/>
  <c r="BH193" i="23" s="1"/>
  <c r="BE190" i="23"/>
  <c r="AD190" i="23"/>
  <c r="BF190" i="23"/>
  <c r="BH190" i="23" s="1"/>
  <c r="BF189" i="23"/>
  <c r="BH189" i="23" s="1"/>
  <c r="AD189" i="23"/>
  <c r="BE189" i="23"/>
  <c r="AD196" i="23"/>
  <c r="BE196" i="23"/>
  <c r="BF196" i="23"/>
  <c r="BH196" i="23" s="1"/>
  <c r="AI189" i="23"/>
  <c r="AT189" i="23" s="1"/>
  <c r="BF192" i="23"/>
  <c r="BH192" i="23" s="1"/>
  <c r="BE192" i="23"/>
  <c r="AD192" i="23"/>
  <c r="AI186" i="23"/>
  <c r="AT186" i="23" s="1"/>
  <c r="AD191" i="23"/>
  <c r="BF191" i="23"/>
  <c r="BH191" i="23" s="1"/>
  <c r="BE191" i="23"/>
  <c r="BF187" i="23"/>
  <c r="BH187" i="23" s="1"/>
  <c r="BE187" i="23"/>
  <c r="AD187" i="23"/>
  <c r="BF194" i="23"/>
  <c r="BH194" i="23" s="1"/>
  <c r="AD194" i="23"/>
  <c r="BE194" i="23"/>
  <c r="AI195" i="23"/>
  <c r="AT195" i="23" s="1"/>
  <c r="AI183" i="23"/>
  <c r="AT183" i="23" s="1"/>
  <c r="BE188" i="23"/>
  <c r="BF188" i="23"/>
  <c r="BH188" i="23" s="1"/>
  <c r="AD188" i="23"/>
  <c r="AI194" i="23"/>
  <c r="AT194" i="23" s="1"/>
  <c r="BE195" i="23"/>
  <c r="AD195" i="23"/>
  <c r="BF195" i="23"/>
  <c r="BH195" i="23" s="1"/>
  <c r="AI185" i="23"/>
  <c r="AT185" i="23" s="1"/>
  <c r="AR147" i="29" l="1"/>
  <c r="AS147" i="29" s="1"/>
  <c r="AR157" i="29"/>
  <c r="AS157" i="29" s="1"/>
  <c r="AR151" i="29"/>
  <c r="AS151" i="29" s="1"/>
  <c r="AR161" i="29"/>
  <c r="AS161" i="29" s="1"/>
  <c r="AR155" i="29"/>
  <c r="AS155" i="29" s="1"/>
  <c r="AR149" i="29"/>
  <c r="AS149" i="29" s="1"/>
  <c r="AR159" i="29"/>
  <c r="AS159" i="29" s="1"/>
  <c r="AR153" i="29"/>
  <c r="AS153" i="29" s="1"/>
  <c r="AR146" i="29"/>
  <c r="AS146" i="29" s="1"/>
  <c r="AR141" i="29"/>
  <c r="AS141" i="29" s="1"/>
  <c r="AR145" i="29"/>
  <c r="AS145" i="29" s="1"/>
  <c r="AR133" i="29"/>
  <c r="AS133" i="29" s="1"/>
  <c r="AR144" i="29"/>
  <c r="AS144" i="29" s="1"/>
  <c r="AR134" i="29"/>
  <c r="AS134" i="29" s="1"/>
  <c r="AR132" i="29"/>
  <c r="AS132" i="29" s="1"/>
  <c r="AR138" i="29"/>
  <c r="AS138" i="29" s="1"/>
  <c r="AR136" i="29"/>
  <c r="AS136" i="29" s="1"/>
  <c r="AR142" i="29"/>
  <c r="AS142" i="29" s="1"/>
  <c r="AR140" i="29"/>
  <c r="AS140" i="29" s="1"/>
  <c r="AR135" i="29"/>
  <c r="AS135" i="29" s="1"/>
  <c r="AR139" i="29"/>
  <c r="AS139" i="29" s="1"/>
  <c r="AR143" i="29"/>
  <c r="AS143" i="29" s="1"/>
  <c r="AR160" i="29"/>
  <c r="AS160" i="29" s="1"/>
  <c r="AR150" i="29"/>
  <c r="AS150" i="29" s="1"/>
  <c r="AR148" i="29"/>
  <c r="AS148" i="29" s="1"/>
  <c r="AR154" i="29"/>
  <c r="AS154" i="29" s="1"/>
  <c r="AR152" i="29"/>
  <c r="AS152" i="29" s="1"/>
  <c r="AR158" i="29"/>
  <c r="AS158" i="29" s="1"/>
  <c r="AR156" i="29"/>
  <c r="AS156" i="29" s="1"/>
  <c r="AR162" i="29"/>
  <c r="AS162" i="29" s="1"/>
  <c r="AR137" i="29"/>
  <c r="AS137" i="29" s="1"/>
  <c r="AB144" i="29"/>
  <c r="AB157" i="29"/>
  <c r="AB135" i="29"/>
  <c r="AB154" i="29"/>
  <c r="AB156" i="29"/>
  <c r="AB137" i="29"/>
  <c r="AB153" i="29"/>
  <c r="AB138" i="29"/>
  <c r="AB148" i="29"/>
  <c r="AB139" i="29"/>
  <c r="AB155" i="29"/>
  <c r="AB147" i="29"/>
  <c r="AB134" i="29"/>
  <c r="AB142" i="29"/>
  <c r="AB160" i="29"/>
  <c r="AB136" i="29"/>
  <c r="AB151" i="29"/>
  <c r="AB146" i="29"/>
  <c r="AB143" i="29"/>
  <c r="AB162" i="29"/>
  <c r="AB161" i="29"/>
  <c r="AB158" i="29"/>
  <c r="AB159" i="29"/>
  <c r="AB145" i="29"/>
  <c r="AB132" i="29"/>
  <c r="AB140" i="29"/>
  <c r="AB150" i="29"/>
  <c r="AB152" i="29"/>
  <c r="AB133" i="29"/>
  <c r="AB149" i="29"/>
  <c r="AB141" i="29"/>
  <c r="T326" i="31"/>
  <c r="AD326" i="31"/>
  <c r="K326" i="31"/>
  <c r="L326" i="31" s="1"/>
  <c r="U326" i="31"/>
  <c r="H327" i="31"/>
  <c r="W326" i="31"/>
  <c r="Q256" i="29"/>
  <c r="R256" i="29" s="1"/>
  <c r="H257" i="29"/>
  <c r="K256" i="29"/>
  <c r="L256" i="29" s="1"/>
  <c r="U256" i="29"/>
  <c r="AD256" i="29"/>
  <c r="T256" i="29"/>
  <c r="W256" i="29"/>
  <c r="Q278" i="30"/>
  <c r="R278" i="30" s="1"/>
  <c r="K278" i="30"/>
  <c r="L278" i="30" s="1"/>
  <c r="U278" i="30"/>
  <c r="AD278" i="30"/>
  <c r="H279" i="30"/>
  <c r="W278" i="30"/>
  <c r="T278" i="30"/>
  <c r="AB163" i="29"/>
  <c r="I167" i="23" s="1"/>
  <c r="AB167" i="29"/>
  <c r="I171" i="23" s="1"/>
  <c r="AB172" i="29"/>
  <c r="AB190" i="29"/>
  <c r="AB183" i="29"/>
  <c r="AB187" i="29"/>
  <c r="AB189" i="29"/>
  <c r="AB199" i="29"/>
  <c r="I203" i="23" s="1"/>
  <c r="AB191" i="29"/>
  <c r="AB195" i="29"/>
  <c r="AB176" i="29"/>
  <c r="I180" i="23" s="1"/>
  <c r="H180" i="23" s="1"/>
  <c r="AB180" i="29"/>
  <c r="I184" i="23" s="1"/>
  <c r="AB188" i="29"/>
  <c r="AB196" i="29"/>
  <c r="I200" i="23" s="1"/>
  <c r="AB216" i="29"/>
  <c r="AB387" i="29"/>
  <c r="AB402" i="29"/>
  <c r="AJ378" i="29"/>
  <c r="AJ394" i="29"/>
  <c r="AJ35" i="29"/>
  <c r="AI35" i="29" s="1"/>
  <c r="AB384" i="29"/>
  <c r="AB400" i="29"/>
  <c r="AJ387" i="29"/>
  <c r="AJ403" i="29"/>
  <c r="AB403" i="29"/>
  <c r="AB392" i="29"/>
  <c r="AJ384" i="29"/>
  <c r="AJ400" i="29"/>
  <c r="AJ43" i="29"/>
  <c r="AI43" i="29" s="1"/>
  <c r="AB380" i="29"/>
  <c r="AB405" i="29"/>
  <c r="AJ389" i="29"/>
  <c r="AJ405" i="29"/>
  <c r="AJ51" i="29"/>
  <c r="AI51" i="29" s="1"/>
  <c r="AJ115" i="29"/>
  <c r="AI115" i="29" s="1"/>
  <c r="AJ179" i="29"/>
  <c r="AB166" i="29"/>
  <c r="I170" i="23" s="1"/>
  <c r="AB169" i="29"/>
  <c r="I173" i="23" s="1"/>
  <c r="AB171" i="29"/>
  <c r="AB204" i="29"/>
  <c r="AB208" i="29"/>
  <c r="AB212" i="29"/>
  <c r="AB206" i="29"/>
  <c r="AB197" i="29"/>
  <c r="I201" i="23" s="1"/>
  <c r="AB205" i="29"/>
  <c r="AB209" i="29"/>
  <c r="AB213" i="29"/>
  <c r="AB217" i="29"/>
  <c r="AB194" i="29"/>
  <c r="I198" i="23" s="1"/>
  <c r="AB202" i="29"/>
  <c r="I206" i="23" s="1"/>
  <c r="AB396" i="29"/>
  <c r="AB378" i="29"/>
  <c r="AJ382" i="29"/>
  <c r="AJ398" i="29"/>
  <c r="AB388" i="29"/>
  <c r="AB376" i="29"/>
  <c r="AJ375" i="29"/>
  <c r="AJ391" i="29"/>
  <c r="AJ23" i="29"/>
  <c r="AI23" i="29" s="1"/>
  <c r="AB379" i="29"/>
  <c r="AB404" i="29"/>
  <c r="AI404" i="29" s="1"/>
  <c r="AJ388" i="29"/>
  <c r="AJ404" i="29"/>
  <c r="AB375" i="29"/>
  <c r="AB401" i="29"/>
  <c r="AJ377" i="29"/>
  <c r="AJ393" i="29"/>
  <c r="AJ15" i="29"/>
  <c r="AI15" i="29" s="1"/>
  <c r="AJ67" i="29"/>
  <c r="AI67" i="29" s="1"/>
  <c r="AJ131" i="29"/>
  <c r="AI131" i="29" s="1"/>
  <c r="AB165" i="29"/>
  <c r="I169" i="23" s="1"/>
  <c r="AB173" i="29"/>
  <c r="AB174" i="29"/>
  <c r="AB177" i="29"/>
  <c r="I181" i="23" s="1"/>
  <c r="H181" i="23" s="1"/>
  <c r="AB181" i="29"/>
  <c r="I185" i="23" s="1"/>
  <c r="AB185" i="29"/>
  <c r="AB179" i="29"/>
  <c r="I183" i="23" s="1"/>
  <c r="AB203" i="29"/>
  <c r="AB186" i="29"/>
  <c r="AB178" i="29"/>
  <c r="I182" i="23" s="1"/>
  <c r="AB182" i="29"/>
  <c r="I186" i="23" s="1"/>
  <c r="AB207" i="29"/>
  <c r="AB192" i="29"/>
  <c r="AB200" i="29"/>
  <c r="I204" i="23" s="1"/>
  <c r="AB399" i="29"/>
  <c r="AB394" i="29"/>
  <c r="AI394" i="29" s="1"/>
  <c r="AJ386" i="29"/>
  <c r="AJ402" i="29"/>
  <c r="AB398" i="29"/>
  <c r="AI398" i="29" s="1"/>
  <c r="AB385" i="29"/>
  <c r="AJ379" i="29"/>
  <c r="AJ395" i="29"/>
  <c r="AJ39" i="29"/>
  <c r="AI39" i="29" s="1"/>
  <c r="AB386" i="29"/>
  <c r="AI386" i="29" s="1"/>
  <c r="AJ376" i="29"/>
  <c r="AJ392" i="29"/>
  <c r="AJ11" i="29"/>
  <c r="AI11" i="29" s="1"/>
  <c r="AB395" i="29"/>
  <c r="AB389" i="29"/>
  <c r="AJ381" i="29"/>
  <c r="AJ397" i="29"/>
  <c r="AJ31" i="29"/>
  <c r="AI31" i="29" s="1"/>
  <c r="AJ83" i="29"/>
  <c r="AI83" i="29" s="1"/>
  <c r="AJ147" i="29"/>
  <c r="AI147" i="29" s="1"/>
  <c r="AJ211" i="29"/>
  <c r="AB164" i="29"/>
  <c r="I168" i="23" s="1"/>
  <c r="AB168" i="29"/>
  <c r="I172" i="23" s="1"/>
  <c r="AB170" i="29"/>
  <c r="AB210" i="29"/>
  <c r="AB214" i="29"/>
  <c r="AB218" i="29"/>
  <c r="AB193" i="29"/>
  <c r="AB201" i="29"/>
  <c r="I205" i="23" s="1"/>
  <c r="AB184" i="29"/>
  <c r="AB215" i="29"/>
  <c r="AB219" i="29"/>
  <c r="AB211" i="29"/>
  <c r="AB198" i="29"/>
  <c r="I202" i="23" s="1"/>
  <c r="AB175" i="29"/>
  <c r="I179" i="23" s="1"/>
  <c r="H179" i="23" s="1"/>
  <c r="AB383" i="29"/>
  <c r="AB382" i="29"/>
  <c r="AI382" i="29" s="1"/>
  <c r="AJ390" i="29"/>
  <c r="AJ19" i="29"/>
  <c r="AI19" i="29" s="1"/>
  <c r="AB377" i="29"/>
  <c r="AI377" i="29" s="1"/>
  <c r="AB397" i="29"/>
  <c r="AI397" i="29" s="1"/>
  <c r="AJ383" i="29"/>
  <c r="AJ399" i="29"/>
  <c r="AB390" i="29"/>
  <c r="AB381" i="29"/>
  <c r="AJ380" i="29"/>
  <c r="AJ396" i="29"/>
  <c r="AJ27" i="29"/>
  <c r="AI27" i="29" s="1"/>
  <c r="AB391" i="29"/>
  <c r="AI391" i="29" s="1"/>
  <c r="AB393" i="29"/>
  <c r="AI393" i="29" s="1"/>
  <c r="AJ385" i="29"/>
  <c r="AJ401" i="29"/>
  <c r="AJ47" i="29"/>
  <c r="AI47" i="29" s="1"/>
  <c r="AJ99" i="29"/>
  <c r="AI99" i="29" s="1"/>
  <c r="AJ243" i="29"/>
  <c r="AJ60" i="29"/>
  <c r="AI60" i="29" s="1"/>
  <c r="AJ124" i="29"/>
  <c r="AI124" i="29" s="1"/>
  <c r="AJ188" i="29"/>
  <c r="AI188" i="29" s="1"/>
  <c r="AJ252" i="29"/>
  <c r="AJ316" i="29"/>
  <c r="AJ45" i="29"/>
  <c r="AI45" i="29" s="1"/>
  <c r="AJ109" i="29"/>
  <c r="AI109" i="29" s="1"/>
  <c r="AJ173" i="29"/>
  <c r="AJ237" i="29"/>
  <c r="AJ54" i="29"/>
  <c r="AI54" i="29" s="1"/>
  <c r="AJ118" i="29"/>
  <c r="AI118" i="29" s="1"/>
  <c r="AJ182" i="29"/>
  <c r="AI182" i="29" s="1"/>
  <c r="AJ246" i="29"/>
  <c r="AJ310" i="29"/>
  <c r="AJ325" i="29"/>
  <c r="AJ87" i="29"/>
  <c r="AI87" i="29" s="1"/>
  <c r="AJ151" i="29"/>
  <c r="AI151" i="29" s="1"/>
  <c r="AJ215" i="29"/>
  <c r="AI215" i="29" s="1"/>
  <c r="AJ32" i="29"/>
  <c r="AI32" i="29" s="1"/>
  <c r="AJ96" i="29"/>
  <c r="AI96" i="29" s="1"/>
  <c r="AJ160" i="29"/>
  <c r="AI160" i="29" s="1"/>
  <c r="AJ224" i="29"/>
  <c r="AJ288" i="29"/>
  <c r="AJ17" i="29"/>
  <c r="AI17" i="29" s="1"/>
  <c r="AJ81" i="29"/>
  <c r="AI81" i="29" s="1"/>
  <c r="AJ145" i="29"/>
  <c r="AI145" i="29" s="1"/>
  <c r="AJ209" i="29"/>
  <c r="AI209" i="29" s="1"/>
  <c r="AJ26" i="29"/>
  <c r="AI26" i="29" s="1"/>
  <c r="AJ90" i="29"/>
  <c r="AI90" i="29" s="1"/>
  <c r="AJ154" i="29"/>
  <c r="AI154" i="29" s="1"/>
  <c r="AJ218" i="29"/>
  <c r="AI218" i="29" s="1"/>
  <c r="AJ282" i="29"/>
  <c r="AJ269" i="29"/>
  <c r="AJ369" i="29"/>
  <c r="AJ358" i="29"/>
  <c r="AJ343" i="29"/>
  <c r="AJ75" i="29"/>
  <c r="AI75" i="29" s="1"/>
  <c r="AJ139" i="29"/>
  <c r="AI139" i="29" s="1"/>
  <c r="AJ203" i="29"/>
  <c r="AI203" i="29" s="1"/>
  <c r="AJ20" i="29"/>
  <c r="AI20" i="29" s="1"/>
  <c r="AJ84" i="29"/>
  <c r="AI84" i="29" s="1"/>
  <c r="AJ148" i="29"/>
  <c r="AI148" i="29" s="1"/>
  <c r="AJ212" i="29"/>
  <c r="AI212" i="29" s="1"/>
  <c r="AJ276" i="29"/>
  <c r="AJ340" i="29"/>
  <c r="AJ69" i="29"/>
  <c r="AI69" i="29" s="1"/>
  <c r="AJ133" i="29"/>
  <c r="AI133" i="29" s="1"/>
  <c r="AJ197" i="29"/>
  <c r="AJ14" i="29"/>
  <c r="AI14" i="29" s="1"/>
  <c r="AJ78" i="29"/>
  <c r="AI78" i="29" s="1"/>
  <c r="AJ142" i="29"/>
  <c r="AI142" i="29" s="1"/>
  <c r="AJ206" i="29"/>
  <c r="AI206" i="29" s="1"/>
  <c r="AJ270" i="29"/>
  <c r="AJ334" i="29"/>
  <c r="AJ63" i="29"/>
  <c r="AI63" i="29" s="1"/>
  <c r="AJ127" i="29"/>
  <c r="AI127" i="29" s="1"/>
  <c r="AJ191" i="29"/>
  <c r="AI191" i="29" s="1"/>
  <c r="AJ255" i="29"/>
  <c r="AJ72" i="29"/>
  <c r="AI72" i="29" s="1"/>
  <c r="AJ136" i="29"/>
  <c r="AI136" i="29" s="1"/>
  <c r="AJ200" i="29"/>
  <c r="AI200" i="29" s="1"/>
  <c r="AJ264" i="29"/>
  <c r="AJ328" i="29"/>
  <c r="AJ57" i="29"/>
  <c r="AI57" i="29" s="1"/>
  <c r="AJ121" i="29"/>
  <c r="AI121" i="29" s="1"/>
  <c r="AJ185" i="29"/>
  <c r="AJ249" i="29"/>
  <c r="AJ66" i="29"/>
  <c r="AI66" i="29" s="1"/>
  <c r="AJ130" i="29"/>
  <c r="AI130" i="29" s="1"/>
  <c r="AJ194" i="29"/>
  <c r="AI194" i="29" s="1"/>
  <c r="AJ258" i="29"/>
  <c r="AJ322" i="29"/>
  <c r="AJ345" i="29"/>
  <c r="AJ327" i="29"/>
  <c r="AJ297" i="29"/>
  <c r="AJ275" i="29"/>
  <c r="AJ257" i="29"/>
  <c r="AJ323" i="29"/>
  <c r="AB318" i="29"/>
  <c r="AB332" i="29"/>
  <c r="AB306" i="29"/>
  <c r="AJ303" i="29"/>
  <c r="AJ371" i="29"/>
  <c r="AJ368" i="29"/>
  <c r="AB339" i="29"/>
  <c r="AB225" i="29"/>
  <c r="AB263" i="29"/>
  <c r="AB277" i="29"/>
  <c r="AB294" i="29"/>
  <c r="AB363" i="29"/>
  <c r="AJ289" i="29"/>
  <c r="AJ339" i="29"/>
  <c r="AB286" i="29"/>
  <c r="AB355" i="29"/>
  <c r="AB241" i="29"/>
  <c r="AB279" i="29"/>
  <c r="AJ305" i="29"/>
  <c r="AJ344" i="29"/>
  <c r="AB366" i="29"/>
  <c r="AB252" i="29"/>
  <c r="AI252" i="29" s="1"/>
  <c r="AB226" i="29"/>
  <c r="AB295" i="29"/>
  <c r="AB368" i="29"/>
  <c r="AI368" i="29" s="1"/>
  <c r="AB262" i="29"/>
  <c r="AB343" i="29"/>
  <c r="AI343" i="29" s="1"/>
  <c r="AB278" i="29"/>
  <c r="AB356" i="29"/>
  <c r="AB298" i="29"/>
  <c r="AB367" i="29"/>
  <c r="AB325" i="29"/>
  <c r="AI325" i="29" s="1"/>
  <c r="AB308" i="29"/>
  <c r="AB250" i="29"/>
  <c r="AB264" i="29"/>
  <c r="AI264" i="29" s="1"/>
  <c r="AB349" i="29"/>
  <c r="AB320" i="29"/>
  <c r="AB251" i="29"/>
  <c r="AB266" i="29"/>
  <c r="AB280" i="29"/>
  <c r="AB224" i="29"/>
  <c r="AI224" i="29" s="1"/>
  <c r="AB246" i="29"/>
  <c r="AB340" i="29"/>
  <c r="AI340" i="29" s="1"/>
  <c r="AB223" i="29"/>
  <c r="AB296" i="29"/>
  <c r="AB337" i="29"/>
  <c r="AJ163" i="29"/>
  <c r="AJ12" i="29"/>
  <c r="AI12" i="29" s="1"/>
  <c r="AJ76" i="29"/>
  <c r="AI76" i="29" s="1"/>
  <c r="AJ140" i="29"/>
  <c r="AI140" i="29" s="1"/>
  <c r="AJ204" i="29"/>
  <c r="AI204" i="29" s="1"/>
  <c r="AJ268" i="29"/>
  <c r="AJ332" i="29"/>
  <c r="AJ61" i="29"/>
  <c r="AI61" i="29" s="1"/>
  <c r="AJ125" i="29"/>
  <c r="AI125" i="29" s="1"/>
  <c r="AJ189" i="29"/>
  <c r="AI189" i="29" s="1"/>
  <c r="AJ253" i="29"/>
  <c r="AJ70" i="29"/>
  <c r="AI70" i="29" s="1"/>
  <c r="AJ134" i="29"/>
  <c r="AI134" i="29" s="1"/>
  <c r="AJ198" i="29"/>
  <c r="AI198" i="29" s="1"/>
  <c r="AJ262" i="29"/>
  <c r="AJ326" i="29"/>
  <c r="AJ349" i="29"/>
  <c r="AJ103" i="29"/>
  <c r="AI103" i="29" s="1"/>
  <c r="AJ167" i="29"/>
  <c r="AJ231" i="29"/>
  <c r="AJ48" i="29"/>
  <c r="AI48" i="29" s="1"/>
  <c r="AJ112" i="29"/>
  <c r="AI112" i="29" s="1"/>
  <c r="AJ176" i="29"/>
  <c r="AI176" i="29" s="1"/>
  <c r="AJ240" i="29"/>
  <c r="AJ304" i="29"/>
  <c r="AJ33" i="29"/>
  <c r="AI33" i="29" s="1"/>
  <c r="AJ97" i="29"/>
  <c r="AI97" i="29" s="1"/>
  <c r="AJ161" i="29"/>
  <c r="AI161" i="29" s="1"/>
  <c r="AJ225" i="29"/>
  <c r="AJ42" i="29"/>
  <c r="AI42" i="29" s="1"/>
  <c r="AJ106" i="29"/>
  <c r="AI106" i="29" s="1"/>
  <c r="AJ170" i="29"/>
  <c r="AJ234" i="29"/>
  <c r="AJ298" i="29"/>
  <c r="AJ301" i="29"/>
  <c r="AJ279" i="29"/>
  <c r="AJ374" i="29"/>
  <c r="AJ359" i="29"/>
  <c r="AJ91" i="29"/>
  <c r="AI91" i="29" s="1"/>
  <c r="AJ155" i="29"/>
  <c r="AI155" i="29" s="1"/>
  <c r="AJ219" i="29"/>
  <c r="AI219" i="29" s="1"/>
  <c r="AJ36" i="29"/>
  <c r="AI36" i="29" s="1"/>
  <c r="AJ100" i="29"/>
  <c r="AI100" i="29" s="1"/>
  <c r="AJ164" i="29"/>
  <c r="AJ228" i="29"/>
  <c r="AJ292" i="29"/>
  <c r="AJ21" i="29"/>
  <c r="AI21" i="29" s="1"/>
  <c r="AJ85" i="29"/>
  <c r="AI85" i="29" s="1"/>
  <c r="AJ149" i="29"/>
  <c r="AI149" i="29" s="1"/>
  <c r="AJ213" i="29"/>
  <c r="AI213" i="29" s="1"/>
  <c r="AJ30" i="29"/>
  <c r="AI30" i="29" s="1"/>
  <c r="AJ94" i="29"/>
  <c r="AI94" i="29" s="1"/>
  <c r="AJ158" i="29"/>
  <c r="AI158" i="29" s="1"/>
  <c r="AJ222" i="29"/>
  <c r="AJ286" i="29"/>
  <c r="AJ277" i="29"/>
  <c r="AJ79" i="29"/>
  <c r="AI79" i="29" s="1"/>
  <c r="AJ143" i="29"/>
  <c r="AI143" i="29" s="1"/>
  <c r="AJ207" i="29"/>
  <c r="AI207" i="29" s="1"/>
  <c r="AJ24" i="29"/>
  <c r="AI24" i="29" s="1"/>
  <c r="AJ88" i="29"/>
  <c r="AI88" i="29" s="1"/>
  <c r="AJ152" i="29"/>
  <c r="AI152" i="29" s="1"/>
  <c r="AJ216" i="29"/>
  <c r="AI216" i="29" s="1"/>
  <c r="AJ280" i="29"/>
  <c r="AJ73" i="29"/>
  <c r="AI73" i="29" s="1"/>
  <c r="AJ137" i="29"/>
  <c r="AI137" i="29" s="1"/>
  <c r="AJ201" i="29"/>
  <c r="AI201" i="29" s="1"/>
  <c r="AJ18" i="29"/>
  <c r="AI18" i="29" s="1"/>
  <c r="AJ82" i="29"/>
  <c r="AI82" i="29" s="1"/>
  <c r="AJ146" i="29"/>
  <c r="AI146" i="29" s="1"/>
  <c r="AJ210" i="29"/>
  <c r="AI210" i="29" s="1"/>
  <c r="AJ274" i="29"/>
  <c r="AJ338" i="29"/>
  <c r="AJ361" i="29"/>
  <c r="AJ350" i="29"/>
  <c r="AJ329" i="29"/>
  <c r="AJ357" i="29"/>
  <c r="AJ321" i="29"/>
  <c r="AJ348" i="29"/>
  <c r="AB259" i="29"/>
  <c r="AB273" i="29"/>
  <c r="AB370" i="29"/>
  <c r="AJ354" i="29"/>
  <c r="AJ299" i="29"/>
  <c r="AB270" i="29"/>
  <c r="AI270" i="29" s="1"/>
  <c r="AB220" i="29"/>
  <c r="AB289" i="29"/>
  <c r="AI289" i="29" s="1"/>
  <c r="AB327" i="29"/>
  <c r="AI327" i="29" s="1"/>
  <c r="AB341" i="29"/>
  <c r="AB358" i="29"/>
  <c r="AI358" i="29" s="1"/>
  <c r="AJ373" i="29"/>
  <c r="AJ347" i="29"/>
  <c r="AJ356" i="29"/>
  <c r="AB350" i="29"/>
  <c r="AB236" i="29"/>
  <c r="AB305" i="29"/>
  <c r="AJ271" i="29"/>
  <c r="AJ355" i="29"/>
  <c r="AJ360" i="29"/>
  <c r="AB243" i="29"/>
  <c r="AI243" i="29" s="1"/>
  <c r="AB316" i="29"/>
  <c r="AI316" i="29" s="1"/>
  <c r="AB290" i="29"/>
  <c r="AB359" i="29"/>
  <c r="AI359" i="29" s="1"/>
  <c r="AB245" i="29"/>
  <c r="AB326" i="29"/>
  <c r="AI326" i="29" s="1"/>
  <c r="AB256" i="29"/>
  <c r="AB315" i="29"/>
  <c r="AB233" i="29"/>
  <c r="AB362" i="29"/>
  <c r="AB248" i="29"/>
  <c r="AB310" i="29"/>
  <c r="AI310" i="29" s="1"/>
  <c r="AB372" i="29"/>
  <c r="AB314" i="29"/>
  <c r="AB328" i="29"/>
  <c r="AI328" i="29" s="1"/>
  <c r="AB344" i="29"/>
  <c r="AI344" i="29" s="1"/>
  <c r="AB229" i="29"/>
  <c r="AB260" i="29"/>
  <c r="AB330" i="29"/>
  <c r="AB237" i="29"/>
  <c r="AB352" i="29"/>
  <c r="AB374" i="29"/>
  <c r="AI374" i="29" s="1"/>
  <c r="AB297" i="29"/>
  <c r="AI297" i="29" s="1"/>
  <c r="AB287" i="29"/>
  <c r="AB360" i="29"/>
  <c r="AB312" i="29"/>
  <c r="AJ195" i="29"/>
  <c r="AJ28" i="29"/>
  <c r="AI28" i="29" s="1"/>
  <c r="AJ92" i="29"/>
  <c r="AI92" i="29" s="1"/>
  <c r="AJ156" i="29"/>
  <c r="AI156" i="29" s="1"/>
  <c r="AJ220" i="29"/>
  <c r="AJ284" i="29"/>
  <c r="AJ13" i="29"/>
  <c r="AI13" i="29" s="1"/>
  <c r="AJ77" i="29"/>
  <c r="AI77" i="29" s="1"/>
  <c r="AJ141" i="29"/>
  <c r="AI141" i="29" s="1"/>
  <c r="AJ205" i="29"/>
  <c r="AI205" i="29" s="1"/>
  <c r="AJ22" i="29"/>
  <c r="AI22" i="29" s="1"/>
  <c r="AJ86" i="29"/>
  <c r="AI86" i="29" s="1"/>
  <c r="AJ150" i="29"/>
  <c r="AI150" i="29" s="1"/>
  <c r="AJ214" i="29"/>
  <c r="AI214" i="29" s="1"/>
  <c r="AJ278" i="29"/>
  <c r="AJ261" i="29"/>
  <c r="AJ55" i="29"/>
  <c r="AI55" i="29" s="1"/>
  <c r="AJ119" i="29"/>
  <c r="AI119" i="29" s="1"/>
  <c r="AJ183" i="29"/>
  <c r="AI183" i="29" s="1"/>
  <c r="AJ247" i="29"/>
  <c r="AJ64" i="29"/>
  <c r="AI64" i="29" s="1"/>
  <c r="AJ128" i="29"/>
  <c r="AI128" i="29" s="1"/>
  <c r="AJ192" i="29"/>
  <c r="AI192" i="29" s="1"/>
  <c r="AJ256" i="29"/>
  <c r="AJ320" i="29"/>
  <c r="AJ49" i="29"/>
  <c r="AI49" i="29" s="1"/>
  <c r="AJ113" i="29"/>
  <c r="AI113" i="29" s="1"/>
  <c r="AJ177" i="29"/>
  <c r="AI177" i="29" s="1"/>
  <c r="AJ241" i="29"/>
  <c r="AJ58" i="29"/>
  <c r="AI58" i="29" s="1"/>
  <c r="AJ122" i="29"/>
  <c r="AI122" i="29" s="1"/>
  <c r="AJ186" i="29"/>
  <c r="AI186" i="29" s="1"/>
  <c r="AJ250" i="29"/>
  <c r="AJ314" i="29"/>
  <c r="AJ333" i="29"/>
  <c r="AJ311" i="29"/>
  <c r="AJ281" i="29"/>
  <c r="AJ259" i="29"/>
  <c r="AJ107" i="29"/>
  <c r="AI107" i="29" s="1"/>
  <c r="AJ171" i="29"/>
  <c r="AI171" i="29" s="1"/>
  <c r="AJ235" i="29"/>
  <c r="AJ52" i="29"/>
  <c r="AI52" i="29" s="1"/>
  <c r="AJ116" i="29"/>
  <c r="AI116" i="29" s="1"/>
  <c r="AJ180" i="29"/>
  <c r="AI180" i="29" s="1"/>
  <c r="AJ244" i="29"/>
  <c r="AJ308" i="29"/>
  <c r="AJ37" i="29"/>
  <c r="AI37" i="29" s="1"/>
  <c r="AJ101" i="29"/>
  <c r="AI101" i="29" s="1"/>
  <c r="AJ165" i="29"/>
  <c r="AJ229" i="29"/>
  <c r="AJ46" i="29"/>
  <c r="AI46" i="29" s="1"/>
  <c r="AJ110" i="29"/>
  <c r="AI110" i="29" s="1"/>
  <c r="AJ174" i="29"/>
  <c r="AI174" i="29" s="1"/>
  <c r="AJ238" i="29"/>
  <c r="AJ302" i="29"/>
  <c r="AJ309" i="29"/>
  <c r="AJ95" i="29"/>
  <c r="AI95" i="29" s="1"/>
  <c r="AJ159" i="29"/>
  <c r="AI159" i="29" s="1"/>
  <c r="AJ223" i="29"/>
  <c r="AJ40" i="29"/>
  <c r="AI40" i="29" s="1"/>
  <c r="AJ104" i="29"/>
  <c r="AI104" i="29" s="1"/>
  <c r="AJ168" i="29"/>
  <c r="AJ232" i="29"/>
  <c r="AJ296" i="29"/>
  <c r="AJ25" i="29"/>
  <c r="AI25" i="29" s="1"/>
  <c r="AJ89" i="29"/>
  <c r="AI89" i="29" s="1"/>
  <c r="AJ153" i="29"/>
  <c r="AI153" i="29" s="1"/>
  <c r="AJ217" i="29"/>
  <c r="AI217" i="29" s="1"/>
  <c r="AJ34" i="29"/>
  <c r="AI34" i="29" s="1"/>
  <c r="AJ98" i="29"/>
  <c r="AI98" i="29" s="1"/>
  <c r="AJ162" i="29"/>
  <c r="AI162" i="29" s="1"/>
  <c r="AJ226" i="29"/>
  <c r="AJ290" i="29"/>
  <c r="AJ285" i="29"/>
  <c r="AJ263" i="29"/>
  <c r="AJ366" i="29"/>
  <c r="AJ351" i="29"/>
  <c r="AJ287" i="29"/>
  <c r="AJ363" i="29"/>
  <c r="AJ364" i="29"/>
  <c r="AB323" i="29"/>
  <c r="AI323" i="29" s="1"/>
  <c r="AB353" i="29"/>
  <c r="AB247" i="29"/>
  <c r="AJ273" i="29"/>
  <c r="AJ331" i="29"/>
  <c r="AB334" i="29"/>
  <c r="AI334" i="29" s="1"/>
  <c r="AB284" i="29"/>
  <c r="AI284" i="29" s="1"/>
  <c r="AB258" i="29"/>
  <c r="AI258" i="29" s="1"/>
  <c r="AB272" i="29"/>
  <c r="AB313" i="29"/>
  <c r="AB235" i="29"/>
  <c r="AJ319" i="29"/>
  <c r="AJ267" i="29"/>
  <c r="AJ372" i="29"/>
  <c r="AB227" i="29"/>
  <c r="AB300" i="29"/>
  <c r="AB274" i="29"/>
  <c r="AI274" i="29" s="1"/>
  <c r="AJ335" i="29"/>
  <c r="AJ283" i="29"/>
  <c r="AB238" i="29"/>
  <c r="AB307" i="29"/>
  <c r="AB257" i="29"/>
  <c r="AB354" i="29"/>
  <c r="AI354" i="29" s="1"/>
  <c r="AB240" i="29"/>
  <c r="AI240" i="29" s="1"/>
  <c r="AB309" i="29"/>
  <c r="AB267" i="29"/>
  <c r="AB293" i="29"/>
  <c r="AB228" i="29"/>
  <c r="AI228" i="29" s="1"/>
  <c r="AB329" i="29"/>
  <c r="AI329" i="29" s="1"/>
  <c r="AB239" i="29"/>
  <c r="AB369" i="29"/>
  <c r="AI369" i="29" s="1"/>
  <c r="AB347" i="29"/>
  <c r="AI347" i="29" s="1"/>
  <c r="AB249" i="29"/>
  <c r="AI249" i="29" s="1"/>
  <c r="AB255" i="29"/>
  <c r="AI255" i="29" s="1"/>
  <c r="AB221" i="29"/>
  <c r="AB301" i="29"/>
  <c r="AI301" i="29" s="1"/>
  <c r="AB357" i="29"/>
  <c r="AB324" i="29"/>
  <c r="AB271" i="29"/>
  <c r="AB365" i="29"/>
  <c r="AB261" i="29"/>
  <c r="AB283" i="29"/>
  <c r="AI283" i="29" s="1"/>
  <c r="AB282" i="29"/>
  <c r="AI282" i="29" s="1"/>
  <c r="AB351" i="29"/>
  <c r="AB253" i="29"/>
  <c r="AI253" i="29" s="1"/>
  <c r="AB269" i="29"/>
  <c r="AJ227" i="29"/>
  <c r="AJ44" i="29"/>
  <c r="AI44" i="29" s="1"/>
  <c r="AJ108" i="29"/>
  <c r="AI108" i="29" s="1"/>
  <c r="AJ172" i="29"/>
  <c r="AI172" i="29" s="1"/>
  <c r="AJ236" i="29"/>
  <c r="AJ300" i="29"/>
  <c r="AJ29" i="29"/>
  <c r="AI29" i="29" s="1"/>
  <c r="AJ93" i="29"/>
  <c r="AI93" i="29" s="1"/>
  <c r="AJ157" i="29"/>
  <c r="AI157" i="29" s="1"/>
  <c r="AJ221" i="29"/>
  <c r="AJ38" i="29"/>
  <c r="AI38" i="29" s="1"/>
  <c r="AJ102" i="29"/>
  <c r="AI102" i="29" s="1"/>
  <c r="AJ166" i="29"/>
  <c r="AJ230" i="29"/>
  <c r="AJ294" i="29"/>
  <c r="AJ293" i="29"/>
  <c r="AJ71" i="29"/>
  <c r="AI71" i="29" s="1"/>
  <c r="AJ135" i="29"/>
  <c r="AI135" i="29" s="1"/>
  <c r="AJ199" i="29"/>
  <c r="AI199" i="29" s="1"/>
  <c r="AJ16" i="29"/>
  <c r="AI16" i="29" s="1"/>
  <c r="AJ80" i="29"/>
  <c r="AI80" i="29" s="1"/>
  <c r="AJ144" i="29"/>
  <c r="AI144" i="29" s="1"/>
  <c r="AJ208" i="29"/>
  <c r="AI208" i="29" s="1"/>
  <c r="AJ272" i="29"/>
  <c r="AJ336" i="29"/>
  <c r="AJ65" i="29"/>
  <c r="AI65" i="29" s="1"/>
  <c r="AJ129" i="29"/>
  <c r="AI129" i="29" s="1"/>
  <c r="AJ193" i="29"/>
  <c r="AJ10" i="29"/>
  <c r="AI10" i="29" s="1"/>
  <c r="AJ74" i="29"/>
  <c r="AI74" i="29" s="1"/>
  <c r="AJ138" i="29"/>
  <c r="AI138" i="29" s="1"/>
  <c r="AJ202" i="29"/>
  <c r="AI202" i="29" s="1"/>
  <c r="AJ266" i="29"/>
  <c r="AJ330" i="29"/>
  <c r="AJ353" i="29"/>
  <c r="AJ342" i="29"/>
  <c r="AJ313" i="29"/>
  <c r="AJ59" i="29"/>
  <c r="AI59" i="29" s="1"/>
  <c r="AJ123" i="29"/>
  <c r="AI123" i="29" s="1"/>
  <c r="AJ187" i="29"/>
  <c r="AI187" i="29" s="1"/>
  <c r="AJ251" i="29"/>
  <c r="AJ68" i="29"/>
  <c r="AI68" i="29" s="1"/>
  <c r="AJ132" i="29"/>
  <c r="AI132" i="29" s="1"/>
  <c r="AJ196" i="29"/>
  <c r="AI196" i="29" s="1"/>
  <c r="AJ260" i="29"/>
  <c r="AJ324" i="29"/>
  <c r="AJ53" i="29"/>
  <c r="AI53" i="29" s="1"/>
  <c r="AJ117" i="29"/>
  <c r="AI117" i="29" s="1"/>
  <c r="AJ181" i="29"/>
  <c r="AI181" i="29" s="1"/>
  <c r="AJ245" i="29"/>
  <c r="AJ62" i="29"/>
  <c r="AI62" i="29" s="1"/>
  <c r="AJ126" i="29"/>
  <c r="AI126" i="29" s="1"/>
  <c r="AJ190" i="29"/>
  <c r="AI190" i="29" s="1"/>
  <c r="AJ254" i="29"/>
  <c r="AJ318" i="29"/>
  <c r="AJ341" i="29"/>
  <c r="AJ111" i="29"/>
  <c r="AI111" i="29" s="1"/>
  <c r="AJ175" i="29"/>
  <c r="AI175" i="29" s="1"/>
  <c r="AJ239" i="29"/>
  <c r="AJ56" i="29"/>
  <c r="AI56" i="29" s="1"/>
  <c r="AJ120" i="29"/>
  <c r="AI120" i="29" s="1"/>
  <c r="AJ184" i="29"/>
  <c r="AI184" i="29" s="1"/>
  <c r="AJ248" i="29"/>
  <c r="AJ312" i="29"/>
  <c r="AJ41" i="29"/>
  <c r="AI41" i="29" s="1"/>
  <c r="AJ105" i="29"/>
  <c r="AI105" i="29" s="1"/>
  <c r="AJ169" i="29"/>
  <c r="AJ233" i="29"/>
  <c r="AJ50" i="29"/>
  <c r="AI50" i="29" s="1"/>
  <c r="AJ114" i="29"/>
  <c r="AI114" i="29" s="1"/>
  <c r="AJ178" i="29"/>
  <c r="AJ242" i="29"/>
  <c r="AJ306" i="29"/>
  <c r="AJ317" i="29"/>
  <c r="AJ295" i="29"/>
  <c r="AJ265" i="29"/>
  <c r="AJ367" i="29"/>
  <c r="AJ346" i="29"/>
  <c r="AJ291" i="29"/>
  <c r="AB254" i="29"/>
  <c r="AB268" i="29"/>
  <c r="AI268" i="29" s="1"/>
  <c r="AB242" i="29"/>
  <c r="AJ365" i="29"/>
  <c r="AJ337" i="29"/>
  <c r="AJ352" i="29"/>
  <c r="AB275" i="29"/>
  <c r="AI275" i="29" s="1"/>
  <c r="AB348" i="29"/>
  <c r="AI348" i="29" s="1"/>
  <c r="AB322" i="29"/>
  <c r="AI322" i="29" s="1"/>
  <c r="AB336" i="29"/>
  <c r="AI336" i="29" s="1"/>
  <c r="AB230" i="29"/>
  <c r="AI230" i="29" s="1"/>
  <c r="AB299" i="29"/>
  <c r="AI299" i="29" s="1"/>
  <c r="AJ362" i="29"/>
  <c r="AJ307" i="29"/>
  <c r="AB222" i="29"/>
  <c r="AI222" i="29" s="1"/>
  <c r="AB291" i="29"/>
  <c r="AI291" i="29" s="1"/>
  <c r="AB364" i="29"/>
  <c r="AB338" i="29"/>
  <c r="AJ370" i="29"/>
  <c r="AJ315" i="29"/>
  <c r="AB302" i="29"/>
  <c r="AI302" i="29" s="1"/>
  <c r="AB371" i="29"/>
  <c r="AI371" i="29" s="1"/>
  <c r="AB321" i="29"/>
  <c r="AI321" i="29" s="1"/>
  <c r="AB231" i="29"/>
  <c r="AI231" i="29" s="1"/>
  <c r="AB304" i="29"/>
  <c r="AB373" i="29"/>
  <c r="AI373" i="29" s="1"/>
  <c r="AB331" i="29"/>
  <c r="AI331" i="29" s="1"/>
  <c r="AB345" i="29"/>
  <c r="AB292" i="29"/>
  <c r="AI292" i="29" s="1"/>
  <c r="AB234" i="29"/>
  <c r="AB303" i="29"/>
  <c r="AI303" i="29" s="1"/>
  <c r="AB288" i="29"/>
  <c r="AI288" i="29" s="1"/>
  <c r="AB244" i="29"/>
  <c r="AI244" i="29" s="1"/>
  <c r="AB361" i="29"/>
  <c r="AI361" i="29" s="1"/>
  <c r="AB319" i="29"/>
  <c r="AI319" i="29" s="1"/>
  <c r="AB285" i="29"/>
  <c r="AI285" i="29" s="1"/>
  <c r="AB333" i="29"/>
  <c r="AI333" i="29" s="1"/>
  <c r="AB342" i="29"/>
  <c r="AB281" i="29"/>
  <c r="AI281" i="29" s="1"/>
  <c r="AB335" i="29"/>
  <c r="AI335" i="29" s="1"/>
  <c r="AB311" i="29"/>
  <c r="AB265" i="29"/>
  <c r="AB276" i="29"/>
  <c r="AI276" i="29" s="1"/>
  <c r="AB346" i="29"/>
  <c r="AB232" i="29"/>
  <c r="AI232" i="29" s="1"/>
  <c r="AB317" i="29"/>
  <c r="AR168" i="29"/>
  <c r="AR164" i="29"/>
  <c r="AR167" i="29"/>
  <c r="AR169" i="29"/>
  <c r="AR165" i="29"/>
  <c r="AR163" i="29"/>
  <c r="AR166" i="29"/>
  <c r="AR389" i="29"/>
  <c r="AS389" i="29" s="1"/>
  <c r="AR383" i="29"/>
  <c r="AS383" i="29" s="1"/>
  <c r="AR191" i="29"/>
  <c r="AS191" i="29" s="1"/>
  <c r="AR255" i="29"/>
  <c r="AS255" i="29" s="1"/>
  <c r="AR188" i="29"/>
  <c r="AS188" i="29" s="1"/>
  <c r="AR252" i="29"/>
  <c r="AS252" i="29" s="1"/>
  <c r="AR316" i="29"/>
  <c r="AS316" i="29" s="1"/>
  <c r="AR233" i="29"/>
  <c r="AS233" i="29" s="1"/>
  <c r="AR178" i="29"/>
  <c r="AS178" i="29" s="1"/>
  <c r="AR242" i="29"/>
  <c r="AS242" i="29" s="1"/>
  <c r="AR306" i="29"/>
  <c r="AS306" i="29" s="1"/>
  <c r="AR352" i="29"/>
  <c r="AS352" i="29" s="1"/>
  <c r="AR349" i="29"/>
  <c r="AS349" i="29" s="1"/>
  <c r="AR342" i="29"/>
  <c r="AS342" i="29" s="1"/>
  <c r="AR335" i="29"/>
  <c r="AS335" i="29" s="1"/>
  <c r="AR393" i="29"/>
  <c r="AS393" i="29" s="1"/>
  <c r="AR384" i="29"/>
  <c r="AS384" i="29" s="1"/>
  <c r="AR195" i="29"/>
  <c r="AS195" i="29" s="1"/>
  <c r="AR259" i="29"/>
  <c r="AS259" i="29" s="1"/>
  <c r="AR208" i="29"/>
  <c r="AS208" i="29" s="1"/>
  <c r="AR272" i="29"/>
  <c r="AS272" i="29" s="1"/>
  <c r="AR173" i="29"/>
  <c r="AS173" i="29" s="1"/>
  <c r="AR237" i="29"/>
  <c r="AS237" i="29" s="1"/>
  <c r="AR182" i="29"/>
  <c r="AS182" i="29" s="1"/>
  <c r="AR246" i="29"/>
  <c r="AS246" i="29" s="1"/>
  <c r="AR310" i="29"/>
  <c r="AS310" i="29" s="1"/>
  <c r="AR356" i="29"/>
  <c r="AS356" i="29" s="1"/>
  <c r="AR353" i="29"/>
  <c r="AS353" i="29" s="1"/>
  <c r="AR346" i="29"/>
  <c r="AS346" i="29" s="1"/>
  <c r="AR339" i="29"/>
  <c r="AS339" i="29" s="1"/>
  <c r="AR397" i="29"/>
  <c r="AS397" i="29" s="1"/>
  <c r="AR388" i="29"/>
  <c r="AS388" i="29" s="1"/>
  <c r="AR199" i="29"/>
  <c r="AS199" i="29" s="1"/>
  <c r="AR263" i="29"/>
  <c r="AS263" i="29" s="1"/>
  <c r="AR212" i="29"/>
  <c r="AS212" i="29" s="1"/>
  <c r="AR276" i="29"/>
  <c r="AS276" i="29" s="1"/>
  <c r="AR193" i="29"/>
  <c r="AS193" i="29" s="1"/>
  <c r="AR257" i="29"/>
  <c r="AS257" i="29" s="1"/>
  <c r="AR400" i="29"/>
  <c r="AS400" i="29" s="1"/>
  <c r="AR398" i="29"/>
  <c r="AS398" i="29" s="1"/>
  <c r="AR207" i="29"/>
  <c r="AS207" i="29" s="1"/>
  <c r="AR271" i="29"/>
  <c r="AS271" i="29" s="1"/>
  <c r="AR204" i="29"/>
  <c r="AS204" i="29" s="1"/>
  <c r="AR268" i="29"/>
  <c r="AS268" i="29" s="1"/>
  <c r="AR185" i="29"/>
  <c r="AS185" i="29" s="1"/>
  <c r="AR249" i="29"/>
  <c r="AS249" i="29" s="1"/>
  <c r="AR194" i="29"/>
  <c r="AS194" i="29" s="1"/>
  <c r="AR258" i="29"/>
  <c r="AS258" i="29" s="1"/>
  <c r="AR322" i="29"/>
  <c r="AS322" i="29" s="1"/>
  <c r="AR368" i="29"/>
  <c r="AS368" i="29" s="1"/>
  <c r="AR365" i="29"/>
  <c r="AS365" i="29" s="1"/>
  <c r="AR358" i="29"/>
  <c r="AS358" i="29" s="1"/>
  <c r="AR351" i="29"/>
  <c r="AS351" i="29" s="1"/>
  <c r="AR405" i="29"/>
  <c r="AS405" i="29" s="1"/>
  <c r="AR401" i="29"/>
  <c r="AS401" i="29" s="1"/>
  <c r="AR211" i="29"/>
  <c r="AS211" i="29" s="1"/>
  <c r="AR275" i="29"/>
  <c r="AS275" i="29" s="1"/>
  <c r="AR224" i="29"/>
  <c r="AS224" i="29" s="1"/>
  <c r="AR288" i="29"/>
  <c r="AS288" i="29" s="1"/>
  <c r="AR189" i="29"/>
  <c r="AS189" i="29" s="1"/>
  <c r="AR253" i="29"/>
  <c r="AS253" i="29" s="1"/>
  <c r="AR198" i="29"/>
  <c r="AS198" i="29" s="1"/>
  <c r="AR262" i="29"/>
  <c r="AS262" i="29" s="1"/>
  <c r="AR295" i="29"/>
  <c r="AS295" i="29" s="1"/>
  <c r="AR372" i="29"/>
  <c r="AS372" i="29" s="1"/>
  <c r="AR369" i="29"/>
  <c r="AS369" i="29" s="1"/>
  <c r="AR362" i="29"/>
  <c r="AS362" i="29" s="1"/>
  <c r="AR355" i="29"/>
  <c r="AS355" i="29" s="1"/>
  <c r="AR402" i="29"/>
  <c r="AS402" i="29" s="1"/>
  <c r="AR385" i="29"/>
  <c r="AS385" i="29" s="1"/>
  <c r="AR215" i="29"/>
  <c r="AS215" i="29" s="1"/>
  <c r="AR279" i="29"/>
  <c r="AS279" i="29" s="1"/>
  <c r="AR228" i="29"/>
  <c r="AS228" i="29" s="1"/>
  <c r="AR292" i="29"/>
  <c r="AS292" i="29" s="1"/>
  <c r="AR209" i="29"/>
  <c r="AS209" i="29" s="1"/>
  <c r="AR273" i="29"/>
  <c r="AS273" i="29" s="1"/>
  <c r="AR202" i="29"/>
  <c r="AS202" i="29" s="1"/>
  <c r="AR266" i="29"/>
  <c r="AS266" i="29" s="1"/>
  <c r="AR303" i="29"/>
  <c r="AS303" i="29" s="1"/>
  <c r="AR297" i="29"/>
  <c r="AS297" i="29" s="1"/>
  <c r="AR373" i="29"/>
  <c r="AS373" i="29" s="1"/>
  <c r="AR366" i="29"/>
  <c r="AS366" i="29" s="1"/>
  <c r="AR359" i="29"/>
  <c r="AS359" i="29" s="1"/>
  <c r="AR378" i="29"/>
  <c r="AS378" i="29" s="1"/>
  <c r="AR390" i="29"/>
  <c r="AS390" i="29" s="1"/>
  <c r="AR223" i="29"/>
  <c r="AS223" i="29" s="1"/>
  <c r="AR287" i="29"/>
  <c r="AS287" i="29" s="1"/>
  <c r="AR220" i="29"/>
  <c r="AS220" i="29" s="1"/>
  <c r="AR284" i="29"/>
  <c r="AS284" i="29" s="1"/>
  <c r="AR201" i="29"/>
  <c r="AS201" i="29" s="1"/>
  <c r="AR265" i="29"/>
  <c r="AS265" i="29" s="1"/>
  <c r="AR210" i="29"/>
  <c r="AS210" i="29" s="1"/>
  <c r="AR274" i="29"/>
  <c r="AS274" i="29" s="1"/>
  <c r="AR319" i="29"/>
  <c r="AS319" i="29" s="1"/>
  <c r="AR313" i="29"/>
  <c r="AS313" i="29" s="1"/>
  <c r="AR299" i="29"/>
  <c r="AS299" i="29" s="1"/>
  <c r="AR374" i="29"/>
  <c r="AS374" i="29" s="1"/>
  <c r="AR367" i="29"/>
  <c r="AS367" i="29" s="1"/>
  <c r="AR391" i="29"/>
  <c r="AS391" i="29" s="1"/>
  <c r="AR396" i="29"/>
  <c r="AS396" i="29" s="1"/>
  <c r="AR227" i="29"/>
  <c r="AS227" i="29" s="1"/>
  <c r="AR176" i="29"/>
  <c r="AS176" i="29" s="1"/>
  <c r="AR240" i="29"/>
  <c r="AS240" i="29" s="1"/>
  <c r="AR304" i="29"/>
  <c r="AS304" i="29" s="1"/>
  <c r="AR205" i="29"/>
  <c r="AS205" i="29" s="1"/>
  <c r="AR269" i="29"/>
  <c r="AS269" i="29" s="1"/>
  <c r="AR214" i="29"/>
  <c r="AS214" i="29" s="1"/>
  <c r="AR278" i="29"/>
  <c r="AS278" i="29" s="1"/>
  <c r="AR324" i="29"/>
  <c r="AS324" i="29" s="1"/>
  <c r="AR320" i="29"/>
  <c r="AS320" i="29" s="1"/>
  <c r="AR307" i="29"/>
  <c r="AS307" i="29" s="1"/>
  <c r="AR293" i="29"/>
  <c r="AS293" i="29" s="1"/>
  <c r="AR371" i="29"/>
  <c r="AS371" i="29" s="1"/>
  <c r="AR392" i="29"/>
  <c r="AS392" i="29" s="1"/>
  <c r="AR403" i="29"/>
  <c r="AS403" i="29" s="1"/>
  <c r="AR231" i="29"/>
  <c r="AS231" i="29" s="1"/>
  <c r="AR180" i="29"/>
  <c r="AS180" i="29" s="1"/>
  <c r="AR244" i="29"/>
  <c r="AS244" i="29" s="1"/>
  <c r="AR308" i="29"/>
  <c r="AS308" i="29" s="1"/>
  <c r="AR225" i="29"/>
  <c r="AS225" i="29" s="1"/>
  <c r="AR377" i="29"/>
  <c r="AS377" i="29" s="1"/>
  <c r="AR404" i="29"/>
  <c r="AS404" i="29" s="1"/>
  <c r="AR175" i="29"/>
  <c r="AS175" i="29" s="1"/>
  <c r="AR239" i="29"/>
  <c r="AS239" i="29" s="1"/>
  <c r="AR172" i="29"/>
  <c r="AS172" i="29" s="1"/>
  <c r="AR236" i="29"/>
  <c r="AS236" i="29" s="1"/>
  <c r="AR300" i="29"/>
  <c r="AS300" i="29" s="1"/>
  <c r="AR217" i="29"/>
  <c r="AS217" i="29" s="1"/>
  <c r="AR281" i="29"/>
  <c r="AS281" i="29" s="1"/>
  <c r="AR226" i="29"/>
  <c r="AS226" i="29" s="1"/>
  <c r="AR290" i="29"/>
  <c r="AS290" i="29" s="1"/>
  <c r="AR336" i="29"/>
  <c r="AS336" i="29" s="1"/>
  <c r="AR333" i="29"/>
  <c r="AS333" i="29" s="1"/>
  <c r="AR326" i="29"/>
  <c r="AS326" i="29" s="1"/>
  <c r="AR317" i="29"/>
  <c r="AS317" i="29" s="1"/>
  <c r="AR379" i="29"/>
  <c r="AS379" i="29" s="1"/>
  <c r="AR386" i="29"/>
  <c r="AS386" i="29" s="1"/>
  <c r="AR179" i="29"/>
  <c r="AS179" i="29" s="1"/>
  <c r="AR243" i="29"/>
  <c r="AS243" i="29" s="1"/>
  <c r="AR192" i="29"/>
  <c r="AS192" i="29" s="1"/>
  <c r="AR256" i="29"/>
  <c r="AS256" i="29" s="1"/>
  <c r="AR221" i="29"/>
  <c r="AS221" i="29" s="1"/>
  <c r="AR285" i="29"/>
  <c r="AS285" i="29" s="1"/>
  <c r="AR230" i="29"/>
  <c r="AS230" i="29" s="1"/>
  <c r="AR294" i="29"/>
  <c r="AS294" i="29" s="1"/>
  <c r="AR340" i="29"/>
  <c r="AS340" i="29" s="1"/>
  <c r="AR337" i="29"/>
  <c r="AS337" i="29" s="1"/>
  <c r="AR330" i="29"/>
  <c r="AS330" i="29" s="1"/>
  <c r="AR323" i="29"/>
  <c r="AS323" i="29" s="1"/>
  <c r="AR380" i="29"/>
  <c r="AS380" i="29" s="1"/>
  <c r="AR375" i="29"/>
  <c r="AS375" i="29" s="1"/>
  <c r="AR183" i="29"/>
  <c r="AS183" i="29" s="1"/>
  <c r="AR247" i="29"/>
  <c r="AS247" i="29" s="1"/>
  <c r="AR196" i="29"/>
  <c r="AS196" i="29" s="1"/>
  <c r="AR260" i="29"/>
  <c r="AS260" i="29" s="1"/>
  <c r="AR177" i="29"/>
  <c r="AS177" i="29" s="1"/>
  <c r="AR241" i="29"/>
  <c r="AS241" i="29" s="1"/>
  <c r="AR170" i="29"/>
  <c r="AS170" i="29" s="1"/>
  <c r="AR234" i="29"/>
  <c r="AS234" i="29" s="1"/>
  <c r="AR298" i="29"/>
  <c r="AS298" i="29" s="1"/>
  <c r="AR344" i="29"/>
  <c r="AS344" i="29" s="1"/>
  <c r="AR341" i="29"/>
  <c r="AS341" i="29" s="1"/>
  <c r="AR334" i="29"/>
  <c r="AS334" i="29" s="1"/>
  <c r="AR327" i="29"/>
  <c r="AS327" i="29" s="1"/>
  <c r="AR399" i="29"/>
  <c r="AS399" i="29" s="1"/>
  <c r="AR218" i="29"/>
  <c r="AS218" i="29" s="1"/>
  <c r="AR328" i="29"/>
  <c r="AS328" i="29" s="1"/>
  <c r="AR315" i="29"/>
  <c r="AS315" i="29" s="1"/>
  <c r="AR381" i="29"/>
  <c r="AS381" i="29" s="1"/>
  <c r="AR395" i="29"/>
  <c r="AS395" i="29" s="1"/>
  <c r="AR203" i="29"/>
  <c r="AS203" i="29" s="1"/>
  <c r="AR267" i="29"/>
  <c r="AS267" i="29" s="1"/>
  <c r="AR216" i="29"/>
  <c r="AS216" i="29" s="1"/>
  <c r="AR280" i="29"/>
  <c r="AS280" i="29" s="1"/>
  <c r="AR197" i="29"/>
  <c r="AS197" i="29" s="1"/>
  <c r="AR261" i="29"/>
  <c r="AS261" i="29" s="1"/>
  <c r="AR206" i="29"/>
  <c r="AS206" i="29" s="1"/>
  <c r="AR270" i="29"/>
  <c r="AS270" i="29" s="1"/>
  <c r="AR311" i="29"/>
  <c r="AS311" i="29" s="1"/>
  <c r="AR305" i="29"/>
  <c r="AS305" i="29" s="1"/>
  <c r="AR291" i="29"/>
  <c r="AS291" i="29" s="1"/>
  <c r="AR370" i="29"/>
  <c r="AS370" i="29" s="1"/>
  <c r="AR363" i="29"/>
  <c r="AS363" i="29" s="1"/>
  <c r="AR250" i="29"/>
  <c r="AS250" i="29" s="1"/>
  <c r="AR360" i="29"/>
  <c r="AS360" i="29" s="1"/>
  <c r="AR350" i="29"/>
  <c r="AS350" i="29" s="1"/>
  <c r="AR376" i="29"/>
  <c r="AS376" i="29" s="1"/>
  <c r="AR387" i="29"/>
  <c r="AS387" i="29" s="1"/>
  <c r="AR219" i="29"/>
  <c r="AS219" i="29" s="1"/>
  <c r="AR283" i="29"/>
  <c r="AS283" i="29" s="1"/>
  <c r="AR232" i="29"/>
  <c r="AS232" i="29" s="1"/>
  <c r="AR296" i="29"/>
  <c r="AS296" i="29" s="1"/>
  <c r="AR213" i="29"/>
  <c r="AS213" i="29" s="1"/>
  <c r="AR277" i="29"/>
  <c r="AS277" i="29" s="1"/>
  <c r="AR222" i="29"/>
  <c r="AS222" i="29" s="1"/>
  <c r="AR286" i="29"/>
  <c r="AS286" i="29" s="1"/>
  <c r="AR332" i="29"/>
  <c r="AS332" i="29" s="1"/>
  <c r="AR329" i="29"/>
  <c r="AS329" i="29" s="1"/>
  <c r="AR321" i="29"/>
  <c r="AS321" i="29" s="1"/>
  <c r="AR309" i="29"/>
  <c r="AS309" i="29" s="1"/>
  <c r="AR289" i="29"/>
  <c r="AS289" i="29" s="1"/>
  <c r="AR282" i="29"/>
  <c r="AS282" i="29" s="1"/>
  <c r="AR325" i="29"/>
  <c r="AS325" i="29" s="1"/>
  <c r="AR301" i="29"/>
  <c r="AS301" i="29" s="1"/>
  <c r="AR394" i="29"/>
  <c r="AS394" i="29" s="1"/>
  <c r="AR171" i="29"/>
  <c r="AS171" i="29" s="1"/>
  <c r="AR235" i="29"/>
  <c r="AS235" i="29" s="1"/>
  <c r="AR184" i="29"/>
  <c r="AS184" i="29" s="1"/>
  <c r="AR248" i="29"/>
  <c r="AS248" i="29" s="1"/>
  <c r="AR312" i="29"/>
  <c r="AS312" i="29" s="1"/>
  <c r="AR229" i="29"/>
  <c r="AS229" i="29" s="1"/>
  <c r="AR174" i="29"/>
  <c r="AS174" i="29" s="1"/>
  <c r="AR238" i="29"/>
  <c r="AS238" i="29" s="1"/>
  <c r="AR302" i="29"/>
  <c r="AS302" i="29" s="1"/>
  <c r="AR348" i="29"/>
  <c r="AS348" i="29" s="1"/>
  <c r="AR345" i="29"/>
  <c r="AS345" i="29" s="1"/>
  <c r="AR338" i="29"/>
  <c r="AS338" i="29" s="1"/>
  <c r="AR331" i="29"/>
  <c r="AS331" i="29" s="1"/>
  <c r="AR186" i="29"/>
  <c r="AS186" i="29" s="1"/>
  <c r="AR314" i="29"/>
  <c r="AS314" i="29" s="1"/>
  <c r="AR357" i="29"/>
  <c r="AS357" i="29" s="1"/>
  <c r="AR343" i="29"/>
  <c r="AS343" i="29" s="1"/>
  <c r="AR382" i="29"/>
  <c r="AS382" i="29" s="1"/>
  <c r="AR187" i="29"/>
  <c r="AS187" i="29" s="1"/>
  <c r="AR251" i="29"/>
  <c r="AS251" i="29" s="1"/>
  <c r="AR200" i="29"/>
  <c r="AS200" i="29" s="1"/>
  <c r="AR264" i="29"/>
  <c r="AS264" i="29" s="1"/>
  <c r="AR181" i="29"/>
  <c r="AS181" i="29" s="1"/>
  <c r="AR245" i="29"/>
  <c r="AS245" i="29" s="1"/>
  <c r="AR190" i="29"/>
  <c r="AS190" i="29" s="1"/>
  <c r="AR254" i="29"/>
  <c r="AS254" i="29" s="1"/>
  <c r="AR318" i="29"/>
  <c r="AS318" i="29" s="1"/>
  <c r="AR364" i="29"/>
  <c r="AS364" i="29" s="1"/>
  <c r="AR361" i="29"/>
  <c r="AS361" i="29" s="1"/>
  <c r="AR354" i="29"/>
  <c r="AS354" i="29" s="1"/>
  <c r="AR347" i="29"/>
  <c r="AS347" i="29" s="1"/>
  <c r="K67" i="8"/>
  <c r="L67" i="8" s="1"/>
  <c r="T67" i="8"/>
  <c r="U67" i="8"/>
  <c r="AD67" i="8"/>
  <c r="W67" i="8"/>
  <c r="Q67" i="8"/>
  <c r="R67" i="8" s="1"/>
  <c r="H68" i="8"/>
  <c r="H280" i="30" l="1"/>
  <c r="Q279" i="30"/>
  <c r="R279" i="30" s="1"/>
  <c r="U279" i="30"/>
  <c r="T279" i="30"/>
  <c r="K279" i="30"/>
  <c r="L279" i="30" s="1"/>
  <c r="AD279" i="30"/>
  <c r="W279" i="30"/>
  <c r="U327" i="31"/>
  <c r="K327" i="31"/>
  <c r="L327" i="31" s="1"/>
  <c r="T327" i="31"/>
  <c r="AD327" i="31"/>
  <c r="H328" i="31"/>
  <c r="W327" i="31"/>
  <c r="AD257" i="29"/>
  <c r="K257" i="29"/>
  <c r="L257" i="29" s="1"/>
  <c r="W257" i="29"/>
  <c r="T257" i="29"/>
  <c r="Q257" i="29"/>
  <c r="R257" i="29" s="1"/>
  <c r="U257" i="29"/>
  <c r="H258" i="29"/>
  <c r="AS169" i="29"/>
  <c r="K173" i="23"/>
  <c r="AI169" i="29"/>
  <c r="J173" i="23"/>
  <c r="H173" i="23" s="1"/>
  <c r="AI317" i="29"/>
  <c r="AI234" i="29"/>
  <c r="AI338" i="29"/>
  <c r="AI271" i="29"/>
  <c r="AI247" i="29"/>
  <c r="AI305" i="29"/>
  <c r="AI170" i="29"/>
  <c r="AI246" i="29"/>
  <c r="AI197" i="29"/>
  <c r="AI173" i="29"/>
  <c r="AI389" i="29"/>
  <c r="AI311" i="29"/>
  <c r="AI304" i="29"/>
  <c r="AI364" i="29"/>
  <c r="AI254" i="29"/>
  <c r="AI193" i="29"/>
  <c r="AI269" i="29"/>
  <c r="AI267" i="29"/>
  <c r="AI257" i="29"/>
  <c r="AI237" i="29"/>
  <c r="AI395" i="29"/>
  <c r="AI346" i="29"/>
  <c r="AI345" i="29"/>
  <c r="AI178" i="29"/>
  <c r="AI261" i="29"/>
  <c r="AI357" i="29"/>
  <c r="AI309" i="29"/>
  <c r="AI349" i="29"/>
  <c r="AI185" i="29"/>
  <c r="AI381" i="29"/>
  <c r="AS165" i="29"/>
  <c r="K169" i="23"/>
  <c r="AS168" i="29"/>
  <c r="K172" i="23"/>
  <c r="AI163" i="29"/>
  <c r="J167" i="23"/>
  <c r="H167" i="23" s="1"/>
  <c r="AI375" i="29"/>
  <c r="AI378" i="29"/>
  <c r="AI166" i="29"/>
  <c r="J170" i="23"/>
  <c r="H170" i="23" s="1"/>
  <c r="AI164" i="29"/>
  <c r="J168" i="23"/>
  <c r="H168" i="23" s="1"/>
  <c r="AI405" i="29"/>
  <c r="AS166" i="29"/>
  <c r="K170" i="23"/>
  <c r="AS167" i="29"/>
  <c r="K171" i="23"/>
  <c r="AI324" i="29"/>
  <c r="AI313" i="29"/>
  <c r="AI168" i="29"/>
  <c r="J172" i="23"/>
  <c r="H172" i="23" s="1"/>
  <c r="AI167" i="29"/>
  <c r="J171" i="23"/>
  <c r="H171" i="23" s="1"/>
  <c r="AS163" i="29"/>
  <c r="K167" i="23"/>
  <c r="AS164" i="29"/>
  <c r="K168" i="23"/>
  <c r="AI165" i="29"/>
  <c r="J169" i="23"/>
  <c r="H169" i="23" s="1"/>
  <c r="AI256" i="29"/>
  <c r="AI350" i="29"/>
  <c r="AI242" i="29"/>
  <c r="AI351" i="29"/>
  <c r="AI365" i="29"/>
  <c r="AI238" i="29"/>
  <c r="AI300" i="29"/>
  <c r="AI312" i="29"/>
  <c r="AI260" i="29"/>
  <c r="AI314" i="29"/>
  <c r="AI362" i="29"/>
  <c r="AI341" i="29"/>
  <c r="AI273" i="29"/>
  <c r="AI266" i="29"/>
  <c r="AI367" i="29"/>
  <c r="AI226" i="29"/>
  <c r="AI286" i="29"/>
  <c r="AI294" i="29"/>
  <c r="AI339" i="29"/>
  <c r="AI306" i="29"/>
  <c r="AI390" i="29"/>
  <c r="AI383" i="29"/>
  <c r="BG204" i="23"/>
  <c r="H204" i="23"/>
  <c r="H182" i="23"/>
  <c r="BG182" i="23"/>
  <c r="AI379" i="29"/>
  <c r="AI376" i="29"/>
  <c r="BG201" i="23"/>
  <c r="H201" i="23"/>
  <c r="AI179" i="29"/>
  <c r="AI387" i="29"/>
  <c r="H184" i="23"/>
  <c r="BG184" i="23"/>
  <c r="BG203" i="23"/>
  <c r="H203" i="23"/>
  <c r="AI265" i="29"/>
  <c r="AI342" i="29"/>
  <c r="AI221" i="29"/>
  <c r="AI293" i="29"/>
  <c r="AI227" i="29"/>
  <c r="AI235" i="29"/>
  <c r="AI360" i="29"/>
  <c r="AI352" i="29"/>
  <c r="AI229" i="29"/>
  <c r="AI372" i="29"/>
  <c r="AI233" i="29"/>
  <c r="AI245" i="29"/>
  <c r="AI259" i="29"/>
  <c r="AI337" i="29"/>
  <c r="AI251" i="29"/>
  <c r="AI250" i="29"/>
  <c r="AI298" i="29"/>
  <c r="AI262" i="29"/>
  <c r="AI279" i="29"/>
  <c r="AI277" i="29"/>
  <c r="AI332" i="29"/>
  <c r="H185" i="23"/>
  <c r="BG185" i="23"/>
  <c r="AI388" i="29"/>
  <c r="AI396" i="29"/>
  <c r="AI239" i="29"/>
  <c r="AI353" i="29"/>
  <c r="AI287" i="29"/>
  <c r="AI315" i="29"/>
  <c r="AI236" i="29"/>
  <c r="AI296" i="29"/>
  <c r="AI320" i="29"/>
  <c r="AI308" i="29"/>
  <c r="AI356" i="29"/>
  <c r="AI366" i="29"/>
  <c r="AI241" i="29"/>
  <c r="AI263" i="29"/>
  <c r="AI318" i="29"/>
  <c r="BG202" i="23"/>
  <c r="H202" i="23"/>
  <c r="AI385" i="29"/>
  <c r="BG206" i="23"/>
  <c r="H206" i="23"/>
  <c r="AI380" i="29"/>
  <c r="AI392" i="29"/>
  <c r="AI400" i="29"/>
  <c r="BG200" i="23"/>
  <c r="H200" i="23"/>
  <c r="I199" i="23"/>
  <c r="AI195" i="29"/>
  <c r="AI307" i="29"/>
  <c r="AI272" i="29"/>
  <c r="AI330" i="29"/>
  <c r="AI248" i="29"/>
  <c r="AI290" i="29"/>
  <c r="AI220" i="29"/>
  <c r="AI370" i="29"/>
  <c r="AI223" i="29"/>
  <c r="AI280" i="29"/>
  <c r="AI278" i="29"/>
  <c r="AI295" i="29"/>
  <c r="AI355" i="29"/>
  <c r="AI363" i="29"/>
  <c r="AI225" i="29"/>
  <c r="BG205" i="23"/>
  <c r="H205" i="23"/>
  <c r="AI211" i="29"/>
  <c r="AI399" i="29"/>
  <c r="H186" i="23"/>
  <c r="BG186" i="23"/>
  <c r="H183" i="23"/>
  <c r="BG183" i="23"/>
  <c r="AI401" i="29"/>
  <c r="BG198" i="23"/>
  <c r="H198" i="23"/>
  <c r="AI403" i="29"/>
  <c r="AI384" i="29"/>
  <c r="AI402" i="29"/>
  <c r="K68" i="8"/>
  <c r="L68" i="8" s="1"/>
  <c r="AD68" i="8"/>
  <c r="H69" i="8"/>
  <c r="T68" i="8"/>
  <c r="U68" i="8"/>
  <c r="W68" i="8"/>
  <c r="Q68" i="8"/>
  <c r="R68" i="8" s="1"/>
  <c r="T258" i="29" l="1"/>
  <c r="H259" i="29"/>
  <c r="U258" i="29"/>
  <c r="AD258" i="29"/>
  <c r="K258" i="29"/>
  <c r="L258" i="29" s="1"/>
  <c r="W258" i="29"/>
  <c r="Q258" i="29"/>
  <c r="R258" i="29" s="1"/>
  <c r="H329" i="31"/>
  <c r="T328" i="31"/>
  <c r="AD328" i="31"/>
  <c r="W328" i="31"/>
  <c r="U328" i="31"/>
  <c r="K328" i="31"/>
  <c r="L328" i="31" s="1"/>
  <c r="K280" i="30"/>
  <c r="L280" i="30" s="1"/>
  <c r="Q280" i="30"/>
  <c r="R280" i="30" s="1"/>
  <c r="AD280" i="30"/>
  <c r="W280" i="30"/>
  <c r="U280" i="30"/>
  <c r="T280" i="30"/>
  <c r="H281" i="30"/>
  <c r="AD200" i="23"/>
  <c r="BF200" i="23"/>
  <c r="BH200" i="23" s="1"/>
  <c r="BE200" i="23"/>
  <c r="AD202" i="23"/>
  <c r="BF202" i="23"/>
  <c r="BH202" i="23" s="1"/>
  <c r="BE202" i="23"/>
  <c r="BF201" i="23"/>
  <c r="BH201" i="23" s="1"/>
  <c r="BE201" i="23"/>
  <c r="AD201" i="23"/>
  <c r="BE183" i="23"/>
  <c r="AD183" i="23"/>
  <c r="BF183" i="23"/>
  <c r="BH183" i="23" s="1"/>
  <c r="BE206" i="23"/>
  <c r="AD206" i="23"/>
  <c r="BF206" i="23"/>
  <c r="BH206" i="23" s="1"/>
  <c r="BE184" i="23"/>
  <c r="BF184" i="23"/>
  <c r="BH184" i="23" s="1"/>
  <c r="AD184" i="23"/>
  <c r="BE182" i="23"/>
  <c r="AD182" i="23"/>
  <c r="BF182" i="23"/>
  <c r="BH182" i="23" s="1"/>
  <c r="AD205" i="23"/>
  <c r="BF205" i="23"/>
  <c r="BH205" i="23" s="1"/>
  <c r="BE205" i="23"/>
  <c r="BE185" i="23"/>
  <c r="AD185" i="23"/>
  <c r="BF185" i="23"/>
  <c r="BH185" i="23" s="1"/>
  <c r="BE203" i="23"/>
  <c r="AD203" i="23"/>
  <c r="BF203" i="23"/>
  <c r="BH203" i="23" s="1"/>
  <c r="BE204" i="23"/>
  <c r="AD204" i="23"/>
  <c r="BF204" i="23"/>
  <c r="BH204" i="23" s="1"/>
  <c r="AD198" i="23"/>
  <c r="BF198" i="23"/>
  <c r="BH198" i="23" s="1"/>
  <c r="BE198" i="23"/>
  <c r="BE186" i="23"/>
  <c r="AD186" i="23"/>
  <c r="BF186" i="23"/>
  <c r="BH186" i="23" s="1"/>
  <c r="BG199" i="23"/>
  <c r="H199" i="23"/>
  <c r="H70" i="8"/>
  <c r="T69" i="8"/>
  <c r="AD69" i="8"/>
  <c r="U69" i="8"/>
  <c r="K69" i="8"/>
  <c r="L69" i="8" s="1"/>
  <c r="Q69" i="8"/>
  <c r="R69" i="8" s="1"/>
  <c r="W69" i="8"/>
  <c r="U281" i="30" l="1"/>
  <c r="H282" i="30"/>
  <c r="T281" i="30"/>
  <c r="Q281" i="30"/>
  <c r="R281" i="30" s="1"/>
  <c r="K281" i="30"/>
  <c r="L281" i="30" s="1"/>
  <c r="W281" i="30"/>
  <c r="AD281" i="30"/>
  <c r="AD329" i="31"/>
  <c r="H330" i="31"/>
  <c r="T329" i="31"/>
  <c r="W329" i="31"/>
  <c r="U329" i="31"/>
  <c r="K329" i="31"/>
  <c r="L329" i="31" s="1"/>
  <c r="Q259" i="29"/>
  <c r="R259" i="29" s="1"/>
  <c r="H260" i="29"/>
  <c r="U259" i="29"/>
  <c r="W259" i="29"/>
  <c r="K259" i="29"/>
  <c r="L259" i="29" s="1"/>
  <c r="T259" i="29"/>
  <c r="AD259" i="29"/>
  <c r="AD199" i="23"/>
  <c r="BF199" i="23"/>
  <c r="BH199" i="23" s="1"/>
  <c r="BE199" i="23"/>
  <c r="W70" i="8"/>
  <c r="T70" i="8"/>
  <c r="K70" i="8"/>
  <c r="L70" i="8" s="1"/>
  <c r="AD70" i="8"/>
  <c r="H71" i="8"/>
  <c r="Q70" i="8"/>
  <c r="R70" i="8" s="1"/>
  <c r="U70" i="8"/>
  <c r="K260" i="29" l="1"/>
  <c r="L260" i="29" s="1"/>
  <c r="H261" i="29"/>
  <c r="T260" i="29"/>
  <c r="U260" i="29"/>
  <c r="Q260" i="29"/>
  <c r="R260" i="29" s="1"/>
  <c r="W260" i="29"/>
  <c r="AD260" i="29"/>
  <c r="U282" i="30"/>
  <c r="K282" i="30"/>
  <c r="L282" i="30" s="1"/>
  <c r="Q282" i="30"/>
  <c r="R282" i="30" s="1"/>
  <c r="T282" i="30"/>
  <c r="H283" i="30"/>
  <c r="W282" i="30"/>
  <c r="AD282" i="30"/>
  <c r="AD330" i="31"/>
  <c r="H331" i="31"/>
  <c r="W330" i="31"/>
  <c r="K330" i="31"/>
  <c r="L330" i="31" s="1"/>
  <c r="U330" i="31"/>
  <c r="T330" i="31"/>
  <c r="AD71" i="8"/>
  <c r="T71" i="8"/>
  <c r="K71" i="8"/>
  <c r="L71" i="8" s="1"/>
  <c r="W71" i="8"/>
  <c r="H72" i="8"/>
  <c r="Q71" i="8"/>
  <c r="R71" i="8" s="1"/>
  <c r="U71" i="8"/>
  <c r="H332" i="31" l="1"/>
  <c r="U331" i="31"/>
  <c r="K331" i="31"/>
  <c r="L331" i="31" s="1"/>
  <c r="T331" i="31"/>
  <c r="AD331" i="31"/>
  <c r="W331" i="31"/>
  <c r="K283" i="30"/>
  <c r="L283" i="30" s="1"/>
  <c r="U283" i="30"/>
  <c r="T283" i="30"/>
  <c r="H284" i="30"/>
  <c r="Q283" i="30"/>
  <c r="R283" i="30" s="1"/>
  <c r="W283" i="30"/>
  <c r="AD283" i="30"/>
  <c r="Q261" i="29"/>
  <c r="R261" i="29" s="1"/>
  <c r="H262" i="29"/>
  <c r="K261" i="29"/>
  <c r="L261" i="29" s="1"/>
  <c r="W261" i="29"/>
  <c r="AD261" i="29"/>
  <c r="U261" i="29"/>
  <c r="T261" i="29"/>
  <c r="U72" i="8"/>
  <c r="K72" i="8"/>
  <c r="L72" i="8" s="1"/>
  <c r="AD72" i="8"/>
  <c r="T72" i="8"/>
  <c r="W72" i="8"/>
  <c r="H73" i="8"/>
  <c r="Q72" i="8"/>
  <c r="R72" i="8" s="1"/>
  <c r="T262" i="29" l="1"/>
  <c r="H263" i="29"/>
  <c r="U262" i="29"/>
  <c r="W262" i="29"/>
  <c r="AD262" i="29"/>
  <c r="Q262" i="29"/>
  <c r="R262" i="29" s="1"/>
  <c r="K262" i="29"/>
  <c r="L262" i="29" s="1"/>
  <c r="K284" i="30"/>
  <c r="L284" i="30" s="1"/>
  <c r="W284" i="30"/>
  <c r="U284" i="30"/>
  <c r="Q284" i="30"/>
  <c r="R284" i="30" s="1"/>
  <c r="T284" i="30"/>
  <c r="H285" i="30"/>
  <c r="AD284" i="30"/>
  <c r="W332" i="31"/>
  <c r="K332" i="31"/>
  <c r="L332" i="31" s="1"/>
  <c r="U332" i="31"/>
  <c r="H333" i="31"/>
  <c r="T332" i="31"/>
  <c r="AD332" i="31"/>
  <c r="AD73" i="8"/>
  <c r="Q73" i="8"/>
  <c r="R73" i="8" s="1"/>
  <c r="U73" i="8"/>
  <c r="T73" i="8"/>
  <c r="H74" i="8"/>
  <c r="K73" i="8"/>
  <c r="L73" i="8" s="1"/>
  <c r="W73" i="8"/>
  <c r="AY25" i="30" l="1"/>
  <c r="AY24" i="30"/>
  <c r="U333" i="31"/>
  <c r="AD333" i="31"/>
  <c r="T333" i="31"/>
  <c r="K333" i="31"/>
  <c r="L333" i="31" s="1"/>
  <c r="W333" i="31"/>
  <c r="H334" i="31"/>
  <c r="K263" i="29"/>
  <c r="L263" i="29" s="1"/>
  <c r="H264" i="29"/>
  <c r="T263" i="29"/>
  <c r="AD263" i="29"/>
  <c r="Q263" i="29"/>
  <c r="R263" i="29" s="1"/>
  <c r="W263" i="29"/>
  <c r="U263" i="29"/>
  <c r="U285" i="30"/>
  <c r="K285" i="30"/>
  <c r="L285" i="30" s="1"/>
  <c r="AD285" i="30"/>
  <c r="T285" i="30"/>
  <c r="W285" i="30"/>
  <c r="H286" i="30"/>
  <c r="Q74" i="8"/>
  <c r="R74" i="8" s="1"/>
  <c r="T74" i="8"/>
  <c r="AD74" i="8"/>
  <c r="W74" i="8"/>
  <c r="H75" i="8"/>
  <c r="K74" i="8"/>
  <c r="L74" i="8" s="1"/>
  <c r="U74" i="8"/>
  <c r="K334" i="31" l="1"/>
  <c r="L334" i="31" s="1"/>
  <c r="H335" i="31"/>
  <c r="AD334" i="31"/>
  <c r="U334" i="31"/>
  <c r="W334" i="31"/>
  <c r="T334" i="31"/>
  <c r="U264" i="29"/>
  <c r="W264" i="29"/>
  <c r="Q264" i="29"/>
  <c r="R264" i="29" s="1"/>
  <c r="AD264" i="29"/>
  <c r="T264" i="29"/>
  <c r="H265" i="29"/>
  <c r="K264" i="29"/>
  <c r="L264" i="29" s="1"/>
  <c r="U286" i="30"/>
  <c r="K286" i="30"/>
  <c r="L286" i="30" s="1"/>
  <c r="AD286" i="30"/>
  <c r="W286" i="30"/>
  <c r="T286" i="30"/>
  <c r="H287" i="30"/>
  <c r="AB166" i="30"/>
  <c r="AB163" i="30"/>
  <c r="AB164" i="30"/>
  <c r="AB169" i="30"/>
  <c r="AB171" i="30"/>
  <c r="AB182" i="30"/>
  <c r="AB190" i="30"/>
  <c r="AB174" i="30"/>
  <c r="AB175" i="30"/>
  <c r="AB183" i="30"/>
  <c r="AB178" i="30"/>
  <c r="AB184" i="30"/>
  <c r="AB189" i="30"/>
  <c r="AB181" i="30"/>
  <c r="AB177" i="30"/>
  <c r="AB173" i="30"/>
  <c r="AB172" i="30"/>
  <c r="AB168" i="30"/>
  <c r="AB165" i="30"/>
  <c r="AB176" i="30"/>
  <c r="AB187" i="30"/>
  <c r="AB188" i="30"/>
  <c r="AB162" i="30"/>
  <c r="AB170" i="30"/>
  <c r="AB167" i="30"/>
  <c r="AB179" i="30"/>
  <c r="AB191" i="30"/>
  <c r="AB186" i="30"/>
  <c r="AB192" i="30"/>
  <c r="AB180" i="30"/>
  <c r="AB185" i="30"/>
  <c r="AJ169" i="30"/>
  <c r="AI169" i="30" s="1"/>
  <c r="AJ384" i="30"/>
  <c r="AJ235" i="30"/>
  <c r="AJ255" i="30"/>
  <c r="AJ14" i="30"/>
  <c r="AI14" i="30" s="1"/>
  <c r="AJ398" i="30"/>
  <c r="AJ124" i="30"/>
  <c r="AI124" i="30" s="1"/>
  <c r="AJ29" i="30"/>
  <c r="AI29" i="30" s="1"/>
  <c r="AJ134" i="30"/>
  <c r="AI134" i="30" s="1"/>
  <c r="AJ154" i="30"/>
  <c r="AI154" i="30" s="1"/>
  <c r="AJ326" i="30"/>
  <c r="AJ338" i="30"/>
  <c r="AJ145" i="30"/>
  <c r="AI145" i="30" s="1"/>
  <c r="AJ165" i="30"/>
  <c r="AI165" i="30" s="1"/>
  <c r="AJ344" i="30"/>
  <c r="AJ334" i="30"/>
  <c r="AJ64" i="30"/>
  <c r="AI64" i="30" s="1"/>
  <c r="AJ68" i="30"/>
  <c r="AI68" i="30" s="1"/>
  <c r="AJ88" i="30"/>
  <c r="AI88" i="30" s="1"/>
  <c r="AJ362" i="30"/>
  <c r="AJ253" i="30"/>
  <c r="AJ99" i="30"/>
  <c r="AI99" i="30" s="1"/>
  <c r="AJ119" i="30"/>
  <c r="AI119" i="30" s="1"/>
  <c r="AJ298" i="30"/>
  <c r="AJ316" i="30"/>
  <c r="AB367" i="30"/>
  <c r="AB375" i="30"/>
  <c r="AB322" i="30"/>
  <c r="AJ27" i="30"/>
  <c r="AI27" i="30" s="1"/>
  <c r="AJ404" i="30"/>
  <c r="AJ13" i="30"/>
  <c r="AI13" i="30" s="1"/>
  <c r="AJ385" i="30"/>
  <c r="AJ187" i="30"/>
  <c r="AJ217" i="30"/>
  <c r="AJ237" i="30"/>
  <c r="AJ207" i="30"/>
  <c r="AJ307" i="30"/>
  <c r="AJ327" i="30"/>
  <c r="AJ198" i="30"/>
  <c r="AJ61" i="30"/>
  <c r="AI61" i="30" s="1"/>
  <c r="AJ150" i="30"/>
  <c r="AI150" i="30" s="1"/>
  <c r="AJ23" i="30"/>
  <c r="AI23" i="30" s="1"/>
  <c r="AJ347" i="30"/>
  <c r="AJ356" i="30"/>
  <c r="AJ161" i="30"/>
  <c r="AI161" i="30" s="1"/>
  <c r="AJ181" i="30"/>
  <c r="AJ360" i="30"/>
  <c r="AJ353" i="30"/>
  <c r="AJ96" i="30"/>
  <c r="AI96" i="30" s="1"/>
  <c r="AJ84" i="30"/>
  <c r="AI84" i="30" s="1"/>
  <c r="AJ104" i="30"/>
  <c r="AI104" i="30" s="1"/>
  <c r="AJ366" i="30"/>
  <c r="AB388" i="30"/>
  <c r="AB258" i="30"/>
  <c r="AB381" i="30"/>
  <c r="AJ375" i="30"/>
  <c r="AJ91" i="30"/>
  <c r="AI91" i="30" s="1"/>
  <c r="AJ57" i="30"/>
  <c r="AI57" i="30" s="1"/>
  <c r="AJ77" i="30"/>
  <c r="AI77" i="30" s="1"/>
  <c r="AJ389" i="30"/>
  <c r="AJ251" i="30"/>
  <c r="AJ281" i="30"/>
  <c r="AJ301" i="30"/>
  <c r="AJ335" i="30"/>
  <c r="AJ36" i="30"/>
  <c r="AI36" i="30" s="1"/>
  <c r="AJ56" i="30"/>
  <c r="AI56" i="30" s="1"/>
  <c r="AJ325" i="30"/>
  <c r="AJ189" i="30"/>
  <c r="AJ67" i="30"/>
  <c r="AI67" i="30" s="1"/>
  <c r="AJ87" i="30"/>
  <c r="AI87" i="30" s="1"/>
  <c r="AJ234" i="30"/>
  <c r="AJ252" i="30"/>
  <c r="AJ225" i="30"/>
  <c r="AJ245" i="30"/>
  <c r="AJ260" i="30"/>
  <c r="AJ238" i="30"/>
  <c r="AJ160" i="30"/>
  <c r="AI160" i="30" s="1"/>
  <c r="AJ148" i="30"/>
  <c r="AI148" i="30" s="1"/>
  <c r="AJ176" i="30"/>
  <c r="AJ367" i="30"/>
  <c r="AB384" i="30"/>
  <c r="AI384" i="30" s="1"/>
  <c r="AB254" i="30"/>
  <c r="AB392" i="30"/>
  <c r="AB228" i="30"/>
  <c r="AJ46" i="30"/>
  <c r="AI46" i="30" s="1"/>
  <c r="AJ396" i="30"/>
  <c r="AJ92" i="30"/>
  <c r="AI92" i="30" s="1"/>
  <c r="AJ377" i="30"/>
  <c r="AJ59" i="30"/>
  <c r="AI59" i="30" s="1"/>
  <c r="AJ89" i="30"/>
  <c r="AI89" i="30" s="1"/>
  <c r="AJ109" i="30"/>
  <c r="AI109" i="30" s="1"/>
  <c r="AJ98" i="30"/>
  <c r="AI98" i="30" s="1"/>
  <c r="AJ179" i="30"/>
  <c r="AJ199" i="30"/>
  <c r="AJ204" i="30"/>
  <c r="AJ214" i="30"/>
  <c r="AJ22" i="30"/>
  <c r="AI22" i="30" s="1"/>
  <c r="AJ42" i="30"/>
  <c r="AI42" i="30" s="1"/>
  <c r="AJ222" i="30"/>
  <c r="AJ355" i="30"/>
  <c r="AJ33" i="30"/>
  <c r="AI33" i="30" s="1"/>
  <c r="AJ53" i="30"/>
  <c r="AI53" i="30" s="1"/>
  <c r="AJ359" i="30"/>
  <c r="AJ352" i="30"/>
  <c r="AJ175" i="30"/>
  <c r="AJ291" i="30"/>
  <c r="AJ311" i="30"/>
  <c r="AJ166" i="30"/>
  <c r="AI166" i="30" s="1"/>
  <c r="AB399" i="30"/>
  <c r="AB371" i="30"/>
  <c r="AB382" i="30"/>
  <c r="AB357" i="30"/>
  <c r="AB280" i="30"/>
  <c r="AB202" i="30"/>
  <c r="AB352" i="30"/>
  <c r="AI352" i="30" s="1"/>
  <c r="AB274" i="30"/>
  <c r="AB223" i="30"/>
  <c r="AB211" i="30"/>
  <c r="AB210" i="30"/>
  <c r="AB347" i="30"/>
  <c r="AI347" i="30" s="1"/>
  <c r="AB339" i="30"/>
  <c r="AB304" i="30"/>
  <c r="AB341" i="30"/>
  <c r="AB255" i="30"/>
  <c r="AI255" i="30" s="1"/>
  <c r="AB348" i="30"/>
  <c r="AB372" i="30"/>
  <c r="AB272" i="30"/>
  <c r="AB260" i="30"/>
  <c r="AI260" i="30" s="1"/>
  <c r="AB263" i="30"/>
  <c r="AB302" i="30"/>
  <c r="AB241" i="30"/>
  <c r="AB300" i="30"/>
  <c r="AB235" i="30"/>
  <c r="AI235" i="30" s="1"/>
  <c r="AB368" i="30"/>
  <c r="AB307" i="30"/>
  <c r="AI307" i="30" s="1"/>
  <c r="AB297" i="30"/>
  <c r="AB317" i="30"/>
  <c r="AB369" i="30"/>
  <c r="AB312" i="30"/>
  <c r="AB298" i="30"/>
  <c r="AI298" i="30" s="1"/>
  <c r="AB237" i="30"/>
  <c r="AI237" i="30" s="1"/>
  <c r="AB370" i="30"/>
  <c r="AB385" i="30"/>
  <c r="AI385" i="30" s="1"/>
  <c r="AB247" i="30"/>
  <c r="AB402" i="30"/>
  <c r="AB278" i="30"/>
  <c r="AB346" i="30"/>
  <c r="AB227" i="30"/>
  <c r="AB279" i="30"/>
  <c r="AB230" i="30"/>
  <c r="AB351" i="30"/>
  <c r="AB286" i="30"/>
  <c r="AJ110" i="30"/>
  <c r="AI110" i="30" s="1"/>
  <c r="AJ400" i="30"/>
  <c r="AJ156" i="30"/>
  <c r="AI156" i="30" s="1"/>
  <c r="AJ381" i="30"/>
  <c r="AJ123" i="30"/>
  <c r="AI123" i="30" s="1"/>
  <c r="AJ153" i="30"/>
  <c r="AI153" i="30" s="1"/>
  <c r="AJ173" i="30"/>
  <c r="AJ79" i="30"/>
  <c r="AI79" i="30" s="1"/>
  <c r="AJ243" i="30"/>
  <c r="AJ263" i="30"/>
  <c r="AJ329" i="30"/>
  <c r="AJ336" i="30"/>
  <c r="AJ86" i="30"/>
  <c r="AI86" i="30" s="1"/>
  <c r="AJ106" i="30"/>
  <c r="AI106" i="30" s="1"/>
  <c r="AJ341" i="30"/>
  <c r="AJ250" i="30"/>
  <c r="AJ97" i="30"/>
  <c r="AI97" i="30" s="1"/>
  <c r="AJ117" i="30"/>
  <c r="AI117" i="30" s="1"/>
  <c r="AJ258" i="30"/>
  <c r="AJ244" i="30"/>
  <c r="AJ303" i="30"/>
  <c r="AJ20" i="30"/>
  <c r="AI20" i="30" s="1"/>
  <c r="AJ40" i="30"/>
  <c r="AI40" i="30" s="1"/>
  <c r="AJ294" i="30"/>
  <c r="AB405" i="30"/>
  <c r="AB209" i="30"/>
  <c r="AB377" i="30"/>
  <c r="AI377" i="30" s="1"/>
  <c r="AJ387" i="30"/>
  <c r="AJ283" i="30"/>
  <c r="AJ249" i="30"/>
  <c r="AJ269" i="30"/>
  <c r="AJ401" i="30"/>
  <c r="AJ108" i="30"/>
  <c r="AI108" i="30" s="1"/>
  <c r="AJ11" i="30"/>
  <c r="AI11" i="30" s="1"/>
  <c r="AJ31" i="30"/>
  <c r="AI31" i="30" s="1"/>
  <c r="AJ320" i="30"/>
  <c r="AJ21" i="30"/>
  <c r="AI21" i="30" s="1"/>
  <c r="AJ312" i="30"/>
  <c r="AJ306" i="30"/>
  <c r="AJ111" i="30"/>
  <c r="AI111" i="30" s="1"/>
  <c r="AJ259" i="30"/>
  <c r="AJ279" i="30"/>
  <c r="AJ349" i="30"/>
  <c r="AJ354" i="30"/>
  <c r="AJ102" i="30"/>
  <c r="AI102" i="30" s="1"/>
  <c r="AJ122" i="30"/>
  <c r="AI122" i="30" s="1"/>
  <c r="AJ358" i="30"/>
  <c r="AJ282" i="30"/>
  <c r="AJ113" i="30"/>
  <c r="AI113" i="30" s="1"/>
  <c r="AJ133" i="30"/>
  <c r="AI133" i="30" s="1"/>
  <c r="AJ290" i="30"/>
  <c r="AJ276" i="30"/>
  <c r="AB376" i="30"/>
  <c r="AB236" i="30"/>
  <c r="AB216" i="30"/>
  <c r="AJ391" i="30"/>
  <c r="AJ12" i="30"/>
  <c r="AI12" i="30" s="1"/>
  <c r="AJ313" i="30"/>
  <c r="AJ18" i="30"/>
  <c r="AI18" i="30" s="1"/>
  <c r="AJ405" i="30"/>
  <c r="AJ184" i="30"/>
  <c r="AJ75" i="30"/>
  <c r="AI75" i="30" s="1"/>
  <c r="AJ95" i="30"/>
  <c r="AI95" i="30" s="1"/>
  <c r="AJ65" i="30"/>
  <c r="AI65" i="30" s="1"/>
  <c r="AJ85" i="30"/>
  <c r="AI85" i="30" s="1"/>
  <c r="AJ194" i="30"/>
  <c r="AJ180" i="30"/>
  <c r="AJ239" i="30"/>
  <c r="AJ323" i="30"/>
  <c r="AJ343" i="30"/>
  <c r="AJ230" i="30"/>
  <c r="AJ93" i="30"/>
  <c r="AI93" i="30" s="1"/>
  <c r="AJ19" i="30"/>
  <c r="AI19" i="30" s="1"/>
  <c r="AJ39" i="30"/>
  <c r="AI39" i="30" s="1"/>
  <c r="AJ363" i="30"/>
  <c r="AJ372" i="30"/>
  <c r="AJ177" i="30"/>
  <c r="AJ197" i="30"/>
  <c r="AJ164" i="30"/>
  <c r="AI164" i="30" s="1"/>
  <c r="AJ369" i="30"/>
  <c r="AB391" i="30"/>
  <c r="AB232" i="30"/>
  <c r="AB393" i="30"/>
  <c r="AI393" i="30" s="1"/>
  <c r="AJ379" i="30"/>
  <c r="AJ155" i="30"/>
  <c r="AI155" i="30" s="1"/>
  <c r="AJ121" i="30"/>
  <c r="AI121" i="30" s="1"/>
  <c r="AJ141" i="30"/>
  <c r="AI141" i="30" s="1"/>
  <c r="AJ393" i="30"/>
  <c r="AJ315" i="30"/>
  <c r="AJ30" i="30"/>
  <c r="AI30" i="30" s="1"/>
  <c r="AJ50" i="30"/>
  <c r="AI50" i="30" s="1"/>
  <c r="AJ112" i="30"/>
  <c r="AI112" i="30" s="1"/>
  <c r="AJ100" i="30"/>
  <c r="AI100" i="30" s="1"/>
  <c r="AJ120" i="30"/>
  <c r="AI120" i="30" s="1"/>
  <c r="AJ280" i="30"/>
  <c r="AJ317" i="30"/>
  <c r="AJ131" i="30"/>
  <c r="AI131" i="30" s="1"/>
  <c r="AJ151" i="30"/>
  <c r="AI151" i="30" s="1"/>
  <c r="AJ348" i="30"/>
  <c r="AJ357" i="30"/>
  <c r="AJ289" i="30"/>
  <c r="AJ309" i="30"/>
  <c r="AJ361" i="30"/>
  <c r="AJ350" i="30"/>
  <c r="AJ288" i="30"/>
  <c r="AJ264" i="30"/>
  <c r="AJ304" i="30"/>
  <c r="AJ274" i="30"/>
  <c r="AB397" i="30"/>
  <c r="AB293" i="30"/>
  <c r="AB326" i="30"/>
  <c r="AI326" i="30" s="1"/>
  <c r="AB308" i="30"/>
  <c r="AB329" i="30"/>
  <c r="AI329" i="30" s="1"/>
  <c r="AB379" i="30"/>
  <c r="AI379" i="30" s="1"/>
  <c r="AB194" i="30"/>
  <c r="AI194" i="30" s="1"/>
  <c r="AB358" i="30"/>
  <c r="AI358" i="30" s="1"/>
  <c r="AB276" i="30"/>
  <c r="AI276" i="30" s="1"/>
  <c r="AB328" i="30"/>
  <c r="AB267" i="30"/>
  <c r="AB306" i="30"/>
  <c r="AI306" i="30" s="1"/>
  <c r="AB261" i="30"/>
  <c r="AB353" i="30"/>
  <c r="AI353" i="30" s="1"/>
  <c r="AB239" i="30"/>
  <c r="AI239" i="30" s="1"/>
  <c r="AB386" i="30"/>
  <c r="AB311" i="30"/>
  <c r="AI311" i="30" s="1"/>
  <c r="AB301" i="30"/>
  <c r="AI301" i="30" s="1"/>
  <c r="AB321" i="30"/>
  <c r="AB246" i="30"/>
  <c r="AB316" i="30"/>
  <c r="AI316" i="30" s="1"/>
  <c r="AB244" i="30"/>
  <c r="AI244" i="30" s="1"/>
  <c r="AB374" i="30"/>
  <c r="AB349" i="30"/>
  <c r="AI349" i="30" s="1"/>
  <c r="AB288" i="30"/>
  <c r="AI288" i="30" s="1"/>
  <c r="AB396" i="30"/>
  <c r="AI396" i="30" s="1"/>
  <c r="AB229" i="30"/>
  <c r="AB350" i="30"/>
  <c r="AI350" i="30" s="1"/>
  <c r="AB289" i="30"/>
  <c r="AI289" i="30" s="1"/>
  <c r="AB283" i="30"/>
  <c r="AI283" i="30" s="1"/>
  <c r="AB218" i="30"/>
  <c r="AB355" i="30"/>
  <c r="AI355" i="30" s="1"/>
  <c r="AB290" i="30"/>
  <c r="AI290" i="30" s="1"/>
  <c r="AB296" i="30"/>
  <c r="AB231" i="30"/>
  <c r="AB364" i="30"/>
  <c r="AB198" i="30"/>
  <c r="AI198" i="30" s="1"/>
  <c r="AB319" i="30"/>
  <c r="AB196" i="30"/>
  <c r="AB199" i="30"/>
  <c r="AI199" i="30" s="1"/>
  <c r="AB332" i="30"/>
  <c r="AB271" i="30"/>
  <c r="AB193" i="30"/>
  <c r="AB200" i="30"/>
  <c r="AJ383" i="30"/>
  <c r="AJ219" i="30"/>
  <c r="AJ185" i="30"/>
  <c r="AJ205" i="30"/>
  <c r="AJ397" i="30"/>
  <c r="AJ44" i="30"/>
  <c r="AI44" i="30" s="1"/>
  <c r="AJ94" i="30"/>
  <c r="AI94" i="30" s="1"/>
  <c r="AJ114" i="30"/>
  <c r="AI114" i="30" s="1"/>
  <c r="AJ192" i="30"/>
  <c r="AJ168" i="30"/>
  <c r="AI168" i="30" s="1"/>
  <c r="AJ208" i="30"/>
  <c r="AJ178" i="30"/>
  <c r="AJ130" i="30"/>
  <c r="AI130" i="30" s="1"/>
  <c r="AJ195" i="30"/>
  <c r="AJ215" i="30"/>
  <c r="AJ236" i="30"/>
  <c r="AJ246" i="30"/>
  <c r="AJ38" i="30"/>
  <c r="AI38" i="30" s="1"/>
  <c r="AJ58" i="30"/>
  <c r="AI58" i="30" s="1"/>
  <c r="AJ254" i="30"/>
  <c r="AJ371" i="30"/>
  <c r="AJ49" i="30"/>
  <c r="AI49" i="30" s="1"/>
  <c r="AJ69" i="30"/>
  <c r="AI69" i="30" s="1"/>
  <c r="AJ162" i="30"/>
  <c r="AI162" i="30" s="1"/>
  <c r="AJ368" i="30"/>
  <c r="AB398" i="30"/>
  <c r="AI398" i="30" s="1"/>
  <c r="AB342" i="30"/>
  <c r="AB220" i="30"/>
  <c r="AJ403" i="30"/>
  <c r="AJ248" i="30"/>
  <c r="AJ43" i="30"/>
  <c r="AI43" i="30" s="1"/>
  <c r="AJ63" i="30"/>
  <c r="AI63" i="30" s="1"/>
  <c r="AJ137" i="30"/>
  <c r="AI137" i="30" s="1"/>
  <c r="AJ386" i="30"/>
  <c r="AJ267" i="30"/>
  <c r="AJ287" i="30"/>
  <c r="AJ257" i="30"/>
  <c r="AJ277" i="30"/>
  <c r="AJ324" i="30"/>
  <c r="AJ302" i="30"/>
  <c r="AJ224" i="30"/>
  <c r="AJ200" i="30"/>
  <c r="AJ240" i="30"/>
  <c r="AJ210" i="30"/>
  <c r="AJ15" i="30"/>
  <c r="AI15" i="30" s="1"/>
  <c r="AJ211" i="30"/>
  <c r="AJ231" i="30"/>
  <c r="AJ268" i="30"/>
  <c r="AJ278" i="30"/>
  <c r="AJ54" i="30"/>
  <c r="AI54" i="30" s="1"/>
  <c r="AJ74" i="30"/>
  <c r="AI74" i="30" s="1"/>
  <c r="AJ286" i="30"/>
  <c r="AJ186" i="30"/>
  <c r="AB363" i="30"/>
  <c r="AI363" i="30" s="1"/>
  <c r="AB285" i="30"/>
  <c r="AB265" i="30"/>
  <c r="AJ41" i="30"/>
  <c r="AI41" i="30" s="1"/>
  <c r="AJ376" i="30"/>
  <c r="AJ107" i="30"/>
  <c r="AI107" i="30" s="1"/>
  <c r="AJ127" i="30"/>
  <c r="AI127" i="30" s="1"/>
  <c r="AJ201" i="30"/>
  <c r="AJ390" i="30"/>
  <c r="AJ331" i="30"/>
  <c r="AJ16" i="30"/>
  <c r="AI16" i="30" s="1"/>
  <c r="AJ321" i="30"/>
  <c r="AJ26" i="30"/>
  <c r="AI26" i="30" s="1"/>
  <c r="AJ190" i="30"/>
  <c r="AJ337" i="30"/>
  <c r="AJ17" i="30"/>
  <c r="AI17" i="30" s="1"/>
  <c r="AJ37" i="30"/>
  <c r="AI37" i="30" s="1"/>
  <c r="AJ342" i="30"/>
  <c r="AJ333" i="30"/>
  <c r="AJ143" i="30"/>
  <c r="AI143" i="30" s="1"/>
  <c r="AJ275" i="30"/>
  <c r="AJ295" i="30"/>
  <c r="AJ365" i="30"/>
  <c r="AJ370" i="30"/>
  <c r="AJ118" i="30"/>
  <c r="AI118" i="30" s="1"/>
  <c r="AJ138" i="30"/>
  <c r="AI138" i="30" s="1"/>
  <c r="AJ374" i="30"/>
  <c r="AJ314" i="30"/>
  <c r="AB359" i="30"/>
  <c r="AI359" i="30" s="1"/>
  <c r="AB281" i="30"/>
  <c r="AI281" i="30" s="1"/>
  <c r="AB277" i="30"/>
  <c r="AI277" i="30" s="1"/>
  <c r="AJ395" i="30"/>
  <c r="AJ76" i="30"/>
  <c r="AI76" i="30" s="1"/>
  <c r="AJ62" i="30"/>
  <c r="AI62" i="30" s="1"/>
  <c r="AJ82" i="30"/>
  <c r="AI82" i="30" s="1"/>
  <c r="AZ24" i="30"/>
  <c r="AJ378" i="30"/>
  <c r="AJ139" i="30"/>
  <c r="AI139" i="30" s="1"/>
  <c r="AJ159" i="30"/>
  <c r="AI159" i="30" s="1"/>
  <c r="AJ129" i="30"/>
  <c r="AI129" i="30" s="1"/>
  <c r="AJ149" i="30"/>
  <c r="AI149" i="30" s="1"/>
  <c r="AJ322" i="30"/>
  <c r="AJ308" i="30"/>
  <c r="AJ32" i="30"/>
  <c r="AI32" i="30" s="1"/>
  <c r="AJ52" i="30"/>
  <c r="AI52" i="30" s="1"/>
  <c r="AJ72" i="30"/>
  <c r="AI72" i="30" s="1"/>
  <c r="AJ346" i="30"/>
  <c r="AJ221" i="30"/>
  <c r="AJ83" i="30"/>
  <c r="AI83" i="30" s="1"/>
  <c r="AJ103" i="30"/>
  <c r="AI103" i="30" s="1"/>
  <c r="AJ266" i="30"/>
  <c r="AJ284" i="30"/>
  <c r="AJ241" i="30"/>
  <c r="AJ261" i="30"/>
  <c r="AJ292" i="30"/>
  <c r="AJ270" i="30"/>
  <c r="AB213" i="30"/>
  <c r="AB330" i="30"/>
  <c r="AB224" i="30"/>
  <c r="AI224" i="30" s="1"/>
  <c r="AB403" i="30"/>
  <c r="AI403" i="30" s="1"/>
  <c r="AB243" i="30"/>
  <c r="AI243" i="30" s="1"/>
  <c r="AB380" i="30"/>
  <c r="AB315" i="30"/>
  <c r="AI315" i="30" s="1"/>
  <c r="AB305" i="30"/>
  <c r="AB248" i="30"/>
  <c r="AI248" i="30" s="1"/>
  <c r="AB234" i="30"/>
  <c r="AI234" i="30" s="1"/>
  <c r="AB320" i="30"/>
  <c r="AI320" i="30" s="1"/>
  <c r="AB245" i="30"/>
  <c r="AI245" i="30" s="1"/>
  <c r="AB362" i="30"/>
  <c r="AI362" i="30" s="1"/>
  <c r="AB395" i="30"/>
  <c r="AI395" i="30" s="1"/>
  <c r="AB292" i="30"/>
  <c r="AI292" i="30" s="1"/>
  <c r="AB400" i="30"/>
  <c r="AI400" i="30" s="1"/>
  <c r="AB217" i="30"/>
  <c r="AI217" i="30" s="1"/>
  <c r="AB354" i="30"/>
  <c r="AI354" i="30" s="1"/>
  <c r="AB373" i="30"/>
  <c r="AB287" i="30"/>
  <c r="AI287" i="30" s="1"/>
  <c r="AB222" i="30"/>
  <c r="AI222" i="30" s="1"/>
  <c r="AB294" i="30"/>
  <c r="AI294" i="30" s="1"/>
  <c r="AB208" i="30"/>
  <c r="AI208" i="30" s="1"/>
  <c r="AB390" i="30"/>
  <c r="AI390" i="30" s="1"/>
  <c r="AB337" i="30"/>
  <c r="AI337" i="30" s="1"/>
  <c r="AB394" i="30"/>
  <c r="AB266" i="30"/>
  <c r="AI266" i="30" s="1"/>
  <c r="AB215" i="30"/>
  <c r="AI215" i="30" s="1"/>
  <c r="AB203" i="30"/>
  <c r="AB336" i="30"/>
  <c r="AI336" i="30" s="1"/>
  <c r="AB275" i="30"/>
  <c r="AI275" i="30" s="1"/>
  <c r="AB338" i="30"/>
  <c r="AI338" i="30" s="1"/>
  <c r="AB204" i="30"/>
  <c r="AI204" i="30" s="1"/>
  <c r="AB345" i="30"/>
  <c r="AB284" i="30"/>
  <c r="AI284" i="30" s="1"/>
  <c r="AB206" i="30"/>
  <c r="AB303" i="30"/>
  <c r="AI303" i="30" s="1"/>
  <c r="AB225" i="30"/>
  <c r="AI225" i="30" s="1"/>
  <c r="AB264" i="30"/>
  <c r="AI264" i="30" s="1"/>
  <c r="AB252" i="30"/>
  <c r="AI252" i="30" s="1"/>
  <c r="AB238" i="30"/>
  <c r="AI238" i="30" s="1"/>
  <c r="AB324" i="30"/>
  <c r="AI324" i="30" s="1"/>
  <c r="AB327" i="30"/>
  <c r="AI327" i="30" s="1"/>
  <c r="AB249" i="30"/>
  <c r="AI249" i="30" s="1"/>
  <c r="AJ399" i="30"/>
  <c r="AJ140" i="30"/>
  <c r="AI140" i="30" s="1"/>
  <c r="AJ126" i="30"/>
  <c r="AI126" i="30" s="1"/>
  <c r="AJ146" i="30"/>
  <c r="AI146" i="30" s="1"/>
  <c r="AJ73" i="30"/>
  <c r="AI73" i="30" s="1"/>
  <c r="AJ382" i="30"/>
  <c r="AJ203" i="30"/>
  <c r="AJ223" i="30"/>
  <c r="AJ193" i="30"/>
  <c r="J197" i="23" s="1"/>
  <c r="H197" i="23" s="1"/>
  <c r="AJ213" i="30"/>
  <c r="AJ196" i="30"/>
  <c r="AJ174" i="30"/>
  <c r="AJ128" i="30"/>
  <c r="AI128" i="30" s="1"/>
  <c r="AJ116" i="30"/>
  <c r="AI116" i="30" s="1"/>
  <c r="AJ136" i="30"/>
  <c r="AI136" i="30" s="1"/>
  <c r="AJ332" i="30"/>
  <c r="AJ34" i="30"/>
  <c r="AI34" i="30" s="1"/>
  <c r="AJ147" i="30"/>
  <c r="AI147" i="30" s="1"/>
  <c r="AJ167" i="30"/>
  <c r="AI167" i="30" s="1"/>
  <c r="AJ364" i="30"/>
  <c r="AJ373" i="30"/>
  <c r="AJ305" i="30"/>
  <c r="AJ10" i="30"/>
  <c r="AI10" i="30" s="1"/>
  <c r="AJ158" i="30"/>
  <c r="AI158" i="30" s="1"/>
  <c r="AJ296" i="30"/>
  <c r="AB262" i="30"/>
  <c r="AB240" i="30"/>
  <c r="AI240" i="30" s="1"/>
  <c r="AB269" i="30"/>
  <c r="AI269" i="30" s="1"/>
  <c r="AJ233" i="30"/>
  <c r="AJ388" i="30"/>
  <c r="AJ299" i="30"/>
  <c r="AJ319" i="30"/>
  <c r="AJ78" i="30"/>
  <c r="AI78" i="30" s="1"/>
  <c r="AJ402" i="30"/>
  <c r="AJ216" i="30"/>
  <c r="AJ157" i="30"/>
  <c r="AI157" i="30" s="1"/>
  <c r="AJ51" i="30"/>
  <c r="AI51" i="30" s="1"/>
  <c r="AJ71" i="30"/>
  <c r="AI71" i="30" s="1"/>
  <c r="AJ202" i="30"/>
  <c r="AJ220" i="30"/>
  <c r="AJ209" i="30"/>
  <c r="AJ229" i="30"/>
  <c r="AJ228" i="30"/>
  <c r="AJ206" i="30"/>
  <c r="AJ144" i="30"/>
  <c r="AI144" i="30" s="1"/>
  <c r="AJ132" i="30"/>
  <c r="AI132" i="30" s="1"/>
  <c r="AJ152" i="30"/>
  <c r="AI152" i="30" s="1"/>
  <c r="AJ351" i="30"/>
  <c r="AJ66" i="30"/>
  <c r="AI66" i="30" s="1"/>
  <c r="AJ163" i="30"/>
  <c r="AI163" i="30" s="1"/>
  <c r="AJ183" i="30"/>
  <c r="AJ172" i="30"/>
  <c r="AJ182" i="30"/>
  <c r="AB205" i="30"/>
  <c r="AI205" i="30" s="1"/>
  <c r="AB383" i="30"/>
  <c r="AI383" i="30" s="1"/>
  <c r="AB318" i="30"/>
  <c r="AJ297" i="30"/>
  <c r="AJ392" i="30"/>
  <c r="AJ28" i="30"/>
  <c r="AI28" i="30" s="1"/>
  <c r="AJ48" i="30"/>
  <c r="AI48" i="30" s="1"/>
  <c r="AJ142" i="30"/>
  <c r="AI142" i="30" s="1"/>
  <c r="AJ25" i="30"/>
  <c r="AI25" i="30" s="1"/>
  <c r="AJ45" i="30"/>
  <c r="AI45" i="30" s="1"/>
  <c r="AJ285" i="30"/>
  <c r="AJ115" i="30"/>
  <c r="AI115" i="30" s="1"/>
  <c r="AJ135" i="30"/>
  <c r="AI135" i="30" s="1"/>
  <c r="AJ328" i="30"/>
  <c r="AJ340" i="30"/>
  <c r="AJ273" i="30"/>
  <c r="AJ293" i="30"/>
  <c r="AJ345" i="30"/>
  <c r="AJ330" i="30"/>
  <c r="AJ256" i="30"/>
  <c r="AJ232" i="30"/>
  <c r="AJ272" i="30"/>
  <c r="AJ242" i="30"/>
  <c r="AJ47" i="30"/>
  <c r="AI47" i="30" s="1"/>
  <c r="AJ227" i="30"/>
  <c r="AJ247" i="30"/>
  <c r="AJ300" i="30"/>
  <c r="AJ310" i="30"/>
  <c r="AB201" i="30"/>
  <c r="AI201" i="30" s="1"/>
  <c r="AB334" i="30"/>
  <c r="AI334" i="30" s="1"/>
  <c r="AB314" i="30"/>
  <c r="AI314" i="30" s="1"/>
  <c r="AJ105" i="30"/>
  <c r="AI105" i="30" s="1"/>
  <c r="AJ380" i="30"/>
  <c r="AJ171" i="30"/>
  <c r="AJ191" i="30"/>
  <c r="AJ265" i="30"/>
  <c r="AJ394" i="30"/>
  <c r="AJ60" i="30"/>
  <c r="AI60" i="30" s="1"/>
  <c r="AJ80" i="30"/>
  <c r="AI80" i="30" s="1"/>
  <c r="AJ70" i="30"/>
  <c r="AI70" i="30" s="1"/>
  <c r="AJ90" i="30"/>
  <c r="AI90" i="30" s="1"/>
  <c r="AJ318" i="30"/>
  <c r="AJ218" i="30"/>
  <c r="AJ81" i="30"/>
  <c r="AI81" i="30" s="1"/>
  <c r="AJ101" i="30"/>
  <c r="AI101" i="30" s="1"/>
  <c r="AJ226" i="30"/>
  <c r="AJ212" i="30"/>
  <c r="AJ271" i="30"/>
  <c r="AJ339" i="30"/>
  <c r="AJ24" i="30"/>
  <c r="AI24" i="30" s="1"/>
  <c r="AJ262" i="30"/>
  <c r="AJ125" i="30"/>
  <c r="AI125" i="30" s="1"/>
  <c r="AJ35" i="30"/>
  <c r="AI35" i="30" s="1"/>
  <c r="AJ55" i="30"/>
  <c r="AI55" i="30" s="1"/>
  <c r="AJ170" i="30"/>
  <c r="AJ188" i="30"/>
  <c r="AB250" i="30"/>
  <c r="AI250" i="30" s="1"/>
  <c r="AB404" i="30"/>
  <c r="AI404" i="30" s="1"/>
  <c r="AB273" i="30"/>
  <c r="AI273" i="30" s="1"/>
  <c r="AB401" i="30"/>
  <c r="AI401" i="30" s="1"/>
  <c r="AB360" i="30"/>
  <c r="AI360" i="30" s="1"/>
  <c r="AB299" i="30"/>
  <c r="AI299" i="30" s="1"/>
  <c r="AB221" i="30"/>
  <c r="AI221" i="30" s="1"/>
  <c r="AB325" i="30"/>
  <c r="AI325" i="30" s="1"/>
  <c r="AB361" i="30"/>
  <c r="AI361" i="30" s="1"/>
  <c r="AB291" i="30"/>
  <c r="AI291" i="30" s="1"/>
  <c r="AB226" i="30"/>
  <c r="AB282" i="30"/>
  <c r="AI282" i="30" s="1"/>
  <c r="AB212" i="30"/>
  <c r="AI212" i="30" s="1"/>
  <c r="AB387" i="30"/>
  <c r="AI387" i="30" s="1"/>
  <c r="AB214" i="30"/>
  <c r="AI214" i="30" s="1"/>
  <c r="AB295" i="30"/>
  <c r="AI295" i="30" s="1"/>
  <c r="AB270" i="30"/>
  <c r="AI270" i="30" s="1"/>
  <c r="AB219" i="30"/>
  <c r="AI219" i="30" s="1"/>
  <c r="AB207" i="30"/>
  <c r="AI207" i="30" s="1"/>
  <c r="AB340" i="30"/>
  <c r="AI340" i="30" s="1"/>
  <c r="AB343" i="30"/>
  <c r="AI343" i="30" s="1"/>
  <c r="AB335" i="30"/>
  <c r="AI335" i="30" s="1"/>
  <c r="AB257" i="30"/>
  <c r="AI257" i="30" s="1"/>
  <c r="AB378" i="30"/>
  <c r="AI378" i="30" s="1"/>
  <c r="AB251" i="30"/>
  <c r="AI251" i="30" s="1"/>
  <c r="AB344" i="30"/>
  <c r="AI344" i="30" s="1"/>
  <c r="AB323" i="30"/>
  <c r="AI323" i="30" s="1"/>
  <c r="AB268" i="30"/>
  <c r="AI268" i="30" s="1"/>
  <c r="AB256" i="30"/>
  <c r="AI256" i="30" s="1"/>
  <c r="AB242" i="30"/>
  <c r="AI242" i="30" s="1"/>
  <c r="AB197" i="30"/>
  <c r="AI197" i="30" s="1"/>
  <c r="AB331" i="30"/>
  <c r="AI331" i="30" s="1"/>
  <c r="AB253" i="30"/>
  <c r="AI253" i="30" s="1"/>
  <c r="AB195" i="30"/>
  <c r="AI195" i="30" s="1"/>
  <c r="AB333" i="30"/>
  <c r="AI333" i="30" s="1"/>
  <c r="AB389" i="30"/>
  <c r="AI389" i="30" s="1"/>
  <c r="AB356" i="30"/>
  <c r="AI356" i="30" s="1"/>
  <c r="AB309" i="30"/>
  <c r="AI309" i="30" s="1"/>
  <c r="AB313" i="30"/>
  <c r="AI313" i="30" s="1"/>
  <c r="AB365" i="30"/>
  <c r="AI365" i="30" s="1"/>
  <c r="AB259" i="30"/>
  <c r="AI259" i="30" s="1"/>
  <c r="AB310" i="30"/>
  <c r="AI310" i="30" s="1"/>
  <c r="AB233" i="30"/>
  <c r="AI233" i="30" s="1"/>
  <c r="AB366" i="30"/>
  <c r="AI366" i="30" s="1"/>
  <c r="AR153" i="30"/>
  <c r="AS153" i="30" s="1"/>
  <c r="AR150" i="30"/>
  <c r="AS150" i="30" s="1"/>
  <c r="AR147" i="30"/>
  <c r="AS147" i="30" s="1"/>
  <c r="AR154" i="30"/>
  <c r="AS154" i="30" s="1"/>
  <c r="AR151" i="30"/>
  <c r="AS151" i="30" s="1"/>
  <c r="AR155" i="30"/>
  <c r="AS155" i="30" s="1"/>
  <c r="AR148" i="30"/>
  <c r="AS148" i="30" s="1"/>
  <c r="AR149" i="30"/>
  <c r="AS149" i="30" s="1"/>
  <c r="AR152" i="30"/>
  <c r="AS152" i="30" s="1"/>
  <c r="AR173" i="30"/>
  <c r="AR172" i="30"/>
  <c r="AR176" i="30"/>
  <c r="AR159" i="30"/>
  <c r="AS159" i="30" s="1"/>
  <c r="AR162" i="30"/>
  <c r="AS162" i="30" s="1"/>
  <c r="AR166" i="30"/>
  <c r="AS166" i="30" s="1"/>
  <c r="AR170" i="30"/>
  <c r="AR161" i="30"/>
  <c r="AS161" i="30" s="1"/>
  <c r="AR175" i="30"/>
  <c r="AR163" i="30"/>
  <c r="AS163" i="30" s="1"/>
  <c r="AR169" i="30"/>
  <c r="AS169" i="30" s="1"/>
  <c r="AR167" i="30"/>
  <c r="AS167" i="30" s="1"/>
  <c r="AR171" i="30"/>
  <c r="AR158" i="30"/>
  <c r="AS158" i="30" s="1"/>
  <c r="AR164" i="30"/>
  <c r="AS164" i="30" s="1"/>
  <c r="AR168" i="30"/>
  <c r="AS168" i="30" s="1"/>
  <c r="AR157" i="30"/>
  <c r="AS157" i="30" s="1"/>
  <c r="AR156" i="30"/>
  <c r="AS156" i="30" s="1"/>
  <c r="AR160" i="30"/>
  <c r="AS160" i="30" s="1"/>
  <c r="AR174" i="30"/>
  <c r="AR165" i="30"/>
  <c r="AS165" i="30" s="1"/>
  <c r="AR177" i="30"/>
  <c r="AS177" i="30" s="1"/>
  <c r="AR402" i="30"/>
  <c r="AS402" i="30" s="1"/>
  <c r="AR291" i="30"/>
  <c r="AS291" i="30" s="1"/>
  <c r="AR217" i="30"/>
  <c r="AS217" i="30" s="1"/>
  <c r="AR184" i="30"/>
  <c r="AS184" i="30" s="1"/>
  <c r="AR400" i="30"/>
  <c r="AS400" i="30" s="1"/>
  <c r="AR218" i="30"/>
  <c r="AS218" i="30" s="1"/>
  <c r="AR289" i="30"/>
  <c r="AS289" i="30" s="1"/>
  <c r="AR287" i="30"/>
  <c r="AS287" i="30" s="1"/>
  <c r="AR236" i="30"/>
  <c r="AS236" i="30" s="1"/>
  <c r="AR311" i="30"/>
  <c r="AS311" i="30" s="1"/>
  <c r="AR205" i="30"/>
  <c r="AS205" i="30" s="1"/>
  <c r="AR398" i="30"/>
  <c r="AS398" i="30" s="1"/>
  <c r="AR356" i="30"/>
  <c r="AS356" i="30" s="1"/>
  <c r="AR196" i="30"/>
  <c r="AS196" i="30" s="1"/>
  <c r="AR306" i="30"/>
  <c r="AS306" i="30" s="1"/>
  <c r="AR183" i="30"/>
  <c r="AS183" i="30" s="1"/>
  <c r="AR317" i="30"/>
  <c r="AS317" i="30" s="1"/>
  <c r="AR378" i="30"/>
  <c r="AS378" i="30" s="1"/>
  <c r="AR229" i="30"/>
  <c r="AS229" i="30" s="1"/>
  <c r="AR212" i="30"/>
  <c r="AS212" i="30" s="1"/>
  <c r="AR322" i="30"/>
  <c r="AS322" i="30" s="1"/>
  <c r="AR246" i="30"/>
  <c r="AS246" i="30" s="1"/>
  <c r="AR269" i="30"/>
  <c r="AS269" i="30" s="1"/>
  <c r="AR315" i="30"/>
  <c r="AS315" i="30" s="1"/>
  <c r="AR395" i="30"/>
  <c r="AS395" i="30" s="1"/>
  <c r="AR374" i="30"/>
  <c r="AS374" i="30" s="1"/>
  <c r="AR249" i="30"/>
  <c r="AS249" i="30" s="1"/>
  <c r="AR216" i="30"/>
  <c r="AS216" i="30" s="1"/>
  <c r="AR193" i="30"/>
  <c r="AS193" i="30" s="1"/>
  <c r="AR219" i="30"/>
  <c r="AS219" i="30" s="1"/>
  <c r="AR334" i="30"/>
  <c r="AS334" i="30" s="1"/>
  <c r="AR336" i="30"/>
  <c r="AS336" i="30" s="1"/>
  <c r="AR329" i="30"/>
  <c r="AS329" i="30" s="1"/>
  <c r="AR343" i="30"/>
  <c r="AS343" i="30" s="1"/>
  <c r="AR230" i="30"/>
  <c r="AS230" i="30" s="1"/>
  <c r="AR256" i="30"/>
  <c r="AS256" i="30" s="1"/>
  <c r="AR350" i="30"/>
  <c r="AS350" i="30" s="1"/>
  <c r="AR352" i="30"/>
  <c r="AS352" i="30" s="1"/>
  <c r="AR345" i="30"/>
  <c r="AS345" i="30" s="1"/>
  <c r="AR295" i="30"/>
  <c r="AS295" i="30" s="1"/>
  <c r="AR253" i="30"/>
  <c r="AS253" i="30" s="1"/>
  <c r="AR375" i="30"/>
  <c r="AS375" i="30" s="1"/>
  <c r="AR197" i="30"/>
  <c r="AS197" i="30" s="1"/>
  <c r="AR244" i="30"/>
  <c r="AS244" i="30" s="1"/>
  <c r="AR354" i="30"/>
  <c r="AS354" i="30" s="1"/>
  <c r="AR188" i="30"/>
  <c r="AS188" i="30" s="1"/>
  <c r="AR314" i="30"/>
  <c r="AS314" i="30" s="1"/>
  <c r="AR364" i="30"/>
  <c r="AS364" i="30" s="1"/>
  <c r="AR376" i="30"/>
  <c r="AS376" i="30" s="1"/>
  <c r="AR355" i="30"/>
  <c r="AS355" i="30" s="1"/>
  <c r="AR265" i="30"/>
  <c r="AS265" i="30" s="1"/>
  <c r="AR279" i="30"/>
  <c r="AS279" i="30" s="1"/>
  <c r="AR237" i="30"/>
  <c r="AS237" i="30" s="1"/>
  <c r="AR391" i="30"/>
  <c r="AS391" i="30" s="1"/>
  <c r="AR371" i="30"/>
  <c r="AS371" i="30" s="1"/>
  <c r="AR190" i="30"/>
  <c r="AS190" i="30" s="1"/>
  <c r="AR264" i="30"/>
  <c r="AS264" i="30" s="1"/>
  <c r="AR241" i="30"/>
  <c r="AS241" i="30" s="1"/>
  <c r="AR285" i="30"/>
  <c r="AS285" i="30" s="1"/>
  <c r="AR267" i="30"/>
  <c r="AS267" i="30" s="1"/>
  <c r="AR380" i="30"/>
  <c r="AS380" i="30" s="1"/>
  <c r="AR326" i="30"/>
  <c r="AS326" i="30" s="1"/>
  <c r="AR344" i="30"/>
  <c r="AS344" i="30" s="1"/>
  <c r="AR195" i="30"/>
  <c r="AS195" i="30" s="1"/>
  <c r="AR384" i="30"/>
  <c r="AS384" i="30" s="1"/>
  <c r="AR202" i="30"/>
  <c r="AS202" i="30" s="1"/>
  <c r="AR238" i="30"/>
  <c r="AS238" i="30" s="1"/>
  <c r="AR248" i="30"/>
  <c r="AS248" i="30" s="1"/>
  <c r="AZ25" i="30"/>
  <c r="AR187" i="30"/>
  <c r="AS187" i="30" s="1"/>
  <c r="AR353" i="30"/>
  <c r="AS353" i="30" s="1"/>
  <c r="AR351" i="30"/>
  <c r="AS351" i="30" s="1"/>
  <c r="AR297" i="30"/>
  <c r="AS297" i="30" s="1"/>
  <c r="AR263" i="30"/>
  <c r="AS263" i="30" s="1"/>
  <c r="AR226" i="30"/>
  <c r="AS226" i="30" s="1"/>
  <c r="AR377" i="30"/>
  <c r="AS377" i="30" s="1"/>
  <c r="AR213" i="30"/>
  <c r="AS213" i="30" s="1"/>
  <c r="AR260" i="30"/>
  <c r="AS260" i="30" s="1"/>
  <c r="AR370" i="30"/>
  <c r="AS370" i="30" s="1"/>
  <c r="AR278" i="30"/>
  <c r="AS278" i="30" s="1"/>
  <c r="AR296" i="30"/>
  <c r="AS296" i="30" s="1"/>
  <c r="AR258" i="30"/>
  <c r="AS258" i="30" s="1"/>
  <c r="AR381" i="30"/>
  <c r="AS381" i="30" s="1"/>
  <c r="AR181" i="30"/>
  <c r="AS181" i="30" s="1"/>
  <c r="AR207" i="30"/>
  <c r="AS207" i="30" s="1"/>
  <c r="AR274" i="30"/>
  <c r="AS274" i="30" s="1"/>
  <c r="AR262" i="30"/>
  <c r="AS262" i="30" s="1"/>
  <c r="AR298" i="30"/>
  <c r="AS298" i="30" s="1"/>
  <c r="AR284" i="30"/>
  <c r="AS284" i="30" s="1"/>
  <c r="AR393" i="30"/>
  <c r="AS393" i="30" s="1"/>
  <c r="AR339" i="30"/>
  <c r="AS339" i="30" s="1"/>
  <c r="AR222" i="30"/>
  <c r="AS222" i="30" s="1"/>
  <c r="AR293" i="30"/>
  <c r="AS293" i="30" s="1"/>
  <c r="AR209" i="30"/>
  <c r="AS209" i="30" s="1"/>
  <c r="AR192" i="30"/>
  <c r="AS192" i="30" s="1"/>
  <c r="AR286" i="30"/>
  <c r="AS286" i="30" s="1"/>
  <c r="AR288" i="30"/>
  <c r="AS288" i="30" s="1"/>
  <c r="AR281" i="30"/>
  <c r="AS281" i="30" s="1"/>
  <c r="AR346" i="30"/>
  <c r="AS346" i="30" s="1"/>
  <c r="AR189" i="30"/>
  <c r="AS189" i="30" s="1"/>
  <c r="AR392" i="30"/>
  <c r="AS392" i="30" s="1"/>
  <c r="AR224" i="30"/>
  <c r="AS224" i="30" s="1"/>
  <c r="AR318" i="30"/>
  <c r="AS318" i="30" s="1"/>
  <c r="AR320" i="30"/>
  <c r="AS320" i="30" s="1"/>
  <c r="AR259" i="30"/>
  <c r="AS259" i="30" s="1"/>
  <c r="AR280" i="30"/>
  <c r="AS280" i="30" s="1"/>
  <c r="AR242" i="30"/>
  <c r="AS242" i="30" s="1"/>
  <c r="AR273" i="30"/>
  <c r="AS273" i="30" s="1"/>
  <c r="AR271" i="30"/>
  <c r="AS271" i="30" s="1"/>
  <c r="AR199" i="30"/>
  <c r="AS199" i="30" s="1"/>
  <c r="AR333" i="30"/>
  <c r="AS333" i="30" s="1"/>
  <c r="AR268" i="30"/>
  <c r="AS268" i="30" s="1"/>
  <c r="AR405" i="30"/>
  <c r="AS405" i="30" s="1"/>
  <c r="AR323" i="30"/>
  <c r="AS323" i="30" s="1"/>
  <c r="AR206" i="30"/>
  <c r="AS206" i="30" s="1"/>
  <c r="AR277" i="30"/>
  <c r="AS277" i="30" s="1"/>
  <c r="AR257" i="30"/>
  <c r="AS257" i="30" s="1"/>
  <c r="AR240" i="30"/>
  <c r="AS240" i="30" s="1"/>
  <c r="AR283" i="30"/>
  <c r="AS283" i="30" s="1"/>
  <c r="AR390" i="30"/>
  <c r="AS390" i="30" s="1"/>
  <c r="AR308" i="30"/>
  <c r="AS308" i="30" s="1"/>
  <c r="AR191" i="30"/>
  <c r="AS191" i="30" s="1"/>
  <c r="AR309" i="30"/>
  <c r="AS309" i="30" s="1"/>
  <c r="AR225" i="30"/>
  <c r="AS225" i="30" s="1"/>
  <c r="AR251" i="30"/>
  <c r="AS251" i="30" s="1"/>
  <c r="AR302" i="30"/>
  <c r="AS302" i="30" s="1"/>
  <c r="AR304" i="30"/>
  <c r="AS304" i="30" s="1"/>
  <c r="AR361" i="30"/>
  <c r="AS361" i="30" s="1"/>
  <c r="AR328" i="30"/>
  <c r="AS328" i="30" s="1"/>
  <c r="AR179" i="30"/>
  <c r="AS179" i="30" s="1"/>
  <c r="AR383" i="30"/>
  <c r="AS383" i="30" s="1"/>
  <c r="AR186" i="30"/>
  <c r="AS186" i="30" s="1"/>
  <c r="AR321" i="30"/>
  <c r="AS321" i="30" s="1"/>
  <c r="AR319" i="30"/>
  <c r="AS319" i="30" s="1"/>
  <c r="AR204" i="30"/>
  <c r="AS204" i="30" s="1"/>
  <c r="AR330" i="30"/>
  <c r="AS330" i="30" s="1"/>
  <c r="AR316" i="30"/>
  <c r="AS316" i="30" s="1"/>
  <c r="AR379" i="30"/>
  <c r="AS379" i="30" s="1"/>
  <c r="AR307" i="30"/>
  <c r="AS307" i="30" s="1"/>
  <c r="AR233" i="30"/>
  <c r="AS233" i="30" s="1"/>
  <c r="AR200" i="30"/>
  <c r="AS200" i="30" s="1"/>
  <c r="AR215" i="30"/>
  <c r="AS215" i="30" s="1"/>
  <c r="AR362" i="30"/>
  <c r="AS362" i="30" s="1"/>
  <c r="AR348" i="30"/>
  <c r="AS348" i="30" s="1"/>
  <c r="AR389" i="30"/>
  <c r="AS389" i="30" s="1"/>
  <c r="AR292" i="30"/>
  <c r="AS292" i="30" s="1"/>
  <c r="AR239" i="30"/>
  <c r="AS239" i="30" s="1"/>
  <c r="AR357" i="30"/>
  <c r="AS357" i="30" s="1"/>
  <c r="AR299" i="30"/>
  <c r="AS299" i="30" s="1"/>
  <c r="AR388" i="30"/>
  <c r="AS388" i="30" s="1"/>
  <c r="AR294" i="30"/>
  <c r="AS294" i="30" s="1"/>
  <c r="AR359" i="30"/>
  <c r="AS359" i="30" s="1"/>
  <c r="AR210" i="30"/>
  <c r="AS210" i="30" s="1"/>
  <c r="AR382" i="30"/>
  <c r="AS382" i="30" s="1"/>
  <c r="AR234" i="30"/>
  <c r="AS234" i="30" s="1"/>
  <c r="AR305" i="30"/>
  <c r="AS305" i="30" s="1"/>
  <c r="AR303" i="30"/>
  <c r="AS303" i="30" s="1"/>
  <c r="AR252" i="30"/>
  <c r="AS252" i="30" s="1"/>
  <c r="AR261" i="30"/>
  <c r="AS261" i="30" s="1"/>
  <c r="AR221" i="30"/>
  <c r="AS221" i="30" s="1"/>
  <c r="AR397" i="30"/>
  <c r="AS397" i="30" s="1"/>
  <c r="AR235" i="30"/>
  <c r="AS235" i="30" s="1"/>
  <c r="AR337" i="30"/>
  <c r="AS337" i="30" s="1"/>
  <c r="AR335" i="30"/>
  <c r="AS335" i="30" s="1"/>
  <c r="AR220" i="30"/>
  <c r="AS220" i="30" s="1"/>
  <c r="AR282" i="30"/>
  <c r="AS282" i="30" s="1"/>
  <c r="AR332" i="30"/>
  <c r="AS332" i="30" s="1"/>
  <c r="AR386" i="30"/>
  <c r="AS386" i="30" s="1"/>
  <c r="AR276" i="30"/>
  <c r="AS276" i="30" s="1"/>
  <c r="AR223" i="30"/>
  <c r="AS223" i="30" s="1"/>
  <c r="AR341" i="30"/>
  <c r="AS341" i="30" s="1"/>
  <c r="AR214" i="30"/>
  <c r="AS214" i="30" s="1"/>
  <c r="AR301" i="30"/>
  <c r="AS301" i="30" s="1"/>
  <c r="AR347" i="30"/>
  <c r="AS347" i="30" s="1"/>
  <c r="AR385" i="30"/>
  <c r="AS385" i="30" s="1"/>
  <c r="AR342" i="30"/>
  <c r="AS342" i="30" s="1"/>
  <c r="AR360" i="30"/>
  <c r="AS360" i="30" s="1"/>
  <c r="AR211" i="30"/>
  <c r="AS211" i="30" s="1"/>
  <c r="AR387" i="30"/>
  <c r="AS387" i="30" s="1"/>
  <c r="AR245" i="30"/>
  <c r="AS245" i="30" s="1"/>
  <c r="AR228" i="30"/>
  <c r="AS228" i="30" s="1"/>
  <c r="AR338" i="30"/>
  <c r="AS338" i="30" s="1"/>
  <c r="AR310" i="30"/>
  <c r="AS310" i="30" s="1"/>
  <c r="AR185" i="30"/>
  <c r="AS185" i="30" s="1"/>
  <c r="AR243" i="30"/>
  <c r="AS243" i="30" s="1"/>
  <c r="AR396" i="30"/>
  <c r="AS396" i="30" s="1"/>
  <c r="AR250" i="30"/>
  <c r="AS250" i="30" s="1"/>
  <c r="AR270" i="30"/>
  <c r="AS270" i="30" s="1"/>
  <c r="AR272" i="30"/>
  <c r="AS272" i="30" s="1"/>
  <c r="AR194" i="30"/>
  <c r="AS194" i="30" s="1"/>
  <c r="AR403" i="30"/>
  <c r="AS403" i="30" s="1"/>
  <c r="AR324" i="30"/>
  <c r="AS324" i="30" s="1"/>
  <c r="AR254" i="30"/>
  <c r="AS254" i="30" s="1"/>
  <c r="AR325" i="30"/>
  <c r="AS325" i="30" s="1"/>
  <c r="AR198" i="30"/>
  <c r="AS198" i="30" s="1"/>
  <c r="AR349" i="30"/>
  <c r="AS349" i="30" s="1"/>
  <c r="AR331" i="30"/>
  <c r="AS331" i="30" s="1"/>
  <c r="AR401" i="30"/>
  <c r="AS401" i="30" s="1"/>
  <c r="AR275" i="30"/>
  <c r="AS275" i="30" s="1"/>
  <c r="AR201" i="30"/>
  <c r="AS201" i="30" s="1"/>
  <c r="AR232" i="30"/>
  <c r="AS232" i="30" s="1"/>
  <c r="AR247" i="30"/>
  <c r="AS247" i="30" s="1"/>
  <c r="AR266" i="30"/>
  <c r="AS266" i="30" s="1"/>
  <c r="AR363" i="30"/>
  <c r="AS363" i="30" s="1"/>
  <c r="AR404" i="30"/>
  <c r="AS404" i="30" s="1"/>
  <c r="AR358" i="30"/>
  <c r="AS358" i="30" s="1"/>
  <c r="AR312" i="30"/>
  <c r="AS312" i="30" s="1"/>
  <c r="AR227" i="30"/>
  <c r="AS227" i="30" s="1"/>
  <c r="AR394" i="30"/>
  <c r="AS394" i="30" s="1"/>
  <c r="AR203" i="30"/>
  <c r="AS203" i="30" s="1"/>
  <c r="AR369" i="30"/>
  <c r="AS369" i="30" s="1"/>
  <c r="AR367" i="30"/>
  <c r="AS367" i="30" s="1"/>
  <c r="AR313" i="30"/>
  <c r="AS313" i="30" s="1"/>
  <c r="AR327" i="30"/>
  <c r="AS327" i="30" s="1"/>
  <c r="AR178" i="30"/>
  <c r="AS178" i="30" s="1"/>
  <c r="AR399" i="30"/>
  <c r="AS399" i="30" s="1"/>
  <c r="AR372" i="30"/>
  <c r="AS372" i="30" s="1"/>
  <c r="AR255" i="30"/>
  <c r="AS255" i="30" s="1"/>
  <c r="AR373" i="30"/>
  <c r="AS373" i="30" s="1"/>
  <c r="AR182" i="30"/>
  <c r="AS182" i="30" s="1"/>
  <c r="AR208" i="30"/>
  <c r="AS208" i="30" s="1"/>
  <c r="AR366" i="30"/>
  <c r="AS366" i="30" s="1"/>
  <c r="AR368" i="30"/>
  <c r="AS368" i="30" s="1"/>
  <c r="AR340" i="30"/>
  <c r="AS340" i="30" s="1"/>
  <c r="AR180" i="30"/>
  <c r="AS180" i="30" s="1"/>
  <c r="AR290" i="30"/>
  <c r="AS290" i="30" s="1"/>
  <c r="AR231" i="30"/>
  <c r="AS231" i="30" s="1"/>
  <c r="AR365" i="30"/>
  <c r="AS365" i="30" s="1"/>
  <c r="AR300" i="30"/>
  <c r="AS300" i="30" s="1"/>
  <c r="H76" i="8"/>
  <c r="W75" i="8"/>
  <c r="T75" i="8"/>
  <c r="AD75" i="8"/>
  <c r="U75" i="8"/>
  <c r="K75" i="8"/>
  <c r="L75" i="8" s="1"/>
  <c r="Q75" i="8"/>
  <c r="R75" i="8" s="1"/>
  <c r="K174" i="23" l="1"/>
  <c r="AS170" i="30"/>
  <c r="K180" i="23"/>
  <c r="AS176" i="30"/>
  <c r="AD197" i="23"/>
  <c r="BF197" i="23"/>
  <c r="BH197" i="23" s="1"/>
  <c r="BE197" i="23"/>
  <c r="AI203" i="30"/>
  <c r="AI213" i="30"/>
  <c r="AI271" i="30"/>
  <c r="AI319" i="30"/>
  <c r="AI296" i="30"/>
  <c r="AI328" i="30"/>
  <c r="AI293" i="30"/>
  <c r="AI232" i="30"/>
  <c r="AI236" i="30"/>
  <c r="AI209" i="30"/>
  <c r="AI230" i="30"/>
  <c r="AI278" i="30"/>
  <c r="AI370" i="30"/>
  <c r="AI369" i="30"/>
  <c r="AI368" i="30"/>
  <c r="AI302" i="30"/>
  <c r="AI372" i="30"/>
  <c r="AI304" i="30"/>
  <c r="AI211" i="30"/>
  <c r="AI202" i="30"/>
  <c r="AI371" i="30"/>
  <c r="AI254" i="30"/>
  <c r="AI258" i="30"/>
  <c r="AI367" i="30"/>
  <c r="AI192" i="30"/>
  <c r="AI187" i="30"/>
  <c r="I176" i="23"/>
  <c r="H176" i="23" s="1"/>
  <c r="AI172" i="30"/>
  <c r="AI189" i="30"/>
  <c r="AI175" i="30"/>
  <c r="I175" i="23"/>
  <c r="H175" i="23" s="1"/>
  <c r="AI171" i="30"/>
  <c r="K265" i="29"/>
  <c r="L265" i="29" s="1"/>
  <c r="Q265" i="29"/>
  <c r="R265" i="29" s="1"/>
  <c r="W265" i="29"/>
  <c r="H266" i="29"/>
  <c r="U265" i="29"/>
  <c r="T265" i="29"/>
  <c r="AD265" i="29"/>
  <c r="K176" i="23"/>
  <c r="AS172" i="30"/>
  <c r="AI226" i="30"/>
  <c r="AI318" i="30"/>
  <c r="AI206" i="30"/>
  <c r="AI305" i="30"/>
  <c r="AI332" i="30"/>
  <c r="AI261" i="30"/>
  <c r="AI397" i="30"/>
  <c r="AI391" i="30"/>
  <c r="AI376" i="30"/>
  <c r="AI405" i="30"/>
  <c r="AI279" i="30"/>
  <c r="AI402" i="30"/>
  <c r="AI317" i="30"/>
  <c r="AI263" i="30"/>
  <c r="AI348" i="30"/>
  <c r="AI339" i="30"/>
  <c r="AI223" i="30"/>
  <c r="AI280" i="30"/>
  <c r="AI399" i="30"/>
  <c r="AI388" i="30"/>
  <c r="AI186" i="30"/>
  <c r="I174" i="23"/>
  <c r="H174" i="23" s="1"/>
  <c r="AI170" i="30"/>
  <c r="AI176" i="30"/>
  <c r="I177" i="23"/>
  <c r="H177" i="23" s="1"/>
  <c r="AI173" i="30"/>
  <c r="AI184" i="30"/>
  <c r="I178" i="23"/>
  <c r="H178" i="23" s="1"/>
  <c r="AI174" i="30"/>
  <c r="H288" i="30"/>
  <c r="W287" i="30"/>
  <c r="U287" i="30"/>
  <c r="AD287" i="30"/>
  <c r="K287" i="30"/>
  <c r="L287" i="30" s="1"/>
  <c r="T287" i="30"/>
  <c r="K175" i="23"/>
  <c r="AS171" i="30"/>
  <c r="K179" i="23"/>
  <c r="AS175" i="30"/>
  <c r="K177" i="23"/>
  <c r="AS173" i="30"/>
  <c r="AI373" i="30"/>
  <c r="AI265" i="30"/>
  <c r="AI220" i="30"/>
  <c r="AI200" i="30"/>
  <c r="AI364" i="30"/>
  <c r="AI246" i="30"/>
  <c r="AI386" i="30"/>
  <c r="AI308" i="30"/>
  <c r="AI286" i="30"/>
  <c r="AI227" i="30"/>
  <c r="AI247" i="30"/>
  <c r="AI297" i="30"/>
  <c r="AI300" i="30"/>
  <c r="AI274" i="30"/>
  <c r="AI357" i="30"/>
  <c r="AI228" i="30"/>
  <c r="AI322" i="30"/>
  <c r="AI185" i="30"/>
  <c r="AI191" i="30"/>
  <c r="AI177" i="30"/>
  <c r="AI178" i="30"/>
  <c r="AI190" i="30"/>
  <c r="U335" i="31"/>
  <c r="H336" i="31"/>
  <c r="K335" i="31"/>
  <c r="L335" i="31" s="1"/>
  <c r="T335" i="31"/>
  <c r="W335" i="31"/>
  <c r="AD335" i="31"/>
  <c r="K178" i="23"/>
  <c r="AS174" i="30"/>
  <c r="AI262" i="30"/>
  <c r="AI345" i="30"/>
  <c r="AI394" i="30"/>
  <c r="AI380" i="30"/>
  <c r="AI330" i="30"/>
  <c r="AI285" i="30"/>
  <c r="AI342" i="30"/>
  <c r="AI193" i="30"/>
  <c r="AI196" i="30"/>
  <c r="AI231" i="30"/>
  <c r="AI218" i="30"/>
  <c r="AI229" i="30"/>
  <c r="AI374" i="30"/>
  <c r="AI321" i="30"/>
  <c r="AI267" i="30"/>
  <c r="AI216" i="30"/>
  <c r="AI351" i="30"/>
  <c r="AI346" i="30"/>
  <c r="AI312" i="30"/>
  <c r="AI241" i="30"/>
  <c r="AI272" i="30"/>
  <c r="AI341" i="30"/>
  <c r="AI210" i="30"/>
  <c r="AI382" i="30"/>
  <c r="AI392" i="30"/>
  <c r="AI381" i="30"/>
  <c r="AI375" i="30"/>
  <c r="AI180" i="30"/>
  <c r="AI179" i="30"/>
  <c r="AI188" i="30"/>
  <c r="AI181" i="30"/>
  <c r="AI183" i="30"/>
  <c r="AI182" i="30"/>
  <c r="K76" i="8"/>
  <c r="L76" i="8" s="1"/>
  <c r="H77" i="8"/>
  <c r="U76" i="8"/>
  <c r="Q76" i="8"/>
  <c r="R76" i="8" s="1"/>
  <c r="AD76" i="8"/>
  <c r="T76" i="8"/>
  <c r="W76" i="8"/>
  <c r="T266" i="29" l="1"/>
  <c r="H267" i="29"/>
  <c r="AD266" i="29"/>
  <c r="K266" i="29"/>
  <c r="L266" i="29" s="1"/>
  <c r="W266" i="29"/>
  <c r="U266" i="29"/>
  <c r="Q266" i="29"/>
  <c r="R266" i="29" s="1"/>
  <c r="U288" i="30"/>
  <c r="K288" i="30"/>
  <c r="L288" i="30" s="1"/>
  <c r="T288" i="30"/>
  <c r="H289" i="30"/>
  <c r="W288" i="30"/>
  <c r="AD288" i="30"/>
  <c r="AD336" i="31"/>
  <c r="H337" i="31"/>
  <c r="U336" i="31"/>
  <c r="T336" i="31"/>
  <c r="W336" i="31"/>
  <c r="K336" i="31"/>
  <c r="L336" i="31" s="1"/>
  <c r="Q77" i="8"/>
  <c r="R77" i="8" s="1"/>
  <c r="W77" i="8"/>
  <c r="AD77" i="8"/>
  <c r="U77" i="8"/>
  <c r="T77" i="8"/>
  <c r="K77" i="8"/>
  <c r="L77" i="8" s="1"/>
  <c r="H78" i="8"/>
  <c r="K267" i="29" l="1"/>
  <c r="L267" i="29" s="1"/>
  <c r="Q267" i="29"/>
  <c r="R267" i="29" s="1"/>
  <c r="T267" i="29"/>
  <c r="U267" i="29"/>
  <c r="AD267" i="29"/>
  <c r="W267" i="29"/>
  <c r="H268" i="29"/>
  <c r="AD337" i="31"/>
  <c r="H338" i="31"/>
  <c r="U337" i="31"/>
  <c r="W337" i="31"/>
  <c r="K337" i="31"/>
  <c r="L337" i="31" s="1"/>
  <c r="T337" i="31"/>
  <c r="T289" i="30"/>
  <c r="U289" i="30"/>
  <c r="W289" i="30"/>
  <c r="H290" i="30"/>
  <c r="AD289" i="30"/>
  <c r="K289" i="30"/>
  <c r="L289" i="30" s="1"/>
  <c r="W78" i="8"/>
  <c r="Q78" i="8"/>
  <c r="R78" i="8" s="1"/>
  <c r="T78" i="8"/>
  <c r="U78" i="8"/>
  <c r="AD78" i="8"/>
  <c r="K78" i="8"/>
  <c r="L78" i="8" s="1"/>
  <c r="H79" i="8"/>
  <c r="T268" i="29" l="1"/>
  <c r="AD268" i="29"/>
  <c r="W268" i="29"/>
  <c r="H269" i="29"/>
  <c r="K268" i="29"/>
  <c r="L268" i="29" s="1"/>
  <c r="U268" i="29"/>
  <c r="Q268" i="29"/>
  <c r="R268" i="29" s="1"/>
  <c r="U290" i="30"/>
  <c r="W290" i="30"/>
  <c r="K290" i="30"/>
  <c r="L290" i="30" s="1"/>
  <c r="AD290" i="30"/>
  <c r="T290" i="30"/>
  <c r="H291" i="30"/>
  <c r="W338" i="31"/>
  <c r="U338" i="31"/>
  <c r="K338" i="31"/>
  <c r="L338" i="31" s="1"/>
  <c r="H339" i="31"/>
  <c r="AD338" i="31"/>
  <c r="T338" i="31"/>
  <c r="K79" i="8"/>
  <c r="L79" i="8" s="1"/>
  <c r="U79" i="8"/>
  <c r="AD79" i="8"/>
  <c r="H80" i="8"/>
  <c r="Q79" i="8"/>
  <c r="R79" i="8" s="1"/>
  <c r="T79" i="8"/>
  <c r="W79" i="8"/>
  <c r="K269" i="29" l="1"/>
  <c r="L269" i="29" s="1"/>
  <c r="H270" i="29"/>
  <c r="Q269" i="29"/>
  <c r="R269" i="29" s="1"/>
  <c r="AD269" i="29"/>
  <c r="W269" i="29"/>
  <c r="T269" i="29"/>
  <c r="U269" i="29"/>
  <c r="K339" i="31"/>
  <c r="H340" i="31"/>
  <c r="T339" i="31"/>
  <c r="W339" i="31"/>
  <c r="AD339" i="31"/>
  <c r="U339" i="31"/>
  <c r="T291" i="30"/>
  <c r="W291" i="30"/>
  <c r="H292" i="30"/>
  <c r="U291" i="30"/>
  <c r="K291" i="30"/>
  <c r="L291" i="30" s="1"/>
  <c r="AD291" i="30"/>
  <c r="M196" i="31"/>
  <c r="M176" i="31"/>
  <c r="M198" i="31"/>
  <c r="M179" i="31"/>
  <c r="M185" i="31"/>
  <c r="M182" i="31"/>
  <c r="M193" i="31"/>
  <c r="M190" i="31"/>
  <c r="M192" i="31"/>
  <c r="M175" i="31"/>
  <c r="M177" i="31"/>
  <c r="M189" i="31"/>
  <c r="M201" i="31"/>
  <c r="M183" i="31"/>
  <c r="M197" i="31"/>
  <c r="M188" i="31"/>
  <c r="M187" i="31"/>
  <c r="M178" i="31"/>
  <c r="M184" i="31"/>
  <c r="M199" i="31"/>
  <c r="M194" i="31"/>
  <c r="M195" i="31"/>
  <c r="M200" i="31"/>
  <c r="M180" i="31"/>
  <c r="M186" i="31"/>
  <c r="M173" i="31"/>
  <c r="M174" i="31"/>
  <c r="M202" i="31"/>
  <c r="M181" i="31"/>
  <c r="M172" i="31"/>
  <c r="M191" i="31"/>
  <c r="Q80" i="8"/>
  <c r="R80" i="8" s="1"/>
  <c r="H81" i="8"/>
  <c r="T80" i="8"/>
  <c r="K80" i="8"/>
  <c r="L80" i="8" s="1"/>
  <c r="U80" i="8"/>
  <c r="AD80" i="8"/>
  <c r="W80" i="8"/>
  <c r="K292" i="30" l="1"/>
  <c r="L292" i="30" s="1"/>
  <c r="T292" i="30"/>
  <c r="U292" i="30"/>
  <c r="H293" i="30"/>
  <c r="AD292" i="30"/>
  <c r="W292" i="30"/>
  <c r="L339" i="31"/>
  <c r="AD270" i="29"/>
  <c r="H271" i="29"/>
  <c r="Q270" i="29"/>
  <c r="R270" i="29" s="1"/>
  <c r="U270" i="29"/>
  <c r="K270" i="29"/>
  <c r="L270" i="29" s="1"/>
  <c r="T270" i="29"/>
  <c r="W270" i="29"/>
  <c r="U340" i="31"/>
  <c r="AD340" i="31"/>
  <c r="T340" i="31"/>
  <c r="K340" i="31"/>
  <c r="L340" i="31" s="1"/>
  <c r="H341" i="31"/>
  <c r="W340" i="31"/>
  <c r="K81" i="8"/>
  <c r="L81" i="8" s="1"/>
  <c r="U81" i="8"/>
  <c r="H82" i="8"/>
  <c r="W81" i="8"/>
  <c r="Q81" i="8"/>
  <c r="R81" i="8" s="1"/>
  <c r="T81" i="8"/>
  <c r="AD81" i="8"/>
  <c r="U293" i="30" l="1"/>
  <c r="AD293" i="30"/>
  <c r="K293" i="30"/>
  <c r="L293" i="30" s="1"/>
  <c r="H294" i="30"/>
  <c r="T293" i="30"/>
  <c r="W293" i="30"/>
  <c r="Q271" i="29"/>
  <c r="R271" i="29" s="1"/>
  <c r="T271" i="29"/>
  <c r="H272" i="29"/>
  <c r="AD271" i="29"/>
  <c r="K271" i="29"/>
  <c r="L271" i="29" s="1"/>
  <c r="W271" i="29"/>
  <c r="U271" i="29"/>
  <c r="W341" i="31"/>
  <c r="T341" i="31"/>
  <c r="H342" i="31"/>
  <c r="AD341" i="31"/>
  <c r="U341" i="31"/>
  <c r="K341" i="31"/>
  <c r="L341" i="31" s="1"/>
  <c r="W82" i="8"/>
  <c r="U82" i="8"/>
  <c r="H83" i="8"/>
  <c r="K82" i="8"/>
  <c r="L82" i="8" s="1"/>
  <c r="T82" i="8"/>
  <c r="AD82" i="8"/>
  <c r="Q82" i="8"/>
  <c r="R82" i="8" s="1"/>
  <c r="T294" i="30" l="1"/>
  <c r="W294" i="30"/>
  <c r="H295" i="30"/>
  <c r="K294" i="30"/>
  <c r="L294" i="30" s="1"/>
  <c r="AD294" i="30"/>
  <c r="U294" i="30"/>
  <c r="U272" i="29"/>
  <c r="T272" i="29"/>
  <c r="W272" i="29"/>
  <c r="AD272" i="29"/>
  <c r="K272" i="29"/>
  <c r="L272" i="29" s="1"/>
  <c r="Q272" i="29"/>
  <c r="R272" i="29" s="1"/>
  <c r="H273" i="29"/>
  <c r="U342" i="31"/>
  <c r="W342" i="31"/>
  <c r="H343" i="31"/>
  <c r="K342" i="31"/>
  <c r="AD342" i="31"/>
  <c r="T342" i="31"/>
  <c r="AD83" i="8"/>
  <c r="Q83" i="8"/>
  <c r="R83" i="8" s="1"/>
  <c r="U83" i="8"/>
  <c r="T83" i="8"/>
  <c r="H84" i="8"/>
  <c r="W83" i="8"/>
  <c r="K83" i="8"/>
  <c r="L83" i="8" s="1"/>
  <c r="T343" i="31" l="1"/>
  <c r="H344" i="31"/>
  <c r="K343" i="31"/>
  <c r="L343" i="31" s="1"/>
  <c r="W343" i="31"/>
  <c r="U343" i="31"/>
  <c r="AD343" i="31"/>
  <c r="U295" i="30"/>
  <c r="T295" i="30"/>
  <c r="AD295" i="30"/>
  <c r="H296" i="30"/>
  <c r="K295" i="30"/>
  <c r="L295" i="30" s="1"/>
  <c r="W295" i="30"/>
  <c r="L342" i="31"/>
  <c r="U273" i="29"/>
  <c r="T273" i="29"/>
  <c r="AD273" i="29"/>
  <c r="Q273" i="29"/>
  <c r="R273" i="29" s="1"/>
  <c r="H274" i="29"/>
  <c r="K273" i="29"/>
  <c r="L273" i="29" s="1"/>
  <c r="W273" i="29"/>
  <c r="U84" i="8"/>
  <c r="AD84" i="8"/>
  <c r="W84" i="8"/>
  <c r="T84" i="8"/>
  <c r="H85" i="8"/>
  <c r="K84" i="8"/>
  <c r="L84" i="8" s="1"/>
  <c r="Q84" i="8"/>
  <c r="R84" i="8" s="1"/>
  <c r="W296" i="30" l="1"/>
  <c r="AD296" i="30"/>
  <c r="H297" i="30"/>
  <c r="K296" i="30"/>
  <c r="L296" i="30" s="1"/>
  <c r="T296" i="30"/>
  <c r="U296" i="30"/>
  <c r="W344" i="31"/>
  <c r="U344" i="31"/>
  <c r="K344" i="31"/>
  <c r="T344" i="31"/>
  <c r="AD344" i="31"/>
  <c r="H345" i="31"/>
  <c r="H275" i="29"/>
  <c r="AD274" i="29"/>
  <c r="U274" i="29"/>
  <c r="T274" i="29"/>
  <c r="W274" i="29"/>
  <c r="Q274" i="29"/>
  <c r="R274" i="29" s="1"/>
  <c r="K274" i="29"/>
  <c r="L274" i="29" s="1"/>
  <c r="U85" i="8"/>
  <c r="Q85" i="8"/>
  <c r="R85" i="8" s="1"/>
  <c r="H86" i="8"/>
  <c r="AD85" i="8"/>
  <c r="W85" i="8"/>
  <c r="T85" i="8"/>
  <c r="K85" i="8"/>
  <c r="L85" i="8" s="1"/>
  <c r="K345" i="31" l="1"/>
  <c r="L345" i="31" s="1"/>
  <c r="U345" i="31"/>
  <c r="W345" i="31"/>
  <c r="T345" i="31"/>
  <c r="AD345" i="31"/>
  <c r="H346" i="31"/>
  <c r="H298" i="30"/>
  <c r="T297" i="30"/>
  <c r="K297" i="30"/>
  <c r="L297" i="30" s="1"/>
  <c r="U297" i="30"/>
  <c r="W297" i="30"/>
  <c r="AD297" i="30"/>
  <c r="Q275" i="29"/>
  <c r="R275" i="29" s="1"/>
  <c r="W275" i="29"/>
  <c r="AD275" i="29"/>
  <c r="U275" i="29"/>
  <c r="T275" i="29"/>
  <c r="H276" i="29"/>
  <c r="K275" i="29"/>
  <c r="L275" i="29" s="1"/>
  <c r="L344" i="31"/>
  <c r="AD86" i="8"/>
  <c r="K86" i="8"/>
  <c r="L86" i="8" s="1"/>
  <c r="W86" i="8"/>
  <c r="Q86" i="8"/>
  <c r="R86" i="8" s="1"/>
  <c r="H87" i="8"/>
  <c r="T86" i="8"/>
  <c r="U86" i="8"/>
  <c r="K298" i="30" l="1"/>
  <c r="L298" i="30" s="1"/>
  <c r="T298" i="30"/>
  <c r="W298" i="30"/>
  <c r="U298" i="30"/>
  <c r="AD298" i="30"/>
  <c r="H299" i="30"/>
  <c r="K276" i="29"/>
  <c r="L276" i="29" s="1"/>
  <c r="Q276" i="29"/>
  <c r="R276" i="29" s="1"/>
  <c r="U276" i="29"/>
  <c r="AD276" i="29"/>
  <c r="H277" i="29"/>
  <c r="W276" i="29"/>
  <c r="T276" i="29"/>
  <c r="K346" i="31"/>
  <c r="H347" i="31"/>
  <c r="U346" i="31"/>
  <c r="AD346" i="31"/>
  <c r="T346" i="31"/>
  <c r="W346" i="31"/>
  <c r="H88" i="8"/>
  <c r="Q87" i="8"/>
  <c r="R87" i="8" s="1"/>
  <c r="AD87" i="8"/>
  <c r="W87" i="8"/>
  <c r="U87" i="8"/>
  <c r="T87" i="8"/>
  <c r="K87" i="8"/>
  <c r="L87" i="8" s="1"/>
  <c r="AD347" i="31" l="1"/>
  <c r="H348" i="31"/>
  <c r="K347" i="31"/>
  <c r="L347" i="31" s="1"/>
  <c r="W347" i="31"/>
  <c r="U347" i="31"/>
  <c r="T347" i="31"/>
  <c r="W277" i="29"/>
  <c r="U277" i="29"/>
  <c r="K277" i="29"/>
  <c r="L277" i="29" s="1"/>
  <c r="T277" i="29"/>
  <c r="Q277" i="29"/>
  <c r="R277" i="29" s="1"/>
  <c r="AD277" i="29"/>
  <c r="H278" i="29"/>
  <c r="L346" i="31"/>
  <c r="W299" i="30"/>
  <c r="T299" i="30"/>
  <c r="H300" i="30"/>
  <c r="AD299" i="30"/>
  <c r="K299" i="30"/>
  <c r="L299" i="30" s="1"/>
  <c r="U299" i="30"/>
  <c r="Q88" i="8"/>
  <c r="R88" i="8" s="1"/>
  <c r="W88" i="8"/>
  <c r="U88" i="8"/>
  <c r="AD88" i="8"/>
  <c r="H89" i="8"/>
  <c r="T88" i="8"/>
  <c r="K88" i="8"/>
  <c r="L88" i="8" s="1"/>
  <c r="W300" i="30" l="1"/>
  <c r="K300" i="30"/>
  <c r="L300" i="30" s="1"/>
  <c r="T300" i="30"/>
  <c r="H301" i="30"/>
  <c r="AD300" i="30"/>
  <c r="U300" i="30"/>
  <c r="U348" i="31"/>
  <c r="H349" i="31"/>
  <c r="W348" i="31"/>
  <c r="T348" i="31"/>
  <c r="K348" i="31"/>
  <c r="L348" i="31" s="1"/>
  <c r="AD348" i="31"/>
  <c r="W278" i="29"/>
  <c r="AD278" i="29"/>
  <c r="K278" i="29"/>
  <c r="L278" i="29" s="1"/>
  <c r="H279" i="29"/>
  <c r="T278" i="29"/>
  <c r="Q278" i="29"/>
  <c r="R278" i="29" s="1"/>
  <c r="U278" i="29"/>
  <c r="Q89" i="8"/>
  <c r="R89" i="8" s="1"/>
  <c r="H90" i="8"/>
  <c r="W89" i="8"/>
  <c r="T89" i="8"/>
  <c r="U89" i="8"/>
  <c r="K89" i="8"/>
  <c r="L89" i="8" s="1"/>
  <c r="AD89" i="8"/>
  <c r="K279" i="29" l="1"/>
  <c r="L279" i="29" s="1"/>
  <c r="T279" i="29"/>
  <c r="AD279" i="29"/>
  <c r="H280" i="29"/>
  <c r="W279" i="29"/>
  <c r="U279" i="29"/>
  <c r="Q279" i="29"/>
  <c r="R279" i="29" s="1"/>
  <c r="W349" i="31"/>
  <c r="K349" i="31"/>
  <c r="L349" i="31" s="1"/>
  <c r="U349" i="31"/>
  <c r="T349" i="31"/>
  <c r="AD349" i="31"/>
  <c r="H350" i="31"/>
  <c r="AD301" i="30"/>
  <c r="W301" i="30"/>
  <c r="H302" i="30"/>
  <c r="T301" i="30"/>
  <c r="K301" i="30"/>
  <c r="L301" i="30" s="1"/>
  <c r="U301" i="30"/>
  <c r="AD90" i="8"/>
  <c r="Q90" i="8"/>
  <c r="R90" i="8" s="1"/>
  <c r="K90" i="8"/>
  <c r="L90" i="8" s="1"/>
  <c r="T90" i="8"/>
  <c r="W90" i="8"/>
  <c r="H91" i="8"/>
  <c r="U90" i="8"/>
  <c r="U302" i="30" l="1"/>
  <c r="K302" i="30"/>
  <c r="L302" i="30" s="1"/>
  <c r="H303" i="30"/>
  <c r="AD302" i="30"/>
  <c r="W302" i="30"/>
  <c r="T302" i="30"/>
  <c r="U280" i="29"/>
  <c r="AD280" i="29"/>
  <c r="K280" i="29"/>
  <c r="L280" i="29" s="1"/>
  <c r="Q280" i="29"/>
  <c r="R280" i="29" s="1"/>
  <c r="T280" i="29"/>
  <c r="W280" i="29"/>
  <c r="H281" i="29"/>
  <c r="T350" i="31"/>
  <c r="K350" i="31"/>
  <c r="L350" i="31" s="1"/>
  <c r="W350" i="31"/>
  <c r="AD350" i="31"/>
  <c r="H351" i="31"/>
  <c r="U350" i="31"/>
  <c r="H92" i="8"/>
  <c r="K91" i="8"/>
  <c r="L91" i="8" s="1"/>
  <c r="T91" i="8"/>
  <c r="U91" i="8"/>
  <c r="W91" i="8"/>
  <c r="AD91" i="8"/>
  <c r="Q91" i="8"/>
  <c r="R91" i="8" s="1"/>
  <c r="U351" i="31" l="1"/>
  <c r="T351" i="31"/>
  <c r="AD351" i="31"/>
  <c r="K351" i="31"/>
  <c r="L351" i="31" s="1"/>
  <c r="H352" i="31"/>
  <c r="W351" i="31"/>
  <c r="AD303" i="30"/>
  <c r="W303" i="30"/>
  <c r="U303" i="30"/>
  <c r="K303" i="30"/>
  <c r="L303" i="30" s="1"/>
  <c r="T303" i="30"/>
  <c r="H304" i="30"/>
  <c r="K281" i="29"/>
  <c r="L281" i="29" s="1"/>
  <c r="U281" i="29"/>
  <c r="W281" i="29"/>
  <c r="AD281" i="29"/>
  <c r="T281" i="29"/>
  <c r="Q281" i="29"/>
  <c r="R281" i="29" s="1"/>
  <c r="H282" i="29"/>
  <c r="AD92" i="8"/>
  <c r="W92" i="8"/>
  <c r="U92" i="8"/>
  <c r="T92" i="8"/>
  <c r="K92" i="8"/>
  <c r="L92" i="8" s="1"/>
  <c r="Q92" i="8"/>
  <c r="R92" i="8" s="1"/>
  <c r="H93" i="8"/>
  <c r="T304" i="30" l="1"/>
  <c r="U304" i="30"/>
  <c r="W304" i="30"/>
  <c r="H305" i="30"/>
  <c r="K304" i="30"/>
  <c r="L304" i="30" s="1"/>
  <c r="AD304" i="30"/>
  <c r="AD282" i="29"/>
  <c r="K282" i="29"/>
  <c r="L282" i="29" s="1"/>
  <c r="W282" i="29"/>
  <c r="Q282" i="29"/>
  <c r="R282" i="29" s="1"/>
  <c r="U282" i="29"/>
  <c r="H283" i="29"/>
  <c r="T282" i="29"/>
  <c r="T352" i="31"/>
  <c r="W352" i="31"/>
  <c r="H353" i="31"/>
  <c r="AD352" i="31"/>
  <c r="K352" i="31"/>
  <c r="L352" i="31" s="1"/>
  <c r="U352" i="31"/>
  <c r="AD93" i="8"/>
  <c r="Q93" i="8"/>
  <c r="R93" i="8" s="1"/>
  <c r="T93" i="8"/>
  <c r="W93" i="8"/>
  <c r="K93" i="8"/>
  <c r="L93" i="8" s="1"/>
  <c r="U93" i="8"/>
  <c r="H94" i="8"/>
  <c r="H354" i="31" l="1"/>
  <c r="T353" i="31"/>
  <c r="AD353" i="31"/>
  <c r="K353" i="31"/>
  <c r="L353" i="31" s="1"/>
  <c r="U353" i="31"/>
  <c r="W353" i="31"/>
  <c r="T283" i="29"/>
  <c r="AD283" i="29"/>
  <c r="U283" i="29"/>
  <c r="K283" i="29"/>
  <c r="L283" i="29" s="1"/>
  <c r="W283" i="29"/>
  <c r="Q283" i="29"/>
  <c r="R283" i="29" s="1"/>
  <c r="H284" i="29"/>
  <c r="AD305" i="30"/>
  <c r="T305" i="30"/>
  <c r="H306" i="30"/>
  <c r="U305" i="30"/>
  <c r="W305" i="30"/>
  <c r="K305" i="30"/>
  <c r="L305" i="30" s="1"/>
  <c r="W94" i="8"/>
  <c r="Q94" i="8"/>
  <c r="R94" i="8" s="1"/>
  <c r="T94" i="8"/>
  <c r="H95" i="8"/>
  <c r="K94" i="8"/>
  <c r="L94" i="8" s="1"/>
  <c r="AD94" i="8"/>
  <c r="U94" i="8"/>
  <c r="K306" i="30" l="1"/>
  <c r="L306" i="30" s="1"/>
  <c r="AD306" i="30"/>
  <c r="U306" i="30"/>
  <c r="T306" i="30"/>
  <c r="W306" i="30"/>
  <c r="H307" i="30"/>
  <c r="U284" i="29"/>
  <c r="AD284" i="29"/>
  <c r="W284" i="29"/>
  <c r="T284" i="29"/>
  <c r="Q284" i="29"/>
  <c r="R284" i="29" s="1"/>
  <c r="K284" i="29"/>
  <c r="L284" i="29" s="1"/>
  <c r="H285" i="29"/>
  <c r="U354" i="31"/>
  <c r="H355" i="31"/>
  <c r="T354" i="31"/>
  <c r="K354" i="31"/>
  <c r="L354" i="31" s="1"/>
  <c r="AD354" i="31"/>
  <c r="W354" i="31"/>
  <c r="U95" i="8"/>
  <c r="H96" i="8"/>
  <c r="T95" i="8"/>
  <c r="W95" i="8"/>
  <c r="AD95" i="8"/>
  <c r="Q95" i="8"/>
  <c r="R95" i="8" s="1"/>
  <c r="K95" i="8"/>
  <c r="L95" i="8" s="1"/>
  <c r="H356" i="31" l="1"/>
  <c r="AD355" i="31"/>
  <c r="U355" i="31"/>
  <c r="W355" i="31"/>
  <c r="T355" i="31"/>
  <c r="K355" i="31"/>
  <c r="L355" i="31" s="1"/>
  <c r="U307" i="30"/>
  <c r="W307" i="30"/>
  <c r="T307" i="30"/>
  <c r="AD307" i="30"/>
  <c r="K307" i="30"/>
  <c r="L307" i="30" s="1"/>
  <c r="H308" i="30"/>
  <c r="W285" i="29"/>
  <c r="U285" i="29"/>
  <c r="AD285" i="29"/>
  <c r="K285" i="29"/>
  <c r="L285" i="29" s="1"/>
  <c r="H286" i="29"/>
  <c r="T285" i="29"/>
  <c r="AD96" i="8"/>
  <c r="T96" i="8"/>
  <c r="H97" i="8"/>
  <c r="K96" i="8"/>
  <c r="L96" i="8" s="1"/>
  <c r="W96" i="8"/>
  <c r="U96" i="8"/>
  <c r="Q96" i="8"/>
  <c r="R96" i="8" s="1"/>
  <c r="AD308" i="30" l="1"/>
  <c r="W308" i="30"/>
  <c r="K308" i="30"/>
  <c r="L308" i="30" s="1"/>
  <c r="T308" i="30"/>
  <c r="U308" i="30"/>
  <c r="H309" i="30"/>
  <c r="T286" i="29"/>
  <c r="K286" i="29"/>
  <c r="L286" i="29" s="1"/>
  <c r="AD286" i="29"/>
  <c r="U286" i="29"/>
  <c r="H287" i="29"/>
  <c r="W286" i="29"/>
  <c r="H357" i="31"/>
  <c r="T356" i="31"/>
  <c r="W356" i="31"/>
  <c r="K356" i="31"/>
  <c r="L356" i="31" s="1"/>
  <c r="U356" i="31"/>
  <c r="AD356" i="31"/>
  <c r="AD97" i="8"/>
  <c r="W97" i="8"/>
  <c r="K97" i="8"/>
  <c r="L97" i="8" s="1"/>
  <c r="T97" i="8"/>
  <c r="H98" i="8"/>
  <c r="U97" i="8"/>
  <c r="Q97" i="8"/>
  <c r="R97" i="8" s="1"/>
  <c r="U287" i="29" l="1"/>
  <c r="AD287" i="29"/>
  <c r="W287" i="29"/>
  <c r="T287" i="29"/>
  <c r="K287" i="29"/>
  <c r="L287" i="29" s="1"/>
  <c r="H288" i="29"/>
  <c r="AD309" i="30"/>
  <c r="H310" i="30"/>
  <c r="K309" i="30"/>
  <c r="L309" i="30" s="1"/>
  <c r="U309" i="30"/>
  <c r="W309" i="30"/>
  <c r="T309" i="30"/>
  <c r="U357" i="31"/>
  <c r="H358" i="31"/>
  <c r="K357" i="31"/>
  <c r="L357" i="31" s="1"/>
  <c r="W357" i="31"/>
  <c r="AD357" i="31"/>
  <c r="T357" i="31"/>
  <c r="Q98" i="8"/>
  <c r="R98" i="8" s="1"/>
  <c r="K98" i="8"/>
  <c r="L98" i="8" s="1"/>
  <c r="W98" i="8"/>
  <c r="T98" i="8"/>
  <c r="H99" i="8"/>
  <c r="AD98" i="8"/>
  <c r="U98" i="8"/>
  <c r="U310" i="30" l="1"/>
  <c r="H311" i="30"/>
  <c r="AD310" i="30"/>
  <c r="T310" i="30"/>
  <c r="K310" i="30"/>
  <c r="L310" i="30" s="1"/>
  <c r="W310" i="30"/>
  <c r="U358" i="31"/>
  <c r="AD358" i="31"/>
  <c r="T358" i="31"/>
  <c r="H359" i="31"/>
  <c r="W358" i="31"/>
  <c r="K358" i="31"/>
  <c r="L358" i="31" s="1"/>
  <c r="K288" i="29"/>
  <c r="L288" i="29" s="1"/>
  <c r="T288" i="29"/>
  <c r="AD288" i="29"/>
  <c r="U288" i="29"/>
  <c r="H289" i="29"/>
  <c r="W288" i="29"/>
  <c r="U99" i="8"/>
  <c r="H100" i="8"/>
  <c r="AD99" i="8"/>
  <c r="T99" i="8"/>
  <c r="W99" i="8"/>
  <c r="K99" i="8"/>
  <c r="L99" i="8" s="1"/>
  <c r="Q99" i="8"/>
  <c r="R99" i="8" s="1"/>
  <c r="T359" i="31" l="1"/>
  <c r="K359" i="31"/>
  <c r="L359" i="31" s="1"/>
  <c r="AD359" i="31"/>
  <c r="U359" i="31"/>
  <c r="H360" i="31"/>
  <c r="W359" i="31"/>
  <c r="U311" i="30"/>
  <c r="W311" i="30"/>
  <c r="H312" i="30"/>
  <c r="AD311" i="30"/>
  <c r="K311" i="30"/>
  <c r="L311" i="30" s="1"/>
  <c r="T311" i="30"/>
  <c r="AD289" i="29"/>
  <c r="T289" i="29"/>
  <c r="H290" i="29"/>
  <c r="U289" i="29"/>
  <c r="W289" i="29"/>
  <c r="K289" i="29"/>
  <c r="L289" i="29" s="1"/>
  <c r="U100" i="8"/>
  <c r="AD100" i="8"/>
  <c r="H101" i="8"/>
  <c r="T100" i="8"/>
  <c r="K100" i="8"/>
  <c r="L100" i="8" s="1"/>
  <c r="W100" i="8"/>
  <c r="Q100" i="8"/>
  <c r="R100" i="8" s="1"/>
  <c r="W290" i="29" l="1"/>
  <c r="T290" i="29"/>
  <c r="U290" i="29"/>
  <c r="K290" i="29"/>
  <c r="L290" i="29" s="1"/>
  <c r="AD290" i="29"/>
  <c r="H291" i="29"/>
  <c r="T312" i="30"/>
  <c r="U312" i="30"/>
  <c r="H313" i="30"/>
  <c r="AD312" i="30"/>
  <c r="W312" i="30"/>
  <c r="K312" i="30"/>
  <c r="L312" i="30" s="1"/>
  <c r="H361" i="31"/>
  <c r="U360" i="31"/>
  <c r="W360" i="31"/>
  <c r="T360" i="31"/>
  <c r="K360" i="31"/>
  <c r="L360" i="31" s="1"/>
  <c r="AD360" i="31"/>
  <c r="W101" i="8"/>
  <c r="K101" i="8"/>
  <c r="L101" i="8" s="1"/>
  <c r="U101" i="8"/>
  <c r="H102" i="8"/>
  <c r="AD101" i="8"/>
  <c r="T101" i="8"/>
  <c r="Q101" i="8"/>
  <c r="R101" i="8" s="1"/>
  <c r="AD291" i="29" l="1"/>
  <c r="T291" i="29"/>
  <c r="U291" i="29"/>
  <c r="K291" i="29"/>
  <c r="L291" i="29" s="1"/>
  <c r="H292" i="29"/>
  <c r="W291" i="29"/>
  <c r="U361" i="31"/>
  <c r="W361" i="31"/>
  <c r="AD361" i="31"/>
  <c r="T361" i="31"/>
  <c r="K361" i="31"/>
  <c r="L361" i="31" s="1"/>
  <c r="H362" i="31"/>
  <c r="W313" i="30"/>
  <c r="T313" i="30"/>
  <c r="AD313" i="30"/>
  <c r="K313" i="30"/>
  <c r="L313" i="30" s="1"/>
  <c r="H314" i="30"/>
  <c r="U313" i="30"/>
  <c r="H103" i="8"/>
  <c r="U102" i="8"/>
  <c r="Q102" i="8"/>
  <c r="R102" i="8" s="1"/>
  <c r="AD102" i="8"/>
  <c r="K102" i="8"/>
  <c r="L102" i="8" s="1"/>
  <c r="W102" i="8"/>
  <c r="T102" i="8"/>
  <c r="K362" i="31" l="1"/>
  <c r="L362" i="31" s="1"/>
  <c r="H363" i="31"/>
  <c r="W362" i="31"/>
  <c r="U362" i="31"/>
  <c r="AD362" i="31"/>
  <c r="T362" i="31"/>
  <c r="U314" i="30"/>
  <c r="K314" i="30"/>
  <c r="L314" i="30" s="1"/>
  <c r="H315" i="30"/>
  <c r="T314" i="30"/>
  <c r="AD314" i="30"/>
  <c r="W314" i="30"/>
  <c r="K292" i="29"/>
  <c r="L292" i="29" s="1"/>
  <c r="T292" i="29"/>
  <c r="AD292" i="29"/>
  <c r="U292" i="29"/>
  <c r="W292" i="29"/>
  <c r="H293" i="29"/>
  <c r="U103" i="8"/>
  <c r="Q103" i="8"/>
  <c r="R103" i="8" s="1"/>
  <c r="K103" i="8"/>
  <c r="L103" i="8" s="1"/>
  <c r="W103" i="8"/>
  <c r="AD103" i="8"/>
  <c r="T103" i="8"/>
  <c r="H104" i="8"/>
  <c r="AD293" i="29" l="1"/>
  <c r="T293" i="29"/>
  <c r="H294" i="29"/>
  <c r="U293" i="29"/>
  <c r="W293" i="29"/>
  <c r="K293" i="29"/>
  <c r="L293" i="29" s="1"/>
  <c r="K363" i="31"/>
  <c r="L363" i="31" s="1"/>
  <c r="H364" i="31"/>
  <c r="T363" i="31"/>
  <c r="AD363" i="31"/>
  <c r="W363" i="31"/>
  <c r="U363" i="31"/>
  <c r="H316" i="30"/>
  <c r="K315" i="30"/>
  <c r="L315" i="30" s="1"/>
  <c r="AD315" i="30"/>
  <c r="U315" i="30"/>
  <c r="T315" i="30"/>
  <c r="W315" i="30"/>
  <c r="U104" i="8"/>
  <c r="K104" i="8"/>
  <c r="L104" i="8" s="1"/>
  <c r="AD104" i="8"/>
  <c r="T104" i="8"/>
  <c r="H105" i="8"/>
  <c r="W104" i="8"/>
  <c r="Q104" i="8"/>
  <c r="R104" i="8" s="1"/>
  <c r="AD364" i="31" l="1"/>
  <c r="H365" i="31"/>
  <c r="W364" i="31"/>
  <c r="U364" i="31"/>
  <c r="K364" i="31"/>
  <c r="L364" i="31" s="1"/>
  <c r="T364" i="31"/>
  <c r="U294" i="29"/>
  <c r="H295" i="29"/>
  <c r="T294" i="29"/>
  <c r="AD294" i="29"/>
  <c r="K294" i="29"/>
  <c r="L294" i="29" s="1"/>
  <c r="W294" i="29"/>
  <c r="T316" i="30"/>
  <c r="AD316" i="30"/>
  <c r="W316" i="30"/>
  <c r="K316" i="30"/>
  <c r="L316" i="30" s="1"/>
  <c r="U316" i="30"/>
  <c r="H317" i="30"/>
  <c r="U105" i="8"/>
  <c r="H106" i="8"/>
  <c r="T105" i="8"/>
  <c r="AD105" i="8"/>
  <c r="W105" i="8"/>
  <c r="K105" i="8"/>
  <c r="L105" i="8" s="1"/>
  <c r="Q105" i="8"/>
  <c r="R105" i="8" s="1"/>
  <c r="U295" i="29" l="1"/>
  <c r="AD295" i="29"/>
  <c r="K295" i="29"/>
  <c r="L295" i="29" s="1"/>
  <c r="W295" i="29"/>
  <c r="H296" i="29"/>
  <c r="T295" i="29"/>
  <c r="H318" i="30"/>
  <c r="W317" i="30"/>
  <c r="U317" i="30"/>
  <c r="AD317" i="30"/>
  <c r="T317" i="30"/>
  <c r="K317" i="30"/>
  <c r="L317" i="30" s="1"/>
  <c r="K365" i="31"/>
  <c r="L365" i="31" s="1"/>
  <c r="U365" i="31"/>
  <c r="H366" i="31"/>
  <c r="T365" i="31"/>
  <c r="AD365" i="31"/>
  <c r="W365" i="31"/>
  <c r="W106" i="8"/>
  <c r="Q106" i="8"/>
  <c r="R106" i="8" s="1"/>
  <c r="T106" i="8"/>
  <c r="U106" i="8"/>
  <c r="H107" i="8"/>
  <c r="AD106" i="8"/>
  <c r="K106" i="8"/>
  <c r="L106" i="8" s="1"/>
  <c r="U366" i="31" l="1"/>
  <c r="K366" i="31"/>
  <c r="L366" i="31" s="1"/>
  <c r="W366" i="31"/>
  <c r="H367" i="31"/>
  <c r="T366" i="31"/>
  <c r="AD366" i="31"/>
  <c r="H319" i="30"/>
  <c r="AD318" i="30"/>
  <c r="K318" i="30"/>
  <c r="L318" i="30" s="1"/>
  <c r="T318" i="30"/>
  <c r="U318" i="30"/>
  <c r="W318" i="30"/>
  <c r="AD296" i="29"/>
  <c r="T296" i="29"/>
  <c r="K296" i="29"/>
  <c r="L296" i="29" s="1"/>
  <c r="U296" i="29"/>
  <c r="W296" i="29"/>
  <c r="H297" i="29"/>
  <c r="U107" i="8"/>
  <c r="AD107" i="8"/>
  <c r="T107" i="8"/>
  <c r="W107" i="8"/>
  <c r="K107" i="8"/>
  <c r="L107" i="8" s="1"/>
  <c r="H108" i="8"/>
  <c r="Q107" i="8"/>
  <c r="R107" i="8" s="1"/>
  <c r="AD367" i="31" l="1"/>
  <c r="T367" i="31"/>
  <c r="H368" i="31"/>
  <c r="U367" i="31"/>
  <c r="W367" i="31"/>
  <c r="K367" i="31"/>
  <c r="L367" i="31" s="1"/>
  <c r="K319" i="30"/>
  <c r="L319" i="30" s="1"/>
  <c r="H320" i="30"/>
  <c r="W319" i="30"/>
  <c r="T319" i="30"/>
  <c r="AD319" i="30"/>
  <c r="U319" i="30"/>
  <c r="W297" i="29"/>
  <c r="U297" i="29"/>
  <c r="AD297" i="29"/>
  <c r="K297" i="29"/>
  <c r="L297" i="29" s="1"/>
  <c r="T297" i="29"/>
  <c r="H298" i="29"/>
  <c r="AD108" i="8"/>
  <c r="H109" i="8"/>
  <c r="Q108" i="8"/>
  <c r="R108" i="8" s="1"/>
  <c r="W108" i="8"/>
  <c r="K108" i="8"/>
  <c r="L108" i="8" s="1"/>
  <c r="U108" i="8"/>
  <c r="T108" i="8"/>
  <c r="W320" i="30" l="1"/>
  <c r="U320" i="30"/>
  <c r="AD320" i="30"/>
  <c r="H321" i="30"/>
  <c r="K320" i="30"/>
  <c r="L320" i="30" s="1"/>
  <c r="T320" i="30"/>
  <c r="T368" i="31"/>
  <c r="K368" i="31"/>
  <c r="L368" i="31" s="1"/>
  <c r="U368" i="31"/>
  <c r="AD368" i="31"/>
  <c r="H369" i="31"/>
  <c r="W368" i="31"/>
  <c r="K298" i="29"/>
  <c r="L298" i="29" s="1"/>
  <c r="AD298" i="29"/>
  <c r="W298" i="29"/>
  <c r="T298" i="29"/>
  <c r="H299" i="29"/>
  <c r="U298" i="29"/>
  <c r="K109" i="8"/>
  <c r="L109" i="8" s="1"/>
  <c r="AD109" i="8"/>
  <c r="W109" i="8"/>
  <c r="T109" i="8"/>
  <c r="U109" i="8"/>
  <c r="H110" i="8"/>
  <c r="Q109" i="8"/>
  <c r="R109" i="8" s="1"/>
  <c r="H322" i="30" l="1"/>
  <c r="T321" i="30"/>
  <c r="AD321" i="30"/>
  <c r="U321" i="30"/>
  <c r="W321" i="30"/>
  <c r="K321" i="30"/>
  <c r="L321" i="30" s="1"/>
  <c r="AD369" i="31"/>
  <c r="T369" i="31"/>
  <c r="K369" i="31"/>
  <c r="L369" i="31" s="1"/>
  <c r="U369" i="31"/>
  <c r="W369" i="31"/>
  <c r="H370" i="31"/>
  <c r="K299" i="29"/>
  <c r="L299" i="29" s="1"/>
  <c r="U299" i="29"/>
  <c r="W299" i="29"/>
  <c r="H300" i="29"/>
  <c r="AD299" i="29"/>
  <c r="T299" i="29"/>
  <c r="Q110" i="8"/>
  <c r="R110" i="8" s="1"/>
  <c r="K110" i="8"/>
  <c r="L110" i="8" s="1"/>
  <c r="T110" i="8"/>
  <c r="W110" i="8"/>
  <c r="U110" i="8"/>
  <c r="H111" i="8"/>
  <c r="AD110" i="8"/>
  <c r="AD300" i="29" l="1"/>
  <c r="W300" i="29"/>
  <c r="U300" i="29"/>
  <c r="K300" i="29"/>
  <c r="L300" i="29" s="1"/>
  <c r="H301" i="29"/>
  <c r="T300" i="29"/>
  <c r="K370" i="31"/>
  <c r="L370" i="31" s="1"/>
  <c r="W370" i="31"/>
  <c r="U370" i="31"/>
  <c r="H371" i="31"/>
  <c r="T370" i="31"/>
  <c r="AD370" i="31"/>
  <c r="T322" i="30"/>
  <c r="W322" i="30"/>
  <c r="AD322" i="30"/>
  <c r="H323" i="30"/>
  <c r="K322" i="30"/>
  <c r="L322" i="30" s="1"/>
  <c r="U322" i="30"/>
  <c r="W111" i="8"/>
  <c r="U111" i="8"/>
  <c r="Q111" i="8"/>
  <c r="R111" i="8" s="1"/>
  <c r="T111" i="8"/>
  <c r="AD111" i="8"/>
  <c r="K111" i="8"/>
  <c r="L111" i="8" s="1"/>
  <c r="H112" i="8"/>
  <c r="T323" i="30" l="1"/>
  <c r="W323" i="30"/>
  <c r="AD323" i="30"/>
  <c r="H324" i="30"/>
  <c r="K323" i="30"/>
  <c r="L323" i="30" s="1"/>
  <c r="U323" i="30"/>
  <c r="T371" i="31"/>
  <c r="U371" i="31"/>
  <c r="K371" i="31"/>
  <c r="L371" i="31" s="1"/>
  <c r="H372" i="31"/>
  <c r="W371" i="31"/>
  <c r="AD371" i="31"/>
  <c r="U301" i="29"/>
  <c r="W301" i="29"/>
  <c r="H302" i="29"/>
  <c r="K301" i="29"/>
  <c r="L301" i="29" s="1"/>
  <c r="T301" i="29"/>
  <c r="AD301" i="29"/>
  <c r="W112" i="8"/>
  <c r="AD112" i="8"/>
  <c r="U112" i="8"/>
  <c r="T112" i="8"/>
  <c r="K112" i="8"/>
  <c r="L112" i="8" s="1"/>
  <c r="H113" i="8"/>
  <c r="Q112" i="8"/>
  <c r="R112" i="8" s="1"/>
  <c r="T324" i="30" l="1"/>
  <c r="AD324" i="30"/>
  <c r="U324" i="30"/>
  <c r="K324" i="30"/>
  <c r="L324" i="30" s="1"/>
  <c r="H325" i="30"/>
  <c r="W324" i="30"/>
  <c r="H303" i="29"/>
  <c r="K302" i="29"/>
  <c r="L302" i="29" s="1"/>
  <c r="W302" i="29"/>
  <c r="T302" i="29"/>
  <c r="U302" i="29"/>
  <c r="AD302" i="29"/>
  <c r="W372" i="31"/>
  <c r="U372" i="31"/>
  <c r="K372" i="31"/>
  <c r="L372" i="31" s="1"/>
  <c r="T372" i="31"/>
  <c r="H373" i="31"/>
  <c r="AD372" i="31"/>
  <c r="W113" i="8"/>
  <c r="K113" i="8"/>
  <c r="L113" i="8" s="1"/>
  <c r="AD113" i="8"/>
  <c r="Q113" i="8"/>
  <c r="R113" i="8" s="1"/>
  <c r="T113" i="8"/>
  <c r="H114" i="8"/>
  <c r="U113" i="8"/>
  <c r="W303" i="29" l="1"/>
  <c r="AD303" i="29"/>
  <c r="U303" i="29"/>
  <c r="K303" i="29"/>
  <c r="L303" i="29" s="1"/>
  <c r="H304" i="29"/>
  <c r="T303" i="29"/>
  <c r="T373" i="31"/>
  <c r="K373" i="31"/>
  <c r="L373" i="31" s="1"/>
  <c r="H374" i="31"/>
  <c r="W373" i="31"/>
  <c r="U373" i="31"/>
  <c r="AD373" i="31"/>
  <c r="U325" i="30"/>
  <c r="W325" i="30"/>
  <c r="K325" i="30"/>
  <c r="L325" i="30" s="1"/>
  <c r="AD325" i="30"/>
  <c r="H326" i="30"/>
  <c r="T325" i="30"/>
  <c r="W114" i="8"/>
  <c r="U114" i="8"/>
  <c r="T114" i="8"/>
  <c r="Q114" i="8"/>
  <c r="R114" i="8" s="1"/>
  <c r="AD114" i="8"/>
  <c r="H115" i="8"/>
  <c r="K114" i="8"/>
  <c r="L114" i="8" s="1"/>
  <c r="K326" i="30" l="1"/>
  <c r="L326" i="30" s="1"/>
  <c r="W326" i="30"/>
  <c r="T326" i="30"/>
  <c r="AD326" i="30"/>
  <c r="U326" i="30"/>
  <c r="H327" i="30"/>
  <c r="U374" i="31"/>
  <c r="K374" i="31"/>
  <c r="L374" i="31" s="1"/>
  <c r="T374" i="31"/>
  <c r="AD374" i="31"/>
  <c r="H375" i="31"/>
  <c r="W374" i="31"/>
  <c r="AD304" i="29"/>
  <c r="U304" i="29"/>
  <c r="H305" i="29"/>
  <c r="K304" i="29"/>
  <c r="L304" i="29" s="1"/>
  <c r="T304" i="29"/>
  <c r="W304" i="29"/>
  <c r="AD115" i="8"/>
  <c r="U115" i="8"/>
  <c r="Q115" i="8"/>
  <c r="R115" i="8" s="1"/>
  <c r="T115" i="8"/>
  <c r="H116" i="8"/>
  <c r="W115" i="8"/>
  <c r="K115" i="8"/>
  <c r="L115" i="8" s="1"/>
  <c r="W305" i="29" l="1"/>
  <c r="AD305" i="29"/>
  <c r="T305" i="29"/>
  <c r="U305" i="29"/>
  <c r="K305" i="29"/>
  <c r="L305" i="29" s="1"/>
  <c r="H306" i="29"/>
  <c r="K375" i="31"/>
  <c r="L375" i="31" s="1"/>
  <c r="U375" i="31"/>
  <c r="AD375" i="31"/>
  <c r="T375" i="31"/>
  <c r="H376" i="31"/>
  <c r="W375" i="31"/>
  <c r="W327" i="30"/>
  <c r="U327" i="30"/>
  <c r="T327" i="30"/>
  <c r="K327" i="30"/>
  <c r="L327" i="30" s="1"/>
  <c r="AD327" i="30"/>
  <c r="H328" i="30"/>
  <c r="W116" i="8"/>
  <c r="H117" i="8"/>
  <c r="T116" i="8"/>
  <c r="K116" i="8"/>
  <c r="L116" i="8" s="1"/>
  <c r="Q116" i="8"/>
  <c r="R116" i="8" s="1"/>
  <c r="U116" i="8"/>
  <c r="AD116" i="8"/>
  <c r="U376" i="31" l="1"/>
  <c r="K376" i="31"/>
  <c r="L376" i="31" s="1"/>
  <c r="AD376" i="31"/>
  <c r="W376" i="31"/>
  <c r="H377" i="31"/>
  <c r="T376" i="31"/>
  <c r="K328" i="30"/>
  <c r="L328" i="30" s="1"/>
  <c r="AD328" i="30"/>
  <c r="T328" i="30"/>
  <c r="U328" i="30"/>
  <c r="H329" i="30"/>
  <c r="W328" i="30"/>
  <c r="T306" i="29"/>
  <c r="W306" i="29"/>
  <c r="AD306" i="29"/>
  <c r="U306" i="29"/>
  <c r="H307" i="29"/>
  <c r="K306" i="29"/>
  <c r="L306" i="29" s="1"/>
  <c r="Q117" i="8"/>
  <c r="R117" i="8" s="1"/>
  <c r="W117" i="8"/>
  <c r="T117" i="8"/>
  <c r="H118" i="8"/>
  <c r="AD117" i="8"/>
  <c r="K117" i="8"/>
  <c r="L117" i="8" s="1"/>
  <c r="U117" i="8"/>
  <c r="H330" i="30" l="1"/>
  <c r="AD329" i="30"/>
  <c r="W329" i="30"/>
  <c r="T329" i="30"/>
  <c r="K329" i="30"/>
  <c r="L329" i="30" s="1"/>
  <c r="U329" i="30"/>
  <c r="AD307" i="29"/>
  <c r="U307" i="29"/>
  <c r="K307" i="29"/>
  <c r="L307" i="29" s="1"/>
  <c r="H308" i="29"/>
  <c r="T307" i="29"/>
  <c r="W307" i="29"/>
  <c r="W377" i="31"/>
  <c r="AD377" i="31"/>
  <c r="U377" i="31"/>
  <c r="H378" i="31"/>
  <c r="T377" i="31"/>
  <c r="K377" i="31"/>
  <c r="L377" i="31" s="1"/>
  <c r="U118" i="8"/>
  <c r="AD118" i="8"/>
  <c r="Q118" i="8"/>
  <c r="R118" i="8" s="1"/>
  <c r="H119" i="8"/>
  <c r="K118" i="8"/>
  <c r="L118" i="8" s="1"/>
  <c r="T118" i="8"/>
  <c r="W118" i="8"/>
  <c r="W378" i="31" l="1"/>
  <c r="K378" i="31"/>
  <c r="L378" i="31" s="1"/>
  <c r="AD378" i="31"/>
  <c r="U378" i="31"/>
  <c r="H379" i="31"/>
  <c r="T378" i="31"/>
  <c r="U308" i="29"/>
  <c r="H309" i="29"/>
  <c r="T308" i="29"/>
  <c r="K308" i="29"/>
  <c r="L308" i="29" s="1"/>
  <c r="W308" i="29"/>
  <c r="AD308" i="29"/>
  <c r="AD330" i="30"/>
  <c r="H331" i="30"/>
  <c r="W330" i="30"/>
  <c r="U330" i="30"/>
  <c r="K330" i="30"/>
  <c r="L330" i="30" s="1"/>
  <c r="T330" i="30"/>
  <c r="H120" i="8"/>
  <c r="AD119" i="8"/>
  <c r="K119" i="8"/>
  <c r="L119" i="8" s="1"/>
  <c r="T119" i="8"/>
  <c r="U119" i="8"/>
  <c r="W119" i="8"/>
  <c r="Q119" i="8"/>
  <c r="R119" i="8" s="1"/>
  <c r="K309" i="29" l="1"/>
  <c r="L309" i="29" s="1"/>
  <c r="AD309" i="29"/>
  <c r="U309" i="29"/>
  <c r="T309" i="29"/>
  <c r="W309" i="29"/>
  <c r="H310" i="29"/>
  <c r="H332" i="30"/>
  <c r="W331" i="30"/>
  <c r="K331" i="30"/>
  <c r="L331" i="30" s="1"/>
  <c r="T331" i="30"/>
  <c r="U331" i="30"/>
  <c r="AD331" i="30"/>
  <c r="AD379" i="31"/>
  <c r="T379" i="31"/>
  <c r="W379" i="31"/>
  <c r="K379" i="31"/>
  <c r="L379" i="31" s="1"/>
  <c r="U379" i="31"/>
  <c r="H380" i="31"/>
  <c r="Q120" i="8"/>
  <c r="R120" i="8" s="1"/>
  <c r="T120" i="8"/>
  <c r="H121" i="8"/>
  <c r="W120" i="8"/>
  <c r="K120" i="8"/>
  <c r="L120" i="8" s="1"/>
  <c r="U120" i="8"/>
  <c r="AD120" i="8"/>
  <c r="K332" i="30" l="1"/>
  <c r="L332" i="30" s="1"/>
  <c r="AD332" i="30"/>
  <c r="W332" i="30"/>
  <c r="T332" i="30"/>
  <c r="U332" i="30"/>
  <c r="H333" i="30"/>
  <c r="K380" i="31"/>
  <c r="L380" i="31" s="1"/>
  <c r="U380" i="31"/>
  <c r="T380" i="31"/>
  <c r="W380" i="31"/>
  <c r="H381" i="31"/>
  <c r="AD380" i="31"/>
  <c r="T310" i="29"/>
  <c r="AD310" i="29"/>
  <c r="W310" i="29"/>
  <c r="K310" i="29"/>
  <c r="L310" i="29" s="1"/>
  <c r="H311" i="29"/>
  <c r="U310" i="29"/>
  <c r="W121" i="8"/>
  <c r="H122" i="8"/>
  <c r="T121" i="8"/>
  <c r="K121" i="8"/>
  <c r="L121" i="8" s="1"/>
  <c r="U121" i="8"/>
  <c r="AD121" i="8"/>
  <c r="Q121" i="8"/>
  <c r="R121" i="8" s="1"/>
  <c r="K381" i="31" l="1"/>
  <c r="L381" i="31" s="1"/>
  <c r="T381" i="31"/>
  <c r="H382" i="31"/>
  <c r="W381" i="31"/>
  <c r="U381" i="31"/>
  <c r="AD381" i="31"/>
  <c r="K333" i="30"/>
  <c r="L333" i="30" s="1"/>
  <c r="U333" i="30"/>
  <c r="AD333" i="30"/>
  <c r="T333" i="30"/>
  <c r="W333" i="30"/>
  <c r="H334" i="30"/>
  <c r="W311" i="29"/>
  <c r="AD311" i="29"/>
  <c r="U311" i="29"/>
  <c r="T311" i="29"/>
  <c r="H312" i="29"/>
  <c r="K311" i="29"/>
  <c r="L311" i="29" s="1"/>
  <c r="W122" i="8"/>
  <c r="U122" i="8"/>
  <c r="H123" i="8"/>
  <c r="AD122" i="8"/>
  <c r="Q122" i="8"/>
  <c r="R122" i="8" s="1"/>
  <c r="T122" i="8"/>
  <c r="K122" i="8"/>
  <c r="L122" i="8" s="1"/>
  <c r="W334" i="30" l="1"/>
  <c r="H335" i="30"/>
  <c r="K334" i="30"/>
  <c r="L334" i="30" s="1"/>
  <c r="U334" i="30"/>
  <c r="T334" i="30"/>
  <c r="AD334" i="30"/>
  <c r="W382" i="31"/>
  <c r="AD382" i="31"/>
  <c r="K382" i="31"/>
  <c r="L382" i="31" s="1"/>
  <c r="T382" i="31"/>
  <c r="U382" i="31"/>
  <c r="H383" i="31"/>
  <c r="U312" i="29"/>
  <c r="W312" i="29"/>
  <c r="AD312" i="29"/>
  <c r="T312" i="29"/>
  <c r="K312" i="29"/>
  <c r="L312" i="29" s="1"/>
  <c r="H313" i="29"/>
  <c r="K123" i="8"/>
  <c r="L123" i="8" s="1"/>
  <c r="AD123" i="8"/>
  <c r="U123" i="8"/>
  <c r="T123" i="8"/>
  <c r="W123" i="8"/>
  <c r="H124" i="8"/>
  <c r="Q123" i="8"/>
  <c r="R123" i="8" s="1"/>
  <c r="T383" i="31" l="1"/>
  <c r="W383" i="31"/>
  <c r="K383" i="31"/>
  <c r="L383" i="31" s="1"/>
  <c r="H384" i="31"/>
  <c r="AD383" i="31"/>
  <c r="U383" i="31"/>
  <c r="T313" i="29"/>
  <c r="K313" i="29"/>
  <c r="L313" i="29" s="1"/>
  <c r="U313" i="29"/>
  <c r="W313" i="29"/>
  <c r="AD313" i="29"/>
  <c r="H314" i="29"/>
  <c r="AD335" i="30"/>
  <c r="K335" i="30"/>
  <c r="L335" i="30" s="1"/>
  <c r="U335" i="30"/>
  <c r="T335" i="30"/>
  <c r="H336" i="30"/>
  <c r="W335" i="30"/>
  <c r="U124" i="8"/>
  <c r="K124" i="8"/>
  <c r="L124" i="8" s="1"/>
  <c r="H125" i="8"/>
  <c r="AD124" i="8"/>
  <c r="T124" i="8"/>
  <c r="W124" i="8"/>
  <c r="Q124" i="8"/>
  <c r="R124" i="8" s="1"/>
  <c r="K314" i="29" l="1"/>
  <c r="L314" i="29" s="1"/>
  <c r="T314" i="29"/>
  <c r="U314" i="29"/>
  <c r="H315" i="29"/>
  <c r="AD314" i="29"/>
  <c r="W314" i="29"/>
  <c r="W384" i="31"/>
  <c r="H385" i="31"/>
  <c r="K384" i="31"/>
  <c r="L384" i="31" s="1"/>
  <c r="U384" i="31"/>
  <c r="AD384" i="31"/>
  <c r="T384" i="31"/>
  <c r="U336" i="30"/>
  <c r="T336" i="30"/>
  <c r="W336" i="30"/>
  <c r="AD336" i="30"/>
  <c r="H337" i="30"/>
  <c r="K336" i="30"/>
  <c r="L336" i="30" s="1"/>
  <c r="W125" i="8"/>
  <c r="K125" i="8"/>
  <c r="L125" i="8" s="1"/>
  <c r="T125" i="8"/>
  <c r="U125" i="8"/>
  <c r="AD125" i="8"/>
  <c r="H126" i="8"/>
  <c r="Q125" i="8"/>
  <c r="R125" i="8" s="1"/>
  <c r="H386" i="31" l="1"/>
  <c r="U385" i="31"/>
  <c r="AD385" i="31"/>
  <c r="W385" i="31"/>
  <c r="T385" i="31"/>
  <c r="K385" i="31"/>
  <c r="L385" i="31" s="1"/>
  <c r="AD315" i="29"/>
  <c r="K315" i="29"/>
  <c r="L315" i="29" s="1"/>
  <c r="T315" i="29"/>
  <c r="H316" i="29"/>
  <c r="U315" i="29"/>
  <c r="W315" i="29"/>
  <c r="K337" i="30"/>
  <c r="L337" i="30" s="1"/>
  <c r="W337" i="30"/>
  <c r="AD337" i="30"/>
  <c r="T337" i="30"/>
  <c r="H338" i="30"/>
  <c r="U337" i="30"/>
  <c r="Q126" i="8"/>
  <c r="R126" i="8" s="1"/>
  <c r="T126" i="8"/>
  <c r="K126" i="8"/>
  <c r="L126" i="8" s="1"/>
  <c r="W126" i="8"/>
  <c r="AD126" i="8"/>
  <c r="H127" i="8"/>
  <c r="U126" i="8"/>
  <c r="K316" i="29" l="1"/>
  <c r="L316" i="29" s="1"/>
  <c r="H317" i="29"/>
  <c r="T316" i="29"/>
  <c r="W316" i="29"/>
  <c r="AD316" i="29"/>
  <c r="U316" i="29"/>
  <c r="K338" i="30"/>
  <c r="L338" i="30" s="1"/>
  <c r="W338" i="30"/>
  <c r="T338" i="30"/>
  <c r="AD338" i="30"/>
  <c r="U338" i="30"/>
  <c r="H339" i="30"/>
  <c r="K386" i="31"/>
  <c r="L386" i="31" s="1"/>
  <c r="W386" i="31"/>
  <c r="T386" i="31"/>
  <c r="H387" i="31"/>
  <c r="U386" i="31"/>
  <c r="AD386" i="31"/>
  <c r="W127" i="8"/>
  <c r="U127" i="8"/>
  <c r="T127" i="8"/>
  <c r="H128" i="8"/>
  <c r="K127" i="8"/>
  <c r="L127" i="8" s="1"/>
  <c r="AD127" i="8"/>
  <c r="Q127" i="8"/>
  <c r="R127" i="8" s="1"/>
  <c r="H388" i="31" l="1"/>
  <c r="T387" i="31"/>
  <c r="W387" i="31"/>
  <c r="U387" i="31"/>
  <c r="K387" i="31"/>
  <c r="L387" i="31" s="1"/>
  <c r="AD387" i="31"/>
  <c r="U339" i="30"/>
  <c r="T339" i="30"/>
  <c r="W339" i="30"/>
  <c r="AD339" i="30"/>
  <c r="K339" i="30"/>
  <c r="L339" i="30" s="1"/>
  <c r="H340" i="30"/>
  <c r="K317" i="29"/>
  <c r="L317" i="29" s="1"/>
  <c r="H318" i="29"/>
  <c r="T317" i="29"/>
  <c r="U317" i="29"/>
  <c r="AD317" i="29"/>
  <c r="W317" i="29"/>
  <c r="K128" i="8"/>
  <c r="L128" i="8" s="1"/>
  <c r="H129" i="8"/>
  <c r="Q128" i="8"/>
  <c r="R128" i="8" s="1"/>
  <c r="AD128" i="8"/>
  <c r="T128" i="8"/>
  <c r="U128" i="8"/>
  <c r="W128" i="8"/>
  <c r="AD340" i="30" l="1"/>
  <c r="W340" i="30"/>
  <c r="U340" i="30"/>
  <c r="H341" i="30"/>
  <c r="K340" i="30"/>
  <c r="L340" i="30" s="1"/>
  <c r="T340" i="30"/>
  <c r="K318" i="29"/>
  <c r="L318" i="29" s="1"/>
  <c r="T318" i="29"/>
  <c r="AD318" i="29"/>
  <c r="W318" i="29"/>
  <c r="U318" i="29"/>
  <c r="H319" i="29"/>
  <c r="U388" i="31"/>
  <c r="K388" i="31"/>
  <c r="L388" i="31" s="1"/>
  <c r="W388" i="31"/>
  <c r="H389" i="31"/>
  <c r="AD388" i="31"/>
  <c r="T388" i="31"/>
  <c r="U129" i="8"/>
  <c r="Q129" i="8"/>
  <c r="R129" i="8" s="1"/>
  <c r="T129" i="8"/>
  <c r="H130" i="8"/>
  <c r="W129" i="8"/>
  <c r="K129" i="8"/>
  <c r="L129" i="8" s="1"/>
  <c r="AD129" i="8"/>
  <c r="K389" i="31" l="1"/>
  <c r="L389" i="31" s="1"/>
  <c r="AD389" i="31"/>
  <c r="W389" i="31"/>
  <c r="U389" i="31"/>
  <c r="H390" i="31"/>
  <c r="T389" i="31"/>
  <c r="U319" i="29"/>
  <c r="H320" i="29"/>
  <c r="T319" i="29"/>
  <c r="K319" i="29"/>
  <c r="L319" i="29" s="1"/>
  <c r="W319" i="29"/>
  <c r="AD319" i="29"/>
  <c r="T341" i="30"/>
  <c r="H342" i="30"/>
  <c r="W341" i="30"/>
  <c r="U341" i="30"/>
  <c r="AD341" i="30"/>
  <c r="K341" i="30"/>
  <c r="L341" i="30" s="1"/>
  <c r="U130" i="8"/>
  <c r="Q130" i="8"/>
  <c r="R130" i="8" s="1"/>
  <c r="T130" i="8"/>
  <c r="K130" i="8"/>
  <c r="L130" i="8" s="1"/>
  <c r="W130" i="8"/>
  <c r="AD130" i="8"/>
  <c r="H131" i="8"/>
  <c r="W320" i="29" l="1"/>
  <c r="K320" i="29"/>
  <c r="L320" i="29" s="1"/>
  <c r="U320" i="29"/>
  <c r="T320" i="29"/>
  <c r="H321" i="29"/>
  <c r="AD320" i="29"/>
  <c r="W342" i="30"/>
  <c r="K342" i="30"/>
  <c r="L342" i="30" s="1"/>
  <c r="H343" i="30"/>
  <c r="U342" i="30"/>
  <c r="AD342" i="30"/>
  <c r="T342" i="30"/>
  <c r="AD390" i="31"/>
  <c r="K390" i="31"/>
  <c r="L390" i="31" s="1"/>
  <c r="T390" i="31"/>
  <c r="U390" i="31"/>
  <c r="W390" i="31"/>
  <c r="H391" i="31"/>
  <c r="AD131" i="8"/>
  <c r="Q131" i="8"/>
  <c r="R131" i="8" s="1"/>
  <c r="T131" i="8"/>
  <c r="H132" i="8"/>
  <c r="U131" i="8"/>
  <c r="K131" i="8"/>
  <c r="L131" i="8" s="1"/>
  <c r="W131" i="8"/>
  <c r="W391" i="31" l="1"/>
  <c r="AD391" i="31"/>
  <c r="T391" i="31"/>
  <c r="H392" i="31"/>
  <c r="U391" i="31"/>
  <c r="K391" i="31"/>
  <c r="L391" i="31" s="1"/>
  <c r="AD343" i="30"/>
  <c r="W343" i="30"/>
  <c r="K343" i="30"/>
  <c r="L343" i="30" s="1"/>
  <c r="H344" i="30"/>
  <c r="T343" i="30"/>
  <c r="U343" i="30"/>
  <c r="W321" i="29"/>
  <c r="K321" i="29"/>
  <c r="L321" i="29" s="1"/>
  <c r="H322" i="29"/>
  <c r="U321" i="29"/>
  <c r="AD321" i="29"/>
  <c r="T321" i="29"/>
  <c r="AD132" i="8"/>
  <c r="W132" i="8"/>
  <c r="H133" i="8"/>
  <c r="K132" i="8"/>
  <c r="L132" i="8" s="1"/>
  <c r="T132" i="8"/>
  <c r="U132" i="8"/>
  <c r="Q132" i="8"/>
  <c r="R132" i="8" s="1"/>
  <c r="K392" i="31" l="1"/>
  <c r="L392" i="31" s="1"/>
  <c r="T392" i="31"/>
  <c r="AD392" i="31"/>
  <c r="H393" i="31"/>
  <c r="W392" i="31"/>
  <c r="U392" i="31"/>
  <c r="W322" i="29"/>
  <c r="AD322" i="29"/>
  <c r="K322" i="29"/>
  <c r="L322" i="29" s="1"/>
  <c r="H323" i="29"/>
  <c r="U322" i="29"/>
  <c r="T322" i="29"/>
  <c r="T344" i="30"/>
  <c r="H345" i="30"/>
  <c r="K344" i="30"/>
  <c r="L344" i="30" s="1"/>
  <c r="W344" i="30"/>
  <c r="AD344" i="30"/>
  <c r="U344" i="30"/>
  <c r="Q133" i="8"/>
  <c r="R133" i="8" s="1"/>
  <c r="T133" i="8"/>
  <c r="AD133" i="8"/>
  <c r="K133" i="8"/>
  <c r="L133" i="8" s="1"/>
  <c r="H134" i="8"/>
  <c r="W133" i="8"/>
  <c r="U133" i="8"/>
  <c r="AD393" i="31" l="1"/>
  <c r="W393" i="31"/>
  <c r="K393" i="31"/>
  <c r="L393" i="31" s="1"/>
  <c r="T393" i="31"/>
  <c r="U393" i="31"/>
  <c r="H394" i="31"/>
  <c r="K345" i="30"/>
  <c r="L345" i="30" s="1"/>
  <c r="AD345" i="30"/>
  <c r="W345" i="30"/>
  <c r="U345" i="30"/>
  <c r="H346" i="30"/>
  <c r="T345" i="30"/>
  <c r="AD323" i="29"/>
  <c r="H324" i="29"/>
  <c r="T323" i="29"/>
  <c r="U323" i="29"/>
  <c r="W323" i="29"/>
  <c r="K323" i="29"/>
  <c r="L323" i="29" s="1"/>
  <c r="W134" i="8"/>
  <c r="H135" i="8"/>
  <c r="K134" i="8"/>
  <c r="L134" i="8" s="1"/>
  <c r="T134" i="8"/>
  <c r="U134" i="8"/>
  <c r="AD134" i="8"/>
  <c r="Q134" i="8"/>
  <c r="R134" i="8" s="1"/>
  <c r="W346" i="30" l="1"/>
  <c r="H347" i="30"/>
  <c r="K346" i="30"/>
  <c r="L346" i="30" s="1"/>
  <c r="U346" i="30"/>
  <c r="AD346" i="30"/>
  <c r="T346" i="30"/>
  <c r="U324" i="29"/>
  <c r="T324" i="29"/>
  <c r="H325" i="29"/>
  <c r="W324" i="29"/>
  <c r="AD324" i="29"/>
  <c r="K324" i="29"/>
  <c r="L324" i="29" s="1"/>
  <c r="W394" i="31"/>
  <c r="H395" i="31"/>
  <c r="U394" i="31"/>
  <c r="AD394" i="31"/>
  <c r="K394" i="31"/>
  <c r="L394" i="31" s="1"/>
  <c r="T394" i="31"/>
  <c r="Q135" i="8"/>
  <c r="R135" i="8" s="1"/>
  <c r="H136" i="8"/>
  <c r="W135" i="8"/>
  <c r="T135" i="8"/>
  <c r="AD135" i="8"/>
  <c r="K135" i="8"/>
  <c r="L135" i="8" s="1"/>
  <c r="U135" i="8"/>
  <c r="T395" i="31" l="1"/>
  <c r="AD395" i="31"/>
  <c r="U395" i="31"/>
  <c r="H396" i="31"/>
  <c r="K395" i="31"/>
  <c r="L395" i="31" s="1"/>
  <c r="W395" i="31"/>
  <c r="U347" i="30"/>
  <c r="W347" i="30"/>
  <c r="H348" i="30"/>
  <c r="T347" i="30"/>
  <c r="K347" i="30"/>
  <c r="AD347" i="30"/>
  <c r="W325" i="29"/>
  <c r="AD325" i="29"/>
  <c r="H326" i="29"/>
  <c r="T325" i="29"/>
  <c r="U325" i="29"/>
  <c r="K325" i="29"/>
  <c r="L325" i="29" s="1"/>
  <c r="W136" i="8"/>
  <c r="H137" i="8"/>
  <c r="K136" i="8"/>
  <c r="L136" i="8" s="1"/>
  <c r="AD136" i="8"/>
  <c r="T136" i="8"/>
  <c r="U136" i="8"/>
  <c r="Q136" i="8"/>
  <c r="R136" i="8" s="1"/>
  <c r="AD396" i="31" l="1"/>
  <c r="K396" i="31"/>
  <c r="L396" i="31" s="1"/>
  <c r="T396" i="31"/>
  <c r="H397" i="31"/>
  <c r="U396" i="31"/>
  <c r="W396" i="31"/>
  <c r="W326" i="29"/>
  <c r="AD326" i="29"/>
  <c r="T326" i="29"/>
  <c r="U326" i="29"/>
  <c r="H327" i="29"/>
  <c r="K326" i="29"/>
  <c r="L326" i="29" s="1"/>
  <c r="L347" i="30"/>
  <c r="AD348" i="30"/>
  <c r="H349" i="30"/>
  <c r="U348" i="30"/>
  <c r="W348" i="30"/>
  <c r="T348" i="30"/>
  <c r="K348" i="30"/>
  <c r="K137" i="8"/>
  <c r="L137" i="8" s="1"/>
  <c r="U137" i="8"/>
  <c r="H138" i="8"/>
  <c r="W137" i="8"/>
  <c r="Q137" i="8"/>
  <c r="R137" i="8" s="1"/>
  <c r="T137" i="8"/>
  <c r="AD137" i="8"/>
  <c r="AD327" i="29" l="1"/>
  <c r="U327" i="29"/>
  <c r="H328" i="29"/>
  <c r="T327" i="29"/>
  <c r="K327" i="29"/>
  <c r="L327" i="29" s="1"/>
  <c r="W327" i="29"/>
  <c r="H350" i="30"/>
  <c r="W349" i="30"/>
  <c r="K349" i="30"/>
  <c r="L349" i="30" s="1"/>
  <c r="U349" i="30"/>
  <c r="T349" i="30"/>
  <c r="AD349" i="30"/>
  <c r="L348" i="30"/>
  <c r="K397" i="31"/>
  <c r="L397" i="31" s="1"/>
  <c r="AD397" i="31"/>
  <c r="T397" i="31"/>
  <c r="U397" i="31"/>
  <c r="W397" i="31"/>
  <c r="H398" i="31"/>
  <c r="K138" i="8"/>
  <c r="L138" i="8" s="1"/>
  <c r="H139" i="8"/>
  <c r="W138" i="8"/>
  <c r="T138" i="8"/>
  <c r="U138" i="8"/>
  <c r="AD138" i="8"/>
  <c r="Q138" i="8"/>
  <c r="R138" i="8" s="1"/>
  <c r="AD350" i="30" l="1"/>
  <c r="T350" i="30"/>
  <c r="W350" i="30"/>
  <c r="H351" i="30"/>
  <c r="U350" i="30"/>
  <c r="K350" i="30"/>
  <c r="H399" i="31"/>
  <c r="K398" i="31"/>
  <c r="L398" i="31" s="1"/>
  <c r="W398" i="31"/>
  <c r="T398" i="31"/>
  <c r="U398" i="31"/>
  <c r="AD398" i="31"/>
  <c r="W328" i="29"/>
  <c r="T328" i="29"/>
  <c r="K328" i="29"/>
  <c r="L328" i="29" s="1"/>
  <c r="H329" i="29"/>
  <c r="U328" i="29"/>
  <c r="AD328" i="29"/>
  <c r="H140" i="8"/>
  <c r="T139" i="8"/>
  <c r="AD139" i="8"/>
  <c r="W139" i="8"/>
  <c r="U139" i="8"/>
  <c r="K139" i="8"/>
  <c r="L139" i="8" s="1"/>
  <c r="Q139" i="8"/>
  <c r="R139" i="8" s="1"/>
  <c r="W351" i="30" l="1"/>
  <c r="K351" i="30"/>
  <c r="T351" i="30"/>
  <c r="H352" i="30"/>
  <c r="U351" i="30"/>
  <c r="AD351" i="30"/>
  <c r="K399" i="31"/>
  <c r="L399" i="31" s="1"/>
  <c r="AD399" i="31"/>
  <c r="T399" i="31"/>
  <c r="H400" i="31"/>
  <c r="W399" i="31"/>
  <c r="U399" i="31"/>
  <c r="W329" i="29"/>
  <c r="U329" i="29"/>
  <c r="AD329" i="29"/>
  <c r="T329" i="29"/>
  <c r="H330" i="29"/>
  <c r="K329" i="29"/>
  <c r="L329" i="29" s="1"/>
  <c r="L350" i="30"/>
  <c r="Q140" i="8"/>
  <c r="R140" i="8" s="1"/>
  <c r="W140" i="8"/>
  <c r="U140" i="8"/>
  <c r="AD140" i="8"/>
  <c r="K140" i="8"/>
  <c r="L140" i="8" s="1"/>
  <c r="T140" i="8"/>
  <c r="H141" i="8"/>
  <c r="T352" i="30" l="1"/>
  <c r="W352" i="30"/>
  <c r="AD352" i="30"/>
  <c r="H353" i="30"/>
  <c r="U352" i="30"/>
  <c r="K352" i="30"/>
  <c r="K400" i="31"/>
  <c r="L400" i="31" s="1"/>
  <c r="AD400" i="31"/>
  <c r="T400" i="31"/>
  <c r="H401" i="31"/>
  <c r="U400" i="31"/>
  <c r="W400" i="31"/>
  <c r="L351" i="30"/>
  <c r="T330" i="29"/>
  <c r="U330" i="29"/>
  <c r="H331" i="29"/>
  <c r="W330" i="29"/>
  <c r="K330" i="29"/>
  <c r="L330" i="29" s="1"/>
  <c r="AD330" i="29"/>
  <c r="W141" i="8"/>
  <c r="AD141" i="8"/>
  <c r="K141" i="8"/>
  <c r="L141" i="8" s="1"/>
  <c r="Q141" i="8"/>
  <c r="R141" i="8" s="1"/>
  <c r="T141" i="8"/>
  <c r="H142" i="8"/>
  <c r="U141" i="8"/>
  <c r="W353" i="30" l="1"/>
  <c r="K353" i="30"/>
  <c r="L353" i="30" s="1"/>
  <c r="T353" i="30"/>
  <c r="H354" i="30"/>
  <c r="U353" i="30"/>
  <c r="AD353" i="30"/>
  <c r="T401" i="31"/>
  <c r="W401" i="31"/>
  <c r="U401" i="31"/>
  <c r="K401" i="31"/>
  <c r="L401" i="31" s="1"/>
  <c r="AD401" i="31"/>
  <c r="H402" i="31"/>
  <c r="L352" i="30"/>
  <c r="AD331" i="29"/>
  <c r="T331" i="29"/>
  <c r="H332" i="29"/>
  <c r="K331" i="29"/>
  <c r="L331" i="29" s="1"/>
  <c r="U331" i="29"/>
  <c r="W331" i="29"/>
  <c r="U142" i="8"/>
  <c r="Q142" i="8"/>
  <c r="R142" i="8" s="1"/>
  <c r="AD142" i="8"/>
  <c r="H143" i="8"/>
  <c r="W142" i="8"/>
  <c r="T142" i="8"/>
  <c r="K142" i="8"/>
  <c r="L142" i="8" s="1"/>
  <c r="H333" i="29" l="1"/>
  <c r="AD332" i="29"/>
  <c r="W332" i="29"/>
  <c r="K332" i="29"/>
  <c r="L332" i="29" s="1"/>
  <c r="U332" i="29"/>
  <c r="T332" i="29"/>
  <c r="K402" i="31"/>
  <c r="L402" i="31" s="1"/>
  <c r="T402" i="31"/>
  <c r="H403" i="31"/>
  <c r="AD402" i="31"/>
  <c r="U402" i="31"/>
  <c r="W402" i="31"/>
  <c r="T354" i="30"/>
  <c r="AD354" i="30"/>
  <c r="U354" i="30"/>
  <c r="H355" i="30"/>
  <c r="K354" i="30"/>
  <c r="W354" i="30"/>
  <c r="W143" i="8"/>
  <c r="H144" i="8"/>
  <c r="T143" i="8"/>
  <c r="Q143" i="8"/>
  <c r="R143" i="8" s="1"/>
  <c r="AD143" i="8"/>
  <c r="K143" i="8"/>
  <c r="L143" i="8" s="1"/>
  <c r="U143" i="8"/>
  <c r="AD355" i="30" l="1"/>
  <c r="W355" i="30"/>
  <c r="T355" i="30"/>
  <c r="U355" i="30"/>
  <c r="K355" i="30"/>
  <c r="L355" i="30" s="1"/>
  <c r="H356" i="30"/>
  <c r="L354" i="30"/>
  <c r="H404" i="31"/>
  <c r="U403" i="31"/>
  <c r="K403" i="31"/>
  <c r="L403" i="31" s="1"/>
  <c r="AD403" i="31"/>
  <c r="T403" i="31"/>
  <c r="W403" i="31"/>
  <c r="H334" i="29"/>
  <c r="W333" i="29"/>
  <c r="U333" i="29"/>
  <c r="K333" i="29"/>
  <c r="L333" i="29" s="1"/>
  <c r="T333" i="29"/>
  <c r="AD333" i="29"/>
  <c r="Q144" i="8"/>
  <c r="R144" i="8" s="1"/>
  <c r="T144" i="8"/>
  <c r="U144" i="8"/>
  <c r="AD144" i="8"/>
  <c r="H145" i="8"/>
  <c r="K144" i="8"/>
  <c r="L144" i="8" s="1"/>
  <c r="W144" i="8"/>
  <c r="U404" i="31" l="1"/>
  <c r="K404" i="31"/>
  <c r="L404" i="31" s="1"/>
  <c r="AD404" i="31"/>
  <c r="W404" i="31"/>
  <c r="T404" i="31"/>
  <c r="H405" i="31"/>
  <c r="W334" i="29"/>
  <c r="U334" i="29"/>
  <c r="H335" i="29"/>
  <c r="K334" i="29"/>
  <c r="L334" i="29" s="1"/>
  <c r="T334" i="29"/>
  <c r="AD334" i="29"/>
  <c r="T356" i="30"/>
  <c r="H357" i="30"/>
  <c r="U356" i="30"/>
  <c r="K356" i="30"/>
  <c r="W356" i="30"/>
  <c r="AD356" i="30"/>
  <c r="H146" i="8"/>
  <c r="U145" i="8"/>
  <c r="W145" i="8"/>
  <c r="K145" i="8"/>
  <c r="L145" i="8" s="1"/>
  <c r="T145" i="8"/>
  <c r="Q145" i="8"/>
  <c r="R145" i="8" s="1"/>
  <c r="AD145" i="8"/>
  <c r="L356" i="30" l="1"/>
  <c r="T405" i="31"/>
  <c r="U405" i="31"/>
  <c r="AD405" i="31"/>
  <c r="K405" i="31"/>
  <c r="L405" i="31" s="1"/>
  <c r="W405" i="31"/>
  <c r="T357" i="30"/>
  <c r="H358" i="30"/>
  <c r="AD357" i="30"/>
  <c r="U357" i="30"/>
  <c r="K357" i="30"/>
  <c r="L357" i="30" s="1"/>
  <c r="W357" i="30"/>
  <c r="U335" i="29"/>
  <c r="T335" i="29"/>
  <c r="AD335" i="29"/>
  <c r="H336" i="29"/>
  <c r="W335" i="29"/>
  <c r="K335" i="29"/>
  <c r="L335" i="29" s="1"/>
  <c r="H147" i="8"/>
  <c r="U146" i="8"/>
  <c r="AD146" i="8"/>
  <c r="T146" i="8"/>
  <c r="K146" i="8"/>
  <c r="L146" i="8" s="1"/>
  <c r="W146" i="8"/>
  <c r="Q146" i="8"/>
  <c r="R146" i="8" s="1"/>
  <c r="H337" i="29" l="1"/>
  <c r="U336" i="29"/>
  <c r="W336" i="29"/>
  <c r="K336" i="29"/>
  <c r="L336" i="29" s="1"/>
  <c r="AD336" i="29"/>
  <c r="T336" i="29"/>
  <c r="T358" i="30"/>
  <c r="K358" i="30"/>
  <c r="L358" i="30" s="1"/>
  <c r="AD358" i="30"/>
  <c r="W358" i="30"/>
  <c r="H359" i="30"/>
  <c r="U358" i="30"/>
  <c r="BA15" i="31"/>
  <c r="BA16" i="31"/>
  <c r="BA14" i="31"/>
  <c r="H148" i="8"/>
  <c r="W147" i="8"/>
  <c r="Q147" i="8"/>
  <c r="R147" i="8" s="1"/>
  <c r="T147" i="8"/>
  <c r="K147" i="8"/>
  <c r="L147" i="8" s="1"/>
  <c r="AD147" i="8"/>
  <c r="U147" i="8"/>
  <c r="M249" i="31" l="1"/>
  <c r="M254" i="31"/>
  <c r="M250" i="31"/>
  <c r="M253" i="31"/>
  <c r="M251" i="31"/>
  <c r="M252" i="31"/>
  <c r="M255" i="31"/>
  <c r="M256" i="31"/>
  <c r="M232" i="31"/>
  <c r="M231" i="31"/>
  <c r="M241" i="31"/>
  <c r="M243" i="31"/>
  <c r="M234" i="31"/>
  <c r="M226" i="31"/>
  <c r="M228" i="31"/>
  <c r="M245" i="31"/>
  <c r="M230" i="31"/>
  <c r="M244" i="31"/>
  <c r="M235" i="31"/>
  <c r="M236" i="31"/>
  <c r="M246" i="31"/>
  <c r="M238" i="31"/>
  <c r="M240" i="31"/>
  <c r="M239" i="31"/>
  <c r="M237" i="31"/>
  <c r="M229" i="31"/>
  <c r="M248" i="31"/>
  <c r="M227" i="31"/>
  <c r="M247" i="31"/>
  <c r="M242" i="31"/>
  <c r="M233" i="31"/>
  <c r="M384" i="31"/>
  <c r="M375" i="31"/>
  <c r="M352" i="31"/>
  <c r="M11" i="31"/>
  <c r="M161" i="31"/>
  <c r="M271" i="31"/>
  <c r="M394" i="31"/>
  <c r="M47" i="31"/>
  <c r="M348" i="31"/>
  <c r="M119" i="31"/>
  <c r="M310" i="31"/>
  <c r="M22" i="31"/>
  <c r="M324" i="31"/>
  <c r="M98" i="31"/>
  <c r="M95" i="31"/>
  <c r="M297" i="31"/>
  <c r="M301" i="31"/>
  <c r="M303" i="31"/>
  <c r="M275" i="31"/>
  <c r="M55" i="31"/>
  <c r="M399" i="31"/>
  <c r="M269" i="31"/>
  <c r="M49" i="31"/>
  <c r="M314" i="31"/>
  <c r="M360" i="31"/>
  <c r="M329" i="31"/>
  <c r="M78" i="31"/>
  <c r="M298" i="31"/>
  <c r="M10" i="31"/>
  <c r="M151" i="31"/>
  <c r="M349" i="31"/>
  <c r="M109" i="31"/>
  <c r="M343" i="31"/>
  <c r="M273" i="31"/>
  <c r="M339" i="31"/>
  <c r="M387" i="31"/>
  <c r="M390" i="31"/>
  <c r="M379" i="31"/>
  <c r="M139" i="31"/>
  <c r="M386" i="31"/>
  <c r="M287" i="31"/>
  <c r="M39" i="31"/>
  <c r="M75" i="31"/>
  <c r="M365" i="31"/>
  <c r="M356" i="31"/>
  <c r="M261" i="31"/>
  <c r="M115" i="31"/>
  <c r="M157" i="31"/>
  <c r="M268" i="31"/>
  <c r="M321" i="31"/>
  <c r="M40" i="31"/>
  <c r="M99" i="31"/>
  <c r="M159" i="31"/>
  <c r="M393" i="31"/>
  <c r="M108" i="31"/>
  <c r="M143" i="31"/>
  <c r="M284" i="31"/>
  <c r="M333" i="31"/>
  <c r="M340" i="31"/>
  <c r="M135" i="31"/>
  <c r="M82" i="31"/>
  <c r="M315" i="31"/>
  <c r="M127" i="31"/>
  <c r="M36" i="31"/>
  <c r="M305" i="31"/>
  <c r="M374" i="31"/>
  <c r="M25" i="31"/>
  <c r="M147" i="31"/>
  <c r="M77" i="31"/>
  <c r="M72" i="31"/>
  <c r="M15" i="31"/>
  <c r="M86" i="31"/>
  <c r="M378" i="31"/>
  <c r="M346" i="31"/>
  <c r="M372" i="31"/>
  <c r="M270" i="31"/>
  <c r="M57" i="31"/>
  <c r="M56" i="31"/>
  <c r="M26" i="31"/>
  <c r="M167" i="31"/>
  <c r="M51" i="31"/>
  <c r="M170" i="31"/>
  <c r="M53" i="31"/>
  <c r="M34" i="31"/>
  <c r="M35" i="31"/>
  <c r="M31" i="31"/>
  <c r="M93" i="31"/>
  <c r="M43" i="31"/>
  <c r="M42" i="31"/>
  <c r="M124" i="31"/>
  <c r="M30" i="31"/>
  <c r="M20" i="31"/>
  <c r="M381" i="31"/>
  <c r="M128" i="31"/>
  <c r="M104" i="31"/>
  <c r="M402" i="31"/>
  <c r="M136" i="31"/>
  <c r="M280" i="31"/>
  <c r="M79" i="31"/>
  <c r="M158" i="31"/>
  <c r="M24" i="31"/>
  <c r="M131" i="31"/>
  <c r="M331" i="31"/>
  <c r="M312" i="31"/>
  <c r="M73" i="31"/>
  <c r="M389" i="31"/>
  <c r="M21" i="31"/>
  <c r="M326" i="31"/>
  <c r="M168" i="31"/>
  <c r="M296" i="31"/>
  <c r="M258" i="31"/>
  <c r="M385" i="31"/>
  <c r="M137" i="31"/>
  <c r="M58" i="31"/>
  <c r="M351" i="31"/>
  <c r="M103" i="31"/>
  <c r="M171" i="31"/>
  <c r="M293" i="31"/>
  <c r="M112" i="31"/>
  <c r="M54" i="31"/>
  <c r="M323" i="31"/>
  <c r="M45" i="31"/>
  <c r="M111" i="31"/>
  <c r="M327" i="31"/>
  <c r="M66" i="31"/>
  <c r="M257" i="31"/>
  <c r="M83" i="31"/>
  <c r="M106" i="31"/>
  <c r="M404" i="31"/>
  <c r="M46" i="31"/>
  <c r="M138" i="31"/>
  <c r="M345" i="31"/>
  <c r="M120" i="31"/>
  <c r="M140" i="31"/>
  <c r="M362" i="31"/>
  <c r="M132" i="31"/>
  <c r="M74" i="31"/>
  <c r="M23" i="31"/>
  <c r="M292" i="31"/>
  <c r="M133" i="31"/>
  <c r="M341" i="31"/>
  <c r="M282" i="31"/>
  <c r="M370" i="31"/>
  <c r="M16" i="31"/>
  <c r="M28" i="31"/>
  <c r="M125" i="31"/>
  <c r="M17" i="31"/>
  <c r="M353" i="31"/>
  <c r="M48" i="31"/>
  <c r="M291" i="31"/>
  <c r="M368" i="31"/>
  <c r="M398" i="31"/>
  <c r="M316" i="31"/>
  <c r="M69" i="31"/>
  <c r="M380" i="31"/>
  <c r="M62" i="31"/>
  <c r="M359" i="31"/>
  <c r="M277" i="31"/>
  <c r="M364" i="31"/>
  <c r="M129" i="31"/>
  <c r="M320" i="31"/>
  <c r="M38" i="31"/>
  <c r="M317" i="31"/>
  <c r="M357" i="31"/>
  <c r="M279" i="31"/>
  <c r="M88" i="31"/>
  <c r="M146" i="31"/>
  <c r="M272" i="31"/>
  <c r="M142" i="31"/>
  <c r="M391" i="31"/>
  <c r="M403" i="31"/>
  <c r="M101" i="31"/>
  <c r="M367" i="31"/>
  <c r="M377" i="31"/>
  <c r="M307" i="31"/>
  <c r="M169" i="31"/>
  <c r="M91" i="31"/>
  <c r="M12" i="31"/>
  <c r="M67" i="31"/>
  <c r="M350" i="31"/>
  <c r="M126" i="31"/>
  <c r="M163" i="31"/>
  <c r="M155" i="31"/>
  <c r="M355" i="31"/>
  <c r="M116" i="31"/>
  <c r="M332" i="31"/>
  <c r="M123" i="31"/>
  <c r="M44" i="31"/>
  <c r="M347" i="31"/>
  <c r="M13" i="31"/>
  <c r="M144" i="31"/>
  <c r="M102" i="31"/>
  <c r="M311" i="31"/>
  <c r="M388" i="31"/>
  <c r="M363" i="31"/>
  <c r="M27" i="31"/>
  <c r="M335" i="31"/>
  <c r="M371" i="31"/>
  <c r="M295" i="31"/>
  <c r="M306" i="31"/>
  <c r="M60" i="31"/>
  <c r="M41" i="31"/>
  <c r="M100" i="31"/>
  <c r="M105" i="31"/>
  <c r="M64" i="31"/>
  <c r="M92" i="31"/>
  <c r="M19" i="31"/>
  <c r="M160" i="31"/>
  <c r="M400" i="31"/>
  <c r="M383" i="31"/>
  <c r="M325" i="31"/>
  <c r="M276" i="31"/>
  <c r="M313" i="31"/>
  <c r="M96" i="31"/>
  <c r="M156" i="31"/>
  <c r="M29" i="31"/>
  <c r="M94" i="31"/>
  <c r="M286" i="31"/>
  <c r="M113" i="31"/>
  <c r="M289" i="31"/>
  <c r="M70" i="31"/>
  <c r="M354" i="31"/>
  <c r="M14" i="31"/>
  <c r="M162" i="31"/>
  <c r="M259" i="31"/>
  <c r="M107" i="31"/>
  <c r="M32" i="31"/>
  <c r="M110" i="31"/>
  <c r="M166" i="31"/>
  <c r="M87" i="31"/>
  <c r="M328" i="31"/>
  <c r="M71" i="31"/>
  <c r="M397" i="31"/>
  <c r="M33" i="31"/>
  <c r="M264" i="31"/>
  <c r="M85" i="31"/>
  <c r="M130" i="31"/>
  <c r="M366" i="31"/>
  <c r="M337" i="31"/>
  <c r="M263" i="31"/>
  <c r="M266" i="31"/>
  <c r="M401" i="31"/>
  <c r="M97" i="31"/>
  <c r="M90" i="31"/>
  <c r="M318" i="31"/>
  <c r="M300" i="31"/>
  <c r="M267" i="31"/>
  <c r="M134" i="31"/>
  <c r="M304" i="31"/>
  <c r="M392" i="31"/>
  <c r="M290" i="31"/>
  <c r="M330" i="31"/>
  <c r="M382" i="31"/>
  <c r="M338" i="31"/>
  <c r="M361" i="31"/>
  <c r="M84" i="31"/>
  <c r="M117" i="31"/>
  <c r="M294" i="31"/>
  <c r="M342" i="31"/>
  <c r="M153" i="31"/>
  <c r="M50" i="31"/>
  <c r="M122" i="31"/>
  <c r="M278" i="31"/>
  <c r="M150" i="31"/>
  <c r="M114" i="31"/>
  <c r="M145" i="31"/>
  <c r="M274" i="31"/>
  <c r="M164" i="31"/>
  <c r="M405" i="31"/>
  <c r="M37" i="31"/>
  <c r="M302" i="31"/>
  <c r="M396" i="31"/>
  <c r="M89" i="31"/>
  <c r="M344" i="31"/>
  <c r="M59" i="31"/>
  <c r="M65" i="31"/>
  <c r="M141" i="31"/>
  <c r="M283" i="31"/>
  <c r="M76" i="31"/>
  <c r="M80" i="31"/>
  <c r="M309" i="31"/>
  <c r="M68" i="31"/>
  <c r="M334" i="31"/>
  <c r="M81" i="31"/>
  <c r="M121" i="31"/>
  <c r="M322" i="31"/>
  <c r="M395" i="31"/>
  <c r="M288" i="31"/>
  <c r="M152" i="31"/>
  <c r="M18" i="31"/>
  <c r="M299" i="31"/>
  <c r="M154" i="31"/>
  <c r="M358" i="31"/>
  <c r="M148" i="31"/>
  <c r="M260" i="31"/>
  <c r="M336" i="31"/>
  <c r="M308" i="31"/>
  <c r="M61" i="31"/>
  <c r="M149" i="31"/>
  <c r="M369" i="31"/>
  <c r="M165" i="31"/>
  <c r="M376" i="31"/>
  <c r="M52" i="31"/>
  <c r="M285" i="31"/>
  <c r="M262" i="31"/>
  <c r="M281" i="31"/>
  <c r="M118" i="31"/>
  <c r="M63" i="31"/>
  <c r="M265" i="31"/>
  <c r="M319" i="31"/>
  <c r="M373" i="31"/>
  <c r="T359" i="30"/>
  <c r="AD359" i="30"/>
  <c r="U359" i="30"/>
  <c r="W359" i="30"/>
  <c r="K359" i="30"/>
  <c r="L359" i="30" s="1"/>
  <c r="H360" i="30"/>
  <c r="H338" i="29"/>
  <c r="T337" i="29"/>
  <c r="U337" i="29"/>
  <c r="W337" i="29"/>
  <c r="AD337" i="29"/>
  <c r="K337" i="29"/>
  <c r="L337" i="29" s="1"/>
  <c r="K148" i="8"/>
  <c r="L148" i="8" s="1"/>
  <c r="U148" i="8"/>
  <c r="H149" i="8"/>
  <c r="T148" i="8"/>
  <c r="Q148" i="8"/>
  <c r="R148" i="8" s="1"/>
  <c r="W148" i="8"/>
  <c r="AD148" i="8"/>
  <c r="AD360" i="30" l="1"/>
  <c r="K360" i="30"/>
  <c r="L360" i="30" s="1"/>
  <c r="W360" i="30"/>
  <c r="U360" i="30"/>
  <c r="T360" i="30"/>
  <c r="H361" i="30"/>
  <c r="T338" i="29"/>
  <c r="AD338" i="29"/>
  <c r="U338" i="29"/>
  <c r="H339" i="29"/>
  <c r="K338" i="29"/>
  <c r="L338" i="29" s="1"/>
  <c r="W338" i="29"/>
  <c r="Q149" i="8"/>
  <c r="R149" i="8" s="1"/>
  <c r="H150" i="8"/>
  <c r="T149" i="8"/>
  <c r="AD149" i="8"/>
  <c r="K149" i="8"/>
  <c r="L149" i="8" s="1"/>
  <c r="W149" i="8"/>
  <c r="U149" i="8"/>
  <c r="AD339" i="29" l="1"/>
  <c r="W339" i="29"/>
  <c r="T339" i="29"/>
  <c r="H340" i="29"/>
  <c r="U339" i="29"/>
  <c r="K339" i="29"/>
  <c r="L339" i="29" s="1"/>
  <c r="K361" i="30"/>
  <c r="L361" i="30" s="1"/>
  <c r="W361" i="30"/>
  <c r="U361" i="30"/>
  <c r="T361" i="30"/>
  <c r="H362" i="30"/>
  <c r="AD361" i="30"/>
  <c r="U150" i="8"/>
  <c r="K150" i="8"/>
  <c r="L150" i="8" s="1"/>
  <c r="H151" i="8"/>
  <c r="T150" i="8"/>
  <c r="AD150" i="8"/>
  <c r="W150" i="8"/>
  <c r="Q150" i="8"/>
  <c r="R150" i="8" s="1"/>
  <c r="H341" i="29" l="1"/>
  <c r="U340" i="29"/>
  <c r="AD340" i="29"/>
  <c r="W340" i="29"/>
  <c r="K340" i="29"/>
  <c r="L340" i="29" s="1"/>
  <c r="T340" i="29"/>
  <c r="K362" i="30"/>
  <c r="L362" i="30" s="1"/>
  <c r="AD362" i="30"/>
  <c r="H363" i="30"/>
  <c r="T362" i="30"/>
  <c r="U362" i="30"/>
  <c r="W362" i="30"/>
  <c r="AD151" i="8"/>
  <c r="U151" i="8"/>
  <c r="Q151" i="8"/>
  <c r="R151" i="8" s="1"/>
  <c r="H152" i="8"/>
  <c r="T151" i="8"/>
  <c r="W151" i="8"/>
  <c r="K151" i="8"/>
  <c r="L151" i="8" s="1"/>
  <c r="T363" i="30" l="1"/>
  <c r="K363" i="30"/>
  <c r="L363" i="30" s="1"/>
  <c r="U363" i="30"/>
  <c r="W363" i="30"/>
  <c r="AD363" i="30"/>
  <c r="H364" i="30"/>
  <c r="K341" i="29"/>
  <c r="L341" i="29" s="1"/>
  <c r="U341" i="29"/>
  <c r="H342" i="29"/>
  <c r="W341" i="29"/>
  <c r="AD341" i="29"/>
  <c r="T341" i="29"/>
  <c r="W152" i="8"/>
  <c r="Q152" i="8"/>
  <c r="R152" i="8" s="1"/>
  <c r="H153" i="8"/>
  <c r="T152" i="8"/>
  <c r="U152" i="8"/>
  <c r="K152" i="8"/>
  <c r="L152" i="8" s="1"/>
  <c r="AD152" i="8"/>
  <c r="U364" i="30" l="1"/>
  <c r="W364" i="30"/>
  <c r="K364" i="30"/>
  <c r="L364" i="30" s="1"/>
  <c r="AD364" i="30"/>
  <c r="T364" i="30"/>
  <c r="H365" i="30"/>
  <c r="AD342" i="29"/>
  <c r="T342" i="29"/>
  <c r="K342" i="29"/>
  <c r="L342" i="29" s="1"/>
  <c r="W342" i="29"/>
  <c r="H343" i="29"/>
  <c r="U342" i="29"/>
  <c r="W153" i="8"/>
  <c r="Q153" i="8"/>
  <c r="R153" i="8" s="1"/>
  <c r="K153" i="8"/>
  <c r="L153" i="8" s="1"/>
  <c r="T153" i="8"/>
  <c r="H154" i="8"/>
  <c r="AD153" i="8"/>
  <c r="U153" i="8"/>
  <c r="K343" i="29" l="1"/>
  <c r="L343" i="29" s="1"/>
  <c r="T343" i="29"/>
  <c r="W343" i="29"/>
  <c r="AD343" i="29"/>
  <c r="U343" i="29"/>
  <c r="H344" i="29"/>
  <c r="AD365" i="30"/>
  <c r="W365" i="30"/>
  <c r="H366" i="30"/>
  <c r="U365" i="30"/>
  <c r="T365" i="30"/>
  <c r="K365" i="30"/>
  <c r="L365" i="30" s="1"/>
  <c r="Q154" i="8"/>
  <c r="R154" i="8" s="1"/>
  <c r="H155" i="8"/>
  <c r="U154" i="8"/>
  <c r="K154" i="8"/>
  <c r="L154" i="8" s="1"/>
  <c r="T154" i="8"/>
  <c r="W154" i="8"/>
  <c r="AD154" i="8"/>
  <c r="U366" i="30" l="1"/>
  <c r="T366" i="30"/>
  <c r="K366" i="30"/>
  <c r="L366" i="30" s="1"/>
  <c r="AD366" i="30"/>
  <c r="W366" i="30"/>
  <c r="H367" i="30"/>
  <c r="U344" i="29"/>
  <c r="K344" i="29"/>
  <c r="L344" i="29" s="1"/>
  <c r="W344" i="29"/>
  <c r="AD344" i="29"/>
  <c r="T344" i="29"/>
  <c r="H345" i="29"/>
  <c r="K155" i="8"/>
  <c r="L155" i="8" s="1"/>
  <c r="H156" i="8"/>
  <c r="W155" i="8"/>
  <c r="U155" i="8"/>
  <c r="T155" i="8"/>
  <c r="AD155" i="8"/>
  <c r="Q155" i="8"/>
  <c r="R155" i="8" s="1"/>
  <c r="K345" i="29" l="1"/>
  <c r="L345" i="29" s="1"/>
  <c r="W345" i="29"/>
  <c r="H346" i="29"/>
  <c r="U345" i="29"/>
  <c r="AD345" i="29"/>
  <c r="T345" i="29"/>
  <c r="U367" i="30"/>
  <c r="W367" i="30"/>
  <c r="K367" i="30"/>
  <c r="L367" i="30" s="1"/>
  <c r="H368" i="30"/>
  <c r="T367" i="30"/>
  <c r="AD367" i="30"/>
  <c r="W156" i="8"/>
  <c r="U156" i="8"/>
  <c r="Q156" i="8"/>
  <c r="R156" i="8" s="1"/>
  <c r="T156" i="8"/>
  <c r="H157" i="8"/>
  <c r="AD156" i="8"/>
  <c r="K156" i="8"/>
  <c r="L156" i="8" s="1"/>
  <c r="AD346" i="29" l="1"/>
  <c r="U346" i="29"/>
  <c r="W346" i="29"/>
  <c r="T346" i="29"/>
  <c r="H347" i="29"/>
  <c r="K346" i="29"/>
  <c r="U368" i="30"/>
  <c r="K368" i="30"/>
  <c r="L368" i="30" s="1"/>
  <c r="W368" i="30"/>
  <c r="H369" i="30"/>
  <c r="T368" i="30"/>
  <c r="AD368" i="30"/>
  <c r="AD157" i="8"/>
  <c r="U157" i="8"/>
  <c r="T157" i="8"/>
  <c r="W157" i="8"/>
  <c r="K157" i="8"/>
  <c r="L157" i="8" s="1"/>
  <c r="H158" i="8"/>
  <c r="Q157" i="8"/>
  <c r="R157" i="8" s="1"/>
  <c r="W369" i="30" l="1"/>
  <c r="H370" i="30"/>
  <c r="T369" i="30"/>
  <c r="AD369" i="30"/>
  <c r="U369" i="30"/>
  <c r="K369" i="30"/>
  <c r="L369" i="30" s="1"/>
  <c r="L346" i="29"/>
  <c r="U347" i="29"/>
  <c r="K347" i="29"/>
  <c r="L347" i="29" s="1"/>
  <c r="W347" i="29"/>
  <c r="H348" i="29"/>
  <c r="AD347" i="29"/>
  <c r="T347" i="29"/>
  <c r="AD158" i="8"/>
  <c r="W158" i="8"/>
  <c r="U158" i="8"/>
  <c r="K158" i="8"/>
  <c r="L158" i="8" s="1"/>
  <c r="Q158" i="8"/>
  <c r="R158" i="8" s="1"/>
  <c r="T158" i="8"/>
  <c r="H159" i="8"/>
  <c r="K348" i="29" l="1"/>
  <c r="U348" i="29"/>
  <c r="T348" i="29"/>
  <c r="W348" i="29"/>
  <c r="AD348" i="29"/>
  <c r="H349" i="29"/>
  <c r="T370" i="30"/>
  <c r="K370" i="30"/>
  <c r="L370" i="30" s="1"/>
  <c r="U370" i="30"/>
  <c r="H371" i="30"/>
  <c r="AD370" i="30"/>
  <c r="W370" i="30"/>
  <c r="K159" i="8"/>
  <c r="L159" i="8" s="1"/>
  <c r="U159" i="8"/>
  <c r="Q159" i="8"/>
  <c r="R159" i="8" s="1"/>
  <c r="H160" i="8"/>
  <c r="W159" i="8"/>
  <c r="T159" i="8"/>
  <c r="AD159" i="8"/>
  <c r="W371" i="30" l="1"/>
  <c r="AD371" i="30"/>
  <c r="K371" i="30"/>
  <c r="L371" i="30" s="1"/>
  <c r="U371" i="30"/>
  <c r="T371" i="30"/>
  <c r="H372" i="30"/>
  <c r="W349" i="29"/>
  <c r="AD349" i="29"/>
  <c r="H350" i="29"/>
  <c r="K349" i="29"/>
  <c r="T349" i="29"/>
  <c r="U349" i="29"/>
  <c r="L348" i="29"/>
  <c r="U160" i="8"/>
  <c r="W160" i="8"/>
  <c r="H161" i="8"/>
  <c r="T160" i="8"/>
  <c r="AD160" i="8"/>
  <c r="K160" i="8"/>
  <c r="L160" i="8" s="1"/>
  <c r="Q160" i="8"/>
  <c r="R160" i="8" s="1"/>
  <c r="L349" i="29" l="1"/>
  <c r="U372" i="30"/>
  <c r="T372" i="30"/>
  <c r="W372" i="30"/>
  <c r="H373" i="30"/>
  <c r="AD372" i="30"/>
  <c r="K372" i="30"/>
  <c r="L372" i="30" s="1"/>
  <c r="AD350" i="29"/>
  <c r="H351" i="29"/>
  <c r="K350" i="29"/>
  <c r="W350" i="29"/>
  <c r="U350" i="29"/>
  <c r="T350" i="29"/>
  <c r="U161" i="8"/>
  <c r="H162" i="8"/>
  <c r="W161" i="8"/>
  <c r="K161" i="8"/>
  <c r="L161" i="8" s="1"/>
  <c r="T161" i="8"/>
  <c r="AD161" i="8"/>
  <c r="Q161" i="8"/>
  <c r="R161" i="8" s="1"/>
  <c r="K373" i="30" l="1"/>
  <c r="L373" i="30" s="1"/>
  <c r="AD373" i="30"/>
  <c r="W373" i="30"/>
  <c r="T373" i="30"/>
  <c r="U373" i="30"/>
  <c r="H374" i="30"/>
  <c r="L350" i="29"/>
  <c r="AD351" i="29"/>
  <c r="K351" i="29"/>
  <c r="T351" i="29"/>
  <c r="H352" i="29"/>
  <c r="W351" i="29"/>
  <c r="U351" i="29"/>
  <c r="Q162" i="8"/>
  <c r="R162" i="8" s="1"/>
  <c r="AD162" i="8"/>
  <c r="W162" i="8"/>
  <c r="H163" i="8"/>
  <c r="U162" i="8"/>
  <c r="T162" i="8"/>
  <c r="K162" i="8"/>
  <c r="L162" i="8" s="1"/>
  <c r="L351" i="29" l="1"/>
  <c r="K352" i="29"/>
  <c r="L352" i="29" s="1"/>
  <c r="T352" i="29"/>
  <c r="AD352" i="29"/>
  <c r="W352" i="29"/>
  <c r="H353" i="29"/>
  <c r="U352" i="29"/>
  <c r="H375" i="30"/>
  <c r="W374" i="30"/>
  <c r="K374" i="30"/>
  <c r="L374" i="30" s="1"/>
  <c r="U374" i="30"/>
  <c r="AD374" i="30"/>
  <c r="T374" i="30"/>
  <c r="W163" i="8"/>
  <c r="K163" i="8"/>
  <c r="L163" i="8" s="1"/>
  <c r="U163" i="8"/>
  <c r="AD163" i="8"/>
  <c r="T163" i="8"/>
  <c r="H164" i="8"/>
  <c r="Q163" i="8"/>
  <c r="R163" i="8" s="1"/>
  <c r="T375" i="30" l="1"/>
  <c r="U375" i="30"/>
  <c r="W375" i="30"/>
  <c r="H376" i="30"/>
  <c r="AD375" i="30"/>
  <c r="K375" i="30"/>
  <c r="L375" i="30" s="1"/>
  <c r="K353" i="29"/>
  <c r="T353" i="29"/>
  <c r="U353" i="29"/>
  <c r="AD353" i="29"/>
  <c r="W353" i="29"/>
  <c r="H354" i="29"/>
  <c r="W164" i="8"/>
  <c r="U164" i="8"/>
  <c r="H165" i="8"/>
  <c r="T164" i="8"/>
  <c r="AD164" i="8"/>
  <c r="K164" i="8"/>
  <c r="L164" i="8" s="1"/>
  <c r="Q164" i="8"/>
  <c r="R164" i="8" s="1"/>
  <c r="K354" i="29" l="1"/>
  <c r="L354" i="29" s="1"/>
  <c r="AD354" i="29"/>
  <c r="U354" i="29"/>
  <c r="T354" i="29"/>
  <c r="W354" i="29"/>
  <c r="H355" i="29"/>
  <c r="T376" i="30"/>
  <c r="K376" i="30"/>
  <c r="L376" i="30" s="1"/>
  <c r="H377" i="30"/>
  <c r="U376" i="30"/>
  <c r="AD376" i="30"/>
  <c r="W376" i="30"/>
  <c r="L353" i="29"/>
  <c r="AD165" i="8"/>
  <c r="H166" i="8"/>
  <c r="K165" i="8"/>
  <c r="L165" i="8" s="1"/>
  <c r="Q165" i="8"/>
  <c r="R165" i="8" s="1"/>
  <c r="U165" i="8"/>
  <c r="W165" i="8"/>
  <c r="T165" i="8"/>
  <c r="W355" i="29" l="1"/>
  <c r="T355" i="29"/>
  <c r="AD355" i="29"/>
  <c r="K355" i="29"/>
  <c r="L355" i="29" s="1"/>
  <c r="H356" i="29"/>
  <c r="U355" i="29"/>
  <c r="AD377" i="30"/>
  <c r="U377" i="30"/>
  <c r="W377" i="30"/>
  <c r="H378" i="30"/>
  <c r="T377" i="30"/>
  <c r="K377" i="30"/>
  <c r="L377" i="30" s="1"/>
  <c r="U166" i="8"/>
  <c r="T166" i="8"/>
  <c r="H167" i="8"/>
  <c r="K166" i="8"/>
  <c r="L166" i="8" s="1"/>
  <c r="AD166" i="8"/>
  <c r="W166" i="8"/>
  <c r="Q166" i="8"/>
  <c r="R166" i="8" s="1"/>
  <c r="H379" i="30" l="1"/>
  <c r="W378" i="30"/>
  <c r="K378" i="30"/>
  <c r="L378" i="30" s="1"/>
  <c r="AD378" i="30"/>
  <c r="T378" i="30"/>
  <c r="U378" i="30"/>
  <c r="K356" i="29"/>
  <c r="L356" i="29" s="1"/>
  <c r="T356" i="29"/>
  <c r="AD356" i="29"/>
  <c r="H357" i="29"/>
  <c r="W356" i="29"/>
  <c r="U356" i="29"/>
  <c r="AD167" i="8"/>
  <c r="U167" i="8"/>
  <c r="W167" i="8"/>
  <c r="Q167" i="8"/>
  <c r="R167" i="8" s="1"/>
  <c r="H168" i="8"/>
  <c r="T167" i="8"/>
  <c r="K167" i="8"/>
  <c r="L167" i="8" s="1"/>
  <c r="U357" i="29" l="1"/>
  <c r="AD357" i="29"/>
  <c r="T357" i="29"/>
  <c r="W357" i="29"/>
  <c r="K357" i="29"/>
  <c r="L357" i="29" s="1"/>
  <c r="H358" i="29"/>
  <c r="W379" i="30"/>
  <c r="H380" i="30"/>
  <c r="U379" i="30"/>
  <c r="T379" i="30"/>
  <c r="AD379" i="30"/>
  <c r="K379" i="30"/>
  <c r="L379" i="30" s="1"/>
  <c r="K168" i="8"/>
  <c r="L168" i="8" s="1"/>
  <c r="Q168" i="8"/>
  <c r="R168" i="8" s="1"/>
  <c r="T168" i="8"/>
  <c r="H169" i="8"/>
  <c r="W168" i="8"/>
  <c r="AD168" i="8"/>
  <c r="U168" i="8"/>
  <c r="U380" i="30" l="1"/>
  <c r="AD380" i="30"/>
  <c r="T380" i="30"/>
  <c r="H381" i="30"/>
  <c r="K380" i="30"/>
  <c r="L380" i="30" s="1"/>
  <c r="W380" i="30"/>
  <c r="W358" i="29"/>
  <c r="AD358" i="29"/>
  <c r="T358" i="29"/>
  <c r="K358" i="29"/>
  <c r="L358" i="29" s="1"/>
  <c r="U358" i="29"/>
  <c r="H359" i="29"/>
  <c r="K169" i="8"/>
  <c r="L169" i="8" s="1"/>
  <c r="AD169" i="8"/>
  <c r="W169" i="8"/>
  <c r="T169" i="8"/>
  <c r="Q169" i="8"/>
  <c r="R169" i="8" s="1"/>
  <c r="U169" i="8"/>
  <c r="H170" i="8"/>
  <c r="T359" i="29" l="1"/>
  <c r="W359" i="29"/>
  <c r="H360" i="29"/>
  <c r="U359" i="29"/>
  <c r="AD359" i="29"/>
  <c r="K359" i="29"/>
  <c r="L359" i="29" s="1"/>
  <c r="T381" i="30"/>
  <c r="K381" i="30"/>
  <c r="L381" i="30" s="1"/>
  <c r="U381" i="30"/>
  <c r="W381" i="30"/>
  <c r="AD381" i="30"/>
  <c r="H382" i="30"/>
  <c r="K170" i="8"/>
  <c r="L170" i="8" s="1"/>
  <c r="U170" i="8"/>
  <c r="Q170" i="8"/>
  <c r="R170" i="8" s="1"/>
  <c r="W170" i="8"/>
  <c r="AD170" i="8"/>
  <c r="T170" i="8"/>
  <c r="H171" i="8"/>
  <c r="K382" i="30" l="1"/>
  <c r="L382" i="30" s="1"/>
  <c r="T382" i="30"/>
  <c r="W382" i="30"/>
  <c r="U382" i="30"/>
  <c r="H383" i="30"/>
  <c r="AD382" i="30"/>
  <c r="K360" i="29"/>
  <c r="L360" i="29" s="1"/>
  <c r="H361" i="29"/>
  <c r="U360" i="29"/>
  <c r="W360" i="29"/>
  <c r="T360" i="29"/>
  <c r="AD360" i="29"/>
  <c r="Q171" i="8"/>
  <c r="R171" i="8" s="1"/>
  <c r="AD171" i="8"/>
  <c r="W171" i="8"/>
  <c r="U171" i="8"/>
  <c r="K171" i="8"/>
  <c r="L171" i="8" s="1"/>
  <c r="T171" i="8"/>
  <c r="H172" i="8"/>
  <c r="AD361" i="29" l="1"/>
  <c r="H362" i="29"/>
  <c r="U361" i="29"/>
  <c r="T361" i="29"/>
  <c r="K361" i="29"/>
  <c r="L361" i="29" s="1"/>
  <c r="W361" i="29"/>
  <c r="AD383" i="30"/>
  <c r="K383" i="30"/>
  <c r="L383" i="30" s="1"/>
  <c r="T383" i="30"/>
  <c r="H384" i="30"/>
  <c r="U383" i="30"/>
  <c r="W383" i="30"/>
  <c r="K172" i="8"/>
  <c r="L172" i="8" s="1"/>
  <c r="Q172" i="8"/>
  <c r="R172" i="8" s="1"/>
  <c r="T172" i="8"/>
  <c r="H173" i="8"/>
  <c r="W172" i="8"/>
  <c r="AD172" i="8"/>
  <c r="U172" i="8"/>
  <c r="T384" i="30" l="1"/>
  <c r="AD384" i="30"/>
  <c r="K384" i="30"/>
  <c r="L384" i="30" s="1"/>
  <c r="W384" i="30"/>
  <c r="U384" i="30"/>
  <c r="H385" i="30"/>
  <c r="K362" i="29"/>
  <c r="L362" i="29" s="1"/>
  <c r="AD362" i="29"/>
  <c r="H363" i="29"/>
  <c r="W362" i="29"/>
  <c r="U362" i="29"/>
  <c r="T362" i="29"/>
  <c r="W173" i="8"/>
  <c r="H174" i="8"/>
  <c r="Q173" i="8"/>
  <c r="R173" i="8" s="1"/>
  <c r="T173" i="8"/>
  <c r="AD173" i="8"/>
  <c r="U173" i="8"/>
  <c r="K173" i="8"/>
  <c r="L173" i="8" s="1"/>
  <c r="U385" i="30" l="1"/>
  <c r="T385" i="30"/>
  <c r="H386" i="30"/>
  <c r="K385" i="30"/>
  <c r="L385" i="30" s="1"/>
  <c r="W385" i="30"/>
  <c r="AD385" i="30"/>
  <c r="T363" i="29"/>
  <c r="W363" i="29"/>
  <c r="AD363" i="29"/>
  <c r="K363" i="29"/>
  <c r="L363" i="29" s="1"/>
  <c r="U363" i="29"/>
  <c r="H364" i="29"/>
  <c r="W174" i="8"/>
  <c r="H175" i="8"/>
  <c r="U174" i="8"/>
  <c r="AD174" i="8"/>
  <c r="T174" i="8"/>
  <c r="Q174" i="8"/>
  <c r="R174" i="8" s="1"/>
  <c r="K174" i="8"/>
  <c r="L174" i="8" s="1"/>
  <c r="W364" i="29" l="1"/>
  <c r="K364" i="29"/>
  <c r="L364" i="29" s="1"/>
  <c r="T364" i="29"/>
  <c r="AD364" i="29"/>
  <c r="H365" i="29"/>
  <c r="U364" i="29"/>
  <c r="AD386" i="30"/>
  <c r="H387" i="30"/>
  <c r="T386" i="30"/>
  <c r="K386" i="30"/>
  <c r="L386" i="30" s="1"/>
  <c r="U386" i="30"/>
  <c r="W386" i="30"/>
  <c r="U175" i="8"/>
  <c r="Q175" i="8"/>
  <c r="R175" i="8" s="1"/>
  <c r="T175" i="8"/>
  <c r="AD175" i="8"/>
  <c r="W175" i="8"/>
  <c r="K175" i="8"/>
  <c r="L175" i="8" s="1"/>
  <c r="H176" i="8"/>
  <c r="K387" i="30" l="1"/>
  <c r="L387" i="30" s="1"/>
  <c r="H388" i="30"/>
  <c r="AD387" i="30"/>
  <c r="W387" i="30"/>
  <c r="T387" i="30"/>
  <c r="U387" i="30"/>
  <c r="W365" i="29"/>
  <c r="K365" i="29"/>
  <c r="L365" i="29" s="1"/>
  <c r="AD365" i="29"/>
  <c r="T365" i="29"/>
  <c r="H366" i="29"/>
  <c r="U365" i="29"/>
  <c r="Q176" i="8"/>
  <c r="R176" i="8" s="1"/>
  <c r="AD176" i="8"/>
  <c r="K176" i="8"/>
  <c r="L176" i="8" s="1"/>
  <c r="H177" i="8"/>
  <c r="T176" i="8"/>
  <c r="W176" i="8"/>
  <c r="U176" i="8"/>
  <c r="W366" i="29" l="1"/>
  <c r="T366" i="29"/>
  <c r="U366" i="29"/>
  <c r="AD366" i="29"/>
  <c r="H367" i="29"/>
  <c r="K366" i="29"/>
  <c r="L366" i="29" s="1"/>
  <c r="W388" i="30"/>
  <c r="U388" i="30"/>
  <c r="K388" i="30"/>
  <c r="L388" i="30" s="1"/>
  <c r="T388" i="30"/>
  <c r="AD388" i="30"/>
  <c r="H389" i="30"/>
  <c r="Q177" i="8"/>
  <c r="R177" i="8" s="1"/>
  <c r="H178" i="8"/>
  <c r="U177" i="8"/>
  <c r="T177" i="8"/>
  <c r="AD177" i="8"/>
  <c r="K177" i="8"/>
  <c r="L177" i="8" s="1"/>
  <c r="W177" i="8"/>
  <c r="T389" i="30" l="1"/>
  <c r="W389" i="30"/>
  <c r="AD389" i="30"/>
  <c r="U389" i="30"/>
  <c r="K389" i="30"/>
  <c r="L389" i="30" s="1"/>
  <c r="H390" i="30"/>
  <c r="AD367" i="29"/>
  <c r="K367" i="29"/>
  <c r="L367" i="29" s="1"/>
  <c r="U367" i="29"/>
  <c r="H368" i="29"/>
  <c r="W367" i="29"/>
  <c r="T367" i="29"/>
  <c r="W178" i="8"/>
  <c r="Q178" i="8"/>
  <c r="R178" i="8" s="1"/>
  <c r="T178" i="8"/>
  <c r="U178" i="8"/>
  <c r="AD178" i="8"/>
  <c r="H179" i="8"/>
  <c r="K178" i="8"/>
  <c r="L178" i="8" s="1"/>
  <c r="T368" i="29" l="1"/>
  <c r="W368" i="29"/>
  <c r="U368" i="29"/>
  <c r="K368" i="29"/>
  <c r="L368" i="29" s="1"/>
  <c r="H369" i="29"/>
  <c r="AD368" i="29"/>
  <c r="T390" i="30"/>
  <c r="K390" i="30"/>
  <c r="L390" i="30" s="1"/>
  <c r="AD390" i="30"/>
  <c r="H391" i="30"/>
  <c r="W390" i="30"/>
  <c r="U390" i="30"/>
  <c r="Q179" i="8"/>
  <c r="R179" i="8" s="1"/>
  <c r="T179" i="8"/>
  <c r="K179" i="8"/>
  <c r="L179" i="8" s="1"/>
  <c r="AD179" i="8"/>
  <c r="H180" i="8"/>
  <c r="U179" i="8"/>
  <c r="W179" i="8"/>
  <c r="T391" i="30" l="1"/>
  <c r="W391" i="30"/>
  <c r="U391" i="30"/>
  <c r="AD391" i="30"/>
  <c r="K391" i="30"/>
  <c r="L391" i="30" s="1"/>
  <c r="H392" i="30"/>
  <c r="K369" i="29"/>
  <c r="L369" i="29" s="1"/>
  <c r="H370" i="29"/>
  <c r="U369" i="29"/>
  <c r="T369" i="29"/>
  <c r="W369" i="29"/>
  <c r="AD369" i="29"/>
  <c r="Q180" i="8"/>
  <c r="R180" i="8" s="1"/>
  <c r="AD180" i="8"/>
  <c r="W180" i="8"/>
  <c r="K180" i="8"/>
  <c r="L180" i="8" s="1"/>
  <c r="H181" i="8"/>
  <c r="T180" i="8"/>
  <c r="U180" i="8"/>
  <c r="W370" i="29" l="1"/>
  <c r="U370" i="29"/>
  <c r="AD370" i="29"/>
  <c r="K370" i="29"/>
  <c r="L370" i="29" s="1"/>
  <c r="T370" i="29"/>
  <c r="H371" i="29"/>
  <c r="AD392" i="30"/>
  <c r="T392" i="30"/>
  <c r="K392" i="30"/>
  <c r="L392" i="30" s="1"/>
  <c r="U392" i="30"/>
  <c r="H393" i="30"/>
  <c r="W392" i="30"/>
  <c r="AD181" i="8"/>
  <c r="H182" i="8"/>
  <c r="W181" i="8"/>
  <c r="U181" i="8"/>
  <c r="T181" i="8"/>
  <c r="K181" i="8"/>
  <c r="L181" i="8" s="1"/>
  <c r="Q181" i="8"/>
  <c r="R181" i="8" s="1"/>
  <c r="W393" i="30" l="1"/>
  <c r="H394" i="30"/>
  <c r="AD393" i="30"/>
  <c r="T393" i="30"/>
  <c r="K393" i="30"/>
  <c r="L393" i="30" s="1"/>
  <c r="U393" i="30"/>
  <c r="T371" i="29"/>
  <c r="U371" i="29"/>
  <c r="K371" i="29"/>
  <c r="L371" i="29" s="1"/>
  <c r="H372" i="29"/>
  <c r="W371" i="29"/>
  <c r="AD371" i="29"/>
  <c r="K182" i="8"/>
  <c r="L182" i="8" s="1"/>
  <c r="AD182" i="8"/>
  <c r="U182" i="8"/>
  <c r="T182" i="8"/>
  <c r="H183" i="8"/>
  <c r="W182" i="8"/>
  <c r="Q182" i="8"/>
  <c r="R182" i="8" s="1"/>
  <c r="W372" i="29" l="1"/>
  <c r="AD372" i="29"/>
  <c r="T372" i="29"/>
  <c r="K372" i="29"/>
  <c r="L372" i="29" s="1"/>
  <c r="H373" i="29"/>
  <c r="U372" i="29"/>
  <c r="W394" i="30"/>
  <c r="K394" i="30"/>
  <c r="L394" i="30" s="1"/>
  <c r="AD394" i="30"/>
  <c r="T394" i="30"/>
  <c r="H395" i="30"/>
  <c r="U394" i="30"/>
  <c r="U183" i="8"/>
  <c r="K183" i="8"/>
  <c r="L183" i="8" s="1"/>
  <c r="AD183" i="8"/>
  <c r="H184" i="8"/>
  <c r="Q183" i="8"/>
  <c r="R183" i="8" s="1"/>
  <c r="T183" i="8"/>
  <c r="W183" i="8"/>
  <c r="K395" i="30" l="1"/>
  <c r="L395" i="30" s="1"/>
  <c r="W395" i="30"/>
  <c r="AD395" i="30"/>
  <c r="U395" i="30"/>
  <c r="T395" i="30"/>
  <c r="H396" i="30"/>
  <c r="K373" i="29"/>
  <c r="L373" i="29" s="1"/>
  <c r="T373" i="29"/>
  <c r="U373" i="29"/>
  <c r="AD373" i="29"/>
  <c r="H374" i="29"/>
  <c r="W373" i="29"/>
  <c r="K184" i="8"/>
  <c r="L184" i="8" s="1"/>
  <c r="Q184" i="8"/>
  <c r="R184" i="8" s="1"/>
  <c r="T184" i="8"/>
  <c r="W184" i="8"/>
  <c r="AD184" i="8"/>
  <c r="U184" i="8"/>
  <c r="H185" i="8"/>
  <c r="H375" i="29" l="1"/>
  <c r="K374" i="29"/>
  <c r="L374" i="29" s="1"/>
  <c r="U374" i="29"/>
  <c r="W374" i="29"/>
  <c r="T374" i="29"/>
  <c r="AD374" i="29"/>
  <c r="K396" i="30"/>
  <c r="L396" i="30" s="1"/>
  <c r="AD396" i="30"/>
  <c r="U396" i="30"/>
  <c r="H397" i="30"/>
  <c r="W396" i="30"/>
  <c r="T396" i="30"/>
  <c r="Q185" i="8"/>
  <c r="R185" i="8" s="1"/>
  <c r="T185" i="8"/>
  <c r="W185" i="8"/>
  <c r="K185" i="8"/>
  <c r="L185" i="8" s="1"/>
  <c r="U185" i="8"/>
  <c r="H186" i="8"/>
  <c r="AD185" i="8"/>
  <c r="W397" i="30" l="1"/>
  <c r="T397" i="30"/>
  <c r="K397" i="30"/>
  <c r="L397" i="30" s="1"/>
  <c r="U397" i="30"/>
  <c r="AD397" i="30"/>
  <c r="H398" i="30"/>
  <c r="AD375" i="29"/>
  <c r="T375" i="29"/>
  <c r="U375" i="29"/>
  <c r="H376" i="29"/>
  <c r="K375" i="29"/>
  <c r="L375" i="29" s="1"/>
  <c r="W375" i="29"/>
  <c r="K186" i="8"/>
  <c r="L186" i="8" s="1"/>
  <c r="AD186" i="8"/>
  <c r="U186" i="8"/>
  <c r="W186" i="8"/>
  <c r="T186" i="8"/>
  <c r="H187" i="8"/>
  <c r="Q186" i="8"/>
  <c r="R186" i="8" s="1"/>
  <c r="U376" i="29" l="1"/>
  <c r="K376" i="29"/>
  <c r="L376" i="29" s="1"/>
  <c r="H377" i="29"/>
  <c r="T376" i="29"/>
  <c r="AD376" i="29"/>
  <c r="W376" i="29"/>
  <c r="U398" i="30"/>
  <c r="K398" i="30"/>
  <c r="L398" i="30" s="1"/>
  <c r="W398" i="30"/>
  <c r="AD398" i="30"/>
  <c r="T398" i="30"/>
  <c r="H399" i="30"/>
  <c r="AD187" i="8"/>
  <c r="K187" i="8"/>
  <c r="L187" i="8" s="1"/>
  <c r="T187" i="8"/>
  <c r="U187" i="8"/>
  <c r="W187" i="8"/>
  <c r="Q187" i="8"/>
  <c r="R187" i="8" s="1"/>
  <c r="H188" i="8"/>
  <c r="AD399" i="30" l="1"/>
  <c r="T399" i="30"/>
  <c r="H400" i="30"/>
  <c r="U399" i="30"/>
  <c r="K399" i="30"/>
  <c r="L399" i="30" s="1"/>
  <c r="W399" i="30"/>
  <c r="U377" i="29"/>
  <c r="AD377" i="29"/>
  <c r="K377" i="29"/>
  <c r="L377" i="29" s="1"/>
  <c r="H378" i="29"/>
  <c r="W377" i="29"/>
  <c r="T377" i="29"/>
  <c r="U188" i="8"/>
  <c r="AD188" i="8"/>
  <c r="K188" i="8"/>
  <c r="L188" i="8" s="1"/>
  <c r="Q188" i="8"/>
  <c r="R188" i="8" s="1"/>
  <c r="W188" i="8"/>
  <c r="H189" i="8"/>
  <c r="T188" i="8"/>
  <c r="T400" i="30" l="1"/>
  <c r="H401" i="30"/>
  <c r="U400" i="30"/>
  <c r="AD400" i="30"/>
  <c r="K400" i="30"/>
  <c r="L400" i="30" s="1"/>
  <c r="W400" i="30"/>
  <c r="W378" i="29"/>
  <c r="T378" i="29"/>
  <c r="K378" i="29"/>
  <c r="L378" i="29" s="1"/>
  <c r="U378" i="29"/>
  <c r="AD378" i="29"/>
  <c r="H379" i="29"/>
  <c r="K189" i="8"/>
  <c r="L189" i="8" s="1"/>
  <c r="W189" i="8"/>
  <c r="Q189" i="8"/>
  <c r="R189" i="8" s="1"/>
  <c r="AD189" i="8"/>
  <c r="U189" i="8"/>
  <c r="T189" i="8"/>
  <c r="H190" i="8"/>
  <c r="AD379" i="29" l="1"/>
  <c r="T379" i="29"/>
  <c r="H380" i="29"/>
  <c r="U379" i="29"/>
  <c r="K379" i="29"/>
  <c r="L379" i="29" s="1"/>
  <c r="W379" i="29"/>
  <c r="W401" i="30"/>
  <c r="U401" i="30"/>
  <c r="AD401" i="30"/>
  <c r="T401" i="30"/>
  <c r="K401" i="30"/>
  <c r="L401" i="30" s="1"/>
  <c r="H402" i="30"/>
  <c r="K190" i="8"/>
  <c r="L190" i="8" s="1"/>
  <c r="W190" i="8"/>
  <c r="T190" i="8"/>
  <c r="U190" i="8"/>
  <c r="AD190" i="8"/>
  <c r="H191" i="8"/>
  <c r="Q190" i="8"/>
  <c r="R190" i="8" s="1"/>
  <c r="W402" i="30" l="1"/>
  <c r="U402" i="30"/>
  <c r="AD402" i="30"/>
  <c r="H403" i="30"/>
  <c r="T402" i="30"/>
  <c r="K402" i="30"/>
  <c r="L402" i="30" s="1"/>
  <c r="W380" i="29"/>
  <c r="H381" i="29"/>
  <c r="AD380" i="29"/>
  <c r="U380" i="29"/>
  <c r="K380" i="29"/>
  <c r="L380" i="29" s="1"/>
  <c r="T380" i="29"/>
  <c r="W191" i="8"/>
  <c r="AD191" i="8"/>
  <c r="U191" i="8"/>
  <c r="Q191" i="8"/>
  <c r="R191" i="8" s="1"/>
  <c r="H192" i="8"/>
  <c r="T191" i="8"/>
  <c r="K191" i="8"/>
  <c r="L191" i="8" s="1"/>
  <c r="W381" i="29" l="1"/>
  <c r="K381" i="29"/>
  <c r="L381" i="29" s="1"/>
  <c r="AD381" i="29"/>
  <c r="T381" i="29"/>
  <c r="U381" i="29"/>
  <c r="H382" i="29"/>
  <c r="AD403" i="30"/>
  <c r="W403" i="30"/>
  <c r="K403" i="30"/>
  <c r="L403" i="30" s="1"/>
  <c r="H404" i="30"/>
  <c r="T403" i="30"/>
  <c r="U403" i="30"/>
  <c r="Q192" i="8"/>
  <c r="R192" i="8" s="1"/>
  <c r="T192" i="8"/>
  <c r="W192" i="8"/>
  <c r="AD192" i="8"/>
  <c r="H193" i="8"/>
  <c r="K192" i="8"/>
  <c r="L192" i="8" s="1"/>
  <c r="U192" i="8"/>
  <c r="K404" i="30" l="1"/>
  <c r="L404" i="30" s="1"/>
  <c r="T404" i="30"/>
  <c r="W404" i="30"/>
  <c r="H405" i="30"/>
  <c r="AD404" i="30"/>
  <c r="U404" i="30"/>
  <c r="T382" i="29"/>
  <c r="AD382" i="29"/>
  <c r="H383" i="29"/>
  <c r="K382" i="29"/>
  <c r="L382" i="29" s="1"/>
  <c r="U382" i="29"/>
  <c r="W382" i="29"/>
  <c r="Q193" i="8"/>
  <c r="R193" i="8" s="1"/>
  <c r="AD193" i="8"/>
  <c r="W193" i="8"/>
  <c r="H194" i="8"/>
  <c r="U193" i="8"/>
  <c r="T193" i="8"/>
  <c r="K193" i="8"/>
  <c r="L193" i="8" s="1"/>
  <c r="U383" i="29" l="1"/>
  <c r="W383" i="29"/>
  <c r="K383" i="29"/>
  <c r="L383" i="29" s="1"/>
  <c r="H384" i="29"/>
  <c r="AD383" i="29"/>
  <c r="T383" i="29"/>
  <c r="W405" i="30"/>
  <c r="K405" i="30"/>
  <c r="L405" i="30" s="1"/>
  <c r="AD405" i="30"/>
  <c r="U405" i="30"/>
  <c r="T405" i="30"/>
  <c r="U194" i="8"/>
  <c r="K194" i="8"/>
  <c r="L194" i="8" s="1"/>
  <c r="T194" i="8"/>
  <c r="W194" i="8"/>
  <c r="AD194" i="8"/>
  <c r="H195" i="8"/>
  <c r="Q194" i="8"/>
  <c r="R194" i="8" s="1"/>
  <c r="BA14" i="30" l="1"/>
  <c r="BA15" i="30"/>
  <c r="BA12" i="30"/>
  <c r="BA16" i="30"/>
  <c r="BA13" i="30"/>
  <c r="AD384" i="29"/>
  <c r="U384" i="29"/>
  <c r="W384" i="29"/>
  <c r="H385" i="29"/>
  <c r="K384" i="29"/>
  <c r="L384" i="29" s="1"/>
  <c r="T384" i="29"/>
  <c r="Q195" i="8"/>
  <c r="R195" i="8" s="1"/>
  <c r="T195" i="8"/>
  <c r="K195" i="8"/>
  <c r="L195" i="8" s="1"/>
  <c r="AD195" i="8"/>
  <c r="W195" i="8"/>
  <c r="U195" i="8"/>
  <c r="H196" i="8"/>
  <c r="H386" i="29" l="1"/>
  <c r="U385" i="29"/>
  <c r="K385" i="29"/>
  <c r="L385" i="29" s="1"/>
  <c r="T385" i="29"/>
  <c r="W385" i="29"/>
  <c r="AD385" i="29"/>
  <c r="M383" i="30"/>
  <c r="M230" i="30"/>
  <c r="M154" i="30"/>
  <c r="M46" i="30"/>
  <c r="M327" i="30"/>
  <c r="M292" i="30"/>
  <c r="M113" i="30"/>
  <c r="M163" i="30"/>
  <c r="M307" i="30"/>
  <c r="M70" i="30"/>
  <c r="M198" i="30"/>
  <c r="M246" i="30"/>
  <c r="M10" i="30"/>
  <c r="M342" i="30"/>
  <c r="M15" i="30"/>
  <c r="M256" i="30"/>
  <c r="M203" i="30"/>
  <c r="M356" i="30"/>
  <c r="M75" i="30"/>
  <c r="M210" i="30"/>
  <c r="M73" i="30"/>
  <c r="M158" i="30"/>
  <c r="M326" i="30"/>
  <c r="M389" i="30"/>
  <c r="M166" i="30"/>
  <c r="M357" i="30"/>
  <c r="M50" i="30"/>
  <c r="M264" i="30"/>
  <c r="M184" i="30"/>
  <c r="M378" i="30"/>
  <c r="M339" i="30"/>
  <c r="M275" i="30"/>
  <c r="M37" i="30"/>
  <c r="M153" i="30"/>
  <c r="M110" i="30"/>
  <c r="M69" i="30"/>
  <c r="M317" i="30"/>
  <c r="M61" i="30"/>
  <c r="M175" i="30"/>
  <c r="M337" i="30"/>
  <c r="M294" i="30"/>
  <c r="M135" i="30"/>
  <c r="M165" i="30"/>
  <c r="M131" i="30"/>
  <c r="M353" i="30"/>
  <c r="M297" i="30"/>
  <c r="M93" i="30"/>
  <c r="M180" i="30"/>
  <c r="M188" i="30"/>
  <c r="M123" i="30"/>
  <c r="M344" i="30"/>
  <c r="M67" i="30"/>
  <c r="M235" i="30"/>
  <c r="M205" i="30"/>
  <c r="M68" i="30"/>
  <c r="M116" i="30"/>
  <c r="M404" i="30"/>
  <c r="M280" i="30"/>
  <c r="M242" i="30"/>
  <c r="M373" i="30"/>
  <c r="M105" i="30"/>
  <c r="M298" i="30"/>
  <c r="M377" i="30"/>
  <c r="M172" i="30"/>
  <c r="M94" i="30"/>
  <c r="M29" i="30"/>
  <c r="M293" i="30"/>
  <c r="M245" i="30"/>
  <c r="M42" i="30"/>
  <c r="M348" i="30"/>
  <c r="M278" i="30"/>
  <c r="M164" i="30"/>
  <c r="M56" i="30"/>
  <c r="M288" i="30"/>
  <c r="M119" i="30"/>
  <c r="M185" i="30"/>
  <c r="M146" i="30"/>
  <c r="M33" i="30"/>
  <c r="M335" i="30"/>
  <c r="M399" i="30"/>
  <c r="M263" i="30"/>
  <c r="M372" i="30"/>
  <c r="M299" i="30"/>
  <c r="M62" i="30"/>
  <c r="M190" i="30"/>
  <c r="M397" i="30"/>
  <c r="M106" i="30"/>
  <c r="M330" i="30"/>
  <c r="M140" i="30"/>
  <c r="M224" i="30"/>
  <c r="M195" i="30"/>
  <c r="M382" i="30"/>
  <c r="M290" i="30"/>
  <c r="M250" i="30"/>
  <c r="M24" i="30"/>
  <c r="M150" i="30"/>
  <c r="M362" i="30"/>
  <c r="M254" i="30"/>
  <c r="M262" i="30"/>
  <c r="M199" i="30"/>
  <c r="M23" i="30"/>
  <c r="M99" i="30"/>
  <c r="M272" i="30"/>
  <c r="M192" i="30"/>
  <c r="M130" i="30"/>
  <c r="M279" i="30"/>
  <c r="M124" i="30"/>
  <c r="M161" i="30"/>
  <c r="M63" i="30"/>
  <c r="M328" i="30"/>
  <c r="M385" i="30"/>
  <c r="M215" i="30"/>
  <c r="M340" i="30"/>
  <c r="M16" i="30"/>
  <c r="M269" i="30"/>
  <c r="M398" i="30"/>
  <c r="M103" i="30"/>
  <c r="M305" i="30"/>
  <c r="M109" i="30"/>
  <c r="M319" i="30"/>
  <c r="M96" i="30"/>
  <c r="M229" i="30"/>
  <c r="M147" i="30"/>
  <c r="M316" i="30"/>
  <c r="M86" i="30"/>
  <c r="M84" i="30"/>
  <c r="M98" i="30"/>
  <c r="M331" i="30"/>
  <c r="M127" i="30"/>
  <c r="M241" i="30"/>
  <c r="M405" i="30"/>
  <c r="M108" i="30"/>
  <c r="M194" i="30"/>
  <c r="M57" i="30"/>
  <c r="M277" i="30"/>
  <c r="M394" i="30"/>
  <c r="M309" i="30"/>
  <c r="M267" i="30"/>
  <c r="M64" i="30"/>
  <c r="M320" i="30"/>
  <c r="M333" i="30"/>
  <c r="M251" i="30"/>
  <c r="M72" i="30"/>
  <c r="M247" i="30"/>
  <c r="M162" i="30"/>
  <c r="M368" i="30"/>
  <c r="M43" i="30"/>
  <c r="M322" i="30"/>
  <c r="M174" i="30"/>
  <c r="M160" i="30"/>
  <c r="M388" i="30"/>
  <c r="M179" i="30"/>
  <c r="M187" i="30"/>
  <c r="M259" i="30"/>
  <c r="M60" i="30"/>
  <c r="M257" i="30"/>
  <c r="M364" i="30"/>
  <c r="M122" i="30"/>
  <c r="M49" i="30"/>
  <c r="M183" i="30"/>
  <c r="M148" i="30"/>
  <c r="M391" i="30"/>
  <c r="M308" i="30"/>
  <c r="M369" i="30"/>
  <c r="M181" i="30"/>
  <c r="M90" i="30"/>
  <c r="M176" i="30"/>
  <c r="M25" i="30"/>
  <c r="M48" i="30"/>
  <c r="M47" i="30"/>
  <c r="M402" i="30"/>
  <c r="M200" i="30"/>
  <c r="M295" i="30"/>
  <c r="M193" i="30"/>
  <c r="M318" i="30"/>
  <c r="M66" i="30"/>
  <c r="M14" i="30"/>
  <c r="M141" i="30"/>
  <c r="M358" i="30"/>
  <c r="M171" i="30"/>
  <c r="M38" i="30"/>
  <c r="M396" i="30"/>
  <c r="M204" i="30"/>
  <c r="M155" i="30"/>
  <c r="M338" i="30"/>
  <c r="M30" i="30"/>
  <c r="M232" i="30"/>
  <c r="M390" i="30"/>
  <c r="M134" i="30"/>
  <c r="M341" i="30"/>
  <c r="M143" i="30"/>
  <c r="M249" i="30"/>
  <c r="M236" i="30"/>
  <c r="M380" i="30"/>
  <c r="M287" i="30"/>
  <c r="M202" i="30"/>
  <c r="M65" i="30"/>
  <c r="M121" i="30"/>
  <c r="M107" i="30"/>
  <c r="M55" i="30"/>
  <c r="M271" i="30"/>
  <c r="M44" i="30"/>
  <c r="M151" i="30"/>
  <c r="M51" i="30"/>
  <c r="M401" i="30"/>
  <c r="M159" i="30"/>
  <c r="M311" i="30"/>
  <c r="M255" i="30"/>
  <c r="M88" i="30"/>
  <c r="M169" i="30"/>
  <c r="M392" i="30"/>
  <c r="M350" i="30"/>
  <c r="M276" i="30"/>
  <c r="M53" i="30"/>
  <c r="M366" i="30"/>
  <c r="M375" i="30"/>
  <c r="M214" i="30"/>
  <c r="M157" i="30"/>
  <c r="M115" i="30"/>
  <c r="M367" i="30"/>
  <c r="M314" i="30"/>
  <c r="M112" i="30"/>
  <c r="M220" i="30"/>
  <c r="M345" i="30"/>
  <c r="M59" i="30"/>
  <c r="M261" i="30"/>
  <c r="M244" i="30"/>
  <c r="M39" i="30"/>
  <c r="M87" i="30"/>
  <c r="M20" i="30"/>
  <c r="M11" i="30"/>
  <c r="M128" i="30"/>
  <c r="M302" i="30"/>
  <c r="M142" i="30"/>
  <c r="M227" i="30"/>
  <c r="M282" i="30"/>
  <c r="M139" i="30"/>
  <c r="M237" i="30"/>
  <c r="M152" i="30"/>
  <c r="M303" i="30"/>
  <c r="M101" i="30"/>
  <c r="M97" i="30"/>
  <c r="M268" i="30"/>
  <c r="M191" i="30"/>
  <c r="M78" i="30"/>
  <c r="M149" i="30"/>
  <c r="M370" i="30"/>
  <c r="M233" i="30"/>
  <c r="M132" i="30"/>
  <c r="M332" i="30"/>
  <c r="M41" i="30"/>
  <c r="M197" i="30"/>
  <c r="M361" i="30"/>
  <c r="M221" i="30"/>
  <c r="M239" i="30"/>
  <c r="M129" i="30"/>
  <c r="M285" i="30"/>
  <c r="M270" i="30"/>
  <c r="M222" i="30"/>
  <c r="M85" i="30"/>
  <c r="M243" i="30"/>
  <c r="M35" i="30"/>
  <c r="M186" i="30"/>
  <c r="M209" i="30"/>
  <c r="M136" i="30"/>
  <c r="M71" i="30"/>
  <c r="M310" i="30"/>
  <c r="M156" i="30"/>
  <c r="M80" i="30"/>
  <c r="M178" i="30"/>
  <c r="M34" i="30"/>
  <c r="M226" i="30"/>
  <c r="M349" i="30"/>
  <c r="M22" i="30"/>
  <c r="M284" i="30"/>
  <c r="M403" i="30"/>
  <c r="M170" i="30"/>
  <c r="M315" i="30"/>
  <c r="M248" i="30"/>
  <c r="M21" i="30"/>
  <c r="M145" i="30"/>
  <c r="M393" i="30"/>
  <c r="M343" i="30"/>
  <c r="M265" i="30"/>
  <c r="M32" i="30"/>
  <c r="M167" i="30"/>
  <c r="M329" i="30"/>
  <c r="M379" i="30"/>
  <c r="M182" i="30"/>
  <c r="M125" i="30"/>
  <c r="M120" i="30"/>
  <c r="M289" i="30"/>
  <c r="M133" i="30"/>
  <c r="M231" i="30"/>
  <c r="M336" i="30"/>
  <c r="M300" i="30"/>
  <c r="M77" i="30"/>
  <c r="M228" i="30"/>
  <c r="M334" i="30"/>
  <c r="M27" i="30"/>
  <c r="M206" i="30"/>
  <c r="M173" i="30"/>
  <c r="M19" i="30"/>
  <c r="M111" i="30"/>
  <c r="M395" i="30"/>
  <c r="M281" i="30"/>
  <c r="M211" i="30"/>
  <c r="M351" i="30"/>
  <c r="M83" i="30"/>
  <c r="M266" i="30"/>
  <c r="M381" i="30"/>
  <c r="M137" i="30"/>
  <c r="M91" i="30"/>
  <c r="M82" i="30"/>
  <c r="M296" i="30"/>
  <c r="M216" i="30"/>
  <c r="M45" i="30"/>
  <c r="M225" i="30"/>
  <c r="M376" i="30"/>
  <c r="M354" i="30"/>
  <c r="M273" i="30"/>
  <c r="M104" i="30"/>
  <c r="M177" i="30"/>
  <c r="M138" i="30"/>
  <c r="M13" i="30"/>
  <c r="M321" i="30"/>
  <c r="M31" i="30"/>
  <c r="M207" i="30"/>
  <c r="M355" i="30"/>
  <c r="M291" i="30"/>
  <c r="M54" i="30"/>
  <c r="M189" i="30"/>
  <c r="M52" i="30"/>
  <c r="M95" i="30"/>
  <c r="M324" i="30"/>
  <c r="M217" i="30"/>
  <c r="M212" i="30"/>
  <c r="M365" i="30"/>
  <c r="M40" i="30"/>
  <c r="M258" i="30"/>
  <c r="M240" i="30"/>
  <c r="M384" i="30"/>
  <c r="M286" i="30"/>
  <c r="M213" i="30"/>
  <c r="M76" i="30"/>
  <c r="M126" i="30"/>
  <c r="M352" i="30"/>
  <c r="M28" i="30"/>
  <c r="M208" i="30"/>
  <c r="M17" i="30"/>
  <c r="M92" i="30"/>
  <c r="M306" i="30"/>
  <c r="M223" i="30"/>
  <c r="M81" i="30"/>
  <c r="M238" i="30"/>
  <c r="M79" i="30"/>
  <c r="M301" i="30"/>
  <c r="M253" i="30"/>
  <c r="M18" i="30"/>
  <c r="M168" i="30"/>
  <c r="M283" i="30"/>
  <c r="M36" i="30"/>
  <c r="M219" i="30"/>
  <c r="M117" i="30"/>
  <c r="M100" i="30"/>
  <c r="M346" i="30"/>
  <c r="M363" i="30"/>
  <c r="M313" i="30"/>
  <c r="M371" i="30"/>
  <c r="M58" i="30"/>
  <c r="M89" i="30"/>
  <c r="M114" i="30"/>
  <c r="M400" i="30"/>
  <c r="M347" i="30"/>
  <c r="M201" i="30"/>
  <c r="M218" i="30"/>
  <c r="M360" i="30"/>
  <c r="M252" i="30"/>
  <c r="M386" i="30"/>
  <c r="M26" i="30"/>
  <c r="M323" i="30"/>
  <c r="M359" i="30"/>
  <c r="M274" i="30"/>
  <c r="M102" i="30"/>
  <c r="M304" i="30"/>
  <c r="M312" i="30"/>
  <c r="M12" i="30"/>
  <c r="M387" i="30"/>
  <c r="M118" i="30"/>
  <c r="M260" i="30"/>
  <c r="M374" i="30"/>
  <c r="M234" i="30"/>
  <c r="M144" i="30"/>
  <c r="M196" i="30"/>
  <c r="M325" i="30"/>
  <c r="M74" i="30"/>
  <c r="W196" i="8"/>
  <c r="H197" i="8"/>
  <c r="Q196" i="8"/>
  <c r="R196" i="8" s="1"/>
  <c r="AD196" i="8"/>
  <c r="U196" i="8"/>
  <c r="T196" i="8"/>
  <c r="K196" i="8"/>
  <c r="L196" i="8" s="1"/>
  <c r="W386" i="29" l="1"/>
  <c r="H387" i="29"/>
  <c r="U386" i="29"/>
  <c r="K386" i="29"/>
  <c r="L386" i="29" s="1"/>
  <c r="AD386" i="29"/>
  <c r="T386" i="29"/>
  <c r="W197" i="8"/>
  <c r="H198" i="8"/>
  <c r="AD197" i="8"/>
  <c r="T197" i="8"/>
  <c r="K197" i="8"/>
  <c r="L197" i="8" s="1"/>
  <c r="U197" i="8"/>
  <c r="Q197" i="8"/>
  <c r="R197" i="8" s="1"/>
  <c r="T387" i="29" l="1"/>
  <c r="K387" i="29"/>
  <c r="L387" i="29" s="1"/>
  <c r="H388" i="29"/>
  <c r="U387" i="29"/>
  <c r="W387" i="29"/>
  <c r="AD387" i="29"/>
  <c r="Q198" i="8"/>
  <c r="R198" i="8" s="1"/>
  <c r="W198" i="8"/>
  <c r="U198" i="8"/>
  <c r="H199" i="8"/>
  <c r="K198" i="8"/>
  <c r="L198" i="8" s="1"/>
  <c r="T198" i="8"/>
  <c r="AD198" i="8"/>
  <c r="T388" i="29" l="1"/>
  <c r="AD388" i="29"/>
  <c r="K388" i="29"/>
  <c r="L388" i="29" s="1"/>
  <c r="H389" i="29"/>
  <c r="U388" i="29"/>
  <c r="W388" i="29"/>
  <c r="U199" i="8"/>
  <c r="W199" i="8"/>
  <c r="H200" i="8"/>
  <c r="K199" i="8"/>
  <c r="L199" i="8" s="1"/>
  <c r="T199" i="8"/>
  <c r="AD199" i="8"/>
  <c r="Q199" i="8"/>
  <c r="R199" i="8" s="1"/>
  <c r="H390" i="29" l="1"/>
  <c r="U389" i="29"/>
  <c r="T389" i="29"/>
  <c r="K389" i="29"/>
  <c r="L389" i="29" s="1"/>
  <c r="W389" i="29"/>
  <c r="AD389" i="29"/>
  <c r="U200" i="8"/>
  <c r="Q200" i="8"/>
  <c r="R200" i="8" s="1"/>
  <c r="K200" i="8"/>
  <c r="L200" i="8" s="1"/>
  <c r="H201" i="8"/>
  <c r="AD200" i="8"/>
  <c r="T200" i="8"/>
  <c r="W200" i="8"/>
  <c r="H391" i="29" l="1"/>
  <c r="K390" i="29"/>
  <c r="L390" i="29" s="1"/>
  <c r="AD390" i="29"/>
  <c r="T390" i="29"/>
  <c r="U390" i="29"/>
  <c r="W390" i="29"/>
  <c r="Q201" i="8"/>
  <c r="R201" i="8" s="1"/>
  <c r="U201" i="8"/>
  <c r="AD201" i="8"/>
  <c r="H202" i="8"/>
  <c r="T201" i="8"/>
  <c r="K201" i="8"/>
  <c r="L201" i="8" s="1"/>
  <c r="W201" i="8"/>
  <c r="W391" i="29" l="1"/>
  <c r="K391" i="29"/>
  <c r="L391" i="29" s="1"/>
  <c r="T391" i="29"/>
  <c r="AD391" i="29"/>
  <c r="H392" i="29"/>
  <c r="U391" i="29"/>
  <c r="AD202" i="8"/>
  <c r="H203" i="8"/>
  <c r="Q202" i="8"/>
  <c r="R202" i="8" s="1"/>
  <c r="W202" i="8"/>
  <c r="K202" i="8"/>
  <c r="L202" i="8" s="1"/>
  <c r="T202" i="8"/>
  <c r="U202" i="8"/>
  <c r="AD392" i="29" l="1"/>
  <c r="H393" i="29"/>
  <c r="W392" i="29"/>
  <c r="U392" i="29"/>
  <c r="K392" i="29"/>
  <c r="L392" i="29" s="1"/>
  <c r="T392" i="29"/>
  <c r="W203" i="8"/>
  <c r="K203" i="8"/>
  <c r="L203" i="8" s="1"/>
  <c r="H204" i="8"/>
  <c r="T203" i="8"/>
  <c r="Q203" i="8"/>
  <c r="R203" i="8" s="1"/>
  <c r="AD203" i="8"/>
  <c r="U203" i="8"/>
  <c r="AD393" i="29" l="1"/>
  <c r="U393" i="29"/>
  <c r="T393" i="29"/>
  <c r="H394" i="29"/>
  <c r="W393" i="29"/>
  <c r="K393" i="29"/>
  <c r="L393" i="29" s="1"/>
  <c r="Q204" i="8"/>
  <c r="R204" i="8" s="1"/>
  <c r="U204" i="8"/>
  <c r="W204" i="8"/>
  <c r="AD204" i="8"/>
  <c r="T204" i="8"/>
  <c r="K204" i="8"/>
  <c r="L204" i="8" s="1"/>
  <c r="H205" i="8"/>
  <c r="H395" i="29" l="1"/>
  <c r="K394" i="29"/>
  <c r="L394" i="29" s="1"/>
  <c r="AD394" i="29"/>
  <c r="T394" i="29"/>
  <c r="U394" i="29"/>
  <c r="W394" i="29"/>
  <c r="AD205" i="8"/>
  <c r="Q205" i="8"/>
  <c r="R205" i="8" s="1"/>
  <c r="K205" i="8"/>
  <c r="L205" i="8" s="1"/>
  <c r="W205" i="8"/>
  <c r="U205" i="8"/>
  <c r="T205" i="8"/>
  <c r="H206" i="8"/>
  <c r="H396" i="29" l="1"/>
  <c r="AD395" i="29"/>
  <c r="T395" i="29"/>
  <c r="K395" i="29"/>
  <c r="L395" i="29" s="1"/>
  <c r="W395" i="29"/>
  <c r="U395" i="29"/>
  <c r="Q206" i="8"/>
  <c r="R206" i="8" s="1"/>
  <c r="W206" i="8"/>
  <c r="K206" i="8"/>
  <c r="L206" i="8" s="1"/>
  <c r="AD206" i="8"/>
  <c r="T206" i="8"/>
  <c r="U206" i="8"/>
  <c r="H207" i="8"/>
  <c r="K396" i="29" l="1"/>
  <c r="L396" i="29" s="1"/>
  <c r="W396" i="29"/>
  <c r="AD396" i="29"/>
  <c r="T396" i="29"/>
  <c r="H397" i="29"/>
  <c r="U396" i="29"/>
  <c r="Q207" i="8"/>
  <c r="R207" i="8" s="1"/>
  <c r="AD207" i="8"/>
  <c r="K207" i="8"/>
  <c r="L207" i="8" s="1"/>
  <c r="T207" i="8"/>
  <c r="H208" i="8"/>
  <c r="U207" i="8"/>
  <c r="W207" i="8"/>
  <c r="T397" i="29" l="1"/>
  <c r="AD397" i="29"/>
  <c r="H398" i="29"/>
  <c r="U397" i="29"/>
  <c r="W397" i="29"/>
  <c r="K397" i="29"/>
  <c r="L397" i="29" s="1"/>
  <c r="W208" i="8"/>
  <c r="H209" i="8"/>
  <c r="AD208" i="8"/>
  <c r="K208" i="8"/>
  <c r="L208" i="8" s="1"/>
  <c r="T208" i="8"/>
  <c r="U208" i="8"/>
  <c r="Q208" i="8"/>
  <c r="R208" i="8" s="1"/>
  <c r="H399" i="29" l="1"/>
  <c r="U398" i="29"/>
  <c r="W398" i="29"/>
  <c r="K398" i="29"/>
  <c r="L398" i="29" s="1"/>
  <c r="AD398" i="29"/>
  <c r="T398" i="29"/>
  <c r="W209" i="8"/>
  <c r="Q209" i="8"/>
  <c r="R209" i="8" s="1"/>
  <c r="K209" i="8"/>
  <c r="L209" i="8" s="1"/>
  <c r="AD209" i="8"/>
  <c r="U209" i="8"/>
  <c r="T209" i="8"/>
  <c r="H210" i="8"/>
  <c r="T399" i="29" l="1"/>
  <c r="K399" i="29"/>
  <c r="L399" i="29" s="1"/>
  <c r="AD399" i="29"/>
  <c r="H400" i="29"/>
  <c r="U399" i="29"/>
  <c r="W399" i="29"/>
  <c r="U210" i="8"/>
  <c r="K210" i="8"/>
  <c r="L210" i="8" s="1"/>
  <c r="AD210" i="8"/>
  <c r="T210" i="8"/>
  <c r="W210" i="8"/>
  <c r="Q210" i="8"/>
  <c r="R210" i="8" s="1"/>
  <c r="H211" i="8"/>
  <c r="T400" i="29" l="1"/>
  <c r="W400" i="29"/>
  <c r="H401" i="29"/>
  <c r="AD400" i="29"/>
  <c r="U400" i="29"/>
  <c r="K400" i="29"/>
  <c r="L400" i="29" s="1"/>
  <c r="W211" i="8"/>
  <c r="U211" i="8"/>
  <c r="K211" i="8"/>
  <c r="L211" i="8" s="1"/>
  <c r="Q211" i="8"/>
  <c r="R211" i="8" s="1"/>
  <c r="T211" i="8"/>
  <c r="AD211" i="8"/>
  <c r="H212" i="8"/>
  <c r="T401" i="29" l="1"/>
  <c r="W401" i="29"/>
  <c r="U401" i="29"/>
  <c r="K401" i="29"/>
  <c r="L401" i="29" s="1"/>
  <c r="H402" i="29"/>
  <c r="AD401" i="29"/>
  <c r="W212" i="8"/>
  <c r="U212" i="8"/>
  <c r="H213" i="8"/>
  <c r="AD212" i="8"/>
  <c r="T212" i="8"/>
  <c r="K212" i="8"/>
  <c r="L212" i="8" s="1"/>
  <c r="Q212" i="8"/>
  <c r="R212" i="8" s="1"/>
  <c r="K402" i="29" l="1"/>
  <c r="L402" i="29" s="1"/>
  <c r="H403" i="29"/>
  <c r="W402" i="29"/>
  <c r="U402" i="29"/>
  <c r="T402" i="29"/>
  <c r="AD402" i="29"/>
  <c r="U213" i="8"/>
  <c r="Q213" i="8"/>
  <c r="R213" i="8" s="1"/>
  <c r="AD213" i="8"/>
  <c r="H214" i="8"/>
  <c r="K213" i="8"/>
  <c r="L213" i="8" s="1"/>
  <c r="T213" i="8"/>
  <c r="W213" i="8"/>
  <c r="K403" i="29" l="1"/>
  <c r="L403" i="29" s="1"/>
  <c r="AD403" i="29"/>
  <c r="H404" i="29"/>
  <c r="T403" i="29"/>
  <c r="U403" i="29"/>
  <c r="W403" i="29"/>
  <c r="AD214" i="8"/>
  <c r="K214" i="8"/>
  <c r="L214" i="8" s="1"/>
  <c r="H215" i="8"/>
  <c r="T214" i="8"/>
  <c r="W214" i="8"/>
  <c r="Q214" i="8"/>
  <c r="R214" i="8" s="1"/>
  <c r="U214" i="8"/>
  <c r="W404" i="29" l="1"/>
  <c r="T404" i="29"/>
  <c r="K404" i="29"/>
  <c r="L404" i="29" s="1"/>
  <c r="H405" i="29"/>
  <c r="U404" i="29"/>
  <c r="AD404" i="29"/>
  <c r="U215" i="8"/>
  <c r="Q215" i="8"/>
  <c r="R215" i="8" s="1"/>
  <c r="T215" i="8"/>
  <c r="W215" i="8"/>
  <c r="AD215" i="8"/>
  <c r="K215" i="8"/>
  <c r="L215" i="8" s="1"/>
  <c r="H216" i="8"/>
  <c r="K405" i="29" l="1"/>
  <c r="L405" i="29" s="1"/>
  <c r="T405" i="29"/>
  <c r="AD405" i="29"/>
  <c r="W405" i="29"/>
  <c r="U405" i="29"/>
  <c r="U216" i="8"/>
  <c r="AD216" i="8"/>
  <c r="Q216" i="8"/>
  <c r="R216" i="8" s="1"/>
  <c r="T216" i="8"/>
  <c r="H217" i="8"/>
  <c r="K216" i="8"/>
  <c r="L216" i="8" s="1"/>
  <c r="W216" i="8"/>
  <c r="BA12" i="29" l="1"/>
  <c r="BA16" i="29"/>
  <c r="BA15" i="29"/>
  <c r="BA14" i="29"/>
  <c r="BA13" i="29"/>
  <c r="K217" i="8"/>
  <c r="L217" i="8" s="1"/>
  <c r="Q217" i="8"/>
  <c r="R217" i="8" s="1"/>
  <c r="T217" i="8"/>
  <c r="AD217" i="8"/>
  <c r="U217" i="8"/>
  <c r="H218" i="8"/>
  <c r="W217" i="8"/>
  <c r="M339" i="29" l="1"/>
  <c r="M204" i="29"/>
  <c r="M360" i="29"/>
  <c r="M325" i="29"/>
  <c r="M196" i="29"/>
  <c r="M359" i="29"/>
  <c r="M296" i="29"/>
  <c r="M188" i="29"/>
  <c r="M350" i="29"/>
  <c r="M281" i="29"/>
  <c r="M180" i="29"/>
  <c r="M342" i="29"/>
  <c r="M358" i="29"/>
  <c r="M289" i="29"/>
  <c r="M170" i="29"/>
  <c r="M357" i="29"/>
  <c r="M294" i="29"/>
  <c r="M259" i="29"/>
  <c r="M348" i="29"/>
  <c r="M280" i="29"/>
  <c r="M230" i="29"/>
  <c r="M340" i="29"/>
  <c r="M272" i="29"/>
  <c r="M215" i="29"/>
  <c r="M345" i="29"/>
  <c r="M264" i="29"/>
  <c r="M253" i="29"/>
  <c r="M353" i="29"/>
  <c r="M310" i="29"/>
  <c r="M231" i="29"/>
  <c r="M330" i="29"/>
  <c r="M256" i="29"/>
  <c r="M213" i="29"/>
  <c r="M333" i="29"/>
  <c r="M248" i="29"/>
  <c r="M207" i="29"/>
  <c r="M318" i="29"/>
  <c r="M240" i="29"/>
  <c r="M199" i="29"/>
  <c r="M326" i="29"/>
  <c r="M257" i="29"/>
  <c r="M191" i="29"/>
  <c r="M311" i="29"/>
  <c r="M229" i="29"/>
  <c r="M183" i="29"/>
  <c r="M303" i="29"/>
  <c r="M216" i="29"/>
  <c r="M173" i="29"/>
  <c r="M379" i="29"/>
  <c r="M395" i="29"/>
  <c r="M161" i="29"/>
  <c r="M107" i="29"/>
  <c r="M167" i="29"/>
  <c r="M135" i="29"/>
  <c r="M152" i="29"/>
  <c r="M46" i="29"/>
  <c r="M78" i="29"/>
  <c r="M399" i="29"/>
  <c r="M392" i="29"/>
  <c r="M129" i="29"/>
  <c r="M124" i="29"/>
  <c r="M112" i="29"/>
  <c r="M365" i="29"/>
  <c r="M96" i="29"/>
  <c r="M147" i="29"/>
  <c r="M71" i="29"/>
  <c r="M40" i="29"/>
  <c r="M105" i="29"/>
  <c r="M140" i="29"/>
  <c r="M86" i="29"/>
  <c r="M26" i="29"/>
  <c r="M154" i="29"/>
  <c r="M68" i="29"/>
  <c r="M385" i="29"/>
  <c r="M375" i="29"/>
  <c r="M131" i="29"/>
  <c r="M47" i="29"/>
  <c r="M27" i="29"/>
  <c r="M138" i="29"/>
  <c r="M52" i="29"/>
  <c r="M76" i="29"/>
  <c r="M100" i="29"/>
  <c r="M25" i="29"/>
  <c r="M400" i="29"/>
  <c r="M388" i="29"/>
  <c r="M128" i="29"/>
  <c r="M35" i="29"/>
  <c r="M123" i="29"/>
  <c r="M75" i="29"/>
  <c r="M65" i="29"/>
  <c r="M117" i="29"/>
  <c r="M14" i="29"/>
  <c r="M144" i="29"/>
  <c r="M67" i="29"/>
  <c r="M132" i="29"/>
  <c r="M49" i="29"/>
  <c r="M233" i="29"/>
  <c r="M255" i="29"/>
  <c r="M275" i="29"/>
  <c r="M217" i="29"/>
  <c r="M228" i="29"/>
  <c r="M267" i="29"/>
  <c r="M206" i="29"/>
  <c r="M354" i="29"/>
  <c r="M298" i="29"/>
  <c r="M198" i="29"/>
  <c r="M352" i="29"/>
  <c r="M308" i="29"/>
  <c r="M273" i="29"/>
  <c r="M172" i="29"/>
  <c r="M347" i="29"/>
  <c r="M265" i="29"/>
  <c r="M317" i="29"/>
  <c r="M338" i="29"/>
  <c r="M293" i="29"/>
  <c r="M234" i="29"/>
  <c r="M332" i="29"/>
  <c r="M300" i="29"/>
  <c r="M222" i="29"/>
  <c r="M327" i="29"/>
  <c r="M287" i="29"/>
  <c r="M286" i="29"/>
  <c r="M320" i="29"/>
  <c r="M274" i="29"/>
  <c r="M235" i="29"/>
  <c r="M335" i="29"/>
  <c r="M266" i="29"/>
  <c r="M220" i="29"/>
  <c r="M321" i="29"/>
  <c r="M295" i="29"/>
  <c r="M209" i="29"/>
  <c r="M305" i="29"/>
  <c r="M258" i="29"/>
  <c r="M201" i="29"/>
  <c r="M297" i="29"/>
  <c r="M250" i="29"/>
  <c r="M193" i="29"/>
  <c r="M315" i="29"/>
  <c r="M242" i="29"/>
  <c r="M185" i="29"/>
  <c r="M304" i="29"/>
  <c r="M285" i="29"/>
  <c r="M218" i="29"/>
  <c r="M283" i="29"/>
  <c r="M390" i="29"/>
  <c r="M378" i="29"/>
  <c r="M143" i="29"/>
  <c r="M53" i="29"/>
  <c r="M18" i="29"/>
  <c r="M125" i="29"/>
  <c r="M20" i="29"/>
  <c r="M113" i="29"/>
  <c r="M368" i="29"/>
  <c r="M382" i="29"/>
  <c r="M377" i="29"/>
  <c r="M370" i="29"/>
  <c r="M39" i="29"/>
  <c r="M45" i="29"/>
  <c r="M142" i="29"/>
  <c r="M22" i="29"/>
  <c r="M162" i="29"/>
  <c r="M110" i="29"/>
  <c r="M94" i="29"/>
  <c r="M151" i="29"/>
  <c r="M10" i="29"/>
  <c r="M56" i="29"/>
  <c r="M116" i="29"/>
  <c r="M369" i="29"/>
  <c r="M102" i="29"/>
  <c r="M396" i="29"/>
  <c r="M402" i="29"/>
  <c r="M146" i="29"/>
  <c r="M90" i="29"/>
  <c r="M73" i="29"/>
  <c r="M168" i="29"/>
  <c r="M81" i="29"/>
  <c r="M130" i="29"/>
  <c r="M74" i="29"/>
  <c r="M387" i="29"/>
  <c r="M391" i="29"/>
  <c r="M367" i="29"/>
  <c r="M15" i="29"/>
  <c r="M164" i="29"/>
  <c r="M372" i="29"/>
  <c r="M17" i="29"/>
  <c r="M63" i="29"/>
  <c r="M118" i="29"/>
  <c r="M38" i="29"/>
  <c r="M362" i="29"/>
  <c r="M30" i="29"/>
  <c r="M89" i="29"/>
  <c r="M108" i="29"/>
  <c r="M44" i="29"/>
  <c r="M104" i="29"/>
  <c r="M99" i="29"/>
  <c r="M32" i="29"/>
  <c r="M247" i="29"/>
  <c r="M284" i="29"/>
  <c r="M192" i="29"/>
  <c r="M361" i="29"/>
  <c r="M277" i="29"/>
  <c r="M184" i="29"/>
  <c r="M356" i="29"/>
  <c r="M269" i="29"/>
  <c r="M176" i="29"/>
  <c r="M355" i="29"/>
  <c r="M306" i="29"/>
  <c r="M251" i="29"/>
  <c r="M190" i="29"/>
  <c r="M344" i="29"/>
  <c r="M288" i="29"/>
  <c r="M182" i="29"/>
  <c r="M349" i="29"/>
  <c r="M276" i="29"/>
  <c r="M174" i="29"/>
  <c r="M341" i="29"/>
  <c r="M268" i="29"/>
  <c r="M243" i="29"/>
  <c r="M334" i="29"/>
  <c r="M302" i="29"/>
  <c r="M223" i="29"/>
  <c r="M331" i="29"/>
  <c r="M260" i="29"/>
  <c r="M291" i="29"/>
  <c r="M322" i="29"/>
  <c r="M252" i="29"/>
  <c r="M237" i="29"/>
  <c r="M314" i="29"/>
  <c r="M244" i="29"/>
  <c r="M221" i="29"/>
  <c r="M329" i="29"/>
  <c r="M236" i="29"/>
  <c r="M211" i="29"/>
  <c r="M307" i="29"/>
  <c r="M241" i="29"/>
  <c r="M203" i="29"/>
  <c r="M299" i="29"/>
  <c r="M224" i="29"/>
  <c r="M195" i="29"/>
  <c r="M323" i="29"/>
  <c r="M208" i="29"/>
  <c r="M187" i="29"/>
  <c r="M312" i="29"/>
  <c r="M200" i="29"/>
  <c r="M393" i="29"/>
  <c r="M397" i="29"/>
  <c r="M101" i="29"/>
  <c r="M106" i="29"/>
  <c r="M363" i="29"/>
  <c r="M29" i="29"/>
  <c r="M148" i="29"/>
  <c r="M169" i="29"/>
  <c r="M119" i="29"/>
  <c r="M401" i="29"/>
  <c r="M394" i="29"/>
  <c r="M150" i="29"/>
  <c r="M97" i="29"/>
  <c r="M166" i="29"/>
  <c r="M62" i="29"/>
  <c r="M114" i="29"/>
  <c r="M127" i="29"/>
  <c r="M80" i="29"/>
  <c r="M64" i="29"/>
  <c r="M158" i="29"/>
  <c r="M120" i="29"/>
  <c r="M373" i="29"/>
  <c r="M87" i="29"/>
  <c r="M126" i="29"/>
  <c r="M79" i="29"/>
  <c r="M386" i="29"/>
  <c r="M383" i="29"/>
  <c r="M165" i="29"/>
  <c r="M60" i="29"/>
  <c r="M12" i="29"/>
  <c r="M84" i="29"/>
  <c r="M103" i="29"/>
  <c r="M149" i="29"/>
  <c r="M37" i="29"/>
  <c r="M405" i="29"/>
  <c r="M403" i="29"/>
  <c r="M371" i="29"/>
  <c r="M83" i="29"/>
  <c r="M34" i="29"/>
  <c r="M157" i="29"/>
  <c r="M51" i="29"/>
  <c r="M145" i="29"/>
  <c r="M36" i="29"/>
  <c r="M115" i="29"/>
  <c r="M122" i="29"/>
  <c r="M91" i="29"/>
  <c r="M48" i="29"/>
  <c r="M28" i="29"/>
  <c r="M33" i="29"/>
  <c r="M19" i="29"/>
  <c r="M292" i="29"/>
  <c r="M202" i="29"/>
  <c r="M171" i="29"/>
  <c r="M279" i="29"/>
  <c r="M194" i="29"/>
  <c r="M232" i="29"/>
  <c r="M271" i="29"/>
  <c r="M186" i="29"/>
  <c r="M177" i="29"/>
  <c r="M263" i="29"/>
  <c r="M178" i="29"/>
  <c r="M239" i="29"/>
  <c r="M346" i="29"/>
  <c r="M282" i="29"/>
  <c r="M226" i="29"/>
  <c r="M351" i="29"/>
  <c r="M290" i="29"/>
  <c r="M214" i="29"/>
  <c r="M343" i="29"/>
  <c r="M278" i="29"/>
  <c r="M245" i="29"/>
  <c r="M336" i="29"/>
  <c r="M270" i="29"/>
  <c r="M227" i="29"/>
  <c r="M328" i="29"/>
  <c r="M262" i="29"/>
  <c r="M212" i="29"/>
  <c r="M324" i="29"/>
  <c r="M261" i="29"/>
  <c r="M205" i="29"/>
  <c r="M316" i="29"/>
  <c r="M254" i="29"/>
  <c r="M197" i="29"/>
  <c r="M319" i="29"/>
  <c r="M246" i="29"/>
  <c r="M189" i="29"/>
  <c r="M309" i="29"/>
  <c r="M238" i="29"/>
  <c r="M181" i="29"/>
  <c r="M301" i="29"/>
  <c r="M249" i="29"/>
  <c r="M179" i="29"/>
  <c r="M337" i="29"/>
  <c r="M225" i="29"/>
  <c r="M219" i="29"/>
  <c r="M313" i="29"/>
  <c r="M210" i="29"/>
  <c r="M175" i="29"/>
  <c r="M376" i="29"/>
  <c r="M374" i="29"/>
  <c r="M92" i="29"/>
  <c r="M58" i="29"/>
  <c r="M153" i="29"/>
  <c r="M43" i="29"/>
  <c r="M24" i="29"/>
  <c r="M156" i="29"/>
  <c r="M380" i="29"/>
  <c r="M384" i="29"/>
  <c r="M163" i="29"/>
  <c r="M85" i="29"/>
  <c r="M13" i="29"/>
  <c r="M121" i="29"/>
  <c r="M23" i="29"/>
  <c r="M72" i="29"/>
  <c r="M134" i="29"/>
  <c r="M88" i="29"/>
  <c r="M364" i="29"/>
  <c r="M93" i="29"/>
  <c r="M66" i="29"/>
  <c r="M16" i="29"/>
  <c r="M139" i="29"/>
  <c r="M98" i="29"/>
  <c r="M21" i="29"/>
  <c r="M398" i="29"/>
  <c r="M404" i="29"/>
  <c r="M111" i="29"/>
  <c r="M59" i="29"/>
  <c r="M155" i="29"/>
  <c r="M82" i="29"/>
  <c r="M95" i="29"/>
  <c r="M160" i="29"/>
  <c r="M55" i="29"/>
  <c r="M389" i="29"/>
  <c r="M381" i="29"/>
  <c r="M133" i="29"/>
  <c r="M31" i="29"/>
  <c r="M54" i="29"/>
  <c r="M77" i="29"/>
  <c r="M50" i="29"/>
  <c r="M366" i="29"/>
  <c r="M69" i="29"/>
  <c r="M57" i="29"/>
  <c r="M141" i="29"/>
  <c r="M42" i="29"/>
  <c r="M70" i="29"/>
  <c r="M136" i="29"/>
  <c r="M137" i="29"/>
  <c r="M61" i="29"/>
  <c r="M11" i="29"/>
  <c r="M41" i="29"/>
  <c r="M159" i="29"/>
  <c r="M109" i="29"/>
  <c r="H219" i="8"/>
  <c r="U218" i="8"/>
  <c r="Q218" i="8"/>
  <c r="R218" i="8" s="1"/>
  <c r="T218" i="8"/>
  <c r="W218" i="8"/>
  <c r="K218" i="8"/>
  <c r="L218" i="8" s="1"/>
  <c r="AD218" i="8"/>
  <c r="AD219" i="8" l="1"/>
  <c r="Q219" i="8"/>
  <c r="R219" i="8" s="1"/>
  <c r="T219" i="8"/>
  <c r="W219" i="8"/>
  <c r="K219" i="8"/>
  <c r="L219" i="8" s="1"/>
  <c r="U219" i="8"/>
  <c r="H220" i="8"/>
  <c r="AD220" i="8" l="1"/>
  <c r="W220" i="8"/>
  <c r="H221" i="8"/>
  <c r="K220" i="8"/>
  <c r="L220" i="8" s="1"/>
  <c r="Q220" i="8"/>
  <c r="R220" i="8" s="1"/>
  <c r="T220" i="8"/>
  <c r="U220" i="8"/>
  <c r="W221" i="8" l="1"/>
  <c r="AD221" i="8"/>
  <c r="K221" i="8"/>
  <c r="L221" i="8" s="1"/>
  <c r="Q221" i="8"/>
  <c r="R221" i="8" s="1"/>
  <c r="H222" i="8"/>
  <c r="T221" i="8"/>
  <c r="U221" i="8"/>
  <c r="U222" i="8" l="1"/>
  <c r="Q222" i="8"/>
  <c r="R222" i="8" s="1"/>
  <c r="T222" i="8"/>
  <c r="W222" i="8"/>
  <c r="AD222" i="8"/>
  <c r="K222" i="8"/>
  <c r="L222" i="8" s="1"/>
  <c r="H223" i="8"/>
  <c r="Q223" i="8" l="1"/>
  <c r="R223" i="8" s="1"/>
  <c r="T223" i="8"/>
  <c r="K223" i="8"/>
  <c r="L223" i="8" s="1"/>
  <c r="U223" i="8"/>
  <c r="AD223" i="8"/>
  <c r="H224" i="8"/>
  <c r="W223" i="8"/>
  <c r="Q224" i="8" l="1"/>
  <c r="R224" i="8" s="1"/>
  <c r="W224" i="8"/>
  <c r="T224" i="8"/>
  <c r="AD224" i="8"/>
  <c r="U224" i="8"/>
  <c r="H225" i="8"/>
  <c r="K224" i="8"/>
  <c r="L224" i="8" s="1"/>
  <c r="AD225" i="8" l="1"/>
  <c r="U225" i="8"/>
  <c r="K225" i="8"/>
  <c r="L225" i="8" s="1"/>
  <c r="W225" i="8"/>
  <c r="Q225" i="8"/>
  <c r="R225" i="8" s="1"/>
  <c r="T225" i="8"/>
  <c r="H226" i="8"/>
  <c r="U226" i="8" l="1"/>
  <c r="H227" i="8"/>
  <c r="T226" i="8"/>
  <c r="W226" i="8"/>
  <c r="AD226" i="8"/>
  <c r="Q226" i="8"/>
  <c r="R226" i="8" s="1"/>
  <c r="K226" i="8"/>
  <c r="L226" i="8" s="1"/>
  <c r="K227" i="8" l="1"/>
  <c r="L227" i="8" s="1"/>
  <c r="W227" i="8"/>
  <c r="T227" i="8"/>
  <c r="H228" i="8"/>
  <c r="U227" i="8"/>
  <c r="AD227" i="8"/>
  <c r="Q227" i="8"/>
  <c r="R227" i="8" s="1"/>
  <c r="Q228" i="8" l="1"/>
  <c r="R228" i="8" s="1"/>
  <c r="T228" i="8"/>
  <c r="AD228" i="8"/>
  <c r="K228" i="8"/>
  <c r="L228" i="8" s="1"/>
  <c r="W228" i="8"/>
  <c r="U228" i="8"/>
  <c r="H229" i="8"/>
  <c r="U229" i="8" l="1"/>
  <c r="Q229" i="8"/>
  <c r="R229" i="8" s="1"/>
  <c r="T229" i="8"/>
  <c r="H230" i="8"/>
  <c r="W229" i="8"/>
  <c r="AD229" i="8"/>
  <c r="K229" i="8"/>
  <c r="L229" i="8" s="1"/>
  <c r="U230" i="8" l="1"/>
  <c r="H231" i="8"/>
  <c r="Q230" i="8"/>
  <c r="R230" i="8" s="1"/>
  <c r="AD230" i="8"/>
  <c r="K230" i="8"/>
  <c r="L230" i="8" s="1"/>
  <c r="W230" i="8"/>
  <c r="T230" i="8"/>
  <c r="AD231" i="8" l="1"/>
  <c r="U231" i="8"/>
  <c r="K231" i="8"/>
  <c r="L231" i="8" s="1"/>
  <c r="H232" i="8"/>
  <c r="T231" i="8"/>
  <c r="W231" i="8"/>
  <c r="Q231" i="8"/>
  <c r="R231" i="8" s="1"/>
  <c r="W232" i="8" l="1"/>
  <c r="Q232" i="8"/>
  <c r="R232" i="8" s="1"/>
  <c r="H233" i="8"/>
  <c r="T232" i="8"/>
  <c r="AD232" i="8"/>
  <c r="K232" i="8"/>
  <c r="L232" i="8" s="1"/>
  <c r="U232" i="8"/>
  <c r="W233" i="8" l="1"/>
  <c r="H234" i="8"/>
  <c r="U233" i="8"/>
  <c r="Q233" i="8"/>
  <c r="R233" i="8" s="1"/>
  <c r="AD233" i="8"/>
  <c r="K233" i="8"/>
  <c r="L233" i="8" s="1"/>
  <c r="T233" i="8"/>
  <c r="AD234" i="8" l="1"/>
  <c r="H235" i="8"/>
  <c r="T234" i="8"/>
  <c r="K234" i="8"/>
  <c r="L234" i="8" s="1"/>
  <c r="W234" i="8"/>
  <c r="U234" i="8"/>
  <c r="Q234" i="8"/>
  <c r="R234" i="8" s="1"/>
  <c r="K235" i="8" l="1"/>
  <c r="L235" i="8" s="1"/>
  <c r="Q235" i="8"/>
  <c r="R235" i="8" s="1"/>
  <c r="T235" i="8"/>
  <c r="H236" i="8"/>
  <c r="AD235" i="8"/>
  <c r="U235" i="8"/>
  <c r="W235" i="8"/>
  <c r="AD236" i="8" l="1"/>
  <c r="W236" i="8"/>
  <c r="K236" i="8"/>
  <c r="L236" i="8" s="1"/>
  <c r="T236" i="8"/>
  <c r="H237" i="8"/>
  <c r="U236" i="8"/>
  <c r="Q236" i="8"/>
  <c r="R236" i="8" s="1"/>
  <c r="K237" i="8" l="1"/>
  <c r="L237" i="8" s="1"/>
  <c r="U237" i="8"/>
  <c r="T237" i="8"/>
  <c r="H238" i="8"/>
  <c r="AD237" i="8"/>
  <c r="W237" i="8"/>
  <c r="Q237" i="8"/>
  <c r="R237" i="8" s="1"/>
  <c r="H239" i="8" l="1"/>
  <c r="K238" i="8"/>
  <c r="L238" i="8" s="1"/>
  <c r="U238" i="8"/>
  <c r="T238" i="8"/>
  <c r="AD238" i="8"/>
  <c r="W238" i="8"/>
  <c r="Q238" i="8"/>
  <c r="R238" i="8" s="1"/>
  <c r="Q239" i="8" l="1"/>
  <c r="R239" i="8" s="1"/>
  <c r="AD239" i="8"/>
  <c r="U239" i="8"/>
  <c r="T239" i="8"/>
  <c r="W239" i="8"/>
  <c r="K239" i="8"/>
  <c r="L239" i="8" s="1"/>
  <c r="H240" i="8"/>
  <c r="H241" i="8" l="1"/>
  <c r="U240" i="8"/>
  <c r="AD240" i="8"/>
  <c r="T240" i="8"/>
  <c r="K240" i="8"/>
  <c r="L240" i="8" s="1"/>
  <c r="W240" i="8"/>
  <c r="Q240" i="8"/>
  <c r="R240" i="8" s="1"/>
  <c r="K241" i="8" l="1"/>
  <c r="L241" i="8" s="1"/>
  <c r="Q241" i="8"/>
  <c r="R241" i="8" s="1"/>
  <c r="T241" i="8"/>
  <c r="AD241" i="8"/>
  <c r="U241" i="8"/>
  <c r="H242" i="8"/>
  <c r="W241" i="8"/>
  <c r="Q242" i="8" l="1"/>
  <c r="R242" i="8" s="1"/>
  <c r="K242" i="8"/>
  <c r="L242" i="8" s="1"/>
  <c r="U242" i="8"/>
  <c r="AD242" i="8"/>
  <c r="H243" i="8"/>
  <c r="T242" i="8"/>
  <c r="W242" i="8"/>
  <c r="K243" i="8" l="1"/>
  <c r="L243" i="8" s="1"/>
  <c r="W243" i="8"/>
  <c r="U243" i="8"/>
  <c r="T243" i="8"/>
  <c r="H244" i="8"/>
  <c r="Q243" i="8"/>
  <c r="R243" i="8" s="1"/>
  <c r="AD243" i="8"/>
  <c r="AD244" i="8" l="1"/>
  <c r="K244" i="8"/>
  <c r="L244" i="8" s="1"/>
  <c r="T244" i="8"/>
  <c r="H245" i="8"/>
  <c r="W244" i="8"/>
  <c r="U244" i="8"/>
  <c r="Q244" i="8"/>
  <c r="R244" i="8" s="1"/>
  <c r="U245" i="8" l="1"/>
  <c r="Q245" i="8"/>
  <c r="R245" i="8" s="1"/>
  <c r="T245" i="8"/>
  <c r="K245" i="8"/>
  <c r="L245" i="8" s="1"/>
  <c r="W245" i="8"/>
  <c r="AD245" i="8"/>
  <c r="H246" i="8"/>
  <c r="AD246" i="8" l="1"/>
  <c r="U246" i="8"/>
  <c r="W246" i="8"/>
  <c r="T246" i="8"/>
  <c r="H247" i="8"/>
  <c r="K246" i="8"/>
  <c r="L246" i="8" s="1"/>
  <c r="Q246" i="8"/>
  <c r="R246" i="8" s="1"/>
  <c r="Q247" i="8" l="1"/>
  <c r="R247" i="8" s="1"/>
  <c r="T247" i="8"/>
  <c r="AD247" i="8"/>
  <c r="U247" i="8"/>
  <c r="H248" i="8"/>
  <c r="W247" i="8"/>
  <c r="K247" i="8"/>
  <c r="L247" i="8" s="1"/>
  <c r="W248" i="8" l="1"/>
  <c r="H249" i="8"/>
  <c r="T248" i="8"/>
  <c r="U248" i="8"/>
  <c r="AD248" i="8"/>
  <c r="K248" i="8"/>
  <c r="L248" i="8" s="1"/>
  <c r="Q248" i="8"/>
  <c r="R248" i="8" s="1"/>
  <c r="Q249" i="8" l="1"/>
  <c r="R249" i="8" s="1"/>
  <c r="T249" i="8"/>
  <c r="AD249" i="8"/>
  <c r="K249" i="8"/>
  <c r="L249" i="8" s="1"/>
  <c r="U249" i="8"/>
  <c r="W249" i="8"/>
  <c r="H250" i="8"/>
  <c r="Q250" i="8" l="1"/>
  <c r="R250" i="8" s="1"/>
  <c r="U250" i="8"/>
  <c r="K250" i="8"/>
  <c r="L250" i="8" s="1"/>
  <c r="T250" i="8"/>
  <c r="H251" i="8"/>
  <c r="AD250" i="8"/>
  <c r="W250" i="8"/>
  <c r="Q251" i="8" l="1"/>
  <c r="R251" i="8" s="1"/>
  <c r="T251" i="8"/>
  <c r="K251" i="8"/>
  <c r="L251" i="8" s="1"/>
  <c r="AD251" i="8"/>
  <c r="H252" i="8"/>
  <c r="U251" i="8"/>
  <c r="W251" i="8"/>
  <c r="U252" i="8" l="1"/>
  <c r="H253" i="8"/>
  <c r="Q252" i="8"/>
  <c r="R252" i="8" s="1"/>
  <c r="AD252" i="8"/>
  <c r="K252" i="8"/>
  <c r="L252" i="8" s="1"/>
  <c r="T252" i="8"/>
  <c r="W252" i="8"/>
  <c r="U253" i="8" l="1"/>
  <c r="AD253" i="8"/>
  <c r="W253" i="8"/>
  <c r="K253" i="8"/>
  <c r="L253" i="8" s="1"/>
  <c r="Q253" i="8"/>
  <c r="R253" i="8" s="1"/>
  <c r="T253" i="8"/>
  <c r="H254" i="8"/>
  <c r="AD254" i="8" l="1"/>
  <c r="Q254" i="8"/>
  <c r="R254" i="8" s="1"/>
  <c r="U254" i="8"/>
  <c r="H255" i="8"/>
  <c r="K254" i="8"/>
  <c r="L254" i="8" s="1"/>
  <c r="T254" i="8"/>
  <c r="W254" i="8"/>
  <c r="U255" i="8" l="1"/>
  <c r="H256" i="8"/>
  <c r="K255" i="8"/>
  <c r="L255" i="8" s="1"/>
  <c r="AD255" i="8"/>
  <c r="T255" i="8"/>
  <c r="W255" i="8"/>
  <c r="Q255" i="8"/>
  <c r="R255" i="8" s="1"/>
  <c r="AD256" i="8" l="1"/>
  <c r="U256" i="8"/>
  <c r="K256" i="8"/>
  <c r="L256" i="8" s="1"/>
  <c r="H257" i="8"/>
  <c r="T256" i="8"/>
  <c r="Q256" i="8"/>
  <c r="R256" i="8" s="1"/>
  <c r="W256" i="8"/>
  <c r="H258" i="8" l="1"/>
  <c r="Q257" i="8"/>
  <c r="R257" i="8" s="1"/>
  <c r="T257" i="8"/>
  <c r="K257" i="8"/>
  <c r="L257" i="8" s="1"/>
  <c r="U257" i="8"/>
  <c r="AD257" i="8"/>
  <c r="W257" i="8"/>
  <c r="Q258" i="8" l="1"/>
  <c r="R258" i="8" s="1"/>
  <c r="T258" i="8"/>
  <c r="W258" i="8"/>
  <c r="AD258" i="8"/>
  <c r="H259" i="8"/>
  <c r="K258" i="8"/>
  <c r="L258" i="8" s="1"/>
  <c r="U258" i="8"/>
  <c r="H260" i="8" l="1"/>
  <c r="Q259" i="8"/>
  <c r="R259" i="8" s="1"/>
  <c r="T259" i="8"/>
  <c r="U259" i="8"/>
  <c r="K259" i="8"/>
  <c r="L259" i="8" s="1"/>
  <c r="AD259" i="8"/>
  <c r="W259" i="8"/>
  <c r="AD260" i="8" l="1"/>
  <c r="W260" i="8"/>
  <c r="T260" i="8"/>
  <c r="U260" i="8"/>
  <c r="K260" i="8"/>
  <c r="L260" i="8" s="1"/>
  <c r="H261" i="8"/>
  <c r="Q260" i="8"/>
  <c r="R260" i="8" s="1"/>
  <c r="W261" i="8" l="1"/>
  <c r="H262" i="8"/>
  <c r="T261" i="8"/>
  <c r="K261" i="8"/>
  <c r="L261" i="8" s="1"/>
  <c r="AD261" i="8"/>
  <c r="U261" i="8"/>
  <c r="Q261" i="8"/>
  <c r="R261" i="8" s="1"/>
  <c r="Q262" i="8" l="1"/>
  <c r="R262" i="8" s="1"/>
  <c r="AD262" i="8"/>
  <c r="T262" i="8"/>
  <c r="W262" i="8"/>
  <c r="U262" i="8"/>
  <c r="H263" i="8"/>
  <c r="K262" i="8"/>
  <c r="L262" i="8" s="1"/>
  <c r="H264" i="8" l="1"/>
  <c r="T263" i="8"/>
  <c r="AD263" i="8"/>
  <c r="U263" i="8"/>
  <c r="K263" i="8"/>
  <c r="L263" i="8" s="1"/>
  <c r="W263" i="8"/>
  <c r="Q263" i="8"/>
  <c r="R263" i="8" s="1"/>
  <c r="Q264" i="8" l="1"/>
  <c r="R264" i="8" s="1"/>
  <c r="H265" i="8"/>
  <c r="T264" i="8"/>
  <c r="W264" i="8"/>
  <c r="K264" i="8"/>
  <c r="L264" i="8" s="1"/>
  <c r="U264" i="8"/>
  <c r="AD264" i="8"/>
  <c r="T265" i="8" l="1"/>
  <c r="K265" i="8"/>
  <c r="L265" i="8" s="1"/>
  <c r="U265" i="8"/>
  <c r="W265" i="8"/>
  <c r="AD265" i="8"/>
  <c r="Q265" i="8"/>
  <c r="R265" i="8" s="1"/>
  <c r="H266" i="8"/>
  <c r="H267" i="8" l="1"/>
  <c r="Q266" i="8"/>
  <c r="R266" i="8" s="1"/>
  <c r="T266" i="8"/>
  <c r="K266" i="8"/>
  <c r="L266" i="8" s="1"/>
  <c r="AD266" i="8"/>
  <c r="W266" i="8"/>
  <c r="U266" i="8"/>
  <c r="W267" i="8" l="1"/>
  <c r="H268" i="8"/>
  <c r="K267" i="8"/>
  <c r="L267" i="8" s="1"/>
  <c r="AD267" i="8"/>
  <c r="T267" i="8"/>
  <c r="U267" i="8"/>
  <c r="Q267" i="8"/>
  <c r="R267" i="8" s="1"/>
  <c r="K268" i="8" l="1"/>
  <c r="L268" i="8" s="1"/>
  <c r="AD268" i="8"/>
  <c r="H269" i="8"/>
  <c r="T268" i="8"/>
  <c r="U268" i="8"/>
  <c r="W268" i="8"/>
  <c r="Q268" i="8"/>
  <c r="R268" i="8" s="1"/>
  <c r="W269" i="8" l="1"/>
  <c r="AD269" i="8"/>
  <c r="U269" i="8"/>
  <c r="T269" i="8"/>
  <c r="K269" i="8"/>
  <c r="L269" i="8" s="1"/>
  <c r="Q269" i="8"/>
  <c r="R269" i="8" s="1"/>
  <c r="H270" i="8"/>
  <c r="W270" i="8" l="1"/>
  <c r="H271" i="8"/>
  <c r="U270" i="8"/>
  <c r="K270" i="8"/>
  <c r="L270" i="8" s="1"/>
  <c r="AD270" i="8"/>
  <c r="T270" i="8"/>
  <c r="Q270" i="8"/>
  <c r="R270" i="8" s="1"/>
  <c r="U271" i="8" l="1"/>
  <c r="Q271" i="8"/>
  <c r="R271" i="8" s="1"/>
  <c r="W271" i="8"/>
  <c r="T271" i="8"/>
  <c r="K271" i="8"/>
  <c r="L271" i="8" s="1"/>
  <c r="AD271" i="8"/>
  <c r="H272" i="8"/>
  <c r="K272" i="8" l="1"/>
  <c r="L272" i="8" s="1"/>
  <c r="H273" i="8"/>
  <c r="T272" i="8"/>
  <c r="Q272" i="8"/>
  <c r="R272" i="8" s="1"/>
  <c r="W272" i="8"/>
  <c r="AD272" i="8"/>
  <c r="U272" i="8"/>
  <c r="Q273" i="8" l="1"/>
  <c r="T273" i="8"/>
  <c r="W273" i="8"/>
  <c r="AD273" i="8"/>
  <c r="U273" i="8"/>
  <c r="H274" i="8"/>
  <c r="K273" i="8"/>
  <c r="L273" i="8" s="1"/>
  <c r="R273" i="8" l="1"/>
  <c r="AD274" i="8"/>
  <c r="W274" i="8"/>
  <c r="T274" i="8"/>
  <c r="U274" i="8"/>
  <c r="K274" i="8"/>
  <c r="L274" i="8" s="1"/>
  <c r="H275" i="8"/>
  <c r="Q274" i="8"/>
  <c r="R274" i="8" s="1"/>
  <c r="BG179" i="23"/>
  <c r="BG174" i="23"/>
  <c r="BG177" i="23"/>
  <c r="BG172" i="23"/>
  <c r="BG181" i="23"/>
  <c r="BG170" i="23"/>
  <c r="BG173" i="23"/>
  <c r="BG176" i="23"/>
  <c r="BG171" i="23"/>
  <c r="BG180" i="23"/>
  <c r="Q275" i="8" l="1"/>
  <c r="R275" i="8" s="1"/>
  <c r="K275" i="8"/>
  <c r="L275" i="8" s="1"/>
  <c r="T275" i="8"/>
  <c r="AD275" i="8"/>
  <c r="U275" i="8"/>
  <c r="H276" i="8"/>
  <c r="W275" i="8"/>
  <c r="BE170" i="23"/>
  <c r="BE179" i="23"/>
  <c r="BE176" i="23"/>
  <c r="BE181" i="23"/>
  <c r="BE173" i="23"/>
  <c r="AK178" i="23"/>
  <c r="AJ178" i="23"/>
  <c r="AK176" i="23"/>
  <c r="AJ176" i="23"/>
  <c r="AD181" i="23"/>
  <c r="AK172" i="23"/>
  <c r="AJ172" i="23"/>
  <c r="AK181" i="23"/>
  <c r="AJ181" i="23"/>
  <c r="BF177" i="23"/>
  <c r="BH177" i="23" s="1"/>
  <c r="BE177" i="23"/>
  <c r="AD177" i="23"/>
  <c r="BF176" i="23"/>
  <c r="BH176" i="23" s="1"/>
  <c r="BF170" i="23"/>
  <c r="BH170" i="23" s="1"/>
  <c r="AJ171" i="23"/>
  <c r="AK171" i="23"/>
  <c r="AJ180" i="23"/>
  <c r="AK180" i="23"/>
  <c r="BG168" i="23"/>
  <c r="AJ175" i="23"/>
  <c r="AK175" i="23"/>
  <c r="AJ177" i="23"/>
  <c r="AK177" i="23"/>
  <c r="BG175" i="23"/>
  <c r="AK167" i="23"/>
  <c r="AJ167" i="23"/>
  <c r="AJ169" i="23"/>
  <c r="AK169" i="23"/>
  <c r="BG167" i="23"/>
  <c r="AK174" i="23"/>
  <c r="AJ174" i="23"/>
  <c r="AJ179" i="23"/>
  <c r="AK179" i="23"/>
  <c r="BG169" i="23"/>
  <c r="BE172" i="23"/>
  <c r="AD172" i="23"/>
  <c r="BF172" i="23"/>
  <c r="BH172" i="23" s="1"/>
  <c r="BE174" i="23"/>
  <c r="AD174" i="23"/>
  <c r="BF174" i="23"/>
  <c r="BH174" i="23" s="1"/>
  <c r="AK173" i="23"/>
  <c r="AJ173" i="23"/>
  <c r="AI173" i="23" s="1"/>
  <c r="AT173" i="23" s="1"/>
  <c r="BF179" i="23"/>
  <c r="BH179" i="23" s="1"/>
  <c r="AJ170" i="23"/>
  <c r="AI170" i="23" s="1"/>
  <c r="AT170" i="23" s="1"/>
  <c r="AK170" i="23"/>
  <c r="AJ168" i="23"/>
  <c r="AK168" i="23"/>
  <c r="BG178" i="23"/>
  <c r="AI179" i="23" l="1"/>
  <c r="AT179" i="23" s="1"/>
  <c r="AI180" i="23"/>
  <c r="AT180" i="23" s="1"/>
  <c r="AI178" i="23"/>
  <c r="AT178" i="23" s="1"/>
  <c r="AI177" i="23"/>
  <c r="AT177" i="23" s="1"/>
  <c r="AI181" i="23"/>
  <c r="AT181" i="23" s="1"/>
  <c r="AD179" i="23"/>
  <c r="BF181" i="23"/>
  <c r="BH181" i="23" s="1"/>
  <c r="K276" i="8"/>
  <c r="L276" i="8" s="1"/>
  <c r="Q276" i="8"/>
  <c r="AD276" i="8"/>
  <c r="T276" i="8"/>
  <c r="H277" i="8"/>
  <c r="U276" i="8"/>
  <c r="W276" i="8"/>
  <c r="AI168" i="23"/>
  <c r="AT168" i="23" s="1"/>
  <c r="AD176" i="23"/>
  <c r="AD170" i="23"/>
  <c r="AI167" i="23"/>
  <c r="AT167" i="23" s="1"/>
  <c r="AI172" i="23"/>
  <c r="AT172" i="23" s="1"/>
  <c r="AI174" i="23"/>
  <c r="AT174" i="23" s="1"/>
  <c r="AI176" i="23"/>
  <c r="AT176" i="23" s="1"/>
  <c r="AI175" i="23"/>
  <c r="AT175" i="23" s="1"/>
  <c r="AI171" i="23"/>
  <c r="AT171" i="23" s="1"/>
  <c r="AI169" i="23"/>
  <c r="AT169" i="23" s="1"/>
  <c r="BF173" i="23"/>
  <c r="BH173" i="23" s="1"/>
  <c r="AD173" i="23"/>
  <c r="BE178" i="23"/>
  <c r="AD178" i="23"/>
  <c r="BF178" i="23"/>
  <c r="BH178" i="23" s="1"/>
  <c r="BE169" i="23"/>
  <c r="BF169" i="23"/>
  <c r="BH169" i="23" s="1"/>
  <c r="AD169" i="23"/>
  <c r="BE168" i="23"/>
  <c r="AD168" i="23"/>
  <c r="BF168" i="23"/>
  <c r="BH168" i="23" s="1"/>
  <c r="AD167" i="23"/>
  <c r="BF167" i="23"/>
  <c r="BH167" i="23" s="1"/>
  <c r="BE167" i="23"/>
  <c r="BF175" i="23"/>
  <c r="BH175" i="23" s="1"/>
  <c r="BE175" i="23"/>
  <c r="AD175" i="23"/>
  <c r="BF171" i="23"/>
  <c r="BH171" i="23" s="1"/>
  <c r="BE171" i="23"/>
  <c r="AD171" i="23"/>
  <c r="BE180" i="23"/>
  <c r="AD180" i="23"/>
  <c r="BF180" i="23"/>
  <c r="BH180" i="23" s="1"/>
  <c r="R276" i="8" l="1"/>
  <c r="U277" i="8"/>
  <c r="H278" i="8"/>
  <c r="Q277" i="8"/>
  <c r="R277" i="8" s="1"/>
  <c r="T277" i="8"/>
  <c r="AD277" i="8"/>
  <c r="W277" i="8"/>
  <c r="K277" i="8"/>
  <c r="L277" i="8" s="1"/>
  <c r="K278" i="8" l="1"/>
  <c r="L278" i="8" s="1"/>
  <c r="U278" i="8"/>
  <c r="Q278" i="8"/>
  <c r="T278" i="8"/>
  <c r="H279" i="8"/>
  <c r="W278" i="8"/>
  <c r="AD278" i="8"/>
  <c r="R278" i="8" l="1"/>
  <c r="W279" i="8"/>
  <c r="Q279" i="8"/>
  <c r="AD279" i="8"/>
  <c r="T279" i="8"/>
  <c r="H280" i="8"/>
  <c r="K279" i="8"/>
  <c r="L279" i="8" s="1"/>
  <c r="U279" i="8"/>
  <c r="R279" i="8" l="1"/>
  <c r="T280" i="8"/>
  <c r="H281" i="8"/>
  <c r="K280" i="8"/>
  <c r="L280" i="8" s="1"/>
  <c r="U280" i="8"/>
  <c r="AD280" i="8"/>
  <c r="W280" i="8"/>
  <c r="Q280" i="8"/>
  <c r="R280" i="8" l="1"/>
  <c r="W281" i="8"/>
  <c r="H282" i="8"/>
  <c r="T281" i="8"/>
  <c r="K281" i="8"/>
  <c r="L281" i="8" s="1"/>
  <c r="Q281" i="8"/>
  <c r="R281" i="8" s="1"/>
  <c r="U281" i="8"/>
  <c r="AD281" i="8"/>
  <c r="H283" i="8" l="1"/>
  <c r="W282" i="8"/>
  <c r="K282" i="8"/>
  <c r="L282" i="8" s="1"/>
  <c r="U282" i="8"/>
  <c r="AD282" i="8"/>
  <c r="T282" i="8"/>
  <c r="Q282" i="8"/>
  <c r="R282" i="8" s="1"/>
  <c r="U283" i="8" l="1"/>
  <c r="H284" i="8"/>
  <c r="AD283" i="8"/>
  <c r="K283" i="8"/>
  <c r="L283" i="8" s="1"/>
  <c r="T283" i="8"/>
  <c r="W283" i="8"/>
  <c r="Q283" i="8"/>
  <c r="R283" i="8" s="1"/>
  <c r="AD284" i="8" l="1"/>
  <c r="U284" i="8"/>
  <c r="Q284" i="8"/>
  <c r="R284" i="8" s="1"/>
  <c r="T284" i="8"/>
  <c r="H285" i="8"/>
  <c r="K284" i="8"/>
  <c r="L284" i="8" s="1"/>
  <c r="W284" i="8"/>
  <c r="U285" i="8" l="1"/>
  <c r="Q285" i="8"/>
  <c r="R285" i="8" s="1"/>
  <c r="T285" i="8"/>
  <c r="K285" i="8"/>
  <c r="L285" i="8" s="1"/>
  <c r="W285" i="8"/>
  <c r="H286" i="8"/>
  <c r="AD285" i="8"/>
  <c r="W286" i="8" l="1"/>
  <c r="Q286" i="8"/>
  <c r="R286" i="8" s="1"/>
  <c r="U286" i="8"/>
  <c r="AD286" i="8"/>
  <c r="H287" i="8"/>
  <c r="T286" i="8"/>
  <c r="K286" i="8"/>
  <c r="L286" i="8" s="1"/>
  <c r="AD287" i="8" l="1"/>
  <c r="U287" i="8"/>
  <c r="K287" i="8"/>
  <c r="L287" i="8" s="1"/>
  <c r="T287" i="8"/>
  <c r="H288" i="8"/>
  <c r="W287" i="8"/>
  <c r="Q287" i="8"/>
  <c r="R287" i="8" s="1"/>
  <c r="W288" i="8" l="1"/>
  <c r="K288" i="8"/>
  <c r="L288" i="8" s="1"/>
  <c r="AD288" i="8"/>
  <c r="Q288" i="8"/>
  <c r="R288" i="8" s="1"/>
  <c r="H289" i="8"/>
  <c r="T288" i="8"/>
  <c r="U288" i="8"/>
  <c r="W289" i="8" l="1"/>
  <c r="U289" i="8"/>
  <c r="Q289" i="8"/>
  <c r="R289" i="8" s="1"/>
  <c r="T289" i="8"/>
  <c r="H290" i="8"/>
  <c r="K289" i="8"/>
  <c r="L289" i="8" s="1"/>
  <c r="AD289" i="8"/>
  <c r="W290" i="8" l="1"/>
  <c r="H291" i="8"/>
  <c r="AD290" i="8"/>
  <c r="K290" i="8"/>
  <c r="L290" i="8" s="1"/>
  <c r="T290" i="8"/>
  <c r="U290" i="8"/>
  <c r="Q290" i="8"/>
  <c r="R290" i="8" s="1"/>
  <c r="T291" i="8" l="1"/>
  <c r="H292" i="8"/>
  <c r="Q291" i="8"/>
  <c r="R291" i="8" s="1"/>
  <c r="W291" i="8"/>
  <c r="U291" i="8"/>
  <c r="K291" i="8"/>
  <c r="L291" i="8" s="1"/>
  <c r="AD291" i="8"/>
  <c r="W292" i="8" l="1"/>
  <c r="H293" i="8"/>
  <c r="U292" i="8"/>
  <c r="AD292" i="8"/>
  <c r="K292" i="8"/>
  <c r="L292" i="8" s="1"/>
  <c r="Q292" i="8"/>
  <c r="R292" i="8" s="1"/>
  <c r="T292" i="8"/>
  <c r="U293" i="8" l="1"/>
  <c r="H294" i="8"/>
  <c r="AD293" i="8"/>
  <c r="K293" i="8"/>
  <c r="L293" i="8" s="1"/>
  <c r="T293" i="8"/>
  <c r="W293" i="8"/>
  <c r="Q293" i="8"/>
  <c r="R293" i="8" s="1"/>
  <c r="W294" i="8" l="1"/>
  <c r="AD294" i="8"/>
  <c r="U294" i="8"/>
  <c r="Q294" i="8"/>
  <c r="R294" i="8" s="1"/>
  <c r="H295" i="8"/>
  <c r="T294" i="8"/>
  <c r="K294" i="8"/>
  <c r="L294" i="8" s="1"/>
  <c r="K295" i="8" l="1"/>
  <c r="L295" i="8" s="1"/>
  <c r="T295" i="8"/>
  <c r="W295" i="8"/>
  <c r="U295" i="8"/>
  <c r="H296" i="8"/>
  <c r="Q295" i="8"/>
  <c r="R295" i="8" s="1"/>
  <c r="AD295" i="8"/>
  <c r="AD296" i="8" l="1"/>
  <c r="T296" i="8"/>
  <c r="H297" i="8"/>
  <c r="U296" i="8"/>
  <c r="K296" i="8"/>
  <c r="L296" i="8" s="1"/>
  <c r="Q296" i="8"/>
  <c r="R296" i="8" s="1"/>
  <c r="W296" i="8"/>
  <c r="U297" i="8" l="1"/>
  <c r="K297" i="8"/>
  <c r="L297" i="8" s="1"/>
  <c r="Q297" i="8"/>
  <c r="R297" i="8" s="1"/>
  <c r="T297" i="8"/>
  <c r="W297" i="8"/>
  <c r="AD297" i="8"/>
  <c r="H298" i="8"/>
  <c r="U298" i="8" l="1"/>
  <c r="AD298" i="8"/>
  <c r="W298" i="8"/>
  <c r="Q298" i="8"/>
  <c r="R298" i="8" s="1"/>
  <c r="K298" i="8"/>
  <c r="L298" i="8" s="1"/>
  <c r="T298" i="8"/>
  <c r="H299" i="8"/>
  <c r="AD299" i="8" l="1"/>
  <c r="Q299" i="8"/>
  <c r="R299" i="8" s="1"/>
  <c r="K299" i="8"/>
  <c r="L299" i="8" s="1"/>
  <c r="W299" i="8"/>
  <c r="T299" i="8"/>
  <c r="H300" i="8"/>
  <c r="U299" i="8"/>
  <c r="AD300" i="8" l="1"/>
  <c r="Q300" i="8"/>
  <c r="R300" i="8" s="1"/>
  <c r="W300" i="8"/>
  <c r="U300" i="8"/>
  <c r="H301" i="8"/>
  <c r="T300" i="8"/>
  <c r="K300" i="8"/>
  <c r="L300" i="8" s="1"/>
  <c r="T301" i="8" l="1"/>
  <c r="W301" i="8"/>
  <c r="K301" i="8"/>
  <c r="L301" i="8" s="1"/>
  <c r="Q301" i="8"/>
  <c r="R301" i="8" s="1"/>
  <c r="U301" i="8"/>
  <c r="AD301" i="8"/>
  <c r="H302" i="8"/>
  <c r="AD302" i="8" l="1"/>
  <c r="Q302" i="8"/>
  <c r="R302" i="8" s="1"/>
  <c r="K302" i="8"/>
  <c r="L302" i="8" s="1"/>
  <c r="W302" i="8"/>
  <c r="U302" i="8"/>
  <c r="T302" i="8"/>
  <c r="H303" i="8"/>
  <c r="T303" i="8" l="1"/>
  <c r="U303" i="8"/>
  <c r="K303" i="8"/>
  <c r="L303" i="8" s="1"/>
  <c r="AD303" i="8"/>
  <c r="Q303" i="8"/>
  <c r="R303" i="8" s="1"/>
  <c r="H304" i="8"/>
  <c r="W303" i="8"/>
  <c r="W304" i="8" l="1"/>
  <c r="K304" i="8"/>
  <c r="L304" i="8" s="1"/>
  <c r="Q304" i="8"/>
  <c r="R304" i="8" s="1"/>
  <c r="U304" i="8"/>
  <c r="AD304" i="8"/>
  <c r="T304" i="8"/>
  <c r="H305" i="8"/>
  <c r="K305" i="8" l="1"/>
  <c r="L305" i="8" s="1"/>
  <c r="H306" i="8"/>
  <c r="AD305" i="8"/>
  <c r="Q305" i="8"/>
  <c r="R305" i="8" s="1"/>
  <c r="U305" i="8"/>
  <c r="T305" i="8"/>
  <c r="W305" i="8"/>
  <c r="Q306" i="8" l="1"/>
  <c r="R306" i="8" s="1"/>
  <c r="AD306" i="8"/>
  <c r="T306" i="8"/>
  <c r="W306" i="8"/>
  <c r="U306" i="8"/>
  <c r="H307" i="8"/>
  <c r="K306" i="8"/>
  <c r="L306" i="8" s="1"/>
  <c r="W307" i="8" l="1"/>
  <c r="H308" i="8"/>
  <c r="Q307" i="8"/>
  <c r="R307" i="8" s="1"/>
  <c r="K307" i="8"/>
  <c r="L307" i="8" s="1"/>
  <c r="AD307" i="8"/>
  <c r="T307" i="8"/>
  <c r="U307" i="8"/>
  <c r="W308" i="8" l="1"/>
  <c r="H309" i="8"/>
  <c r="U308" i="8"/>
  <c r="K308" i="8"/>
  <c r="L308" i="8" s="1"/>
  <c r="T308" i="8"/>
  <c r="AD308" i="8"/>
  <c r="Q308" i="8"/>
  <c r="R308" i="8" s="1"/>
  <c r="Q309" i="8" l="1"/>
  <c r="R309" i="8" s="1"/>
  <c r="U309" i="8"/>
  <c r="AD309" i="8"/>
  <c r="W309" i="8"/>
  <c r="T309" i="8"/>
  <c r="H310" i="8"/>
  <c r="K309" i="8"/>
  <c r="L309" i="8" s="1"/>
  <c r="U310" i="8" l="1"/>
  <c r="K310" i="8"/>
  <c r="L310" i="8" s="1"/>
  <c r="Q310" i="8"/>
  <c r="R310" i="8" s="1"/>
  <c r="W310" i="8"/>
  <c r="AD310" i="8"/>
  <c r="H311" i="8"/>
  <c r="T310" i="8"/>
  <c r="K311" i="8" l="1"/>
  <c r="L311" i="8" s="1"/>
  <c r="Q311" i="8"/>
  <c r="R311" i="8" s="1"/>
  <c r="AD311" i="8"/>
  <c r="U311" i="8"/>
  <c r="W311" i="8"/>
  <c r="T311" i="8"/>
  <c r="H312" i="8"/>
  <c r="Q312" i="8" l="1"/>
  <c r="R312" i="8" s="1"/>
  <c r="H313" i="8"/>
  <c r="AD312" i="8"/>
  <c r="W312" i="8"/>
  <c r="U312" i="8"/>
  <c r="T312" i="8"/>
  <c r="K312" i="8"/>
  <c r="L312" i="8" s="1"/>
  <c r="W313" i="8" l="1"/>
  <c r="H314" i="8"/>
  <c r="U313" i="8"/>
  <c r="T313" i="8"/>
  <c r="Q313" i="8"/>
  <c r="R313" i="8" s="1"/>
  <c r="K313" i="8"/>
  <c r="L313" i="8" s="1"/>
  <c r="AD313" i="8"/>
  <c r="W314" i="8" l="1"/>
  <c r="H315" i="8"/>
  <c r="Q314" i="8"/>
  <c r="R314" i="8" s="1"/>
  <c r="K314" i="8"/>
  <c r="L314" i="8" s="1"/>
  <c r="T314" i="8"/>
  <c r="AD314" i="8"/>
  <c r="U314" i="8"/>
  <c r="K315" i="8" l="1"/>
  <c r="L315" i="8" s="1"/>
  <c r="AD315" i="8"/>
  <c r="Q315" i="8"/>
  <c r="R315" i="8" s="1"/>
  <c r="W315" i="8"/>
  <c r="U315" i="8"/>
  <c r="T315" i="8"/>
  <c r="H316" i="8"/>
  <c r="T316" i="8" l="1"/>
  <c r="K316" i="8"/>
  <c r="L316" i="8" s="1"/>
  <c r="AD316" i="8"/>
  <c r="Q316" i="8"/>
  <c r="R316" i="8" s="1"/>
  <c r="U316" i="8"/>
  <c r="H317" i="8"/>
  <c r="W316" i="8"/>
  <c r="T317" i="8" l="1"/>
  <c r="W317" i="8"/>
  <c r="U317" i="8"/>
  <c r="H318" i="8"/>
  <c r="AD317" i="8"/>
  <c r="Q317" i="8"/>
  <c r="R317" i="8" s="1"/>
  <c r="K317" i="8"/>
  <c r="L317" i="8" s="1"/>
  <c r="AD318" i="8" l="1"/>
  <c r="U318" i="8"/>
  <c r="Q318" i="8"/>
  <c r="R318" i="8" s="1"/>
  <c r="K318" i="8"/>
  <c r="L318" i="8" s="1"/>
  <c r="T318" i="8"/>
  <c r="H319" i="8"/>
  <c r="W318" i="8"/>
  <c r="T319" i="8" l="1"/>
  <c r="U319" i="8"/>
  <c r="W319" i="8"/>
  <c r="AD319" i="8"/>
  <c r="H320" i="8"/>
  <c r="Q319" i="8"/>
  <c r="R319" i="8" s="1"/>
  <c r="K319" i="8"/>
  <c r="L319" i="8" s="1"/>
  <c r="T320" i="8" l="1"/>
  <c r="W320" i="8"/>
  <c r="H321" i="8"/>
  <c r="U320" i="8"/>
  <c r="Q320" i="8"/>
  <c r="R320" i="8" s="1"/>
  <c r="AD320" i="8"/>
  <c r="K320" i="8"/>
  <c r="L320" i="8" s="1"/>
  <c r="T321" i="8" l="1"/>
  <c r="K321" i="8"/>
  <c r="L321" i="8" s="1"/>
  <c r="AD321" i="8"/>
  <c r="H322" i="8"/>
  <c r="Q321" i="8"/>
  <c r="R321" i="8" s="1"/>
  <c r="U321" i="8"/>
  <c r="W321" i="8"/>
  <c r="T322" i="8" l="1"/>
  <c r="U322" i="8"/>
  <c r="K322" i="8"/>
  <c r="L322" i="8" s="1"/>
  <c r="AD322" i="8"/>
  <c r="W322" i="8"/>
  <c r="Q322" i="8"/>
  <c r="R322" i="8" s="1"/>
  <c r="H323" i="8"/>
  <c r="T323" i="8" l="1"/>
  <c r="W323" i="8"/>
  <c r="Q323" i="8"/>
  <c r="R323" i="8" s="1"/>
  <c r="K323" i="8"/>
  <c r="L323" i="8" s="1"/>
  <c r="AD323" i="8"/>
  <c r="H324" i="8"/>
  <c r="U323" i="8"/>
  <c r="T324" i="8" l="1"/>
  <c r="U324" i="8"/>
  <c r="AD324" i="8"/>
  <c r="K324" i="8"/>
  <c r="L324" i="8" s="1"/>
  <c r="Q324" i="8"/>
  <c r="R324" i="8" s="1"/>
  <c r="W324" i="8"/>
  <c r="H325" i="8"/>
  <c r="H326" i="8" l="1"/>
  <c r="W325" i="8"/>
  <c r="K325" i="8"/>
  <c r="L325" i="8" s="1"/>
  <c r="Q325" i="8"/>
  <c r="R325" i="8" s="1"/>
  <c r="U325" i="8"/>
  <c r="T325" i="8"/>
  <c r="AD325" i="8"/>
  <c r="T326" i="8" l="1"/>
  <c r="K326" i="8"/>
  <c r="L326" i="8" s="1"/>
  <c r="AD326" i="8"/>
  <c r="W326" i="8"/>
  <c r="H327" i="8"/>
  <c r="Q326" i="8"/>
  <c r="R326" i="8" s="1"/>
  <c r="U326" i="8"/>
  <c r="T327" i="8" l="1"/>
  <c r="W327" i="8"/>
  <c r="H328" i="8"/>
  <c r="AD327" i="8"/>
  <c r="Q327" i="8"/>
  <c r="R327" i="8" s="1"/>
  <c r="U327" i="8"/>
  <c r="K327" i="8"/>
  <c r="L327" i="8" s="1"/>
  <c r="H329" i="8" l="1"/>
  <c r="U328" i="8"/>
  <c r="K328" i="8"/>
  <c r="L328" i="8" s="1"/>
  <c r="Q328" i="8"/>
  <c r="R328" i="8" s="1"/>
  <c r="T328" i="8"/>
  <c r="W328" i="8"/>
  <c r="AD328" i="8"/>
  <c r="T329" i="8" l="1"/>
  <c r="AD329" i="8"/>
  <c r="W329" i="8"/>
  <c r="U329" i="8"/>
  <c r="H330" i="8"/>
  <c r="Q329" i="8"/>
  <c r="R329" i="8" s="1"/>
  <c r="K329" i="8"/>
  <c r="L329" i="8" s="1"/>
  <c r="T330" i="8" l="1"/>
  <c r="AD330" i="8"/>
  <c r="W330" i="8"/>
  <c r="U330" i="8"/>
  <c r="H331" i="8"/>
  <c r="K330" i="8"/>
  <c r="L330" i="8" s="1"/>
  <c r="Q330" i="8"/>
  <c r="R330" i="8" s="1"/>
  <c r="H332" i="8" l="1"/>
  <c r="AD331" i="8"/>
  <c r="U331" i="8"/>
  <c r="Q331" i="8"/>
  <c r="R331" i="8" s="1"/>
  <c r="W331" i="8"/>
  <c r="T331" i="8"/>
  <c r="K331" i="8"/>
  <c r="L331" i="8" s="1"/>
  <c r="T332" i="8" l="1"/>
  <c r="W332" i="8"/>
  <c r="AD332" i="8"/>
  <c r="K332" i="8"/>
  <c r="H333" i="8"/>
  <c r="Q332" i="8"/>
  <c r="R332" i="8" s="1"/>
  <c r="U332" i="8"/>
  <c r="L332" i="8" l="1"/>
  <c r="T333" i="8"/>
  <c r="U333" i="8"/>
  <c r="H334" i="8"/>
  <c r="W333" i="8"/>
  <c r="K333" i="8"/>
  <c r="L333" i="8" s="1"/>
  <c r="Q333" i="8"/>
  <c r="R333" i="8" s="1"/>
  <c r="AD333" i="8"/>
  <c r="AD334" i="8" l="1"/>
  <c r="U334" i="8"/>
  <c r="H335" i="8"/>
  <c r="T334" i="8"/>
  <c r="W334" i="8"/>
  <c r="Q334" i="8"/>
  <c r="R334" i="8" s="1"/>
  <c r="K334" i="8"/>
  <c r="L334" i="8" s="1"/>
  <c r="Q335" i="8" l="1"/>
  <c r="R335" i="8" s="1"/>
  <c r="W335" i="8"/>
  <c r="K335" i="8"/>
  <c r="AD335" i="8"/>
  <c r="T335" i="8"/>
  <c r="H336" i="8"/>
  <c r="U335" i="8"/>
  <c r="L335" i="8" l="1"/>
  <c r="T336" i="8"/>
  <c r="AD336" i="8"/>
  <c r="U336" i="8"/>
  <c r="H337" i="8"/>
  <c r="W336" i="8"/>
  <c r="Q336" i="8"/>
  <c r="R336" i="8" s="1"/>
  <c r="K336" i="8"/>
  <c r="L336" i="8" s="1"/>
  <c r="T337" i="8" l="1"/>
  <c r="U337" i="8"/>
  <c r="W337" i="8"/>
  <c r="K337" i="8"/>
  <c r="L337" i="8" s="1"/>
  <c r="H338" i="8"/>
  <c r="Q337" i="8"/>
  <c r="R337" i="8" s="1"/>
  <c r="AD337" i="8"/>
  <c r="T338" i="8" l="1"/>
  <c r="H339" i="8"/>
  <c r="K338" i="8"/>
  <c r="W338" i="8"/>
  <c r="U338" i="8"/>
  <c r="AD338" i="8"/>
  <c r="Q338" i="8"/>
  <c r="R338" i="8" s="1"/>
  <c r="L338" i="8" l="1"/>
  <c r="T339" i="8"/>
  <c r="U339" i="8"/>
  <c r="W339" i="8"/>
  <c r="Q339" i="8"/>
  <c r="R339" i="8" s="1"/>
  <c r="K339" i="8"/>
  <c r="L339" i="8" s="1"/>
  <c r="H340" i="8"/>
  <c r="AD339" i="8"/>
  <c r="T340" i="8" l="1"/>
  <c r="U340" i="8"/>
  <c r="K340" i="8"/>
  <c r="L340" i="8" s="1"/>
  <c r="AD340" i="8"/>
  <c r="W340" i="8"/>
  <c r="Q340" i="8"/>
  <c r="R340" i="8" s="1"/>
  <c r="H341" i="8"/>
  <c r="T341" i="8" l="1"/>
  <c r="W341" i="8"/>
  <c r="Q341" i="8"/>
  <c r="R341" i="8" s="1"/>
  <c r="U341" i="8"/>
  <c r="AD341" i="8"/>
  <c r="K341" i="8"/>
  <c r="L341" i="8" s="1"/>
  <c r="H342" i="8"/>
  <c r="U342" i="8" l="1"/>
  <c r="AD342" i="8"/>
  <c r="H343" i="8"/>
  <c r="Q342" i="8"/>
  <c r="R342" i="8" s="1"/>
  <c r="W342" i="8"/>
  <c r="T342" i="8"/>
  <c r="K342" i="8"/>
  <c r="L342" i="8" s="1"/>
  <c r="W343" i="8" l="1"/>
  <c r="U343" i="8"/>
  <c r="H344" i="8"/>
  <c r="Q343" i="8"/>
  <c r="R343" i="8" s="1"/>
  <c r="K343" i="8"/>
  <c r="L343" i="8" s="1"/>
  <c r="T343" i="8"/>
  <c r="AD343" i="8"/>
  <c r="T344" i="8" l="1"/>
  <c r="U344" i="8"/>
  <c r="AD344" i="8"/>
  <c r="K344" i="8"/>
  <c r="L344" i="8" s="1"/>
  <c r="W344" i="8"/>
  <c r="Q344" i="8"/>
  <c r="R344" i="8" s="1"/>
  <c r="H345" i="8"/>
  <c r="T345" i="8" l="1"/>
  <c r="H346" i="8"/>
  <c r="AD345" i="8"/>
  <c r="W345" i="8"/>
  <c r="K345" i="8"/>
  <c r="L345" i="8" s="1"/>
  <c r="Q345" i="8"/>
  <c r="R345" i="8" s="1"/>
  <c r="U345" i="8"/>
  <c r="K346" i="8" l="1"/>
  <c r="L346" i="8" s="1"/>
  <c r="W346" i="8"/>
  <c r="H347" i="8"/>
  <c r="AD346" i="8"/>
  <c r="U346" i="8"/>
  <c r="Q346" i="8"/>
  <c r="R346" i="8" s="1"/>
  <c r="T346" i="8"/>
  <c r="T347" i="8" l="1"/>
  <c r="W347" i="8"/>
  <c r="Q347" i="8"/>
  <c r="R347" i="8" s="1"/>
  <c r="H348" i="8"/>
  <c r="U347" i="8"/>
  <c r="K347" i="8"/>
  <c r="L347" i="8" s="1"/>
  <c r="AD347" i="8"/>
  <c r="T348" i="8" l="1"/>
  <c r="W348" i="8"/>
  <c r="H349" i="8"/>
  <c r="K348" i="8"/>
  <c r="L348" i="8" s="1"/>
  <c r="AD348" i="8"/>
  <c r="Q348" i="8"/>
  <c r="R348" i="8" s="1"/>
  <c r="U348" i="8"/>
  <c r="U349" i="8" l="1"/>
  <c r="AD349" i="8"/>
  <c r="H350" i="8"/>
  <c r="Q349" i="8"/>
  <c r="R349" i="8" s="1"/>
  <c r="W349" i="8"/>
  <c r="T349" i="8"/>
  <c r="K349" i="8"/>
  <c r="L349" i="8" s="1"/>
  <c r="T350" i="8" l="1"/>
  <c r="U350" i="8"/>
  <c r="Q350" i="8"/>
  <c r="R350" i="8" s="1"/>
  <c r="H351" i="8"/>
  <c r="K350" i="8"/>
  <c r="L350" i="8" s="1"/>
  <c r="AD350" i="8"/>
  <c r="W350" i="8"/>
  <c r="T351" i="8" l="1"/>
  <c r="H352" i="8"/>
  <c r="W351" i="8"/>
  <c r="AD351" i="8"/>
  <c r="Q351" i="8"/>
  <c r="R351" i="8" s="1"/>
  <c r="U351" i="8"/>
  <c r="K351" i="8"/>
  <c r="L351" i="8" s="1"/>
  <c r="T352" i="8" l="1"/>
  <c r="W352" i="8"/>
  <c r="U352" i="8"/>
  <c r="H353" i="8"/>
  <c r="AD352" i="8"/>
  <c r="Q352" i="8"/>
  <c r="R352" i="8" s="1"/>
  <c r="K352" i="8"/>
  <c r="L352" i="8" s="1"/>
  <c r="T353" i="8" l="1"/>
  <c r="AD353" i="8"/>
  <c r="W353" i="8"/>
  <c r="K353" i="8"/>
  <c r="L353" i="8" s="1"/>
  <c r="H354" i="8"/>
  <c r="Q353" i="8"/>
  <c r="R353" i="8" s="1"/>
  <c r="U353" i="8"/>
  <c r="T354" i="8" l="1"/>
  <c r="U354" i="8"/>
  <c r="W354" i="8"/>
  <c r="AD354" i="8"/>
  <c r="K354" i="8"/>
  <c r="L354" i="8" s="1"/>
  <c r="Q354" i="8"/>
  <c r="R354" i="8" s="1"/>
  <c r="H355" i="8"/>
  <c r="K355" i="8" l="1"/>
  <c r="L355" i="8" s="1"/>
  <c r="Q355" i="8"/>
  <c r="R355" i="8" s="1"/>
  <c r="U355" i="8"/>
  <c r="T355" i="8"/>
  <c r="H356" i="8"/>
  <c r="W355" i="8"/>
  <c r="AD355" i="8"/>
  <c r="T356" i="8" l="1"/>
  <c r="W356" i="8"/>
  <c r="K356" i="8"/>
  <c r="L356" i="8" s="1"/>
  <c r="H357" i="8"/>
  <c r="Q356" i="8"/>
  <c r="R356" i="8" s="1"/>
  <c r="U356" i="8"/>
  <c r="AD356" i="8"/>
  <c r="H358" i="8" l="1"/>
  <c r="U357" i="8"/>
  <c r="T357" i="8"/>
  <c r="W357" i="8"/>
  <c r="Q357" i="8"/>
  <c r="R357" i="8" s="1"/>
  <c r="K357" i="8"/>
  <c r="L357" i="8" s="1"/>
  <c r="AD357" i="8"/>
  <c r="Q358" i="8" l="1"/>
  <c r="R358" i="8" s="1"/>
  <c r="H359" i="8"/>
  <c r="T358" i="8"/>
  <c r="AD358" i="8"/>
  <c r="W358" i="8"/>
  <c r="K358" i="8"/>
  <c r="L358" i="8" s="1"/>
  <c r="U358" i="8"/>
  <c r="W359" i="8" l="1"/>
  <c r="Q359" i="8"/>
  <c r="R359" i="8" s="1"/>
  <c r="H360" i="8"/>
  <c r="T359" i="8"/>
  <c r="K359" i="8"/>
  <c r="L359" i="8" s="1"/>
  <c r="U359" i="8"/>
  <c r="AD359" i="8"/>
  <c r="T360" i="8" l="1"/>
  <c r="AD360" i="8"/>
  <c r="K360" i="8"/>
  <c r="L360" i="8" s="1"/>
  <c r="U360" i="8"/>
  <c r="W360" i="8"/>
  <c r="Q360" i="8"/>
  <c r="R360" i="8" s="1"/>
  <c r="H361" i="8"/>
  <c r="Q361" i="8" l="1"/>
  <c r="R361" i="8" s="1"/>
  <c r="T361" i="8"/>
  <c r="W361" i="8"/>
  <c r="AD361" i="8"/>
  <c r="U361" i="8"/>
  <c r="H362" i="8"/>
  <c r="K361" i="8"/>
  <c r="L361" i="8" s="1"/>
  <c r="Q362" i="8" l="1"/>
  <c r="R362" i="8" s="1"/>
  <c r="H363" i="8"/>
  <c r="AD362" i="8"/>
  <c r="W362" i="8"/>
  <c r="U362" i="8"/>
  <c r="T362" i="8"/>
  <c r="K362" i="8"/>
  <c r="L362" i="8" s="1"/>
  <c r="T363" i="8" l="1"/>
  <c r="W363" i="8"/>
  <c r="U363" i="8"/>
  <c r="H364" i="8"/>
  <c r="K363" i="8"/>
  <c r="L363" i="8" s="1"/>
  <c r="Q363" i="8"/>
  <c r="R363" i="8" s="1"/>
  <c r="AD363" i="8"/>
  <c r="T364" i="8" l="1"/>
  <c r="W364" i="8"/>
  <c r="Q364" i="8"/>
  <c r="R364" i="8" s="1"/>
  <c r="U364" i="8"/>
  <c r="H365" i="8"/>
  <c r="K364" i="8"/>
  <c r="L364" i="8" s="1"/>
  <c r="AD364" i="8"/>
  <c r="T365" i="8" l="1"/>
  <c r="AD365" i="8"/>
  <c r="W365" i="8"/>
  <c r="K365" i="8"/>
  <c r="L365" i="8" s="1"/>
  <c r="U365" i="8"/>
  <c r="Q365" i="8"/>
  <c r="R365" i="8" s="1"/>
  <c r="H366" i="8"/>
  <c r="T366" i="8" l="1"/>
  <c r="K366" i="8"/>
  <c r="L366" i="8" s="1"/>
  <c r="H367" i="8"/>
  <c r="W366" i="8"/>
  <c r="Q366" i="8"/>
  <c r="R366" i="8" s="1"/>
  <c r="U366" i="8"/>
  <c r="AD366" i="8"/>
  <c r="AD367" i="8" l="1"/>
  <c r="K367" i="8"/>
  <c r="L367" i="8" s="1"/>
  <c r="W367" i="8"/>
  <c r="Q367" i="8"/>
  <c r="R367" i="8" s="1"/>
  <c r="U367" i="8"/>
  <c r="T367" i="8"/>
  <c r="H368" i="8"/>
  <c r="T368" i="8" l="1"/>
  <c r="K368" i="8"/>
  <c r="L368" i="8" s="1"/>
  <c r="W368" i="8"/>
  <c r="AD368" i="8"/>
  <c r="Q368" i="8"/>
  <c r="R368" i="8" s="1"/>
  <c r="H369" i="8"/>
  <c r="U368" i="8"/>
  <c r="T369" i="8" l="1"/>
  <c r="H370" i="8"/>
  <c r="U369" i="8"/>
  <c r="W369" i="8"/>
  <c r="K369" i="8"/>
  <c r="L369" i="8" s="1"/>
  <c r="Q369" i="8"/>
  <c r="R369" i="8" s="1"/>
  <c r="AD369" i="8"/>
  <c r="T370" i="8" l="1"/>
  <c r="AD370" i="8"/>
  <c r="W370" i="8"/>
  <c r="U370" i="8"/>
  <c r="K370" i="8"/>
  <c r="L370" i="8" s="1"/>
  <c r="H371" i="8"/>
  <c r="Q370" i="8"/>
  <c r="R370" i="8" s="1"/>
  <c r="T371" i="8" l="1"/>
  <c r="K371" i="8"/>
  <c r="L371" i="8" s="1"/>
  <c r="U371" i="8"/>
  <c r="H372" i="8"/>
  <c r="W371" i="8"/>
  <c r="Q371" i="8"/>
  <c r="R371" i="8" s="1"/>
  <c r="AD371" i="8"/>
  <c r="T372" i="8" l="1"/>
  <c r="U372" i="8"/>
  <c r="W372" i="8"/>
  <c r="K372" i="8"/>
  <c r="L372" i="8" s="1"/>
  <c r="AD372" i="8"/>
  <c r="Q372" i="8"/>
  <c r="R372" i="8" s="1"/>
  <c r="H373" i="8"/>
  <c r="AD373" i="8" l="1"/>
  <c r="W373" i="8"/>
  <c r="K373" i="8"/>
  <c r="L373" i="8" s="1"/>
  <c r="Q373" i="8"/>
  <c r="R373" i="8" s="1"/>
  <c r="U373" i="8"/>
  <c r="T373" i="8"/>
  <c r="H374" i="8"/>
  <c r="H375" i="8" s="1"/>
  <c r="K375" i="8" l="1"/>
  <c r="L375" i="8" s="1"/>
  <c r="T375" i="8"/>
  <c r="AD375" i="8"/>
  <c r="U375" i="8"/>
  <c r="W375" i="8"/>
  <c r="Q375" i="8"/>
  <c r="R375" i="8" s="1"/>
  <c r="H376" i="8"/>
  <c r="T374" i="8"/>
  <c r="AD374" i="8"/>
  <c r="W374" i="8"/>
  <c r="U374" i="8"/>
  <c r="Q374" i="8"/>
  <c r="R374" i="8" s="1"/>
  <c r="K374" i="8"/>
  <c r="L374" i="8" s="1"/>
  <c r="W376" i="8" l="1"/>
  <c r="K376" i="8"/>
  <c r="L376" i="8" s="1"/>
  <c r="T376" i="8"/>
  <c r="AD376" i="8"/>
  <c r="U376" i="8"/>
  <c r="Q376" i="8"/>
  <c r="R376" i="8" s="1"/>
  <c r="H377" i="8"/>
  <c r="K377" i="8" l="1"/>
  <c r="T377" i="8"/>
  <c r="AD377" i="8"/>
  <c r="U377" i="8"/>
  <c r="W377" i="8"/>
  <c r="Q377" i="8"/>
  <c r="R377" i="8" s="1"/>
  <c r="H378" i="8"/>
  <c r="W378" i="8" l="1"/>
  <c r="K378" i="8"/>
  <c r="L378" i="8" s="1"/>
  <c r="T378" i="8"/>
  <c r="AD378" i="8"/>
  <c r="U378" i="8"/>
  <c r="Q378" i="8"/>
  <c r="R378" i="8" s="1"/>
  <c r="H379" i="8"/>
  <c r="L377" i="8"/>
  <c r="K379" i="8" l="1"/>
  <c r="T379" i="8"/>
  <c r="AD379" i="8"/>
  <c r="U379" i="8"/>
  <c r="W379" i="8"/>
  <c r="Q379" i="8"/>
  <c r="R379" i="8" s="1"/>
  <c r="H380" i="8"/>
  <c r="W380" i="8" l="1"/>
  <c r="K380" i="8"/>
  <c r="L380" i="8" s="1"/>
  <c r="T380" i="8"/>
  <c r="AD380" i="8"/>
  <c r="U380" i="8"/>
  <c r="Q380" i="8"/>
  <c r="R380" i="8" s="1"/>
  <c r="H381" i="8"/>
  <c r="L379" i="8"/>
  <c r="K381" i="8" l="1"/>
  <c r="T381" i="8"/>
  <c r="AD381" i="8"/>
  <c r="U381" i="8"/>
  <c r="W381" i="8"/>
  <c r="Q381" i="8"/>
  <c r="R381" i="8" s="1"/>
  <c r="H382" i="8"/>
  <c r="W382" i="8" l="1"/>
  <c r="K382" i="8"/>
  <c r="L382" i="8" s="1"/>
  <c r="T382" i="8"/>
  <c r="AD382" i="8"/>
  <c r="U382" i="8"/>
  <c r="Q382" i="8"/>
  <c r="R382" i="8" s="1"/>
  <c r="H383" i="8"/>
  <c r="L381" i="8"/>
  <c r="K383" i="8" l="1"/>
  <c r="T383" i="8"/>
  <c r="AD383" i="8"/>
  <c r="U383" i="8"/>
  <c r="W383" i="8"/>
  <c r="Q383" i="8"/>
  <c r="R383" i="8" s="1"/>
  <c r="H384" i="8"/>
  <c r="W384" i="8" l="1"/>
  <c r="K384" i="8"/>
  <c r="L384" i="8" s="1"/>
  <c r="T384" i="8"/>
  <c r="AD384" i="8"/>
  <c r="U384" i="8"/>
  <c r="Q384" i="8"/>
  <c r="R384" i="8" s="1"/>
  <c r="H385" i="8"/>
  <c r="L383" i="8"/>
  <c r="K385" i="8" l="1"/>
  <c r="T385" i="8"/>
  <c r="AD385" i="8"/>
  <c r="U385" i="8"/>
  <c r="W385" i="8"/>
  <c r="Q385" i="8"/>
  <c r="R385" i="8" s="1"/>
  <c r="H386" i="8"/>
  <c r="W386" i="8" l="1"/>
  <c r="K386" i="8"/>
  <c r="L386" i="8" s="1"/>
  <c r="T386" i="8"/>
  <c r="AD386" i="8"/>
  <c r="U386" i="8"/>
  <c r="Q386" i="8"/>
  <c r="R386" i="8" s="1"/>
  <c r="H387" i="8"/>
  <c r="L385" i="8"/>
  <c r="W387" i="8" l="1"/>
  <c r="K387" i="8"/>
  <c r="L387" i="8" s="1"/>
  <c r="T387" i="8"/>
  <c r="AD387" i="8"/>
  <c r="U387" i="8"/>
  <c r="Q387" i="8"/>
  <c r="R387" i="8" s="1"/>
  <c r="H388" i="8"/>
  <c r="K388" i="8" l="1"/>
  <c r="L388" i="8" s="1"/>
  <c r="T388" i="8"/>
  <c r="AD388" i="8"/>
  <c r="U388" i="8"/>
  <c r="W388" i="8"/>
  <c r="Q388" i="8"/>
  <c r="R388" i="8" s="1"/>
  <c r="H389" i="8"/>
  <c r="K389" i="8" l="1"/>
  <c r="L389" i="8" s="1"/>
  <c r="T389" i="8"/>
  <c r="AD389" i="8"/>
  <c r="U389" i="8"/>
  <c r="W389" i="8"/>
  <c r="Q389" i="8"/>
  <c r="R389" i="8" s="1"/>
  <c r="H390" i="8"/>
  <c r="K390" i="8" l="1"/>
  <c r="L390" i="8" s="1"/>
  <c r="T390" i="8"/>
  <c r="AD390" i="8"/>
  <c r="U390" i="8"/>
  <c r="W390" i="8"/>
  <c r="Q390" i="8"/>
  <c r="R390" i="8" s="1"/>
  <c r="H391" i="8"/>
  <c r="K391" i="8" l="1"/>
  <c r="L391" i="8" s="1"/>
  <c r="T391" i="8"/>
  <c r="AD391" i="8"/>
  <c r="U391" i="8"/>
  <c r="W391" i="8"/>
  <c r="Q391" i="8"/>
  <c r="R391" i="8" s="1"/>
  <c r="H392" i="8"/>
  <c r="K392" i="8" l="1"/>
  <c r="L392" i="8" s="1"/>
  <c r="T392" i="8"/>
  <c r="AD392" i="8"/>
  <c r="U392" i="8"/>
  <c r="W392" i="8"/>
  <c r="Q392" i="8"/>
  <c r="R392" i="8" s="1"/>
  <c r="H393" i="8"/>
  <c r="K393" i="8" l="1"/>
  <c r="L393" i="8" s="1"/>
  <c r="T393" i="8"/>
  <c r="AD393" i="8"/>
  <c r="U393" i="8"/>
  <c r="W393" i="8"/>
  <c r="Q393" i="8"/>
  <c r="R393" i="8" s="1"/>
  <c r="H394" i="8"/>
  <c r="K394" i="8" l="1"/>
  <c r="L394" i="8" s="1"/>
  <c r="T394" i="8"/>
  <c r="AD394" i="8"/>
  <c r="U394" i="8"/>
  <c r="W394" i="8"/>
  <c r="Q394" i="8"/>
  <c r="R394" i="8" s="1"/>
  <c r="H395" i="8"/>
  <c r="W395" i="8" l="1"/>
  <c r="K395" i="8"/>
  <c r="L395" i="8" s="1"/>
  <c r="T395" i="8"/>
  <c r="AD395" i="8"/>
  <c r="U395" i="8"/>
  <c r="Q395" i="8"/>
  <c r="R395" i="8" s="1"/>
  <c r="H396" i="8"/>
  <c r="K396" i="8" l="1"/>
  <c r="L396" i="8" s="1"/>
  <c r="T396" i="8"/>
  <c r="AD396" i="8"/>
  <c r="U396" i="8"/>
  <c r="W396" i="8"/>
  <c r="Q396" i="8"/>
  <c r="R396" i="8" s="1"/>
  <c r="H397" i="8"/>
  <c r="W397" i="8" l="1"/>
  <c r="K397" i="8"/>
  <c r="L397" i="8" s="1"/>
  <c r="T397" i="8"/>
  <c r="AD397" i="8"/>
  <c r="U397" i="8"/>
  <c r="Q397" i="8"/>
  <c r="R397" i="8" s="1"/>
  <c r="H398" i="8"/>
  <c r="K398" i="8" l="1"/>
  <c r="L398" i="8" s="1"/>
  <c r="T398" i="8"/>
  <c r="AD398" i="8"/>
  <c r="U398" i="8"/>
  <c r="W398" i="8"/>
  <c r="Q398" i="8"/>
  <c r="R398" i="8" s="1"/>
  <c r="H399" i="8"/>
  <c r="W399" i="8" l="1"/>
  <c r="K399" i="8"/>
  <c r="L399" i="8" s="1"/>
  <c r="T399" i="8"/>
  <c r="AD399" i="8"/>
  <c r="U399" i="8"/>
  <c r="Q399" i="8"/>
  <c r="R399" i="8" s="1"/>
  <c r="H400" i="8"/>
  <c r="K400" i="8" l="1"/>
  <c r="L400" i="8" s="1"/>
  <c r="T400" i="8"/>
  <c r="AD400" i="8"/>
  <c r="U400" i="8"/>
  <c r="W400" i="8"/>
  <c r="Q400" i="8"/>
  <c r="R400" i="8" s="1"/>
  <c r="H401" i="8"/>
  <c r="W401" i="8" l="1"/>
  <c r="K401" i="8"/>
  <c r="L401" i="8" s="1"/>
  <c r="T401" i="8"/>
  <c r="AD401" i="8"/>
  <c r="U401" i="8"/>
  <c r="Q401" i="8"/>
  <c r="R401" i="8" s="1"/>
  <c r="H402" i="8"/>
  <c r="U402" i="8" l="1"/>
  <c r="T402" i="8"/>
  <c r="AD402" i="8"/>
  <c r="K402" i="8"/>
  <c r="L402" i="8" s="1"/>
  <c r="W402" i="8"/>
  <c r="Q402" i="8"/>
  <c r="R402" i="8" s="1"/>
  <c r="H403" i="8"/>
  <c r="W403" i="8" l="1"/>
  <c r="T403" i="8"/>
  <c r="K403" i="8"/>
  <c r="L403" i="8" s="1"/>
  <c r="U403" i="8"/>
  <c r="AD403" i="8"/>
  <c r="Q403" i="8"/>
  <c r="R403" i="8" s="1"/>
  <c r="H404" i="8"/>
  <c r="U404" i="8" l="1"/>
  <c r="AD404" i="8"/>
  <c r="W404" i="8"/>
  <c r="T404" i="8"/>
  <c r="K404" i="8"/>
  <c r="L404" i="8" s="1"/>
  <c r="Q404" i="8"/>
  <c r="R404" i="8" s="1"/>
  <c r="H405" i="8"/>
  <c r="U405" i="8" l="1"/>
  <c r="W405" i="8"/>
  <c r="K405" i="8"/>
  <c r="L405" i="8" s="1"/>
  <c r="T405" i="8"/>
  <c r="AD405" i="8"/>
  <c r="Q405" i="8"/>
  <c r="R405" i="8" s="1"/>
  <c r="AY22" i="8" l="1"/>
  <c r="AZ22" i="8" s="1"/>
  <c r="AY28" i="8"/>
  <c r="AY29" i="8"/>
  <c r="AY25" i="8"/>
  <c r="AY23" i="8"/>
  <c r="AY24" i="8"/>
  <c r="BA12" i="8"/>
  <c r="BA13" i="8"/>
  <c r="BA16" i="8"/>
  <c r="BA15" i="8"/>
  <c r="BA14" i="8"/>
  <c r="AJ375" i="8" l="1"/>
  <c r="AJ379" i="8"/>
  <c r="AJ383" i="8"/>
  <c r="AJ387" i="8"/>
  <c r="AJ391" i="8"/>
  <c r="AJ395" i="8"/>
  <c r="AJ399" i="8"/>
  <c r="AJ403" i="8"/>
  <c r="AJ47" i="8"/>
  <c r="J51" i="23" s="1"/>
  <c r="AJ111" i="8"/>
  <c r="J115" i="23" s="1"/>
  <c r="AJ175" i="8"/>
  <c r="AJ239" i="8"/>
  <c r="AJ303" i="8"/>
  <c r="AJ32" i="8"/>
  <c r="J36" i="23" s="1"/>
  <c r="AJ96" i="8"/>
  <c r="J100" i="23" s="1"/>
  <c r="AJ160" i="8"/>
  <c r="J164" i="23" s="1"/>
  <c r="AJ224" i="8"/>
  <c r="AJ288" i="8"/>
  <c r="AJ13" i="8"/>
  <c r="J17" i="23" s="1"/>
  <c r="AJ77" i="8"/>
  <c r="J81" i="23" s="1"/>
  <c r="AJ141" i="8"/>
  <c r="J145" i="23" s="1"/>
  <c r="AJ205" i="8"/>
  <c r="AJ269" i="8"/>
  <c r="AJ333" i="8"/>
  <c r="AJ190" i="8"/>
  <c r="AJ373" i="8"/>
  <c r="AJ74" i="8"/>
  <c r="J78" i="23" s="1"/>
  <c r="AJ82" i="8"/>
  <c r="J86" i="23" s="1"/>
  <c r="AJ338" i="8"/>
  <c r="AJ294" i="8"/>
  <c r="AJ346" i="8"/>
  <c r="AJ67" i="8"/>
  <c r="J71" i="23" s="1"/>
  <c r="AJ131" i="8"/>
  <c r="J135" i="23" s="1"/>
  <c r="AJ195" i="8"/>
  <c r="AJ259" i="8"/>
  <c r="AJ323" i="8"/>
  <c r="AJ52" i="8"/>
  <c r="J56" i="23" s="1"/>
  <c r="AJ116" i="8"/>
  <c r="J120" i="23" s="1"/>
  <c r="AJ180" i="8"/>
  <c r="AJ244" i="8"/>
  <c r="AJ308" i="8"/>
  <c r="AJ33" i="8"/>
  <c r="J37" i="23" s="1"/>
  <c r="AJ97" i="8"/>
  <c r="J101" i="23" s="1"/>
  <c r="AJ376" i="8"/>
  <c r="AJ380" i="8"/>
  <c r="AJ384" i="8"/>
  <c r="AJ388" i="8"/>
  <c r="AJ392" i="8"/>
  <c r="AJ396" i="8"/>
  <c r="AJ400" i="8"/>
  <c r="AJ404" i="8"/>
  <c r="AJ63" i="8"/>
  <c r="J67" i="23" s="1"/>
  <c r="AJ127" i="8"/>
  <c r="J131" i="23" s="1"/>
  <c r="AJ191" i="8"/>
  <c r="AJ255" i="8"/>
  <c r="AJ319" i="8"/>
  <c r="AJ48" i="8"/>
  <c r="J52" i="23" s="1"/>
  <c r="AJ112" i="8"/>
  <c r="J116" i="23" s="1"/>
  <c r="AJ176" i="8"/>
  <c r="AJ240" i="8"/>
  <c r="AJ304" i="8"/>
  <c r="AJ29" i="8"/>
  <c r="J33" i="23" s="1"/>
  <c r="AJ93" i="8"/>
  <c r="J97" i="23" s="1"/>
  <c r="AJ157" i="8"/>
  <c r="J161" i="23" s="1"/>
  <c r="AJ221" i="8"/>
  <c r="AJ285" i="8"/>
  <c r="AJ349" i="8"/>
  <c r="AJ254" i="8"/>
  <c r="AJ118" i="8"/>
  <c r="J122" i="23" s="1"/>
  <c r="AJ202" i="8"/>
  <c r="AJ146" i="8"/>
  <c r="J150" i="23" s="1"/>
  <c r="AJ362" i="8"/>
  <c r="AJ367" i="8"/>
  <c r="AJ19" i="8"/>
  <c r="J23" i="23" s="1"/>
  <c r="AJ83" i="8"/>
  <c r="J87" i="23" s="1"/>
  <c r="AJ147" i="8"/>
  <c r="J151" i="23" s="1"/>
  <c r="AJ211" i="8"/>
  <c r="AJ275" i="8"/>
  <c r="AJ339" i="8"/>
  <c r="AJ68" i="8"/>
  <c r="J72" i="23" s="1"/>
  <c r="AJ132" i="8"/>
  <c r="J136" i="23" s="1"/>
  <c r="AJ377" i="8"/>
  <c r="AJ381" i="8"/>
  <c r="AJ385" i="8"/>
  <c r="AJ389" i="8"/>
  <c r="AJ393" i="8"/>
  <c r="AJ397" i="8"/>
  <c r="AJ401" i="8"/>
  <c r="AJ405" i="8"/>
  <c r="AJ15" i="8"/>
  <c r="J19" i="23" s="1"/>
  <c r="AJ79" i="8"/>
  <c r="J83" i="23" s="1"/>
  <c r="AJ143" i="8"/>
  <c r="J147" i="23" s="1"/>
  <c r="AJ207" i="8"/>
  <c r="AJ271" i="8"/>
  <c r="AJ335" i="8"/>
  <c r="AJ64" i="8"/>
  <c r="J68" i="23" s="1"/>
  <c r="AJ128" i="8"/>
  <c r="J132" i="23" s="1"/>
  <c r="AJ192" i="8"/>
  <c r="AJ256" i="8"/>
  <c r="AJ320" i="8"/>
  <c r="AJ45" i="8"/>
  <c r="J49" i="23" s="1"/>
  <c r="AJ109" i="8"/>
  <c r="J113" i="23" s="1"/>
  <c r="AJ173" i="8"/>
  <c r="AJ237" i="8"/>
  <c r="AJ301" i="8"/>
  <c r="AJ62" i="8"/>
  <c r="J66" i="23" s="1"/>
  <c r="AJ318" i="8"/>
  <c r="AJ246" i="8"/>
  <c r="AJ330" i="8"/>
  <c r="AJ210" i="8"/>
  <c r="AJ22" i="8"/>
  <c r="J26" i="23" s="1"/>
  <c r="AJ90" i="8"/>
  <c r="J94" i="23" s="1"/>
  <c r="AJ35" i="8"/>
  <c r="J39" i="23" s="1"/>
  <c r="AJ99" i="8"/>
  <c r="J103" i="23" s="1"/>
  <c r="AJ163" i="8"/>
  <c r="AJ227" i="8"/>
  <c r="AJ291" i="8"/>
  <c r="AJ20" i="8"/>
  <c r="J24" i="23" s="1"/>
  <c r="AJ84" i="8"/>
  <c r="J88" i="23" s="1"/>
  <c r="AJ148" i="8"/>
  <c r="J152" i="23" s="1"/>
  <c r="AJ212" i="8"/>
  <c r="AJ276" i="8"/>
  <c r="AJ340" i="8"/>
  <c r="AJ65" i="8"/>
  <c r="J69" i="23" s="1"/>
  <c r="AJ378" i="8"/>
  <c r="AJ382" i="8"/>
  <c r="AJ386" i="8"/>
  <c r="AJ390" i="8"/>
  <c r="AJ394" i="8"/>
  <c r="AJ398" i="8"/>
  <c r="AJ402" i="8"/>
  <c r="AJ31" i="8"/>
  <c r="J35" i="23" s="1"/>
  <c r="AJ95" i="8"/>
  <c r="J99" i="23" s="1"/>
  <c r="AJ159" i="8"/>
  <c r="J163" i="23" s="1"/>
  <c r="AJ223" i="8"/>
  <c r="AJ287" i="8"/>
  <c r="AJ16" i="8"/>
  <c r="J20" i="23" s="1"/>
  <c r="AJ80" i="8"/>
  <c r="J84" i="23" s="1"/>
  <c r="AJ144" i="8"/>
  <c r="J148" i="23" s="1"/>
  <c r="AJ208" i="8"/>
  <c r="AJ272" i="8"/>
  <c r="AJ336" i="8"/>
  <c r="AJ61" i="8"/>
  <c r="J65" i="23" s="1"/>
  <c r="AJ125" i="8"/>
  <c r="J129" i="23" s="1"/>
  <c r="AJ189" i="8"/>
  <c r="AJ253" i="8"/>
  <c r="AJ317" i="8"/>
  <c r="AJ126" i="8"/>
  <c r="J130" i="23" s="1"/>
  <c r="AJ357" i="8"/>
  <c r="AJ355" i="8"/>
  <c r="AJ18" i="8"/>
  <c r="J22" i="23" s="1"/>
  <c r="AJ274" i="8"/>
  <c r="AJ166" i="8"/>
  <c r="AJ218" i="8"/>
  <c r="AJ51" i="8"/>
  <c r="J55" i="23" s="1"/>
  <c r="AJ115" i="8"/>
  <c r="J119" i="23" s="1"/>
  <c r="AJ179" i="8"/>
  <c r="AJ243" i="8"/>
  <c r="AJ307" i="8"/>
  <c r="AJ36" i="8"/>
  <c r="J40" i="23" s="1"/>
  <c r="AJ100" i="8"/>
  <c r="J104" i="23" s="1"/>
  <c r="AJ164" i="8"/>
  <c r="AJ228" i="8"/>
  <c r="AJ17" i="8"/>
  <c r="J21" i="23" s="1"/>
  <c r="AJ129" i="8"/>
  <c r="J133" i="23" s="1"/>
  <c r="AJ193" i="8"/>
  <c r="AJ257" i="8"/>
  <c r="AJ321" i="8"/>
  <c r="AJ142" i="8"/>
  <c r="J146" i="23" s="1"/>
  <c r="AJ361" i="8"/>
  <c r="AJ363" i="8"/>
  <c r="AJ34" i="8"/>
  <c r="J38" i="23" s="1"/>
  <c r="AJ290" i="8"/>
  <c r="AJ198" i="8"/>
  <c r="AJ250" i="8"/>
  <c r="AJ55" i="8"/>
  <c r="J59" i="23" s="1"/>
  <c r="AJ119" i="8"/>
  <c r="J123" i="23" s="1"/>
  <c r="AJ183" i="8"/>
  <c r="AJ247" i="8"/>
  <c r="AJ311" i="8"/>
  <c r="AJ40" i="8"/>
  <c r="J44" i="23" s="1"/>
  <c r="AJ104" i="8"/>
  <c r="J108" i="23" s="1"/>
  <c r="AJ168" i="8"/>
  <c r="AJ232" i="8"/>
  <c r="AJ296" i="8"/>
  <c r="AJ21" i="8"/>
  <c r="J25" i="23" s="1"/>
  <c r="AJ85" i="8"/>
  <c r="J89" i="23" s="1"/>
  <c r="AJ149" i="8"/>
  <c r="J153" i="23" s="1"/>
  <c r="AJ213" i="8"/>
  <c r="AJ277" i="8"/>
  <c r="AJ341" i="8"/>
  <c r="AJ222" i="8"/>
  <c r="AJ54" i="8"/>
  <c r="J58" i="23" s="1"/>
  <c r="AJ138" i="8"/>
  <c r="J142" i="23" s="1"/>
  <c r="AJ114" i="8"/>
  <c r="J118" i="23" s="1"/>
  <c r="AJ354" i="8"/>
  <c r="AJ351" i="8"/>
  <c r="AJ364" i="8"/>
  <c r="AJ59" i="8"/>
  <c r="J63" i="23" s="1"/>
  <c r="AJ123" i="8"/>
  <c r="J127" i="23" s="1"/>
  <c r="AJ187" i="8"/>
  <c r="AJ251" i="8"/>
  <c r="AJ315" i="8"/>
  <c r="AJ44" i="8"/>
  <c r="J48" i="23" s="1"/>
  <c r="AJ108" i="8"/>
  <c r="J112" i="23" s="1"/>
  <c r="AJ172" i="8"/>
  <c r="AJ236" i="8"/>
  <c r="AJ300" i="8"/>
  <c r="AJ25" i="8"/>
  <c r="J29" i="23" s="1"/>
  <c r="AJ89" i="8"/>
  <c r="J93" i="23" s="1"/>
  <c r="AJ153" i="8"/>
  <c r="J157" i="23" s="1"/>
  <c r="AJ217" i="8"/>
  <c r="AJ281" i="8"/>
  <c r="AJ345" i="8"/>
  <c r="AJ238" i="8"/>
  <c r="AJ86" i="8"/>
  <c r="J90" i="23" s="1"/>
  <c r="AJ170" i="8"/>
  <c r="AJ130" i="8"/>
  <c r="J134" i="23" s="1"/>
  <c r="AJ358" i="8"/>
  <c r="AJ359" i="8"/>
  <c r="AJ372" i="8"/>
  <c r="AJ260" i="8"/>
  <c r="AJ49" i="8"/>
  <c r="J53" i="23" s="1"/>
  <c r="AJ145" i="8"/>
  <c r="J149" i="23" s="1"/>
  <c r="AJ209" i="8"/>
  <c r="AJ273" i="8"/>
  <c r="AJ337" i="8"/>
  <c r="AJ206" i="8"/>
  <c r="AJ38" i="8"/>
  <c r="J42" i="23" s="1"/>
  <c r="AJ106" i="8"/>
  <c r="J110" i="23" s="1"/>
  <c r="AJ98" i="8"/>
  <c r="J102" i="23" s="1"/>
  <c r="AJ350" i="8"/>
  <c r="AJ326" i="8"/>
  <c r="AJ356" i="8"/>
  <c r="AJ71" i="8"/>
  <c r="J75" i="23" s="1"/>
  <c r="AJ135" i="8"/>
  <c r="J139" i="23" s="1"/>
  <c r="AJ199" i="8"/>
  <c r="AJ263" i="8"/>
  <c r="AJ327" i="8"/>
  <c r="AJ56" i="8"/>
  <c r="J60" i="23" s="1"/>
  <c r="AJ120" i="8"/>
  <c r="J124" i="23" s="1"/>
  <c r="AJ184" i="8"/>
  <c r="AJ248" i="8"/>
  <c r="AJ312" i="8"/>
  <c r="AJ37" i="8"/>
  <c r="J41" i="23" s="1"/>
  <c r="AJ101" i="8"/>
  <c r="J105" i="23" s="1"/>
  <c r="AJ165" i="8"/>
  <c r="AJ229" i="8"/>
  <c r="AJ293" i="8"/>
  <c r="AJ30" i="8"/>
  <c r="J34" i="23" s="1"/>
  <c r="AJ286" i="8"/>
  <c r="AJ182" i="8"/>
  <c r="AJ266" i="8"/>
  <c r="AJ178" i="8"/>
  <c r="AJ370" i="8"/>
  <c r="AJ26" i="8"/>
  <c r="J30" i="23" s="1"/>
  <c r="AJ11" i="8"/>
  <c r="J15" i="23" s="1"/>
  <c r="AJ75" i="8"/>
  <c r="J79" i="23" s="1"/>
  <c r="AJ139" i="8"/>
  <c r="J143" i="23" s="1"/>
  <c r="AJ203" i="8"/>
  <c r="AJ267" i="8"/>
  <c r="AJ331" i="8"/>
  <c r="AJ60" i="8"/>
  <c r="J64" i="23" s="1"/>
  <c r="AJ124" i="8"/>
  <c r="J128" i="23" s="1"/>
  <c r="AJ188" i="8"/>
  <c r="AJ252" i="8"/>
  <c r="AJ316" i="8"/>
  <c r="AJ41" i="8"/>
  <c r="J45" i="23" s="1"/>
  <c r="AJ105" i="8"/>
  <c r="J109" i="23" s="1"/>
  <c r="AJ169" i="8"/>
  <c r="AJ233" i="8"/>
  <c r="AJ297" i="8"/>
  <c r="AJ46" i="8"/>
  <c r="J50" i="23" s="1"/>
  <c r="AJ302" i="8"/>
  <c r="AJ214" i="8"/>
  <c r="AJ298" i="8"/>
  <c r="AJ194" i="8"/>
  <c r="AJ374" i="8"/>
  <c r="AJ58" i="8"/>
  <c r="J62" i="23" s="1"/>
  <c r="AZ24" i="8"/>
  <c r="AJ292" i="8"/>
  <c r="AJ81" i="8"/>
  <c r="J85" i="23" s="1"/>
  <c r="AJ161" i="8"/>
  <c r="J165" i="23" s="1"/>
  <c r="AJ225" i="8"/>
  <c r="AJ289" i="8"/>
  <c r="AJ14" i="8"/>
  <c r="J18" i="23" s="1"/>
  <c r="AJ270" i="8"/>
  <c r="AJ150" i="8"/>
  <c r="J154" i="23" s="1"/>
  <c r="AJ234" i="8"/>
  <c r="AJ162" i="8"/>
  <c r="J166" i="23" s="1"/>
  <c r="AJ366" i="8"/>
  <c r="AJ10" i="8"/>
  <c r="J14" i="23" s="1"/>
  <c r="AJ23" i="8"/>
  <c r="J27" i="23" s="1"/>
  <c r="AJ87" i="8"/>
  <c r="J91" i="23" s="1"/>
  <c r="AJ151" i="8"/>
  <c r="J155" i="23" s="1"/>
  <c r="AJ215" i="8"/>
  <c r="AJ279" i="8"/>
  <c r="AJ343" i="8"/>
  <c r="AJ72" i="8"/>
  <c r="J76" i="23" s="1"/>
  <c r="AJ136" i="8"/>
  <c r="J140" i="23" s="1"/>
  <c r="AJ200" i="8"/>
  <c r="AJ264" i="8"/>
  <c r="AJ328" i="8"/>
  <c r="AJ53" i="8"/>
  <c r="J57" i="23" s="1"/>
  <c r="AJ117" i="8"/>
  <c r="J121" i="23" s="1"/>
  <c r="AJ181" i="8"/>
  <c r="AJ245" i="8"/>
  <c r="AJ309" i="8"/>
  <c r="AJ94" i="8"/>
  <c r="J98" i="23" s="1"/>
  <c r="AJ347" i="8"/>
  <c r="AJ310" i="8"/>
  <c r="AJ360" i="8"/>
  <c r="AJ242" i="8"/>
  <c r="AJ102" i="8"/>
  <c r="J106" i="23" s="1"/>
  <c r="AJ154" i="8"/>
  <c r="J158" i="23" s="1"/>
  <c r="AJ27" i="8"/>
  <c r="J31" i="23" s="1"/>
  <c r="AJ91" i="8"/>
  <c r="J95" i="23" s="1"/>
  <c r="AJ155" i="8"/>
  <c r="J159" i="23" s="1"/>
  <c r="AJ219" i="8"/>
  <c r="AJ283" i="8"/>
  <c r="AJ12" i="8"/>
  <c r="J16" i="23" s="1"/>
  <c r="AJ76" i="8"/>
  <c r="J80" i="23" s="1"/>
  <c r="AJ140" i="8"/>
  <c r="J144" i="23" s="1"/>
  <c r="AJ204" i="8"/>
  <c r="AJ268" i="8"/>
  <c r="AJ332" i="8"/>
  <c r="AJ57" i="8"/>
  <c r="J61" i="23" s="1"/>
  <c r="AJ121" i="8"/>
  <c r="J125" i="23" s="1"/>
  <c r="AJ185" i="8"/>
  <c r="AJ249" i="8"/>
  <c r="AJ313" i="8"/>
  <c r="AJ110" i="8"/>
  <c r="J114" i="23" s="1"/>
  <c r="AJ353" i="8"/>
  <c r="AJ342" i="8"/>
  <c r="AJ368" i="8"/>
  <c r="AJ258" i="8"/>
  <c r="AJ134" i="8"/>
  <c r="J138" i="23" s="1"/>
  <c r="AJ186" i="8"/>
  <c r="AJ196" i="8"/>
  <c r="AJ324" i="8"/>
  <c r="AJ113" i="8"/>
  <c r="J117" i="23" s="1"/>
  <c r="AJ177" i="8"/>
  <c r="AJ241" i="8"/>
  <c r="AJ305" i="8"/>
  <c r="AJ78" i="8"/>
  <c r="J82" i="23" s="1"/>
  <c r="AJ334" i="8"/>
  <c r="AJ278" i="8"/>
  <c r="AJ352" i="8"/>
  <c r="AJ226" i="8"/>
  <c r="AJ70" i="8"/>
  <c r="J74" i="23" s="1"/>
  <c r="AJ122" i="8"/>
  <c r="J126" i="23" s="1"/>
  <c r="AJ39" i="8"/>
  <c r="J43" i="23" s="1"/>
  <c r="AJ103" i="8"/>
  <c r="J107" i="23" s="1"/>
  <c r="AJ167" i="8"/>
  <c r="AJ231" i="8"/>
  <c r="AJ295" i="8"/>
  <c r="AJ24" i="8"/>
  <c r="J28" i="23" s="1"/>
  <c r="AJ88" i="8"/>
  <c r="J92" i="23" s="1"/>
  <c r="AJ152" i="8"/>
  <c r="J156" i="23" s="1"/>
  <c r="AJ216" i="8"/>
  <c r="AJ280" i="8"/>
  <c r="AJ344" i="8"/>
  <c r="AJ69" i="8"/>
  <c r="J73" i="23" s="1"/>
  <c r="AJ133" i="8"/>
  <c r="J137" i="23" s="1"/>
  <c r="AJ197" i="8"/>
  <c r="AJ261" i="8"/>
  <c r="AJ325" i="8"/>
  <c r="AJ158" i="8"/>
  <c r="J162" i="23" s="1"/>
  <c r="AJ365" i="8"/>
  <c r="AJ371" i="8"/>
  <c r="AJ50" i="8"/>
  <c r="J54" i="23" s="1"/>
  <c r="AJ306" i="8"/>
  <c r="AJ230" i="8"/>
  <c r="AJ282" i="8"/>
  <c r="AJ43" i="8"/>
  <c r="J47" i="23" s="1"/>
  <c r="AJ107" i="8"/>
  <c r="J111" i="23" s="1"/>
  <c r="AJ171" i="8"/>
  <c r="AJ235" i="8"/>
  <c r="AJ299" i="8"/>
  <c r="AJ28" i="8"/>
  <c r="J32" i="23" s="1"/>
  <c r="AJ92" i="8"/>
  <c r="J96" i="23" s="1"/>
  <c r="AJ156" i="8"/>
  <c r="J160" i="23" s="1"/>
  <c r="AJ220" i="8"/>
  <c r="AJ284" i="8"/>
  <c r="AJ348" i="8"/>
  <c r="AJ73" i="8"/>
  <c r="J77" i="23" s="1"/>
  <c r="AJ137" i="8"/>
  <c r="J141" i="23" s="1"/>
  <c r="AJ201" i="8"/>
  <c r="AJ265" i="8"/>
  <c r="AJ329" i="8"/>
  <c r="AJ174" i="8"/>
  <c r="AJ369" i="8"/>
  <c r="AJ42" i="8"/>
  <c r="J46" i="23" s="1"/>
  <c r="AJ66" i="8"/>
  <c r="J70" i="23" s="1"/>
  <c r="AJ322" i="8"/>
  <c r="AJ262" i="8"/>
  <c r="AJ314" i="8"/>
  <c r="AZ23" i="8"/>
  <c r="AB378" i="8"/>
  <c r="AI378" i="8" s="1"/>
  <c r="AB394" i="8"/>
  <c r="AI394" i="8" s="1"/>
  <c r="AB403" i="8"/>
  <c r="AB380" i="8"/>
  <c r="AI380" i="8" s="1"/>
  <c r="AB396" i="8"/>
  <c r="AI396" i="8" s="1"/>
  <c r="AB379" i="8"/>
  <c r="AI379" i="8" s="1"/>
  <c r="AB392" i="8"/>
  <c r="AB383" i="8"/>
  <c r="AI383" i="8" s="1"/>
  <c r="AB12" i="8"/>
  <c r="AB21" i="8"/>
  <c r="AB11" i="8"/>
  <c r="AB31" i="8"/>
  <c r="AB19" i="8"/>
  <c r="AB26" i="8"/>
  <c r="AB35" i="8"/>
  <c r="AB51" i="8"/>
  <c r="I55" i="23" s="1"/>
  <c r="BG55" i="23" s="1"/>
  <c r="AB44" i="8"/>
  <c r="I48" i="23" s="1"/>
  <c r="BG48" i="23" s="1"/>
  <c r="AB33" i="8"/>
  <c r="AB40" i="8"/>
  <c r="AB49" i="8"/>
  <c r="I53" i="23" s="1"/>
  <c r="BG53" i="23" s="1"/>
  <c r="AB55" i="8"/>
  <c r="I59" i="23" s="1"/>
  <c r="AB59" i="8"/>
  <c r="I63" i="23" s="1"/>
  <c r="H63" i="23" s="1"/>
  <c r="AB382" i="8"/>
  <c r="AI382" i="8" s="1"/>
  <c r="AB399" i="8"/>
  <c r="AI399" i="8" s="1"/>
  <c r="AB405" i="8"/>
  <c r="AI405" i="8" s="1"/>
  <c r="AB388" i="8"/>
  <c r="AI388" i="8" s="1"/>
  <c r="AB400" i="8"/>
  <c r="AI400" i="8" s="1"/>
  <c r="AB381" i="8"/>
  <c r="AI381" i="8" s="1"/>
  <c r="AB393" i="8"/>
  <c r="AI393" i="8" s="1"/>
  <c r="AB15" i="8"/>
  <c r="AB24" i="8"/>
  <c r="AB22" i="8"/>
  <c r="AB10" i="8"/>
  <c r="AB30" i="8"/>
  <c r="AB28" i="8"/>
  <c r="AB36" i="8"/>
  <c r="AB52" i="8"/>
  <c r="AB48" i="8"/>
  <c r="AB34" i="8"/>
  <c r="AB41" i="8"/>
  <c r="I45" i="23" s="1"/>
  <c r="AB54" i="8"/>
  <c r="AB56" i="8"/>
  <c r="I60" i="23" s="1"/>
  <c r="H60" i="23" s="1"/>
  <c r="AB61" i="8"/>
  <c r="I65" i="23" s="1"/>
  <c r="AB377" i="8"/>
  <c r="AI377" i="8" s="1"/>
  <c r="AB384" i="8"/>
  <c r="AI384" i="8" s="1"/>
  <c r="AB401" i="8"/>
  <c r="AI401" i="8" s="1"/>
  <c r="AB385" i="8"/>
  <c r="AB390" i="8"/>
  <c r="AB386" i="8"/>
  <c r="AI386" i="8" s="1"/>
  <c r="AB389" i="8"/>
  <c r="AI389" i="8" s="1"/>
  <c r="AB398" i="8"/>
  <c r="AI398" i="8" s="1"/>
  <c r="AB16" i="8"/>
  <c r="AB25" i="8"/>
  <c r="AB23" i="8"/>
  <c r="AB14" i="8"/>
  <c r="AB13" i="8"/>
  <c r="AB29" i="8"/>
  <c r="AB45" i="8"/>
  <c r="AB53" i="8"/>
  <c r="I57" i="23" s="1"/>
  <c r="BG57" i="23" s="1"/>
  <c r="AB50" i="8"/>
  <c r="I54" i="23" s="1"/>
  <c r="BG54" i="23" s="1"/>
  <c r="AB37" i="8"/>
  <c r="AB42" i="8"/>
  <c r="I46" i="23" s="1"/>
  <c r="BG46" i="23" s="1"/>
  <c r="AB58" i="8"/>
  <c r="I62" i="23" s="1"/>
  <c r="AB57" i="8"/>
  <c r="I61" i="23" s="1"/>
  <c r="AB376" i="8"/>
  <c r="AB387" i="8"/>
  <c r="AI387" i="8" s="1"/>
  <c r="AB402" i="8"/>
  <c r="AB375" i="8"/>
  <c r="AI375" i="8" s="1"/>
  <c r="AB395" i="8"/>
  <c r="AI395" i="8" s="1"/>
  <c r="AB397" i="8"/>
  <c r="AI397" i="8" s="1"/>
  <c r="AB391" i="8"/>
  <c r="AI391" i="8" s="1"/>
  <c r="AB404" i="8"/>
  <c r="AI404" i="8" s="1"/>
  <c r="AB17" i="8"/>
  <c r="AB32" i="8"/>
  <c r="AB27" i="8"/>
  <c r="AB18" i="8"/>
  <c r="AB20" i="8"/>
  <c r="AB47" i="8"/>
  <c r="AB39" i="8"/>
  <c r="AB43" i="8"/>
  <c r="I47" i="23" s="1"/>
  <c r="BG47" i="23" s="1"/>
  <c r="AB38" i="8"/>
  <c r="AB46" i="8"/>
  <c r="I50" i="23" s="1"/>
  <c r="BG50" i="23" s="1"/>
  <c r="AB62" i="8"/>
  <c r="I66" i="23" s="1"/>
  <c r="H66" i="23" s="1"/>
  <c r="AB60" i="8"/>
  <c r="I64" i="23" s="1"/>
  <c r="AB152" i="8"/>
  <c r="AB73" i="8"/>
  <c r="AB329" i="8"/>
  <c r="AB314" i="8"/>
  <c r="AB111" i="8"/>
  <c r="AB300" i="8"/>
  <c r="AI300" i="8" s="1"/>
  <c r="AB64" i="8"/>
  <c r="I68" i="23" s="1"/>
  <c r="AB320" i="8"/>
  <c r="AB241" i="8"/>
  <c r="AI241" i="8" s="1"/>
  <c r="AB162" i="8"/>
  <c r="AB292" i="8"/>
  <c r="AI292" i="8" s="1"/>
  <c r="AB213" i="8"/>
  <c r="AI213" i="8" s="1"/>
  <c r="AB134" i="8"/>
  <c r="AB91" i="8"/>
  <c r="I95" i="23" s="1"/>
  <c r="AB237" i="8"/>
  <c r="AB287" i="8"/>
  <c r="AB147" i="8"/>
  <c r="I151" i="23" s="1"/>
  <c r="BG151" i="23" s="1"/>
  <c r="AB286" i="8"/>
  <c r="AI286" i="8" s="1"/>
  <c r="AB168" i="8"/>
  <c r="AB89" i="8"/>
  <c r="AB345" i="8"/>
  <c r="AI345" i="8" s="1"/>
  <c r="AB266" i="8"/>
  <c r="AI266" i="8" s="1"/>
  <c r="AB231" i="8"/>
  <c r="AB252" i="8"/>
  <c r="AI252" i="8" s="1"/>
  <c r="AB216" i="8"/>
  <c r="AB137" i="8"/>
  <c r="AB122" i="8"/>
  <c r="I126" i="23" s="1"/>
  <c r="AB307" i="8"/>
  <c r="AB108" i="8"/>
  <c r="AB364" i="8"/>
  <c r="AI364" i="8" s="1"/>
  <c r="AB128" i="8"/>
  <c r="AB83" i="8"/>
  <c r="AB305" i="8"/>
  <c r="AB100" i="8"/>
  <c r="AB356" i="8"/>
  <c r="AI356" i="8" s="1"/>
  <c r="AB277" i="8"/>
  <c r="AI277" i="8" s="1"/>
  <c r="AB198" i="8"/>
  <c r="AI198" i="8" s="1"/>
  <c r="AB355" i="8"/>
  <c r="AI355" i="8" s="1"/>
  <c r="AB158" i="8"/>
  <c r="I162" i="23" s="1"/>
  <c r="BG162" i="23" s="1"/>
  <c r="AB351" i="8"/>
  <c r="AI351" i="8" s="1"/>
  <c r="AB263" i="8"/>
  <c r="AI263" i="8" s="1"/>
  <c r="AB195" i="8"/>
  <c r="AI195" i="8" s="1"/>
  <c r="AB232" i="8"/>
  <c r="AB153" i="8"/>
  <c r="I157" i="23" s="1"/>
  <c r="BG157" i="23" s="1"/>
  <c r="AB74" i="8"/>
  <c r="AB330" i="8"/>
  <c r="AI330" i="8" s="1"/>
  <c r="AB187" i="8"/>
  <c r="AI187" i="8" s="1"/>
  <c r="AB316" i="8"/>
  <c r="AB80" i="8"/>
  <c r="AB336" i="8"/>
  <c r="AI336" i="8" s="1"/>
  <c r="AB257" i="8"/>
  <c r="AB178" i="8"/>
  <c r="AI178" i="8" s="1"/>
  <c r="AB308" i="8"/>
  <c r="AI308" i="8" s="1"/>
  <c r="AB280" i="8"/>
  <c r="AI280" i="8" s="1"/>
  <c r="AB201" i="8"/>
  <c r="AB186" i="8"/>
  <c r="AI186" i="8" s="1"/>
  <c r="AB167" i="8"/>
  <c r="AI167" i="8" s="1"/>
  <c r="AB172" i="8"/>
  <c r="AI172" i="8" s="1"/>
  <c r="AB93" i="8"/>
  <c r="AB192" i="8"/>
  <c r="AI192" i="8" s="1"/>
  <c r="AB113" i="8"/>
  <c r="AB369" i="8"/>
  <c r="AI369" i="8" s="1"/>
  <c r="AB164" i="8"/>
  <c r="AI164" i="8" s="1"/>
  <c r="AB85" i="8"/>
  <c r="I89" i="23" s="1"/>
  <c r="AB341" i="8"/>
  <c r="AI341" i="8" s="1"/>
  <c r="AB262" i="8"/>
  <c r="AI262" i="8" s="1"/>
  <c r="AB215" i="8"/>
  <c r="AB302" i="8"/>
  <c r="AI302" i="8" s="1"/>
  <c r="AB110" i="8"/>
  <c r="I114" i="23" s="1"/>
  <c r="AB207" i="8"/>
  <c r="AI207" i="8" s="1"/>
  <c r="AB311" i="8"/>
  <c r="AB296" i="8"/>
  <c r="AI296" i="8" s="1"/>
  <c r="AB217" i="8"/>
  <c r="AB138" i="8"/>
  <c r="AB115" i="8"/>
  <c r="I119" i="23" s="1"/>
  <c r="AB124" i="8"/>
  <c r="I128" i="23" s="1"/>
  <c r="AB75" i="8"/>
  <c r="AB88" i="8"/>
  <c r="AB344" i="8"/>
  <c r="AI344" i="8" s="1"/>
  <c r="AB265" i="8"/>
  <c r="AI265" i="8" s="1"/>
  <c r="AB250" i="8"/>
  <c r="AI250" i="8" s="1"/>
  <c r="AB123" i="8"/>
  <c r="AB236" i="8"/>
  <c r="AB157" i="8"/>
  <c r="I161" i="23" s="1"/>
  <c r="BG161" i="23" s="1"/>
  <c r="AB256" i="8"/>
  <c r="AI256" i="8" s="1"/>
  <c r="AB177" i="8"/>
  <c r="AI177" i="8" s="1"/>
  <c r="AB98" i="8"/>
  <c r="I102" i="23" s="1"/>
  <c r="AB228" i="8"/>
  <c r="AB149" i="8"/>
  <c r="I153" i="23" s="1"/>
  <c r="BG153" i="23" s="1"/>
  <c r="AB70" i="8"/>
  <c r="AB326" i="8"/>
  <c r="AI326" i="8" s="1"/>
  <c r="AB171" i="8"/>
  <c r="AI171" i="8" s="1"/>
  <c r="AB259" i="8"/>
  <c r="AI259" i="8" s="1"/>
  <c r="AB274" i="8"/>
  <c r="AI274" i="8" s="1"/>
  <c r="AB126" i="8"/>
  <c r="I130" i="23" s="1"/>
  <c r="AB104" i="8"/>
  <c r="AB360" i="8"/>
  <c r="AB281" i="8"/>
  <c r="AI281" i="8" s="1"/>
  <c r="AB202" i="8"/>
  <c r="AI202" i="8" s="1"/>
  <c r="AB371" i="8"/>
  <c r="AI371" i="8" s="1"/>
  <c r="AB188" i="8"/>
  <c r="AI188" i="8" s="1"/>
  <c r="AB109" i="8"/>
  <c r="AB208" i="8"/>
  <c r="AB129" i="8"/>
  <c r="AB87" i="8"/>
  <c r="AB180" i="8"/>
  <c r="AI180" i="8" s="1"/>
  <c r="AB101" i="8"/>
  <c r="AB173" i="8"/>
  <c r="AB193" i="8"/>
  <c r="AI193" i="8" s="1"/>
  <c r="AB244" i="8"/>
  <c r="AI244" i="8" s="1"/>
  <c r="AB293" i="8"/>
  <c r="AI293" i="8" s="1"/>
  <c r="AB214" i="8"/>
  <c r="AB191" i="8"/>
  <c r="AI191" i="8" s="1"/>
  <c r="AB206" i="8"/>
  <c r="AI206" i="8" s="1"/>
  <c r="AB253" i="8"/>
  <c r="AI253" i="8" s="1"/>
  <c r="AB335" i="8"/>
  <c r="AI335" i="8" s="1"/>
  <c r="AB323" i="8"/>
  <c r="AB290" i="8"/>
  <c r="AI290" i="8" s="1"/>
  <c r="AB248" i="8"/>
  <c r="AB169" i="8"/>
  <c r="AI169" i="8" s="1"/>
  <c r="AB90" i="8"/>
  <c r="I94" i="23" s="1"/>
  <c r="AB346" i="8"/>
  <c r="AI346" i="8" s="1"/>
  <c r="AB251" i="8"/>
  <c r="AI251" i="8" s="1"/>
  <c r="AB268" i="8"/>
  <c r="AI268" i="8" s="1"/>
  <c r="AB96" i="8"/>
  <c r="AB352" i="8"/>
  <c r="AI352" i="8" s="1"/>
  <c r="AB273" i="8"/>
  <c r="AI273" i="8" s="1"/>
  <c r="AB68" i="8"/>
  <c r="I72" i="23" s="1"/>
  <c r="AB324" i="8"/>
  <c r="AB245" i="8"/>
  <c r="AI245" i="8" s="1"/>
  <c r="AB166" i="8"/>
  <c r="AI166" i="8" s="1"/>
  <c r="AB227" i="8"/>
  <c r="AB365" i="8"/>
  <c r="AI365" i="8" s="1"/>
  <c r="AB331" i="8"/>
  <c r="AI331" i="8" s="1"/>
  <c r="AB159" i="8"/>
  <c r="AB350" i="8"/>
  <c r="AB194" i="8"/>
  <c r="AI194" i="8" s="1"/>
  <c r="AB72" i="8"/>
  <c r="AB328" i="8"/>
  <c r="AB313" i="8"/>
  <c r="AB298" i="8"/>
  <c r="AB223" i="8"/>
  <c r="AI223" i="8" s="1"/>
  <c r="AB220" i="8"/>
  <c r="AB141" i="8"/>
  <c r="AB240" i="8"/>
  <c r="AB161" i="8"/>
  <c r="AB82" i="8"/>
  <c r="I86" i="23" s="1"/>
  <c r="AB212" i="8"/>
  <c r="AI212" i="8" s="1"/>
  <c r="AB133" i="8"/>
  <c r="I137" i="23" s="1"/>
  <c r="AB99" i="8"/>
  <c r="AB310" i="8"/>
  <c r="AB107" i="8"/>
  <c r="I111" i="23" s="1"/>
  <c r="AB242" i="8"/>
  <c r="AI242" i="8" s="1"/>
  <c r="AB349" i="8"/>
  <c r="AI349" i="8" s="1"/>
  <c r="AB319" i="8"/>
  <c r="AB144" i="8"/>
  <c r="I148" i="23" s="1"/>
  <c r="AB321" i="8"/>
  <c r="AB372" i="8"/>
  <c r="AI372" i="8" s="1"/>
  <c r="AB357" i="8"/>
  <c r="AI357" i="8" s="1"/>
  <c r="AB278" i="8"/>
  <c r="AB279" i="8"/>
  <c r="AI279" i="8" s="1"/>
  <c r="AB334" i="8"/>
  <c r="AI334" i="8" s="1"/>
  <c r="AB174" i="8"/>
  <c r="AB269" i="8"/>
  <c r="AI269" i="8" s="1"/>
  <c r="AB139" i="8"/>
  <c r="AB211" i="8"/>
  <c r="AI211" i="8" s="1"/>
  <c r="AB312" i="8"/>
  <c r="AB233" i="8"/>
  <c r="AB154" i="8"/>
  <c r="AB179" i="8"/>
  <c r="AI179" i="8" s="1"/>
  <c r="AB76" i="8"/>
  <c r="AB332" i="8"/>
  <c r="AI332" i="8" s="1"/>
  <c r="AB160" i="8"/>
  <c r="I164" i="23" s="1"/>
  <c r="BG164" i="23" s="1"/>
  <c r="AB81" i="8"/>
  <c r="AB337" i="8"/>
  <c r="AB132" i="8"/>
  <c r="AB95" i="8"/>
  <c r="AB309" i="8"/>
  <c r="AI309" i="8" s="1"/>
  <c r="AB230" i="8"/>
  <c r="AI230" i="8" s="1"/>
  <c r="AB367" i="8"/>
  <c r="AI367" i="8" s="1"/>
  <c r="AB238" i="8"/>
  <c r="AI238" i="8" s="1"/>
  <c r="AB317" i="8"/>
  <c r="AI317" i="8" s="1"/>
  <c r="AB219" i="8"/>
  <c r="AB271" i="8"/>
  <c r="AI271" i="8" s="1"/>
  <c r="AB322" i="8"/>
  <c r="AI322" i="8" s="1"/>
  <c r="AB136" i="8"/>
  <c r="AB121" i="8"/>
  <c r="I125" i="23" s="1"/>
  <c r="AB106" i="8"/>
  <c r="AB362" i="8"/>
  <c r="AB315" i="8"/>
  <c r="AI315" i="8" s="1"/>
  <c r="AB284" i="8"/>
  <c r="AB205" i="8"/>
  <c r="AI205" i="8" s="1"/>
  <c r="AB304" i="8"/>
  <c r="AI304" i="8" s="1"/>
  <c r="AB225" i="8"/>
  <c r="AI225" i="8" s="1"/>
  <c r="AB146" i="8"/>
  <c r="AB276" i="8"/>
  <c r="AI276" i="8" s="1"/>
  <c r="AB197" i="8"/>
  <c r="AI197" i="8" s="1"/>
  <c r="AB118" i="8"/>
  <c r="AB374" i="8"/>
  <c r="AI374" i="8" s="1"/>
  <c r="AB363" i="8"/>
  <c r="AB247" i="8"/>
  <c r="AI247" i="8" s="1"/>
  <c r="AB370" i="8"/>
  <c r="AI370" i="8" s="1"/>
  <c r="AB67" i="8"/>
  <c r="I71" i="23" s="1"/>
  <c r="AB226" i="8"/>
  <c r="AI226" i="8" s="1"/>
  <c r="AB79" i="8"/>
  <c r="AB143" i="8"/>
  <c r="AB175" i="8"/>
  <c r="AI175" i="8" s="1"/>
  <c r="AB183" i="8"/>
  <c r="AI183" i="8" s="1"/>
  <c r="AB283" i="8"/>
  <c r="AB272" i="8"/>
  <c r="AI272" i="8" s="1"/>
  <c r="AB114" i="8"/>
  <c r="I118" i="23" s="1"/>
  <c r="AB165" i="8"/>
  <c r="AB86" i="8"/>
  <c r="I90" i="23" s="1"/>
  <c r="AB342" i="8"/>
  <c r="AI342" i="8" s="1"/>
  <c r="AB235" i="8"/>
  <c r="AI235" i="8" s="1"/>
  <c r="AB359" i="8"/>
  <c r="AB306" i="8"/>
  <c r="AB190" i="8"/>
  <c r="AI190" i="8" s="1"/>
  <c r="AB221" i="8"/>
  <c r="AI221" i="8" s="1"/>
  <c r="AB120" i="8"/>
  <c r="AB63" i="8"/>
  <c r="I67" i="23" s="1"/>
  <c r="AB297" i="8"/>
  <c r="AI297" i="8" s="1"/>
  <c r="AB218" i="8"/>
  <c r="AI218" i="8" s="1"/>
  <c r="AB239" i="8"/>
  <c r="AB140" i="8"/>
  <c r="AB125" i="8"/>
  <c r="AB224" i="8"/>
  <c r="AI224" i="8" s="1"/>
  <c r="AB145" i="8"/>
  <c r="I149" i="23" s="1"/>
  <c r="AB66" i="8"/>
  <c r="AB196" i="8"/>
  <c r="AI196" i="8" s="1"/>
  <c r="AB117" i="8"/>
  <c r="AB373" i="8"/>
  <c r="AI373" i="8" s="1"/>
  <c r="AB294" i="8"/>
  <c r="AI294" i="8" s="1"/>
  <c r="AB343" i="8"/>
  <c r="AI343" i="8" s="1"/>
  <c r="AB366" i="8"/>
  <c r="AB210" i="8"/>
  <c r="AI210" i="8" s="1"/>
  <c r="AB333" i="8"/>
  <c r="AB267" i="8"/>
  <c r="AI267" i="8" s="1"/>
  <c r="AB339" i="8"/>
  <c r="AI339" i="8" s="1"/>
  <c r="AB200" i="8"/>
  <c r="AI200" i="8" s="1"/>
  <c r="AB185" i="8"/>
  <c r="AI185" i="8" s="1"/>
  <c r="AB170" i="8"/>
  <c r="AI170" i="8" s="1"/>
  <c r="AB243" i="8"/>
  <c r="AI243" i="8" s="1"/>
  <c r="AB92" i="8"/>
  <c r="AB348" i="8"/>
  <c r="AI348" i="8" s="1"/>
  <c r="AB112" i="8"/>
  <c r="AB368" i="8"/>
  <c r="AB289" i="8"/>
  <c r="AI289" i="8" s="1"/>
  <c r="AB84" i="8"/>
  <c r="AB340" i="8"/>
  <c r="AI340" i="8" s="1"/>
  <c r="AB261" i="8"/>
  <c r="AI261" i="8" s="1"/>
  <c r="AB182" i="8"/>
  <c r="AB291" i="8"/>
  <c r="AI291" i="8" s="1"/>
  <c r="AB94" i="8"/>
  <c r="AB135" i="8"/>
  <c r="I139" i="23" s="1"/>
  <c r="AB354" i="8"/>
  <c r="AB78" i="8"/>
  <c r="AB65" i="8"/>
  <c r="AB116" i="8"/>
  <c r="AB229" i="8"/>
  <c r="AB150" i="8"/>
  <c r="I154" i="23" s="1"/>
  <c r="BG154" i="23" s="1"/>
  <c r="AB163" i="8"/>
  <c r="AI163" i="8" s="1"/>
  <c r="AB301" i="8"/>
  <c r="AI301" i="8" s="1"/>
  <c r="AB203" i="8"/>
  <c r="AB275" i="8"/>
  <c r="AI275" i="8" s="1"/>
  <c r="AB318" i="8"/>
  <c r="AI318" i="8" s="1"/>
  <c r="AB142" i="8"/>
  <c r="AB184" i="8"/>
  <c r="AI184" i="8" s="1"/>
  <c r="AB105" i="8"/>
  <c r="AB361" i="8"/>
  <c r="AI361" i="8" s="1"/>
  <c r="AB282" i="8"/>
  <c r="AI282" i="8" s="1"/>
  <c r="AB295" i="8"/>
  <c r="AB204" i="8"/>
  <c r="AB189" i="8"/>
  <c r="AI189" i="8" s="1"/>
  <c r="AB288" i="8"/>
  <c r="AI288" i="8" s="1"/>
  <c r="AB209" i="8"/>
  <c r="AI209" i="8" s="1"/>
  <c r="AB130" i="8"/>
  <c r="AB260" i="8"/>
  <c r="AI260" i="8" s="1"/>
  <c r="AB181" i="8"/>
  <c r="AI181" i="8" s="1"/>
  <c r="AB102" i="8"/>
  <c r="AB358" i="8"/>
  <c r="AI358" i="8" s="1"/>
  <c r="AB299" i="8"/>
  <c r="AI299" i="8" s="1"/>
  <c r="AB119" i="8"/>
  <c r="AB338" i="8"/>
  <c r="AI338" i="8" s="1"/>
  <c r="AB222" i="8"/>
  <c r="AB285" i="8"/>
  <c r="AI285" i="8" s="1"/>
  <c r="AB155" i="8"/>
  <c r="AB264" i="8"/>
  <c r="AI264" i="8" s="1"/>
  <c r="AB249" i="8"/>
  <c r="AI249" i="8" s="1"/>
  <c r="AB234" i="8"/>
  <c r="AI234" i="8" s="1"/>
  <c r="AB103" i="8"/>
  <c r="AB156" i="8"/>
  <c r="AB77" i="8"/>
  <c r="I81" i="23" s="1"/>
  <c r="AB176" i="8"/>
  <c r="AI176" i="8" s="1"/>
  <c r="AB97" i="8"/>
  <c r="AB353" i="8"/>
  <c r="AI353" i="8" s="1"/>
  <c r="AB148" i="8"/>
  <c r="I152" i="23" s="1"/>
  <c r="BG152" i="23" s="1"/>
  <c r="AB69" i="8"/>
  <c r="AB325" i="8"/>
  <c r="AB246" i="8"/>
  <c r="AB151" i="8"/>
  <c r="AB270" i="8"/>
  <c r="AI270" i="8" s="1"/>
  <c r="AB71" i="8"/>
  <c r="I75" i="23" s="1"/>
  <c r="AB347" i="8"/>
  <c r="AI347" i="8" s="1"/>
  <c r="AB127" i="8"/>
  <c r="AB258" i="8"/>
  <c r="AI258" i="8" s="1"/>
  <c r="AB255" i="8"/>
  <c r="AI255" i="8" s="1"/>
  <c r="AB199" i="8"/>
  <c r="AI199" i="8" s="1"/>
  <c r="AB131" i="8"/>
  <c r="AB254" i="8"/>
  <c r="AI254" i="8" s="1"/>
  <c r="AB327" i="8"/>
  <c r="AB303" i="8"/>
  <c r="AI303" i="8" s="1"/>
  <c r="AR379" i="8"/>
  <c r="AS379" i="8" s="1"/>
  <c r="AR392" i="8"/>
  <c r="AS392" i="8" s="1"/>
  <c r="AR399" i="8"/>
  <c r="AS399" i="8" s="1"/>
  <c r="AR402" i="8"/>
  <c r="AS402" i="8" s="1"/>
  <c r="AR386" i="8"/>
  <c r="AS386" i="8" s="1"/>
  <c r="AR396" i="8"/>
  <c r="AS396" i="8" s="1"/>
  <c r="AR376" i="8"/>
  <c r="AS376" i="8" s="1"/>
  <c r="AR395" i="8"/>
  <c r="AS395" i="8" s="1"/>
  <c r="AR15" i="8"/>
  <c r="AR28" i="8"/>
  <c r="AR22" i="8"/>
  <c r="AR31" i="8"/>
  <c r="AR21" i="8"/>
  <c r="AR40" i="8"/>
  <c r="AR48" i="8"/>
  <c r="AR54" i="8"/>
  <c r="AR39" i="8"/>
  <c r="AR53" i="8"/>
  <c r="AR62" i="8"/>
  <c r="AR57" i="8"/>
  <c r="AR380" i="8"/>
  <c r="AS380" i="8" s="1"/>
  <c r="AR393" i="8"/>
  <c r="AS393" i="8" s="1"/>
  <c r="AR401" i="8"/>
  <c r="AS401" i="8" s="1"/>
  <c r="AR400" i="8"/>
  <c r="AS400" i="8" s="1"/>
  <c r="AR387" i="8"/>
  <c r="AS387" i="8" s="1"/>
  <c r="AR403" i="8"/>
  <c r="AS403" i="8" s="1"/>
  <c r="AR378" i="8"/>
  <c r="AS378" i="8" s="1"/>
  <c r="AR404" i="8"/>
  <c r="AS404" i="8" s="1"/>
  <c r="AR27" i="8"/>
  <c r="AR18" i="8"/>
  <c r="AR11" i="8"/>
  <c r="AR23" i="8"/>
  <c r="AR10" i="8"/>
  <c r="AR24" i="8"/>
  <c r="AR41" i="8"/>
  <c r="AR49" i="8"/>
  <c r="AR34" i="8"/>
  <c r="AR45" i="8"/>
  <c r="AR36" i="8"/>
  <c r="AR59" i="8"/>
  <c r="AR61" i="8"/>
  <c r="AR381" i="8"/>
  <c r="AS381" i="8" s="1"/>
  <c r="AR397" i="8"/>
  <c r="AS397" i="8" s="1"/>
  <c r="AR383" i="8"/>
  <c r="AS383" i="8" s="1"/>
  <c r="AR384" i="8"/>
  <c r="AS384" i="8" s="1"/>
  <c r="AR388" i="8"/>
  <c r="AS388" i="8" s="1"/>
  <c r="AR405" i="8"/>
  <c r="AS405" i="8" s="1"/>
  <c r="AR382" i="8"/>
  <c r="AS382" i="8" s="1"/>
  <c r="AR29" i="8"/>
  <c r="AR19" i="8"/>
  <c r="AR13" i="8"/>
  <c r="AR25" i="8"/>
  <c r="AR12" i="8"/>
  <c r="AR30" i="8"/>
  <c r="AR33" i="8"/>
  <c r="AR43" i="8"/>
  <c r="AR42" i="8"/>
  <c r="AR35" i="8"/>
  <c r="AR47" i="8"/>
  <c r="AR50" i="8"/>
  <c r="AR55" i="8"/>
  <c r="AR56" i="8"/>
  <c r="AR375" i="8"/>
  <c r="AS375" i="8" s="1"/>
  <c r="AR391" i="8"/>
  <c r="AS391" i="8" s="1"/>
  <c r="AR398" i="8"/>
  <c r="AS398" i="8" s="1"/>
  <c r="AR389" i="8"/>
  <c r="AS389" i="8" s="1"/>
  <c r="AR385" i="8"/>
  <c r="AS385" i="8" s="1"/>
  <c r="AR394" i="8"/>
  <c r="AS394" i="8" s="1"/>
  <c r="AR377" i="8"/>
  <c r="AS377" i="8" s="1"/>
  <c r="AR390" i="8"/>
  <c r="AS390" i="8" s="1"/>
  <c r="AR14" i="8"/>
  <c r="AR20" i="8"/>
  <c r="AR17" i="8"/>
  <c r="AR26" i="8"/>
  <c r="AR16" i="8"/>
  <c r="AR32" i="8"/>
  <c r="AR37" i="8"/>
  <c r="AR44" i="8"/>
  <c r="AR46" i="8"/>
  <c r="AR38" i="8"/>
  <c r="AR51" i="8"/>
  <c r="AR52" i="8"/>
  <c r="AR58" i="8"/>
  <c r="AR60" i="8"/>
  <c r="AR70" i="8"/>
  <c r="AR86" i="8"/>
  <c r="AR102" i="8"/>
  <c r="AR118" i="8"/>
  <c r="AR134" i="8"/>
  <c r="AR150" i="8"/>
  <c r="AR166" i="8"/>
  <c r="AS166" i="8" s="1"/>
  <c r="AR182" i="8"/>
  <c r="AS182" i="8" s="1"/>
  <c r="AR198" i="8"/>
  <c r="AS198" i="8" s="1"/>
  <c r="AR214" i="8"/>
  <c r="AS214" i="8" s="1"/>
  <c r="AR230" i="8"/>
  <c r="AS230" i="8" s="1"/>
  <c r="AR246" i="8"/>
  <c r="AS246" i="8" s="1"/>
  <c r="AR262" i="8"/>
  <c r="AS262" i="8" s="1"/>
  <c r="AR278" i="8"/>
  <c r="AS278" i="8" s="1"/>
  <c r="AR294" i="8"/>
  <c r="AS294" i="8" s="1"/>
  <c r="AR310" i="8"/>
  <c r="AS310" i="8" s="1"/>
  <c r="AR326" i="8"/>
  <c r="AS326" i="8" s="1"/>
  <c r="AR342" i="8"/>
  <c r="AS342" i="8" s="1"/>
  <c r="AR358" i="8"/>
  <c r="AS358" i="8" s="1"/>
  <c r="AR74" i="8"/>
  <c r="AR90" i="8"/>
  <c r="AR106" i="8"/>
  <c r="AR122" i="8"/>
  <c r="AR138" i="8"/>
  <c r="AR154" i="8"/>
  <c r="AR170" i="8"/>
  <c r="AS170" i="8" s="1"/>
  <c r="AR186" i="8"/>
  <c r="AS186" i="8" s="1"/>
  <c r="AR202" i="8"/>
  <c r="AS202" i="8" s="1"/>
  <c r="AR218" i="8"/>
  <c r="AS218" i="8" s="1"/>
  <c r="AR234" i="8"/>
  <c r="AS234" i="8" s="1"/>
  <c r="AR250" i="8"/>
  <c r="AS250" i="8" s="1"/>
  <c r="AR266" i="8"/>
  <c r="AS266" i="8" s="1"/>
  <c r="AR282" i="8"/>
  <c r="AS282" i="8" s="1"/>
  <c r="AR298" i="8"/>
  <c r="AS298" i="8" s="1"/>
  <c r="AR314" i="8"/>
  <c r="AS314" i="8" s="1"/>
  <c r="AR330" i="8"/>
  <c r="AS330" i="8" s="1"/>
  <c r="AR346" i="8"/>
  <c r="AS346" i="8" s="1"/>
  <c r="AR362" i="8"/>
  <c r="AS362" i="8" s="1"/>
  <c r="AR63" i="8"/>
  <c r="AR79" i="8"/>
  <c r="AR95" i="8"/>
  <c r="AR111" i="8"/>
  <c r="AR127" i="8"/>
  <c r="AR143" i="8"/>
  <c r="AR159" i="8"/>
  <c r="AZ25" i="8"/>
  <c r="AR78" i="8"/>
  <c r="AR94" i="8"/>
  <c r="AR110" i="8"/>
  <c r="AR126" i="8"/>
  <c r="AR142" i="8"/>
  <c r="AR158" i="8"/>
  <c r="AR174" i="8"/>
  <c r="AS174" i="8" s="1"/>
  <c r="AR190" i="8"/>
  <c r="AS190" i="8" s="1"/>
  <c r="AR206" i="8"/>
  <c r="AS206" i="8" s="1"/>
  <c r="AR222" i="8"/>
  <c r="AS222" i="8" s="1"/>
  <c r="AR238" i="8"/>
  <c r="AS238" i="8" s="1"/>
  <c r="AR254" i="8"/>
  <c r="AS254" i="8" s="1"/>
  <c r="AR270" i="8"/>
  <c r="AS270" i="8" s="1"/>
  <c r="AR286" i="8"/>
  <c r="AS286" i="8" s="1"/>
  <c r="AR302" i="8"/>
  <c r="AS302" i="8" s="1"/>
  <c r="AR318" i="8"/>
  <c r="AS318" i="8" s="1"/>
  <c r="AR334" i="8"/>
  <c r="AS334" i="8" s="1"/>
  <c r="AR350" i="8"/>
  <c r="AS350" i="8" s="1"/>
  <c r="AR66" i="8"/>
  <c r="AR82" i="8"/>
  <c r="AR98" i="8"/>
  <c r="AR114" i="8"/>
  <c r="AR130" i="8"/>
  <c r="AR146" i="8"/>
  <c r="AR162" i="8"/>
  <c r="AR178" i="8"/>
  <c r="AS178" i="8" s="1"/>
  <c r="AR194" i="8"/>
  <c r="AS194" i="8" s="1"/>
  <c r="AR210" i="8"/>
  <c r="AS210" i="8" s="1"/>
  <c r="AR226" i="8"/>
  <c r="AS226" i="8" s="1"/>
  <c r="AR242" i="8"/>
  <c r="AS242" i="8" s="1"/>
  <c r="AR258" i="8"/>
  <c r="AS258" i="8" s="1"/>
  <c r="AR274" i="8"/>
  <c r="AS274" i="8" s="1"/>
  <c r="AR290" i="8"/>
  <c r="AS290" i="8" s="1"/>
  <c r="AR306" i="8"/>
  <c r="AS306" i="8" s="1"/>
  <c r="AR322" i="8"/>
  <c r="AS322" i="8" s="1"/>
  <c r="AR338" i="8"/>
  <c r="AS338" i="8" s="1"/>
  <c r="AR354" i="8"/>
  <c r="AS354" i="8" s="1"/>
  <c r="AR370" i="8"/>
  <c r="AS370" i="8" s="1"/>
  <c r="AR71" i="8"/>
  <c r="AR87" i="8"/>
  <c r="AR103" i="8"/>
  <c r="AR119" i="8"/>
  <c r="AR135" i="8"/>
  <c r="AR151" i="8"/>
  <c r="AR374" i="8"/>
  <c r="AS374" i="8" s="1"/>
  <c r="AR91" i="8"/>
  <c r="AR123" i="8"/>
  <c r="AR155" i="8"/>
  <c r="AR175" i="8"/>
  <c r="AS175" i="8" s="1"/>
  <c r="AR191" i="8"/>
  <c r="AS191" i="8" s="1"/>
  <c r="AR207" i="8"/>
  <c r="AS207" i="8" s="1"/>
  <c r="AR223" i="8"/>
  <c r="AS223" i="8" s="1"/>
  <c r="AR239" i="8"/>
  <c r="AS239" i="8" s="1"/>
  <c r="AR255" i="8"/>
  <c r="AS255" i="8" s="1"/>
  <c r="AR271" i="8"/>
  <c r="AS271" i="8" s="1"/>
  <c r="AR287" i="8"/>
  <c r="AS287" i="8" s="1"/>
  <c r="AR303" i="8"/>
  <c r="AS303" i="8" s="1"/>
  <c r="AR319" i="8"/>
  <c r="AS319" i="8" s="1"/>
  <c r="AR335" i="8"/>
  <c r="AS335" i="8" s="1"/>
  <c r="AR351" i="8"/>
  <c r="AS351" i="8" s="1"/>
  <c r="AR367" i="8"/>
  <c r="AS367" i="8" s="1"/>
  <c r="AR72" i="8"/>
  <c r="AR88" i="8"/>
  <c r="AR104" i="8"/>
  <c r="AR120" i="8"/>
  <c r="AR136" i="8"/>
  <c r="AR152" i="8"/>
  <c r="AR168" i="8"/>
  <c r="AS168" i="8" s="1"/>
  <c r="AR184" i="8"/>
  <c r="AS184" i="8" s="1"/>
  <c r="AR200" i="8"/>
  <c r="AS200" i="8" s="1"/>
  <c r="AR216" i="8"/>
  <c r="AS216" i="8" s="1"/>
  <c r="AR232" i="8"/>
  <c r="AS232" i="8" s="1"/>
  <c r="AR248" i="8"/>
  <c r="AS248" i="8" s="1"/>
  <c r="AR264" i="8"/>
  <c r="AS264" i="8" s="1"/>
  <c r="AR280" i="8"/>
  <c r="AS280" i="8" s="1"/>
  <c r="AR296" i="8"/>
  <c r="AS296" i="8" s="1"/>
  <c r="AR312" i="8"/>
  <c r="AS312" i="8" s="1"/>
  <c r="AR328" i="8"/>
  <c r="AS328" i="8" s="1"/>
  <c r="AR344" i="8"/>
  <c r="AS344" i="8" s="1"/>
  <c r="AR360" i="8"/>
  <c r="AS360" i="8" s="1"/>
  <c r="AR65" i="8"/>
  <c r="AR81" i="8"/>
  <c r="AR97" i="8"/>
  <c r="AR113" i="8"/>
  <c r="AR129" i="8"/>
  <c r="AR145" i="8"/>
  <c r="AR161" i="8"/>
  <c r="AR177" i="8"/>
  <c r="AS177" i="8" s="1"/>
  <c r="AR193" i="8"/>
  <c r="AS193" i="8" s="1"/>
  <c r="AR209" i="8"/>
  <c r="AS209" i="8" s="1"/>
  <c r="AR225" i="8"/>
  <c r="AS225" i="8" s="1"/>
  <c r="AR241" i="8"/>
  <c r="AS241" i="8" s="1"/>
  <c r="AR257" i="8"/>
  <c r="AS257" i="8" s="1"/>
  <c r="AR273" i="8"/>
  <c r="AS273" i="8" s="1"/>
  <c r="AR289" i="8"/>
  <c r="AS289" i="8" s="1"/>
  <c r="AR305" i="8"/>
  <c r="AS305" i="8" s="1"/>
  <c r="AR321" i="8"/>
  <c r="AS321" i="8" s="1"/>
  <c r="AR337" i="8"/>
  <c r="AS337" i="8" s="1"/>
  <c r="AR353" i="8"/>
  <c r="AS353" i="8" s="1"/>
  <c r="AR369" i="8"/>
  <c r="AS369" i="8" s="1"/>
  <c r="AR67" i="8"/>
  <c r="AR99" i="8"/>
  <c r="AR131" i="8"/>
  <c r="AR163" i="8"/>
  <c r="AS163" i="8" s="1"/>
  <c r="AR179" i="8"/>
  <c r="AS179" i="8" s="1"/>
  <c r="AR195" i="8"/>
  <c r="AS195" i="8" s="1"/>
  <c r="AR211" i="8"/>
  <c r="AS211" i="8" s="1"/>
  <c r="AR227" i="8"/>
  <c r="AS227" i="8" s="1"/>
  <c r="AR243" i="8"/>
  <c r="AS243" i="8" s="1"/>
  <c r="AR259" i="8"/>
  <c r="AS259" i="8" s="1"/>
  <c r="AR275" i="8"/>
  <c r="AS275" i="8" s="1"/>
  <c r="AR291" i="8"/>
  <c r="AS291" i="8" s="1"/>
  <c r="AR307" i="8"/>
  <c r="AS307" i="8" s="1"/>
  <c r="AR323" i="8"/>
  <c r="AS323" i="8" s="1"/>
  <c r="AR339" i="8"/>
  <c r="AS339" i="8" s="1"/>
  <c r="AR355" i="8"/>
  <c r="AS355" i="8" s="1"/>
  <c r="AR371" i="8"/>
  <c r="AS371" i="8" s="1"/>
  <c r="AR76" i="8"/>
  <c r="AR92" i="8"/>
  <c r="AR108" i="8"/>
  <c r="AR124" i="8"/>
  <c r="AR140" i="8"/>
  <c r="AR156" i="8"/>
  <c r="AR172" i="8"/>
  <c r="AS172" i="8" s="1"/>
  <c r="AR188" i="8"/>
  <c r="AS188" i="8" s="1"/>
  <c r="AR204" i="8"/>
  <c r="AS204" i="8" s="1"/>
  <c r="AR220" i="8"/>
  <c r="AS220" i="8" s="1"/>
  <c r="AR236" i="8"/>
  <c r="AS236" i="8" s="1"/>
  <c r="AR252" i="8"/>
  <c r="AS252" i="8" s="1"/>
  <c r="AR268" i="8"/>
  <c r="AS268" i="8" s="1"/>
  <c r="AR284" i="8"/>
  <c r="AS284" i="8" s="1"/>
  <c r="AR300" i="8"/>
  <c r="AS300" i="8" s="1"/>
  <c r="AR316" i="8"/>
  <c r="AS316" i="8" s="1"/>
  <c r="AR332" i="8"/>
  <c r="AS332" i="8" s="1"/>
  <c r="AR348" i="8"/>
  <c r="AS348" i="8" s="1"/>
  <c r="AR364" i="8"/>
  <c r="AS364" i="8" s="1"/>
  <c r="AR69" i="8"/>
  <c r="AR85" i="8"/>
  <c r="AR101" i="8"/>
  <c r="AR117" i="8"/>
  <c r="AR133" i="8"/>
  <c r="AR149" i="8"/>
  <c r="AR165" i="8"/>
  <c r="AS165" i="8" s="1"/>
  <c r="AR181" i="8"/>
  <c r="AS181" i="8" s="1"/>
  <c r="AR197" i="8"/>
  <c r="AS197" i="8" s="1"/>
  <c r="AR213" i="8"/>
  <c r="AS213" i="8" s="1"/>
  <c r="AR229" i="8"/>
  <c r="AS229" i="8" s="1"/>
  <c r="AR245" i="8"/>
  <c r="AS245" i="8" s="1"/>
  <c r="AR261" i="8"/>
  <c r="AS261" i="8" s="1"/>
  <c r="AR277" i="8"/>
  <c r="AS277" i="8" s="1"/>
  <c r="AR293" i="8"/>
  <c r="AS293" i="8" s="1"/>
  <c r="AR309" i="8"/>
  <c r="AS309" i="8" s="1"/>
  <c r="AR325" i="8"/>
  <c r="AS325" i="8" s="1"/>
  <c r="AR341" i="8"/>
  <c r="AS341" i="8" s="1"/>
  <c r="AR357" i="8"/>
  <c r="AS357" i="8" s="1"/>
  <c r="AR373" i="8"/>
  <c r="AS373" i="8" s="1"/>
  <c r="AR75" i="8"/>
  <c r="AR107" i="8"/>
  <c r="AR139" i="8"/>
  <c r="AR167" i="8"/>
  <c r="AS167" i="8" s="1"/>
  <c r="AR183" i="8"/>
  <c r="AS183" i="8" s="1"/>
  <c r="AR199" i="8"/>
  <c r="AS199" i="8" s="1"/>
  <c r="AR215" i="8"/>
  <c r="AS215" i="8" s="1"/>
  <c r="AR231" i="8"/>
  <c r="AS231" i="8" s="1"/>
  <c r="AR247" i="8"/>
  <c r="AS247" i="8" s="1"/>
  <c r="AR263" i="8"/>
  <c r="AS263" i="8" s="1"/>
  <c r="AR279" i="8"/>
  <c r="AS279" i="8" s="1"/>
  <c r="AR295" i="8"/>
  <c r="AS295" i="8" s="1"/>
  <c r="AR311" i="8"/>
  <c r="AS311" i="8" s="1"/>
  <c r="AR327" i="8"/>
  <c r="AS327" i="8" s="1"/>
  <c r="AR343" i="8"/>
  <c r="AS343" i="8" s="1"/>
  <c r="AR359" i="8"/>
  <c r="AS359" i="8" s="1"/>
  <c r="AR64" i="8"/>
  <c r="AR80" i="8"/>
  <c r="AR96" i="8"/>
  <c r="AR112" i="8"/>
  <c r="AR128" i="8"/>
  <c r="AR144" i="8"/>
  <c r="AR160" i="8"/>
  <c r="AR176" i="8"/>
  <c r="AS176" i="8" s="1"/>
  <c r="AR192" i="8"/>
  <c r="AS192" i="8" s="1"/>
  <c r="AR208" i="8"/>
  <c r="AS208" i="8" s="1"/>
  <c r="AR224" i="8"/>
  <c r="AS224" i="8" s="1"/>
  <c r="AR240" i="8"/>
  <c r="AS240" i="8" s="1"/>
  <c r="AR256" i="8"/>
  <c r="AS256" i="8" s="1"/>
  <c r="AR272" i="8"/>
  <c r="AS272" i="8" s="1"/>
  <c r="AR288" i="8"/>
  <c r="AS288" i="8" s="1"/>
  <c r="AR304" i="8"/>
  <c r="AS304" i="8" s="1"/>
  <c r="AR320" i="8"/>
  <c r="AS320" i="8" s="1"/>
  <c r="AR336" i="8"/>
  <c r="AS336" i="8" s="1"/>
  <c r="AR352" i="8"/>
  <c r="AS352" i="8" s="1"/>
  <c r="AR368" i="8"/>
  <c r="AS368" i="8" s="1"/>
  <c r="AR73" i="8"/>
  <c r="AR89" i="8"/>
  <c r="AR105" i="8"/>
  <c r="AR121" i="8"/>
  <c r="AR137" i="8"/>
  <c r="AR153" i="8"/>
  <c r="AR169" i="8"/>
  <c r="AS169" i="8" s="1"/>
  <c r="AR185" i="8"/>
  <c r="AS185" i="8" s="1"/>
  <c r="AR201" i="8"/>
  <c r="AS201" i="8" s="1"/>
  <c r="AR217" i="8"/>
  <c r="AS217" i="8" s="1"/>
  <c r="AR233" i="8"/>
  <c r="AS233" i="8" s="1"/>
  <c r="AR249" i="8"/>
  <c r="AS249" i="8" s="1"/>
  <c r="AR265" i="8"/>
  <c r="AS265" i="8" s="1"/>
  <c r="AR281" i="8"/>
  <c r="AS281" i="8" s="1"/>
  <c r="AR297" i="8"/>
  <c r="AS297" i="8" s="1"/>
  <c r="AR313" i="8"/>
  <c r="AS313" i="8" s="1"/>
  <c r="AR329" i="8"/>
  <c r="AS329" i="8" s="1"/>
  <c r="AR345" i="8"/>
  <c r="AS345" i="8" s="1"/>
  <c r="AR361" i="8"/>
  <c r="AS361" i="8" s="1"/>
  <c r="AR366" i="8"/>
  <c r="AS366" i="8" s="1"/>
  <c r="AR83" i="8"/>
  <c r="AR115" i="8"/>
  <c r="AR147" i="8"/>
  <c r="AR171" i="8"/>
  <c r="AS171" i="8" s="1"/>
  <c r="AR187" i="8"/>
  <c r="AS187" i="8" s="1"/>
  <c r="AR203" i="8"/>
  <c r="AS203" i="8" s="1"/>
  <c r="AR219" i="8"/>
  <c r="AS219" i="8" s="1"/>
  <c r="AR235" i="8"/>
  <c r="AS235" i="8" s="1"/>
  <c r="AR251" i="8"/>
  <c r="AS251" i="8" s="1"/>
  <c r="AR267" i="8"/>
  <c r="AS267" i="8" s="1"/>
  <c r="AR283" i="8"/>
  <c r="AS283" i="8" s="1"/>
  <c r="AR299" i="8"/>
  <c r="AS299" i="8" s="1"/>
  <c r="AR315" i="8"/>
  <c r="AS315" i="8" s="1"/>
  <c r="AR331" i="8"/>
  <c r="AS331" i="8" s="1"/>
  <c r="AR347" i="8"/>
  <c r="AS347" i="8" s="1"/>
  <c r="AR363" i="8"/>
  <c r="AS363" i="8" s="1"/>
  <c r="AR68" i="8"/>
  <c r="AR84" i="8"/>
  <c r="AR100" i="8"/>
  <c r="AR116" i="8"/>
  <c r="AR132" i="8"/>
  <c r="AR148" i="8"/>
  <c r="AR164" i="8"/>
  <c r="AS164" i="8" s="1"/>
  <c r="AR180" i="8"/>
  <c r="AS180" i="8" s="1"/>
  <c r="AR196" i="8"/>
  <c r="AS196" i="8" s="1"/>
  <c r="AR212" i="8"/>
  <c r="AS212" i="8" s="1"/>
  <c r="AR228" i="8"/>
  <c r="AS228" i="8" s="1"/>
  <c r="AR244" i="8"/>
  <c r="AS244" i="8" s="1"/>
  <c r="AR260" i="8"/>
  <c r="AS260" i="8" s="1"/>
  <c r="AR276" i="8"/>
  <c r="AS276" i="8" s="1"/>
  <c r="AR292" i="8"/>
  <c r="AS292" i="8" s="1"/>
  <c r="AR308" i="8"/>
  <c r="AS308" i="8" s="1"/>
  <c r="AR324" i="8"/>
  <c r="AS324" i="8" s="1"/>
  <c r="AR340" i="8"/>
  <c r="AS340" i="8" s="1"/>
  <c r="AR356" i="8"/>
  <c r="AS356" i="8" s="1"/>
  <c r="AR372" i="8"/>
  <c r="AS372" i="8" s="1"/>
  <c r="AR77" i="8"/>
  <c r="AR93" i="8"/>
  <c r="AR109" i="8"/>
  <c r="AR125" i="8"/>
  <c r="AR141" i="8"/>
  <c r="AR157" i="8"/>
  <c r="AR173" i="8"/>
  <c r="AS173" i="8" s="1"/>
  <c r="AR189" i="8"/>
  <c r="AS189" i="8" s="1"/>
  <c r="AR205" i="8"/>
  <c r="AS205" i="8" s="1"/>
  <c r="AR221" i="8"/>
  <c r="AS221" i="8" s="1"/>
  <c r="AR237" i="8"/>
  <c r="AS237" i="8" s="1"/>
  <c r="AR253" i="8"/>
  <c r="AS253" i="8" s="1"/>
  <c r="AR269" i="8"/>
  <c r="AS269" i="8" s="1"/>
  <c r="AR285" i="8"/>
  <c r="AS285" i="8" s="1"/>
  <c r="AR301" i="8"/>
  <c r="AS301" i="8" s="1"/>
  <c r="AR317" i="8"/>
  <c r="AS317" i="8" s="1"/>
  <c r="AR333" i="8"/>
  <c r="AS333" i="8" s="1"/>
  <c r="AR349" i="8"/>
  <c r="AS349" i="8" s="1"/>
  <c r="AR365" i="8"/>
  <c r="AS365" i="8" s="1"/>
  <c r="M376" i="8"/>
  <c r="M378" i="8"/>
  <c r="M380" i="8"/>
  <c r="M382" i="8"/>
  <c r="M384" i="8"/>
  <c r="M375" i="8"/>
  <c r="M377" i="8"/>
  <c r="M379" i="8"/>
  <c r="M381" i="8"/>
  <c r="M383" i="8"/>
  <c r="M385" i="8"/>
  <c r="M386" i="8"/>
  <c r="M387" i="8"/>
  <c r="M389" i="8"/>
  <c r="M391" i="8"/>
  <c r="M393" i="8"/>
  <c r="M388" i="8"/>
  <c r="M390" i="8"/>
  <c r="M392" i="8"/>
  <c r="M394" i="8"/>
  <c r="M395" i="8"/>
  <c r="M397" i="8"/>
  <c r="M399" i="8"/>
  <c r="M396" i="8"/>
  <c r="M398" i="8"/>
  <c r="M400" i="8"/>
  <c r="M404" i="8"/>
  <c r="M405" i="8"/>
  <c r="M402" i="8"/>
  <c r="M403" i="8"/>
  <c r="M401" i="8"/>
  <c r="M64" i="8"/>
  <c r="M128" i="8"/>
  <c r="M57" i="8"/>
  <c r="M121" i="8"/>
  <c r="M59" i="8"/>
  <c r="M54" i="8"/>
  <c r="M39" i="8"/>
  <c r="M167" i="8"/>
  <c r="M106" i="8"/>
  <c r="M125" i="8"/>
  <c r="M131" i="8"/>
  <c r="M47" i="8"/>
  <c r="M170" i="8"/>
  <c r="M100" i="8"/>
  <c r="M45" i="8"/>
  <c r="M67" i="8"/>
  <c r="M74" i="8"/>
  <c r="M88" i="8"/>
  <c r="M152" i="8"/>
  <c r="M81" i="8"/>
  <c r="M145" i="8"/>
  <c r="M107" i="8"/>
  <c r="M102" i="8"/>
  <c r="M87" i="8"/>
  <c r="M90" i="8"/>
  <c r="M165" i="8"/>
  <c r="M78" i="8"/>
  <c r="M127" i="8"/>
  <c r="M42" i="8"/>
  <c r="M60" i="8"/>
  <c r="M124" i="8"/>
  <c r="M53" i="8"/>
  <c r="M117" i="8"/>
  <c r="M110" i="8"/>
  <c r="M224" i="8"/>
  <c r="M285" i="8"/>
  <c r="M180" i="8"/>
  <c r="M225" i="8"/>
  <c r="M38" i="8"/>
  <c r="M178" i="8"/>
  <c r="M28" i="8"/>
  <c r="M219" i="8"/>
  <c r="M194" i="8"/>
  <c r="M343" i="8"/>
  <c r="M280" i="8"/>
  <c r="M325" i="8"/>
  <c r="M358" i="8"/>
  <c r="M249" i="8"/>
  <c r="M301" i="8"/>
  <c r="M203" i="8"/>
  <c r="M319" i="8"/>
  <c r="M204" i="8"/>
  <c r="M283" i="8"/>
  <c r="M254" i="8"/>
  <c r="M282" i="8"/>
  <c r="M176" i="8"/>
  <c r="M237" i="8"/>
  <c r="M196" i="8"/>
  <c r="M346" i="8"/>
  <c r="M320" i="8"/>
  <c r="M195" i="8"/>
  <c r="M276" i="8"/>
  <c r="M321" i="8"/>
  <c r="M354" i="8"/>
  <c r="M368" i="8"/>
  <c r="M25" i="8"/>
  <c r="M278" i="8"/>
  <c r="M286" i="8"/>
  <c r="M330" i="8"/>
  <c r="M37" i="8"/>
  <c r="M275" i="8"/>
  <c r="M218" i="8"/>
  <c r="M365" i="8"/>
  <c r="M208" i="8"/>
  <c r="M36" i="8"/>
  <c r="M12" i="8"/>
  <c r="M200" i="8"/>
  <c r="M374" i="8"/>
  <c r="M228" i="8"/>
  <c r="M190" i="8"/>
  <c r="M206" i="8"/>
  <c r="M239" i="8"/>
  <c r="M333" i="8"/>
  <c r="M227" i="8"/>
  <c r="M234" i="8"/>
  <c r="M226" i="8"/>
  <c r="M270" i="8"/>
  <c r="M359" i="8"/>
  <c r="M267" i="8"/>
  <c r="M335" i="8"/>
  <c r="M307" i="8"/>
  <c r="M83" i="8"/>
  <c r="M349" i="8"/>
  <c r="M289" i="8"/>
  <c r="M294" i="8"/>
  <c r="M284" i="8"/>
  <c r="M182" i="8"/>
  <c r="M222" i="8"/>
  <c r="M26" i="8"/>
  <c r="M211" i="8"/>
  <c r="M263" i="8"/>
  <c r="M251" i="8"/>
  <c r="M260" i="8"/>
  <c r="M331" i="8"/>
  <c r="M306" i="8"/>
  <c r="M214" i="8"/>
  <c r="M366" i="8"/>
  <c r="M232" i="8"/>
  <c r="M240" i="8"/>
  <c r="M35" i="8"/>
  <c r="M324" i="8"/>
  <c r="M207" i="8"/>
  <c r="M323" i="8"/>
  <c r="M340" i="8"/>
  <c r="M235" i="8"/>
  <c r="M223" i="8"/>
  <c r="M371" i="8"/>
  <c r="M233" i="8"/>
  <c r="M271" i="8"/>
  <c r="M23" i="8"/>
  <c r="M229" i="8"/>
  <c r="M14" i="8"/>
  <c r="M188" i="8"/>
  <c r="M175" i="8"/>
  <c r="M272" i="8"/>
  <c r="M209" i="8"/>
  <c r="M345" i="8"/>
  <c r="M213" i="8"/>
  <c r="M262" i="8"/>
  <c r="M274" i="8"/>
  <c r="M231" i="8"/>
  <c r="M181" i="8"/>
  <c r="M273" i="8"/>
  <c r="M292" i="8"/>
  <c r="M185" i="8"/>
  <c r="M295" i="8"/>
  <c r="M205" i="8"/>
  <c r="M255" i="8"/>
  <c r="M183" i="8"/>
  <c r="M334" i="8"/>
  <c r="M147" i="8"/>
  <c r="M281" i="8"/>
  <c r="M216" i="8"/>
  <c r="M238" i="8"/>
  <c r="M303" i="8"/>
  <c r="M191" i="8"/>
  <c r="M297" i="8"/>
  <c r="M21" i="8"/>
  <c r="M30" i="8"/>
  <c r="M256" i="8"/>
  <c r="M212" i="8"/>
  <c r="M186" i="8"/>
  <c r="M220" i="8"/>
  <c r="M356" i="8"/>
  <c r="M19" i="8"/>
  <c r="M27" i="8"/>
  <c r="M367" i="8"/>
  <c r="M361" i="8"/>
  <c r="M15" i="8"/>
  <c r="M187" i="8"/>
  <c r="M264" i="8"/>
  <c r="M243" i="8"/>
  <c r="M17" i="8"/>
  <c r="M250" i="8"/>
  <c r="M80" i="8"/>
  <c r="M144" i="8"/>
  <c r="M73" i="8"/>
  <c r="M137" i="8"/>
  <c r="M91" i="8"/>
  <c r="M86" i="8"/>
  <c r="M71" i="8"/>
  <c r="M146" i="8"/>
  <c r="M116" i="8"/>
  <c r="M157" i="8"/>
  <c r="M163" i="8"/>
  <c r="M79" i="8"/>
  <c r="M52" i="8"/>
  <c r="M132" i="8"/>
  <c r="M77" i="8"/>
  <c r="M62" i="8"/>
  <c r="M40" i="8"/>
  <c r="M104" i="8"/>
  <c r="M168" i="8"/>
  <c r="M97" i="8"/>
  <c r="M161" i="8"/>
  <c r="M139" i="8"/>
  <c r="M134" i="8"/>
  <c r="M119" i="8"/>
  <c r="M138" i="8"/>
  <c r="M142" i="8"/>
  <c r="M159" i="8"/>
  <c r="M50" i="8"/>
  <c r="M76" i="8"/>
  <c r="M140" i="8"/>
  <c r="M69" i="8"/>
  <c r="M149" i="8"/>
  <c r="M95" i="8"/>
  <c r="M288" i="8"/>
  <c r="M244" i="8"/>
  <c r="M372" i="8"/>
  <c r="M344" i="8"/>
  <c r="M316" i="8"/>
  <c r="M189" i="8"/>
  <c r="M184" i="8"/>
  <c r="M298" i="8"/>
  <c r="M328" i="8"/>
  <c r="M299" i="8"/>
  <c r="M363" i="8"/>
  <c r="M257" i="8"/>
  <c r="M18" i="8"/>
  <c r="M269" i="8"/>
  <c r="M179" i="8"/>
  <c r="M318" i="8"/>
  <c r="M309" i="8"/>
  <c r="M96" i="8"/>
  <c r="M160" i="8"/>
  <c r="M89" i="8"/>
  <c r="M153" i="8"/>
  <c r="M123" i="8"/>
  <c r="M118" i="8"/>
  <c r="M103" i="8"/>
  <c r="M154" i="8"/>
  <c r="M61" i="8"/>
  <c r="M173" i="8"/>
  <c r="M94" i="8"/>
  <c r="M143" i="8"/>
  <c r="M68" i="8"/>
  <c r="M148" i="8"/>
  <c r="M109" i="8"/>
  <c r="M158" i="8"/>
  <c r="M56" i="8"/>
  <c r="M120" i="8"/>
  <c r="M49" i="8"/>
  <c r="M113" i="8"/>
  <c r="M43" i="8"/>
  <c r="M171" i="8"/>
  <c r="M166" i="8"/>
  <c r="M151" i="8"/>
  <c r="M162" i="8"/>
  <c r="M115" i="8"/>
  <c r="M174" i="8"/>
  <c r="M114" i="8"/>
  <c r="M130" i="8"/>
  <c r="M92" i="8"/>
  <c r="M156" i="8"/>
  <c r="M85" i="8"/>
  <c r="M51" i="8"/>
  <c r="M122" i="8"/>
  <c r="M13" i="8"/>
  <c r="M259" i="8"/>
  <c r="M308" i="8"/>
  <c r="M11" i="8"/>
  <c r="M31" i="8"/>
  <c r="M327" i="8"/>
  <c r="M201" i="8"/>
  <c r="M362" i="8"/>
  <c r="M350" i="8"/>
  <c r="M352" i="8"/>
  <c r="M197" i="8"/>
  <c r="M339" i="8"/>
  <c r="M290" i="8"/>
  <c r="M342" i="8"/>
  <c r="M177" i="8"/>
  <c r="M198" i="8"/>
  <c r="M258" i="8"/>
  <c r="M217" i="8"/>
  <c r="M242" i="8"/>
  <c r="M247" i="8"/>
  <c r="M296" i="8"/>
  <c r="M304" i="8"/>
  <c r="M291" i="8"/>
  <c r="M305" i="8"/>
  <c r="M192" i="8"/>
  <c r="M253" i="8"/>
  <c r="M20" i="8"/>
  <c r="M193" i="8"/>
  <c r="M357" i="8"/>
  <c r="M351" i="8"/>
  <c r="M34" i="8"/>
  <c r="M329" i="8"/>
  <c r="M364" i="8"/>
  <c r="M279" i="8"/>
  <c r="M248" i="8"/>
  <c r="M293" i="8"/>
  <c r="M302" i="8"/>
  <c r="M332" i="8"/>
  <c r="M360" i="8"/>
  <c r="M336" i="8"/>
  <c r="M373" i="8"/>
  <c r="M266" i="8"/>
  <c r="M341" i="8"/>
  <c r="M313" i="8"/>
  <c r="M252" i="8"/>
  <c r="M245" i="8"/>
  <c r="M236" i="8"/>
  <c r="M202" i="8"/>
  <c r="M314" i="8"/>
  <c r="M337" i="8"/>
  <c r="M310" i="8"/>
  <c r="M277" i="8"/>
  <c r="M300" i="8"/>
  <c r="M353" i="8"/>
  <c r="M210" i="8"/>
  <c r="M24" i="8"/>
  <c r="M348" i="8"/>
  <c r="M48" i="8"/>
  <c r="M112" i="8"/>
  <c r="M41" i="8"/>
  <c r="M105" i="8"/>
  <c r="M169" i="8"/>
  <c r="M155" i="8"/>
  <c r="M150" i="8"/>
  <c r="M135" i="8"/>
  <c r="M98" i="8"/>
  <c r="M93" i="8"/>
  <c r="M99" i="8"/>
  <c r="M126" i="8"/>
  <c r="M58" i="8"/>
  <c r="M84" i="8"/>
  <c r="M164" i="8"/>
  <c r="M141" i="8"/>
  <c r="M111" i="8"/>
  <c r="M72" i="8"/>
  <c r="M136" i="8"/>
  <c r="M65" i="8"/>
  <c r="M129" i="8"/>
  <c r="M75" i="8"/>
  <c r="M70" i="8"/>
  <c r="M55" i="8"/>
  <c r="M82" i="8"/>
  <c r="M133" i="8"/>
  <c r="M46" i="8"/>
  <c r="M63" i="8"/>
  <c r="M66" i="8"/>
  <c r="M44" i="8"/>
  <c r="M108" i="8"/>
  <c r="M172" i="8"/>
  <c r="M101" i="8"/>
  <c r="M32" i="8"/>
  <c r="M221" i="8"/>
  <c r="M369" i="8"/>
  <c r="M33" i="8"/>
  <c r="M287" i="8"/>
  <c r="M338" i="8"/>
  <c r="M10" i="8"/>
  <c r="M215" i="8"/>
  <c r="M261" i="8"/>
  <c r="M268" i="8"/>
  <c r="M241" i="8"/>
  <c r="M355" i="8"/>
  <c r="M322" i="8"/>
  <c r="M29" i="8"/>
  <c r="M326" i="8"/>
  <c r="M317" i="8"/>
  <c r="M230" i="8"/>
  <c r="M347" i="8"/>
  <c r="M312" i="8"/>
  <c r="M199" i="8"/>
  <c r="M16" i="8"/>
  <c r="M311" i="8"/>
  <c r="M22" i="8"/>
  <c r="M246" i="8"/>
  <c r="M370" i="8"/>
  <c r="M315" i="8"/>
  <c r="M265" i="8"/>
  <c r="H59" i="23" l="1"/>
  <c r="H64" i="23"/>
  <c r="H61" i="23"/>
  <c r="H62" i="23"/>
  <c r="BF62" i="23" s="1"/>
  <c r="H65" i="23"/>
  <c r="AS125" i="8"/>
  <c r="K129" i="23"/>
  <c r="AS116" i="8"/>
  <c r="K120" i="23"/>
  <c r="AS121" i="8"/>
  <c r="K125" i="23"/>
  <c r="AS112" i="8"/>
  <c r="K116" i="23"/>
  <c r="AS117" i="8"/>
  <c r="K121" i="23"/>
  <c r="AS108" i="8"/>
  <c r="K112" i="23"/>
  <c r="AS113" i="8"/>
  <c r="K117" i="23"/>
  <c r="AS104" i="8"/>
  <c r="K108" i="23"/>
  <c r="AS155" i="8"/>
  <c r="K159" i="23"/>
  <c r="AS151" i="8"/>
  <c r="K155" i="23"/>
  <c r="AS87" i="8"/>
  <c r="K91" i="23"/>
  <c r="AS146" i="8"/>
  <c r="K150" i="23"/>
  <c r="AS82" i="8"/>
  <c r="K86" i="23"/>
  <c r="AS126" i="8"/>
  <c r="K130" i="23"/>
  <c r="AS111" i="8"/>
  <c r="K115" i="23"/>
  <c r="AS106" i="8"/>
  <c r="K110" i="23"/>
  <c r="AS150" i="8"/>
  <c r="K154" i="23"/>
  <c r="AS86" i="8"/>
  <c r="K90" i="23"/>
  <c r="AS52" i="8"/>
  <c r="K56" i="23"/>
  <c r="AS44" i="8"/>
  <c r="K48" i="23"/>
  <c r="AS56" i="8"/>
  <c r="K60" i="23"/>
  <c r="AS45" i="8"/>
  <c r="K49" i="23"/>
  <c r="AS53" i="8"/>
  <c r="K57" i="23"/>
  <c r="AI69" i="8"/>
  <c r="I73" i="23"/>
  <c r="AI65" i="8"/>
  <c r="I69" i="23"/>
  <c r="AI94" i="8"/>
  <c r="I98" i="23"/>
  <c r="AI112" i="8"/>
  <c r="I116" i="23"/>
  <c r="AI125" i="8"/>
  <c r="I129" i="23"/>
  <c r="AI143" i="8"/>
  <c r="I147" i="23"/>
  <c r="AI118" i="8"/>
  <c r="I122" i="23"/>
  <c r="AI136" i="8"/>
  <c r="I140" i="23"/>
  <c r="AI81" i="8"/>
  <c r="I85" i="23"/>
  <c r="AI99" i="8"/>
  <c r="I103" i="23"/>
  <c r="AI161" i="8"/>
  <c r="I165" i="23"/>
  <c r="BG165" i="23" s="1"/>
  <c r="AI72" i="8"/>
  <c r="I76" i="23"/>
  <c r="AI109" i="8"/>
  <c r="I113" i="23"/>
  <c r="AI70" i="8"/>
  <c r="I74" i="23"/>
  <c r="AI123" i="8"/>
  <c r="I127" i="23"/>
  <c r="AI88" i="8"/>
  <c r="I92" i="23"/>
  <c r="AI138" i="8"/>
  <c r="I142" i="23"/>
  <c r="AI100" i="8"/>
  <c r="I104" i="23"/>
  <c r="AI137" i="8"/>
  <c r="I141" i="23"/>
  <c r="H95" i="23"/>
  <c r="BG95" i="23"/>
  <c r="AI162" i="8"/>
  <c r="I166" i="23"/>
  <c r="BG166" i="23" s="1"/>
  <c r="AI73" i="8"/>
  <c r="I77" i="23"/>
  <c r="AI47" i="8"/>
  <c r="I51" i="23"/>
  <c r="BG51" i="23" s="1"/>
  <c r="AI45" i="8"/>
  <c r="I49" i="23"/>
  <c r="BG49" i="23" s="1"/>
  <c r="AD60" i="23"/>
  <c r="BF60" i="23"/>
  <c r="BE60" i="23"/>
  <c r="AI48" i="8"/>
  <c r="I52" i="23"/>
  <c r="BG52" i="23" s="1"/>
  <c r="BF63" i="23"/>
  <c r="BE63" i="23"/>
  <c r="AD63" i="23"/>
  <c r="H162" i="23"/>
  <c r="H57" i="23"/>
  <c r="H154" i="23"/>
  <c r="H45" i="23"/>
  <c r="H48" i="23"/>
  <c r="H153" i="23"/>
  <c r="H152" i="23"/>
  <c r="H151" i="23"/>
  <c r="H161" i="23"/>
  <c r="H164" i="23"/>
  <c r="AS109" i="8"/>
  <c r="K113" i="23"/>
  <c r="AS100" i="8"/>
  <c r="K104" i="23"/>
  <c r="AS147" i="8"/>
  <c r="K151" i="23"/>
  <c r="AS105" i="8"/>
  <c r="K109" i="23"/>
  <c r="AS160" i="8"/>
  <c r="K164" i="23"/>
  <c r="AS96" i="8"/>
  <c r="K100" i="23"/>
  <c r="AS139" i="8"/>
  <c r="K143" i="23"/>
  <c r="AS101" i="8"/>
  <c r="K105" i="23"/>
  <c r="AS156" i="8"/>
  <c r="K160" i="23"/>
  <c r="AS92" i="8"/>
  <c r="K96" i="23"/>
  <c r="AS131" i="8"/>
  <c r="K135" i="23"/>
  <c r="AS161" i="8"/>
  <c r="K165" i="23"/>
  <c r="AS97" i="8"/>
  <c r="K101" i="23"/>
  <c r="AS152" i="8"/>
  <c r="K156" i="23"/>
  <c r="AS88" i="8"/>
  <c r="K92" i="23"/>
  <c r="AS123" i="8"/>
  <c r="K127" i="23"/>
  <c r="AS135" i="8"/>
  <c r="K139" i="23"/>
  <c r="AS71" i="8"/>
  <c r="K75" i="23"/>
  <c r="AS130" i="8"/>
  <c r="K134" i="23"/>
  <c r="AS66" i="8"/>
  <c r="K70" i="23"/>
  <c r="AS110" i="8"/>
  <c r="K114" i="23"/>
  <c r="AS159" i="8"/>
  <c r="K163" i="23"/>
  <c r="AS95" i="8"/>
  <c r="K99" i="23"/>
  <c r="AS154" i="8"/>
  <c r="K158" i="23"/>
  <c r="AS90" i="8"/>
  <c r="K94" i="23"/>
  <c r="AS134" i="8"/>
  <c r="K138" i="23"/>
  <c r="AS70" i="8"/>
  <c r="K74" i="23"/>
  <c r="AS51" i="8"/>
  <c r="K55" i="23"/>
  <c r="AS55" i="8"/>
  <c r="K59" i="23"/>
  <c r="AS42" i="8"/>
  <c r="K46" i="23"/>
  <c r="AS61" i="8"/>
  <c r="K65" i="23"/>
  <c r="AI131" i="8"/>
  <c r="I135" i="23"/>
  <c r="AI127" i="8"/>
  <c r="I131" i="23"/>
  <c r="AI151" i="8"/>
  <c r="I155" i="23"/>
  <c r="BG155" i="23" s="1"/>
  <c r="H81" i="23"/>
  <c r="BG81" i="23"/>
  <c r="AI130" i="8"/>
  <c r="I134" i="23"/>
  <c r="AI105" i="8"/>
  <c r="I109" i="23"/>
  <c r="AI78" i="8"/>
  <c r="I82" i="23"/>
  <c r="AI84" i="8"/>
  <c r="I88" i="23"/>
  <c r="AI66" i="8"/>
  <c r="I70" i="23"/>
  <c r="AI140" i="8"/>
  <c r="I144" i="23"/>
  <c r="H67" i="23"/>
  <c r="BG67" i="23"/>
  <c r="H90" i="23"/>
  <c r="BG90" i="23"/>
  <c r="AI79" i="8"/>
  <c r="I83" i="23"/>
  <c r="AI95" i="8"/>
  <c r="I99" i="23"/>
  <c r="AI154" i="8"/>
  <c r="I158" i="23"/>
  <c r="BG158" i="23" s="1"/>
  <c r="AI139" i="8"/>
  <c r="I143" i="23"/>
  <c r="H137" i="23"/>
  <c r="BG137" i="23"/>
  <c r="AI96" i="8"/>
  <c r="I100" i="23"/>
  <c r="H94" i="23"/>
  <c r="BG94" i="23"/>
  <c r="AI87" i="8"/>
  <c r="I91" i="23"/>
  <c r="AI75" i="8"/>
  <c r="I79" i="23"/>
  <c r="H114" i="23"/>
  <c r="BG114" i="23"/>
  <c r="AI113" i="8"/>
  <c r="I117" i="23"/>
  <c r="AI80" i="8"/>
  <c r="I84" i="23"/>
  <c r="AI74" i="8"/>
  <c r="I78" i="23"/>
  <c r="AI108" i="8"/>
  <c r="I112" i="23"/>
  <c r="AI134" i="8"/>
  <c r="I138" i="23"/>
  <c r="AI111" i="8"/>
  <c r="I115" i="23"/>
  <c r="AI152" i="8"/>
  <c r="I156" i="23"/>
  <c r="BG156" i="23" s="1"/>
  <c r="AI54" i="8"/>
  <c r="I58" i="23"/>
  <c r="BG58" i="23" s="1"/>
  <c r="AI52" i="8"/>
  <c r="I56" i="23"/>
  <c r="BG56" i="23" s="1"/>
  <c r="BF59" i="23"/>
  <c r="BE59" i="23"/>
  <c r="AD59" i="23"/>
  <c r="H47" i="23"/>
  <c r="H54" i="23"/>
  <c r="H53" i="23"/>
  <c r="H157" i="23"/>
  <c r="H55" i="23"/>
  <c r="AS157" i="8"/>
  <c r="K161" i="23"/>
  <c r="AS93" i="8"/>
  <c r="K97" i="23"/>
  <c r="AS148" i="8"/>
  <c r="K152" i="23"/>
  <c r="AS84" i="8"/>
  <c r="K88" i="23"/>
  <c r="AS115" i="8"/>
  <c r="K119" i="23"/>
  <c r="AS153" i="8"/>
  <c r="K157" i="23"/>
  <c r="AS89" i="8"/>
  <c r="K93" i="23"/>
  <c r="AS144" i="8"/>
  <c r="K148" i="23"/>
  <c r="AS80" i="8"/>
  <c r="K84" i="23"/>
  <c r="AS107" i="8"/>
  <c r="K111" i="23"/>
  <c r="AS149" i="8"/>
  <c r="K153" i="23"/>
  <c r="AS85" i="8"/>
  <c r="K89" i="23"/>
  <c r="AS140" i="8"/>
  <c r="K144" i="23"/>
  <c r="AS76" i="8"/>
  <c r="K80" i="23"/>
  <c r="AS99" i="8"/>
  <c r="K103" i="23"/>
  <c r="AS145" i="8"/>
  <c r="K149" i="23"/>
  <c r="AS81" i="8"/>
  <c r="K85" i="23"/>
  <c r="AS136" i="8"/>
  <c r="K140" i="23"/>
  <c r="AS72" i="8"/>
  <c r="K76" i="23"/>
  <c r="AS91" i="8"/>
  <c r="K95" i="23"/>
  <c r="AS119" i="8"/>
  <c r="K123" i="23"/>
  <c r="AS114" i="8"/>
  <c r="K118" i="23"/>
  <c r="AS158" i="8"/>
  <c r="K162" i="23"/>
  <c r="AS94" i="8"/>
  <c r="K98" i="23"/>
  <c r="AS143" i="8"/>
  <c r="K147" i="23"/>
  <c r="AS79" i="8"/>
  <c r="K83" i="23"/>
  <c r="AS138" i="8"/>
  <c r="K142" i="23"/>
  <c r="AS74" i="8"/>
  <c r="K78" i="23"/>
  <c r="AS118" i="8"/>
  <c r="K122" i="23"/>
  <c r="AS60" i="8"/>
  <c r="K64" i="23"/>
  <c r="AS50" i="8"/>
  <c r="K54" i="23"/>
  <c r="AS43" i="8"/>
  <c r="K47" i="23"/>
  <c r="AS59" i="8"/>
  <c r="K63" i="23"/>
  <c r="AS49" i="8"/>
  <c r="K53" i="23"/>
  <c r="AS57" i="8"/>
  <c r="K61" i="23"/>
  <c r="AS54" i="8"/>
  <c r="K58" i="23"/>
  <c r="AI156" i="8"/>
  <c r="I160" i="23"/>
  <c r="BG160" i="23" s="1"/>
  <c r="AI102" i="8"/>
  <c r="I106" i="23"/>
  <c r="AI92" i="8"/>
  <c r="I96" i="23"/>
  <c r="H149" i="23"/>
  <c r="BG149" i="23"/>
  <c r="AI120" i="8"/>
  <c r="I124" i="23"/>
  <c r="AI106" i="8"/>
  <c r="I110" i="23"/>
  <c r="AI132" i="8"/>
  <c r="I136" i="23"/>
  <c r="H148" i="23"/>
  <c r="BG148" i="23"/>
  <c r="H111" i="23"/>
  <c r="BG111" i="23"/>
  <c r="AI141" i="8"/>
  <c r="I145" i="23"/>
  <c r="H72" i="23"/>
  <c r="BG72" i="23"/>
  <c r="AI129" i="8"/>
  <c r="I133" i="23"/>
  <c r="AI104" i="8"/>
  <c r="I108" i="23"/>
  <c r="H128" i="23"/>
  <c r="BG128" i="23"/>
  <c r="H89" i="23"/>
  <c r="BG89" i="23"/>
  <c r="AI83" i="8"/>
  <c r="I87" i="23"/>
  <c r="AI89" i="8"/>
  <c r="I93" i="23"/>
  <c r="BE64" i="23"/>
  <c r="BF64" i="23"/>
  <c r="AD64" i="23"/>
  <c r="BE61" i="23"/>
  <c r="AD61" i="23"/>
  <c r="BF61" i="23"/>
  <c r="BG45" i="23"/>
  <c r="H160" i="23"/>
  <c r="AS141" i="8"/>
  <c r="K145" i="23"/>
  <c r="AS77" i="8"/>
  <c r="K81" i="23"/>
  <c r="AS132" i="8"/>
  <c r="K136" i="23"/>
  <c r="AS68" i="8"/>
  <c r="K72" i="23"/>
  <c r="AS83" i="8"/>
  <c r="K87" i="23"/>
  <c r="AS137" i="8"/>
  <c r="K141" i="23"/>
  <c r="AS73" i="8"/>
  <c r="K77" i="23"/>
  <c r="AS128" i="8"/>
  <c r="K132" i="23"/>
  <c r="AS64" i="8"/>
  <c r="K68" i="23"/>
  <c r="AS75" i="8"/>
  <c r="K79" i="23"/>
  <c r="AS133" i="8"/>
  <c r="K137" i="23"/>
  <c r="AS69" i="8"/>
  <c r="K73" i="23"/>
  <c r="AS124" i="8"/>
  <c r="K128" i="23"/>
  <c r="AS67" i="8"/>
  <c r="K71" i="23"/>
  <c r="AS129" i="8"/>
  <c r="K133" i="23"/>
  <c r="AS65" i="8"/>
  <c r="K69" i="23"/>
  <c r="AS120" i="8"/>
  <c r="K124" i="23"/>
  <c r="AS103" i="8"/>
  <c r="K107" i="23"/>
  <c r="AS162" i="8"/>
  <c r="K166" i="23"/>
  <c r="AS98" i="8"/>
  <c r="K102" i="23"/>
  <c r="AS142" i="8"/>
  <c r="K146" i="23"/>
  <c r="AS78" i="8"/>
  <c r="K82" i="23"/>
  <c r="AS127" i="8"/>
  <c r="K131" i="23"/>
  <c r="AS63" i="8"/>
  <c r="K67" i="23"/>
  <c r="AS122" i="8"/>
  <c r="K126" i="23"/>
  <c r="AS102" i="8"/>
  <c r="K106" i="23"/>
  <c r="AS58" i="8"/>
  <c r="K62" i="23"/>
  <c r="AS46" i="8"/>
  <c r="K50" i="23"/>
  <c r="AS47" i="8"/>
  <c r="K51" i="23"/>
  <c r="AS41" i="8"/>
  <c r="K45" i="23"/>
  <c r="AS62" i="8"/>
  <c r="K66" i="23"/>
  <c r="AS48" i="8"/>
  <c r="K52" i="23"/>
  <c r="H75" i="23"/>
  <c r="BG75" i="23"/>
  <c r="AI97" i="8"/>
  <c r="I101" i="23"/>
  <c r="AI103" i="8"/>
  <c r="I107" i="23"/>
  <c r="AI155" i="8"/>
  <c r="I159" i="23"/>
  <c r="BG159" i="23" s="1"/>
  <c r="AI119" i="8"/>
  <c r="I123" i="23"/>
  <c r="AI142" i="8"/>
  <c r="I146" i="23"/>
  <c r="AI116" i="8"/>
  <c r="I120" i="23"/>
  <c r="H139" i="23"/>
  <c r="BG139" i="23"/>
  <c r="AI117" i="8"/>
  <c r="I121" i="23"/>
  <c r="H118" i="23"/>
  <c r="BG118" i="23"/>
  <c r="H71" i="23"/>
  <c r="BG71" i="23"/>
  <c r="AI146" i="8"/>
  <c r="I150" i="23"/>
  <c r="H125" i="23"/>
  <c r="BG125" i="23"/>
  <c r="AI76" i="8"/>
  <c r="I80" i="23"/>
  <c r="H86" i="23"/>
  <c r="BG86" i="23"/>
  <c r="AI159" i="8"/>
  <c r="I163" i="23"/>
  <c r="BG163" i="23" s="1"/>
  <c r="AI101" i="8"/>
  <c r="I105" i="23"/>
  <c r="H130" i="23"/>
  <c r="BG130" i="23"/>
  <c r="H102" i="23"/>
  <c r="BG102" i="23"/>
  <c r="H119" i="23"/>
  <c r="BG119" i="23"/>
  <c r="AI93" i="8"/>
  <c r="I97" i="23"/>
  <c r="AI128" i="8"/>
  <c r="I132" i="23"/>
  <c r="H126" i="23"/>
  <c r="BG126" i="23"/>
  <c r="H68" i="23"/>
  <c r="BG68" i="23"/>
  <c r="AD66" i="23"/>
  <c r="BE66" i="23"/>
  <c r="BF66" i="23"/>
  <c r="BE62" i="23"/>
  <c r="BF65" i="23"/>
  <c r="AD65" i="23"/>
  <c r="BE65" i="23"/>
  <c r="H46" i="23"/>
  <c r="H50" i="23"/>
  <c r="AI91" i="8"/>
  <c r="AI46" i="8"/>
  <c r="AI165" i="8"/>
  <c r="AI363" i="8"/>
  <c r="AI233" i="8"/>
  <c r="AI278" i="8"/>
  <c r="AI144" i="8"/>
  <c r="AI313" i="8"/>
  <c r="AI214" i="8"/>
  <c r="AI173" i="8"/>
  <c r="AI228" i="8"/>
  <c r="AI85" i="8"/>
  <c r="AI316" i="8"/>
  <c r="AI153" i="8"/>
  <c r="AI307" i="8"/>
  <c r="AI43" i="8"/>
  <c r="AI50" i="8"/>
  <c r="AI49" i="8"/>
  <c r="AI51" i="8"/>
  <c r="AI327" i="8"/>
  <c r="AI71" i="8"/>
  <c r="AI325" i="8"/>
  <c r="AI368" i="8"/>
  <c r="AI366" i="8"/>
  <c r="AI114" i="8"/>
  <c r="AI219" i="8"/>
  <c r="AI337" i="8"/>
  <c r="AI174" i="8"/>
  <c r="AI310" i="8"/>
  <c r="AI220" i="8"/>
  <c r="AI328" i="8"/>
  <c r="AI248" i="8"/>
  <c r="AI98" i="8"/>
  <c r="AI236" i="8"/>
  <c r="AI257" i="8"/>
  <c r="AI122" i="8"/>
  <c r="AI231" i="8"/>
  <c r="AI168" i="8"/>
  <c r="AI329" i="8"/>
  <c r="AI402" i="8"/>
  <c r="AI148" i="8"/>
  <c r="AI77" i="8"/>
  <c r="AI222" i="8"/>
  <c r="AI204" i="8"/>
  <c r="AI150" i="8"/>
  <c r="AI333" i="8"/>
  <c r="AI63" i="8"/>
  <c r="AI306" i="8"/>
  <c r="AI86" i="8"/>
  <c r="AI283" i="8"/>
  <c r="AI362" i="8"/>
  <c r="AI160" i="8"/>
  <c r="AI321" i="8"/>
  <c r="AI133" i="8"/>
  <c r="AI240" i="8"/>
  <c r="AI298" i="8"/>
  <c r="AI324" i="8"/>
  <c r="AI90" i="8"/>
  <c r="AI323" i="8"/>
  <c r="AI360" i="8"/>
  <c r="AI149" i="8"/>
  <c r="AI217" i="8"/>
  <c r="AI110" i="8"/>
  <c r="AI305" i="8"/>
  <c r="AI216" i="8"/>
  <c r="AI147" i="8"/>
  <c r="AI376" i="8"/>
  <c r="AI44" i="8"/>
  <c r="AI246" i="8"/>
  <c r="AI295" i="8"/>
  <c r="AI203" i="8"/>
  <c r="AI229" i="8"/>
  <c r="AI354" i="8"/>
  <c r="AI182" i="8"/>
  <c r="AI145" i="8"/>
  <c r="AI239" i="8"/>
  <c r="AI359" i="8"/>
  <c r="AI107" i="8"/>
  <c r="AI350" i="8"/>
  <c r="AI227" i="8"/>
  <c r="AI68" i="8"/>
  <c r="AI157" i="8"/>
  <c r="AI124" i="8"/>
  <c r="AI287" i="8"/>
  <c r="AI320" i="8"/>
  <c r="AI390" i="8"/>
  <c r="AI41" i="8"/>
  <c r="AI135" i="8"/>
  <c r="AI67" i="8"/>
  <c r="AI284" i="8"/>
  <c r="AI121" i="8"/>
  <c r="AI312" i="8"/>
  <c r="AI319" i="8"/>
  <c r="AI82" i="8"/>
  <c r="AI208" i="8"/>
  <c r="AI126" i="8"/>
  <c r="AI115" i="8"/>
  <c r="AI311" i="8"/>
  <c r="AI215" i="8"/>
  <c r="AI201" i="8"/>
  <c r="AI232" i="8"/>
  <c r="AI158" i="8"/>
  <c r="AI237" i="8"/>
  <c r="AI64" i="8"/>
  <c r="AI53" i="8"/>
  <c r="AI385" i="8"/>
  <c r="AI392" i="8"/>
  <c r="AI403" i="8"/>
  <c r="AI42" i="8"/>
  <c r="AI314" i="8"/>
  <c r="K30" i="23"/>
  <c r="AS26" i="8"/>
  <c r="K39" i="23"/>
  <c r="AS35" i="8"/>
  <c r="K34" i="23"/>
  <c r="AS30" i="8"/>
  <c r="K23" i="23"/>
  <c r="AS19" i="8"/>
  <c r="K28" i="23"/>
  <c r="AS24" i="8"/>
  <c r="K22" i="23"/>
  <c r="AS18" i="8"/>
  <c r="K44" i="23"/>
  <c r="AS40" i="8"/>
  <c r="K32" i="23"/>
  <c r="AS28" i="8"/>
  <c r="I36" i="23"/>
  <c r="AI32" i="8"/>
  <c r="I27" i="23"/>
  <c r="AI23" i="8"/>
  <c r="BG60" i="23"/>
  <c r="AI56" i="8"/>
  <c r="I34" i="23"/>
  <c r="AI30" i="8"/>
  <c r="I19" i="23"/>
  <c r="AI15" i="8"/>
  <c r="BG63" i="23"/>
  <c r="AI59" i="8"/>
  <c r="I37" i="23"/>
  <c r="AI33" i="8"/>
  <c r="I30" i="23"/>
  <c r="AI26" i="8"/>
  <c r="I25" i="23"/>
  <c r="AI21" i="8"/>
  <c r="K41" i="23"/>
  <c r="AS37" i="8"/>
  <c r="K21" i="23"/>
  <c r="AS17" i="8"/>
  <c r="K16" i="23"/>
  <c r="AS12" i="8"/>
  <c r="K33" i="23"/>
  <c r="AS29" i="8"/>
  <c r="K38" i="23"/>
  <c r="AS34" i="8"/>
  <c r="K14" i="23"/>
  <c r="AS10" i="8"/>
  <c r="K31" i="23"/>
  <c r="AS27" i="8"/>
  <c r="K43" i="23"/>
  <c r="AS39" i="8"/>
  <c r="K25" i="23"/>
  <c r="AS21" i="8"/>
  <c r="K19" i="23"/>
  <c r="AS15" i="8"/>
  <c r="I42" i="23"/>
  <c r="AI38" i="8"/>
  <c r="I24" i="23"/>
  <c r="AI20" i="8"/>
  <c r="I21" i="23"/>
  <c r="AI17" i="8"/>
  <c r="I41" i="23"/>
  <c r="AI37" i="8"/>
  <c r="I33" i="23"/>
  <c r="AI29" i="8"/>
  <c r="I29" i="23"/>
  <c r="AI25" i="8"/>
  <c r="I14" i="23"/>
  <c r="AI10" i="8"/>
  <c r="BG59" i="23"/>
  <c r="BH59" i="23" s="1"/>
  <c r="AI55" i="8"/>
  <c r="I23" i="23"/>
  <c r="AI19" i="8"/>
  <c r="I16" i="23"/>
  <c r="AI12" i="8"/>
  <c r="K42" i="23"/>
  <c r="AS38" i="8"/>
  <c r="K36" i="23"/>
  <c r="AS32" i="8"/>
  <c r="K24" i="23"/>
  <c r="AS20" i="8"/>
  <c r="K29" i="23"/>
  <c r="AS25" i="8"/>
  <c r="K27" i="23"/>
  <c r="AS23" i="8"/>
  <c r="K35" i="23"/>
  <c r="AS31" i="8"/>
  <c r="BG64" i="23"/>
  <c r="AI60" i="8"/>
  <c r="I22" i="23"/>
  <c r="AI18" i="8"/>
  <c r="BG61" i="23"/>
  <c r="AI57" i="8"/>
  <c r="I17" i="23"/>
  <c r="AI13" i="8"/>
  <c r="I20" i="23"/>
  <c r="AI16" i="8"/>
  <c r="I40" i="23"/>
  <c r="AI36" i="8"/>
  <c r="I26" i="23"/>
  <c r="AI22" i="8"/>
  <c r="I35" i="23"/>
  <c r="AI31" i="8"/>
  <c r="K20" i="23"/>
  <c r="AS16" i="8"/>
  <c r="K18" i="23"/>
  <c r="AS14" i="8"/>
  <c r="K37" i="23"/>
  <c r="AS33" i="8"/>
  <c r="K17" i="23"/>
  <c r="AS13" i="8"/>
  <c r="K40" i="23"/>
  <c r="AS36" i="8"/>
  <c r="K15" i="23"/>
  <c r="AS11" i="8"/>
  <c r="K26" i="23"/>
  <c r="AS22" i="8"/>
  <c r="BG66" i="23"/>
  <c r="BH66" i="23" s="1"/>
  <c r="AI62" i="8"/>
  <c r="I43" i="23"/>
  <c r="AI39" i="8"/>
  <c r="I31" i="23"/>
  <c r="AI27" i="8"/>
  <c r="BG62" i="23"/>
  <c r="AI58" i="8"/>
  <c r="I18" i="23"/>
  <c r="AI14" i="8"/>
  <c r="BG65" i="23"/>
  <c r="AI61" i="8"/>
  <c r="I38" i="23"/>
  <c r="AI34" i="8"/>
  <c r="I32" i="23"/>
  <c r="AI28" i="8"/>
  <c r="I28" i="23"/>
  <c r="AI24" i="8"/>
  <c r="I44" i="23"/>
  <c r="AI40" i="8"/>
  <c r="I39" i="23"/>
  <c r="AI35" i="8"/>
  <c r="I15" i="23"/>
  <c r="AI11" i="8"/>
  <c r="CV26" i="23"/>
  <c r="CU26" i="23"/>
  <c r="CV330" i="23"/>
  <c r="CX330" i="23" s="1"/>
  <c r="CU330" i="23"/>
  <c r="CW330" i="23" s="1"/>
  <c r="CU245" i="23"/>
  <c r="CW245" i="23" s="1"/>
  <c r="CV245" i="23"/>
  <c r="CX245" i="23" s="1"/>
  <c r="CU373" i="23"/>
  <c r="CW373" i="23" s="1"/>
  <c r="CV373" i="23"/>
  <c r="CX373" i="23" s="1"/>
  <c r="CV67" i="23"/>
  <c r="CU67" i="23"/>
  <c r="CU69" i="23"/>
  <c r="CV69" i="23"/>
  <c r="CV130" i="23"/>
  <c r="CU130" i="23"/>
  <c r="CU109" i="23"/>
  <c r="CV109" i="23"/>
  <c r="CU304" i="23"/>
  <c r="CW304" i="23" s="1"/>
  <c r="CV304" i="23"/>
  <c r="CX304" i="23" s="1"/>
  <c r="CU256" i="23"/>
  <c r="CW256" i="23" s="1"/>
  <c r="CV256" i="23"/>
  <c r="CX256" i="23" s="1"/>
  <c r="CV306" i="23"/>
  <c r="CX306" i="23" s="1"/>
  <c r="CU306" i="23"/>
  <c r="CW306" i="23" s="1"/>
  <c r="CU361" i="23"/>
  <c r="CW361" i="23" s="1"/>
  <c r="CV361" i="23"/>
  <c r="CX361" i="23" s="1"/>
  <c r="CV300" i="23"/>
  <c r="CX300" i="23" s="1"/>
  <c r="CU300" i="23"/>
  <c r="CW300" i="23" s="1"/>
  <c r="CU294" i="23"/>
  <c r="CW294" i="23" s="1"/>
  <c r="CV294" i="23"/>
  <c r="CX294" i="23" s="1"/>
  <c r="CV354" i="23"/>
  <c r="CX354" i="23" s="1"/>
  <c r="CU354" i="23"/>
  <c r="CW354" i="23" s="1"/>
  <c r="CV17" i="23"/>
  <c r="CU17" i="23"/>
  <c r="CV178" i="23"/>
  <c r="CX178" i="23" s="1"/>
  <c r="CU178" i="23"/>
  <c r="CW178" i="23" s="1"/>
  <c r="CV53" i="23"/>
  <c r="CU53" i="23"/>
  <c r="CV98" i="23"/>
  <c r="CU98" i="23"/>
  <c r="CU93" i="23"/>
  <c r="CV93" i="23"/>
  <c r="CU322" i="23"/>
  <c r="CW322" i="23" s="1"/>
  <c r="CV322" i="23"/>
  <c r="CX322" i="23" s="1"/>
  <c r="CU302" i="23"/>
  <c r="CW302" i="23" s="1"/>
  <c r="CV302" i="23"/>
  <c r="CX302" i="23" s="1"/>
  <c r="CU348" i="23"/>
  <c r="CW348" i="23" s="1"/>
  <c r="CV348" i="23"/>
  <c r="CX348" i="23" s="1"/>
  <c r="CU99" i="23"/>
  <c r="CV99" i="23"/>
  <c r="CV80" i="23"/>
  <c r="CU80" i="23"/>
  <c r="CU165" i="23"/>
  <c r="CV165" i="23"/>
  <c r="CU120" i="23"/>
  <c r="CV120" i="23"/>
  <c r="CV268" i="23"/>
  <c r="CX268" i="23" s="1"/>
  <c r="CU268" i="23"/>
  <c r="CW268" i="23" s="1"/>
  <c r="CV307" i="23"/>
  <c r="CX307" i="23" s="1"/>
  <c r="CU307" i="23"/>
  <c r="CW307" i="23" s="1"/>
  <c r="CU277" i="23"/>
  <c r="CW277" i="23" s="1"/>
  <c r="CV277" i="23"/>
  <c r="CX277" i="23" s="1"/>
  <c r="CU233" i="23"/>
  <c r="CW233" i="23" s="1"/>
  <c r="CV233" i="23"/>
  <c r="CX233" i="23" s="1"/>
  <c r="CU244" i="23"/>
  <c r="CW244" i="23" s="1"/>
  <c r="CV244" i="23"/>
  <c r="CX244" i="23" s="1"/>
  <c r="CV186" i="23"/>
  <c r="CX186" i="23" s="1"/>
  <c r="CU186" i="23"/>
  <c r="CW186" i="23" s="1"/>
  <c r="CU238" i="23"/>
  <c r="CW238" i="23" s="1"/>
  <c r="CV238" i="23"/>
  <c r="CX238" i="23" s="1"/>
  <c r="CV369" i="23"/>
  <c r="CX369" i="23" s="1"/>
  <c r="CU369" i="23"/>
  <c r="CW369" i="23" s="1"/>
  <c r="CU372" i="23"/>
  <c r="CW372" i="23" s="1"/>
  <c r="CV372" i="23"/>
  <c r="CX372" i="23" s="1"/>
  <c r="CU241" i="23"/>
  <c r="CW241" i="23" s="1"/>
  <c r="CV241" i="23"/>
  <c r="CX241" i="23" s="1"/>
  <c r="CV305" i="23"/>
  <c r="CX305" i="23" s="1"/>
  <c r="CU305" i="23"/>
  <c r="CW305" i="23" s="1"/>
  <c r="CV184" i="23"/>
  <c r="CX184" i="23" s="1"/>
  <c r="CU184" i="23"/>
  <c r="CW184" i="23" s="1"/>
  <c r="CV46" i="23"/>
  <c r="CU46" i="23"/>
  <c r="CV149" i="23"/>
  <c r="CU149" i="23"/>
  <c r="CU174" i="23"/>
  <c r="CW174" i="23" s="1"/>
  <c r="CV174" i="23"/>
  <c r="CX174" i="23" s="1"/>
  <c r="CU63" i="23"/>
  <c r="CV63" i="23"/>
  <c r="CV409" i="23"/>
  <c r="CX409" i="23" s="1"/>
  <c r="CU409" i="23"/>
  <c r="CW409" i="23" s="1"/>
  <c r="CV400" i="23"/>
  <c r="CX400" i="23" s="1"/>
  <c r="CU400" i="23"/>
  <c r="CW400" i="23" s="1"/>
  <c r="CU397" i="23"/>
  <c r="CW397" i="23" s="1"/>
  <c r="CV397" i="23"/>
  <c r="CX397" i="23" s="1"/>
  <c r="CU386" i="23"/>
  <c r="CW386" i="23" s="1"/>
  <c r="CV386" i="23"/>
  <c r="CX386" i="23" s="1"/>
  <c r="CU319" i="23"/>
  <c r="CW319" i="23" s="1"/>
  <c r="CV319" i="23"/>
  <c r="CX319" i="23" s="1"/>
  <c r="CV315" i="23"/>
  <c r="CX315" i="23" s="1"/>
  <c r="CU315" i="23"/>
  <c r="CW315" i="23" s="1"/>
  <c r="CV351" i="23"/>
  <c r="CX351" i="23" s="1"/>
  <c r="CU351" i="23"/>
  <c r="CW351" i="23" s="1"/>
  <c r="CU33" i="23"/>
  <c r="CV33" i="23"/>
  <c r="CV272" i="23"/>
  <c r="CX272" i="23" s="1"/>
  <c r="CU272" i="23"/>
  <c r="CW272" i="23" s="1"/>
  <c r="CV342" i="23"/>
  <c r="CX342" i="23" s="1"/>
  <c r="CU342" i="23"/>
  <c r="CW342" i="23" s="1"/>
  <c r="CV225" i="23"/>
  <c r="CX225" i="23" s="1"/>
  <c r="CU225" i="23"/>
  <c r="CW225" i="23" s="1"/>
  <c r="CU112" i="23"/>
  <c r="CV112" i="23"/>
  <c r="CV50" i="23"/>
  <c r="CU50" i="23"/>
  <c r="CU74" i="23"/>
  <c r="CV74" i="23"/>
  <c r="CU140" i="23"/>
  <c r="CV140" i="23"/>
  <c r="CV168" i="23"/>
  <c r="CX168" i="23" s="1"/>
  <c r="CU168" i="23"/>
  <c r="CW168" i="23" s="1"/>
  <c r="CU103" i="23"/>
  <c r="CV103" i="23"/>
  <c r="CV154" i="23"/>
  <c r="CU154" i="23"/>
  <c r="CU45" i="23"/>
  <c r="CV45" i="23"/>
  <c r="CU28" i="23"/>
  <c r="CV28" i="23"/>
  <c r="CV281" i="23"/>
  <c r="CX281" i="23" s="1"/>
  <c r="CU281" i="23"/>
  <c r="CW281" i="23" s="1"/>
  <c r="CU206" i="23"/>
  <c r="CW206" i="23" s="1"/>
  <c r="CV206" i="23"/>
  <c r="CX206" i="23" s="1"/>
  <c r="CU317" i="23"/>
  <c r="CW317" i="23" s="1"/>
  <c r="CV317" i="23"/>
  <c r="CX317" i="23" s="1"/>
  <c r="CV340" i="23"/>
  <c r="CX340" i="23" s="1"/>
  <c r="CU340" i="23"/>
  <c r="CW340" i="23" s="1"/>
  <c r="CU297" i="23"/>
  <c r="CW297" i="23" s="1"/>
  <c r="CV297" i="23"/>
  <c r="CX297" i="23" s="1"/>
  <c r="CU333" i="23"/>
  <c r="CW333" i="23" s="1"/>
  <c r="CV333" i="23"/>
  <c r="CX333" i="23" s="1"/>
  <c r="CV197" i="23"/>
  <c r="CX197" i="23" s="1"/>
  <c r="CU197" i="23"/>
  <c r="CW197" i="23" s="1"/>
  <c r="CU309" i="23"/>
  <c r="CW309" i="23" s="1"/>
  <c r="CV309" i="23"/>
  <c r="CX309" i="23" s="1"/>
  <c r="CV251" i="23"/>
  <c r="CX251" i="23" s="1"/>
  <c r="CU251" i="23"/>
  <c r="CW251" i="23" s="1"/>
  <c r="CU202" i="23"/>
  <c r="CW202" i="23" s="1"/>
  <c r="CV202" i="23"/>
  <c r="CX202" i="23" s="1"/>
  <c r="CU343" i="23"/>
  <c r="CW343" i="23" s="1"/>
  <c r="CV343" i="23"/>
  <c r="CX343" i="23" s="1"/>
  <c r="CV366" i="23"/>
  <c r="CX366" i="23" s="1"/>
  <c r="CU366" i="23"/>
  <c r="CW366" i="23" s="1"/>
  <c r="CU15" i="23"/>
  <c r="CV15" i="23"/>
  <c r="CU126" i="23"/>
  <c r="CV126" i="23"/>
  <c r="CU96" i="23"/>
  <c r="CV96" i="23"/>
  <c r="CV119" i="23"/>
  <c r="CU119" i="23"/>
  <c r="CU175" i="23"/>
  <c r="CW175" i="23" s="1"/>
  <c r="CV175" i="23"/>
  <c r="CX175" i="23" s="1"/>
  <c r="CV124" i="23"/>
  <c r="CU124" i="23"/>
  <c r="CV152" i="23"/>
  <c r="CU152" i="23"/>
  <c r="CV177" i="23"/>
  <c r="CX177" i="23" s="1"/>
  <c r="CU177" i="23"/>
  <c r="CW177" i="23" s="1"/>
  <c r="CU122" i="23"/>
  <c r="CV122" i="23"/>
  <c r="CU164" i="23"/>
  <c r="CV164" i="23"/>
  <c r="CV183" i="23"/>
  <c r="CX183" i="23" s="1"/>
  <c r="CU183" i="23"/>
  <c r="CW183" i="23" s="1"/>
  <c r="CU367" i="23"/>
  <c r="CW367" i="23" s="1"/>
  <c r="CV367" i="23"/>
  <c r="CX367" i="23" s="1"/>
  <c r="CV188" i="23"/>
  <c r="CX188" i="23" s="1"/>
  <c r="CU188" i="23"/>
  <c r="CW188" i="23" s="1"/>
  <c r="CV376" i="23"/>
  <c r="CX376" i="23" s="1"/>
  <c r="CU376" i="23"/>
  <c r="CW376" i="23" s="1"/>
  <c r="CU153" i="23"/>
  <c r="CV153" i="23"/>
  <c r="CV54" i="23"/>
  <c r="CU54" i="23"/>
  <c r="CU123" i="23"/>
  <c r="CV123" i="23"/>
  <c r="CV101" i="23"/>
  <c r="CU101" i="23"/>
  <c r="CU66" i="23"/>
  <c r="CV66" i="23"/>
  <c r="CU83" i="23"/>
  <c r="CV83" i="23"/>
  <c r="CV150" i="23"/>
  <c r="CU150" i="23"/>
  <c r="CV141" i="23"/>
  <c r="CU141" i="23"/>
  <c r="CV254" i="23"/>
  <c r="CX254" i="23" s="1"/>
  <c r="CU254" i="23"/>
  <c r="CW254" i="23" s="1"/>
  <c r="CU191" i="23"/>
  <c r="CW191" i="23" s="1"/>
  <c r="CV191" i="23"/>
  <c r="CX191" i="23" s="1"/>
  <c r="CU31" i="23"/>
  <c r="CV31" i="23"/>
  <c r="CU190" i="23"/>
  <c r="CW190" i="23" s="1"/>
  <c r="CV190" i="23"/>
  <c r="CX190" i="23" s="1"/>
  <c r="CU25" i="23"/>
  <c r="CV25" i="23"/>
  <c r="CU242" i="23"/>
  <c r="CW242" i="23" s="1"/>
  <c r="CV242" i="23"/>
  <c r="CX242" i="23" s="1"/>
  <c r="CV338" i="23"/>
  <c r="CX338" i="23" s="1"/>
  <c r="CU338" i="23"/>
  <c r="CW338" i="23" s="1"/>
  <c r="CU299" i="23"/>
  <c r="CW299" i="23" s="1"/>
  <c r="CV299" i="23"/>
  <c r="CX299" i="23" s="1"/>
  <c r="CV185" i="23"/>
  <c r="CX185" i="23" s="1"/>
  <c r="CU185" i="23"/>
  <c r="CW185" i="23" s="1"/>
  <c r="CU217" i="23"/>
  <c r="CW217" i="23" s="1"/>
  <c r="CV217" i="23"/>
  <c r="CX217" i="23" s="1"/>
  <c r="CV179" i="23"/>
  <c r="CX179" i="23" s="1"/>
  <c r="CU179" i="23"/>
  <c r="CW179" i="23" s="1"/>
  <c r="CU27" i="23"/>
  <c r="CV27" i="23"/>
  <c r="CV227" i="23"/>
  <c r="CX227" i="23" s="1"/>
  <c r="CU227" i="23"/>
  <c r="CW227" i="23" s="1"/>
  <c r="CU211" i="23"/>
  <c r="CW211" i="23" s="1"/>
  <c r="CV211" i="23"/>
  <c r="CX211" i="23" s="1"/>
  <c r="CU236" i="23"/>
  <c r="CW236" i="23" s="1"/>
  <c r="CV236" i="23"/>
  <c r="CX236" i="23" s="1"/>
  <c r="CV335" i="23"/>
  <c r="CX335" i="23" s="1"/>
  <c r="CU335" i="23"/>
  <c r="CW335" i="23" s="1"/>
  <c r="CU215" i="23"/>
  <c r="CW215" i="23" s="1"/>
  <c r="CV215" i="23"/>
  <c r="CX215" i="23" s="1"/>
  <c r="CV288" i="23"/>
  <c r="CX288" i="23" s="1"/>
  <c r="CU288" i="23"/>
  <c r="CW288" i="23" s="1"/>
  <c r="CV87" i="23"/>
  <c r="CU87" i="23"/>
  <c r="CV363" i="23"/>
  <c r="CX363" i="23" s="1"/>
  <c r="CU363" i="23"/>
  <c r="CW363" i="23" s="1"/>
  <c r="CV231" i="23"/>
  <c r="CX231" i="23" s="1"/>
  <c r="CU231" i="23"/>
  <c r="CW231" i="23" s="1"/>
  <c r="CU194" i="23"/>
  <c r="CW194" i="23" s="1"/>
  <c r="CV194" i="23"/>
  <c r="CX194" i="23" s="1"/>
  <c r="CU16" i="23"/>
  <c r="CV16" i="23"/>
  <c r="CV222" i="23"/>
  <c r="CX222" i="23" s="1"/>
  <c r="CU222" i="23"/>
  <c r="CW222" i="23" s="1"/>
  <c r="CV290" i="23"/>
  <c r="CX290" i="23" s="1"/>
  <c r="CU290" i="23"/>
  <c r="CW290" i="23" s="1"/>
  <c r="CV358" i="23"/>
  <c r="CX358" i="23" s="1"/>
  <c r="CU358" i="23"/>
  <c r="CW358" i="23" s="1"/>
  <c r="CV324" i="23"/>
  <c r="CX324" i="23" s="1"/>
  <c r="CU324" i="23"/>
  <c r="CW324" i="23" s="1"/>
  <c r="CV180" i="23"/>
  <c r="CX180" i="23" s="1"/>
  <c r="CU180" i="23"/>
  <c r="CW180" i="23" s="1"/>
  <c r="CU208" i="23"/>
  <c r="CW208" i="23" s="1"/>
  <c r="CV208" i="23"/>
  <c r="CX208" i="23" s="1"/>
  <c r="CU253" i="23"/>
  <c r="CW253" i="23" s="1"/>
  <c r="CV253" i="23"/>
  <c r="CX253" i="23" s="1"/>
  <c r="CV347" i="23"/>
  <c r="CX347" i="23" s="1"/>
  <c r="CU347" i="23"/>
  <c r="CW347" i="23" s="1"/>
  <c r="CU182" i="23"/>
  <c r="CW182" i="23" s="1"/>
  <c r="CV182" i="23"/>
  <c r="CX182" i="23" s="1"/>
  <c r="CU289" i="23"/>
  <c r="CW289" i="23" s="1"/>
  <c r="CV289" i="23"/>
  <c r="CX289" i="23" s="1"/>
  <c r="CU57" i="23"/>
  <c r="CV57" i="23"/>
  <c r="CU131" i="23"/>
  <c r="CV131" i="23"/>
  <c r="CU91" i="23"/>
  <c r="CV91" i="23"/>
  <c r="CU85" i="23"/>
  <c r="CV85" i="23"/>
  <c r="CV71" i="23"/>
  <c r="CU71" i="23"/>
  <c r="CU51" i="23"/>
  <c r="CV51" i="23"/>
  <c r="CV171" i="23"/>
  <c r="CX171" i="23" s="1"/>
  <c r="CU171" i="23"/>
  <c r="CW171" i="23" s="1"/>
  <c r="CV125" i="23"/>
  <c r="CU125" i="23"/>
  <c r="CU405" i="23"/>
  <c r="CW405" i="23" s="1"/>
  <c r="CV405" i="23"/>
  <c r="CX405" i="23" s="1"/>
  <c r="CV408" i="23"/>
  <c r="CX408" i="23" s="1"/>
  <c r="CU408" i="23"/>
  <c r="CW408" i="23" s="1"/>
  <c r="CU403" i="23"/>
  <c r="CW403" i="23" s="1"/>
  <c r="CV403" i="23"/>
  <c r="CX403" i="23" s="1"/>
  <c r="CV396" i="23"/>
  <c r="CX396" i="23" s="1"/>
  <c r="CU396" i="23"/>
  <c r="CW396" i="23" s="1"/>
  <c r="CU395" i="23"/>
  <c r="CW395" i="23" s="1"/>
  <c r="CV395" i="23"/>
  <c r="CX395" i="23" s="1"/>
  <c r="CU389" i="23"/>
  <c r="CW389" i="23" s="1"/>
  <c r="CV389" i="23"/>
  <c r="CX389" i="23" s="1"/>
  <c r="CV381" i="23"/>
  <c r="CX381" i="23" s="1"/>
  <c r="CU381" i="23"/>
  <c r="CW381" i="23" s="1"/>
  <c r="CV384" i="23"/>
  <c r="CX384" i="23" s="1"/>
  <c r="CU384" i="23"/>
  <c r="CW384" i="23" s="1"/>
  <c r="CU269" i="23"/>
  <c r="CW269" i="23" s="1"/>
  <c r="CV269" i="23"/>
  <c r="CX269" i="23" s="1"/>
  <c r="CV316" i="23"/>
  <c r="CX316" i="23" s="1"/>
  <c r="CU316" i="23"/>
  <c r="CW316" i="23" s="1"/>
  <c r="CU14" i="23"/>
  <c r="CV14" i="23"/>
  <c r="CU176" i="23"/>
  <c r="CW176" i="23" s="1"/>
  <c r="CV176" i="23"/>
  <c r="CX176" i="23" s="1"/>
  <c r="CU59" i="23"/>
  <c r="CV59" i="23"/>
  <c r="CU145" i="23"/>
  <c r="CV145" i="23"/>
  <c r="CU139" i="23"/>
  <c r="CV139" i="23"/>
  <c r="CV352" i="23"/>
  <c r="CX352" i="23" s="1"/>
  <c r="CU352" i="23"/>
  <c r="CW352" i="23" s="1"/>
  <c r="CU318" i="23"/>
  <c r="CW318" i="23" s="1"/>
  <c r="CV318" i="23"/>
  <c r="CX318" i="23" s="1"/>
  <c r="CU377" i="23"/>
  <c r="CW377" i="23" s="1"/>
  <c r="CV377" i="23"/>
  <c r="CX377" i="23" s="1"/>
  <c r="CU368" i="23"/>
  <c r="CW368" i="23" s="1"/>
  <c r="CV368" i="23"/>
  <c r="CX368" i="23" s="1"/>
  <c r="CV196" i="23"/>
  <c r="CX196" i="23" s="1"/>
  <c r="CU196" i="23"/>
  <c r="CW196" i="23" s="1"/>
  <c r="CU262" i="23"/>
  <c r="CW262" i="23" s="1"/>
  <c r="CV262" i="23"/>
  <c r="CX262" i="23" s="1"/>
  <c r="CU35" i="23"/>
  <c r="CV35" i="23"/>
  <c r="CU160" i="23"/>
  <c r="CV160" i="23"/>
  <c r="CU170" i="23"/>
  <c r="CW170" i="23" s="1"/>
  <c r="CV170" i="23"/>
  <c r="CX170" i="23" s="1"/>
  <c r="CU113" i="23"/>
  <c r="CV113" i="23"/>
  <c r="CV107" i="23"/>
  <c r="CU107" i="23"/>
  <c r="CV261" i="23"/>
  <c r="CX261" i="23" s="1"/>
  <c r="CU261" i="23"/>
  <c r="CW261" i="23" s="1"/>
  <c r="CV142" i="23"/>
  <c r="CU142" i="23"/>
  <c r="CU44" i="23"/>
  <c r="CV44" i="23"/>
  <c r="CU56" i="23"/>
  <c r="CV56" i="23"/>
  <c r="CV84" i="23"/>
  <c r="CU84" i="23"/>
  <c r="CV224" i="23"/>
  <c r="CX224" i="23" s="1"/>
  <c r="CU224" i="23"/>
  <c r="CW224" i="23" s="1"/>
  <c r="CV151" i="23"/>
  <c r="CU151" i="23"/>
  <c r="CV266" i="23"/>
  <c r="CX266" i="23" s="1"/>
  <c r="CU266" i="23"/>
  <c r="CW266" i="23" s="1"/>
  <c r="CU375" i="23"/>
  <c r="CW375" i="23" s="1"/>
  <c r="CV375" i="23"/>
  <c r="CX375" i="23" s="1"/>
  <c r="CU310" i="23"/>
  <c r="CW310" i="23" s="1"/>
  <c r="CV310" i="23"/>
  <c r="CX310" i="23" s="1"/>
  <c r="CU353" i="23"/>
  <c r="CW353" i="23" s="1"/>
  <c r="CV353" i="23"/>
  <c r="CX353" i="23" s="1"/>
  <c r="CV210" i="23"/>
  <c r="CX210" i="23" s="1"/>
  <c r="CU210" i="23"/>
  <c r="CW210" i="23" s="1"/>
  <c r="CU334" i="23"/>
  <c r="CW334" i="23" s="1"/>
  <c r="CV334" i="23"/>
  <c r="CX334" i="23" s="1"/>
  <c r="CU199" i="23"/>
  <c r="CW199" i="23" s="1"/>
  <c r="CV199" i="23"/>
  <c r="CX199" i="23" s="1"/>
  <c r="CU287" i="23"/>
  <c r="CW287" i="23" s="1"/>
  <c r="CV287" i="23"/>
  <c r="CX287" i="23" s="1"/>
  <c r="CU32" i="23"/>
  <c r="CV32" i="23"/>
  <c r="CV121" i="23"/>
  <c r="CU121" i="23"/>
  <c r="CU94" i="23"/>
  <c r="CV94" i="23"/>
  <c r="CU78" i="23"/>
  <c r="CV78" i="23"/>
  <c r="CU110" i="23"/>
  <c r="CV110" i="23"/>
  <c r="CV68" i="23"/>
  <c r="CU68" i="23"/>
  <c r="CU398" i="23"/>
  <c r="CW398" i="23" s="1"/>
  <c r="CV398" i="23"/>
  <c r="CX398" i="23" s="1"/>
  <c r="CU390" i="23"/>
  <c r="CW390" i="23" s="1"/>
  <c r="CV390" i="23"/>
  <c r="CX390" i="23" s="1"/>
  <c r="CU383" i="23"/>
  <c r="CW383" i="23" s="1"/>
  <c r="CV383" i="23"/>
  <c r="CX383" i="23" s="1"/>
  <c r="CV374" i="23"/>
  <c r="CX374" i="23" s="1"/>
  <c r="CU374" i="23"/>
  <c r="CW374" i="23" s="1"/>
  <c r="CV20" i="23"/>
  <c r="CU20" i="23"/>
  <c r="CU234" i="23"/>
  <c r="CW234" i="23" s="1"/>
  <c r="CV234" i="23"/>
  <c r="CX234" i="23" s="1"/>
  <c r="CV326" i="23"/>
  <c r="CX326" i="23" s="1"/>
  <c r="CU326" i="23"/>
  <c r="CW326" i="23" s="1"/>
  <c r="CV265" i="23"/>
  <c r="CX265" i="23" s="1"/>
  <c r="CU265" i="23"/>
  <c r="CW265" i="23" s="1"/>
  <c r="CU291" i="23"/>
  <c r="CW291" i="23" s="1"/>
  <c r="CV291" i="23"/>
  <c r="CX291" i="23" s="1"/>
  <c r="CU36" i="23"/>
  <c r="CV36" i="23"/>
  <c r="CU48" i="23"/>
  <c r="CV48" i="23"/>
  <c r="CV137" i="23"/>
  <c r="CU137" i="23"/>
  <c r="CV79" i="23"/>
  <c r="CU79" i="23"/>
  <c r="CU76" i="23"/>
  <c r="CV76" i="23"/>
  <c r="CV88" i="23"/>
  <c r="CU88" i="23"/>
  <c r="CV97" i="23"/>
  <c r="CU97" i="23"/>
  <c r="CV159" i="23"/>
  <c r="CU159" i="23"/>
  <c r="CV116" i="23"/>
  <c r="CU116" i="23"/>
  <c r="CU214" i="23"/>
  <c r="CW214" i="23" s="1"/>
  <c r="CV214" i="23"/>
  <c r="CX214" i="23" s="1"/>
  <c r="CV314" i="23"/>
  <c r="CX314" i="23" s="1"/>
  <c r="CU314" i="23"/>
  <c r="CW314" i="23" s="1"/>
  <c r="CU240" i="23"/>
  <c r="CW240" i="23" s="1"/>
  <c r="CV240" i="23"/>
  <c r="CX240" i="23" s="1"/>
  <c r="CV345" i="23"/>
  <c r="CX345" i="23" s="1"/>
  <c r="CU345" i="23"/>
  <c r="CW345" i="23" s="1"/>
  <c r="CV364" i="23"/>
  <c r="CX364" i="23" s="1"/>
  <c r="CU364" i="23"/>
  <c r="CW364" i="23" s="1"/>
  <c r="CU252" i="23"/>
  <c r="CW252" i="23" s="1"/>
  <c r="CV252" i="23"/>
  <c r="CX252" i="23" s="1"/>
  <c r="CU38" i="23"/>
  <c r="CV38" i="23"/>
  <c r="CV24" i="23"/>
  <c r="CU24" i="23"/>
  <c r="CU295" i="23"/>
  <c r="CW295" i="23" s="1"/>
  <c r="CV295" i="23"/>
  <c r="CX295" i="23" s="1"/>
  <c r="CU246" i="23"/>
  <c r="CW246" i="23" s="1"/>
  <c r="CV246" i="23"/>
  <c r="CX246" i="23" s="1"/>
  <c r="CU181" i="23"/>
  <c r="CW181" i="23" s="1"/>
  <c r="CV181" i="23"/>
  <c r="CX181" i="23" s="1"/>
  <c r="CV201" i="23"/>
  <c r="CX201" i="23" s="1"/>
  <c r="CU201" i="23"/>
  <c r="CW201" i="23" s="1"/>
  <c r="CU205" i="23"/>
  <c r="CW205" i="23" s="1"/>
  <c r="CV205" i="23"/>
  <c r="CX205" i="23" s="1"/>
  <c r="CV312" i="23"/>
  <c r="CX312" i="23" s="1"/>
  <c r="CU312" i="23"/>
  <c r="CW312" i="23" s="1"/>
  <c r="CU55" i="23"/>
  <c r="CV55" i="23"/>
  <c r="CV134" i="23"/>
  <c r="CU134" i="23"/>
  <c r="CV166" i="23"/>
  <c r="CU166" i="23"/>
  <c r="CU47" i="23"/>
  <c r="CV47" i="23"/>
  <c r="CU60" i="23"/>
  <c r="CV60" i="23"/>
  <c r="CV72" i="23"/>
  <c r="CU72" i="23"/>
  <c r="CV65" i="23"/>
  <c r="CU65" i="23"/>
  <c r="CV127" i="23"/>
  <c r="CU127" i="23"/>
  <c r="CV100" i="23"/>
  <c r="CU100" i="23"/>
  <c r="CU273" i="23"/>
  <c r="CW273" i="23" s="1"/>
  <c r="CV273" i="23"/>
  <c r="CX273" i="23" s="1"/>
  <c r="CV303" i="23"/>
  <c r="CX303" i="23" s="1"/>
  <c r="CU303" i="23"/>
  <c r="CW303" i="23" s="1"/>
  <c r="CU193" i="23"/>
  <c r="CW193" i="23" s="1"/>
  <c r="CV193" i="23"/>
  <c r="CX193" i="23" s="1"/>
  <c r="CU248" i="23"/>
  <c r="CW248" i="23" s="1"/>
  <c r="CV248" i="23"/>
  <c r="CX248" i="23" s="1"/>
  <c r="CV73" i="23"/>
  <c r="CU73" i="23"/>
  <c r="CU163" i="23"/>
  <c r="CV163" i="23"/>
  <c r="CV138" i="23"/>
  <c r="CU138" i="23"/>
  <c r="CU172" i="23"/>
  <c r="CW172" i="23" s="1"/>
  <c r="CV172" i="23"/>
  <c r="CX172" i="23" s="1"/>
  <c r="CU81" i="23"/>
  <c r="CV81" i="23"/>
  <c r="CU167" i="23"/>
  <c r="CW167" i="23" s="1"/>
  <c r="CV167" i="23"/>
  <c r="CX167" i="23" s="1"/>
  <c r="CU75" i="23"/>
  <c r="CV75" i="23"/>
  <c r="CV77" i="23"/>
  <c r="CU77" i="23"/>
  <c r="CU21" i="23"/>
  <c r="CV21" i="23"/>
  <c r="CU19" i="23"/>
  <c r="CV19" i="23"/>
  <c r="CU23" i="23"/>
  <c r="CV23" i="23"/>
  <c r="CU216" i="23"/>
  <c r="CW216" i="23" s="1"/>
  <c r="CV216" i="23"/>
  <c r="CX216" i="23" s="1"/>
  <c r="CV301" i="23"/>
  <c r="CX301" i="23" s="1"/>
  <c r="CU301" i="23"/>
  <c r="CW301" i="23" s="1"/>
  <c r="CU220" i="23"/>
  <c r="CW220" i="23" s="1"/>
  <c r="CV220" i="23"/>
  <c r="CX220" i="23" s="1"/>
  <c r="CU187" i="23"/>
  <c r="CW187" i="23" s="1"/>
  <c r="CV187" i="23"/>
  <c r="CX187" i="23" s="1"/>
  <c r="CV189" i="23"/>
  <c r="CX189" i="23" s="1"/>
  <c r="CU189" i="23"/>
  <c r="CW189" i="23" s="1"/>
  <c r="CV235" i="23"/>
  <c r="CX235" i="23" s="1"/>
  <c r="CU235" i="23"/>
  <c r="CW235" i="23" s="1"/>
  <c r="CV349" i="23"/>
  <c r="CX349" i="23" s="1"/>
  <c r="CU349" i="23"/>
  <c r="CW349" i="23" s="1"/>
  <c r="CV192" i="23"/>
  <c r="CX192" i="23" s="1"/>
  <c r="CU192" i="23"/>
  <c r="CW192" i="23" s="1"/>
  <c r="CU275" i="23"/>
  <c r="CW275" i="23" s="1"/>
  <c r="CV275" i="23"/>
  <c r="CX275" i="23" s="1"/>
  <c r="CU239" i="23"/>
  <c r="CW239" i="23" s="1"/>
  <c r="CV239" i="23"/>
  <c r="CX239" i="23" s="1"/>
  <c r="CU328" i="23"/>
  <c r="CW328" i="23" s="1"/>
  <c r="CV328" i="23"/>
  <c r="CX328" i="23" s="1"/>
  <c r="CU370" i="23"/>
  <c r="CW370" i="23" s="1"/>
  <c r="CV370" i="23"/>
  <c r="CX370" i="23" s="1"/>
  <c r="CV264" i="23"/>
  <c r="CX264" i="23" s="1"/>
  <c r="CU264" i="23"/>
  <c r="CW264" i="23" s="1"/>
  <c r="CU30" i="23"/>
  <c r="CV30" i="23"/>
  <c r="CU298" i="23"/>
  <c r="CW298" i="23" s="1"/>
  <c r="CV298" i="23"/>
  <c r="CX298" i="23" s="1"/>
  <c r="CV311" i="23"/>
  <c r="CX311" i="23" s="1"/>
  <c r="CU311" i="23"/>
  <c r="CW311" i="23" s="1"/>
  <c r="CV274" i="23"/>
  <c r="CX274" i="23" s="1"/>
  <c r="CU274" i="23"/>
  <c r="CW274" i="23" s="1"/>
  <c r="CU337" i="23"/>
  <c r="CW337" i="23" s="1"/>
  <c r="CV337" i="23"/>
  <c r="CX337" i="23" s="1"/>
  <c r="CU232" i="23"/>
  <c r="CW232" i="23" s="1"/>
  <c r="CV232" i="23"/>
  <c r="CX232" i="23" s="1"/>
  <c r="CU40" i="23"/>
  <c r="CV40" i="23"/>
  <c r="CU279" i="23"/>
  <c r="CW279" i="23" s="1"/>
  <c r="CV279" i="23"/>
  <c r="CX279" i="23" s="1"/>
  <c r="CU282" i="23"/>
  <c r="CW282" i="23" s="1"/>
  <c r="CV282" i="23"/>
  <c r="CX282" i="23" s="1"/>
  <c r="CV325" i="23"/>
  <c r="CX325" i="23" s="1"/>
  <c r="CU325" i="23"/>
  <c r="CW325" i="23" s="1"/>
  <c r="CU350" i="23"/>
  <c r="CW350" i="23" s="1"/>
  <c r="CV350" i="23"/>
  <c r="CX350" i="23" s="1"/>
  <c r="CV286" i="23"/>
  <c r="CX286" i="23" s="1"/>
  <c r="CU286" i="23"/>
  <c r="CW286" i="23" s="1"/>
  <c r="CV323" i="23"/>
  <c r="CX323" i="23" s="1"/>
  <c r="CU323" i="23"/>
  <c r="CW323" i="23" s="1"/>
  <c r="CU362" i="23"/>
  <c r="CW362" i="23" s="1"/>
  <c r="CV362" i="23"/>
  <c r="CX362" i="23" s="1"/>
  <c r="CU198" i="23"/>
  <c r="CW198" i="23" s="1"/>
  <c r="CV198" i="23"/>
  <c r="CX198" i="23" s="1"/>
  <c r="CV42" i="23"/>
  <c r="CU42" i="23"/>
  <c r="CU228" i="23"/>
  <c r="CW228" i="23" s="1"/>
  <c r="CV228" i="23"/>
  <c r="CX228" i="23" s="1"/>
  <c r="CV128" i="23"/>
  <c r="CU128" i="23"/>
  <c r="CV82" i="23"/>
  <c r="CU82" i="23"/>
  <c r="CV106" i="23"/>
  <c r="CU106" i="23"/>
  <c r="CV156" i="23"/>
  <c r="CU156" i="23"/>
  <c r="CU49" i="23"/>
  <c r="CV49" i="23"/>
  <c r="CV135" i="23"/>
  <c r="CU135" i="23"/>
  <c r="CU43" i="23"/>
  <c r="CV43" i="23"/>
  <c r="CV61" i="23"/>
  <c r="CU61" i="23"/>
  <c r="CU407" i="23"/>
  <c r="CW407" i="23" s="1"/>
  <c r="CV407" i="23"/>
  <c r="CX407" i="23" s="1"/>
  <c r="CU404" i="23"/>
  <c r="CW404" i="23" s="1"/>
  <c r="CV404" i="23"/>
  <c r="CX404" i="23" s="1"/>
  <c r="CV401" i="23"/>
  <c r="CX401" i="23" s="1"/>
  <c r="CU401" i="23"/>
  <c r="CW401" i="23" s="1"/>
  <c r="CU394" i="23"/>
  <c r="CW394" i="23" s="1"/>
  <c r="CV394" i="23"/>
  <c r="CX394" i="23" s="1"/>
  <c r="CU393" i="23"/>
  <c r="CW393" i="23" s="1"/>
  <c r="CV393" i="23"/>
  <c r="CX393" i="23" s="1"/>
  <c r="CU387" i="23"/>
  <c r="CW387" i="23" s="1"/>
  <c r="CV387" i="23"/>
  <c r="CX387" i="23" s="1"/>
  <c r="CV379" i="23"/>
  <c r="CX379" i="23" s="1"/>
  <c r="CU379" i="23"/>
  <c r="CW379" i="23" s="1"/>
  <c r="CV382" i="23"/>
  <c r="CX382" i="23" s="1"/>
  <c r="CU382" i="23"/>
  <c r="CW382" i="23" s="1"/>
  <c r="CV95" i="23"/>
  <c r="CU95" i="23"/>
  <c r="CU371" i="23"/>
  <c r="CW371" i="23" s="1"/>
  <c r="CV371" i="23"/>
  <c r="CX371" i="23" s="1"/>
  <c r="CV34" i="23"/>
  <c r="CU34" i="23"/>
  <c r="CV209" i="23"/>
  <c r="CX209" i="23" s="1"/>
  <c r="CU209" i="23"/>
  <c r="CW209" i="23" s="1"/>
  <c r="CU276" i="23"/>
  <c r="CW276" i="23" s="1"/>
  <c r="CV276" i="23"/>
  <c r="CX276" i="23" s="1"/>
  <c r="CV327" i="23"/>
  <c r="CX327" i="23" s="1"/>
  <c r="CU327" i="23"/>
  <c r="CW327" i="23" s="1"/>
  <c r="CU267" i="23"/>
  <c r="CW267" i="23" s="1"/>
  <c r="CV267" i="23"/>
  <c r="CX267" i="23" s="1"/>
  <c r="CU271" i="23"/>
  <c r="CW271" i="23" s="1"/>
  <c r="CV271" i="23"/>
  <c r="CX271" i="23" s="1"/>
  <c r="CV204" i="23"/>
  <c r="CX204" i="23" s="1"/>
  <c r="CU204" i="23"/>
  <c r="CW204" i="23" s="1"/>
  <c r="CV284" i="23"/>
  <c r="CX284" i="23" s="1"/>
  <c r="CU284" i="23"/>
  <c r="CW284" i="23" s="1"/>
  <c r="CV250" i="23"/>
  <c r="CX250" i="23" s="1"/>
  <c r="CU250" i="23"/>
  <c r="CW250" i="23" s="1"/>
  <c r="CV203" i="23"/>
  <c r="CX203" i="23" s="1"/>
  <c r="CU203" i="23"/>
  <c r="CW203" i="23" s="1"/>
  <c r="CV321" i="23"/>
  <c r="CX321" i="23" s="1"/>
  <c r="CU321" i="23"/>
  <c r="CW321" i="23" s="1"/>
  <c r="CV359" i="23"/>
  <c r="CX359" i="23" s="1"/>
  <c r="CU359" i="23"/>
  <c r="CW359" i="23" s="1"/>
  <c r="CV219" i="23"/>
  <c r="CX219" i="23" s="1"/>
  <c r="CU219" i="23"/>
  <c r="CW219" i="23" s="1"/>
  <c r="CV37" i="23"/>
  <c r="CU37" i="23"/>
  <c r="CU105" i="23"/>
  <c r="CV105" i="23"/>
  <c r="CU70" i="23"/>
  <c r="CV70" i="23"/>
  <c r="CU86" i="23"/>
  <c r="CV86" i="23"/>
  <c r="CV133" i="23"/>
  <c r="CU133" i="23"/>
  <c r="CU115" i="23"/>
  <c r="CV115" i="23"/>
  <c r="CU62" i="23"/>
  <c r="CV62" i="23"/>
  <c r="CV102" i="23"/>
  <c r="CU102" i="23"/>
  <c r="CU173" i="23"/>
  <c r="CW173" i="23" s="1"/>
  <c r="CV173" i="23"/>
  <c r="CX173" i="23" s="1"/>
  <c r="CV52" i="23"/>
  <c r="CU52" i="23"/>
  <c r="CU357" i="23"/>
  <c r="CW357" i="23" s="1"/>
  <c r="CV357" i="23"/>
  <c r="CX357" i="23" s="1"/>
  <c r="CV341" i="23"/>
  <c r="CX341" i="23" s="1"/>
  <c r="CU341" i="23"/>
  <c r="CW341" i="23" s="1"/>
  <c r="CU249" i="23"/>
  <c r="CW249" i="23" s="1"/>
  <c r="CV249" i="23"/>
  <c r="CX249" i="23" s="1"/>
  <c r="CU270" i="23"/>
  <c r="CW270" i="23" s="1"/>
  <c r="CV270" i="23"/>
  <c r="CX270" i="23" s="1"/>
  <c r="CV336" i="23"/>
  <c r="CX336" i="23" s="1"/>
  <c r="CU336" i="23"/>
  <c r="CW336" i="23" s="1"/>
  <c r="CV283" i="23"/>
  <c r="CX283" i="23" s="1"/>
  <c r="CU283" i="23"/>
  <c r="CW283" i="23" s="1"/>
  <c r="CU355" i="23"/>
  <c r="CW355" i="23" s="1"/>
  <c r="CV355" i="23"/>
  <c r="CX355" i="23" s="1"/>
  <c r="CU257" i="23"/>
  <c r="CW257" i="23" s="1"/>
  <c r="CV257" i="23"/>
  <c r="CX257" i="23" s="1"/>
  <c r="CU308" i="23"/>
  <c r="CW308" i="23" s="1"/>
  <c r="CV308" i="23"/>
  <c r="CX308" i="23" s="1"/>
  <c r="CU221" i="23"/>
  <c r="CW221" i="23" s="1"/>
  <c r="CV221" i="23"/>
  <c r="CX221" i="23" s="1"/>
  <c r="CU346" i="23"/>
  <c r="CW346" i="23" s="1"/>
  <c r="CV346" i="23"/>
  <c r="CX346" i="23" s="1"/>
  <c r="CU356" i="23"/>
  <c r="CW356" i="23" s="1"/>
  <c r="CV356" i="23"/>
  <c r="CX356" i="23" s="1"/>
  <c r="CU331" i="23"/>
  <c r="CW331" i="23" s="1"/>
  <c r="CV331" i="23"/>
  <c r="CX331" i="23" s="1"/>
  <c r="CU263" i="23"/>
  <c r="CW263" i="23" s="1"/>
  <c r="CV263" i="23"/>
  <c r="CX263" i="23" s="1"/>
  <c r="CU89" i="23"/>
  <c r="CV89" i="23"/>
  <c r="CU118" i="23"/>
  <c r="CV118" i="23"/>
  <c r="CV155" i="23"/>
  <c r="CU155" i="23"/>
  <c r="CV117" i="23"/>
  <c r="CU117" i="23"/>
  <c r="CU162" i="23"/>
  <c r="CV162" i="23"/>
  <c r="CU147" i="23"/>
  <c r="CV147" i="23"/>
  <c r="CV158" i="23"/>
  <c r="CU158" i="23"/>
  <c r="CV157" i="23"/>
  <c r="CU157" i="23"/>
  <c r="CV313" i="23"/>
  <c r="CX313" i="23" s="1"/>
  <c r="CU313" i="23"/>
  <c r="CW313" i="23" s="1"/>
  <c r="CV22" i="23"/>
  <c r="CU22" i="23"/>
  <c r="CV332" i="23"/>
  <c r="CX332" i="23" s="1"/>
  <c r="CU332" i="23"/>
  <c r="CW332" i="23" s="1"/>
  <c r="CV320" i="23"/>
  <c r="CX320" i="23" s="1"/>
  <c r="CU320" i="23"/>
  <c r="CW320" i="23" s="1"/>
  <c r="CU292" i="23"/>
  <c r="CW292" i="23" s="1"/>
  <c r="CV292" i="23"/>
  <c r="CX292" i="23" s="1"/>
  <c r="CV144" i="23"/>
  <c r="CU144" i="23"/>
  <c r="CV146" i="23"/>
  <c r="CU146" i="23"/>
  <c r="CU143" i="23"/>
  <c r="CV143" i="23"/>
  <c r="CU108" i="23"/>
  <c r="CV108" i="23"/>
  <c r="CU136" i="23"/>
  <c r="CV136" i="23"/>
  <c r="CU161" i="23"/>
  <c r="CV161" i="23"/>
  <c r="CU90" i="23"/>
  <c r="CV90" i="23"/>
  <c r="CU148" i="23"/>
  <c r="CV148" i="23"/>
  <c r="CU247" i="23"/>
  <c r="CW247" i="23" s="1"/>
  <c r="CV247" i="23"/>
  <c r="CX247" i="23" s="1"/>
  <c r="CV365" i="23"/>
  <c r="CX365" i="23" s="1"/>
  <c r="CU365" i="23"/>
  <c r="CW365" i="23" s="1"/>
  <c r="CU360" i="23"/>
  <c r="CW360" i="23" s="1"/>
  <c r="CV360" i="23"/>
  <c r="CX360" i="23" s="1"/>
  <c r="CU260" i="23"/>
  <c r="CW260" i="23" s="1"/>
  <c r="CV260" i="23"/>
  <c r="CX260" i="23" s="1"/>
  <c r="CU195" i="23"/>
  <c r="CW195" i="23" s="1"/>
  <c r="CV195" i="23"/>
  <c r="CX195" i="23" s="1"/>
  <c r="CV285" i="23"/>
  <c r="CX285" i="23" s="1"/>
  <c r="CU285" i="23"/>
  <c r="CW285" i="23" s="1"/>
  <c r="CV259" i="23"/>
  <c r="CX259" i="23" s="1"/>
  <c r="CU259" i="23"/>
  <c r="CW259" i="23" s="1"/>
  <c r="CU296" i="23"/>
  <c r="CW296" i="23" s="1"/>
  <c r="CV296" i="23"/>
  <c r="CX296" i="23" s="1"/>
  <c r="CU278" i="23"/>
  <c r="CW278" i="23" s="1"/>
  <c r="CV278" i="23"/>
  <c r="CX278" i="23" s="1"/>
  <c r="CU213" i="23"/>
  <c r="CW213" i="23" s="1"/>
  <c r="CV213" i="23"/>
  <c r="CX213" i="23" s="1"/>
  <c r="CU18" i="23"/>
  <c r="CV18" i="23"/>
  <c r="CU237" i="23"/>
  <c r="CW237" i="23" s="1"/>
  <c r="CV237" i="23"/>
  <c r="CX237" i="23" s="1"/>
  <c r="CU344" i="23"/>
  <c r="CW344" i="23" s="1"/>
  <c r="CV344" i="23"/>
  <c r="CX344" i="23" s="1"/>
  <c r="CV39" i="23"/>
  <c r="CU39" i="23"/>
  <c r="CV218" i="23"/>
  <c r="CX218" i="23" s="1"/>
  <c r="CU218" i="23"/>
  <c r="CW218" i="23" s="1"/>
  <c r="CU255" i="23"/>
  <c r="CW255" i="23" s="1"/>
  <c r="CV255" i="23"/>
  <c r="CX255" i="23" s="1"/>
  <c r="CU226" i="23"/>
  <c r="CW226" i="23" s="1"/>
  <c r="CV226" i="23"/>
  <c r="CX226" i="23" s="1"/>
  <c r="CU293" i="23"/>
  <c r="CW293" i="23" s="1"/>
  <c r="CV293" i="23"/>
  <c r="CX293" i="23" s="1"/>
  <c r="CU339" i="23"/>
  <c r="CW339" i="23" s="1"/>
  <c r="CV339" i="23"/>
  <c r="CX339" i="23" s="1"/>
  <c r="CU230" i="23"/>
  <c r="CW230" i="23" s="1"/>
  <c r="CV230" i="23"/>
  <c r="CX230" i="23" s="1"/>
  <c r="CV243" i="23"/>
  <c r="CX243" i="23" s="1"/>
  <c r="CU243" i="23"/>
  <c r="CW243" i="23" s="1"/>
  <c r="CU378" i="23"/>
  <c r="CW378" i="23" s="1"/>
  <c r="CV378" i="23"/>
  <c r="CX378" i="23" s="1"/>
  <c r="CU212" i="23"/>
  <c r="CW212" i="23" s="1"/>
  <c r="CV212" i="23"/>
  <c r="CX212" i="23" s="1"/>
  <c r="CU41" i="23"/>
  <c r="CV41" i="23"/>
  <c r="CV29" i="23"/>
  <c r="CU29" i="23"/>
  <c r="CV280" i="23"/>
  <c r="CX280" i="23" s="1"/>
  <c r="CU280" i="23"/>
  <c r="CW280" i="23" s="1"/>
  <c r="CU200" i="23"/>
  <c r="CW200" i="23" s="1"/>
  <c r="CV200" i="23"/>
  <c r="CX200" i="23" s="1"/>
  <c r="CV258" i="23"/>
  <c r="CX258" i="23" s="1"/>
  <c r="CU258" i="23"/>
  <c r="CW258" i="23" s="1"/>
  <c r="CV207" i="23"/>
  <c r="CX207" i="23" s="1"/>
  <c r="CU207" i="23"/>
  <c r="CW207" i="23" s="1"/>
  <c r="CU329" i="23"/>
  <c r="CW329" i="23" s="1"/>
  <c r="CV329" i="23"/>
  <c r="CX329" i="23" s="1"/>
  <c r="CV223" i="23"/>
  <c r="CX223" i="23" s="1"/>
  <c r="CU223" i="23"/>
  <c r="CW223" i="23" s="1"/>
  <c r="CU229" i="23"/>
  <c r="CW229" i="23" s="1"/>
  <c r="CV229" i="23"/>
  <c r="CX229" i="23" s="1"/>
  <c r="CU114" i="23"/>
  <c r="CV114" i="23"/>
  <c r="CU64" i="23"/>
  <c r="CV64" i="23"/>
  <c r="CU169" i="23"/>
  <c r="CW169" i="23" s="1"/>
  <c r="CV169" i="23"/>
  <c r="CX169" i="23" s="1"/>
  <c r="CU111" i="23"/>
  <c r="CV111" i="23"/>
  <c r="CU92" i="23"/>
  <c r="CV92" i="23"/>
  <c r="CU104" i="23"/>
  <c r="CV104" i="23"/>
  <c r="CU129" i="23"/>
  <c r="CV129" i="23"/>
  <c r="CU58" i="23"/>
  <c r="CV58" i="23"/>
  <c r="CU132" i="23"/>
  <c r="CV132" i="23"/>
  <c r="CU406" i="23"/>
  <c r="CW406" i="23" s="1"/>
  <c r="CV406" i="23"/>
  <c r="CX406" i="23" s="1"/>
  <c r="CV402" i="23"/>
  <c r="CX402" i="23" s="1"/>
  <c r="CU402" i="23"/>
  <c r="CW402" i="23" s="1"/>
  <c r="CU399" i="23"/>
  <c r="CW399" i="23" s="1"/>
  <c r="CV399" i="23"/>
  <c r="CX399" i="23" s="1"/>
  <c r="CV392" i="23"/>
  <c r="CX392" i="23" s="1"/>
  <c r="CU392" i="23"/>
  <c r="CW392" i="23" s="1"/>
  <c r="CU391" i="23"/>
  <c r="CW391" i="23" s="1"/>
  <c r="CV391" i="23"/>
  <c r="CX391" i="23" s="1"/>
  <c r="CV385" i="23"/>
  <c r="CX385" i="23" s="1"/>
  <c r="CU385" i="23"/>
  <c r="CW385" i="23" s="1"/>
  <c r="CV388" i="23"/>
  <c r="CX388" i="23" s="1"/>
  <c r="CU388" i="23"/>
  <c r="CW388" i="23" s="1"/>
  <c r="CV380" i="23"/>
  <c r="CX380" i="23" s="1"/>
  <c r="CU380" i="23"/>
  <c r="CW380" i="23" s="1"/>
  <c r="AD62" i="23" l="1"/>
  <c r="BH60" i="23"/>
  <c r="BH65" i="23"/>
  <c r="BH61" i="23"/>
  <c r="BH64" i="23"/>
  <c r="BH63" i="23"/>
  <c r="H49" i="23"/>
  <c r="BE49" i="23" s="1"/>
  <c r="H56" i="23"/>
  <c r="AD56" i="23" s="1"/>
  <c r="H166" i="23"/>
  <c r="H155" i="23"/>
  <c r="H51" i="23"/>
  <c r="BF51" i="23" s="1"/>
  <c r="BH51" i="23" s="1"/>
  <c r="H52" i="23"/>
  <c r="BF52" i="23" s="1"/>
  <c r="BH52" i="23" s="1"/>
  <c r="BH62" i="23"/>
  <c r="BE126" i="23"/>
  <c r="BF126" i="23"/>
  <c r="BH126" i="23" s="1"/>
  <c r="AD126" i="23"/>
  <c r="AD102" i="23"/>
  <c r="BF102" i="23"/>
  <c r="BH102" i="23" s="1"/>
  <c r="BE102" i="23"/>
  <c r="AD86" i="23"/>
  <c r="BE86" i="23"/>
  <c r="BF86" i="23"/>
  <c r="BH86" i="23" s="1"/>
  <c r="BF125" i="23"/>
  <c r="BH125" i="23" s="1"/>
  <c r="BE125" i="23"/>
  <c r="AD125" i="23"/>
  <c r="AD71" i="23"/>
  <c r="BF71" i="23"/>
  <c r="BH71" i="23" s="1"/>
  <c r="BE71" i="23"/>
  <c r="BF75" i="23"/>
  <c r="BH75" i="23" s="1"/>
  <c r="BE75" i="23"/>
  <c r="AD75" i="23"/>
  <c r="AD160" i="23"/>
  <c r="BF160" i="23"/>
  <c r="BH160" i="23" s="1"/>
  <c r="BE160" i="23"/>
  <c r="H87" i="23"/>
  <c r="BG87" i="23"/>
  <c r="H133" i="23"/>
  <c r="BG133" i="23"/>
  <c r="H145" i="23"/>
  <c r="BG145" i="23"/>
  <c r="H110" i="23"/>
  <c r="BG110" i="23"/>
  <c r="H106" i="23"/>
  <c r="BG106" i="23"/>
  <c r="AJ58" i="23"/>
  <c r="AK58" i="23"/>
  <c r="AK53" i="23"/>
  <c r="AJ53" i="23"/>
  <c r="AK47" i="23"/>
  <c r="AJ47" i="23"/>
  <c r="AI47" i="23" s="1"/>
  <c r="AT47" i="23" s="1"/>
  <c r="AJ64" i="23"/>
  <c r="AK64" i="23"/>
  <c r="AJ78" i="23"/>
  <c r="AK78" i="23"/>
  <c r="AJ83" i="23"/>
  <c r="AK83" i="23"/>
  <c r="AI83" i="23" s="1"/>
  <c r="AJ98" i="23"/>
  <c r="AK98" i="23"/>
  <c r="AI98" i="23" s="1"/>
  <c r="AJ118" i="23"/>
  <c r="AK118" i="23"/>
  <c r="AI118" i="23" s="1"/>
  <c r="AJ95" i="23"/>
  <c r="AK95" i="23"/>
  <c r="AI95" i="23" s="1"/>
  <c r="AT95" i="23" s="1"/>
  <c r="AJ140" i="23"/>
  <c r="AK140" i="23"/>
  <c r="AK149" i="23"/>
  <c r="AJ149" i="23"/>
  <c r="AJ80" i="23"/>
  <c r="AK80" i="23"/>
  <c r="AI80" i="23" s="1"/>
  <c r="AJ89" i="23"/>
  <c r="AK89" i="23"/>
  <c r="AI89" i="23" s="1"/>
  <c r="AK111" i="23"/>
  <c r="AJ111" i="23"/>
  <c r="AK148" i="23"/>
  <c r="AJ148" i="23"/>
  <c r="AJ157" i="23"/>
  <c r="AK157" i="23"/>
  <c r="AJ88" i="23"/>
  <c r="AK88" i="23"/>
  <c r="AI88" i="23" s="1"/>
  <c r="AK97" i="23"/>
  <c r="AJ97" i="23"/>
  <c r="AD55" i="23"/>
  <c r="BE55" i="23"/>
  <c r="BF55" i="23"/>
  <c r="BH55" i="23" s="1"/>
  <c r="BE155" i="23"/>
  <c r="BF155" i="23"/>
  <c r="BH155" i="23" s="1"/>
  <c r="AD155" i="23"/>
  <c r="BE47" i="23"/>
  <c r="BF47" i="23"/>
  <c r="BH47" i="23" s="1"/>
  <c r="AD47" i="23"/>
  <c r="H138" i="23"/>
  <c r="BG138" i="23"/>
  <c r="H78" i="23"/>
  <c r="BG78" i="23"/>
  <c r="H117" i="23"/>
  <c r="BG117" i="23"/>
  <c r="H79" i="23"/>
  <c r="BG79" i="23"/>
  <c r="H83" i="23"/>
  <c r="BG83" i="23"/>
  <c r="H70" i="23"/>
  <c r="BG70" i="23"/>
  <c r="H82" i="23"/>
  <c r="BG82" i="23"/>
  <c r="H134" i="23"/>
  <c r="BG134" i="23"/>
  <c r="H135" i="23"/>
  <c r="BG135" i="23"/>
  <c r="AK46" i="23"/>
  <c r="AJ46" i="23"/>
  <c r="AI46" i="23" s="1"/>
  <c r="AT46" i="23" s="1"/>
  <c r="AK55" i="23"/>
  <c r="AJ55" i="23"/>
  <c r="AI55" i="23" s="1"/>
  <c r="AT55" i="23" s="1"/>
  <c r="AK138" i="23"/>
  <c r="AJ138" i="23"/>
  <c r="AJ158" i="23"/>
  <c r="AK158" i="23"/>
  <c r="AI158" i="23" s="1"/>
  <c r="AJ163" i="23"/>
  <c r="AK163" i="23"/>
  <c r="AJ70" i="23"/>
  <c r="AK70" i="23"/>
  <c r="AK75" i="23"/>
  <c r="AJ75" i="23"/>
  <c r="AJ127" i="23"/>
  <c r="AK127" i="23"/>
  <c r="AI127" i="23" s="1"/>
  <c r="AT127" i="23" s="1"/>
  <c r="AJ156" i="23"/>
  <c r="AK156" i="23"/>
  <c r="AI156" i="23" s="1"/>
  <c r="AJ165" i="23"/>
  <c r="AK165" i="23"/>
  <c r="AI165" i="23" s="1"/>
  <c r="AJ96" i="23"/>
  <c r="AK96" i="23"/>
  <c r="AI96" i="23" s="1"/>
  <c r="AJ105" i="23"/>
  <c r="AK105" i="23"/>
  <c r="AI105" i="23" s="1"/>
  <c r="AK100" i="23"/>
  <c r="AJ100" i="23"/>
  <c r="AK109" i="23"/>
  <c r="AJ109" i="23"/>
  <c r="AK104" i="23"/>
  <c r="AI104" i="23" s="1"/>
  <c r="AJ104" i="23"/>
  <c r="BE164" i="23"/>
  <c r="BF164" i="23"/>
  <c r="BH164" i="23" s="1"/>
  <c r="AD164" i="23"/>
  <c r="AD153" i="23"/>
  <c r="BE153" i="23"/>
  <c r="BF153" i="23"/>
  <c r="BH153" i="23" s="1"/>
  <c r="BE57" i="23"/>
  <c r="BF57" i="23"/>
  <c r="BH57" i="23" s="1"/>
  <c r="AD57" i="23"/>
  <c r="H141" i="23"/>
  <c r="BG141" i="23"/>
  <c r="H142" i="23"/>
  <c r="BG142" i="23"/>
  <c r="H127" i="23"/>
  <c r="BG127" i="23"/>
  <c r="H113" i="23"/>
  <c r="BG113" i="23"/>
  <c r="H85" i="23"/>
  <c r="BG85" i="23"/>
  <c r="H122" i="23"/>
  <c r="BG122" i="23"/>
  <c r="H129" i="23"/>
  <c r="BG129" i="23"/>
  <c r="H98" i="23"/>
  <c r="BG98" i="23"/>
  <c r="H73" i="23"/>
  <c r="BG73" i="23"/>
  <c r="AK49" i="23"/>
  <c r="AJ49" i="23"/>
  <c r="AI49" i="23" s="1"/>
  <c r="AT49" i="23" s="1"/>
  <c r="AK48" i="23"/>
  <c r="AJ48" i="23"/>
  <c r="AI48" i="23" s="1"/>
  <c r="AT48" i="23" s="1"/>
  <c r="AJ90" i="23"/>
  <c r="AK90" i="23"/>
  <c r="AI90" i="23" s="1"/>
  <c r="AJ110" i="23"/>
  <c r="AK110" i="23"/>
  <c r="AI110" i="23" s="1"/>
  <c r="AJ130" i="23"/>
  <c r="AK130" i="23"/>
  <c r="AI130" i="23" s="1"/>
  <c r="AK150" i="23"/>
  <c r="AJ150" i="23"/>
  <c r="AJ155" i="23"/>
  <c r="AK155" i="23"/>
  <c r="AK108" i="23"/>
  <c r="AJ108" i="23"/>
  <c r="AK112" i="23"/>
  <c r="AJ112" i="23"/>
  <c r="AK116" i="23"/>
  <c r="AJ116" i="23"/>
  <c r="AJ120" i="23"/>
  <c r="AK120" i="23"/>
  <c r="AI120" i="23" s="1"/>
  <c r="AD51" i="23"/>
  <c r="H58" i="23"/>
  <c r="H132" i="23"/>
  <c r="BG132" i="23"/>
  <c r="H80" i="23"/>
  <c r="BG80" i="23"/>
  <c r="H150" i="23"/>
  <c r="BG150" i="23"/>
  <c r="H146" i="23"/>
  <c r="BG146" i="23"/>
  <c r="H101" i="23"/>
  <c r="BG101" i="23"/>
  <c r="AJ52" i="23"/>
  <c r="AI52" i="23" s="1"/>
  <c r="AT52" i="23" s="1"/>
  <c r="AK52" i="23"/>
  <c r="AK45" i="23"/>
  <c r="AJ45" i="23"/>
  <c r="AI45" i="23" s="1"/>
  <c r="AT45" i="23" s="1"/>
  <c r="AJ50" i="23"/>
  <c r="AI50" i="23" s="1"/>
  <c r="AT50" i="23" s="1"/>
  <c r="AK50" i="23"/>
  <c r="AJ106" i="23"/>
  <c r="AK106" i="23"/>
  <c r="AI106" i="23" s="1"/>
  <c r="AJ67" i="23"/>
  <c r="AK67" i="23"/>
  <c r="AJ82" i="23"/>
  <c r="AK82" i="23"/>
  <c r="AI82" i="23" s="1"/>
  <c r="AK102" i="23"/>
  <c r="AI102" i="23" s="1"/>
  <c r="AJ102" i="23"/>
  <c r="AJ107" i="23"/>
  <c r="AK107" i="23"/>
  <c r="AI107" i="23" s="1"/>
  <c r="AK69" i="23"/>
  <c r="AJ69" i="23"/>
  <c r="AJ71" i="23"/>
  <c r="AK71" i="23"/>
  <c r="AJ73" i="23"/>
  <c r="AK73" i="23"/>
  <c r="AJ79" i="23"/>
  <c r="AK79" i="23"/>
  <c r="AJ132" i="23"/>
  <c r="AK132" i="23"/>
  <c r="AK141" i="23"/>
  <c r="AJ141" i="23"/>
  <c r="AK72" i="23"/>
  <c r="AJ72" i="23"/>
  <c r="AJ81" i="23"/>
  <c r="AK81" i="23"/>
  <c r="H163" i="23"/>
  <c r="BF128" i="23"/>
  <c r="BH128" i="23" s="1"/>
  <c r="BE128" i="23"/>
  <c r="AD128" i="23"/>
  <c r="BF148" i="23"/>
  <c r="BH148" i="23" s="1"/>
  <c r="BE148" i="23"/>
  <c r="AD148" i="23"/>
  <c r="BF149" i="23"/>
  <c r="BH149" i="23" s="1"/>
  <c r="AD149" i="23"/>
  <c r="BE149" i="23"/>
  <c r="AD157" i="23"/>
  <c r="BE157" i="23"/>
  <c r="BF157" i="23"/>
  <c r="BH157" i="23" s="1"/>
  <c r="H158" i="23"/>
  <c r="AD94" i="23"/>
  <c r="BE94" i="23"/>
  <c r="BF94" i="23"/>
  <c r="BH94" i="23" s="1"/>
  <c r="BF137" i="23"/>
  <c r="BH137" i="23" s="1"/>
  <c r="BE137" i="23"/>
  <c r="AD137" i="23"/>
  <c r="AD67" i="23"/>
  <c r="BF67" i="23"/>
  <c r="BH67" i="23" s="1"/>
  <c r="BE67" i="23"/>
  <c r="BF161" i="23"/>
  <c r="BH161" i="23" s="1"/>
  <c r="BE161" i="23"/>
  <c r="AD161" i="23"/>
  <c r="BF48" i="23"/>
  <c r="BH48" i="23" s="1"/>
  <c r="BE48" i="23"/>
  <c r="AD48" i="23"/>
  <c r="BF162" i="23"/>
  <c r="BH162" i="23" s="1"/>
  <c r="AD162" i="23"/>
  <c r="BE162" i="23"/>
  <c r="BE50" i="23"/>
  <c r="AD50" i="23"/>
  <c r="BF50" i="23"/>
  <c r="BH50" i="23" s="1"/>
  <c r="AD68" i="23"/>
  <c r="BF68" i="23"/>
  <c r="BH68" i="23" s="1"/>
  <c r="BE68" i="23"/>
  <c r="AD119" i="23"/>
  <c r="BE119" i="23"/>
  <c r="BF119" i="23"/>
  <c r="BH119" i="23" s="1"/>
  <c r="BE130" i="23"/>
  <c r="BF130" i="23"/>
  <c r="BH130" i="23" s="1"/>
  <c r="AD130" i="23"/>
  <c r="AD118" i="23"/>
  <c r="BF118" i="23"/>
  <c r="BH118" i="23" s="1"/>
  <c r="BE118" i="23"/>
  <c r="BF139" i="23"/>
  <c r="BH139" i="23" s="1"/>
  <c r="AD139" i="23"/>
  <c r="BE139" i="23"/>
  <c r="BF166" i="23"/>
  <c r="BH166" i="23" s="1"/>
  <c r="BE166" i="23"/>
  <c r="AD166" i="23"/>
  <c r="H93" i="23"/>
  <c r="BG93" i="23"/>
  <c r="H108" i="23"/>
  <c r="BG108" i="23"/>
  <c r="H136" i="23"/>
  <c r="BG136" i="23"/>
  <c r="H124" i="23"/>
  <c r="BG124" i="23"/>
  <c r="H96" i="23"/>
  <c r="BG96" i="23"/>
  <c r="AJ61" i="23"/>
  <c r="AK61" i="23"/>
  <c r="AJ63" i="23"/>
  <c r="AI63" i="23" s="1"/>
  <c r="AT63" i="23" s="1"/>
  <c r="AK63" i="23"/>
  <c r="AK54" i="23"/>
  <c r="AJ54" i="23"/>
  <c r="AI54" i="23" s="1"/>
  <c r="AT54" i="23" s="1"/>
  <c r="AJ122" i="23"/>
  <c r="AK122" i="23"/>
  <c r="AI122" i="23" s="1"/>
  <c r="AT122" i="23" s="1"/>
  <c r="AK142" i="23"/>
  <c r="AJ142" i="23"/>
  <c r="AK147" i="23"/>
  <c r="AJ147" i="23"/>
  <c r="AK162" i="23"/>
  <c r="AJ162" i="23"/>
  <c r="AJ123" i="23"/>
  <c r="AK123" i="23"/>
  <c r="AI123" i="23" s="1"/>
  <c r="AJ76" i="23"/>
  <c r="AK76" i="23"/>
  <c r="AK85" i="23"/>
  <c r="AI85" i="23" s="1"/>
  <c r="AJ85" i="23"/>
  <c r="AK103" i="23"/>
  <c r="AI103" i="23" s="1"/>
  <c r="AJ103" i="23"/>
  <c r="AJ144" i="23"/>
  <c r="AK144" i="23"/>
  <c r="AI144" i="23" s="1"/>
  <c r="AK153" i="23"/>
  <c r="AJ153" i="23"/>
  <c r="AJ84" i="23"/>
  <c r="AK84" i="23"/>
  <c r="AI84" i="23" s="1"/>
  <c r="AK93" i="23"/>
  <c r="AI93" i="23" s="1"/>
  <c r="AJ93" i="23"/>
  <c r="AJ119" i="23"/>
  <c r="AK119" i="23"/>
  <c r="AI119" i="23" s="1"/>
  <c r="AK152" i="23"/>
  <c r="AJ152" i="23"/>
  <c r="AJ161" i="23"/>
  <c r="AK161" i="23"/>
  <c r="AI161" i="23" s="1"/>
  <c r="AD53" i="23"/>
  <c r="BF53" i="23"/>
  <c r="BH53" i="23" s="1"/>
  <c r="BE53" i="23"/>
  <c r="H156" i="23"/>
  <c r="H115" i="23"/>
  <c r="BG115" i="23"/>
  <c r="H112" i="23"/>
  <c r="BG112" i="23"/>
  <c r="H84" i="23"/>
  <c r="BG84" i="23"/>
  <c r="H91" i="23"/>
  <c r="BG91" i="23"/>
  <c r="H100" i="23"/>
  <c r="BG100" i="23"/>
  <c r="H143" i="23"/>
  <c r="BG143" i="23"/>
  <c r="H99" i="23"/>
  <c r="BG99" i="23"/>
  <c r="H144" i="23"/>
  <c r="BG144" i="23"/>
  <c r="H88" i="23"/>
  <c r="BG88" i="23"/>
  <c r="H109" i="23"/>
  <c r="BG109" i="23"/>
  <c r="H131" i="23"/>
  <c r="BG131" i="23"/>
  <c r="AK65" i="23"/>
  <c r="AJ65" i="23"/>
  <c r="AK59" i="23"/>
  <c r="AJ59" i="23"/>
  <c r="AI59" i="23" s="1"/>
  <c r="AT59" i="23" s="1"/>
  <c r="AK74" i="23"/>
  <c r="AJ74" i="23"/>
  <c r="AK94" i="23"/>
  <c r="AJ94" i="23"/>
  <c r="AK99" i="23"/>
  <c r="AJ99" i="23"/>
  <c r="AJ114" i="23"/>
  <c r="AK114" i="23"/>
  <c r="AI114" i="23" s="1"/>
  <c r="AK134" i="23"/>
  <c r="AJ134" i="23"/>
  <c r="AJ139" i="23"/>
  <c r="AK139" i="23"/>
  <c r="AI139" i="23" s="1"/>
  <c r="AK92" i="23"/>
  <c r="AI92" i="23" s="1"/>
  <c r="AJ92" i="23"/>
  <c r="AK101" i="23"/>
  <c r="AJ101" i="23"/>
  <c r="AJ135" i="23"/>
  <c r="AK135" i="23"/>
  <c r="AI135" i="23" s="1"/>
  <c r="AK160" i="23"/>
  <c r="AJ160" i="23"/>
  <c r="AK143" i="23"/>
  <c r="AJ143" i="23"/>
  <c r="AK164" i="23"/>
  <c r="AJ164" i="23"/>
  <c r="AJ151" i="23"/>
  <c r="AK151" i="23"/>
  <c r="AI151" i="23" s="1"/>
  <c r="AK113" i="23"/>
  <c r="AI113" i="23" s="1"/>
  <c r="AT113" i="23" s="1"/>
  <c r="AJ113" i="23"/>
  <c r="BE151" i="23"/>
  <c r="BF151" i="23"/>
  <c r="BH151" i="23" s="1"/>
  <c r="AD151" i="23"/>
  <c r="BF45" i="23"/>
  <c r="BH45" i="23" s="1"/>
  <c r="AD45" i="23"/>
  <c r="BE45" i="23"/>
  <c r="H77" i="23"/>
  <c r="BG77" i="23"/>
  <c r="H104" i="23"/>
  <c r="BG104" i="23"/>
  <c r="H92" i="23"/>
  <c r="BG92" i="23"/>
  <c r="H74" i="23"/>
  <c r="BG74" i="23"/>
  <c r="H76" i="23"/>
  <c r="BG76" i="23"/>
  <c r="H103" i="23"/>
  <c r="BG103" i="23"/>
  <c r="H140" i="23"/>
  <c r="BG140" i="23"/>
  <c r="H147" i="23"/>
  <c r="BG147" i="23"/>
  <c r="H116" i="23"/>
  <c r="BG116" i="23"/>
  <c r="H69" i="23"/>
  <c r="BG69" i="23"/>
  <c r="AK57" i="23"/>
  <c r="AJ57" i="23"/>
  <c r="AI57" i="23" s="1"/>
  <c r="AT57" i="23" s="1"/>
  <c r="AJ60" i="23"/>
  <c r="AK60" i="23"/>
  <c r="AK56" i="23"/>
  <c r="AJ56" i="23"/>
  <c r="AI56" i="23" s="1"/>
  <c r="AT56" i="23" s="1"/>
  <c r="AK154" i="23"/>
  <c r="AJ154" i="23"/>
  <c r="AJ115" i="23"/>
  <c r="AK115" i="23"/>
  <c r="AI115" i="23" s="1"/>
  <c r="AK86" i="23"/>
  <c r="AI86" i="23" s="1"/>
  <c r="AJ86" i="23"/>
  <c r="AJ91" i="23"/>
  <c r="AK91" i="23"/>
  <c r="AI91" i="23" s="1"/>
  <c r="AT91" i="23" s="1"/>
  <c r="AK159" i="23"/>
  <c r="AJ159" i="23"/>
  <c r="AJ117" i="23"/>
  <c r="AK117" i="23"/>
  <c r="AI117" i="23" s="1"/>
  <c r="AK121" i="23"/>
  <c r="AI121" i="23" s="1"/>
  <c r="AT121" i="23" s="1"/>
  <c r="AJ121" i="23"/>
  <c r="AJ125" i="23"/>
  <c r="AK125" i="23"/>
  <c r="AI125" i="23" s="1"/>
  <c r="AJ129" i="23"/>
  <c r="AK129" i="23"/>
  <c r="CW52" i="23"/>
  <c r="CX49" i="23"/>
  <c r="CX55" i="23"/>
  <c r="CX45" i="23"/>
  <c r="CW50" i="23"/>
  <c r="BE46" i="23"/>
  <c r="AD46" i="23"/>
  <c r="BF46" i="23"/>
  <c r="BH46" i="23" s="1"/>
  <c r="H97" i="23"/>
  <c r="BG97" i="23"/>
  <c r="H105" i="23"/>
  <c r="BG105" i="23"/>
  <c r="H121" i="23"/>
  <c r="BG121" i="23"/>
  <c r="H120" i="23"/>
  <c r="BG120" i="23"/>
  <c r="H123" i="23"/>
  <c r="BG123" i="23"/>
  <c r="H107" i="23"/>
  <c r="BG107" i="23"/>
  <c r="AJ66" i="23"/>
  <c r="AK66" i="23"/>
  <c r="AJ51" i="23"/>
  <c r="AK51" i="23"/>
  <c r="AK62" i="23"/>
  <c r="AJ62" i="23"/>
  <c r="AI62" i="23" s="1"/>
  <c r="AT62" i="23" s="1"/>
  <c r="AK126" i="23"/>
  <c r="AJ126" i="23"/>
  <c r="AJ131" i="23"/>
  <c r="AK131" i="23"/>
  <c r="AI131" i="23" s="1"/>
  <c r="AJ146" i="23"/>
  <c r="AK146" i="23"/>
  <c r="AK166" i="23"/>
  <c r="AJ166" i="23"/>
  <c r="AI166" i="23" s="1"/>
  <c r="AT166" i="23" s="1"/>
  <c r="AK124" i="23"/>
  <c r="AI124" i="23" s="1"/>
  <c r="AT124" i="23" s="1"/>
  <c r="AJ124" i="23"/>
  <c r="AK133" i="23"/>
  <c r="AJ133" i="23"/>
  <c r="AJ128" i="23"/>
  <c r="AK128" i="23"/>
  <c r="AJ137" i="23"/>
  <c r="AK137" i="23"/>
  <c r="AI137" i="23" s="1"/>
  <c r="AK68" i="23"/>
  <c r="AJ68" i="23"/>
  <c r="AK77" i="23"/>
  <c r="AJ77" i="23"/>
  <c r="AJ87" i="23"/>
  <c r="AK87" i="23"/>
  <c r="AJ136" i="23"/>
  <c r="AK136" i="23"/>
  <c r="AI136" i="23" s="1"/>
  <c r="AK145" i="23"/>
  <c r="AJ145" i="23"/>
  <c r="H159" i="23"/>
  <c r="BF89" i="23"/>
  <c r="BH89" i="23" s="1"/>
  <c r="BE89" i="23"/>
  <c r="AD89" i="23"/>
  <c r="BE72" i="23"/>
  <c r="BF72" i="23"/>
  <c r="BH72" i="23" s="1"/>
  <c r="AD72" i="23"/>
  <c r="BF111" i="23"/>
  <c r="BH111" i="23" s="1"/>
  <c r="BE111" i="23"/>
  <c r="AD111" i="23"/>
  <c r="H165" i="23"/>
  <c r="BE54" i="23"/>
  <c r="AD54" i="23"/>
  <c r="BF54" i="23"/>
  <c r="BH54" i="23" s="1"/>
  <c r="BF114" i="23"/>
  <c r="BH114" i="23" s="1"/>
  <c r="AD114" i="23"/>
  <c r="BE114" i="23"/>
  <c r="BF90" i="23"/>
  <c r="BH90" i="23" s="1"/>
  <c r="BE90" i="23"/>
  <c r="AD90" i="23"/>
  <c r="AD81" i="23"/>
  <c r="BF81" i="23"/>
  <c r="BH81" i="23" s="1"/>
  <c r="BE81" i="23"/>
  <c r="BF152" i="23"/>
  <c r="BH152" i="23" s="1"/>
  <c r="BE152" i="23"/>
  <c r="AD152" i="23"/>
  <c r="BE154" i="23"/>
  <c r="BF154" i="23"/>
  <c r="BH154" i="23" s="1"/>
  <c r="AD154" i="23"/>
  <c r="BF95" i="23"/>
  <c r="BH95" i="23" s="1"/>
  <c r="AD95" i="23"/>
  <c r="BE95" i="23"/>
  <c r="H15" i="23"/>
  <c r="BG15" i="23"/>
  <c r="H44" i="23"/>
  <c r="BG44" i="23"/>
  <c r="BG32" i="23"/>
  <c r="H32" i="23"/>
  <c r="BG43" i="23"/>
  <c r="H43" i="23"/>
  <c r="AJ26" i="23"/>
  <c r="AI26" i="23" s="1"/>
  <c r="AT26" i="23" s="1"/>
  <c r="AK26" i="23"/>
  <c r="AJ40" i="23"/>
  <c r="AI40" i="23" s="1"/>
  <c r="AT40" i="23" s="1"/>
  <c r="AK40" i="23"/>
  <c r="AJ37" i="23"/>
  <c r="AI37" i="23" s="1"/>
  <c r="AT37" i="23" s="1"/>
  <c r="AK37" i="23"/>
  <c r="AJ20" i="23"/>
  <c r="AI20" i="23" s="1"/>
  <c r="AT20" i="23" s="1"/>
  <c r="AK20" i="23"/>
  <c r="BG26" i="23"/>
  <c r="H26" i="23"/>
  <c r="BG20" i="23"/>
  <c r="H20" i="23"/>
  <c r="AK27" i="23"/>
  <c r="AJ27" i="23"/>
  <c r="AI27" i="23" s="1"/>
  <c r="AT27" i="23" s="1"/>
  <c r="AK24" i="23"/>
  <c r="AJ24" i="23"/>
  <c r="AI24" i="23" s="1"/>
  <c r="AT24" i="23" s="1"/>
  <c r="AJ42" i="23"/>
  <c r="AI42" i="23" s="1"/>
  <c r="AT42" i="23" s="1"/>
  <c r="AK42" i="23"/>
  <c r="BG23" i="23"/>
  <c r="H23" i="23"/>
  <c r="H14" i="23"/>
  <c r="BG14" i="23"/>
  <c r="H33" i="23"/>
  <c r="BG33" i="23"/>
  <c r="H21" i="23"/>
  <c r="BG21" i="23"/>
  <c r="BG42" i="23"/>
  <c r="H42" i="23"/>
  <c r="AK25" i="23"/>
  <c r="AJ25" i="23"/>
  <c r="AI25" i="23" s="1"/>
  <c r="AT25" i="23" s="1"/>
  <c r="AK31" i="23"/>
  <c r="AJ31" i="23"/>
  <c r="AI31" i="23" s="1"/>
  <c r="AT31" i="23" s="1"/>
  <c r="AK38" i="23"/>
  <c r="AJ38" i="23"/>
  <c r="AI38" i="23" s="1"/>
  <c r="AT38" i="23" s="1"/>
  <c r="AK16" i="23"/>
  <c r="AJ16" i="23"/>
  <c r="AI16" i="23" s="1"/>
  <c r="AT16" i="23" s="1"/>
  <c r="AK41" i="23"/>
  <c r="AJ41" i="23"/>
  <c r="AI41" i="23" s="1"/>
  <c r="AT41" i="23" s="1"/>
  <c r="BG30" i="23"/>
  <c r="H30" i="23"/>
  <c r="H34" i="23"/>
  <c r="BG34" i="23"/>
  <c r="H27" i="23"/>
  <c r="BG27" i="23"/>
  <c r="AJ32" i="23"/>
  <c r="AI32" i="23" s="1"/>
  <c r="AT32" i="23" s="1"/>
  <c r="AK32" i="23"/>
  <c r="AK22" i="23"/>
  <c r="AJ22" i="23"/>
  <c r="AI22" i="23" s="1"/>
  <c r="AT22" i="23" s="1"/>
  <c r="AJ23" i="23"/>
  <c r="AI23" i="23" s="1"/>
  <c r="AT23" i="23" s="1"/>
  <c r="AK23" i="23"/>
  <c r="AJ39" i="23"/>
  <c r="AI39" i="23" s="1"/>
  <c r="AT39" i="23" s="1"/>
  <c r="AK39" i="23"/>
  <c r="CW37" i="23"/>
  <c r="CX27" i="23"/>
  <c r="BG39" i="23"/>
  <c r="H39" i="23"/>
  <c r="BG28" i="23"/>
  <c r="H28" i="23"/>
  <c r="H38" i="23"/>
  <c r="BG38" i="23"/>
  <c r="H18" i="23"/>
  <c r="BG18" i="23"/>
  <c r="BG31" i="23"/>
  <c r="H31" i="23"/>
  <c r="AJ15" i="23"/>
  <c r="AI15" i="23" s="1"/>
  <c r="AT15" i="23" s="1"/>
  <c r="AK15" i="23"/>
  <c r="AJ17" i="23"/>
  <c r="AI17" i="23" s="1"/>
  <c r="AT17" i="23" s="1"/>
  <c r="AK17" i="23"/>
  <c r="AK18" i="23"/>
  <c r="AJ18" i="23"/>
  <c r="AI18" i="23" s="1"/>
  <c r="AT18" i="23" s="1"/>
  <c r="H35" i="23"/>
  <c r="BG35" i="23"/>
  <c r="H40" i="23"/>
  <c r="BG40" i="23"/>
  <c r="BG17" i="23"/>
  <c r="H17" i="23"/>
  <c r="H22" i="23"/>
  <c r="BG22" i="23"/>
  <c r="AK35" i="23"/>
  <c r="AJ35" i="23"/>
  <c r="AI35" i="23" s="1"/>
  <c r="AT35" i="23" s="1"/>
  <c r="AK29" i="23"/>
  <c r="AJ29" i="23"/>
  <c r="AI29" i="23" s="1"/>
  <c r="AT29" i="23" s="1"/>
  <c r="AK36" i="23"/>
  <c r="AJ36" i="23"/>
  <c r="AI36" i="23" s="1"/>
  <c r="AT36" i="23" s="1"/>
  <c r="H16" i="23"/>
  <c r="BG16" i="23"/>
  <c r="H29" i="23"/>
  <c r="BG29" i="23"/>
  <c r="H41" i="23"/>
  <c r="BG41" i="23"/>
  <c r="H24" i="23"/>
  <c r="BG24" i="23"/>
  <c r="AK19" i="23"/>
  <c r="AJ19" i="23"/>
  <c r="AI19" i="23" s="1"/>
  <c r="AT19" i="23" s="1"/>
  <c r="AK43" i="23"/>
  <c r="AJ43" i="23"/>
  <c r="AI43" i="23" s="1"/>
  <c r="AT43" i="23" s="1"/>
  <c r="AJ14" i="23"/>
  <c r="AI14" i="23" s="1"/>
  <c r="CX14" i="23" s="1"/>
  <c r="AK14" i="23"/>
  <c r="AK33" i="23"/>
  <c r="AJ33" i="23"/>
  <c r="AI33" i="23" s="1"/>
  <c r="AT33" i="23" s="1"/>
  <c r="AK21" i="23"/>
  <c r="AJ21" i="23"/>
  <c r="AI21" i="23" s="1"/>
  <c r="AT21" i="23" s="1"/>
  <c r="BG25" i="23"/>
  <c r="H25" i="23"/>
  <c r="H37" i="23"/>
  <c r="BG37" i="23"/>
  <c r="H19" i="23"/>
  <c r="BG19" i="23"/>
  <c r="BG36" i="23"/>
  <c r="H36" i="23"/>
  <c r="AJ44" i="23"/>
  <c r="AI44" i="23" s="1"/>
  <c r="AT44" i="23" s="1"/>
  <c r="AK44" i="23"/>
  <c r="AK28" i="23"/>
  <c r="AJ28" i="23"/>
  <c r="AI28" i="23" s="1"/>
  <c r="AT28" i="23" s="1"/>
  <c r="AJ34" i="23"/>
  <c r="AI34" i="23" s="1"/>
  <c r="AT34" i="23" s="1"/>
  <c r="AK34" i="23"/>
  <c r="AJ30" i="23"/>
  <c r="AI30" i="23" s="1"/>
  <c r="AT30" i="23" s="1"/>
  <c r="AK30" i="23"/>
  <c r="AI145" i="23" l="1"/>
  <c r="AT145" i="23" s="1"/>
  <c r="AI126" i="23"/>
  <c r="AI51" i="23"/>
  <c r="AT51" i="23" s="1"/>
  <c r="AI60" i="23"/>
  <c r="AT60" i="23" s="1"/>
  <c r="AI143" i="23"/>
  <c r="AI132" i="23"/>
  <c r="AI157" i="23"/>
  <c r="AI140" i="23"/>
  <c r="AI53" i="23"/>
  <c r="AT53" i="23" s="1"/>
  <c r="AI61" i="23"/>
  <c r="AT61" i="23" s="1"/>
  <c r="AI58" i="23"/>
  <c r="AT58" i="23" s="1"/>
  <c r="AI163" i="23"/>
  <c r="AI159" i="23"/>
  <c r="AI154" i="23"/>
  <c r="AI152" i="23"/>
  <c r="AI153" i="23"/>
  <c r="AI155" i="23"/>
  <c r="AI64" i="23"/>
  <c r="AI78" i="23"/>
  <c r="CW53" i="23"/>
  <c r="AT107" i="23"/>
  <c r="CW107" i="23"/>
  <c r="AI68" i="23"/>
  <c r="AT68" i="23" s="1"/>
  <c r="AI81" i="23"/>
  <c r="AT81" i="23" s="1"/>
  <c r="AI71" i="23"/>
  <c r="AI109" i="23"/>
  <c r="AT109" i="23" s="1"/>
  <c r="AI70" i="23"/>
  <c r="AT70" i="23" s="1"/>
  <c r="AI73" i="23"/>
  <c r="AD49" i="23"/>
  <c r="BF49" i="23"/>
  <c r="BH49" i="23" s="1"/>
  <c r="BE52" i="23"/>
  <c r="BE56" i="23"/>
  <c r="AD52" i="23"/>
  <c r="BF56" i="23"/>
  <c r="BH56" i="23" s="1"/>
  <c r="CX58" i="23"/>
  <c r="AI66" i="23"/>
  <c r="AI134" i="23"/>
  <c r="AI99" i="23"/>
  <c r="AT99" i="23" s="1"/>
  <c r="AI74" i="23"/>
  <c r="AT74" i="23" s="1"/>
  <c r="AI147" i="23"/>
  <c r="AI72" i="23"/>
  <c r="AT72" i="23" s="1"/>
  <c r="AI69" i="23"/>
  <c r="CX69" i="23" s="1"/>
  <c r="AI112" i="23"/>
  <c r="AT112" i="23" s="1"/>
  <c r="AI77" i="23"/>
  <c r="AT77" i="23" s="1"/>
  <c r="AI133" i="23"/>
  <c r="AT133" i="23" s="1"/>
  <c r="AI148" i="23"/>
  <c r="AT148" i="23" s="1"/>
  <c r="AI149" i="23"/>
  <c r="CX149" i="23" s="1"/>
  <c r="AI87" i="23"/>
  <c r="AI128" i="23"/>
  <c r="AI146" i="23"/>
  <c r="AT146" i="23" s="1"/>
  <c r="AI160" i="23"/>
  <c r="AT160" i="23" s="1"/>
  <c r="AI101" i="23"/>
  <c r="AI94" i="23"/>
  <c r="AT94" i="23" s="1"/>
  <c r="AI162" i="23"/>
  <c r="AT162" i="23" s="1"/>
  <c r="AI142" i="23"/>
  <c r="CX142" i="23" s="1"/>
  <c r="AI141" i="23"/>
  <c r="AI116" i="23"/>
  <c r="AI108" i="23"/>
  <c r="AT108" i="23" s="1"/>
  <c r="AI150" i="23"/>
  <c r="AT150" i="23" s="1"/>
  <c r="AI100" i="23"/>
  <c r="AI75" i="23"/>
  <c r="AI138" i="23"/>
  <c r="CW138" i="23" s="1"/>
  <c r="AI129" i="23"/>
  <c r="AT129" i="23" s="1"/>
  <c r="AI97" i="23"/>
  <c r="AI111" i="23"/>
  <c r="BE51" i="23"/>
  <c r="CX109" i="23"/>
  <c r="CW46" i="23"/>
  <c r="CX56" i="23"/>
  <c r="CX37" i="23"/>
  <c r="CX48" i="23"/>
  <c r="AT80" i="23"/>
  <c r="CX80" i="23"/>
  <c r="AT93" i="23"/>
  <c r="CX93" i="23"/>
  <c r="AT88" i="23"/>
  <c r="CW88" i="23"/>
  <c r="AT96" i="23"/>
  <c r="CX96" i="23"/>
  <c r="AT110" i="23"/>
  <c r="CX110" i="23"/>
  <c r="AT104" i="23"/>
  <c r="CX104" i="23"/>
  <c r="AT78" i="23"/>
  <c r="CX78" i="23"/>
  <c r="AT125" i="23"/>
  <c r="CW125" i="23"/>
  <c r="AT143" i="23"/>
  <c r="CX143" i="23"/>
  <c r="AT85" i="23"/>
  <c r="CX85" i="23"/>
  <c r="AT130" i="23"/>
  <c r="CX130" i="23"/>
  <c r="AT105" i="23"/>
  <c r="CX105" i="23"/>
  <c r="AT69" i="23"/>
  <c r="AT123" i="23"/>
  <c r="CX123" i="23"/>
  <c r="AT165" i="23"/>
  <c r="CX165" i="23"/>
  <c r="CW165" i="23"/>
  <c r="AT75" i="23"/>
  <c r="CX75" i="23"/>
  <c r="AT89" i="23"/>
  <c r="CX89" i="23"/>
  <c r="AT118" i="23"/>
  <c r="CX118" i="23"/>
  <c r="AT92" i="23"/>
  <c r="CX92" i="23"/>
  <c r="AT158" i="23"/>
  <c r="CW158" i="23"/>
  <c r="AT157" i="23"/>
  <c r="CW157" i="23"/>
  <c r="AT64" i="23"/>
  <c r="CX64" i="23"/>
  <c r="AT86" i="23"/>
  <c r="CX86" i="23"/>
  <c r="AT114" i="23"/>
  <c r="CX114" i="23"/>
  <c r="AT103" i="23"/>
  <c r="CX103" i="23"/>
  <c r="CW149" i="23"/>
  <c r="CX122" i="23"/>
  <c r="CW95" i="23"/>
  <c r="AI76" i="23"/>
  <c r="AT76" i="23" s="1"/>
  <c r="CW80" i="23"/>
  <c r="CX47" i="23"/>
  <c r="CW127" i="23"/>
  <c r="CX50" i="23"/>
  <c r="CW40" i="23"/>
  <c r="CW166" i="23"/>
  <c r="AI65" i="23"/>
  <c r="AT65" i="23" s="1"/>
  <c r="CW96" i="23"/>
  <c r="AT128" i="23"/>
  <c r="CX128" i="23"/>
  <c r="CW128" i="23"/>
  <c r="AT115" i="23"/>
  <c r="CX115" i="23"/>
  <c r="CW115" i="23"/>
  <c r="AT87" i="23"/>
  <c r="CW87" i="23"/>
  <c r="CX87" i="23"/>
  <c r="AT137" i="23"/>
  <c r="CX137" i="23"/>
  <c r="CW137" i="23"/>
  <c r="AT117" i="23"/>
  <c r="CX117" i="23"/>
  <c r="CW117" i="23"/>
  <c r="CW74" i="23"/>
  <c r="AT84" i="23"/>
  <c r="CX84" i="23"/>
  <c r="CW84" i="23"/>
  <c r="AT144" i="23"/>
  <c r="CW144" i="23"/>
  <c r="CX144" i="23"/>
  <c r="AT120" i="23"/>
  <c r="CX120" i="23"/>
  <c r="CW120" i="23"/>
  <c r="AT90" i="23"/>
  <c r="CW90" i="23"/>
  <c r="CX90" i="23"/>
  <c r="AT100" i="23"/>
  <c r="CX100" i="23"/>
  <c r="CW100" i="23"/>
  <c r="AT111" i="23"/>
  <c r="CW111" i="23"/>
  <c r="CX111" i="23"/>
  <c r="AT83" i="23"/>
  <c r="CX83" i="23"/>
  <c r="CW83" i="23"/>
  <c r="AT154" i="23"/>
  <c r="CX154" i="23"/>
  <c r="CW154" i="23"/>
  <c r="AT151" i="23"/>
  <c r="CX151" i="23"/>
  <c r="CW151" i="23"/>
  <c r="AT134" i="23"/>
  <c r="CX134" i="23"/>
  <c r="CW134" i="23"/>
  <c r="AT147" i="23"/>
  <c r="CX147" i="23"/>
  <c r="CW147" i="23"/>
  <c r="AT71" i="23"/>
  <c r="CW71" i="23"/>
  <c r="CX71" i="23"/>
  <c r="AT163" i="23"/>
  <c r="CX163" i="23"/>
  <c r="CW163" i="23"/>
  <c r="AT97" i="23"/>
  <c r="CW97" i="23"/>
  <c r="CX97" i="23"/>
  <c r="AT101" i="23"/>
  <c r="CW101" i="23"/>
  <c r="CX101" i="23"/>
  <c r="AT139" i="23"/>
  <c r="CW139" i="23"/>
  <c r="CX139" i="23"/>
  <c r="AT152" i="23"/>
  <c r="CX152" i="23"/>
  <c r="CW152" i="23"/>
  <c r="AT141" i="23"/>
  <c r="CX141" i="23"/>
  <c r="CW141" i="23"/>
  <c r="AT102" i="23"/>
  <c r="CW102" i="23"/>
  <c r="CX102" i="23"/>
  <c r="AT155" i="23"/>
  <c r="CW155" i="23"/>
  <c r="CX155" i="23"/>
  <c r="AT156" i="23"/>
  <c r="CW156" i="23"/>
  <c r="CX156" i="23"/>
  <c r="AT140" i="23"/>
  <c r="CW140" i="23"/>
  <c r="CX140" i="23"/>
  <c r="AT98" i="23"/>
  <c r="CX98" i="23"/>
  <c r="CW98" i="23"/>
  <c r="AT136" i="23"/>
  <c r="CX136" i="23"/>
  <c r="CW136" i="23"/>
  <c r="AT126" i="23"/>
  <c r="CW126" i="23"/>
  <c r="CX126" i="23"/>
  <c r="AT131" i="23"/>
  <c r="CX131" i="23"/>
  <c r="CW131" i="23"/>
  <c r="AT66" i="23"/>
  <c r="CW66" i="23"/>
  <c r="CX66" i="23"/>
  <c r="AT159" i="23"/>
  <c r="CX159" i="23"/>
  <c r="CW159" i="23"/>
  <c r="AT135" i="23"/>
  <c r="CW135" i="23"/>
  <c r="CX135" i="23"/>
  <c r="AT161" i="23"/>
  <c r="CW161" i="23"/>
  <c r="CX161" i="23"/>
  <c r="AT119" i="23"/>
  <c r="CW119" i="23"/>
  <c r="CX119" i="23"/>
  <c r="AT153" i="23"/>
  <c r="CW153" i="23"/>
  <c r="CX153" i="23"/>
  <c r="AT142" i="23"/>
  <c r="AT132" i="23"/>
  <c r="CW132" i="23"/>
  <c r="CX132" i="23"/>
  <c r="AT73" i="23"/>
  <c r="CX73" i="23"/>
  <c r="CW73" i="23"/>
  <c r="AT82" i="23"/>
  <c r="CX82" i="23"/>
  <c r="CW82" i="23"/>
  <c r="AT106" i="23"/>
  <c r="CX106" i="23"/>
  <c r="CW106" i="23"/>
  <c r="AT116" i="23"/>
  <c r="CX116" i="23"/>
  <c r="CW116" i="23"/>
  <c r="BE165" i="23"/>
  <c r="AD165" i="23"/>
  <c r="BF165" i="23"/>
  <c r="BH165" i="23" s="1"/>
  <c r="CW27" i="23"/>
  <c r="CW26" i="23"/>
  <c r="BE159" i="23"/>
  <c r="AD159" i="23"/>
  <c r="BF159" i="23"/>
  <c r="BH159" i="23" s="1"/>
  <c r="AI164" i="23"/>
  <c r="BE131" i="23"/>
  <c r="AD131" i="23"/>
  <c r="BF131" i="23"/>
  <c r="BH131" i="23" s="1"/>
  <c r="BF88" i="23"/>
  <c r="BH88" i="23" s="1"/>
  <c r="BE88" i="23"/>
  <c r="AD88" i="23"/>
  <c r="BE99" i="23"/>
  <c r="AD99" i="23"/>
  <c r="BF99" i="23"/>
  <c r="BH99" i="23" s="1"/>
  <c r="BF100" i="23"/>
  <c r="BH100" i="23" s="1"/>
  <c r="BE100" i="23"/>
  <c r="AD100" i="23"/>
  <c r="AD84" i="23"/>
  <c r="BF84" i="23"/>
  <c r="BH84" i="23" s="1"/>
  <c r="BE84" i="23"/>
  <c r="BF115" i="23"/>
  <c r="BH115" i="23" s="1"/>
  <c r="BE115" i="23"/>
  <c r="AD115" i="23"/>
  <c r="BE96" i="23"/>
  <c r="BF96" i="23"/>
  <c r="BH96" i="23" s="1"/>
  <c r="AD96" i="23"/>
  <c r="BF136" i="23"/>
  <c r="BH136" i="23" s="1"/>
  <c r="BE136" i="23"/>
  <c r="AD136" i="23"/>
  <c r="AD93" i="23"/>
  <c r="BF93" i="23"/>
  <c r="BH93" i="23" s="1"/>
  <c r="BE93" i="23"/>
  <c r="AD158" i="23"/>
  <c r="BE158" i="23"/>
  <c r="BF158" i="23"/>
  <c r="BH158" i="23" s="1"/>
  <c r="BF146" i="23"/>
  <c r="BH146" i="23" s="1"/>
  <c r="BE146" i="23"/>
  <c r="AD146" i="23"/>
  <c r="AD80" i="23"/>
  <c r="BF80" i="23"/>
  <c r="BH80" i="23" s="1"/>
  <c r="BE80" i="23"/>
  <c r="CW130" i="23"/>
  <c r="CX59" i="23"/>
  <c r="CW61" i="23"/>
  <c r="BE73" i="23"/>
  <c r="AD73" i="23"/>
  <c r="BF73" i="23"/>
  <c r="BH73" i="23" s="1"/>
  <c r="BF129" i="23"/>
  <c r="BH129" i="23" s="1"/>
  <c r="BE129" i="23"/>
  <c r="AD129" i="23"/>
  <c r="AD85" i="23"/>
  <c r="BF85" i="23"/>
  <c r="BH85" i="23" s="1"/>
  <c r="BE85" i="23"/>
  <c r="AD127" i="23"/>
  <c r="BF127" i="23"/>
  <c r="BH127" i="23" s="1"/>
  <c r="BE127" i="23"/>
  <c r="AD141" i="23"/>
  <c r="BE141" i="23"/>
  <c r="BF141" i="23"/>
  <c r="BH141" i="23" s="1"/>
  <c r="BF134" i="23"/>
  <c r="BH134" i="23" s="1"/>
  <c r="BE134" i="23"/>
  <c r="AD134" i="23"/>
  <c r="BE70" i="23"/>
  <c r="BF70" i="23"/>
  <c r="BH70" i="23" s="1"/>
  <c r="AD70" i="23"/>
  <c r="BF79" i="23"/>
  <c r="BH79" i="23" s="1"/>
  <c r="AD79" i="23"/>
  <c r="BE79" i="23"/>
  <c r="AD78" i="23"/>
  <c r="BE78" i="23"/>
  <c r="BF78" i="23"/>
  <c r="BH78" i="23" s="1"/>
  <c r="BF106" i="23"/>
  <c r="BH106" i="23" s="1"/>
  <c r="BE106" i="23"/>
  <c r="AD106" i="23"/>
  <c r="BE145" i="23"/>
  <c r="AD145" i="23"/>
  <c r="BF145" i="23"/>
  <c r="BH145" i="23" s="1"/>
  <c r="BE87" i="23"/>
  <c r="BF87" i="23"/>
  <c r="BH87" i="23" s="1"/>
  <c r="AD87" i="23"/>
  <c r="CW122" i="23"/>
  <c r="CW160" i="23"/>
  <c r="CW81" i="23"/>
  <c r="CW62" i="23"/>
  <c r="CW91" i="23"/>
  <c r="CW75" i="23"/>
  <c r="CW89" i="23"/>
  <c r="CW48" i="23"/>
  <c r="CX125" i="23"/>
  <c r="CW110" i="23"/>
  <c r="CW60" i="23"/>
  <c r="CX95" i="23"/>
  <c r="AD123" i="23"/>
  <c r="BF123" i="23"/>
  <c r="BH123" i="23" s="1"/>
  <c r="BE123" i="23"/>
  <c r="AD121" i="23"/>
  <c r="BF121" i="23"/>
  <c r="BH121" i="23" s="1"/>
  <c r="BE121" i="23"/>
  <c r="BF97" i="23"/>
  <c r="BH97" i="23" s="1"/>
  <c r="AD97" i="23"/>
  <c r="BE97" i="23"/>
  <c r="CX51" i="23"/>
  <c r="BF69" i="23"/>
  <c r="BH69" i="23" s="1"/>
  <c r="AD69" i="23"/>
  <c r="BE69" i="23"/>
  <c r="BF147" i="23"/>
  <c r="BH147" i="23" s="1"/>
  <c r="BE147" i="23"/>
  <c r="AD147" i="23"/>
  <c r="BF103" i="23"/>
  <c r="BH103" i="23" s="1"/>
  <c r="AD103" i="23"/>
  <c r="BE103" i="23"/>
  <c r="BF74" i="23"/>
  <c r="BH74" i="23" s="1"/>
  <c r="AD74" i="23"/>
  <c r="BE74" i="23"/>
  <c r="BF104" i="23"/>
  <c r="BH104" i="23" s="1"/>
  <c r="BE104" i="23"/>
  <c r="AD104" i="23"/>
  <c r="AD156" i="23"/>
  <c r="BF156" i="23"/>
  <c r="BH156" i="23" s="1"/>
  <c r="BE156" i="23"/>
  <c r="BF163" i="23"/>
  <c r="BH163" i="23" s="1"/>
  <c r="BE163" i="23"/>
  <c r="AD163" i="23"/>
  <c r="CX63" i="23"/>
  <c r="CW54" i="23"/>
  <c r="CX57" i="23"/>
  <c r="CW109" i="23"/>
  <c r="CX46" i="23"/>
  <c r="CW123" i="23"/>
  <c r="CX158" i="23"/>
  <c r="CX124" i="23"/>
  <c r="CX121" i="23"/>
  <c r="CW47" i="23"/>
  <c r="CW58" i="23"/>
  <c r="CX52" i="23"/>
  <c r="CW145" i="23"/>
  <c r="CW86" i="23"/>
  <c r="CW143" i="23"/>
  <c r="AD109" i="23"/>
  <c r="BE109" i="23"/>
  <c r="BF109" i="23"/>
  <c r="BH109" i="23" s="1"/>
  <c r="AD144" i="23"/>
  <c r="BF144" i="23"/>
  <c r="BH144" i="23" s="1"/>
  <c r="BE144" i="23"/>
  <c r="BE143" i="23"/>
  <c r="BF143" i="23"/>
  <c r="BH143" i="23" s="1"/>
  <c r="AD143" i="23"/>
  <c r="BE91" i="23"/>
  <c r="BF91" i="23"/>
  <c r="BH91" i="23" s="1"/>
  <c r="AD91" i="23"/>
  <c r="BF112" i="23"/>
  <c r="BH112" i="23" s="1"/>
  <c r="BE112" i="23"/>
  <c r="AD112" i="23"/>
  <c r="BF124" i="23"/>
  <c r="BH124" i="23" s="1"/>
  <c r="BE124" i="23"/>
  <c r="AD124" i="23"/>
  <c r="BE108" i="23"/>
  <c r="BF108" i="23"/>
  <c r="BH108" i="23" s="1"/>
  <c r="AD108" i="23"/>
  <c r="AD101" i="23"/>
  <c r="BF101" i="23"/>
  <c r="BH101" i="23" s="1"/>
  <c r="BE101" i="23"/>
  <c r="BE150" i="23"/>
  <c r="AD150" i="23"/>
  <c r="BF150" i="23"/>
  <c r="BH150" i="23" s="1"/>
  <c r="BE132" i="23"/>
  <c r="BF132" i="23"/>
  <c r="BH132" i="23" s="1"/>
  <c r="AD132" i="23"/>
  <c r="CX91" i="23"/>
  <c r="CX160" i="23"/>
  <c r="CW121" i="23"/>
  <c r="CW133" i="23"/>
  <c r="AD98" i="23"/>
  <c r="BF98" i="23"/>
  <c r="BH98" i="23" s="1"/>
  <c r="BE98" i="23"/>
  <c r="AD122" i="23"/>
  <c r="BE122" i="23"/>
  <c r="BF122" i="23"/>
  <c r="BH122" i="23" s="1"/>
  <c r="AD113" i="23"/>
  <c r="BF113" i="23"/>
  <c r="BH113" i="23" s="1"/>
  <c r="BE113" i="23"/>
  <c r="BF142" i="23"/>
  <c r="BH142" i="23" s="1"/>
  <c r="AD142" i="23"/>
  <c r="BE142" i="23"/>
  <c r="AD135" i="23"/>
  <c r="BE135" i="23"/>
  <c r="BF135" i="23"/>
  <c r="BH135" i="23" s="1"/>
  <c r="AD82" i="23"/>
  <c r="BE82" i="23"/>
  <c r="BF82" i="23"/>
  <c r="BH82" i="23" s="1"/>
  <c r="BE83" i="23"/>
  <c r="BF83" i="23"/>
  <c r="BH83" i="23" s="1"/>
  <c r="AD83" i="23"/>
  <c r="BF117" i="23"/>
  <c r="BH117" i="23" s="1"/>
  <c r="BE117" i="23"/>
  <c r="AD117" i="23"/>
  <c r="BF138" i="23"/>
  <c r="BH138" i="23" s="1"/>
  <c r="AD138" i="23"/>
  <c r="BE138" i="23"/>
  <c r="BF110" i="23"/>
  <c r="BH110" i="23" s="1"/>
  <c r="AD110" i="23"/>
  <c r="BE110" i="23"/>
  <c r="BE133" i="23"/>
  <c r="AD133" i="23"/>
  <c r="BF133" i="23"/>
  <c r="BH133" i="23" s="1"/>
  <c r="CX53" i="23"/>
  <c r="CW78" i="23"/>
  <c r="CX72" i="23"/>
  <c r="CX146" i="23"/>
  <c r="CW59" i="23"/>
  <c r="CX127" i="23"/>
  <c r="CX61" i="23"/>
  <c r="CW56" i="23"/>
  <c r="CX166" i="23"/>
  <c r="CW49" i="23"/>
  <c r="CW85" i="23"/>
  <c r="CX107" i="23"/>
  <c r="CX88" i="23"/>
  <c r="CX77" i="23"/>
  <c r="CW114" i="23"/>
  <c r="CX26" i="23"/>
  <c r="CW42" i="23"/>
  <c r="BF107" i="23"/>
  <c r="BH107" i="23" s="1"/>
  <c r="AD107" i="23"/>
  <c r="BE107" i="23"/>
  <c r="BE120" i="23"/>
  <c r="AD120" i="23"/>
  <c r="BF120" i="23"/>
  <c r="BH120" i="23" s="1"/>
  <c r="BE105" i="23"/>
  <c r="BF105" i="23"/>
  <c r="BH105" i="23" s="1"/>
  <c r="AD105" i="23"/>
  <c r="CX145" i="23"/>
  <c r="CX94" i="23"/>
  <c r="CX60" i="23"/>
  <c r="CW77" i="23"/>
  <c r="AD116" i="23"/>
  <c r="BF116" i="23"/>
  <c r="BH116" i="23" s="1"/>
  <c r="BE116" i="23"/>
  <c r="BF140" i="23"/>
  <c r="BH140" i="23" s="1"/>
  <c r="AD140" i="23"/>
  <c r="BE140" i="23"/>
  <c r="BF76" i="23"/>
  <c r="BH76" i="23" s="1"/>
  <c r="AD76" i="23"/>
  <c r="BE76" i="23"/>
  <c r="BF92" i="23"/>
  <c r="BH92" i="23" s="1"/>
  <c r="BE92" i="23"/>
  <c r="AD92" i="23"/>
  <c r="BE77" i="23"/>
  <c r="BF77" i="23"/>
  <c r="BH77" i="23" s="1"/>
  <c r="AD77" i="23"/>
  <c r="CW63" i="23"/>
  <c r="AI79" i="23"/>
  <c r="AI67" i="23"/>
  <c r="BE58" i="23"/>
  <c r="AD58" i="23"/>
  <c r="BF58" i="23"/>
  <c r="BH58" i="23" s="1"/>
  <c r="CW124" i="23"/>
  <c r="CX113" i="23"/>
  <c r="CW72" i="23"/>
  <c r="CX81" i="23"/>
  <c r="CX62" i="23"/>
  <c r="CW103" i="23"/>
  <c r="CW93" i="23"/>
  <c r="CW45" i="23"/>
  <c r="CX133" i="23"/>
  <c r="CW64" i="23"/>
  <c r="CX54" i="23"/>
  <c r="CW57" i="23"/>
  <c r="CW113" i="23"/>
  <c r="CX138" i="23"/>
  <c r="CW94" i="23"/>
  <c r="CW105" i="23"/>
  <c r="CX157" i="23"/>
  <c r="CW92" i="23"/>
  <c r="CW104" i="23"/>
  <c r="CW51" i="23"/>
  <c r="CW55" i="23"/>
  <c r="CW118" i="23"/>
  <c r="CX40" i="23"/>
  <c r="CW41" i="23"/>
  <c r="CW24" i="23"/>
  <c r="CX24" i="23"/>
  <c r="CX41" i="23"/>
  <c r="CX23" i="23"/>
  <c r="CX39" i="23"/>
  <c r="CW23" i="23"/>
  <c r="CW39" i="23"/>
  <c r="BF31" i="23"/>
  <c r="BH31" i="23" s="1"/>
  <c r="AD31" i="23"/>
  <c r="BE31" i="23"/>
  <c r="AD28" i="23"/>
  <c r="BE28" i="23"/>
  <c r="BF28" i="23"/>
  <c r="BH28" i="23" s="1"/>
  <c r="AD39" i="23"/>
  <c r="BF39" i="23"/>
  <c r="BH39" i="23" s="1"/>
  <c r="BE39" i="23"/>
  <c r="CW28" i="23"/>
  <c r="CW36" i="23"/>
  <c r="CW30" i="23"/>
  <c r="CX21" i="23"/>
  <c r="CW29" i="23"/>
  <c r="AD27" i="23"/>
  <c r="BE27" i="23"/>
  <c r="BF27" i="23"/>
  <c r="BH27" i="23" s="1"/>
  <c r="AD34" i="23"/>
  <c r="BF34" i="23"/>
  <c r="BH34" i="23" s="1"/>
  <c r="BE34" i="23"/>
  <c r="BF44" i="23"/>
  <c r="BH44" i="23" s="1"/>
  <c r="AD44" i="23"/>
  <c r="BE44" i="23"/>
  <c r="AD15" i="23"/>
  <c r="BE15" i="23"/>
  <c r="BF15" i="23"/>
  <c r="BH15" i="23" s="1"/>
  <c r="CW25" i="23"/>
  <c r="CX20" i="23"/>
  <c r="CW43" i="23"/>
  <c r="CW22" i="23"/>
  <c r="CX25" i="23"/>
  <c r="CW20" i="23"/>
  <c r="AT14" i="23"/>
  <c r="AM14" i="23"/>
  <c r="N14" i="23"/>
  <c r="S14" i="23" s="1"/>
  <c r="AN14" i="23"/>
  <c r="AD24" i="23"/>
  <c r="BF24" i="23"/>
  <c r="BH24" i="23" s="1"/>
  <c r="BE24" i="23"/>
  <c r="BF41" i="23"/>
  <c r="BH41" i="23" s="1"/>
  <c r="BE41" i="23"/>
  <c r="AD41" i="23"/>
  <c r="BE29" i="23"/>
  <c r="AD29" i="23"/>
  <c r="BF29" i="23"/>
  <c r="BH29" i="23" s="1"/>
  <c r="BE16" i="23"/>
  <c r="BF16" i="23"/>
  <c r="BH16" i="23" s="1"/>
  <c r="AD16" i="23"/>
  <c r="AD18" i="23"/>
  <c r="BF18" i="23"/>
  <c r="BH18" i="23" s="1"/>
  <c r="BE18" i="23"/>
  <c r="BF38" i="23"/>
  <c r="BH38" i="23" s="1"/>
  <c r="AD38" i="23"/>
  <c r="BE38" i="23"/>
  <c r="CX33" i="23"/>
  <c r="CX44" i="23"/>
  <c r="BF42" i="23"/>
  <c r="BH42" i="23" s="1"/>
  <c r="AD42" i="23"/>
  <c r="BE42" i="23"/>
  <c r="BF23" i="23"/>
  <c r="BH23" i="23" s="1"/>
  <c r="BE23" i="23"/>
  <c r="AD23" i="23"/>
  <c r="CX17" i="23"/>
  <c r="CW16" i="23"/>
  <c r="CW38" i="23"/>
  <c r="CX34" i="23"/>
  <c r="CW17" i="23"/>
  <c r="CX16" i="23"/>
  <c r="CX38" i="23"/>
  <c r="BE25" i="23"/>
  <c r="BF25" i="23"/>
  <c r="BH25" i="23" s="1"/>
  <c r="AD25" i="23"/>
  <c r="BE17" i="23"/>
  <c r="AD17" i="23"/>
  <c r="BF17" i="23"/>
  <c r="BH17" i="23" s="1"/>
  <c r="CW14" i="23"/>
  <c r="CW21" i="23"/>
  <c r="CX43" i="23"/>
  <c r="CX28" i="23"/>
  <c r="CX36" i="23"/>
  <c r="CX30" i="23"/>
  <c r="BF21" i="23"/>
  <c r="BH21" i="23" s="1"/>
  <c r="BE21" i="23"/>
  <c r="AD21" i="23"/>
  <c r="AD33" i="23"/>
  <c r="BF33" i="23"/>
  <c r="BH33" i="23" s="1"/>
  <c r="BE33" i="23"/>
  <c r="CW15" i="23"/>
  <c r="CW35" i="23"/>
  <c r="CW19" i="23"/>
  <c r="CX22" i="23"/>
  <c r="CX15" i="23"/>
  <c r="CX35" i="23"/>
  <c r="CX19" i="23"/>
  <c r="AD36" i="23"/>
  <c r="BF36" i="23"/>
  <c r="BH36" i="23" s="1"/>
  <c r="BE36" i="23"/>
  <c r="AD19" i="23"/>
  <c r="BF19" i="23"/>
  <c r="BH19" i="23" s="1"/>
  <c r="BE19" i="23"/>
  <c r="BE37" i="23"/>
  <c r="BF37" i="23"/>
  <c r="BH37" i="23" s="1"/>
  <c r="AD37" i="23"/>
  <c r="AD22" i="23"/>
  <c r="BF22" i="23"/>
  <c r="BH22" i="23" s="1"/>
  <c r="BE22" i="23"/>
  <c r="BF40" i="23"/>
  <c r="BH40" i="23" s="1"/>
  <c r="AD40" i="23"/>
  <c r="BE40" i="23"/>
  <c r="BF35" i="23"/>
  <c r="BH35" i="23" s="1"/>
  <c r="BE35" i="23"/>
  <c r="AD35" i="23"/>
  <c r="CW33" i="23"/>
  <c r="CW44" i="23"/>
  <c r="CW34" i="23"/>
  <c r="CX29" i="23"/>
  <c r="BE30" i="23"/>
  <c r="BF30" i="23"/>
  <c r="BH30" i="23" s="1"/>
  <c r="AD30" i="23"/>
  <c r="BF20" i="23"/>
  <c r="BH20" i="23" s="1"/>
  <c r="AD20" i="23"/>
  <c r="BE20" i="23"/>
  <c r="BF26" i="23"/>
  <c r="BH26" i="23" s="1"/>
  <c r="AD26" i="23"/>
  <c r="BE26" i="23"/>
  <c r="AD43" i="23"/>
  <c r="BE43" i="23"/>
  <c r="BF43" i="23"/>
  <c r="BH43" i="23" s="1"/>
  <c r="BF32" i="23"/>
  <c r="BH32" i="23" s="1"/>
  <c r="AD32" i="23"/>
  <c r="BE32" i="23"/>
  <c r="CW31" i="23"/>
  <c r="CW32" i="23"/>
  <c r="CX42" i="23"/>
  <c r="CW18" i="23"/>
  <c r="CX31" i="23"/>
  <c r="CX32" i="23"/>
  <c r="CX18" i="23"/>
  <c r="CW129" i="23" l="1"/>
  <c r="CW150" i="23"/>
  <c r="CX74" i="23"/>
  <c r="CW112" i="23"/>
  <c r="AT149" i="23"/>
  <c r="CW70" i="23"/>
  <c r="CW142" i="23"/>
  <c r="CX150" i="23"/>
  <c r="CX70" i="23"/>
  <c r="CX129" i="23"/>
  <c r="CX68" i="23"/>
  <c r="CW68" i="23"/>
  <c r="CX112" i="23"/>
  <c r="CX162" i="23"/>
  <c r="CW108" i="23"/>
  <c r="CW162" i="23"/>
  <c r="CW99" i="23"/>
  <c r="CX99" i="23"/>
  <c r="CX148" i="23"/>
  <c r="CW76" i="23"/>
  <c r="CW69" i="23"/>
  <c r="CX108" i="23"/>
  <c r="CW148" i="23"/>
  <c r="CX76" i="23"/>
  <c r="CW146" i="23"/>
  <c r="AT138" i="23"/>
  <c r="CX65" i="23"/>
  <c r="CW65" i="23"/>
  <c r="AT67" i="23"/>
  <c r="CW67" i="23"/>
  <c r="CX67" i="23"/>
  <c r="AT79" i="23"/>
  <c r="CW79" i="23"/>
  <c r="CX79" i="23"/>
  <c r="AT164" i="23"/>
  <c r="CW164" i="23"/>
  <c r="CX164" i="23"/>
  <c r="AL14" i="23"/>
  <c r="AU14" i="23" s="1"/>
  <c r="AD14" i="23" l="1"/>
  <c r="AE14" i="23" s="1"/>
  <c r="BS14" i="23" l="1"/>
  <c r="BR14" i="23" s="1"/>
  <c r="BA14" i="23"/>
  <c r="BE14" i="23"/>
  <c r="BF14" i="23"/>
  <c r="BH14" i="23" s="1"/>
  <c r="BV14" i="23" s="1"/>
  <c r="BU14" i="23" s="1"/>
  <c r="BZ14" i="23" l="1"/>
  <c r="BX14" i="23"/>
  <c r="AG14" i="23" s="1"/>
  <c r="AF15" i="23" s="1"/>
  <c r="AE15" i="23" s="1"/>
  <c r="AO14" i="23"/>
  <c r="Z14" i="23"/>
  <c r="Y14" i="23" s="1"/>
  <c r="BN14" i="23" l="1"/>
  <c r="BK14" i="23"/>
  <c r="BJ14" i="23"/>
  <c r="AB14" i="23" s="1"/>
  <c r="AA14" i="23" s="1"/>
  <c r="BV15" i="23"/>
  <c r="BU15" i="23" s="1"/>
  <c r="BS15" i="23"/>
  <c r="BR15" i="23" s="1"/>
  <c r="BA15" i="23"/>
  <c r="BO14" i="23"/>
  <c r="BM14" i="23"/>
  <c r="BL14" i="23" l="1"/>
  <c r="BZ15" i="23"/>
  <c r="BX15" i="23"/>
  <c r="AG15" i="23" s="1"/>
  <c r="AF16" i="23" s="1"/>
  <c r="AE16" i="23" s="1"/>
  <c r="BA16" i="23" s="1"/>
  <c r="BP14" i="23"/>
  <c r="AP14" i="23"/>
  <c r="CF14" i="23" s="1"/>
  <c r="CE14" i="23" s="1"/>
  <c r="Z15" i="23"/>
  <c r="Y15" i="23" s="1"/>
  <c r="T14" i="23"/>
  <c r="O14" i="23"/>
  <c r="P14" i="23" s="1"/>
  <c r="BV16" i="23" l="1"/>
  <c r="BU16" i="23" s="1"/>
  <c r="BS16" i="23"/>
  <c r="BR16" i="23" s="1"/>
  <c r="AV14" i="23"/>
  <c r="CB14" i="23"/>
  <c r="CI14" i="23" s="1"/>
  <c r="CH14" i="23" s="1"/>
  <c r="CC14" i="23"/>
  <c r="U14" i="23" l="1"/>
  <c r="Q14" i="23"/>
  <c r="N15" i="23" s="1"/>
  <c r="S15" i="23" s="1"/>
  <c r="BZ16" i="23"/>
  <c r="BX16" i="23"/>
  <c r="AG16" i="23" s="1"/>
  <c r="AF17" i="23" s="1"/>
  <c r="AE17" i="23" s="1"/>
  <c r="AQ14" i="23"/>
  <c r="CN14" i="23" s="1"/>
  <c r="V14" i="23"/>
  <c r="CK14" i="23"/>
  <c r="BV17" i="23" l="1"/>
  <c r="BU17" i="23" s="1"/>
  <c r="BA17" i="23"/>
  <c r="BS17" i="23"/>
  <c r="BR17" i="23" s="1"/>
  <c r="CO14" i="23"/>
  <c r="CM14" i="23" s="1"/>
  <c r="BZ17" i="23" l="1"/>
  <c r="BX17" i="23"/>
  <c r="AG17" i="23" s="1"/>
  <c r="AF18" i="23" s="1"/>
  <c r="AE18" i="23" s="1"/>
  <c r="CR14" i="23"/>
  <c r="AR14" i="23"/>
  <c r="BV18" i="23" l="1"/>
  <c r="BU18" i="23" s="1"/>
  <c r="BS18" i="23"/>
  <c r="BR18" i="23" s="1"/>
  <c r="BA18" i="23"/>
  <c r="CS14" i="23"/>
  <c r="CQ14" i="23" s="1"/>
  <c r="AW14" i="23" s="1"/>
  <c r="CZ14" i="23" s="1"/>
  <c r="CY14" i="23"/>
  <c r="AM15" i="23"/>
  <c r="AL15" i="23" s="1"/>
  <c r="AO15" i="23" s="1"/>
  <c r="BZ18" i="23" l="1"/>
  <c r="BX18" i="23"/>
  <c r="AG18" i="23" s="1"/>
  <c r="AF19" i="23" s="1"/>
  <c r="AE19" i="23" s="1"/>
  <c r="AN15" i="23"/>
  <c r="DA14" i="23"/>
  <c r="AU15" i="23"/>
  <c r="BO15" i="23" s="1"/>
  <c r="BV19" i="23" l="1"/>
  <c r="BU19" i="23" s="1"/>
  <c r="BS19" i="23"/>
  <c r="BR19" i="23" s="1"/>
  <c r="BA19" i="23"/>
  <c r="BK15" i="23"/>
  <c r="BP15" i="23" s="1"/>
  <c r="BJ15" i="23" s="1"/>
  <c r="BM15" i="23"/>
  <c r="BN15" i="23"/>
  <c r="AB15" i="23" l="1"/>
  <c r="AA15" i="23" s="1"/>
  <c r="Z16" i="23" s="1"/>
  <c r="Y16" i="23" s="1"/>
  <c r="O15" i="23"/>
  <c r="P15" i="23" s="1"/>
  <c r="T15" i="23"/>
  <c r="AP15" i="23"/>
  <c r="CF15" i="23" s="1"/>
  <c r="CE15" i="23" s="1"/>
  <c r="Q15" i="23"/>
  <c r="N16" i="23" s="1"/>
  <c r="U15" i="23"/>
  <c r="BZ19" i="23"/>
  <c r="BX19" i="23"/>
  <c r="AG19" i="23" s="1"/>
  <c r="AF20" i="23" s="1"/>
  <c r="AE20" i="23" s="1"/>
  <c r="BL15" i="23"/>
  <c r="CC15" i="23" l="1"/>
  <c r="CB15" i="23"/>
  <c r="CI15" i="23" s="1"/>
  <c r="CH15" i="23" s="1"/>
  <c r="BJ16" i="23"/>
  <c r="AV15" i="23"/>
  <c r="BA20" i="23"/>
  <c r="BS20" i="23"/>
  <c r="BR20" i="23" s="1"/>
  <c r="BV20" i="23"/>
  <c r="BU20" i="23" s="1"/>
  <c r="S16" i="23"/>
  <c r="T16" i="23" s="1"/>
  <c r="AQ15" i="23" l="1"/>
  <c r="CN15" i="23" s="1"/>
  <c r="V15" i="23"/>
  <c r="CK15" i="23"/>
  <c r="AB16" i="23"/>
  <c r="AA16" i="23" s="1"/>
  <c r="Z17" i="23" s="1"/>
  <c r="Y17" i="23" s="1"/>
  <c r="O16" i="23"/>
  <c r="P16" i="23" s="1"/>
  <c r="CC16" i="23" s="1"/>
  <c r="BZ20" i="23"/>
  <c r="BX20" i="23"/>
  <c r="AG20" i="23" s="1"/>
  <c r="AF21" i="23" s="1"/>
  <c r="AE21" i="23" s="1"/>
  <c r="CO15" i="23"/>
  <c r="CM15" i="23" s="1"/>
  <c r="BJ17" i="23" l="1"/>
  <c r="O17" i="23" s="1"/>
  <c r="CB16" i="23"/>
  <c r="BA21" i="23"/>
  <c r="BS21" i="23"/>
  <c r="BR21" i="23" s="1"/>
  <c r="BZ21" i="23" s="1"/>
  <c r="BV21" i="23"/>
  <c r="BU21" i="23" s="1"/>
  <c r="CR15" i="23"/>
  <c r="AR15" i="23"/>
  <c r="AB17" i="23" l="1"/>
  <c r="AA17" i="23" s="1"/>
  <c r="Z18" i="23" s="1"/>
  <c r="Y18" i="23" s="1"/>
  <c r="BX21" i="23"/>
  <c r="AG21" i="23" s="1"/>
  <c r="AF22" i="23" s="1"/>
  <c r="AE22" i="23" s="1"/>
  <c r="CY15" i="23"/>
  <c r="AM16" i="23"/>
  <c r="AL16" i="23" s="1"/>
  <c r="AO16" i="23" s="1"/>
  <c r="CS15" i="23"/>
  <c r="CQ15" i="23" s="1"/>
  <c r="AW15" i="23" s="1"/>
  <c r="BV22" i="23" l="1"/>
  <c r="BU22" i="23" s="1"/>
  <c r="BS22" i="23"/>
  <c r="BR22" i="23" s="1"/>
  <c r="BA22" i="23"/>
  <c r="AU16" i="23"/>
  <c r="BM16" i="23" s="1"/>
  <c r="AP16" i="23"/>
  <c r="DA15" i="23"/>
  <c r="AN16" i="23"/>
  <c r="CZ15" i="23"/>
  <c r="BZ22" i="23" l="1"/>
  <c r="BX22" i="23"/>
  <c r="AG22" i="23" s="1"/>
  <c r="AF23" i="23" s="1"/>
  <c r="AE23" i="23" s="1"/>
  <c r="BO16" i="23"/>
  <c r="BN16" i="23"/>
  <c r="BL16" i="23" s="1"/>
  <c r="BK16" i="23"/>
  <c r="CF16" i="23"/>
  <c r="CE16" i="23" s="1"/>
  <c r="CI16" i="23" s="1"/>
  <c r="CH16" i="23" s="1"/>
  <c r="AV16" i="23"/>
  <c r="BS23" i="23" l="1"/>
  <c r="BR23" i="23" s="1"/>
  <c r="BA23" i="23"/>
  <c r="BV23" i="23"/>
  <c r="BU23" i="23" s="1"/>
  <c r="U16" i="23"/>
  <c r="Q16" i="23"/>
  <c r="N17" i="23" s="1"/>
  <c r="BP16" i="23"/>
  <c r="CK16" i="23"/>
  <c r="V16" i="23"/>
  <c r="AQ16" i="23"/>
  <c r="S17" i="23" l="1"/>
  <c r="T17" i="23" s="1"/>
  <c r="P17" i="23"/>
  <c r="BZ23" i="23"/>
  <c r="BX23" i="23"/>
  <c r="AG23" i="23" s="1"/>
  <c r="AF24" i="23" s="1"/>
  <c r="AE24" i="23" s="1"/>
  <c r="CN16" i="23"/>
  <c r="CB17" i="23" l="1"/>
  <c r="BS24" i="23"/>
  <c r="BR24" i="23" s="1"/>
  <c r="BV24" i="23"/>
  <c r="BU24" i="23" s="1"/>
  <c r="BA24" i="23"/>
  <c r="CC17" i="23"/>
  <c r="CO16" i="23"/>
  <c r="CM16" i="23" s="1"/>
  <c r="BZ24" i="23" l="1"/>
  <c r="BX24" i="23"/>
  <c r="AG24" i="23" s="1"/>
  <c r="AF25" i="23" s="1"/>
  <c r="AE25" i="23" s="1"/>
  <c r="CR16" i="23"/>
  <c r="AR16" i="23"/>
  <c r="BV25" i="23" l="1"/>
  <c r="BU25" i="23" s="1"/>
  <c r="BA25" i="23"/>
  <c r="BS25" i="23"/>
  <c r="BR25" i="23" s="1"/>
  <c r="CY16" i="23"/>
  <c r="AM17" i="23"/>
  <c r="AL17" i="23" s="1"/>
  <c r="AO17" i="23" s="1"/>
  <c r="CS16" i="23"/>
  <c r="CQ16" i="23" s="1"/>
  <c r="AW16" i="23" s="1"/>
  <c r="CZ16" i="23" s="1"/>
  <c r="BZ25" i="23" l="1"/>
  <c r="BX25" i="23"/>
  <c r="AG25" i="23" s="1"/>
  <c r="AF26" i="23" s="1"/>
  <c r="AE26" i="23" s="1"/>
  <c r="AN17" i="23"/>
  <c r="AP17" i="23"/>
  <c r="AU17" i="23"/>
  <c r="DA16" i="23"/>
  <c r="AV17" i="23" l="1"/>
  <c r="BV26" i="23"/>
  <c r="BU26" i="23" s="1"/>
  <c r="BS26" i="23"/>
  <c r="BR26" i="23" s="1"/>
  <c r="BA26" i="23"/>
  <c r="BO17" i="23"/>
  <c r="BN17" i="23"/>
  <c r="BK17" i="23"/>
  <c r="BM17" i="23"/>
  <c r="CF17" i="23"/>
  <c r="CE17" i="23" s="1"/>
  <c r="CI17" i="23" s="1"/>
  <c r="CH17" i="23" s="1"/>
  <c r="BZ26" i="23" l="1"/>
  <c r="BX26" i="23"/>
  <c r="AG26" i="23" s="1"/>
  <c r="AF27" i="23" s="1"/>
  <c r="AE27" i="23" s="1"/>
  <c r="Q17" i="23"/>
  <c r="N18" i="23" s="1"/>
  <c r="BL17" i="23"/>
  <c r="BP17" i="23"/>
  <c r="CK17" i="23"/>
  <c r="V17" i="23"/>
  <c r="U17" i="23" s="1"/>
  <c r="AQ17" i="23"/>
  <c r="S18" i="23" l="1"/>
  <c r="BV27" i="23"/>
  <c r="BU27" i="23" s="1"/>
  <c r="BA27" i="23"/>
  <c r="BS27" i="23"/>
  <c r="BR27" i="23" s="1"/>
  <c r="CN17" i="23"/>
  <c r="BZ27" i="23" l="1"/>
  <c r="BX27" i="23"/>
  <c r="AG27" i="23" s="1"/>
  <c r="AF28" i="23" s="1"/>
  <c r="AE28" i="23" s="1"/>
  <c r="CO17" i="23"/>
  <c r="CM17" i="23" s="1"/>
  <c r="BV28" i="23" l="1"/>
  <c r="BU28" i="23" s="1"/>
  <c r="BA28" i="23"/>
  <c r="BS28" i="23"/>
  <c r="BR28" i="23" s="1"/>
  <c r="CR17" i="23"/>
  <c r="AR17" i="23"/>
  <c r="BZ28" i="23" l="1"/>
  <c r="BX28" i="23"/>
  <c r="AG28" i="23" s="1"/>
  <c r="AF29" i="23" s="1"/>
  <c r="AE29" i="23" s="1"/>
  <c r="CY17" i="23"/>
  <c r="AM18" i="23"/>
  <c r="AL18" i="23" s="1"/>
  <c r="AO18" i="23" s="1"/>
  <c r="CS17" i="23"/>
  <c r="CQ17" i="23" s="1"/>
  <c r="AW17" i="23" s="1"/>
  <c r="BA29" i="23" l="1"/>
  <c r="BS29" i="23"/>
  <c r="BR29" i="23" s="1"/>
  <c r="BV29" i="23"/>
  <c r="BU29" i="23" s="1"/>
  <c r="AU18" i="23"/>
  <c r="BN18" i="23" s="1"/>
  <c r="CZ17" i="23"/>
  <c r="DA17" i="23"/>
  <c r="AN18" i="23"/>
  <c r="BZ29" i="23" l="1"/>
  <c r="BX29" i="23"/>
  <c r="AG29" i="23" s="1"/>
  <c r="AF30" i="23" s="1"/>
  <c r="AE30" i="23" s="1"/>
  <c r="BM18" i="23"/>
  <c r="BL18" i="23" s="1"/>
  <c r="BO18" i="23"/>
  <c r="BK18" i="23"/>
  <c r="Q18" i="23" l="1"/>
  <c r="N19" i="23" s="1"/>
  <c r="BA30" i="23"/>
  <c r="BV30" i="23"/>
  <c r="BU30" i="23" s="1"/>
  <c r="BS30" i="23"/>
  <c r="BR30" i="23" s="1"/>
  <c r="BP18" i="23"/>
  <c r="BJ18" i="23" s="1"/>
  <c r="AB18" i="23" l="1"/>
  <c r="AA18" i="23" s="1"/>
  <c r="Z19" i="23" s="1"/>
  <c r="Y19" i="23" s="1"/>
  <c r="O18" i="23"/>
  <c r="P18" i="23" s="1"/>
  <c r="T18" i="23"/>
  <c r="AP18" i="23"/>
  <c r="BZ30" i="23"/>
  <c r="BX30" i="23"/>
  <c r="AG30" i="23" s="1"/>
  <c r="AF31" i="23" s="1"/>
  <c r="AE31" i="23" s="1"/>
  <c r="S19" i="23"/>
  <c r="CC18" i="23" l="1"/>
  <c r="CB18" i="23"/>
  <c r="CF18" i="23"/>
  <c r="CE18" i="23" s="1"/>
  <c r="AV18" i="23"/>
  <c r="BV31" i="23"/>
  <c r="BU31" i="23" s="1"/>
  <c r="BA31" i="23"/>
  <c r="BS31" i="23"/>
  <c r="BR31" i="23" s="1"/>
  <c r="CI18" i="23" l="1"/>
  <c r="CH18" i="23" s="1"/>
  <c r="BZ31" i="23"/>
  <c r="BX31" i="23"/>
  <c r="AG31" i="23" s="1"/>
  <c r="AF32" i="23" s="1"/>
  <c r="AE32" i="23" s="1"/>
  <c r="CK18" i="23" l="1"/>
  <c r="V18" i="23"/>
  <c r="U18" i="23" s="1"/>
  <c r="AQ18" i="23"/>
  <c r="BV32" i="23"/>
  <c r="BU32" i="23" s="1"/>
  <c r="BA32" i="23"/>
  <c r="BS32" i="23"/>
  <c r="BR32" i="23" s="1"/>
  <c r="CN18" i="23" l="1"/>
  <c r="CO18" i="23" s="1"/>
  <c r="CM18" i="23" s="1"/>
  <c r="CR18" i="23" s="1"/>
  <c r="CS18" i="23" s="1"/>
  <c r="CQ18" i="23" s="1"/>
  <c r="AW18" i="23" s="1"/>
  <c r="BZ32" i="23"/>
  <c r="BX32" i="23"/>
  <c r="AG32" i="23" s="1"/>
  <c r="AF33" i="23" s="1"/>
  <c r="AE33" i="23" s="1"/>
  <c r="AR18" i="23" l="1"/>
  <c r="AN19" i="23" s="1"/>
  <c r="BS33" i="23"/>
  <c r="BR33" i="23" s="1"/>
  <c r="BA33" i="23"/>
  <c r="BV33" i="23"/>
  <c r="BU33" i="23" s="1"/>
  <c r="AM19" i="23" l="1"/>
  <c r="AL19" i="23" s="1"/>
  <c r="CY18" i="23"/>
  <c r="DA18" i="23"/>
  <c r="CZ18" i="23"/>
  <c r="Q19" i="23"/>
  <c r="N20" i="23" s="1"/>
  <c r="BZ33" i="23"/>
  <c r="BX33" i="23"/>
  <c r="AG33" i="23" s="1"/>
  <c r="AF34" i="23" s="1"/>
  <c r="AE34" i="23" s="1"/>
  <c r="AO19" i="23" l="1"/>
  <c r="AU19" i="23"/>
  <c r="BS34" i="23"/>
  <c r="BR34" i="23" s="1"/>
  <c r="BV34" i="23"/>
  <c r="BU34" i="23" s="1"/>
  <c r="BA34" i="23"/>
  <c r="S20" i="23"/>
  <c r="BK19" i="23" l="1"/>
  <c r="AP19" i="23"/>
  <c r="AV19" i="23" s="1"/>
  <c r="BM19" i="23"/>
  <c r="BL19" i="23" s="1"/>
  <c r="BO19" i="23"/>
  <c r="BP19" i="23" s="1"/>
  <c r="BJ19" i="23" s="1"/>
  <c r="BN19" i="23"/>
  <c r="BZ34" i="23"/>
  <c r="BX34" i="23"/>
  <c r="AG34" i="23" s="1"/>
  <c r="AF35" i="23" s="1"/>
  <c r="AE35" i="23" s="1"/>
  <c r="CF19" i="23" l="1"/>
  <c r="CE19" i="23" s="1"/>
  <c r="O19" i="23"/>
  <c r="P19" i="23" s="1"/>
  <c r="AB19" i="23"/>
  <c r="AA19" i="23" s="1"/>
  <c r="Z20" i="23" s="1"/>
  <c r="Y20" i="23" s="1"/>
  <c r="T19" i="23"/>
  <c r="BV35" i="23"/>
  <c r="BU35" i="23" s="1"/>
  <c r="BA35" i="23"/>
  <c r="BS35" i="23"/>
  <c r="BR35" i="23" s="1"/>
  <c r="CB19" i="23" l="1"/>
  <c r="CI19" i="23" s="1"/>
  <c r="CH19" i="23" s="1"/>
  <c r="CC19" i="23"/>
  <c r="BZ35" i="23"/>
  <c r="BX35" i="23"/>
  <c r="AG35" i="23" s="1"/>
  <c r="AF36" i="23" s="1"/>
  <c r="AE36" i="23" s="1"/>
  <c r="AQ19" i="23" l="1"/>
  <c r="CK19" i="23"/>
  <c r="V19" i="23"/>
  <c r="U19" i="23" s="1"/>
  <c r="BV36" i="23"/>
  <c r="BU36" i="23" s="1"/>
  <c r="BS36" i="23"/>
  <c r="BR36" i="23" s="1"/>
  <c r="BA36" i="23"/>
  <c r="CN19" i="23" l="1"/>
  <c r="CO19" i="23" s="1"/>
  <c r="CM19" i="23" s="1"/>
  <c r="CR19" i="23" s="1"/>
  <c r="CS19" i="23" s="1"/>
  <c r="CQ19" i="23" s="1"/>
  <c r="AW19" i="23" s="1"/>
  <c r="AR19" i="23"/>
  <c r="BZ36" i="23"/>
  <c r="BX36" i="23"/>
  <c r="AG36" i="23" s="1"/>
  <c r="AF37" i="23" s="1"/>
  <c r="AE37" i="23" s="1"/>
  <c r="CY19" i="23" l="1"/>
  <c r="AM20" i="23"/>
  <c r="AL20" i="23" s="1"/>
  <c r="AO20" i="23" s="1"/>
  <c r="CZ19" i="23"/>
  <c r="AN20" i="23"/>
  <c r="DA19" i="23"/>
  <c r="AU20" i="23"/>
  <c r="BN20" i="23" s="1"/>
  <c r="Q20" i="23"/>
  <c r="N21" i="23" s="1"/>
  <c r="BS37" i="23"/>
  <c r="BR37" i="23" s="1"/>
  <c r="BA37" i="23"/>
  <c r="BV37" i="23"/>
  <c r="BU37" i="23" s="1"/>
  <c r="BK20" i="23" l="1"/>
  <c r="BO20" i="23"/>
  <c r="BP20" i="23" s="1"/>
  <c r="BJ20" i="23" s="1"/>
  <c r="O20" i="23" s="1"/>
  <c r="P20" i="23" s="1"/>
  <c r="BM20" i="23"/>
  <c r="BL20" i="23" s="1"/>
  <c r="AB20" i="23"/>
  <c r="AA20" i="23" s="1"/>
  <c r="Z21" i="23" s="1"/>
  <c r="Y21" i="23" s="1"/>
  <c r="BZ37" i="23"/>
  <c r="BX37" i="23"/>
  <c r="AG37" i="23" s="1"/>
  <c r="AF38" i="23" s="1"/>
  <c r="AE38" i="23" s="1"/>
  <c r="S21" i="23"/>
  <c r="AP20" i="23" l="1"/>
  <c r="AV20" i="23" s="1"/>
  <c r="T20" i="23"/>
  <c r="CB20" i="23" s="1"/>
  <c r="CF20" i="23"/>
  <c r="CE20" i="23" s="1"/>
  <c r="CC20" i="23"/>
  <c r="BA38" i="23"/>
  <c r="BS38" i="23"/>
  <c r="BR38" i="23" s="1"/>
  <c r="BV38" i="23"/>
  <c r="BU38" i="23" s="1"/>
  <c r="CI20" i="23" l="1"/>
  <c r="CH20" i="23" s="1"/>
  <c r="CK20" i="23" s="1"/>
  <c r="BZ38" i="23"/>
  <c r="BX38" i="23"/>
  <c r="AG38" i="23" s="1"/>
  <c r="AF39" i="23" s="1"/>
  <c r="AE39" i="23" s="1"/>
  <c r="AQ20" i="23" l="1"/>
  <c r="CN20" i="23" s="1"/>
  <c r="CO20" i="23" s="1"/>
  <c r="V20" i="23"/>
  <c r="U20" i="23" s="1"/>
  <c r="CM20" i="23"/>
  <c r="BA39" i="23"/>
  <c r="BV39" i="23"/>
  <c r="BU39" i="23" s="1"/>
  <c r="BS39" i="23"/>
  <c r="BR39" i="23" s="1"/>
  <c r="AR20" i="23" l="1"/>
  <c r="CR20" i="23"/>
  <c r="CS20" i="23" s="1"/>
  <c r="CQ20" i="23" s="1"/>
  <c r="AW20" i="23" s="1"/>
  <c r="AN21" i="23" s="1"/>
  <c r="BZ39" i="23"/>
  <c r="BX39" i="23"/>
  <c r="AG39" i="23" s="1"/>
  <c r="AF40" i="23" s="1"/>
  <c r="AE40" i="23" s="1"/>
  <c r="CY20" i="23" l="1"/>
  <c r="AM21" i="23"/>
  <c r="AL21" i="23" s="1"/>
  <c r="DA20" i="23"/>
  <c r="CZ20" i="23"/>
  <c r="BS40" i="23"/>
  <c r="BR40" i="23" s="1"/>
  <c r="BV40" i="23"/>
  <c r="BU40" i="23" s="1"/>
  <c r="BA40" i="23"/>
  <c r="AO21" i="23" l="1"/>
  <c r="AU21" i="23"/>
  <c r="Q21" i="23"/>
  <c r="N22" i="23" s="1"/>
  <c r="BZ40" i="23"/>
  <c r="BX40" i="23"/>
  <c r="AG40" i="23" s="1"/>
  <c r="AF41" i="23" s="1"/>
  <c r="AE41" i="23" s="1"/>
  <c r="BK21" i="23" l="1"/>
  <c r="BN21" i="23"/>
  <c r="BO21" i="23"/>
  <c r="BP21" i="23" s="1"/>
  <c r="BJ21" i="23" s="1"/>
  <c r="AP21" i="23" s="1"/>
  <c r="BM21" i="23"/>
  <c r="BS41" i="23"/>
  <c r="BR41" i="23" s="1"/>
  <c r="BV41" i="23"/>
  <c r="BU41" i="23" s="1"/>
  <c r="BA41" i="23"/>
  <c r="S22" i="23"/>
  <c r="O21" i="23" l="1"/>
  <c r="P21" i="23" s="1"/>
  <c r="CB21" i="23" s="1"/>
  <c r="T21" i="23"/>
  <c r="AB21" i="23"/>
  <c r="AA21" i="23" s="1"/>
  <c r="Z22" i="23" s="1"/>
  <c r="Y22" i="23" s="1"/>
  <c r="BL21" i="23"/>
  <c r="AV21" i="23"/>
  <c r="CF21" i="23"/>
  <c r="CE21" i="23" s="1"/>
  <c r="BZ41" i="23"/>
  <c r="BX41" i="23"/>
  <c r="AG41" i="23" s="1"/>
  <c r="AF42" i="23" s="1"/>
  <c r="AE42" i="23" s="1"/>
  <c r="CI21" i="23" l="1"/>
  <c r="CH21" i="23" s="1"/>
  <c r="AQ21" i="23" s="1"/>
  <c r="CN21" i="23" s="1"/>
  <c r="CO21" i="23" s="1"/>
  <c r="CM21" i="23" s="1"/>
  <c r="CK21" i="23"/>
  <c r="CC21" i="23"/>
  <c r="V21" i="23"/>
  <c r="U21" i="23" s="1"/>
  <c r="BS42" i="23"/>
  <c r="BR42" i="23" s="1"/>
  <c r="BV42" i="23"/>
  <c r="BU42" i="23" s="1"/>
  <c r="BA42" i="23"/>
  <c r="CR21" i="23"/>
  <c r="AR21" i="23"/>
  <c r="BZ42" i="23" l="1"/>
  <c r="BX42" i="23"/>
  <c r="AG42" i="23" s="1"/>
  <c r="AF43" i="23" s="1"/>
  <c r="AE43" i="23" s="1"/>
  <c r="CY21" i="23"/>
  <c r="AM22" i="23"/>
  <c r="AL22" i="23" s="1"/>
  <c r="AO22" i="23" s="1"/>
  <c r="CS21" i="23"/>
  <c r="CQ21" i="23" s="1"/>
  <c r="AW21" i="23" s="1"/>
  <c r="DA21" i="23" s="1"/>
  <c r="BA43" i="23" l="1"/>
  <c r="BV43" i="23"/>
  <c r="BU43" i="23" s="1"/>
  <c r="BS43" i="23"/>
  <c r="BR43" i="23" s="1"/>
  <c r="AN22" i="23"/>
  <c r="AU22" i="23"/>
  <c r="CZ21" i="23"/>
  <c r="BZ43" i="23" l="1"/>
  <c r="BX43" i="23"/>
  <c r="AG43" i="23" s="1"/>
  <c r="AF44" i="23" s="1"/>
  <c r="AE44" i="23" s="1"/>
  <c r="BN22" i="23"/>
  <c r="BO22" i="23"/>
  <c r="BK22" i="23"/>
  <c r="BM22" i="23"/>
  <c r="Q22" i="23" l="1"/>
  <c r="N23" i="23" s="1"/>
  <c r="BS44" i="23"/>
  <c r="BR44" i="23" s="1"/>
  <c r="BA44" i="23"/>
  <c r="BV44" i="23"/>
  <c r="BU44" i="23" s="1"/>
  <c r="BL22" i="23"/>
  <c r="BP22" i="23"/>
  <c r="BJ22" i="23" s="1"/>
  <c r="AB22" i="23" l="1"/>
  <c r="AA22" i="23" s="1"/>
  <c r="Z23" i="23" s="1"/>
  <c r="Y23" i="23" s="1"/>
  <c r="O22" i="23"/>
  <c r="P22" i="23" s="1"/>
  <c r="T22" i="23"/>
  <c r="AP22" i="23"/>
  <c r="AV22" i="23" s="1"/>
  <c r="BZ44" i="23"/>
  <c r="BX44" i="23"/>
  <c r="AG44" i="23" s="1"/>
  <c r="AF45" i="23" s="1"/>
  <c r="AE45" i="23" s="1"/>
  <c r="S23" i="23"/>
  <c r="CF22" i="23" l="1"/>
  <c r="CE22" i="23" s="1"/>
  <c r="CC22" i="23"/>
  <c r="CB22" i="23"/>
  <c r="BS45" i="23"/>
  <c r="BR45" i="23" s="1"/>
  <c r="BV45" i="23"/>
  <c r="BU45" i="23" s="1"/>
  <c r="BA45" i="23"/>
  <c r="CI22" i="23" l="1"/>
  <c r="CH22" i="23" s="1"/>
  <c r="BZ45" i="23"/>
  <c r="BX45" i="23"/>
  <c r="AG45" i="23" s="1"/>
  <c r="AF46" i="23" s="1"/>
  <c r="AE46" i="23" s="1"/>
  <c r="CK22" i="23" l="1"/>
  <c r="V22" i="23"/>
  <c r="U22" i="23" s="1"/>
  <c r="AQ22" i="23"/>
  <c r="BA46" i="23"/>
  <c r="BV46" i="23"/>
  <c r="BU46" i="23" s="1"/>
  <c r="BS46" i="23"/>
  <c r="BR46" i="23" s="1"/>
  <c r="CN22" i="23" l="1"/>
  <c r="CO22" i="23" s="1"/>
  <c r="CM22" i="23" s="1"/>
  <c r="CR22" i="23" s="1"/>
  <c r="CS22" i="23" s="1"/>
  <c r="CQ22" i="23" s="1"/>
  <c r="AW22" i="23" s="1"/>
  <c r="BZ46" i="23"/>
  <c r="BX46" i="23"/>
  <c r="AG46" i="23" s="1"/>
  <c r="AF47" i="23" s="1"/>
  <c r="AE47" i="23" s="1"/>
  <c r="AR22" i="23" l="1"/>
  <c r="DA22" i="23" s="1"/>
  <c r="BS47" i="23"/>
  <c r="BR47" i="23" s="1"/>
  <c r="BV47" i="23"/>
  <c r="BU47" i="23" s="1"/>
  <c r="BA47" i="23"/>
  <c r="AM23" i="23" l="1"/>
  <c r="AL23" i="23" s="1"/>
  <c r="CY22" i="23"/>
  <c r="AN23" i="23"/>
  <c r="CZ22" i="23"/>
  <c r="BZ47" i="23"/>
  <c r="BX47" i="23"/>
  <c r="AG47" i="23" s="1"/>
  <c r="AF48" i="23" s="1"/>
  <c r="AE48" i="23" s="1"/>
  <c r="U23" i="23"/>
  <c r="Q23" i="23"/>
  <c r="N24" i="23" s="1"/>
  <c r="AO23" i="23" l="1"/>
  <c r="AU23" i="23"/>
  <c r="BS48" i="23"/>
  <c r="BR48" i="23" s="1"/>
  <c r="BV48" i="23"/>
  <c r="BU48" i="23" s="1"/>
  <c r="BA48" i="23"/>
  <c r="S24" i="23"/>
  <c r="BN23" i="23" l="1"/>
  <c r="BO23" i="23"/>
  <c r="BK23" i="23"/>
  <c r="BM23" i="23"/>
  <c r="BZ48" i="23"/>
  <c r="BX48" i="23"/>
  <c r="AG48" i="23" s="1"/>
  <c r="AF49" i="23" s="1"/>
  <c r="AE49" i="23" s="1"/>
  <c r="BP23" i="23" l="1"/>
  <c r="BJ23" i="23" s="1"/>
  <c r="AB23" i="23" s="1"/>
  <c r="AA23" i="23" s="1"/>
  <c r="Z24" i="23" s="1"/>
  <c r="Y24" i="23" s="1"/>
  <c r="BL23" i="23"/>
  <c r="BV49" i="23"/>
  <c r="BU49" i="23" s="1"/>
  <c r="BS49" i="23"/>
  <c r="BR49" i="23" s="1"/>
  <c r="BA49" i="23"/>
  <c r="T23" i="23" l="1"/>
  <c r="CC23" i="23" s="1"/>
  <c r="O23" i="23"/>
  <c r="P23" i="23" s="1"/>
  <c r="CB23" i="23" s="1"/>
  <c r="AP23" i="23"/>
  <c r="AV23" i="23" s="1"/>
  <c r="BX49" i="23"/>
  <c r="AG49" i="23" s="1"/>
  <c r="AF50" i="23" s="1"/>
  <c r="AE50" i="23" s="1"/>
  <c r="BZ49" i="23"/>
  <c r="CF23" i="23" l="1"/>
  <c r="CE23" i="23" s="1"/>
  <c r="CI23" i="23" s="1"/>
  <c r="CH23" i="23" s="1"/>
  <c r="CK23" i="23" s="1"/>
  <c r="BS50" i="23"/>
  <c r="BR50" i="23" s="1"/>
  <c r="BA50" i="23"/>
  <c r="BV50" i="23"/>
  <c r="BU50" i="23" s="1"/>
  <c r="AQ23" i="23" l="1"/>
  <c r="CN23" i="23" s="1"/>
  <c r="V23" i="23"/>
  <c r="BZ50" i="23"/>
  <c r="BX50" i="23"/>
  <c r="AG50" i="23" s="1"/>
  <c r="AF51" i="23" s="1"/>
  <c r="AE51" i="23" s="1"/>
  <c r="CO23" i="23" l="1"/>
  <c r="CM23" i="23"/>
  <c r="BA51" i="23"/>
  <c r="BS51" i="23"/>
  <c r="BR51" i="23" s="1"/>
  <c r="BV51" i="23"/>
  <c r="BU51" i="23" s="1"/>
  <c r="U24" i="23"/>
  <c r="Q24" i="23"/>
  <c r="N25" i="23" s="1"/>
  <c r="CR23" i="23" l="1"/>
  <c r="CS23" i="23" s="1"/>
  <c r="CQ23" i="23" s="1"/>
  <c r="AW23" i="23" s="1"/>
  <c r="AR23" i="23"/>
  <c r="BZ51" i="23"/>
  <c r="BX51" i="23"/>
  <c r="AG51" i="23" s="1"/>
  <c r="AF52" i="23" s="1"/>
  <c r="AE52" i="23" s="1"/>
  <c r="S25" i="23"/>
  <c r="CY23" i="23" l="1"/>
  <c r="AM24" i="23"/>
  <c r="AL24" i="23" s="1"/>
  <c r="AO24" i="23" s="1"/>
  <c r="AN24" i="23"/>
  <c r="CZ23" i="23"/>
  <c r="DA23" i="23"/>
  <c r="AU24" i="23"/>
  <c r="BV52" i="23"/>
  <c r="BU52" i="23" s="1"/>
  <c r="BA52" i="23"/>
  <c r="BS52" i="23"/>
  <c r="BR52" i="23" s="1"/>
  <c r="BO24" i="23" l="1"/>
  <c r="BK24" i="23"/>
  <c r="BM24" i="23"/>
  <c r="BN24" i="23"/>
  <c r="BZ52" i="23"/>
  <c r="BX52" i="23"/>
  <c r="AG52" i="23" s="1"/>
  <c r="AF53" i="23" s="1"/>
  <c r="AE53" i="23" s="1"/>
  <c r="BP24" i="23" l="1"/>
  <c r="BJ24" i="23" s="1"/>
  <c r="BL24" i="23"/>
  <c r="BS53" i="23"/>
  <c r="BR53" i="23" s="1"/>
  <c r="BV53" i="23"/>
  <c r="BU53" i="23" s="1"/>
  <c r="BA53" i="23"/>
  <c r="AB24" i="23" l="1"/>
  <c r="AA24" i="23" s="1"/>
  <c r="Z25" i="23" s="1"/>
  <c r="Y25" i="23" s="1"/>
  <c r="O24" i="23"/>
  <c r="P24" i="23" s="1"/>
  <c r="CB24" i="23" s="1"/>
  <c r="T24" i="23"/>
  <c r="AP24" i="23"/>
  <c r="BZ53" i="23"/>
  <c r="BX53" i="23"/>
  <c r="AG53" i="23" s="1"/>
  <c r="AF54" i="23" s="1"/>
  <c r="AE54" i="23" s="1"/>
  <c r="AV24" i="23" l="1"/>
  <c r="CF24" i="23"/>
  <c r="CE24" i="23" s="1"/>
  <c r="CI24" i="23" s="1"/>
  <c r="CH24" i="23" s="1"/>
  <c r="CC24" i="23"/>
  <c r="BA54" i="23"/>
  <c r="BV54" i="23"/>
  <c r="BU54" i="23" s="1"/>
  <c r="BS54" i="23"/>
  <c r="BR54" i="23" s="1"/>
  <c r="CK24" i="23" l="1"/>
  <c r="AQ24" i="23"/>
  <c r="CN24" i="23" s="1"/>
  <c r="CM24" i="23" s="1"/>
  <c r="V24" i="23"/>
  <c r="CO24" i="23"/>
  <c r="BZ54" i="23"/>
  <c r="BX54" i="23"/>
  <c r="AG54" i="23" s="1"/>
  <c r="AF55" i="23" s="1"/>
  <c r="AE55" i="23" s="1"/>
  <c r="Q25" i="23"/>
  <c r="N26" i="23" s="1"/>
  <c r="U25" i="23"/>
  <c r="CR24" i="23" l="1"/>
  <c r="CS24" i="23" s="1"/>
  <c r="CQ24" i="23" s="1"/>
  <c r="AW24" i="23" s="1"/>
  <c r="AR24" i="23"/>
  <c r="BS55" i="23"/>
  <c r="BR55" i="23" s="1"/>
  <c r="BV55" i="23"/>
  <c r="BU55" i="23" s="1"/>
  <c r="BA55" i="23"/>
  <c r="S26" i="23"/>
  <c r="AN25" i="23" l="1"/>
  <c r="CY24" i="23"/>
  <c r="AM25" i="23"/>
  <c r="AL25" i="23" s="1"/>
  <c r="AO25" i="23" s="1"/>
  <c r="DA24" i="23"/>
  <c r="CZ24" i="23"/>
  <c r="BZ55" i="23"/>
  <c r="BX55" i="23"/>
  <c r="AG55" i="23" s="1"/>
  <c r="AF56" i="23" s="1"/>
  <c r="AE56" i="23" s="1"/>
  <c r="AU25" i="23" l="1"/>
  <c r="BK25" i="23" s="1"/>
  <c r="BA56" i="23"/>
  <c r="BV56" i="23"/>
  <c r="BU56" i="23" s="1"/>
  <c r="BS56" i="23"/>
  <c r="BR56" i="23" s="1"/>
  <c r="BN25" i="23" l="1"/>
  <c r="BO25" i="23"/>
  <c r="BP25" i="23"/>
  <c r="BJ25" i="23" s="1"/>
  <c r="BM25" i="23"/>
  <c r="BL25" i="23" s="1"/>
  <c r="BZ56" i="23"/>
  <c r="BX56" i="23"/>
  <c r="AG56" i="23" s="1"/>
  <c r="AF57" i="23" s="1"/>
  <c r="AE57" i="23" s="1"/>
  <c r="O25" i="23" l="1"/>
  <c r="P25" i="23" s="1"/>
  <c r="T25" i="23"/>
  <c r="CC25" i="23" s="1"/>
  <c r="AB25" i="23"/>
  <c r="AA25" i="23" s="1"/>
  <c r="Z26" i="23" s="1"/>
  <c r="Y26" i="23" s="1"/>
  <c r="AP25" i="23"/>
  <c r="CF25" i="23" s="1"/>
  <c r="CE25" i="23" s="1"/>
  <c r="BS57" i="23"/>
  <c r="BR57" i="23" s="1"/>
  <c r="BV57" i="23"/>
  <c r="BU57" i="23" s="1"/>
  <c r="BA57" i="23"/>
  <c r="AV25" i="23" l="1"/>
  <c r="CB25" i="23"/>
  <c r="CI25" i="23" s="1"/>
  <c r="CH25" i="23" s="1"/>
  <c r="BZ57" i="23"/>
  <c r="BX57" i="23"/>
  <c r="AG57" i="23" s="1"/>
  <c r="AF58" i="23" s="1"/>
  <c r="AE58" i="23" s="1"/>
  <c r="AQ25" i="23" l="1"/>
  <c r="CN25" i="23" s="1"/>
  <c r="V25" i="23"/>
  <c r="CK25" i="23"/>
  <c r="BV58" i="23"/>
  <c r="BU58" i="23" s="1"/>
  <c r="BS58" i="23"/>
  <c r="BR58" i="23" s="1"/>
  <c r="BA58" i="23"/>
  <c r="U26" i="23"/>
  <c r="Q26" i="23"/>
  <c r="N27" i="23" s="1"/>
  <c r="CO25" i="23" l="1"/>
  <c r="CM25" i="23"/>
  <c r="BZ58" i="23"/>
  <c r="BX58" i="23"/>
  <c r="AG58" i="23" s="1"/>
  <c r="AF59" i="23" s="1"/>
  <c r="AE59" i="23" s="1"/>
  <c r="S27" i="23"/>
  <c r="CR25" i="23" l="1"/>
  <c r="CS25" i="23" s="1"/>
  <c r="CQ25" i="23" s="1"/>
  <c r="AW25" i="23" s="1"/>
  <c r="AR25" i="23"/>
  <c r="BS59" i="23"/>
  <c r="BR59" i="23" s="1"/>
  <c r="BA59" i="23"/>
  <c r="BV59" i="23"/>
  <c r="BU59" i="23" s="1"/>
  <c r="CY25" i="23" l="1"/>
  <c r="AN26" i="23"/>
  <c r="DA25" i="23"/>
  <c r="AM26" i="23"/>
  <c r="AL26" i="23" s="1"/>
  <c r="AO26" i="23" s="1"/>
  <c r="CZ25" i="23"/>
  <c r="BX59" i="23"/>
  <c r="AG59" i="23" s="1"/>
  <c r="AF60" i="23" s="1"/>
  <c r="AE60" i="23" s="1"/>
  <c r="BZ59" i="23"/>
  <c r="BO26" i="23" l="1"/>
  <c r="AU26" i="23"/>
  <c r="BN26" i="23" s="1"/>
  <c r="BS60" i="23"/>
  <c r="BR60" i="23" s="1"/>
  <c r="BZ60" i="23" s="1"/>
  <c r="BA60" i="23"/>
  <c r="BV60" i="23"/>
  <c r="BU60" i="23" s="1"/>
  <c r="BK26" i="23" l="1"/>
  <c r="BP26" i="23"/>
  <c r="BJ26" i="23" s="1"/>
  <c r="BM26" i="23"/>
  <c r="BL26" i="23" s="1"/>
  <c r="BX60" i="23"/>
  <c r="AG60" i="23" s="1"/>
  <c r="AF61" i="23" s="1"/>
  <c r="AE61" i="23" s="1"/>
  <c r="AB26" i="23" l="1"/>
  <c r="AA26" i="23" s="1"/>
  <c r="Z27" i="23" s="1"/>
  <c r="Y27" i="23" s="1"/>
  <c r="T26" i="23"/>
  <c r="AP26" i="23"/>
  <c r="CF26" i="23" s="1"/>
  <c r="CE26" i="23" s="1"/>
  <c r="O26" i="23"/>
  <c r="P26" i="23" s="1"/>
  <c r="CB26" i="23" s="1"/>
  <c r="BS61" i="23"/>
  <c r="BR61" i="23" s="1"/>
  <c r="BV61" i="23"/>
  <c r="BU61" i="23" s="1"/>
  <c r="BA61" i="23"/>
  <c r="CI26" i="23" l="1"/>
  <c r="CH26" i="23" s="1"/>
  <c r="CC26" i="23"/>
  <c r="AV26" i="23"/>
  <c r="BZ61" i="23"/>
  <c r="BX61" i="23"/>
  <c r="AG61" i="23" s="1"/>
  <c r="AF62" i="23" s="1"/>
  <c r="AE62" i="23" s="1"/>
  <c r="CK26" i="23" l="1"/>
  <c r="AQ26" i="23"/>
  <c r="CN26" i="23" s="1"/>
  <c r="CO26" i="23" s="1"/>
  <c r="V26" i="23"/>
  <c r="CM26" i="23"/>
  <c r="BV62" i="23"/>
  <c r="BU62" i="23" s="1"/>
  <c r="BA62" i="23"/>
  <c r="BS62" i="23"/>
  <c r="BR62" i="23" s="1"/>
  <c r="CR26" i="23" l="1"/>
  <c r="CS26" i="23" s="1"/>
  <c r="CQ26" i="23" s="1"/>
  <c r="AW26" i="23" s="1"/>
  <c r="AR26" i="23"/>
  <c r="BZ62" i="23"/>
  <c r="BX62" i="23"/>
  <c r="AG62" i="23" s="1"/>
  <c r="AF63" i="23" s="1"/>
  <c r="AE63" i="23" s="1"/>
  <c r="AM27" i="23" l="1"/>
  <c r="AL27" i="23" s="1"/>
  <c r="AO27" i="23" s="1"/>
  <c r="CY26" i="23"/>
  <c r="AN27" i="23"/>
  <c r="CZ26" i="23"/>
  <c r="DA26" i="23"/>
  <c r="BA63" i="23"/>
  <c r="BS63" i="23"/>
  <c r="BR63" i="23" s="1"/>
  <c r="BV63" i="23"/>
  <c r="BU63" i="23" s="1"/>
  <c r="AU27" i="23" l="1"/>
  <c r="BK27" i="23" s="1"/>
  <c r="BN27" i="23"/>
  <c r="U27" i="23"/>
  <c r="Q27" i="23"/>
  <c r="N28" i="23" s="1"/>
  <c r="S28" i="23" s="1"/>
  <c r="BZ63" i="23"/>
  <c r="BX63" i="23"/>
  <c r="AG63" i="23" s="1"/>
  <c r="AF64" i="23" s="1"/>
  <c r="AE64" i="23" s="1"/>
  <c r="BM27" i="23" l="1"/>
  <c r="BL27" i="23" s="1"/>
  <c r="BO27" i="23"/>
  <c r="BP27" i="23" s="1"/>
  <c r="BJ27" i="23" s="1"/>
  <c r="O27" i="23" s="1"/>
  <c r="P27" i="23" s="1"/>
  <c r="T27" i="23"/>
  <c r="AB27" i="23"/>
  <c r="AA27" i="23" s="1"/>
  <c r="Z28" i="23" s="1"/>
  <c r="Y28" i="23" s="1"/>
  <c r="AP27" i="23"/>
  <c r="BA64" i="23"/>
  <c r="BV64" i="23"/>
  <c r="BU64" i="23" s="1"/>
  <c r="BS64" i="23"/>
  <c r="BR64" i="23" s="1"/>
  <c r="CB27" i="23" l="1"/>
  <c r="AV27" i="23"/>
  <c r="CF27" i="23"/>
  <c r="CE27" i="23" s="1"/>
  <c r="CI27" i="23" s="1"/>
  <c r="CH27" i="23" s="1"/>
  <c r="CC27" i="23"/>
  <c r="BZ64" i="23"/>
  <c r="BX64" i="23"/>
  <c r="AG64" i="23" s="1"/>
  <c r="AF65" i="23" s="1"/>
  <c r="AE65" i="23" s="1"/>
  <c r="AQ27" i="23" l="1"/>
  <c r="CK27" i="23"/>
  <c r="V27" i="23"/>
  <c r="BS65" i="23"/>
  <c r="BR65" i="23" s="1"/>
  <c r="BV65" i="23"/>
  <c r="BU65" i="23" s="1"/>
  <c r="BA65" i="23"/>
  <c r="CN27" i="23" l="1"/>
  <c r="BZ65" i="23"/>
  <c r="BX65" i="23"/>
  <c r="AG65" i="23" s="1"/>
  <c r="AF66" i="23" s="1"/>
  <c r="AE66" i="23" s="1"/>
  <c r="CM27" i="23" l="1"/>
  <c r="CO27" i="23"/>
  <c r="Q28" i="23"/>
  <c r="N29" i="23" s="1"/>
  <c r="U28" i="23"/>
  <c r="BA66" i="23"/>
  <c r="BS66" i="23"/>
  <c r="BR66" i="23" s="1"/>
  <c r="BV66" i="23"/>
  <c r="BU66" i="23" s="1"/>
  <c r="CR27" i="23" l="1"/>
  <c r="CS27" i="23" s="1"/>
  <c r="CQ27" i="23" s="1"/>
  <c r="AW27" i="23" s="1"/>
  <c r="AR27" i="23"/>
  <c r="S29" i="23"/>
  <c r="BX66" i="23"/>
  <c r="AG66" i="23" s="1"/>
  <c r="AF67" i="23" s="1"/>
  <c r="AE67" i="23" s="1"/>
  <c r="BZ66" i="23"/>
  <c r="AM28" i="23" l="1"/>
  <c r="AL28" i="23" s="1"/>
  <c r="AO28" i="23" s="1"/>
  <c r="AN28" i="23"/>
  <c r="DA27" i="23"/>
  <c r="CY27" i="23"/>
  <c r="CZ27" i="23"/>
  <c r="BA67" i="23"/>
  <c r="BV67" i="23"/>
  <c r="BU67" i="23" s="1"/>
  <c r="BS67" i="23"/>
  <c r="BR67" i="23" s="1"/>
  <c r="AU28" i="23" l="1"/>
  <c r="BN28" i="23" s="1"/>
  <c r="BO28" i="23"/>
  <c r="BM28" i="23"/>
  <c r="BZ67" i="23"/>
  <c r="BX67" i="23"/>
  <c r="AG67" i="23" s="1"/>
  <c r="AF68" i="23" s="1"/>
  <c r="AE68" i="23" s="1"/>
  <c r="BL28" i="23" l="1"/>
  <c r="BK28" i="23"/>
  <c r="BP28" i="23" s="1"/>
  <c r="BJ28" i="23" s="1"/>
  <c r="BA68" i="23"/>
  <c r="BV68" i="23"/>
  <c r="BU68" i="23" s="1"/>
  <c r="BS68" i="23"/>
  <c r="BR68" i="23" s="1"/>
  <c r="AB28" i="23" l="1"/>
  <c r="AA28" i="23" s="1"/>
  <c r="Z29" i="23" s="1"/>
  <c r="Y29" i="23" s="1"/>
  <c r="O28" i="23"/>
  <c r="P28" i="23" s="1"/>
  <c r="T28" i="23"/>
  <c r="AP28" i="23"/>
  <c r="AV28" i="23" s="1"/>
  <c r="BZ68" i="23"/>
  <c r="BX68" i="23"/>
  <c r="AG68" i="23" s="1"/>
  <c r="AF69" i="23" s="1"/>
  <c r="AE69" i="23" s="1"/>
  <c r="CB28" i="23" l="1"/>
  <c r="CI28" i="23" s="1"/>
  <c r="CH28" i="23" s="1"/>
  <c r="CK28" i="23" s="1"/>
  <c r="CF28" i="23"/>
  <c r="CE28" i="23" s="1"/>
  <c r="CC28" i="23"/>
  <c r="BA69" i="23"/>
  <c r="BV69" i="23"/>
  <c r="BU69" i="23" s="1"/>
  <c r="BS69" i="23"/>
  <c r="BR69" i="23" s="1"/>
  <c r="AQ28" i="23" l="1"/>
  <c r="V28" i="23"/>
  <c r="BZ69" i="23"/>
  <c r="BX69" i="23"/>
  <c r="AG69" i="23" s="1"/>
  <c r="AF70" i="23" s="1"/>
  <c r="AE70" i="23" s="1"/>
  <c r="CN28" i="23" l="1"/>
  <c r="BA70" i="23"/>
  <c r="BV70" i="23"/>
  <c r="BU70" i="23" s="1"/>
  <c r="BS70" i="23"/>
  <c r="BR70" i="23" s="1"/>
  <c r="CM28" i="23" l="1"/>
  <c r="CO28" i="23"/>
  <c r="Q29" i="23"/>
  <c r="N30" i="23" s="1"/>
  <c r="U29" i="23"/>
  <c r="BZ70" i="23"/>
  <c r="BX70" i="23"/>
  <c r="AG70" i="23" s="1"/>
  <c r="AF71" i="23" s="1"/>
  <c r="AE71" i="23" s="1"/>
  <c r="CR28" i="23" l="1"/>
  <c r="CS28" i="23" s="1"/>
  <c r="CQ28" i="23" s="1"/>
  <c r="AW28" i="23" s="1"/>
  <c r="AR28" i="23"/>
  <c r="S30" i="23"/>
  <c r="BA71" i="23"/>
  <c r="BV71" i="23"/>
  <c r="BU71" i="23" s="1"/>
  <c r="BS71" i="23"/>
  <c r="BR71" i="23" s="1"/>
  <c r="CY28" i="23" l="1"/>
  <c r="AM29" i="23"/>
  <c r="AL29" i="23" s="1"/>
  <c r="AO29" i="23" s="1"/>
  <c r="DA28" i="23"/>
  <c r="AN29" i="23"/>
  <c r="CZ28" i="23"/>
  <c r="BZ71" i="23"/>
  <c r="BX71" i="23"/>
  <c r="AG71" i="23" s="1"/>
  <c r="AF72" i="23" s="1"/>
  <c r="AE72" i="23" s="1"/>
  <c r="AU29" i="23" l="1"/>
  <c r="BO29" i="23" s="1"/>
  <c r="BS72" i="23"/>
  <c r="BR72" i="23" s="1"/>
  <c r="BA72" i="23"/>
  <c r="BV72" i="23"/>
  <c r="BU72" i="23" s="1"/>
  <c r="BK29" i="23" l="1"/>
  <c r="BP29" i="23" s="1"/>
  <c r="BJ29" i="23" s="1"/>
  <c r="BN29" i="23"/>
  <c r="BM29" i="23"/>
  <c r="BL29" i="23" s="1"/>
  <c r="BX72" i="23"/>
  <c r="AG72" i="23" s="1"/>
  <c r="AF73" i="23" s="1"/>
  <c r="AE73" i="23" s="1"/>
  <c r="BZ72" i="23"/>
  <c r="O29" i="23" l="1"/>
  <c r="P29" i="23" s="1"/>
  <c r="CB29" i="23" s="1"/>
  <c r="T29" i="23"/>
  <c r="AB29" i="23"/>
  <c r="AA29" i="23" s="1"/>
  <c r="Z30" i="23" s="1"/>
  <c r="Y30" i="23" s="1"/>
  <c r="AP29" i="23"/>
  <c r="BA73" i="23"/>
  <c r="BV73" i="23"/>
  <c r="BU73" i="23" s="1"/>
  <c r="BS73" i="23"/>
  <c r="BR73" i="23" s="1"/>
  <c r="CC29" i="23" l="1"/>
  <c r="CF29" i="23"/>
  <c r="CE29" i="23" s="1"/>
  <c r="CI29" i="23" s="1"/>
  <c r="CH29" i="23" s="1"/>
  <c r="AV29" i="23"/>
  <c r="BX73" i="23"/>
  <c r="AG73" i="23" s="1"/>
  <c r="AF74" i="23" s="1"/>
  <c r="AE74" i="23" s="1"/>
  <c r="BZ73" i="23"/>
  <c r="CK29" i="23" l="1"/>
  <c r="AQ29" i="23"/>
  <c r="V29" i="23"/>
  <c r="BS74" i="23"/>
  <c r="BR74" i="23" s="1"/>
  <c r="BV74" i="23"/>
  <c r="BU74" i="23" s="1"/>
  <c r="BA74" i="23"/>
  <c r="CN29" i="23" l="1"/>
  <c r="BZ74" i="23"/>
  <c r="BX74" i="23"/>
  <c r="AG74" i="23" s="1"/>
  <c r="AF75" i="23" s="1"/>
  <c r="AE75" i="23" s="1"/>
  <c r="CO29" i="23" l="1"/>
  <c r="CM29" i="23"/>
  <c r="BS75" i="23"/>
  <c r="BR75" i="23" s="1"/>
  <c r="BA75" i="23"/>
  <c r="BV75" i="23"/>
  <c r="BU75" i="23" s="1"/>
  <c r="CR29" i="23" l="1"/>
  <c r="CS29" i="23" s="1"/>
  <c r="CQ29" i="23" s="1"/>
  <c r="AW29" i="23" s="1"/>
  <c r="AR29" i="23"/>
  <c r="BX75" i="23"/>
  <c r="AG75" i="23" s="1"/>
  <c r="AF76" i="23" s="1"/>
  <c r="AE76" i="23" s="1"/>
  <c r="BZ75" i="23"/>
  <c r="AN30" i="23" l="1"/>
  <c r="CY29" i="23"/>
  <c r="CZ29" i="23"/>
  <c r="AM30" i="23"/>
  <c r="AL30" i="23" s="1"/>
  <c r="AO30" i="23" s="1"/>
  <c r="DA29" i="23"/>
  <c r="BS76" i="23"/>
  <c r="BR76" i="23" s="1"/>
  <c r="BV76" i="23"/>
  <c r="BU76" i="23" s="1"/>
  <c r="BA76" i="23"/>
  <c r="AU30" i="23" l="1"/>
  <c r="BM30" i="23"/>
  <c r="BO30" i="23"/>
  <c r="BN30" i="23"/>
  <c r="BK30" i="23"/>
  <c r="BX76" i="23"/>
  <c r="AG76" i="23" s="1"/>
  <c r="AF77" i="23" s="1"/>
  <c r="AE77" i="23" s="1"/>
  <c r="BZ76" i="23"/>
  <c r="BP30" i="23" l="1"/>
  <c r="BJ30" i="23" s="1"/>
  <c r="BL30" i="23"/>
  <c r="BS77" i="23"/>
  <c r="BR77" i="23" s="1"/>
  <c r="BA77" i="23"/>
  <c r="BV77" i="23"/>
  <c r="BU77" i="23" s="1"/>
  <c r="O30" i="23" l="1"/>
  <c r="P30" i="23" s="1"/>
  <c r="T30" i="23"/>
  <c r="AB30" i="23"/>
  <c r="AA30" i="23" s="1"/>
  <c r="Z31" i="23" s="1"/>
  <c r="Y31" i="23" s="1"/>
  <c r="AP30" i="23"/>
  <c r="CF30" i="23" s="1"/>
  <c r="CE30" i="23" s="1"/>
  <c r="BZ77" i="23"/>
  <c r="BX77" i="23"/>
  <c r="AG77" i="23" s="1"/>
  <c r="AF78" i="23" s="1"/>
  <c r="AE78" i="23" s="1"/>
  <c r="AV30" i="23" l="1"/>
  <c r="CB30" i="23"/>
  <c r="CI30" i="23" s="1"/>
  <c r="CH30" i="23" s="1"/>
  <c r="Q30" i="23" s="1"/>
  <c r="N31" i="23" s="1"/>
  <c r="S31" i="23" s="1"/>
  <c r="CC30" i="23"/>
  <c r="BA78" i="23"/>
  <c r="BS78" i="23"/>
  <c r="BR78" i="23" s="1"/>
  <c r="BV78" i="23"/>
  <c r="BU78" i="23" s="1"/>
  <c r="AQ30" i="23" l="1"/>
  <c r="CK30" i="23"/>
  <c r="V30" i="23"/>
  <c r="U30" i="23" s="1"/>
  <c r="BZ78" i="23"/>
  <c r="BX78" i="23"/>
  <c r="AG78" i="23" s="1"/>
  <c r="AF79" i="23" s="1"/>
  <c r="AE79" i="23" s="1"/>
  <c r="CN30" i="23" l="1"/>
  <c r="BA79" i="23"/>
  <c r="BV79" i="23"/>
  <c r="BU79" i="23" s="1"/>
  <c r="BS79" i="23"/>
  <c r="BR79" i="23" s="1"/>
  <c r="CM30" i="23" l="1"/>
  <c r="CO30" i="23"/>
  <c r="BZ79" i="23"/>
  <c r="BX79" i="23"/>
  <c r="AG79" i="23" s="1"/>
  <c r="AF80" i="23" s="1"/>
  <c r="AE80" i="23" s="1"/>
  <c r="CR30" i="23" l="1"/>
  <c r="CS30" i="23" s="1"/>
  <c r="CQ30" i="23" s="1"/>
  <c r="AW30" i="23" s="1"/>
  <c r="AR30" i="23"/>
  <c r="BA80" i="23"/>
  <c r="BS80" i="23"/>
  <c r="BR80" i="23" s="1"/>
  <c r="BV80" i="23"/>
  <c r="BU80" i="23" s="1"/>
  <c r="AM31" i="23" l="1"/>
  <c r="AL31" i="23" s="1"/>
  <c r="AO31" i="23" s="1"/>
  <c r="AN31" i="23"/>
  <c r="CZ30" i="23"/>
  <c r="DA30" i="23"/>
  <c r="CY30" i="23"/>
  <c r="BX80" i="23"/>
  <c r="AG80" i="23" s="1"/>
  <c r="AF81" i="23" s="1"/>
  <c r="AE81" i="23" s="1"/>
  <c r="BZ80" i="23"/>
  <c r="AU31" i="23" l="1"/>
  <c r="BK31" i="23" s="1"/>
  <c r="BO31" i="23"/>
  <c r="BV81" i="23"/>
  <c r="BU81" i="23" s="1"/>
  <c r="BA81" i="23"/>
  <c r="BS81" i="23"/>
  <c r="BR81" i="23" s="1"/>
  <c r="BP31" i="23" l="1"/>
  <c r="BJ31" i="23" s="1"/>
  <c r="BM31" i="23"/>
  <c r="BN31" i="23"/>
  <c r="AP31" i="23"/>
  <c r="AV31" i="23" s="1"/>
  <c r="O31" i="23"/>
  <c r="P31" i="23" s="1"/>
  <c r="T31" i="23"/>
  <c r="AB31" i="23"/>
  <c r="AA31" i="23" s="1"/>
  <c r="Z32" i="23" s="1"/>
  <c r="Y32" i="23" s="1"/>
  <c r="BZ81" i="23"/>
  <c r="BX81" i="23"/>
  <c r="AG81" i="23" s="1"/>
  <c r="AF82" i="23" s="1"/>
  <c r="AE82" i="23" s="1"/>
  <c r="BL31" i="23" l="1"/>
  <c r="CB31" i="23"/>
  <c r="CC31" i="23"/>
  <c r="CF31" i="23"/>
  <c r="CE31" i="23" s="1"/>
  <c r="BS82" i="23"/>
  <c r="BR82" i="23" s="1"/>
  <c r="BA82" i="23"/>
  <c r="BV82" i="23"/>
  <c r="BU82" i="23" s="1"/>
  <c r="CI31" i="23" l="1"/>
  <c r="CH31" i="23" s="1"/>
  <c r="V31" i="23" s="1"/>
  <c r="AQ31" i="23"/>
  <c r="BZ82" i="23"/>
  <c r="BX82" i="23"/>
  <c r="AG82" i="23" s="1"/>
  <c r="AF83" i="23" s="1"/>
  <c r="AE83" i="23" s="1"/>
  <c r="CK31" i="23" l="1"/>
  <c r="Q31" i="23"/>
  <c r="N32" i="23" s="1"/>
  <c r="S32" i="23" s="1"/>
  <c r="U31" i="23"/>
  <c r="CN31" i="23"/>
  <c r="CO31" i="23" s="1"/>
  <c r="CM31" i="23" s="1"/>
  <c r="CR31" i="23" s="1"/>
  <c r="CS31" i="23" s="1"/>
  <c r="CQ31" i="23" s="1"/>
  <c r="AW31" i="23" s="1"/>
  <c r="BV83" i="23"/>
  <c r="BU83" i="23" s="1"/>
  <c r="BA83" i="23"/>
  <c r="BS83" i="23"/>
  <c r="BR83" i="23" s="1"/>
  <c r="AR31" i="23" l="1"/>
  <c r="BX83" i="23"/>
  <c r="AG83" i="23" s="1"/>
  <c r="AF84" i="23" s="1"/>
  <c r="AE84" i="23" s="1"/>
  <c r="BZ83" i="23"/>
  <c r="CZ31" i="23" l="1"/>
  <c r="AM32" i="23"/>
  <c r="AL32" i="23" s="1"/>
  <c r="CY31" i="23"/>
  <c r="DA31" i="23"/>
  <c r="AN32" i="23"/>
  <c r="BA84" i="23"/>
  <c r="BS84" i="23"/>
  <c r="BR84" i="23" s="1"/>
  <c r="BV84" i="23"/>
  <c r="BU84" i="23" s="1"/>
  <c r="AO32" i="23" l="1"/>
  <c r="AU32" i="23"/>
  <c r="BZ84" i="23"/>
  <c r="BX84" i="23"/>
  <c r="AG84" i="23" s="1"/>
  <c r="AF85" i="23" s="1"/>
  <c r="AE85" i="23" s="1"/>
  <c r="BO32" i="23" l="1"/>
  <c r="BK32" i="23"/>
  <c r="BN32" i="23"/>
  <c r="BM32" i="23"/>
  <c r="BS85" i="23"/>
  <c r="BR85" i="23" s="1"/>
  <c r="BV85" i="23"/>
  <c r="BU85" i="23" s="1"/>
  <c r="BA85" i="23"/>
  <c r="BL32" i="23" l="1"/>
  <c r="BP32" i="23"/>
  <c r="BJ32" i="23" s="1"/>
  <c r="BZ85" i="23"/>
  <c r="BX85" i="23"/>
  <c r="AG85" i="23" s="1"/>
  <c r="AF86" i="23" s="1"/>
  <c r="AE86" i="23" s="1"/>
  <c r="AB32" i="23" l="1"/>
  <c r="AA32" i="23" s="1"/>
  <c r="Z33" i="23" s="1"/>
  <c r="Y33" i="23" s="1"/>
  <c r="O32" i="23"/>
  <c r="P32" i="23" s="1"/>
  <c r="T32" i="23"/>
  <c r="AP32" i="23"/>
  <c r="BV86" i="23"/>
  <c r="BU86" i="23" s="1"/>
  <c r="BA86" i="23"/>
  <c r="BS86" i="23"/>
  <c r="BR86" i="23" s="1"/>
  <c r="CB32" i="23" l="1"/>
  <c r="CC32" i="23"/>
  <c r="AV32" i="23"/>
  <c r="CF32" i="23"/>
  <c r="CE32" i="23" s="1"/>
  <c r="BZ86" i="23"/>
  <c r="BX86" i="23"/>
  <c r="AG86" i="23" s="1"/>
  <c r="AF87" i="23" s="1"/>
  <c r="AE87" i="23" s="1"/>
  <c r="CI32" i="23" l="1"/>
  <c r="CH32" i="23" s="1"/>
  <c r="CK32" i="23" s="1"/>
  <c r="BA87" i="23"/>
  <c r="BV87" i="23"/>
  <c r="BU87" i="23" s="1"/>
  <c r="BS87" i="23"/>
  <c r="BR87" i="23" s="1"/>
  <c r="AQ32" i="23" l="1"/>
  <c r="Q32" i="23"/>
  <c r="N33" i="23" s="1"/>
  <c r="S33" i="23" s="1"/>
  <c r="V32" i="23"/>
  <c r="U32" i="23" s="1"/>
  <c r="CN32" i="23"/>
  <c r="CO32" i="23" s="1"/>
  <c r="CM32" i="23" s="1"/>
  <c r="CR32" i="23" s="1"/>
  <c r="CS32" i="23" s="1"/>
  <c r="CQ32" i="23" s="1"/>
  <c r="AW32" i="23" s="1"/>
  <c r="BX87" i="23"/>
  <c r="AG87" i="23" s="1"/>
  <c r="AF88" i="23" s="1"/>
  <c r="AE88" i="23" s="1"/>
  <c r="BZ87" i="23"/>
  <c r="AR32" i="23" l="1"/>
  <c r="CY32" i="23"/>
  <c r="CZ32" i="23"/>
  <c r="DA32" i="23"/>
  <c r="AN33" i="23"/>
  <c r="AM33" i="23"/>
  <c r="AL33" i="23" s="1"/>
  <c r="AO33" i="23" s="1"/>
  <c r="BV88" i="23"/>
  <c r="BU88" i="23" s="1"/>
  <c r="BS88" i="23"/>
  <c r="BR88" i="23" s="1"/>
  <c r="BA88" i="23"/>
  <c r="AU33" i="23" l="1"/>
  <c r="BO33" i="23"/>
  <c r="BM33" i="23"/>
  <c r="BN33" i="23"/>
  <c r="BK33" i="23"/>
  <c r="BX88" i="23"/>
  <c r="AG88" i="23" s="1"/>
  <c r="AF89" i="23" s="1"/>
  <c r="AE89" i="23" s="1"/>
  <c r="BZ88" i="23"/>
  <c r="BL33" i="23" l="1"/>
  <c r="BP33" i="23"/>
  <c r="BJ33" i="23" s="1"/>
  <c r="BA89" i="23"/>
  <c r="BV89" i="23"/>
  <c r="BU89" i="23" s="1"/>
  <c r="BS89" i="23"/>
  <c r="BR89" i="23" s="1"/>
  <c r="AB33" i="23" l="1"/>
  <c r="AA33" i="23" s="1"/>
  <c r="Z34" i="23" s="1"/>
  <c r="Y34" i="23" s="1"/>
  <c r="T33" i="23"/>
  <c r="O33" i="23"/>
  <c r="P33" i="23" s="1"/>
  <c r="CB33" i="23" s="1"/>
  <c r="AP33" i="23"/>
  <c r="BZ89" i="23"/>
  <c r="BX89" i="23"/>
  <c r="AG89" i="23" s="1"/>
  <c r="AF90" i="23" s="1"/>
  <c r="AE90" i="23" s="1"/>
  <c r="AV33" i="23" l="1"/>
  <c r="CF33" i="23"/>
  <c r="CE33" i="23" s="1"/>
  <c r="CI33" i="23" s="1"/>
  <c r="CH33" i="23" s="1"/>
  <c r="CC33" i="23"/>
  <c r="BS90" i="23"/>
  <c r="BR90" i="23" s="1"/>
  <c r="BV90" i="23"/>
  <c r="BU90" i="23" s="1"/>
  <c r="BA90" i="23"/>
  <c r="CK33" i="23" l="1"/>
  <c r="Q33" i="23"/>
  <c r="N34" i="23" s="1"/>
  <c r="S34" i="23" s="1"/>
  <c r="AQ33" i="23"/>
  <c r="CN33" i="23" s="1"/>
  <c r="CO33" i="23" s="1"/>
  <c r="CM33" i="23" s="1"/>
  <c r="AR33" i="23" s="1"/>
  <c r="V33" i="23"/>
  <c r="U33" i="23" s="1"/>
  <c r="BX90" i="23"/>
  <c r="AG90" i="23" s="1"/>
  <c r="AF91" i="23" s="1"/>
  <c r="AE91" i="23" s="1"/>
  <c r="BZ90" i="23"/>
  <c r="CY33" i="23" l="1"/>
  <c r="AM34" i="23"/>
  <c r="CR33" i="23"/>
  <c r="CS33" i="23" s="1"/>
  <c r="CQ33" i="23" s="1"/>
  <c r="AW33" i="23" s="1"/>
  <c r="AN34" i="23" s="1"/>
  <c r="BA91" i="23"/>
  <c r="BV91" i="23"/>
  <c r="BU91" i="23" s="1"/>
  <c r="BS91" i="23"/>
  <c r="BR91" i="23" s="1"/>
  <c r="AL34" i="23" l="1"/>
  <c r="AO34" i="23" s="1"/>
  <c r="CZ33" i="23"/>
  <c r="DA33" i="23"/>
  <c r="AU34" i="23"/>
  <c r="BN34" i="23" s="1"/>
  <c r="BX91" i="23"/>
  <c r="AG91" i="23" s="1"/>
  <c r="AF92" i="23" s="1"/>
  <c r="AE92" i="23" s="1"/>
  <c r="BZ91" i="23"/>
  <c r="BO34" i="23" l="1"/>
  <c r="BK34" i="23"/>
  <c r="BM34" i="23"/>
  <c r="BL34" i="23" s="1"/>
  <c r="BS92" i="23"/>
  <c r="BR92" i="23" s="1"/>
  <c r="BA92" i="23"/>
  <c r="BV92" i="23"/>
  <c r="BU92" i="23" s="1"/>
  <c r="BP34" i="23" l="1"/>
  <c r="BJ34" i="23" s="1"/>
  <c r="BZ92" i="23"/>
  <c r="BX92" i="23"/>
  <c r="AG92" i="23" s="1"/>
  <c r="AF93" i="23" s="1"/>
  <c r="AE93" i="23" s="1"/>
  <c r="T34" i="23" l="1"/>
  <c r="O34" i="23"/>
  <c r="P34" i="23" s="1"/>
  <c r="CB34" i="23" s="1"/>
  <c r="AB34" i="23"/>
  <c r="AA34" i="23" s="1"/>
  <c r="Z35" i="23" s="1"/>
  <c r="Y35" i="23" s="1"/>
  <c r="AP34" i="23"/>
  <c r="CF34" i="23" s="1"/>
  <c r="CE34" i="23" s="1"/>
  <c r="BS93" i="23"/>
  <c r="BR93" i="23" s="1"/>
  <c r="BV93" i="23"/>
  <c r="BU93" i="23" s="1"/>
  <c r="BA93" i="23"/>
  <c r="AV34" i="23" l="1"/>
  <c r="CI34" i="23"/>
  <c r="CH34" i="23" s="1"/>
  <c r="CC34" i="23"/>
  <c r="BZ93" i="23"/>
  <c r="BX93" i="23"/>
  <c r="AG93" i="23" s="1"/>
  <c r="AF94" i="23" s="1"/>
  <c r="AE94" i="23" s="1"/>
  <c r="V34" i="23" l="1"/>
  <c r="Q34" i="23"/>
  <c r="N35" i="23" s="1"/>
  <c r="S35" i="23" s="1"/>
  <c r="U34" i="23"/>
  <c r="AQ34" i="23"/>
  <c r="CN34" i="23" s="1"/>
  <c r="CO34" i="23" s="1"/>
  <c r="CM34" i="23" s="1"/>
  <c r="CK34" i="23"/>
  <c r="BS94" i="23"/>
  <c r="BR94" i="23" s="1"/>
  <c r="BV94" i="23"/>
  <c r="BU94" i="23" s="1"/>
  <c r="BA94" i="23"/>
  <c r="AR34" i="23" l="1"/>
  <c r="CR34" i="23"/>
  <c r="CS34" i="23" s="1"/>
  <c r="CQ34" i="23" s="1"/>
  <c r="AW34" i="23" s="1"/>
  <c r="BX94" i="23"/>
  <c r="AG94" i="23" s="1"/>
  <c r="AF95" i="23" s="1"/>
  <c r="AE95" i="23" s="1"/>
  <c r="BZ94" i="23"/>
  <c r="DA34" i="23" l="1"/>
  <c r="AM35" i="23"/>
  <c r="CY34" i="23"/>
  <c r="CZ34" i="23"/>
  <c r="AN35" i="23"/>
  <c r="BA95" i="23"/>
  <c r="BV95" i="23"/>
  <c r="BU95" i="23" s="1"/>
  <c r="BS95" i="23"/>
  <c r="BR95" i="23" s="1"/>
  <c r="AL35" i="23" l="1"/>
  <c r="AO35" i="23" s="1"/>
  <c r="BX95" i="23"/>
  <c r="AG95" i="23" s="1"/>
  <c r="AF96" i="23" s="1"/>
  <c r="AE96" i="23" s="1"/>
  <c r="BZ95" i="23"/>
  <c r="AU35" i="23" l="1"/>
  <c r="BK35" i="23" s="1"/>
  <c r="BA96" i="23"/>
  <c r="BS96" i="23"/>
  <c r="BR96" i="23" s="1"/>
  <c r="BV96" i="23"/>
  <c r="BU96" i="23" s="1"/>
  <c r="BM35" i="23" l="1"/>
  <c r="BL35" i="23" s="1"/>
  <c r="BN35" i="23"/>
  <c r="BO35" i="23"/>
  <c r="BP35" i="23" s="1"/>
  <c r="BJ35" i="23" s="1"/>
  <c r="BZ96" i="23"/>
  <c r="BX96" i="23"/>
  <c r="AG96" i="23" s="1"/>
  <c r="AF97" i="23" s="1"/>
  <c r="AE97" i="23" s="1"/>
  <c r="AB35" i="23" l="1"/>
  <c r="AA35" i="23" s="1"/>
  <c r="Z36" i="23" s="1"/>
  <c r="Y36" i="23" s="1"/>
  <c r="O35" i="23"/>
  <c r="P35" i="23" s="1"/>
  <c r="T35" i="23"/>
  <c r="AP35" i="23"/>
  <c r="AV35" i="23"/>
  <c r="BA97" i="23"/>
  <c r="BS97" i="23"/>
  <c r="BR97" i="23" s="1"/>
  <c r="BV97" i="23"/>
  <c r="BU97" i="23" s="1"/>
  <c r="CF35" i="23" l="1"/>
  <c r="CE35" i="23" s="1"/>
  <c r="CC35" i="23"/>
  <c r="CB35" i="23"/>
  <c r="BX97" i="23"/>
  <c r="AG97" i="23" s="1"/>
  <c r="AF98" i="23" s="1"/>
  <c r="AE98" i="23" s="1"/>
  <c r="BZ97" i="23"/>
  <c r="CI35" i="23" l="1"/>
  <c r="CH35" i="23" s="1"/>
  <c r="BV98" i="23"/>
  <c r="BU98" i="23" s="1"/>
  <c r="BS98" i="23"/>
  <c r="BR98" i="23" s="1"/>
  <c r="BA98" i="23"/>
  <c r="Q35" i="23" l="1"/>
  <c r="N36" i="23" s="1"/>
  <c r="S36" i="23" s="1"/>
  <c r="CK35" i="23"/>
  <c r="AQ35" i="23"/>
  <c r="V35" i="23"/>
  <c r="U35" i="23" s="1"/>
  <c r="BX98" i="23"/>
  <c r="AG98" i="23" s="1"/>
  <c r="AF99" i="23" s="1"/>
  <c r="AE99" i="23" s="1"/>
  <c r="BZ98" i="23"/>
  <c r="CN35" i="23" l="1"/>
  <c r="BA99" i="23"/>
  <c r="BS99" i="23"/>
  <c r="BR99" i="23" s="1"/>
  <c r="BV99" i="23"/>
  <c r="BU99" i="23" s="1"/>
  <c r="CO35" i="23" l="1"/>
  <c r="CM35" i="23"/>
  <c r="BZ99" i="23"/>
  <c r="BX99" i="23"/>
  <c r="AG99" i="23" s="1"/>
  <c r="AF100" i="23" s="1"/>
  <c r="AE100" i="23" s="1"/>
  <c r="CR35" i="23" l="1"/>
  <c r="CS35" i="23" s="1"/>
  <c r="CQ35" i="23" s="1"/>
  <c r="AW35" i="23" s="1"/>
  <c r="AR35" i="23"/>
  <c r="BS100" i="23"/>
  <c r="BR100" i="23" s="1"/>
  <c r="BA100" i="23"/>
  <c r="BV100" i="23"/>
  <c r="BU100" i="23" s="1"/>
  <c r="AM36" i="23" l="1"/>
  <c r="CZ35" i="23"/>
  <c r="AN36" i="23"/>
  <c r="CY35" i="23"/>
  <c r="DA35" i="23"/>
  <c r="BZ100" i="23"/>
  <c r="BX100" i="23"/>
  <c r="AG100" i="23" s="1"/>
  <c r="AF101" i="23" s="1"/>
  <c r="AE101" i="23" s="1"/>
  <c r="AL36" i="23" l="1"/>
  <c r="BV101" i="23"/>
  <c r="BU101" i="23" s="1"/>
  <c r="BA101" i="23"/>
  <c r="BS101" i="23"/>
  <c r="BR101" i="23" s="1"/>
  <c r="AO36" i="23" l="1"/>
  <c r="AU36" i="23"/>
  <c r="BZ101" i="23"/>
  <c r="BX101" i="23"/>
  <c r="AG101" i="23" s="1"/>
  <c r="AF102" i="23" s="1"/>
  <c r="AE102" i="23" s="1"/>
  <c r="BO36" i="23" l="1"/>
  <c r="BN36" i="23"/>
  <c r="BM36" i="23"/>
  <c r="BK36" i="23"/>
  <c r="BP36" i="23" s="1"/>
  <c r="BJ36" i="23" s="1"/>
  <c r="AV36" i="23" s="1"/>
  <c r="AP36" i="23"/>
  <c r="BA102" i="23"/>
  <c r="BV102" i="23"/>
  <c r="BU102" i="23" s="1"/>
  <c r="BS102" i="23"/>
  <c r="BR102" i="23" s="1"/>
  <c r="BL36" i="23" l="1"/>
  <c r="CF36" i="23"/>
  <c r="CE36" i="23" s="1"/>
  <c r="AB36" i="23"/>
  <c r="AA36" i="23" s="1"/>
  <c r="Z37" i="23" s="1"/>
  <c r="Y37" i="23" s="1"/>
  <c r="T36" i="23"/>
  <c r="O36" i="23"/>
  <c r="P36" i="23" s="1"/>
  <c r="CB36" i="23" s="1"/>
  <c r="CI36" i="23" s="1"/>
  <c r="CH36" i="23" s="1"/>
  <c r="AQ36" i="23" s="1"/>
  <c r="BX102" i="23"/>
  <c r="AG102" i="23" s="1"/>
  <c r="AF103" i="23" s="1"/>
  <c r="AE103" i="23" s="1"/>
  <c r="BZ102" i="23"/>
  <c r="CN36" i="23" l="1"/>
  <c r="CK36" i="23"/>
  <c r="CC36" i="23"/>
  <c r="V36" i="23"/>
  <c r="U36" i="23"/>
  <c r="Q36" i="23"/>
  <c r="N37" i="23" s="1"/>
  <c r="S37" i="23" s="1"/>
  <c r="BS103" i="23"/>
  <c r="BR103" i="23" s="1"/>
  <c r="BV103" i="23"/>
  <c r="BU103" i="23" s="1"/>
  <c r="BA103" i="23"/>
  <c r="CO36" i="23" l="1"/>
  <c r="CM36" i="23"/>
  <c r="BZ103" i="23"/>
  <c r="BX103" i="23"/>
  <c r="AG103" i="23" s="1"/>
  <c r="AF104" i="23" s="1"/>
  <c r="AE104" i="23" s="1"/>
  <c r="CR36" i="23" l="1"/>
  <c r="CS36" i="23" s="1"/>
  <c r="CQ36" i="23" s="1"/>
  <c r="AW36" i="23" s="1"/>
  <c r="AR36" i="23"/>
  <c r="BS104" i="23"/>
  <c r="BR104" i="23" s="1"/>
  <c r="BA104" i="23"/>
  <c r="BV104" i="23"/>
  <c r="BU104" i="23" s="1"/>
  <c r="CY36" i="23" l="1"/>
  <c r="AN37" i="23"/>
  <c r="DA36" i="23"/>
  <c r="AM37" i="23"/>
  <c r="AL37" i="23" s="1"/>
  <c r="AO37" i="23" s="1"/>
  <c r="CZ36" i="23"/>
  <c r="BX104" i="23"/>
  <c r="AG104" i="23" s="1"/>
  <c r="AF105" i="23" s="1"/>
  <c r="AE105" i="23" s="1"/>
  <c r="BZ104" i="23"/>
  <c r="BM37" i="23" l="1"/>
  <c r="AU37" i="23"/>
  <c r="BN37" i="23" s="1"/>
  <c r="BV105" i="23"/>
  <c r="BU105" i="23" s="1"/>
  <c r="BA105" i="23"/>
  <c r="BS105" i="23"/>
  <c r="BR105" i="23" s="1"/>
  <c r="BL37" i="23" l="1"/>
  <c r="BO37" i="23"/>
  <c r="BK37" i="23"/>
  <c r="BX105" i="23"/>
  <c r="AG105" i="23" s="1"/>
  <c r="AF106" i="23" s="1"/>
  <c r="AE106" i="23" s="1"/>
  <c r="BZ105" i="23"/>
  <c r="BP37" i="23" l="1"/>
  <c r="BJ37" i="23" s="1"/>
  <c r="BV106" i="23"/>
  <c r="BU106" i="23" s="1"/>
  <c r="BS106" i="23"/>
  <c r="BR106" i="23" s="1"/>
  <c r="BA106" i="23"/>
  <c r="O37" i="23" l="1"/>
  <c r="P37" i="23" s="1"/>
  <c r="AB37" i="23"/>
  <c r="AA37" i="23" s="1"/>
  <c r="Z38" i="23" s="1"/>
  <c r="Y38" i="23" s="1"/>
  <c r="T37" i="23"/>
  <c r="AP37" i="23"/>
  <c r="CF37" i="23" s="1"/>
  <c r="CE37" i="23" s="1"/>
  <c r="AV37" i="23"/>
  <c r="BZ106" i="23"/>
  <c r="BX106" i="23"/>
  <c r="AG106" i="23" s="1"/>
  <c r="AF107" i="23" s="1"/>
  <c r="AE107" i="23" s="1"/>
  <c r="CC37" i="23" l="1"/>
  <c r="CB37" i="23"/>
  <c r="CI37" i="23" s="1"/>
  <c r="CH37" i="23" s="1"/>
  <c r="V37" i="23" s="1"/>
  <c r="BS107" i="23"/>
  <c r="BR107" i="23" s="1"/>
  <c r="BV107" i="23"/>
  <c r="BU107" i="23" s="1"/>
  <c r="BA107" i="23"/>
  <c r="AQ37" i="23" l="1"/>
  <c r="Q37" i="23"/>
  <c r="N38" i="23" s="1"/>
  <c r="S38" i="23" s="1"/>
  <c r="U37" i="23"/>
  <c r="CK37" i="23"/>
  <c r="BZ107" i="23"/>
  <c r="BX107" i="23"/>
  <c r="AG107" i="23" s="1"/>
  <c r="AF108" i="23" s="1"/>
  <c r="AE108" i="23" s="1"/>
  <c r="CN37" i="23" l="1"/>
  <c r="BS108" i="23"/>
  <c r="BR108" i="23" s="1"/>
  <c r="BA108" i="23"/>
  <c r="BV108" i="23"/>
  <c r="BU108" i="23" s="1"/>
  <c r="CO37" i="23" l="1"/>
  <c r="CM37" i="23"/>
  <c r="BZ108" i="23"/>
  <c r="BX108" i="23"/>
  <c r="AG108" i="23" s="1"/>
  <c r="AF109" i="23" s="1"/>
  <c r="AE109" i="23" s="1"/>
  <c r="CR37" i="23" l="1"/>
  <c r="CS37" i="23" s="1"/>
  <c r="CQ37" i="23" s="1"/>
  <c r="AW37" i="23" s="1"/>
  <c r="AR37" i="23"/>
  <c r="BA109" i="23"/>
  <c r="BV109" i="23"/>
  <c r="BU109" i="23" s="1"/>
  <c r="BS109" i="23"/>
  <c r="BR109" i="23" s="1"/>
  <c r="AM38" i="23" l="1"/>
  <c r="DA37" i="23"/>
  <c r="AN38" i="23"/>
  <c r="CY37" i="23"/>
  <c r="CZ37" i="23"/>
  <c r="BZ109" i="23"/>
  <c r="BX109" i="23"/>
  <c r="AG109" i="23" s="1"/>
  <c r="AF110" i="23" s="1"/>
  <c r="AE110" i="23" s="1"/>
  <c r="AL38" i="23" l="1"/>
  <c r="BV110" i="23"/>
  <c r="BU110" i="23" s="1"/>
  <c r="BA110" i="23"/>
  <c r="BS110" i="23"/>
  <c r="BR110" i="23" s="1"/>
  <c r="AO38" i="23" l="1"/>
  <c r="AU38" i="23"/>
  <c r="BZ110" i="23"/>
  <c r="BX110" i="23"/>
  <c r="AG110" i="23" s="1"/>
  <c r="AF111" i="23" s="1"/>
  <c r="AE111" i="23" s="1"/>
  <c r="BN38" i="23" l="1"/>
  <c r="BO38" i="23"/>
  <c r="BP38" i="23" s="1"/>
  <c r="BJ38" i="23" s="1"/>
  <c r="BM38" i="23"/>
  <c r="BL38" i="23" s="1"/>
  <c r="BK38" i="23"/>
  <c r="BA111" i="23"/>
  <c r="BS111" i="23"/>
  <c r="BR111" i="23" s="1"/>
  <c r="BV111" i="23"/>
  <c r="BU111" i="23" s="1"/>
  <c r="AB38" i="23" l="1"/>
  <c r="AA38" i="23" s="1"/>
  <c r="Z39" i="23" s="1"/>
  <c r="Y39" i="23" s="1"/>
  <c r="O38" i="23"/>
  <c r="P38" i="23" s="1"/>
  <c r="T38" i="23"/>
  <c r="AP38" i="23"/>
  <c r="BX111" i="23"/>
  <c r="AG111" i="23" s="1"/>
  <c r="AF112" i="23" s="1"/>
  <c r="AE112" i="23" s="1"/>
  <c r="BZ111" i="23"/>
  <c r="CC38" i="23" l="1"/>
  <c r="CF38" i="23"/>
  <c r="CE38" i="23" s="1"/>
  <c r="AV38" i="23"/>
  <c r="CB38" i="23"/>
  <c r="CI38" i="23" s="1"/>
  <c r="CH38" i="23" s="1"/>
  <c r="BS112" i="23"/>
  <c r="BR112" i="23" s="1"/>
  <c r="BA112" i="23"/>
  <c r="BV112" i="23"/>
  <c r="BU112" i="23" s="1"/>
  <c r="U38" i="23" l="1"/>
  <c r="Q38" i="23"/>
  <c r="N39" i="23" s="1"/>
  <c r="S39" i="23" s="1"/>
  <c r="CK38" i="23"/>
  <c r="V38" i="23"/>
  <c r="AQ38" i="23"/>
  <c r="BZ112" i="23"/>
  <c r="BX112" i="23"/>
  <c r="AG112" i="23" s="1"/>
  <c r="AF113" i="23" s="1"/>
  <c r="AE113" i="23" s="1"/>
  <c r="CN38" i="23" l="1"/>
  <c r="BA113" i="23"/>
  <c r="BV113" i="23"/>
  <c r="BU113" i="23" s="1"/>
  <c r="BS113" i="23"/>
  <c r="BR113" i="23" s="1"/>
  <c r="CO38" i="23" l="1"/>
  <c r="CM38" i="23"/>
  <c r="BZ113" i="23"/>
  <c r="BX113" i="23"/>
  <c r="AG113" i="23" s="1"/>
  <c r="AF114" i="23" s="1"/>
  <c r="AE114" i="23" s="1"/>
  <c r="CR38" i="23" l="1"/>
  <c r="CS38" i="23" s="1"/>
  <c r="CQ38" i="23" s="1"/>
  <c r="AW38" i="23" s="1"/>
  <c r="AR38" i="23"/>
  <c r="BS114" i="23"/>
  <c r="BR114" i="23" s="1"/>
  <c r="BV114" i="23"/>
  <c r="BU114" i="23" s="1"/>
  <c r="BA114" i="23"/>
  <c r="AM39" i="23" l="1"/>
  <c r="DA38" i="23"/>
  <c r="CZ38" i="23"/>
  <c r="CY38" i="23"/>
  <c r="AN39" i="23"/>
  <c r="BX114" i="23"/>
  <c r="AG114" i="23" s="1"/>
  <c r="AF115" i="23" s="1"/>
  <c r="AE115" i="23" s="1"/>
  <c r="BZ114" i="23"/>
  <c r="AL39" i="23" l="1"/>
  <c r="BS115" i="23"/>
  <c r="BR115" i="23" s="1"/>
  <c r="BA115" i="23"/>
  <c r="BV115" i="23"/>
  <c r="BU115" i="23" s="1"/>
  <c r="AO39" i="23" l="1"/>
  <c r="AU39" i="23"/>
  <c r="BX115" i="23"/>
  <c r="AG115" i="23" s="1"/>
  <c r="AF116" i="23" s="1"/>
  <c r="AE116" i="23" s="1"/>
  <c r="BZ115" i="23"/>
  <c r="BO39" i="23" l="1"/>
  <c r="BN39" i="23"/>
  <c r="BM39" i="23"/>
  <c r="BK39" i="23"/>
  <c r="BP39" i="23" s="1"/>
  <c r="BJ39" i="23" s="1"/>
  <c r="BA116" i="23"/>
  <c r="BV116" i="23"/>
  <c r="BU116" i="23" s="1"/>
  <c r="BS116" i="23"/>
  <c r="BR116" i="23" s="1"/>
  <c r="BL39" i="23" l="1"/>
  <c r="O39" i="23"/>
  <c r="P39" i="23" s="1"/>
  <c r="AB39" i="23"/>
  <c r="AA39" i="23" s="1"/>
  <c r="Z40" i="23" s="1"/>
  <c r="Y40" i="23" s="1"/>
  <c r="T39" i="23"/>
  <c r="AP39" i="23"/>
  <c r="AV39" i="23" s="1"/>
  <c r="BX116" i="23"/>
  <c r="AG116" i="23" s="1"/>
  <c r="AF117" i="23" s="1"/>
  <c r="AE117" i="23" s="1"/>
  <c r="BZ116" i="23"/>
  <c r="CB39" i="23" l="1"/>
  <c r="CF39" i="23"/>
  <c r="CE39" i="23" s="1"/>
  <c r="CI39" i="23" s="1"/>
  <c r="CH39" i="23" s="1"/>
  <c r="AQ39" i="23" s="1"/>
  <c r="CC39" i="23"/>
  <c r="BV117" i="23"/>
  <c r="BU117" i="23" s="1"/>
  <c r="BA117" i="23"/>
  <c r="BS117" i="23"/>
  <c r="BR117" i="23" s="1"/>
  <c r="CN39" i="23" l="1"/>
  <c r="V39" i="23"/>
  <c r="Q39" i="23"/>
  <c r="N40" i="23" s="1"/>
  <c r="S40" i="23" s="1"/>
  <c r="U39" i="23"/>
  <c r="CK39" i="23"/>
  <c r="BZ117" i="23"/>
  <c r="BX117" i="23"/>
  <c r="AG117" i="23" s="1"/>
  <c r="AF118" i="23" s="1"/>
  <c r="AE118" i="23" s="1"/>
  <c r="CM39" i="23" l="1"/>
  <c r="CO39" i="23"/>
  <c r="BA118" i="23"/>
  <c r="BV118" i="23"/>
  <c r="BU118" i="23" s="1"/>
  <c r="BS118" i="23"/>
  <c r="BR118" i="23" s="1"/>
  <c r="CR39" i="23" l="1"/>
  <c r="CS39" i="23" s="1"/>
  <c r="CQ39" i="23" s="1"/>
  <c r="AW39" i="23" s="1"/>
  <c r="AR39" i="23"/>
  <c r="BX118" i="23"/>
  <c r="AG118" i="23" s="1"/>
  <c r="AF119" i="23" s="1"/>
  <c r="AE119" i="23" s="1"/>
  <c r="BZ118" i="23"/>
  <c r="DA39" i="23" l="1"/>
  <c r="CY39" i="23"/>
  <c r="AM40" i="23"/>
  <c r="AL40" i="23" s="1"/>
  <c r="AO40" i="23" s="1"/>
  <c r="CZ39" i="23"/>
  <c r="AN40" i="23"/>
  <c r="BV119" i="23"/>
  <c r="BU119" i="23" s="1"/>
  <c r="BA119" i="23"/>
  <c r="BS119" i="23"/>
  <c r="BR119" i="23" s="1"/>
  <c r="BN40" i="23" l="1"/>
  <c r="AU40" i="23"/>
  <c r="BZ119" i="23"/>
  <c r="BX119" i="23"/>
  <c r="AG119" i="23" s="1"/>
  <c r="AF120" i="23" s="1"/>
  <c r="AE120" i="23" s="1"/>
  <c r="BM40" i="23" l="1"/>
  <c r="BL40" i="23" s="1"/>
  <c r="BK40" i="23"/>
  <c r="BO40" i="23"/>
  <c r="BP40" i="23" s="1"/>
  <c r="BJ40" i="23" s="1"/>
  <c r="BV120" i="23"/>
  <c r="BU120" i="23" s="1"/>
  <c r="BA120" i="23"/>
  <c r="BS120" i="23"/>
  <c r="BR120" i="23" s="1"/>
  <c r="O40" i="23" l="1"/>
  <c r="P40" i="23" s="1"/>
  <c r="CB40" i="23" s="1"/>
  <c r="AB40" i="23"/>
  <c r="AA40" i="23" s="1"/>
  <c r="Z41" i="23" s="1"/>
  <c r="Y41" i="23" s="1"/>
  <c r="T40" i="23"/>
  <c r="CC40" i="23" s="1"/>
  <c r="AP40" i="23"/>
  <c r="BX120" i="23"/>
  <c r="AG120" i="23" s="1"/>
  <c r="AF121" i="23" s="1"/>
  <c r="AE121" i="23" s="1"/>
  <c r="BZ120" i="23"/>
  <c r="CF40" i="23" l="1"/>
  <c r="CE40" i="23" s="1"/>
  <c r="CI40" i="23" s="1"/>
  <c r="CH40" i="23" s="1"/>
  <c r="AV40" i="23"/>
  <c r="BV121" i="23"/>
  <c r="BU121" i="23" s="1"/>
  <c r="BA121" i="23"/>
  <c r="BS121" i="23"/>
  <c r="BR121" i="23" s="1"/>
  <c r="V40" i="23" l="1"/>
  <c r="U40" i="23"/>
  <c r="Q40" i="23"/>
  <c r="N41" i="23" s="1"/>
  <c r="S41" i="23" s="1"/>
  <c r="CK40" i="23"/>
  <c r="AQ40" i="23"/>
  <c r="BX121" i="23"/>
  <c r="AG121" i="23" s="1"/>
  <c r="AF122" i="23" s="1"/>
  <c r="AE122" i="23" s="1"/>
  <c r="BZ121" i="23"/>
  <c r="CN40" i="23" l="1"/>
  <c r="BA122" i="23"/>
  <c r="BS122" i="23"/>
  <c r="BR122" i="23" s="1"/>
  <c r="BV122" i="23"/>
  <c r="BU122" i="23" s="1"/>
  <c r="CO40" i="23" l="1"/>
  <c r="CM40" i="23"/>
  <c r="BZ122" i="23"/>
  <c r="BX122" i="23"/>
  <c r="AG122" i="23" s="1"/>
  <c r="AF123" i="23" s="1"/>
  <c r="AE123" i="23" s="1"/>
  <c r="CR40" i="23" l="1"/>
  <c r="CS40" i="23" s="1"/>
  <c r="CQ40" i="23" s="1"/>
  <c r="AW40" i="23" s="1"/>
  <c r="AR40" i="23"/>
  <c r="BS123" i="23"/>
  <c r="BR123" i="23" s="1"/>
  <c r="BV123" i="23"/>
  <c r="BU123" i="23" s="1"/>
  <c r="BA123" i="23"/>
  <c r="CZ40" i="23" l="1"/>
  <c r="AM41" i="23"/>
  <c r="DA40" i="23"/>
  <c r="AN41" i="23"/>
  <c r="CY40" i="23"/>
  <c r="BZ123" i="23"/>
  <c r="BX123" i="23"/>
  <c r="AG123" i="23" s="1"/>
  <c r="AF124" i="23" s="1"/>
  <c r="AE124" i="23" s="1"/>
  <c r="AL41" i="23" l="1"/>
  <c r="BS124" i="23"/>
  <c r="BR124" i="23" s="1"/>
  <c r="BA124" i="23"/>
  <c r="BV124" i="23"/>
  <c r="BU124" i="23" s="1"/>
  <c r="AO41" i="23" l="1"/>
  <c r="AU41" i="23"/>
  <c r="BZ124" i="23"/>
  <c r="BX124" i="23"/>
  <c r="AG124" i="23" s="1"/>
  <c r="AF125" i="23" s="1"/>
  <c r="AE125" i="23" s="1"/>
  <c r="BO41" i="23" l="1"/>
  <c r="BM41" i="23"/>
  <c r="BL41" i="23" s="1"/>
  <c r="BN41" i="23"/>
  <c r="BK41" i="23"/>
  <c r="BP41" i="23" s="1"/>
  <c r="BJ41" i="23" s="1"/>
  <c r="BV125" i="23"/>
  <c r="BU125" i="23" s="1"/>
  <c r="BA125" i="23"/>
  <c r="BS125" i="23"/>
  <c r="BR125" i="23" s="1"/>
  <c r="O41" i="23" l="1"/>
  <c r="P41" i="23" s="1"/>
  <c r="CB41" i="23" s="1"/>
  <c r="AB41" i="23"/>
  <c r="AA41" i="23" s="1"/>
  <c r="Z42" i="23" s="1"/>
  <c r="Y42" i="23" s="1"/>
  <c r="T41" i="23"/>
  <c r="CC41" i="23" s="1"/>
  <c r="AV41" i="23"/>
  <c r="AP41" i="23"/>
  <c r="BZ125" i="23"/>
  <c r="BX125" i="23"/>
  <c r="AG125" i="23" s="1"/>
  <c r="AF126" i="23" s="1"/>
  <c r="AE126" i="23" s="1"/>
  <c r="CF41" i="23" l="1"/>
  <c r="CE41" i="23" s="1"/>
  <c r="CI41" i="23" s="1"/>
  <c r="CH41" i="23" s="1"/>
  <c r="BS126" i="23"/>
  <c r="BR126" i="23" s="1"/>
  <c r="BV126" i="23"/>
  <c r="BU126" i="23" s="1"/>
  <c r="BA126" i="23"/>
  <c r="V41" i="23" l="1"/>
  <c r="Q41" i="23"/>
  <c r="N42" i="23" s="1"/>
  <c r="S42" i="23" s="1"/>
  <c r="U41" i="23"/>
  <c r="CK41" i="23"/>
  <c r="AQ41" i="23"/>
  <c r="BX126" i="23"/>
  <c r="AG126" i="23" s="1"/>
  <c r="AF127" i="23" s="1"/>
  <c r="AE127" i="23" s="1"/>
  <c r="BZ126" i="23"/>
  <c r="CN41" i="23" l="1"/>
  <c r="BS127" i="23"/>
  <c r="BR127" i="23" s="1"/>
  <c r="BV127" i="23"/>
  <c r="BU127" i="23" s="1"/>
  <c r="BA127" i="23"/>
  <c r="CM41" i="23" l="1"/>
  <c r="CO41" i="23"/>
  <c r="BX127" i="23"/>
  <c r="AG127" i="23" s="1"/>
  <c r="AF128" i="23" s="1"/>
  <c r="AE128" i="23" s="1"/>
  <c r="BZ127" i="23"/>
  <c r="CR41" i="23" l="1"/>
  <c r="CS41" i="23" s="1"/>
  <c r="CQ41" i="23" s="1"/>
  <c r="AW41" i="23" s="1"/>
  <c r="AR41" i="23"/>
  <c r="BV128" i="23"/>
  <c r="BU128" i="23" s="1"/>
  <c r="BS128" i="23"/>
  <c r="BR128" i="23" s="1"/>
  <c r="BA128" i="23"/>
  <c r="CZ41" i="23" l="1"/>
  <c r="CY41" i="23"/>
  <c r="AM42" i="23"/>
  <c r="AN42" i="23"/>
  <c r="DA41" i="23"/>
  <c r="BZ128" i="23"/>
  <c r="BX128" i="23"/>
  <c r="AG128" i="23" s="1"/>
  <c r="AF129" i="23" s="1"/>
  <c r="AE129" i="23" s="1"/>
  <c r="AL42" i="23" l="1"/>
  <c r="BV129" i="23"/>
  <c r="BU129" i="23" s="1"/>
  <c r="BA129" i="23"/>
  <c r="BS129" i="23"/>
  <c r="BR129" i="23" s="1"/>
  <c r="AO42" i="23" l="1"/>
  <c r="AU42" i="23"/>
  <c r="BX129" i="23"/>
  <c r="AG129" i="23" s="1"/>
  <c r="AF130" i="23" s="1"/>
  <c r="AE130" i="23" s="1"/>
  <c r="BZ129" i="23"/>
  <c r="BK42" i="23" l="1"/>
  <c r="BM42" i="23"/>
  <c r="BO42" i="23"/>
  <c r="BP42" i="23" s="1"/>
  <c r="BJ42" i="23" s="1"/>
  <c r="BN42" i="23"/>
  <c r="BS130" i="23"/>
  <c r="BR130" i="23" s="1"/>
  <c r="BV130" i="23"/>
  <c r="BU130" i="23" s="1"/>
  <c r="BA130" i="23"/>
  <c r="O42" i="23" l="1"/>
  <c r="P42" i="23" s="1"/>
  <c r="CB42" i="23" s="1"/>
  <c r="AB42" i="23"/>
  <c r="AA42" i="23" s="1"/>
  <c r="Z43" i="23" s="1"/>
  <c r="Y43" i="23" s="1"/>
  <c r="T42" i="23"/>
  <c r="AP42" i="23"/>
  <c r="BL42" i="23"/>
  <c r="BZ130" i="23"/>
  <c r="BX130" i="23"/>
  <c r="AG130" i="23" s="1"/>
  <c r="AF131" i="23" s="1"/>
  <c r="AE131" i="23" s="1"/>
  <c r="CF42" i="23" l="1"/>
  <c r="CE42" i="23" s="1"/>
  <c r="CI42" i="23" s="1"/>
  <c r="CH42" i="23" s="1"/>
  <c r="CC42" i="23"/>
  <c r="AV42" i="23"/>
  <c r="BA131" i="23"/>
  <c r="BV131" i="23"/>
  <c r="BU131" i="23" s="1"/>
  <c r="BS131" i="23"/>
  <c r="BR131" i="23" s="1"/>
  <c r="Q42" i="23" l="1"/>
  <c r="N43" i="23" s="1"/>
  <c r="S43" i="23" s="1"/>
  <c r="CK42" i="23"/>
  <c r="AQ42" i="23"/>
  <c r="V42" i="23"/>
  <c r="U42" i="23" s="1"/>
  <c r="BZ131" i="23"/>
  <c r="BX131" i="23"/>
  <c r="AG131" i="23" s="1"/>
  <c r="AF132" i="23" s="1"/>
  <c r="AE132" i="23" s="1"/>
  <c r="CN42" i="23" l="1"/>
  <c r="BV132" i="23"/>
  <c r="BU132" i="23" s="1"/>
  <c r="BS132" i="23"/>
  <c r="BR132" i="23" s="1"/>
  <c r="BA132" i="23"/>
  <c r="CO42" i="23" l="1"/>
  <c r="CM42" i="23"/>
  <c r="BX132" i="23"/>
  <c r="AG132" i="23" s="1"/>
  <c r="AF133" i="23" s="1"/>
  <c r="AE133" i="23" s="1"/>
  <c r="BZ132" i="23"/>
  <c r="CR42" i="23" l="1"/>
  <c r="CS42" i="23" s="1"/>
  <c r="CQ42" i="23" s="1"/>
  <c r="AW42" i="23" s="1"/>
  <c r="AR42" i="23"/>
  <c r="BV133" i="23"/>
  <c r="BU133" i="23" s="1"/>
  <c r="BA133" i="23"/>
  <c r="BS133" i="23"/>
  <c r="BR133" i="23" s="1"/>
  <c r="DA42" i="23" l="1"/>
  <c r="AM43" i="23"/>
  <c r="CZ42" i="23"/>
  <c r="CY42" i="23"/>
  <c r="AN43" i="23"/>
  <c r="BX133" i="23"/>
  <c r="AG133" i="23" s="1"/>
  <c r="AF134" i="23" s="1"/>
  <c r="AE134" i="23" s="1"/>
  <c r="BZ133" i="23"/>
  <c r="AL43" i="23" l="1"/>
  <c r="BS134" i="23"/>
  <c r="BR134" i="23" s="1"/>
  <c r="BA134" i="23"/>
  <c r="BV134" i="23"/>
  <c r="BU134" i="23" s="1"/>
  <c r="AO43" i="23" l="1"/>
  <c r="AU43" i="23"/>
  <c r="BZ134" i="23"/>
  <c r="BX134" i="23"/>
  <c r="AG134" i="23" s="1"/>
  <c r="AF135" i="23" s="1"/>
  <c r="AE135" i="23" s="1"/>
  <c r="BN43" i="23" l="1"/>
  <c r="BO43" i="23"/>
  <c r="BP43" i="23" s="1"/>
  <c r="BJ43" i="23" s="1"/>
  <c r="BM43" i="23"/>
  <c r="BL43" i="23" s="1"/>
  <c r="BK43" i="23"/>
  <c r="BS135" i="23"/>
  <c r="BR135" i="23" s="1"/>
  <c r="BA135" i="23"/>
  <c r="BV135" i="23"/>
  <c r="BU135" i="23" s="1"/>
  <c r="O43" i="23" l="1"/>
  <c r="P43" i="23" s="1"/>
  <c r="CB43" i="23" s="1"/>
  <c r="AB43" i="23"/>
  <c r="AA43" i="23" s="1"/>
  <c r="Z44" i="23" s="1"/>
  <c r="Y44" i="23" s="1"/>
  <c r="T43" i="23"/>
  <c r="AV43" i="23"/>
  <c r="AP43" i="23"/>
  <c r="BZ135" i="23"/>
  <c r="BX135" i="23"/>
  <c r="AG135" i="23" s="1"/>
  <c r="AF136" i="23" s="1"/>
  <c r="AE136" i="23" s="1"/>
  <c r="CC43" i="23" l="1"/>
  <c r="CF43" i="23"/>
  <c r="CE43" i="23" s="1"/>
  <c r="CI43" i="23" s="1"/>
  <c r="CH43" i="23" s="1"/>
  <c r="BV136" i="23"/>
  <c r="BU136" i="23" s="1"/>
  <c r="BS136" i="23"/>
  <c r="BR136" i="23" s="1"/>
  <c r="BA136" i="23"/>
  <c r="Q43" i="23" l="1"/>
  <c r="N44" i="23" s="1"/>
  <c r="S44" i="23" s="1"/>
  <c r="CK43" i="23"/>
  <c r="V43" i="23"/>
  <c r="U43" i="23" s="1"/>
  <c r="AQ43" i="23"/>
  <c r="BZ136" i="23"/>
  <c r="BX136" i="23"/>
  <c r="AG136" i="23" s="1"/>
  <c r="AF137" i="23" s="1"/>
  <c r="AE137" i="23" s="1"/>
  <c r="CN43" i="23" l="1"/>
  <c r="BS137" i="23"/>
  <c r="BR137" i="23" s="1"/>
  <c r="BA137" i="23"/>
  <c r="BV137" i="23"/>
  <c r="BU137" i="23" s="1"/>
  <c r="CO43" i="23" l="1"/>
  <c r="CM43" i="23"/>
  <c r="BZ137" i="23"/>
  <c r="BX137" i="23"/>
  <c r="AG137" i="23" s="1"/>
  <c r="AF138" i="23" s="1"/>
  <c r="AE138" i="23" s="1"/>
  <c r="CR43" i="23" l="1"/>
  <c r="CS43" i="23" s="1"/>
  <c r="CQ43" i="23" s="1"/>
  <c r="AW43" i="23" s="1"/>
  <c r="AR43" i="23"/>
  <c r="BV138" i="23"/>
  <c r="BU138" i="23" s="1"/>
  <c r="BA138" i="23"/>
  <c r="BS138" i="23"/>
  <c r="BR138" i="23" s="1"/>
  <c r="AN44" i="23" l="1"/>
  <c r="CZ43" i="23"/>
  <c r="AM44" i="23"/>
  <c r="AL44" i="23" s="1"/>
  <c r="AO44" i="23" s="1"/>
  <c r="DA43" i="23"/>
  <c r="CY43" i="23"/>
  <c r="BX138" i="23"/>
  <c r="AG138" i="23" s="1"/>
  <c r="AF139" i="23" s="1"/>
  <c r="AE139" i="23" s="1"/>
  <c r="BZ138" i="23"/>
  <c r="BN44" i="23" l="1"/>
  <c r="BL44" i="23" s="1"/>
  <c r="BM44" i="23"/>
  <c r="BK44" i="23"/>
  <c r="AU44" i="23"/>
  <c r="BA139" i="23"/>
  <c r="BV139" i="23"/>
  <c r="BU139" i="23" s="1"/>
  <c r="BS139" i="23"/>
  <c r="BR139" i="23" s="1"/>
  <c r="BO44" i="23" l="1"/>
  <c r="BP44" i="23" s="1"/>
  <c r="BJ44" i="23" s="1"/>
  <c r="BX139" i="23"/>
  <c r="AG139" i="23" s="1"/>
  <c r="AF140" i="23" s="1"/>
  <c r="AE140" i="23" s="1"/>
  <c r="BZ139" i="23"/>
  <c r="AP44" i="23" l="1"/>
  <c r="O44" i="23"/>
  <c r="P44" i="23" s="1"/>
  <c r="CB44" i="23" s="1"/>
  <c r="AB44" i="23"/>
  <c r="AA44" i="23" s="1"/>
  <c r="Z45" i="23" s="1"/>
  <c r="Y45" i="23" s="1"/>
  <c r="T44" i="23"/>
  <c r="AV44" i="23"/>
  <c r="BV140" i="23"/>
  <c r="BU140" i="23" s="1"/>
  <c r="BA140" i="23"/>
  <c r="BS140" i="23"/>
  <c r="BR140" i="23" s="1"/>
  <c r="CC44" i="23" l="1"/>
  <c r="CF44" i="23"/>
  <c r="CE44" i="23" s="1"/>
  <c r="CI44" i="23" s="1"/>
  <c r="CH44" i="23" s="1"/>
  <c r="BX140" i="23"/>
  <c r="AG140" i="23" s="1"/>
  <c r="AF141" i="23" s="1"/>
  <c r="AE141" i="23" s="1"/>
  <c r="BZ140" i="23"/>
  <c r="U44" i="23" l="1"/>
  <c r="Q44" i="23"/>
  <c r="N45" i="23" s="1"/>
  <c r="S45" i="23" s="1"/>
  <c r="CK44" i="23"/>
  <c r="V44" i="23"/>
  <c r="AQ44" i="23"/>
  <c r="BV141" i="23"/>
  <c r="BU141" i="23" s="1"/>
  <c r="BS141" i="23"/>
  <c r="BR141" i="23" s="1"/>
  <c r="BA141" i="23"/>
  <c r="CN44" i="23" l="1"/>
  <c r="BX141" i="23"/>
  <c r="AG141" i="23" s="1"/>
  <c r="AF142" i="23" s="1"/>
  <c r="AE142" i="23" s="1"/>
  <c r="BZ141" i="23"/>
  <c r="CM44" i="23" l="1"/>
  <c r="CO44" i="23"/>
  <c r="BA142" i="23"/>
  <c r="BS142" i="23"/>
  <c r="BR142" i="23" s="1"/>
  <c r="BV142" i="23"/>
  <c r="BU142" i="23" s="1"/>
  <c r="CR44" i="23" l="1"/>
  <c r="CS44" i="23" s="1"/>
  <c r="CQ44" i="23" s="1"/>
  <c r="AW44" i="23" s="1"/>
  <c r="AR44" i="23"/>
  <c r="BX142" i="23"/>
  <c r="AG142" i="23" s="1"/>
  <c r="AF143" i="23" s="1"/>
  <c r="AE143" i="23" s="1"/>
  <c r="BZ142" i="23"/>
  <c r="DA44" i="23" l="1"/>
  <c r="AN45" i="23"/>
  <c r="AM45" i="23"/>
  <c r="AL45" i="23" s="1"/>
  <c r="AO45" i="23" s="1"/>
  <c r="CY44" i="23"/>
  <c r="CZ44" i="23"/>
  <c r="BS143" i="23"/>
  <c r="BR143" i="23" s="1"/>
  <c r="BA143" i="23"/>
  <c r="BV143" i="23"/>
  <c r="BU143" i="23" s="1"/>
  <c r="BM45" i="23" l="1"/>
  <c r="AU45" i="23"/>
  <c r="BX143" i="23"/>
  <c r="AG143" i="23" s="1"/>
  <c r="AF144" i="23" s="1"/>
  <c r="AE144" i="23" s="1"/>
  <c r="BZ143" i="23"/>
  <c r="BN45" i="23" l="1"/>
  <c r="BL45" i="23" s="1"/>
  <c r="BK45" i="23"/>
  <c r="BP45" i="23" s="1"/>
  <c r="BJ45" i="23" s="1"/>
  <c r="BO45" i="23"/>
  <c r="BS144" i="23"/>
  <c r="BR144" i="23" s="1"/>
  <c r="BA144" i="23"/>
  <c r="BV144" i="23"/>
  <c r="BU144" i="23" s="1"/>
  <c r="O45" i="23" l="1"/>
  <c r="P45" i="23" s="1"/>
  <c r="CB45" i="23" s="1"/>
  <c r="AB45" i="23"/>
  <c r="AA45" i="23" s="1"/>
  <c r="Z46" i="23" s="1"/>
  <c r="Y46" i="23" s="1"/>
  <c r="T45" i="23"/>
  <c r="AP45" i="23"/>
  <c r="CF45" i="23" s="1"/>
  <c r="CE45" i="23" s="1"/>
  <c r="BZ144" i="23"/>
  <c r="BX144" i="23"/>
  <c r="AG144" i="23" s="1"/>
  <c r="AF145" i="23" s="1"/>
  <c r="AE145" i="23" s="1"/>
  <c r="CC45" i="23" l="1"/>
  <c r="AV45" i="23"/>
  <c r="CI45" i="23"/>
  <c r="CH45" i="23" s="1"/>
  <c r="BA145" i="23"/>
  <c r="BS145" i="23"/>
  <c r="BR145" i="23" s="1"/>
  <c r="BV145" i="23"/>
  <c r="BU145" i="23" s="1"/>
  <c r="AQ45" i="23" l="1"/>
  <c r="CN45" i="23" s="1"/>
  <c r="Q45" i="23"/>
  <c r="N46" i="23" s="1"/>
  <c r="S46" i="23" s="1"/>
  <c r="U45" i="23"/>
  <c r="CK45" i="23"/>
  <c r="V45" i="23"/>
  <c r="BX145" i="23"/>
  <c r="AG145" i="23" s="1"/>
  <c r="AF146" i="23" s="1"/>
  <c r="AE146" i="23" s="1"/>
  <c r="BZ145" i="23"/>
  <c r="CM45" i="23" l="1"/>
  <c r="CO45" i="23"/>
  <c r="BS146" i="23"/>
  <c r="BR146" i="23" s="1"/>
  <c r="BA146" i="23"/>
  <c r="BV146" i="23"/>
  <c r="BU146" i="23" s="1"/>
  <c r="AR45" i="23" l="1"/>
  <c r="CR45" i="23"/>
  <c r="CS45" i="23" s="1"/>
  <c r="CQ45" i="23" s="1"/>
  <c r="AW45" i="23" s="1"/>
  <c r="BZ146" i="23"/>
  <c r="BX146" i="23"/>
  <c r="AG146" i="23" s="1"/>
  <c r="AF147" i="23" s="1"/>
  <c r="AE147" i="23" s="1"/>
  <c r="AM46" i="23" l="1"/>
  <c r="CY45" i="23"/>
  <c r="DA45" i="23"/>
  <c r="AN46" i="23"/>
  <c r="CZ45" i="23"/>
  <c r="BA147" i="23"/>
  <c r="BS147" i="23"/>
  <c r="BR147" i="23" s="1"/>
  <c r="BV147" i="23"/>
  <c r="BU147" i="23" s="1"/>
  <c r="AL46" i="23" l="1"/>
  <c r="BX147" i="23"/>
  <c r="AG147" i="23" s="1"/>
  <c r="AF148" i="23" s="1"/>
  <c r="AE148" i="23" s="1"/>
  <c r="BZ147" i="23"/>
  <c r="AO46" i="23" l="1"/>
  <c r="AU46" i="23"/>
  <c r="BV148" i="23"/>
  <c r="BU148" i="23" s="1"/>
  <c r="BS148" i="23"/>
  <c r="BR148" i="23" s="1"/>
  <c r="BA148" i="23"/>
  <c r="BN46" i="23" l="1"/>
  <c r="BO46" i="23"/>
  <c r="BM46" i="23"/>
  <c r="BL46" i="23" s="1"/>
  <c r="BK46" i="23"/>
  <c r="BX148" i="23"/>
  <c r="AG148" i="23" s="1"/>
  <c r="AF149" i="23" s="1"/>
  <c r="AE149" i="23" s="1"/>
  <c r="BZ148" i="23"/>
  <c r="BP46" i="23" l="1"/>
  <c r="BJ46" i="23" s="1"/>
  <c r="BA149" i="23"/>
  <c r="BS149" i="23"/>
  <c r="BR149" i="23" s="1"/>
  <c r="BV149" i="23"/>
  <c r="BU149" i="23" s="1"/>
  <c r="O46" i="23" l="1"/>
  <c r="P46" i="23" s="1"/>
  <c r="CB46" i="23" s="1"/>
  <c r="AB46" i="23"/>
  <c r="AA46" i="23" s="1"/>
  <c r="Z47" i="23" s="1"/>
  <c r="Y47" i="23" s="1"/>
  <c r="T46" i="23"/>
  <c r="AP46" i="23"/>
  <c r="BX149" i="23"/>
  <c r="AG149" i="23" s="1"/>
  <c r="AF150" i="23" s="1"/>
  <c r="AE150" i="23" s="1"/>
  <c r="BZ149" i="23"/>
  <c r="AV46" i="23" l="1"/>
  <c r="CF46" i="23"/>
  <c r="CE46" i="23" s="1"/>
  <c r="CI46" i="23" s="1"/>
  <c r="CH46" i="23" s="1"/>
  <c r="AQ46" i="23" s="1"/>
  <c r="CC46" i="23"/>
  <c r="BA150" i="23"/>
  <c r="BV150" i="23"/>
  <c r="BU150" i="23" s="1"/>
  <c r="BS150" i="23"/>
  <c r="BR150" i="23" s="1"/>
  <c r="CN46" i="23" l="1"/>
  <c r="Q46" i="23"/>
  <c r="N47" i="23" s="1"/>
  <c r="S47" i="23" s="1"/>
  <c r="U46" i="23"/>
  <c r="CK46" i="23"/>
  <c r="V46" i="23"/>
  <c r="BZ150" i="23"/>
  <c r="BX150" i="23"/>
  <c r="AG150" i="23" s="1"/>
  <c r="AF151" i="23" s="1"/>
  <c r="AE151" i="23" s="1"/>
  <c r="CM46" i="23" l="1"/>
  <c r="CO46" i="23"/>
  <c r="BS151" i="23"/>
  <c r="BR151" i="23" s="1"/>
  <c r="BA151" i="23"/>
  <c r="BV151" i="23"/>
  <c r="BU151" i="23" s="1"/>
  <c r="CR46" i="23" l="1"/>
  <c r="CS46" i="23" s="1"/>
  <c r="CQ46" i="23" s="1"/>
  <c r="AW46" i="23" s="1"/>
  <c r="AR46" i="23"/>
  <c r="BZ151" i="23"/>
  <c r="BX151" i="23"/>
  <c r="AG151" i="23" s="1"/>
  <c r="AF152" i="23" s="1"/>
  <c r="AE152" i="23" s="1"/>
  <c r="CZ46" i="23" l="1"/>
  <c r="AN47" i="23"/>
  <c r="AM47" i="23"/>
  <c r="AL47" i="23" s="1"/>
  <c r="AO47" i="23" s="1"/>
  <c r="CY46" i="23"/>
  <c r="DA46" i="23"/>
  <c r="BA152" i="23"/>
  <c r="BV152" i="23"/>
  <c r="BU152" i="23" s="1"/>
  <c r="BS152" i="23"/>
  <c r="BR152" i="23" s="1"/>
  <c r="BM47" i="23" l="1"/>
  <c r="BO47" i="23"/>
  <c r="BP47" i="23" s="1"/>
  <c r="BJ47" i="23" s="1"/>
  <c r="BK47" i="23"/>
  <c r="AU47" i="23"/>
  <c r="BZ152" i="23"/>
  <c r="BX152" i="23"/>
  <c r="AG152" i="23" s="1"/>
  <c r="AF153" i="23" s="1"/>
  <c r="AE153" i="23" s="1"/>
  <c r="O47" i="23" l="1"/>
  <c r="P47" i="23" s="1"/>
  <c r="CB47" i="23" s="1"/>
  <c r="AB47" i="23"/>
  <c r="AA47" i="23" s="1"/>
  <c r="Z48" i="23" s="1"/>
  <c r="Y48" i="23" s="1"/>
  <c r="T47" i="23"/>
  <c r="BL47" i="23"/>
  <c r="BN47" i="23"/>
  <c r="AV47" i="23"/>
  <c r="AP47" i="23"/>
  <c r="CF47" i="23" s="1"/>
  <c r="CE47" i="23" s="1"/>
  <c r="CI47" i="23" s="1"/>
  <c r="CH47" i="23" s="1"/>
  <c r="BA153" i="23"/>
  <c r="BV153" i="23"/>
  <c r="BU153" i="23" s="1"/>
  <c r="BS153" i="23"/>
  <c r="BR153" i="23" s="1"/>
  <c r="AQ47" i="23" l="1"/>
  <c r="Q47" i="23"/>
  <c r="N48" i="23" s="1"/>
  <c r="S48" i="23" s="1"/>
  <c r="CC47" i="23"/>
  <c r="V47" i="23"/>
  <c r="U47" i="23" s="1"/>
  <c r="CK47" i="23"/>
  <c r="BZ153" i="23"/>
  <c r="BX153" i="23"/>
  <c r="AG153" i="23" s="1"/>
  <c r="AF154" i="23" s="1"/>
  <c r="AE154" i="23" s="1"/>
  <c r="CN47" i="23" l="1"/>
  <c r="BS154" i="23"/>
  <c r="BR154" i="23" s="1"/>
  <c r="BA154" i="23"/>
  <c r="BV154" i="23"/>
  <c r="BU154" i="23" s="1"/>
  <c r="CM47" i="23" l="1"/>
  <c r="CO47" i="23"/>
  <c r="BZ154" i="23"/>
  <c r="BX154" i="23"/>
  <c r="AG154" i="23" s="1"/>
  <c r="AF155" i="23" s="1"/>
  <c r="AE155" i="23" s="1"/>
  <c r="CR47" i="23" l="1"/>
  <c r="CS47" i="23" s="1"/>
  <c r="CQ47" i="23" s="1"/>
  <c r="AW47" i="23" s="1"/>
  <c r="AR47" i="23"/>
  <c r="BV155" i="23"/>
  <c r="BU155" i="23" s="1"/>
  <c r="BS155" i="23"/>
  <c r="BR155" i="23" s="1"/>
  <c r="BA155" i="23"/>
  <c r="AM48" i="23" l="1"/>
  <c r="AL48" i="23" s="1"/>
  <c r="AO48" i="23" s="1"/>
  <c r="DA47" i="23"/>
  <c r="AN48" i="23"/>
  <c r="CZ47" i="23"/>
  <c r="CY47" i="23"/>
  <c r="BZ155" i="23"/>
  <c r="BX155" i="23"/>
  <c r="AG155" i="23" s="1"/>
  <c r="AF156" i="23" s="1"/>
  <c r="AE156" i="23" s="1"/>
  <c r="AU48" i="23" l="1"/>
  <c r="BN48" i="23"/>
  <c r="BO48" i="23"/>
  <c r="BP48" i="23" s="1"/>
  <c r="BJ48" i="23" s="1"/>
  <c r="AP48" i="23" s="1"/>
  <c r="BK48" i="23"/>
  <c r="BV156" i="23"/>
  <c r="BU156" i="23" s="1"/>
  <c r="BS156" i="23"/>
  <c r="BR156" i="23" s="1"/>
  <c r="BA156" i="23"/>
  <c r="CF48" i="23" l="1"/>
  <c r="CE48" i="23" s="1"/>
  <c r="O48" i="23"/>
  <c r="P48" i="23" s="1"/>
  <c r="CB48" i="23" s="1"/>
  <c r="AB48" i="23"/>
  <c r="AA48" i="23" s="1"/>
  <c r="Z49" i="23" s="1"/>
  <c r="Y49" i="23" s="1"/>
  <c r="T48" i="23"/>
  <c r="BL48" i="23"/>
  <c r="BM48" i="23"/>
  <c r="AV48" i="23"/>
  <c r="BZ156" i="23"/>
  <c r="BX156" i="23"/>
  <c r="AG156" i="23" s="1"/>
  <c r="AF157" i="23" s="1"/>
  <c r="AE157" i="23" s="1"/>
  <c r="CC48" i="23" l="1"/>
  <c r="CI48" i="23"/>
  <c r="CH48" i="23" s="1"/>
  <c r="BA157" i="23"/>
  <c r="BS157" i="23"/>
  <c r="BR157" i="23" s="1"/>
  <c r="BV157" i="23"/>
  <c r="BU157" i="23" s="1"/>
  <c r="Q48" i="23" l="1"/>
  <c r="N49" i="23" s="1"/>
  <c r="S49" i="23" s="1"/>
  <c r="AQ48" i="23"/>
  <c r="CK48" i="23"/>
  <c r="V48" i="23"/>
  <c r="U48" i="23" s="1"/>
  <c r="BZ157" i="23"/>
  <c r="BX157" i="23"/>
  <c r="AG157" i="23" s="1"/>
  <c r="AF158" i="23" s="1"/>
  <c r="AE158" i="23" s="1"/>
  <c r="CN48" i="23" l="1"/>
  <c r="BA158" i="23"/>
  <c r="BS158" i="23"/>
  <c r="BR158" i="23" s="1"/>
  <c r="BV158" i="23"/>
  <c r="BU158" i="23" s="1"/>
  <c r="CM48" i="23" l="1"/>
  <c r="CO48" i="23"/>
  <c r="BX158" i="23"/>
  <c r="AG158" i="23" s="1"/>
  <c r="AF159" i="23" s="1"/>
  <c r="AE159" i="23" s="1"/>
  <c r="BZ158" i="23"/>
  <c r="CR48" i="23" l="1"/>
  <c r="CS48" i="23" s="1"/>
  <c r="CQ48" i="23" s="1"/>
  <c r="AW48" i="23" s="1"/>
  <c r="AR48" i="23"/>
  <c r="BV159" i="23"/>
  <c r="BU159" i="23" s="1"/>
  <c r="BS159" i="23"/>
  <c r="BR159" i="23" s="1"/>
  <c r="BA159" i="23"/>
  <c r="CZ48" i="23" l="1"/>
  <c r="AN49" i="23"/>
  <c r="CY48" i="23"/>
  <c r="DA48" i="23"/>
  <c r="AM49" i="23"/>
  <c r="AL49" i="23" s="1"/>
  <c r="AO49" i="23" s="1"/>
  <c r="BX159" i="23"/>
  <c r="AG159" i="23" s="1"/>
  <c r="AF160" i="23" s="1"/>
  <c r="AE160" i="23" s="1"/>
  <c r="BZ159" i="23"/>
  <c r="AU49" i="23" l="1"/>
  <c r="BO49" i="23"/>
  <c r="BN49" i="23"/>
  <c r="BM49" i="23"/>
  <c r="BK49" i="23"/>
  <c r="BS160" i="23"/>
  <c r="BR160" i="23" s="1"/>
  <c r="BA160" i="23"/>
  <c r="BV160" i="23"/>
  <c r="BU160" i="23" s="1"/>
  <c r="BL49" i="23" l="1"/>
  <c r="BP49" i="23"/>
  <c r="BJ49" i="23" s="1"/>
  <c r="BX160" i="23"/>
  <c r="AG160" i="23" s="1"/>
  <c r="AF161" i="23" s="1"/>
  <c r="AE161" i="23" s="1"/>
  <c r="BZ160" i="23"/>
  <c r="O49" i="23" l="1"/>
  <c r="P49" i="23" s="1"/>
  <c r="AB49" i="23"/>
  <c r="AA49" i="23" s="1"/>
  <c r="Z50" i="23" s="1"/>
  <c r="Y50" i="23" s="1"/>
  <c r="T49" i="23"/>
  <c r="AP49" i="23"/>
  <c r="BA161" i="23"/>
  <c r="BV161" i="23"/>
  <c r="BU161" i="23" s="1"/>
  <c r="BS161" i="23"/>
  <c r="BR161" i="23" s="1"/>
  <c r="CC49" i="23" l="1"/>
  <c r="AV49" i="23"/>
  <c r="CF49" i="23"/>
  <c r="CE49" i="23" s="1"/>
  <c r="CB49" i="23"/>
  <c r="BZ161" i="23"/>
  <c r="BX161" i="23"/>
  <c r="AG161" i="23" s="1"/>
  <c r="AF162" i="23" s="1"/>
  <c r="AE162" i="23" s="1"/>
  <c r="CI49" i="23" l="1"/>
  <c r="CH49" i="23" s="1"/>
  <c r="BA162" i="23"/>
  <c r="BV162" i="23"/>
  <c r="BU162" i="23" s="1"/>
  <c r="BS162" i="23"/>
  <c r="BR162" i="23" s="1"/>
  <c r="Q49" i="23" l="1"/>
  <c r="N50" i="23" s="1"/>
  <c r="S50" i="23" s="1"/>
  <c r="CK49" i="23"/>
  <c r="V49" i="23"/>
  <c r="U49" i="23" s="1"/>
  <c r="AQ49" i="23"/>
  <c r="BX162" i="23"/>
  <c r="AG162" i="23" s="1"/>
  <c r="AF163" i="23" s="1"/>
  <c r="AE163" i="23" s="1"/>
  <c r="BZ162" i="23"/>
  <c r="CN49" i="23" l="1"/>
  <c r="BS163" i="23"/>
  <c r="BR163" i="23" s="1"/>
  <c r="BV163" i="23"/>
  <c r="BU163" i="23" s="1"/>
  <c r="BA163" i="23"/>
  <c r="CM49" i="23" l="1"/>
  <c r="CO49" i="23"/>
  <c r="BX163" i="23"/>
  <c r="AG163" i="23" s="1"/>
  <c r="AF164" i="23" s="1"/>
  <c r="AE164" i="23" s="1"/>
  <c r="BZ163" i="23"/>
  <c r="CR49" i="23" l="1"/>
  <c r="CS49" i="23" s="1"/>
  <c r="CQ49" i="23" s="1"/>
  <c r="AW49" i="23" s="1"/>
  <c r="AR49" i="23"/>
  <c r="BS164" i="23"/>
  <c r="BR164" i="23" s="1"/>
  <c r="BV164" i="23"/>
  <c r="BU164" i="23" s="1"/>
  <c r="BA164" i="23"/>
  <c r="CY49" i="23" l="1"/>
  <c r="AM50" i="23"/>
  <c r="AN50" i="23"/>
  <c r="CZ49" i="23"/>
  <c r="DA49" i="23"/>
  <c r="BZ164" i="23"/>
  <c r="BX164" i="23"/>
  <c r="AG164" i="23" s="1"/>
  <c r="AF165" i="23" s="1"/>
  <c r="AE165" i="23" s="1"/>
  <c r="AL50" i="23" l="1"/>
  <c r="BS165" i="23"/>
  <c r="BR165" i="23" s="1"/>
  <c r="BA165" i="23"/>
  <c r="BV165" i="23"/>
  <c r="BU165" i="23" s="1"/>
  <c r="AO50" i="23" l="1"/>
  <c r="AU50" i="23"/>
  <c r="BZ165" i="23"/>
  <c r="BX165" i="23"/>
  <c r="AG165" i="23" s="1"/>
  <c r="AF166" i="23" s="1"/>
  <c r="AE166" i="23" s="1"/>
  <c r="BN50" i="23" l="1"/>
  <c r="BO50" i="23"/>
  <c r="BM50" i="23"/>
  <c r="BK50" i="23"/>
  <c r="BS166" i="23"/>
  <c r="BR166" i="23" s="1"/>
  <c r="BA166" i="23"/>
  <c r="BV166" i="23"/>
  <c r="BU166" i="23" s="1"/>
  <c r="BP50" i="23" l="1"/>
  <c r="BJ50" i="23" s="1"/>
  <c r="BL50" i="23"/>
  <c r="BX166" i="23"/>
  <c r="AG166" i="23" s="1"/>
  <c r="AF167" i="23" s="1"/>
  <c r="AE167" i="23" s="1"/>
  <c r="BZ166" i="23"/>
  <c r="O50" i="23" l="1"/>
  <c r="P50" i="23" s="1"/>
  <c r="AB50" i="23"/>
  <c r="AA50" i="23" s="1"/>
  <c r="Z51" i="23" s="1"/>
  <c r="Y51" i="23" s="1"/>
  <c r="T50" i="23"/>
  <c r="AP50" i="23"/>
  <c r="BV167" i="23"/>
  <c r="BU167" i="23" s="1"/>
  <c r="BA167" i="23"/>
  <c r="BS167" i="23"/>
  <c r="BR167" i="23" s="1"/>
  <c r="CC50" i="23" l="1"/>
  <c r="AV50" i="23"/>
  <c r="CF50" i="23"/>
  <c r="CE50" i="23" s="1"/>
  <c r="CB50" i="23"/>
  <c r="CI50" i="23" s="1"/>
  <c r="CH50" i="23" s="1"/>
  <c r="BX167" i="23"/>
  <c r="AG167" i="23" s="1"/>
  <c r="AF168" i="23" s="1"/>
  <c r="AE168" i="23" s="1"/>
  <c r="BZ167" i="23"/>
  <c r="Q50" i="23" l="1"/>
  <c r="N51" i="23" s="1"/>
  <c r="S51" i="23" s="1"/>
  <c r="CK50" i="23"/>
  <c r="AQ50" i="23"/>
  <c r="V50" i="23"/>
  <c r="U50" i="23" s="1"/>
  <c r="BS168" i="23"/>
  <c r="BR168" i="23" s="1"/>
  <c r="BA168" i="23"/>
  <c r="BV168" i="23"/>
  <c r="BU168" i="23" s="1"/>
  <c r="CN50" i="23" l="1"/>
  <c r="BX168" i="23"/>
  <c r="AG168" i="23" s="1"/>
  <c r="AF169" i="23" s="1"/>
  <c r="AE169" i="23" s="1"/>
  <c r="BZ168" i="23"/>
  <c r="CM50" i="23" l="1"/>
  <c r="CO50" i="23"/>
  <c r="BV169" i="23"/>
  <c r="BU169" i="23" s="1"/>
  <c r="BA169" i="23"/>
  <c r="BS169" i="23"/>
  <c r="BR169" i="23" s="1"/>
  <c r="CR50" i="23" l="1"/>
  <c r="CS50" i="23" s="1"/>
  <c r="CQ50" i="23" s="1"/>
  <c r="AW50" i="23" s="1"/>
  <c r="AR50" i="23"/>
  <c r="BX169" i="23"/>
  <c r="AG169" i="23" s="1"/>
  <c r="AF170" i="23" s="1"/>
  <c r="AE170" i="23" s="1"/>
  <c r="BZ169" i="23"/>
  <c r="AM51" i="23" l="1"/>
  <c r="CY50" i="23"/>
  <c r="AN51" i="23"/>
  <c r="DA50" i="23"/>
  <c r="CZ50" i="23"/>
  <c r="BV170" i="23"/>
  <c r="BU170" i="23" s="1"/>
  <c r="BA170" i="23"/>
  <c r="BS170" i="23"/>
  <c r="BR170" i="23" s="1"/>
  <c r="AL51" i="23" l="1"/>
  <c r="BZ170" i="23"/>
  <c r="BX170" i="23"/>
  <c r="AG170" i="23" s="1"/>
  <c r="AF171" i="23" s="1"/>
  <c r="AE171" i="23" s="1"/>
  <c r="AO51" i="23" l="1"/>
  <c r="AU51" i="23"/>
  <c r="BV171" i="23"/>
  <c r="BU171" i="23" s="1"/>
  <c r="BA171" i="23"/>
  <c r="BS171" i="23"/>
  <c r="BR171" i="23" s="1"/>
  <c r="BO51" i="23" l="1"/>
  <c r="BN51" i="23"/>
  <c r="BM51" i="23"/>
  <c r="BK51" i="23"/>
  <c r="BX171" i="23"/>
  <c r="AG171" i="23" s="1"/>
  <c r="AF172" i="23" s="1"/>
  <c r="AE172" i="23" s="1"/>
  <c r="BZ171" i="23"/>
  <c r="BL51" i="23" l="1"/>
  <c r="BP51" i="23"/>
  <c r="BJ51" i="23" s="1"/>
  <c r="BV172" i="23"/>
  <c r="BU172" i="23" s="1"/>
  <c r="BS172" i="23"/>
  <c r="BR172" i="23" s="1"/>
  <c r="BA172" i="23"/>
  <c r="O51" i="23" l="1"/>
  <c r="P51" i="23" s="1"/>
  <c r="AB51" i="23"/>
  <c r="AA51" i="23" s="1"/>
  <c r="Z52" i="23" s="1"/>
  <c r="Y52" i="23" s="1"/>
  <c r="T51" i="23"/>
  <c r="AP51" i="23"/>
  <c r="BZ172" i="23"/>
  <c r="BX172" i="23"/>
  <c r="AG172" i="23" s="1"/>
  <c r="AF173" i="23" s="1"/>
  <c r="AE173" i="23" s="1"/>
  <c r="CC51" i="23" l="1"/>
  <c r="CF51" i="23"/>
  <c r="CE51" i="23" s="1"/>
  <c r="AV51" i="23"/>
  <c r="CB51" i="23"/>
  <c r="BA173" i="23"/>
  <c r="BV173" i="23"/>
  <c r="BU173" i="23" s="1"/>
  <c r="BS173" i="23"/>
  <c r="BR173" i="23" s="1"/>
  <c r="CI51" i="23" l="1"/>
  <c r="CH51" i="23" s="1"/>
  <c r="BZ173" i="23"/>
  <c r="BX173" i="23"/>
  <c r="AG173" i="23" s="1"/>
  <c r="AF174" i="23" s="1"/>
  <c r="AE174" i="23" s="1"/>
  <c r="Q51" i="23" l="1"/>
  <c r="N52" i="23" s="1"/>
  <c r="S52" i="23" s="1"/>
  <c r="CK51" i="23"/>
  <c r="V51" i="23"/>
  <c r="U51" i="23" s="1"/>
  <c r="AQ51" i="23"/>
  <c r="BA174" i="23"/>
  <c r="BS174" i="23"/>
  <c r="BR174" i="23" s="1"/>
  <c r="BV174" i="23"/>
  <c r="BU174" i="23" s="1"/>
  <c r="CN51" i="23" l="1"/>
  <c r="BZ174" i="23"/>
  <c r="BX174" i="23"/>
  <c r="AG174" i="23" s="1"/>
  <c r="AF175" i="23" s="1"/>
  <c r="AE175" i="23" s="1"/>
  <c r="CM51" i="23" l="1"/>
  <c r="CO51" i="23"/>
  <c r="BS175" i="23"/>
  <c r="BR175" i="23" s="1"/>
  <c r="BA175" i="23"/>
  <c r="BV175" i="23"/>
  <c r="BU175" i="23" s="1"/>
  <c r="CR51" i="23" l="1"/>
  <c r="CS51" i="23" s="1"/>
  <c r="CQ51" i="23" s="1"/>
  <c r="AW51" i="23" s="1"/>
  <c r="AR51" i="23"/>
  <c r="BX175" i="23"/>
  <c r="AG175" i="23" s="1"/>
  <c r="AF176" i="23" s="1"/>
  <c r="AE176" i="23" s="1"/>
  <c r="BZ175" i="23"/>
  <c r="AM52" i="23" l="1"/>
  <c r="CY51" i="23"/>
  <c r="CZ51" i="23"/>
  <c r="AN52" i="23"/>
  <c r="DA51" i="23"/>
  <c r="BS176" i="23"/>
  <c r="BR176" i="23" s="1"/>
  <c r="BA176" i="23"/>
  <c r="BV176" i="23"/>
  <c r="BU176" i="23" s="1"/>
  <c r="AL52" i="23" l="1"/>
  <c r="BX176" i="23"/>
  <c r="AG176" i="23" s="1"/>
  <c r="AF177" i="23" s="1"/>
  <c r="AE177" i="23" s="1"/>
  <c r="BZ176" i="23"/>
  <c r="AO52" i="23" l="1"/>
  <c r="AU52" i="23"/>
  <c r="BA177" i="23"/>
  <c r="BS177" i="23"/>
  <c r="BR177" i="23" s="1"/>
  <c r="BV177" i="23"/>
  <c r="BU177" i="23" s="1"/>
  <c r="BK52" i="23" l="1"/>
  <c r="BM52" i="23"/>
  <c r="BL52" i="23" s="1"/>
  <c r="BO52" i="23"/>
  <c r="BP52" i="23" s="1"/>
  <c r="BJ52" i="23" s="1"/>
  <c r="BN52" i="23"/>
  <c r="BX177" i="23"/>
  <c r="AG177" i="23" s="1"/>
  <c r="AF178" i="23" s="1"/>
  <c r="AE178" i="23" s="1"/>
  <c r="BZ177" i="23"/>
  <c r="O52" i="23" l="1"/>
  <c r="P52" i="23" s="1"/>
  <c r="CB52" i="23" s="1"/>
  <c r="AB52" i="23"/>
  <c r="AA52" i="23" s="1"/>
  <c r="Z53" i="23" s="1"/>
  <c r="Y53" i="23" s="1"/>
  <c r="T52" i="23"/>
  <c r="AP52" i="23"/>
  <c r="BS178" i="23"/>
  <c r="BR178" i="23" s="1"/>
  <c r="BA178" i="23"/>
  <c r="BV178" i="23"/>
  <c r="BU178" i="23" s="1"/>
  <c r="CF52" i="23" l="1"/>
  <c r="CE52" i="23" s="1"/>
  <c r="CI52" i="23" s="1"/>
  <c r="CH52" i="23" s="1"/>
  <c r="CC52" i="23"/>
  <c r="AV52" i="23"/>
  <c r="BZ178" i="23"/>
  <c r="BX178" i="23"/>
  <c r="AG178" i="23" s="1"/>
  <c r="AF179" i="23" s="1"/>
  <c r="AE179" i="23" s="1"/>
  <c r="Q52" i="23" l="1"/>
  <c r="N53" i="23" s="1"/>
  <c r="CK52" i="23"/>
  <c r="AQ52" i="23"/>
  <c r="V52" i="23"/>
  <c r="U52" i="23" s="1"/>
  <c r="S53" i="23" s="1"/>
  <c r="BA179" i="23"/>
  <c r="BV179" i="23"/>
  <c r="BU179" i="23" s="1"/>
  <c r="BS179" i="23"/>
  <c r="BR179" i="23" s="1"/>
  <c r="CN52" i="23" l="1"/>
  <c r="BZ179" i="23"/>
  <c r="BX179" i="23"/>
  <c r="AG179" i="23" s="1"/>
  <c r="AF180" i="23" s="1"/>
  <c r="AE180" i="23" s="1"/>
  <c r="CM52" i="23" l="1"/>
  <c r="CO52" i="23"/>
  <c r="BV180" i="23"/>
  <c r="BU180" i="23" s="1"/>
  <c r="BS180" i="23"/>
  <c r="BR180" i="23" s="1"/>
  <c r="BA180" i="23"/>
  <c r="CR52" i="23" l="1"/>
  <c r="CS52" i="23" s="1"/>
  <c r="CQ52" i="23" s="1"/>
  <c r="AW52" i="23" s="1"/>
  <c r="AR52" i="23"/>
  <c r="BZ180" i="23"/>
  <c r="BX180" i="23"/>
  <c r="AG180" i="23" s="1"/>
  <c r="AF181" i="23" s="1"/>
  <c r="AE181" i="23" s="1"/>
  <c r="CZ52" i="23" l="1"/>
  <c r="AM53" i="23"/>
  <c r="AN53" i="23"/>
  <c r="DA52" i="23"/>
  <c r="CY52" i="23"/>
  <c r="BA181" i="23"/>
  <c r="BV181" i="23"/>
  <c r="BU181" i="23" s="1"/>
  <c r="BS181" i="23"/>
  <c r="BR181" i="23" s="1"/>
  <c r="AL53" i="23" l="1"/>
  <c r="BX181" i="23"/>
  <c r="AG181" i="23" s="1"/>
  <c r="AF182" i="23" s="1"/>
  <c r="AE182" i="23" s="1"/>
  <c r="BZ181" i="23"/>
  <c r="AO53" i="23" l="1"/>
  <c r="AU53" i="23"/>
  <c r="BV182" i="23"/>
  <c r="BU182" i="23" s="1"/>
  <c r="BS182" i="23"/>
  <c r="BR182" i="23" s="1"/>
  <c r="BA182" i="23"/>
  <c r="BO53" i="23" l="1"/>
  <c r="BN53" i="23"/>
  <c r="BM53" i="23"/>
  <c r="BK53" i="23"/>
  <c r="BX182" i="23"/>
  <c r="AG182" i="23" s="1"/>
  <c r="AF183" i="23" s="1"/>
  <c r="AE183" i="23" s="1"/>
  <c r="BZ182" i="23"/>
  <c r="BL53" i="23" l="1"/>
  <c r="BP53" i="23"/>
  <c r="BJ53" i="23" s="1"/>
  <c r="BA183" i="23"/>
  <c r="BV183" i="23"/>
  <c r="BU183" i="23" s="1"/>
  <c r="BS183" i="23"/>
  <c r="BR183" i="23" s="1"/>
  <c r="O53" i="23" l="1"/>
  <c r="P53" i="23" s="1"/>
  <c r="AB53" i="23"/>
  <c r="AA53" i="23" s="1"/>
  <c r="Z54" i="23" s="1"/>
  <c r="Y54" i="23" s="1"/>
  <c r="T53" i="23"/>
  <c r="AP53" i="23"/>
  <c r="BX183" i="23"/>
  <c r="AG183" i="23" s="1"/>
  <c r="AF184" i="23" s="1"/>
  <c r="AE184" i="23" s="1"/>
  <c r="BZ183" i="23"/>
  <c r="CF53" i="23" l="1"/>
  <c r="CE53" i="23" s="1"/>
  <c r="AV53" i="23"/>
  <c r="CC53" i="23"/>
  <c r="CB53" i="23"/>
  <c r="CI53" i="23" s="1"/>
  <c r="CH53" i="23" s="1"/>
  <c r="BV184" i="23"/>
  <c r="BU184" i="23" s="1"/>
  <c r="BA184" i="23"/>
  <c r="BS184" i="23"/>
  <c r="BR184" i="23" s="1"/>
  <c r="CK53" i="23" l="1"/>
  <c r="Q53" i="23"/>
  <c r="N54" i="23" s="1"/>
  <c r="S54" i="23" s="1"/>
  <c r="AQ53" i="23"/>
  <c r="V53" i="23"/>
  <c r="U53" i="23" s="1"/>
  <c r="BX184" i="23"/>
  <c r="AG184" i="23" s="1"/>
  <c r="AF185" i="23" s="1"/>
  <c r="AE185" i="23" s="1"/>
  <c r="BZ184" i="23"/>
  <c r="CN53" i="23" l="1"/>
  <c r="BV185" i="23"/>
  <c r="BU185" i="23" s="1"/>
  <c r="BS185" i="23"/>
  <c r="BR185" i="23" s="1"/>
  <c r="BA185" i="23"/>
  <c r="CM53" i="23" l="1"/>
  <c r="CO53" i="23"/>
  <c r="BZ185" i="23"/>
  <c r="BX185" i="23"/>
  <c r="AG185" i="23" s="1"/>
  <c r="AF186" i="23" s="1"/>
  <c r="AE186" i="23" s="1"/>
  <c r="CR53" i="23" l="1"/>
  <c r="CS53" i="23" s="1"/>
  <c r="CQ53" i="23" s="1"/>
  <c r="AW53" i="23" s="1"/>
  <c r="AR53" i="23"/>
  <c r="BS186" i="23"/>
  <c r="BR186" i="23" s="1"/>
  <c r="BV186" i="23"/>
  <c r="BU186" i="23" s="1"/>
  <c r="BA186" i="23"/>
  <c r="AN54" i="23" l="1"/>
  <c r="AM54" i="23"/>
  <c r="AL54" i="23" s="1"/>
  <c r="AO54" i="23" s="1"/>
  <c r="DA53" i="23"/>
  <c r="CY53" i="23"/>
  <c r="CZ53" i="23"/>
  <c r="AU54" i="23"/>
  <c r="BZ186" i="23"/>
  <c r="BX186" i="23"/>
  <c r="AG186" i="23" s="1"/>
  <c r="AF187" i="23" s="1"/>
  <c r="AE187" i="23" s="1"/>
  <c r="BK54" i="23" l="1"/>
  <c r="BN54" i="23"/>
  <c r="BO54" i="23"/>
  <c r="BP54" i="23" s="1"/>
  <c r="BJ54" i="23" s="1"/>
  <c r="BM54" i="23"/>
  <c r="BA187" i="23"/>
  <c r="BV187" i="23"/>
  <c r="BU187" i="23" s="1"/>
  <c r="BS187" i="23"/>
  <c r="BR187" i="23" s="1"/>
  <c r="O54" i="23" l="1"/>
  <c r="P54" i="23" s="1"/>
  <c r="CB54" i="23" s="1"/>
  <c r="AB54" i="23"/>
  <c r="AA54" i="23" s="1"/>
  <c r="Z55" i="23" s="1"/>
  <c r="Y55" i="23" s="1"/>
  <c r="T54" i="23"/>
  <c r="AP54" i="23"/>
  <c r="BL54" i="23"/>
  <c r="BX187" i="23"/>
  <c r="AG187" i="23" s="1"/>
  <c r="AF188" i="23" s="1"/>
  <c r="AE188" i="23" s="1"/>
  <c r="BZ187" i="23"/>
  <c r="CF54" i="23" l="1"/>
  <c r="CE54" i="23" s="1"/>
  <c r="CI54" i="23" s="1"/>
  <c r="CH54" i="23" s="1"/>
  <c r="AQ54" i="23" s="1"/>
  <c r="CC54" i="23"/>
  <c r="AV54" i="23"/>
  <c r="BA188" i="23"/>
  <c r="BV188" i="23"/>
  <c r="BU188" i="23" s="1"/>
  <c r="BS188" i="23"/>
  <c r="BR188" i="23" s="1"/>
  <c r="CN54" i="23" l="1"/>
  <c r="V54" i="23"/>
  <c r="U54" i="23"/>
  <c r="Q54" i="23"/>
  <c r="N55" i="23" s="1"/>
  <c r="S55" i="23" s="1"/>
  <c r="CK54" i="23"/>
  <c r="BX188" i="23"/>
  <c r="AG188" i="23" s="1"/>
  <c r="AF189" i="23" s="1"/>
  <c r="AE189" i="23" s="1"/>
  <c r="BZ188" i="23"/>
  <c r="CM54" i="23" l="1"/>
  <c r="CO54" i="23"/>
  <c r="BA189" i="23"/>
  <c r="BV189" i="23"/>
  <c r="BU189" i="23" s="1"/>
  <c r="BS189" i="23"/>
  <c r="BR189" i="23" s="1"/>
  <c r="AR54" i="23" l="1"/>
  <c r="CR54" i="23"/>
  <c r="CS54" i="23" s="1"/>
  <c r="CQ54" i="23" s="1"/>
  <c r="AW54" i="23" s="1"/>
  <c r="BX189" i="23"/>
  <c r="AG189" i="23" s="1"/>
  <c r="AF190" i="23" s="1"/>
  <c r="AE190" i="23" s="1"/>
  <c r="BZ189" i="23"/>
  <c r="AM55" i="23" l="1"/>
  <c r="DA54" i="23"/>
  <c r="CZ54" i="23"/>
  <c r="AN55" i="23"/>
  <c r="CY54" i="23"/>
  <c r="BA190" i="23"/>
  <c r="BV190" i="23"/>
  <c r="BU190" i="23" s="1"/>
  <c r="BS190" i="23"/>
  <c r="BR190" i="23" s="1"/>
  <c r="AL55" i="23" l="1"/>
  <c r="BX190" i="23"/>
  <c r="AG190" i="23" s="1"/>
  <c r="AF191" i="23" s="1"/>
  <c r="AE191" i="23" s="1"/>
  <c r="BZ190" i="23"/>
  <c r="AO55" i="23" l="1"/>
  <c r="AU55" i="23"/>
  <c r="BO55" i="23" s="1"/>
  <c r="BA191" i="23"/>
  <c r="BV191" i="23"/>
  <c r="BU191" i="23" s="1"/>
  <c r="BS191" i="23"/>
  <c r="BR191" i="23" s="1"/>
  <c r="BM55" i="23" l="1"/>
  <c r="BL55" i="23" s="1"/>
  <c r="BN55" i="23"/>
  <c r="BK55" i="23"/>
  <c r="BP55" i="23" s="1"/>
  <c r="BJ55" i="23" s="1"/>
  <c r="BX191" i="23"/>
  <c r="AG191" i="23" s="1"/>
  <c r="AF192" i="23" s="1"/>
  <c r="AE192" i="23" s="1"/>
  <c r="BZ191" i="23"/>
  <c r="O55" i="23" l="1"/>
  <c r="P55" i="23" s="1"/>
  <c r="CB55" i="23" s="1"/>
  <c r="AB55" i="23"/>
  <c r="AA55" i="23" s="1"/>
  <c r="Z56" i="23" s="1"/>
  <c r="Y56" i="23" s="1"/>
  <c r="T55" i="23"/>
  <c r="AP55" i="23"/>
  <c r="BA192" i="23"/>
  <c r="BS192" i="23"/>
  <c r="BR192" i="23" s="1"/>
  <c r="BV192" i="23"/>
  <c r="BU192" i="23" s="1"/>
  <c r="CC55" i="23" l="1"/>
  <c r="AV55" i="23"/>
  <c r="CF55" i="23"/>
  <c r="CE55" i="23" s="1"/>
  <c r="CI55" i="23" s="1"/>
  <c r="CH55" i="23" s="1"/>
  <c r="BX192" i="23"/>
  <c r="AG192" i="23" s="1"/>
  <c r="AF193" i="23" s="1"/>
  <c r="AE193" i="23" s="1"/>
  <c r="BZ192" i="23"/>
  <c r="Q55" i="23" l="1"/>
  <c r="N56" i="23" s="1"/>
  <c r="S56" i="23" s="1"/>
  <c r="CK55" i="23"/>
  <c r="AQ55" i="23"/>
  <c r="V55" i="23"/>
  <c r="U55" i="23" s="1"/>
  <c r="BS193" i="23"/>
  <c r="BR193" i="23" s="1"/>
  <c r="BA193" i="23"/>
  <c r="BV193" i="23"/>
  <c r="BU193" i="23" s="1"/>
  <c r="CN55" i="23" l="1"/>
  <c r="BX193" i="23"/>
  <c r="AG193" i="23" s="1"/>
  <c r="AF194" i="23" s="1"/>
  <c r="AE194" i="23" s="1"/>
  <c r="BZ193" i="23"/>
  <c r="CM55" i="23" l="1"/>
  <c r="CO55" i="23"/>
  <c r="BS194" i="23"/>
  <c r="BR194" i="23" s="1"/>
  <c r="BV194" i="23"/>
  <c r="BU194" i="23" s="1"/>
  <c r="BA194" i="23"/>
  <c r="CR55" i="23" l="1"/>
  <c r="CS55" i="23" s="1"/>
  <c r="CQ55" i="23" s="1"/>
  <c r="AW55" i="23" s="1"/>
  <c r="AR55" i="23"/>
  <c r="BX194" i="23"/>
  <c r="AG194" i="23" s="1"/>
  <c r="AF195" i="23" s="1"/>
  <c r="AE195" i="23" s="1"/>
  <c r="BZ194" i="23"/>
  <c r="AM56" i="23" l="1"/>
  <c r="CY55" i="23"/>
  <c r="CZ55" i="23"/>
  <c r="AN56" i="23"/>
  <c r="DA55" i="23"/>
  <c r="BS195" i="23"/>
  <c r="BR195" i="23" s="1"/>
  <c r="BA195" i="23"/>
  <c r="BV195" i="23"/>
  <c r="BU195" i="23" s="1"/>
  <c r="AL56" i="23" l="1"/>
  <c r="BX195" i="23"/>
  <c r="AG195" i="23" s="1"/>
  <c r="AF196" i="23" s="1"/>
  <c r="AE196" i="23" s="1"/>
  <c r="BZ195" i="23"/>
  <c r="AO56" i="23" l="1"/>
  <c r="AU56" i="23"/>
  <c r="BV196" i="23"/>
  <c r="BU196" i="23" s="1"/>
  <c r="BA196" i="23"/>
  <c r="BS196" i="23"/>
  <c r="BR196" i="23" s="1"/>
  <c r="BO56" i="23" l="1"/>
  <c r="BM56" i="23"/>
  <c r="BL56" i="23" s="1"/>
  <c r="BN56" i="23"/>
  <c r="BK56" i="23"/>
  <c r="BP56" i="23" s="1"/>
  <c r="BJ56" i="23" s="1"/>
  <c r="BX196" i="23"/>
  <c r="AG196" i="23" s="1"/>
  <c r="AF197" i="23" s="1"/>
  <c r="AE197" i="23" s="1"/>
  <c r="BZ196" i="23"/>
  <c r="O56" i="23" l="1"/>
  <c r="P56" i="23" s="1"/>
  <c r="CB56" i="23" s="1"/>
  <c r="AB56" i="23"/>
  <c r="AA56" i="23" s="1"/>
  <c r="Z57" i="23" s="1"/>
  <c r="Y57" i="23" s="1"/>
  <c r="T56" i="23"/>
  <c r="AV56" i="23"/>
  <c r="AP56" i="23"/>
  <c r="BV197" i="23"/>
  <c r="BU197" i="23" s="1"/>
  <c r="BA197" i="23"/>
  <c r="BS197" i="23"/>
  <c r="BR197" i="23" s="1"/>
  <c r="CC56" i="23" l="1"/>
  <c r="CF56" i="23"/>
  <c r="CE56" i="23" s="1"/>
  <c r="CI56" i="23"/>
  <c r="CH56" i="23" s="1"/>
  <c r="BZ197" i="23"/>
  <c r="BX197" i="23"/>
  <c r="AG197" i="23" s="1"/>
  <c r="AF198" i="23" s="1"/>
  <c r="AE198" i="23" s="1"/>
  <c r="Q56" i="23" l="1"/>
  <c r="N57" i="23" s="1"/>
  <c r="S57" i="23" s="1"/>
  <c r="CK56" i="23"/>
  <c r="V56" i="23"/>
  <c r="U56" i="23" s="1"/>
  <c r="AQ56" i="23"/>
  <c r="BS198" i="23"/>
  <c r="BR198" i="23" s="1"/>
  <c r="BV198" i="23"/>
  <c r="BU198" i="23" s="1"/>
  <c r="BA198" i="23"/>
  <c r="CN56" i="23" l="1"/>
  <c r="CO56" i="23" s="1"/>
  <c r="CM56" i="23" s="1"/>
  <c r="CR56" i="23" s="1"/>
  <c r="CS56" i="23" s="1"/>
  <c r="CQ56" i="23" s="1"/>
  <c r="AW56" i="23" s="1"/>
  <c r="BZ198" i="23"/>
  <c r="BX198" i="23"/>
  <c r="AG198" i="23" s="1"/>
  <c r="AF199" i="23" s="1"/>
  <c r="AE199" i="23" s="1"/>
  <c r="AR56" i="23" l="1"/>
  <c r="BS199" i="23"/>
  <c r="BR199" i="23" s="1"/>
  <c r="BA199" i="23"/>
  <c r="BV199" i="23"/>
  <c r="BU199" i="23" s="1"/>
  <c r="AN57" i="23" l="1"/>
  <c r="AL57" i="23" s="1"/>
  <c r="CY56" i="23"/>
  <c r="DA56" i="23"/>
  <c r="AM57" i="23"/>
  <c r="CZ56" i="23"/>
  <c r="BZ199" i="23"/>
  <c r="BX199" i="23"/>
  <c r="AG199" i="23" s="1"/>
  <c r="AF200" i="23" s="1"/>
  <c r="AE200" i="23" s="1"/>
  <c r="AO57" i="23" l="1"/>
  <c r="AU57" i="23"/>
  <c r="BS200" i="23"/>
  <c r="BR200" i="23" s="1"/>
  <c r="BV200" i="23"/>
  <c r="BU200" i="23" s="1"/>
  <c r="BA200" i="23"/>
  <c r="BO57" i="23" l="1"/>
  <c r="BM57" i="23"/>
  <c r="BN57" i="23"/>
  <c r="BL57" i="23" s="1"/>
  <c r="BK57" i="23"/>
  <c r="BZ200" i="23"/>
  <c r="BX200" i="23"/>
  <c r="AG200" i="23" s="1"/>
  <c r="AF201" i="23" s="1"/>
  <c r="AE201" i="23" s="1"/>
  <c r="BP57" i="23" l="1"/>
  <c r="BJ57" i="23" s="1"/>
  <c r="BS201" i="23"/>
  <c r="BR201" i="23" s="1"/>
  <c r="BA201" i="23"/>
  <c r="BV201" i="23"/>
  <c r="BU201" i="23" s="1"/>
  <c r="O57" i="23" l="1"/>
  <c r="P57" i="23" s="1"/>
  <c r="CB57" i="23" s="1"/>
  <c r="AB57" i="23"/>
  <c r="AA57" i="23" s="1"/>
  <c r="Z58" i="23" s="1"/>
  <c r="Y58" i="23" s="1"/>
  <c r="T57" i="23"/>
  <c r="AP57" i="23"/>
  <c r="BZ201" i="23"/>
  <c r="BX201" i="23"/>
  <c r="AG201" i="23" s="1"/>
  <c r="AF202" i="23" s="1"/>
  <c r="AE202" i="23" s="1"/>
  <c r="CF57" i="23" l="1"/>
  <c r="CE57" i="23" s="1"/>
  <c r="CC57" i="23"/>
  <c r="AV57" i="23"/>
  <c r="CI57" i="23"/>
  <c r="CH57" i="23" s="1"/>
  <c r="V57" i="23" s="1"/>
  <c r="U57" i="23" s="1"/>
  <c r="BA202" i="23"/>
  <c r="BS202" i="23"/>
  <c r="BR202" i="23" s="1"/>
  <c r="BV202" i="23"/>
  <c r="BU202" i="23" s="1"/>
  <c r="Q57" i="23" l="1"/>
  <c r="N58" i="23" s="1"/>
  <c r="S58" i="23" s="1"/>
  <c r="CK57" i="23"/>
  <c r="AQ57" i="23"/>
  <c r="BZ202" i="23"/>
  <c r="BX202" i="23"/>
  <c r="AG202" i="23" s="1"/>
  <c r="AF203" i="23" s="1"/>
  <c r="AE203" i="23" s="1"/>
  <c r="CN57" i="23" l="1"/>
  <c r="CO57" i="23" s="1"/>
  <c r="CM57" i="23" s="1"/>
  <c r="CR57" i="23" s="1"/>
  <c r="CS57" i="23" s="1"/>
  <c r="CQ57" i="23" s="1"/>
  <c r="AW57" i="23" s="1"/>
  <c r="BV203" i="23"/>
  <c r="BU203" i="23" s="1"/>
  <c r="BA203" i="23"/>
  <c r="BS203" i="23"/>
  <c r="BR203" i="23" s="1"/>
  <c r="AR57" i="23" l="1"/>
  <c r="BZ203" i="23"/>
  <c r="BX203" i="23"/>
  <c r="AG203" i="23" s="1"/>
  <c r="AF204" i="23" s="1"/>
  <c r="AE204" i="23" s="1"/>
  <c r="CY57" i="23" l="1"/>
  <c r="AN58" i="23"/>
  <c r="AM58" i="23"/>
  <c r="AL58" i="23" s="1"/>
  <c r="DA57" i="23"/>
  <c r="CZ57" i="23"/>
  <c r="BA204" i="23"/>
  <c r="BV204" i="23"/>
  <c r="BU204" i="23" s="1"/>
  <c r="BS204" i="23"/>
  <c r="BR204" i="23" s="1"/>
  <c r="AO58" i="23" l="1"/>
  <c r="AU58" i="23"/>
  <c r="BX204" i="23"/>
  <c r="AG204" i="23" s="1"/>
  <c r="AF205" i="23" s="1"/>
  <c r="AE205" i="23" s="1"/>
  <c r="BZ204" i="23"/>
  <c r="BN58" i="23" l="1"/>
  <c r="BM58" i="23"/>
  <c r="BL58" i="23" s="1"/>
  <c r="BO58" i="23"/>
  <c r="BP58" i="23" s="1"/>
  <c r="BJ58" i="23" s="1"/>
  <c r="BK58" i="23"/>
  <c r="BS205" i="23"/>
  <c r="BR205" i="23" s="1"/>
  <c r="BV205" i="23"/>
  <c r="BU205" i="23" s="1"/>
  <c r="BA205" i="23"/>
  <c r="O58" i="23" l="1"/>
  <c r="P58" i="23" s="1"/>
  <c r="CB58" i="23" s="1"/>
  <c r="AB58" i="23"/>
  <c r="AA58" i="23" s="1"/>
  <c r="Z59" i="23" s="1"/>
  <c r="Y59" i="23" s="1"/>
  <c r="T58" i="23"/>
  <c r="AP58" i="23"/>
  <c r="BZ205" i="23"/>
  <c r="BX205" i="23"/>
  <c r="AG205" i="23" s="1"/>
  <c r="AF206" i="23" s="1"/>
  <c r="AE206" i="23" s="1"/>
  <c r="CF58" i="23" l="1"/>
  <c r="CE58" i="23" s="1"/>
  <c r="CI58" i="23" s="1"/>
  <c r="CH58" i="23" s="1"/>
  <c r="AQ58" i="23" s="1"/>
  <c r="CC58" i="23"/>
  <c r="AV58" i="23"/>
  <c r="BA206" i="23"/>
  <c r="BV206" i="23"/>
  <c r="BU206" i="23" s="1"/>
  <c r="BS206" i="23"/>
  <c r="BR206" i="23" s="1"/>
  <c r="CN58" i="23" l="1"/>
  <c r="V58" i="23"/>
  <c r="U58" i="23" s="1"/>
  <c r="Q58" i="23"/>
  <c r="N59" i="23" s="1"/>
  <c r="S59" i="23" s="1"/>
  <c r="CK58" i="23"/>
  <c r="BZ206" i="23"/>
  <c r="BX206" i="23"/>
  <c r="AG206" i="23" s="1"/>
  <c r="AF207" i="23" s="1"/>
  <c r="AE207" i="23" s="1"/>
  <c r="CO58" i="23" l="1"/>
  <c r="CM58" i="23"/>
  <c r="BA207" i="23"/>
  <c r="BS207" i="23"/>
  <c r="BR207" i="23" s="1"/>
  <c r="BV207" i="23"/>
  <c r="BU207" i="23" s="1"/>
  <c r="AR58" i="23" l="1"/>
  <c r="CR58" i="23"/>
  <c r="CS58" i="23" s="1"/>
  <c r="CQ58" i="23" s="1"/>
  <c r="AW58" i="23" s="1"/>
  <c r="BZ207" i="23"/>
  <c r="BX207" i="23"/>
  <c r="AG207" i="23" s="1"/>
  <c r="AF208" i="23" s="1"/>
  <c r="AE208" i="23" s="1"/>
  <c r="DA58" i="23" l="1"/>
  <c r="AN59" i="23"/>
  <c r="AL59" i="23" s="1"/>
  <c r="AO59" i="23" s="1"/>
  <c r="CZ58" i="23"/>
  <c r="AM59" i="23"/>
  <c r="CY58" i="23"/>
  <c r="BS208" i="23"/>
  <c r="BR208" i="23" s="1"/>
  <c r="BA208" i="23"/>
  <c r="BV208" i="23"/>
  <c r="BU208" i="23" s="1"/>
  <c r="BN59" i="23" l="1"/>
  <c r="BK59" i="23"/>
  <c r="AU59" i="23"/>
  <c r="BZ208" i="23"/>
  <c r="BX208" i="23"/>
  <c r="AG208" i="23" s="1"/>
  <c r="AF209" i="23" s="1"/>
  <c r="AE209" i="23" s="1"/>
  <c r="BM59" i="23" l="1"/>
  <c r="BL59" i="23" s="1"/>
  <c r="BO59" i="23"/>
  <c r="BP59" i="23" s="1"/>
  <c r="BJ59" i="23" s="1"/>
  <c r="BV209" i="23"/>
  <c r="BU209" i="23" s="1"/>
  <c r="BS209" i="23"/>
  <c r="BR209" i="23" s="1"/>
  <c r="BA209" i="23"/>
  <c r="O59" i="23" l="1"/>
  <c r="P59" i="23" s="1"/>
  <c r="CB59" i="23" s="1"/>
  <c r="AB59" i="23"/>
  <c r="AA59" i="23" s="1"/>
  <c r="Z60" i="23" s="1"/>
  <c r="Y60" i="23" s="1"/>
  <c r="T59" i="23"/>
  <c r="AP59" i="23"/>
  <c r="BZ209" i="23"/>
  <c r="BX209" i="23"/>
  <c r="AG209" i="23" s="1"/>
  <c r="AF210" i="23" s="1"/>
  <c r="AE210" i="23" s="1"/>
  <c r="CF59" i="23" l="1"/>
  <c r="CE59" i="23" s="1"/>
  <c r="CI59" i="23" s="1"/>
  <c r="CH59" i="23" s="1"/>
  <c r="AQ59" i="23" s="1"/>
  <c r="CC59" i="23"/>
  <c r="AV59" i="23"/>
  <c r="BV210" i="23"/>
  <c r="BU210" i="23" s="1"/>
  <c r="BA210" i="23"/>
  <c r="BS210" i="23"/>
  <c r="BR210" i="23" s="1"/>
  <c r="CN59" i="23" l="1"/>
  <c r="CO59" i="23" s="1"/>
  <c r="CM59" i="23" s="1"/>
  <c r="CR59" i="23" s="1"/>
  <c r="CS59" i="23" s="1"/>
  <c r="CQ59" i="23" s="1"/>
  <c r="AW59" i="23" s="1"/>
  <c r="V59" i="23"/>
  <c r="U59" i="23" s="1"/>
  <c r="Q59" i="23"/>
  <c r="N60" i="23" s="1"/>
  <c r="S60" i="23" s="1"/>
  <c r="CK59" i="23"/>
  <c r="BZ210" i="23"/>
  <c r="BX210" i="23"/>
  <c r="AG210" i="23" s="1"/>
  <c r="AF211" i="23" s="1"/>
  <c r="AE211" i="23" s="1"/>
  <c r="AR59" i="23" l="1"/>
  <c r="BA211" i="23"/>
  <c r="BV211" i="23"/>
  <c r="BU211" i="23" s="1"/>
  <c r="BS211" i="23"/>
  <c r="BR211" i="23" s="1"/>
  <c r="CZ59" i="23" l="1"/>
  <c r="AM60" i="23"/>
  <c r="AN60" i="23"/>
  <c r="CY59" i="23"/>
  <c r="DA59" i="23"/>
  <c r="BX211" i="23"/>
  <c r="AG211" i="23" s="1"/>
  <c r="AF212" i="23" s="1"/>
  <c r="AE212" i="23" s="1"/>
  <c r="BZ211" i="23"/>
  <c r="AL60" i="23" l="1"/>
  <c r="BA212" i="23"/>
  <c r="BV212" i="23"/>
  <c r="BU212" i="23" s="1"/>
  <c r="BS212" i="23"/>
  <c r="BR212" i="23" s="1"/>
  <c r="AO60" i="23" l="1"/>
  <c r="AU60" i="23"/>
  <c r="BZ212" i="23"/>
  <c r="BX212" i="23"/>
  <c r="AG212" i="23" s="1"/>
  <c r="AF213" i="23" s="1"/>
  <c r="AE213" i="23" s="1"/>
  <c r="BM60" i="23" l="1"/>
  <c r="BO60" i="23"/>
  <c r="BN60" i="23"/>
  <c r="BK60" i="23"/>
  <c r="BA213" i="23"/>
  <c r="BS213" i="23"/>
  <c r="BR213" i="23" s="1"/>
  <c r="BV213" i="23"/>
  <c r="BU213" i="23" s="1"/>
  <c r="BP60" i="23" l="1"/>
  <c r="BJ60" i="23" s="1"/>
  <c r="BL60" i="23"/>
  <c r="BZ213" i="23"/>
  <c r="BX213" i="23"/>
  <c r="AG213" i="23" s="1"/>
  <c r="AF214" i="23" s="1"/>
  <c r="AE214" i="23" s="1"/>
  <c r="O60" i="23" l="1"/>
  <c r="P60" i="23" s="1"/>
  <c r="AB60" i="23"/>
  <c r="AA60" i="23" s="1"/>
  <c r="Z61" i="23" s="1"/>
  <c r="Y61" i="23" s="1"/>
  <c r="T60" i="23"/>
  <c r="AP60" i="23"/>
  <c r="BV214" i="23"/>
  <c r="BU214" i="23" s="1"/>
  <c r="BA214" i="23"/>
  <c r="BS214" i="23"/>
  <c r="BR214" i="23" s="1"/>
  <c r="CF60" i="23" l="1"/>
  <c r="CE60" i="23" s="1"/>
  <c r="CC60" i="23"/>
  <c r="AV60" i="23"/>
  <c r="CB60" i="23"/>
  <c r="BX214" i="23"/>
  <c r="AG214" i="23" s="1"/>
  <c r="AF215" i="23" s="1"/>
  <c r="AE215" i="23" s="1"/>
  <c r="BZ214" i="23"/>
  <c r="CI60" i="23" l="1"/>
  <c r="CH60" i="23" s="1"/>
  <c r="BA215" i="23"/>
  <c r="BV215" i="23"/>
  <c r="BU215" i="23" s="1"/>
  <c r="BS215" i="23"/>
  <c r="BR215" i="23" s="1"/>
  <c r="U60" i="23" l="1"/>
  <c r="Q60" i="23"/>
  <c r="N61" i="23" s="1"/>
  <c r="S61" i="23" s="1"/>
  <c r="CK60" i="23"/>
  <c r="V60" i="23"/>
  <c r="AQ60" i="23"/>
  <c r="BZ215" i="23"/>
  <c r="BX215" i="23"/>
  <c r="AG215" i="23" s="1"/>
  <c r="AF216" i="23" s="1"/>
  <c r="AE216" i="23" s="1"/>
  <c r="CN60" i="23" l="1"/>
  <c r="BV216" i="23"/>
  <c r="BU216" i="23" s="1"/>
  <c r="BS216" i="23"/>
  <c r="BR216" i="23" s="1"/>
  <c r="BA216" i="23"/>
  <c r="CM60" i="23" l="1"/>
  <c r="CO60" i="23"/>
  <c r="BZ216" i="23"/>
  <c r="BX216" i="23"/>
  <c r="AG216" i="23" s="1"/>
  <c r="AF217" i="23" s="1"/>
  <c r="AE217" i="23" s="1"/>
  <c r="CR60" i="23" l="1"/>
  <c r="CS60" i="23" s="1"/>
  <c r="CQ60" i="23" s="1"/>
  <c r="AW60" i="23" s="1"/>
  <c r="AR60" i="23"/>
  <c r="BV217" i="23"/>
  <c r="BU217" i="23" s="1"/>
  <c r="BS217" i="23"/>
  <c r="BR217" i="23" s="1"/>
  <c r="BA217" i="23"/>
  <c r="CZ60" i="23" l="1"/>
  <c r="CY60" i="23"/>
  <c r="AM61" i="23"/>
  <c r="AL61" i="23" s="1"/>
  <c r="AO61" i="23" s="1"/>
  <c r="DA60" i="23"/>
  <c r="AN61" i="23"/>
  <c r="BX217" i="23"/>
  <c r="AG217" i="23" s="1"/>
  <c r="AF218" i="23" s="1"/>
  <c r="AE218" i="23" s="1"/>
  <c r="BZ217" i="23"/>
  <c r="BN61" i="23" l="1"/>
  <c r="BM61" i="23"/>
  <c r="BL61" i="23" s="1"/>
  <c r="BK61" i="23"/>
  <c r="AU61" i="23"/>
  <c r="BS218" i="23"/>
  <c r="BR218" i="23" s="1"/>
  <c r="BV218" i="23"/>
  <c r="BU218" i="23" s="1"/>
  <c r="BA218" i="23"/>
  <c r="BO61" i="23" l="1"/>
  <c r="BP61" i="23" s="1"/>
  <c r="BJ61" i="23" s="1"/>
  <c r="BX218" i="23"/>
  <c r="AG218" i="23" s="1"/>
  <c r="AF219" i="23" s="1"/>
  <c r="AE219" i="23" s="1"/>
  <c r="BZ218" i="23"/>
  <c r="AP61" i="23" l="1"/>
  <c r="AV61" i="23" s="1"/>
  <c r="O61" i="23"/>
  <c r="P61" i="23" s="1"/>
  <c r="AB61" i="23"/>
  <c r="AA61" i="23" s="1"/>
  <c r="Z62" i="23" s="1"/>
  <c r="Y62" i="23" s="1"/>
  <c r="T61" i="23"/>
  <c r="BS219" i="23"/>
  <c r="BR219" i="23" s="1"/>
  <c r="BV219" i="23"/>
  <c r="BU219" i="23" s="1"/>
  <c r="BA219" i="23"/>
  <c r="CB61" i="23" l="1"/>
  <c r="CC61" i="23"/>
  <c r="CF61" i="23"/>
  <c r="CE61" i="23" s="1"/>
  <c r="BZ219" i="23"/>
  <c r="BX219" i="23"/>
  <c r="AG219" i="23" s="1"/>
  <c r="AF220" i="23" s="1"/>
  <c r="AE220" i="23" s="1"/>
  <c r="CI61" i="23" l="1"/>
  <c r="CH61" i="23" s="1"/>
  <c r="BS220" i="23"/>
  <c r="BR220" i="23" s="1"/>
  <c r="BV220" i="23"/>
  <c r="BU220" i="23" s="1"/>
  <c r="BA220" i="23"/>
  <c r="Q61" i="23" l="1"/>
  <c r="N62" i="23" s="1"/>
  <c r="S62" i="23" s="1"/>
  <c r="CK61" i="23"/>
  <c r="AQ61" i="23"/>
  <c r="V61" i="23"/>
  <c r="U61" i="23" s="1"/>
  <c r="BX220" i="23"/>
  <c r="AG220" i="23" s="1"/>
  <c r="AF221" i="23" s="1"/>
  <c r="AE221" i="23" s="1"/>
  <c r="BZ220" i="23"/>
  <c r="CN61" i="23" l="1"/>
  <c r="BS221" i="23"/>
  <c r="BR221" i="23" s="1"/>
  <c r="BV221" i="23"/>
  <c r="BU221" i="23" s="1"/>
  <c r="BA221" i="23"/>
  <c r="CM61" i="23" l="1"/>
  <c r="CO61" i="23"/>
  <c r="BX221" i="23"/>
  <c r="AG221" i="23" s="1"/>
  <c r="AF222" i="23" s="1"/>
  <c r="AE222" i="23" s="1"/>
  <c r="BZ221" i="23"/>
  <c r="CR61" i="23" l="1"/>
  <c r="CS61" i="23" s="1"/>
  <c r="CQ61" i="23" s="1"/>
  <c r="AW61" i="23" s="1"/>
  <c r="AR61" i="23"/>
  <c r="BA222" i="23"/>
  <c r="BS222" i="23"/>
  <c r="BR222" i="23" s="1"/>
  <c r="BV222" i="23"/>
  <c r="BU222" i="23" s="1"/>
  <c r="DA61" i="23" l="1"/>
  <c r="CZ61" i="23"/>
  <c r="AN62" i="23"/>
  <c r="CY61" i="23"/>
  <c r="AM62" i="23"/>
  <c r="BX222" i="23"/>
  <c r="AG222" i="23" s="1"/>
  <c r="AF223" i="23" s="1"/>
  <c r="AE223" i="23" s="1"/>
  <c r="BZ222" i="23"/>
  <c r="AL62" i="23" l="1"/>
  <c r="BA223" i="23"/>
  <c r="BS223" i="23"/>
  <c r="BR223" i="23" s="1"/>
  <c r="BV223" i="23"/>
  <c r="BU223" i="23" s="1"/>
  <c r="AO62" i="23" l="1"/>
  <c r="AU62" i="23"/>
  <c r="BX223" i="23"/>
  <c r="AG223" i="23" s="1"/>
  <c r="AF224" i="23" s="1"/>
  <c r="AE224" i="23" s="1"/>
  <c r="BZ223" i="23"/>
  <c r="BM62" i="23" l="1"/>
  <c r="BL62" i="23" s="1"/>
  <c r="BN62" i="23"/>
  <c r="BO62" i="23"/>
  <c r="BP62" i="23" s="1"/>
  <c r="BJ62" i="23" s="1"/>
  <c r="BK62" i="23"/>
  <c r="BS224" i="23"/>
  <c r="BR224" i="23" s="1"/>
  <c r="BV224" i="23"/>
  <c r="BU224" i="23" s="1"/>
  <c r="BA224" i="23"/>
  <c r="AP62" i="23" l="1"/>
  <c r="O62" i="23"/>
  <c r="P62" i="23" s="1"/>
  <c r="CB62" i="23" s="1"/>
  <c r="AB62" i="23"/>
  <c r="AA62" i="23" s="1"/>
  <c r="Z63" i="23" s="1"/>
  <c r="Y63" i="23" s="1"/>
  <c r="T62" i="23"/>
  <c r="AV62" i="23"/>
  <c r="BX224" i="23"/>
  <c r="AG224" i="23" s="1"/>
  <c r="AF225" i="23" s="1"/>
  <c r="AE225" i="23" s="1"/>
  <c r="BZ224" i="23"/>
  <c r="CC62" i="23" l="1"/>
  <c r="CF62" i="23"/>
  <c r="CE62" i="23" s="1"/>
  <c r="CI62" i="23" s="1"/>
  <c r="CH62" i="23" s="1"/>
  <c r="AQ62" i="23"/>
  <c r="BA225" i="23"/>
  <c r="BS225" i="23"/>
  <c r="BR225" i="23" s="1"/>
  <c r="BV225" i="23"/>
  <c r="BU225" i="23" s="1"/>
  <c r="CN62" i="23" l="1"/>
  <c r="Q62" i="23"/>
  <c r="N63" i="23" s="1"/>
  <c r="S63" i="23" s="1"/>
  <c r="CK62" i="23"/>
  <c r="V62" i="23"/>
  <c r="U62" i="23" s="1"/>
  <c r="BZ225" i="23"/>
  <c r="BX225" i="23"/>
  <c r="AG225" i="23" s="1"/>
  <c r="AF226" i="23" s="1"/>
  <c r="AE226" i="23" s="1"/>
  <c r="CM62" i="23" l="1"/>
  <c r="CO62" i="23"/>
  <c r="BV226" i="23"/>
  <c r="BU226" i="23" s="1"/>
  <c r="BA226" i="23"/>
  <c r="BS226" i="23"/>
  <c r="BR226" i="23" s="1"/>
  <c r="CR62" i="23" l="1"/>
  <c r="CS62" i="23" s="1"/>
  <c r="CQ62" i="23" s="1"/>
  <c r="AW62" i="23" s="1"/>
  <c r="AR62" i="23"/>
  <c r="BX226" i="23"/>
  <c r="AG226" i="23" s="1"/>
  <c r="AF227" i="23" s="1"/>
  <c r="AE227" i="23" s="1"/>
  <c r="BZ226" i="23"/>
  <c r="CZ62" i="23" l="1"/>
  <c r="CY62" i="23"/>
  <c r="AN63" i="23"/>
  <c r="AL63" i="23" s="1"/>
  <c r="AO63" i="23" s="1"/>
  <c r="AM63" i="23"/>
  <c r="DA62" i="23"/>
  <c r="BA227" i="23"/>
  <c r="BS227" i="23"/>
  <c r="BR227" i="23" s="1"/>
  <c r="BV227" i="23"/>
  <c r="BU227" i="23" s="1"/>
  <c r="BN63" i="23" l="1"/>
  <c r="AU63" i="23"/>
  <c r="BZ227" i="23"/>
  <c r="BX227" i="23"/>
  <c r="AG227" i="23" s="1"/>
  <c r="AF228" i="23" s="1"/>
  <c r="AE228" i="23" s="1"/>
  <c r="BM63" i="23" l="1"/>
  <c r="BL63" i="23" s="1"/>
  <c r="BK63" i="23"/>
  <c r="BO63" i="23"/>
  <c r="BV228" i="23"/>
  <c r="BU228" i="23" s="1"/>
  <c r="BS228" i="23"/>
  <c r="BR228" i="23" s="1"/>
  <c r="BA228" i="23"/>
  <c r="BP63" i="23" l="1"/>
  <c r="BJ63" i="23" s="1"/>
  <c r="BZ228" i="23"/>
  <c r="BX228" i="23"/>
  <c r="AG228" i="23" s="1"/>
  <c r="AF229" i="23" s="1"/>
  <c r="AE229" i="23" s="1"/>
  <c r="O63" i="23" l="1"/>
  <c r="P63" i="23" s="1"/>
  <c r="CB63" i="23" s="1"/>
  <c r="AB63" i="23"/>
  <c r="AA63" i="23" s="1"/>
  <c r="Z64" i="23" s="1"/>
  <c r="Y64" i="23" s="1"/>
  <c r="T63" i="23"/>
  <c r="CC63" i="23" s="1"/>
  <c r="AP63" i="23"/>
  <c r="BA229" i="23"/>
  <c r="BV229" i="23"/>
  <c r="BU229" i="23" s="1"/>
  <c r="BS229" i="23"/>
  <c r="BR229" i="23" s="1"/>
  <c r="CF63" i="23" l="1"/>
  <c r="CE63" i="23" s="1"/>
  <c r="CI63" i="23" s="1"/>
  <c r="CH63" i="23" s="1"/>
  <c r="AV63" i="23"/>
  <c r="BZ229" i="23"/>
  <c r="BX229" i="23"/>
  <c r="AG229" i="23" s="1"/>
  <c r="AF230" i="23" s="1"/>
  <c r="AE230" i="23" s="1"/>
  <c r="V63" i="23" l="1"/>
  <c r="U63" i="23" s="1"/>
  <c r="Q63" i="23"/>
  <c r="N64" i="23" s="1"/>
  <c r="S64" i="23" s="1"/>
  <c r="CK63" i="23"/>
  <c r="AQ63" i="23"/>
  <c r="BS230" i="23"/>
  <c r="BR230" i="23" s="1"/>
  <c r="BV230" i="23"/>
  <c r="BU230" i="23" s="1"/>
  <c r="BA230" i="23"/>
  <c r="CN63" i="23" l="1"/>
  <c r="BX230" i="23"/>
  <c r="AG230" i="23" s="1"/>
  <c r="AF231" i="23" s="1"/>
  <c r="AE231" i="23" s="1"/>
  <c r="BZ230" i="23"/>
  <c r="CM63" i="23" l="1"/>
  <c r="CO63" i="23"/>
  <c r="BS231" i="23"/>
  <c r="BR231" i="23" s="1"/>
  <c r="BV231" i="23"/>
  <c r="BU231" i="23" s="1"/>
  <c r="BA231" i="23"/>
  <c r="CR63" i="23" l="1"/>
  <c r="CS63" i="23" s="1"/>
  <c r="CQ63" i="23" s="1"/>
  <c r="AW63" i="23" s="1"/>
  <c r="AR63" i="23"/>
  <c r="BZ231" i="23"/>
  <c r="BX231" i="23"/>
  <c r="AG231" i="23" s="1"/>
  <c r="AF232" i="23" s="1"/>
  <c r="AE232" i="23" s="1"/>
  <c r="DA63" i="23" l="1"/>
  <c r="CZ63" i="23"/>
  <c r="AM64" i="23"/>
  <c r="AL64" i="23" s="1"/>
  <c r="AO64" i="23" s="1"/>
  <c r="CY63" i="23"/>
  <c r="AN64" i="23"/>
  <c r="BS232" i="23"/>
  <c r="BR232" i="23" s="1"/>
  <c r="BA232" i="23"/>
  <c r="BV232" i="23"/>
  <c r="BU232" i="23" s="1"/>
  <c r="AU64" i="23" l="1"/>
  <c r="BO64" i="23" s="1"/>
  <c r="BX232" i="23"/>
  <c r="AG232" i="23" s="1"/>
  <c r="AF233" i="23" s="1"/>
  <c r="AE233" i="23" s="1"/>
  <c r="BZ232" i="23"/>
  <c r="BM64" i="23" l="1"/>
  <c r="BK64" i="23"/>
  <c r="BP64" i="23" s="1"/>
  <c r="BJ64" i="23" s="1"/>
  <c r="BN64" i="23"/>
  <c r="BV233" i="23"/>
  <c r="BU233" i="23" s="1"/>
  <c r="BS233" i="23"/>
  <c r="BR233" i="23" s="1"/>
  <c r="BA233" i="23"/>
  <c r="O64" i="23" l="1"/>
  <c r="P64" i="23" s="1"/>
  <c r="CB64" i="23" s="1"/>
  <c r="AB64" i="23"/>
  <c r="AA64" i="23" s="1"/>
  <c r="Z65" i="23" s="1"/>
  <c r="Y65" i="23" s="1"/>
  <c r="T64" i="23"/>
  <c r="AP64" i="23"/>
  <c r="BL64" i="23"/>
  <c r="BX233" i="23"/>
  <c r="AG233" i="23" s="1"/>
  <c r="AF234" i="23" s="1"/>
  <c r="AE234" i="23" s="1"/>
  <c r="BZ233" i="23"/>
  <c r="CF64" i="23" l="1"/>
  <c r="CE64" i="23" s="1"/>
  <c r="CI64" i="23" s="1"/>
  <c r="CH64" i="23" s="1"/>
  <c r="CC64" i="23"/>
  <c r="AV64" i="23"/>
  <c r="BV234" i="23"/>
  <c r="BU234" i="23" s="1"/>
  <c r="BA234" i="23"/>
  <c r="BS234" i="23"/>
  <c r="BR234" i="23" s="1"/>
  <c r="Q64" i="23" l="1"/>
  <c r="N65" i="23" s="1"/>
  <c r="S65" i="23" s="1"/>
  <c r="CK64" i="23"/>
  <c r="AQ64" i="23"/>
  <c r="V64" i="23"/>
  <c r="U64" i="23" s="1"/>
  <c r="BX234" i="23"/>
  <c r="AG234" i="23" s="1"/>
  <c r="AF235" i="23" s="1"/>
  <c r="AE235" i="23" s="1"/>
  <c r="BZ234" i="23"/>
  <c r="CN64" i="23" l="1"/>
  <c r="BS235" i="23"/>
  <c r="BR235" i="23" s="1"/>
  <c r="BA235" i="23"/>
  <c r="BV235" i="23"/>
  <c r="BU235" i="23" s="1"/>
  <c r="CM64" i="23" l="1"/>
  <c r="CO64" i="23"/>
  <c r="BX235" i="23"/>
  <c r="AG235" i="23" s="1"/>
  <c r="AF236" i="23" s="1"/>
  <c r="AE236" i="23" s="1"/>
  <c r="BZ235" i="23"/>
  <c r="CR64" i="23" l="1"/>
  <c r="CS64" i="23" s="1"/>
  <c r="CQ64" i="23" s="1"/>
  <c r="AW64" i="23" s="1"/>
  <c r="AR64" i="23"/>
  <c r="BV236" i="23"/>
  <c r="BU236" i="23" s="1"/>
  <c r="BA236" i="23"/>
  <c r="BS236" i="23"/>
  <c r="BR236" i="23" s="1"/>
  <c r="AM65" i="23" l="1"/>
  <c r="AN65" i="23"/>
  <c r="AL65" i="23" s="1"/>
  <c r="AO65" i="23" s="1"/>
  <c r="CY64" i="23"/>
  <c r="CZ64" i="23"/>
  <c r="DA64" i="23"/>
  <c r="AU65" i="23"/>
  <c r="BX236" i="23"/>
  <c r="AG236" i="23" s="1"/>
  <c r="AF237" i="23" s="1"/>
  <c r="AE237" i="23" s="1"/>
  <c r="BZ236" i="23"/>
  <c r="BM65" i="23" l="1"/>
  <c r="BO65" i="23"/>
  <c r="BP65" i="23" s="1"/>
  <c r="BJ65" i="23" s="1"/>
  <c r="BN65" i="23"/>
  <c r="BL65" i="23" s="1"/>
  <c r="BK65" i="23"/>
  <c r="BS237" i="23"/>
  <c r="BR237" i="23" s="1"/>
  <c r="BV237" i="23"/>
  <c r="BU237" i="23" s="1"/>
  <c r="BA237" i="23"/>
  <c r="O65" i="23" l="1"/>
  <c r="P65" i="23" s="1"/>
  <c r="AB65" i="23"/>
  <c r="AA65" i="23" s="1"/>
  <c r="Z66" i="23" s="1"/>
  <c r="Y66" i="23" s="1"/>
  <c r="T65" i="23"/>
  <c r="AV65" i="23"/>
  <c r="AP65" i="23"/>
  <c r="BZ237" i="23"/>
  <c r="BX237" i="23"/>
  <c r="AG237" i="23" s="1"/>
  <c r="AF238" i="23" s="1"/>
  <c r="AE238" i="23" s="1"/>
  <c r="CB65" i="23" l="1"/>
  <c r="CC65" i="23"/>
  <c r="CF65" i="23"/>
  <c r="CE65" i="23" s="1"/>
  <c r="BV238" i="23"/>
  <c r="BU238" i="23" s="1"/>
  <c r="BS238" i="23"/>
  <c r="BR238" i="23" s="1"/>
  <c r="BA238" i="23"/>
  <c r="CI65" i="23" l="1"/>
  <c r="CH65" i="23" s="1"/>
  <c r="BZ238" i="23"/>
  <c r="BX238" i="23"/>
  <c r="AG238" i="23" s="1"/>
  <c r="AF239" i="23" s="1"/>
  <c r="AE239" i="23" s="1"/>
  <c r="Q65" i="23" l="1"/>
  <c r="N66" i="23" s="1"/>
  <c r="S66" i="23" s="1"/>
  <c r="CK65" i="23"/>
  <c r="V65" i="23"/>
  <c r="U65" i="23" s="1"/>
  <c r="AQ65" i="23"/>
  <c r="BS239" i="23"/>
  <c r="BR239" i="23" s="1"/>
  <c r="BV239" i="23"/>
  <c r="BU239" i="23" s="1"/>
  <c r="BA239" i="23"/>
  <c r="CN65" i="23" l="1"/>
  <c r="BZ239" i="23"/>
  <c r="BX239" i="23"/>
  <c r="AG239" i="23" s="1"/>
  <c r="AF240" i="23" s="1"/>
  <c r="AE240" i="23" s="1"/>
  <c r="CM65" i="23" l="1"/>
  <c r="CO65" i="23"/>
  <c r="BA240" i="23"/>
  <c r="BS240" i="23"/>
  <c r="BR240" i="23" s="1"/>
  <c r="BV240" i="23"/>
  <c r="BU240" i="23" s="1"/>
  <c r="CR65" i="23" l="1"/>
  <c r="CS65" i="23" s="1"/>
  <c r="CQ65" i="23" s="1"/>
  <c r="AW65" i="23" s="1"/>
  <c r="AR65" i="23"/>
  <c r="BZ240" i="23"/>
  <c r="BX240" i="23"/>
  <c r="AG240" i="23" s="1"/>
  <c r="AF241" i="23" s="1"/>
  <c r="AE241" i="23" s="1"/>
  <c r="CZ65" i="23" l="1"/>
  <c r="CY65" i="23"/>
  <c r="AN66" i="23"/>
  <c r="AL66" i="23" s="1"/>
  <c r="AO66" i="23" s="1"/>
  <c r="DA65" i="23"/>
  <c r="AM66" i="23"/>
  <c r="BV241" i="23"/>
  <c r="BU241" i="23" s="1"/>
  <c r="BS241" i="23"/>
  <c r="BR241" i="23" s="1"/>
  <c r="BA241" i="23"/>
  <c r="BM66" i="23" l="1"/>
  <c r="BN66" i="23"/>
  <c r="BL66" i="23" s="1"/>
  <c r="BK66" i="23"/>
  <c r="AU66" i="23"/>
  <c r="BZ241" i="23"/>
  <c r="BX241" i="23"/>
  <c r="AG241" i="23" s="1"/>
  <c r="AF242" i="23" s="1"/>
  <c r="AE242" i="23" s="1"/>
  <c r="BO66" i="23" l="1"/>
  <c r="BP66" i="23"/>
  <c r="BJ66" i="23" s="1"/>
  <c r="BS242" i="23"/>
  <c r="BR242" i="23" s="1"/>
  <c r="BV242" i="23"/>
  <c r="BU242" i="23" s="1"/>
  <c r="BA242" i="23"/>
  <c r="O66" i="23" l="1"/>
  <c r="P66" i="23" s="1"/>
  <c r="CB66" i="23" s="1"/>
  <c r="AB66" i="23"/>
  <c r="AA66" i="23" s="1"/>
  <c r="Z67" i="23" s="1"/>
  <c r="Y67" i="23" s="1"/>
  <c r="T66" i="23"/>
  <c r="AP66" i="23"/>
  <c r="CF66" i="23" s="1"/>
  <c r="CE66" i="23" s="1"/>
  <c r="CI66" i="23" s="1"/>
  <c r="CH66" i="23" s="1"/>
  <c r="BX242" i="23"/>
  <c r="AG242" i="23" s="1"/>
  <c r="AF243" i="23" s="1"/>
  <c r="AE243" i="23" s="1"/>
  <c r="BZ242" i="23"/>
  <c r="AQ66" i="23" l="1"/>
  <c r="Q66" i="23"/>
  <c r="N67" i="23" s="1"/>
  <c r="S67" i="23" s="1"/>
  <c r="CC66" i="23"/>
  <c r="V66" i="23"/>
  <c r="U66" i="23" s="1"/>
  <c r="AV66" i="23"/>
  <c r="CK66" i="23"/>
  <c r="BA243" i="23"/>
  <c r="BV243" i="23"/>
  <c r="BU243" i="23" s="1"/>
  <c r="BS243" i="23"/>
  <c r="BR243" i="23" s="1"/>
  <c r="CN66" i="23" l="1"/>
  <c r="BX243" i="23"/>
  <c r="AG243" i="23" s="1"/>
  <c r="AF244" i="23" s="1"/>
  <c r="AE244" i="23" s="1"/>
  <c r="BZ243" i="23"/>
  <c r="CO66" i="23" l="1"/>
  <c r="CM66" i="23"/>
  <c r="BS244" i="23"/>
  <c r="BR244" i="23" s="1"/>
  <c r="BV244" i="23"/>
  <c r="BU244" i="23" s="1"/>
  <c r="BA244" i="23"/>
  <c r="CR66" i="23" l="1"/>
  <c r="CS66" i="23" s="1"/>
  <c r="CQ66" i="23" s="1"/>
  <c r="AW66" i="23" s="1"/>
  <c r="AR66" i="23"/>
  <c r="BX244" i="23"/>
  <c r="AG244" i="23" s="1"/>
  <c r="AF245" i="23" s="1"/>
  <c r="AE245" i="23" s="1"/>
  <c r="BZ244" i="23"/>
  <c r="CY66" i="23" l="1"/>
  <c r="AM67" i="23"/>
  <c r="DA66" i="23"/>
  <c r="CZ66" i="23"/>
  <c r="AN67" i="23"/>
  <c r="AL67" i="23" s="1"/>
  <c r="AO67" i="23" s="1"/>
  <c r="BA245" i="23"/>
  <c r="BS245" i="23"/>
  <c r="BR245" i="23" s="1"/>
  <c r="BV245" i="23"/>
  <c r="BU245" i="23" s="1"/>
  <c r="AU67" i="23" l="1"/>
  <c r="BO67" i="23"/>
  <c r="BN67" i="23"/>
  <c r="BM67" i="23"/>
  <c r="BL67" i="23" s="1"/>
  <c r="BK67" i="23"/>
  <c r="BP67" i="23" s="1"/>
  <c r="BJ67" i="23" s="1"/>
  <c r="BZ245" i="23"/>
  <c r="BX245" i="23"/>
  <c r="AG245" i="23" s="1"/>
  <c r="AF246" i="23" s="1"/>
  <c r="AE246" i="23" s="1"/>
  <c r="AP67" i="23" l="1"/>
  <c r="O67" i="23"/>
  <c r="P67" i="23" s="1"/>
  <c r="AB67" i="23"/>
  <c r="AA67" i="23" s="1"/>
  <c r="Z68" i="23" s="1"/>
  <c r="Y68" i="23" s="1"/>
  <c r="T67" i="23"/>
  <c r="AV67" i="23"/>
  <c r="BS246" i="23"/>
  <c r="BR246" i="23" s="1"/>
  <c r="BA246" i="23"/>
  <c r="BV246" i="23"/>
  <c r="BU246" i="23" s="1"/>
  <c r="CB67" i="23" l="1"/>
  <c r="CC67" i="23"/>
  <c r="CF67" i="23"/>
  <c r="CE67" i="23" s="1"/>
  <c r="BZ246" i="23"/>
  <c r="BX246" i="23"/>
  <c r="AG246" i="23" s="1"/>
  <c r="AF247" i="23" s="1"/>
  <c r="AE247" i="23" s="1"/>
  <c r="CI67" i="23" l="1"/>
  <c r="CH67" i="23" s="1"/>
  <c r="BS247" i="23"/>
  <c r="BR247" i="23" s="1"/>
  <c r="BV247" i="23"/>
  <c r="BU247" i="23" s="1"/>
  <c r="BA247" i="23"/>
  <c r="U67" i="23" l="1"/>
  <c r="Q67" i="23"/>
  <c r="N68" i="23" s="1"/>
  <c r="S68" i="23" s="1"/>
  <c r="CK67" i="23"/>
  <c r="AQ67" i="23"/>
  <c r="V67" i="23"/>
  <c r="BX247" i="23"/>
  <c r="AG247" i="23" s="1"/>
  <c r="AF248" i="23" s="1"/>
  <c r="AE248" i="23" s="1"/>
  <c r="BZ247" i="23"/>
  <c r="CN67" i="23" l="1"/>
  <c r="BV248" i="23"/>
  <c r="BU248" i="23" s="1"/>
  <c r="BS248" i="23"/>
  <c r="BR248" i="23" s="1"/>
  <c r="BA248" i="23"/>
  <c r="CO67" i="23" l="1"/>
  <c r="CM67" i="23"/>
  <c r="BZ248" i="23"/>
  <c r="BX248" i="23"/>
  <c r="AG248" i="23" s="1"/>
  <c r="AF249" i="23" s="1"/>
  <c r="AE249" i="23" s="1"/>
  <c r="CR67" i="23" l="1"/>
  <c r="CS67" i="23" s="1"/>
  <c r="CQ67" i="23" s="1"/>
  <c r="AW67" i="23" s="1"/>
  <c r="AR67" i="23"/>
  <c r="BA249" i="23"/>
  <c r="BV249" i="23"/>
  <c r="BU249" i="23" s="1"/>
  <c r="BS249" i="23"/>
  <c r="BR249" i="23" s="1"/>
  <c r="CY67" i="23" l="1"/>
  <c r="DA67" i="23"/>
  <c r="AN68" i="23"/>
  <c r="CZ67" i="23"/>
  <c r="AM68" i="23"/>
  <c r="AL68" i="23" s="1"/>
  <c r="AO68" i="23" s="1"/>
  <c r="BX249" i="23"/>
  <c r="AG249" i="23" s="1"/>
  <c r="AF250" i="23" s="1"/>
  <c r="AE250" i="23" s="1"/>
  <c r="BZ249" i="23"/>
  <c r="AU68" i="23" l="1"/>
  <c r="BO68" i="23"/>
  <c r="BM68" i="23"/>
  <c r="BL68" i="23" s="1"/>
  <c r="BN68" i="23"/>
  <c r="BK68" i="23"/>
  <c r="BV250" i="23"/>
  <c r="BU250" i="23" s="1"/>
  <c r="BS250" i="23"/>
  <c r="BR250" i="23" s="1"/>
  <c r="BA250" i="23"/>
  <c r="BP68" i="23" l="1"/>
  <c r="BJ68" i="23" s="1"/>
  <c r="BX250" i="23"/>
  <c r="AG250" i="23" s="1"/>
  <c r="AF251" i="23" s="1"/>
  <c r="AE251" i="23" s="1"/>
  <c r="BZ250" i="23"/>
  <c r="AP68" i="23" l="1"/>
  <c r="O68" i="23"/>
  <c r="P68" i="23" s="1"/>
  <c r="AB68" i="23"/>
  <c r="AA68" i="23" s="1"/>
  <c r="Z69" i="23" s="1"/>
  <c r="Y69" i="23" s="1"/>
  <c r="T68" i="23"/>
  <c r="BS251" i="23"/>
  <c r="BR251" i="23" s="1"/>
  <c r="BA251" i="23"/>
  <c r="BV251" i="23"/>
  <c r="BU251" i="23" s="1"/>
  <c r="CC68" i="23" l="1"/>
  <c r="CF68" i="23"/>
  <c r="CE68" i="23" s="1"/>
  <c r="AV68" i="23"/>
  <c r="CB68" i="23"/>
  <c r="CI68" i="23" s="1"/>
  <c r="CH68" i="23" s="1"/>
  <c r="AQ68" i="23" s="1"/>
  <c r="BX251" i="23"/>
  <c r="AG251" i="23" s="1"/>
  <c r="AF252" i="23" s="1"/>
  <c r="AE252" i="23" s="1"/>
  <c r="BZ251" i="23"/>
  <c r="CN68" i="23" l="1"/>
  <c r="V68" i="23"/>
  <c r="U68" i="23" s="1"/>
  <c r="Q68" i="23"/>
  <c r="N69" i="23" s="1"/>
  <c r="S69" i="23" s="1"/>
  <c r="CK68" i="23"/>
  <c r="BV252" i="23"/>
  <c r="BU252" i="23" s="1"/>
  <c r="BS252" i="23"/>
  <c r="BR252" i="23" s="1"/>
  <c r="BA252" i="23"/>
  <c r="CO68" i="23" l="1"/>
  <c r="CM68" i="23"/>
  <c r="BX252" i="23"/>
  <c r="AG252" i="23" s="1"/>
  <c r="AF253" i="23" s="1"/>
  <c r="AE253" i="23" s="1"/>
  <c r="BZ252" i="23"/>
  <c r="CR68" i="23" l="1"/>
  <c r="CS68" i="23" s="1"/>
  <c r="CQ68" i="23" s="1"/>
  <c r="AW68" i="23" s="1"/>
  <c r="AR68" i="23"/>
  <c r="BV253" i="23"/>
  <c r="BU253" i="23" s="1"/>
  <c r="BA253" i="23"/>
  <c r="BS253" i="23"/>
  <c r="BR253" i="23" s="1"/>
  <c r="AN69" i="23" l="1"/>
  <c r="AL69" i="23" s="1"/>
  <c r="AO69" i="23" s="1"/>
  <c r="CY68" i="23"/>
  <c r="DA68" i="23"/>
  <c r="CZ68" i="23"/>
  <c r="AM69" i="23"/>
  <c r="BZ253" i="23"/>
  <c r="BX253" i="23"/>
  <c r="AG253" i="23" s="1"/>
  <c r="AF254" i="23" s="1"/>
  <c r="AE254" i="23" s="1"/>
  <c r="AU69" i="23" l="1"/>
  <c r="BO69" i="23" s="1"/>
  <c r="BP69" i="23" s="1"/>
  <c r="BJ69" i="23" s="1"/>
  <c r="BM69" i="23"/>
  <c r="BN69" i="23"/>
  <c r="BL69" i="23" s="1"/>
  <c r="BK69" i="23"/>
  <c r="BA254" i="23"/>
  <c r="BS254" i="23"/>
  <c r="BR254" i="23" s="1"/>
  <c r="BV254" i="23"/>
  <c r="BU254" i="23" s="1"/>
  <c r="O69" i="23" l="1"/>
  <c r="P69" i="23" s="1"/>
  <c r="AB69" i="23"/>
  <c r="AA69" i="23" s="1"/>
  <c r="Z70" i="23" s="1"/>
  <c r="Y70" i="23" s="1"/>
  <c r="T69" i="23"/>
  <c r="CC69" i="23" s="1"/>
  <c r="AP69" i="23"/>
  <c r="BZ254" i="23"/>
  <c r="BX254" i="23"/>
  <c r="AG254" i="23" s="1"/>
  <c r="AF255" i="23" s="1"/>
  <c r="AE255" i="23" s="1"/>
  <c r="AV69" i="23" l="1"/>
  <c r="CF69" i="23"/>
  <c r="CE69" i="23" s="1"/>
  <c r="CI69" i="23" s="1"/>
  <c r="CH69" i="23" s="1"/>
  <c r="CB69" i="23"/>
  <c r="BS255" i="23"/>
  <c r="BR255" i="23" s="1"/>
  <c r="BV255" i="23"/>
  <c r="BU255" i="23" s="1"/>
  <c r="BA255" i="23"/>
  <c r="V69" i="23" l="1"/>
  <c r="U69" i="23" s="1"/>
  <c r="Q69" i="23"/>
  <c r="N70" i="23" s="1"/>
  <c r="S70" i="23" s="1"/>
  <c r="CK69" i="23"/>
  <c r="AQ69" i="23"/>
  <c r="BZ255" i="23"/>
  <c r="BX255" i="23"/>
  <c r="AG255" i="23" s="1"/>
  <c r="AF256" i="23" s="1"/>
  <c r="AE256" i="23" s="1"/>
  <c r="CN69" i="23" l="1"/>
  <c r="BA256" i="23"/>
  <c r="BV256" i="23"/>
  <c r="BU256" i="23" s="1"/>
  <c r="BS256" i="23"/>
  <c r="BR256" i="23" s="1"/>
  <c r="CM69" i="23" l="1"/>
  <c r="CO69" i="23"/>
  <c r="BX256" i="23"/>
  <c r="AG256" i="23" s="1"/>
  <c r="AF257" i="23" s="1"/>
  <c r="AE257" i="23" s="1"/>
  <c r="BZ256" i="23"/>
  <c r="CR69" i="23" l="1"/>
  <c r="CS69" i="23" s="1"/>
  <c r="CQ69" i="23" s="1"/>
  <c r="AW69" i="23" s="1"/>
  <c r="AR69" i="23"/>
  <c r="BA257" i="23"/>
  <c r="BV257" i="23"/>
  <c r="BU257" i="23" s="1"/>
  <c r="BS257" i="23"/>
  <c r="BR257" i="23" s="1"/>
  <c r="AM70" i="23" l="1"/>
  <c r="CZ69" i="23"/>
  <c r="AN70" i="23"/>
  <c r="AL70" i="23" s="1"/>
  <c r="AO70" i="23" s="1"/>
  <c r="DA69" i="23"/>
  <c r="CY69" i="23"/>
  <c r="BZ257" i="23"/>
  <c r="BX257" i="23"/>
  <c r="AG257" i="23" s="1"/>
  <c r="AF258" i="23" s="1"/>
  <c r="AE258" i="23" s="1"/>
  <c r="BK70" i="23" l="1"/>
  <c r="AU70" i="23"/>
  <c r="BM70" i="23" s="1"/>
  <c r="BS258" i="23"/>
  <c r="BR258" i="23" s="1"/>
  <c r="BV258" i="23"/>
  <c r="BU258" i="23" s="1"/>
  <c r="BA258" i="23"/>
  <c r="BN70" i="23" l="1"/>
  <c r="BL70" i="23" s="1"/>
  <c r="BO70" i="23"/>
  <c r="BP70" i="23" s="1"/>
  <c r="BJ70" i="23" s="1"/>
  <c r="BX258" i="23"/>
  <c r="AG258" i="23" s="1"/>
  <c r="AF259" i="23" s="1"/>
  <c r="AE259" i="23" s="1"/>
  <c r="BZ258" i="23"/>
  <c r="O70" i="23" l="1"/>
  <c r="P70" i="23" s="1"/>
  <c r="CB70" i="23" s="1"/>
  <c r="AB70" i="23"/>
  <c r="AA70" i="23" s="1"/>
  <c r="Z71" i="23" s="1"/>
  <c r="Y71" i="23" s="1"/>
  <c r="T70" i="23"/>
  <c r="AP70" i="23"/>
  <c r="AV70" i="23" s="1"/>
  <c r="BV259" i="23"/>
  <c r="BU259" i="23" s="1"/>
  <c r="BA259" i="23"/>
  <c r="BS259" i="23"/>
  <c r="BR259" i="23" s="1"/>
  <c r="CC70" i="23" l="1"/>
  <c r="CF70" i="23"/>
  <c r="CE70" i="23" s="1"/>
  <c r="CI70" i="23" s="1"/>
  <c r="CH70" i="23" s="1"/>
  <c r="BZ259" i="23"/>
  <c r="BX259" i="23"/>
  <c r="AG259" i="23" s="1"/>
  <c r="AF260" i="23" s="1"/>
  <c r="AE260" i="23" s="1"/>
  <c r="Q70" i="23" l="1"/>
  <c r="N71" i="23" s="1"/>
  <c r="S71" i="23" s="1"/>
  <c r="CK70" i="23"/>
  <c r="AQ70" i="23"/>
  <c r="V70" i="23"/>
  <c r="U70" i="23" s="1"/>
  <c r="BV260" i="23"/>
  <c r="BU260" i="23" s="1"/>
  <c r="BS260" i="23"/>
  <c r="BR260" i="23" s="1"/>
  <c r="BA260" i="23"/>
  <c r="CN70" i="23" l="1"/>
  <c r="BX260" i="23"/>
  <c r="AG260" i="23" s="1"/>
  <c r="AF261" i="23" s="1"/>
  <c r="AE261" i="23" s="1"/>
  <c r="BZ260" i="23"/>
  <c r="CO70" i="23" l="1"/>
  <c r="CM70" i="23"/>
  <c r="BS261" i="23"/>
  <c r="BR261" i="23" s="1"/>
  <c r="BA261" i="23"/>
  <c r="BV261" i="23"/>
  <c r="BU261" i="23" s="1"/>
  <c r="CR70" i="23" l="1"/>
  <c r="CS70" i="23" s="1"/>
  <c r="CQ70" i="23" s="1"/>
  <c r="AW70" i="23" s="1"/>
  <c r="AR70" i="23"/>
  <c r="BZ261" i="23"/>
  <c r="BX261" i="23"/>
  <c r="AG261" i="23" s="1"/>
  <c r="AF262" i="23" s="1"/>
  <c r="AE262" i="23" s="1"/>
  <c r="AM71" i="23" l="1"/>
  <c r="AN71" i="23"/>
  <c r="AL71" i="23" s="1"/>
  <c r="AO71" i="23" s="1"/>
  <c r="CZ70" i="23"/>
  <c r="DA70" i="23"/>
  <c r="CY70" i="23"/>
  <c r="BV262" i="23"/>
  <c r="BU262" i="23" s="1"/>
  <c r="BA262" i="23"/>
  <c r="BS262" i="23"/>
  <c r="BR262" i="23" s="1"/>
  <c r="AU71" i="23" l="1"/>
  <c r="BM71" i="23" s="1"/>
  <c r="BX262" i="23"/>
  <c r="AG262" i="23" s="1"/>
  <c r="AF263" i="23" s="1"/>
  <c r="AE263" i="23" s="1"/>
  <c r="BZ262" i="23"/>
  <c r="BO71" i="23" l="1"/>
  <c r="BN71" i="23"/>
  <c r="BL71" i="23" s="1"/>
  <c r="BK71" i="23"/>
  <c r="BS263" i="23"/>
  <c r="BR263" i="23" s="1"/>
  <c r="BV263" i="23"/>
  <c r="BU263" i="23" s="1"/>
  <c r="BA263" i="23"/>
  <c r="BP71" i="23" l="1"/>
  <c r="BJ71" i="23" s="1"/>
  <c r="BX263" i="23"/>
  <c r="AG263" i="23" s="1"/>
  <c r="AF264" i="23" s="1"/>
  <c r="AE264" i="23" s="1"/>
  <c r="BZ263" i="23"/>
  <c r="O71" i="23" l="1"/>
  <c r="P71" i="23" s="1"/>
  <c r="CB71" i="23" s="1"/>
  <c r="AB71" i="23"/>
  <c r="AA71" i="23" s="1"/>
  <c r="Z72" i="23" s="1"/>
  <c r="Y72" i="23" s="1"/>
  <c r="T71" i="23"/>
  <c r="AP71" i="23"/>
  <c r="BA264" i="23"/>
  <c r="BS264" i="23"/>
  <c r="BR264" i="23" s="1"/>
  <c r="BV264" i="23"/>
  <c r="BU264" i="23" s="1"/>
  <c r="CC71" i="23" l="1"/>
  <c r="AV71" i="23"/>
  <c r="CF71" i="23"/>
  <c r="CE71" i="23" s="1"/>
  <c r="CI71" i="23" s="1"/>
  <c r="CH71" i="23" s="1"/>
  <c r="AQ71" i="23" s="1"/>
  <c r="BZ264" i="23"/>
  <c r="BX264" i="23"/>
  <c r="AG264" i="23" s="1"/>
  <c r="AF265" i="23" s="1"/>
  <c r="AE265" i="23" s="1"/>
  <c r="CN71" i="23" l="1"/>
  <c r="Q71" i="23"/>
  <c r="N72" i="23" s="1"/>
  <c r="S72" i="23" s="1"/>
  <c r="CK71" i="23"/>
  <c r="V71" i="23"/>
  <c r="U71" i="23" s="1"/>
  <c r="BS265" i="23"/>
  <c r="BR265" i="23" s="1"/>
  <c r="BA265" i="23"/>
  <c r="BV265" i="23"/>
  <c r="BU265" i="23" s="1"/>
  <c r="CO71" i="23" l="1"/>
  <c r="CM71" i="23"/>
  <c r="BZ265" i="23"/>
  <c r="BX265" i="23"/>
  <c r="AG265" i="23" s="1"/>
  <c r="AF266" i="23" s="1"/>
  <c r="AE266" i="23" s="1"/>
  <c r="AR71" i="23" l="1"/>
  <c r="CR71" i="23"/>
  <c r="CS71" i="23" s="1"/>
  <c r="CQ71" i="23" s="1"/>
  <c r="AW71" i="23" s="1"/>
  <c r="BV266" i="23"/>
  <c r="BU266" i="23" s="1"/>
  <c r="BS266" i="23"/>
  <c r="BR266" i="23" s="1"/>
  <c r="BA266" i="23"/>
  <c r="AN72" i="23" l="1"/>
  <c r="AL72" i="23" s="1"/>
  <c r="AO72" i="23" s="1"/>
  <c r="CZ71" i="23"/>
  <c r="CY71" i="23"/>
  <c r="AM72" i="23"/>
  <c r="DA71" i="23"/>
  <c r="BZ266" i="23"/>
  <c r="BX266" i="23"/>
  <c r="AG266" i="23" s="1"/>
  <c r="AF267" i="23" s="1"/>
  <c r="AE267" i="23" s="1"/>
  <c r="BM72" i="23" l="1"/>
  <c r="AU72" i="23"/>
  <c r="BA267" i="23"/>
  <c r="BS267" i="23"/>
  <c r="BR267" i="23" s="1"/>
  <c r="BV267" i="23"/>
  <c r="BU267" i="23" s="1"/>
  <c r="BO72" i="23" l="1"/>
  <c r="BP72" i="23" s="1"/>
  <c r="BJ72" i="23" s="1"/>
  <c r="BK72" i="23"/>
  <c r="BN72" i="23"/>
  <c r="BL72" i="23" s="1"/>
  <c r="BZ267" i="23"/>
  <c r="BX267" i="23"/>
  <c r="AG267" i="23" s="1"/>
  <c r="AF268" i="23" s="1"/>
  <c r="AE268" i="23" s="1"/>
  <c r="AB72" i="23" l="1"/>
  <c r="AA72" i="23" s="1"/>
  <c r="Z73" i="23" s="1"/>
  <c r="Y73" i="23" s="1"/>
  <c r="O72" i="23"/>
  <c r="P72" i="23" s="1"/>
  <c r="T72" i="23"/>
  <c r="AP72" i="23"/>
  <c r="AV72" i="23" s="1"/>
  <c r="BV268" i="23"/>
  <c r="BU268" i="23" s="1"/>
  <c r="BA268" i="23"/>
  <c r="BS268" i="23"/>
  <c r="BR268" i="23" s="1"/>
  <c r="CC72" i="23" l="1"/>
  <c r="CB72" i="23"/>
  <c r="CF72" i="23"/>
  <c r="CE72" i="23" s="1"/>
  <c r="CI72" i="23" s="1"/>
  <c r="CH72" i="23" s="1"/>
  <c r="AQ72" i="23" s="1"/>
  <c r="BZ268" i="23"/>
  <c r="BX268" i="23"/>
  <c r="AG268" i="23" s="1"/>
  <c r="AF269" i="23" s="1"/>
  <c r="AE269" i="23" s="1"/>
  <c r="CN72" i="23" l="1"/>
  <c r="V72" i="23"/>
  <c r="U72" i="23" s="1"/>
  <c r="Q72" i="23"/>
  <c r="N73" i="23" s="1"/>
  <c r="CK72" i="23"/>
  <c r="BV269" i="23"/>
  <c r="BU269" i="23" s="1"/>
  <c r="BS269" i="23"/>
  <c r="BR269" i="23" s="1"/>
  <c r="BA269" i="23"/>
  <c r="S73" i="23" l="1"/>
  <c r="CM72" i="23"/>
  <c r="CO72" i="23"/>
  <c r="BZ269" i="23"/>
  <c r="BX269" i="23"/>
  <c r="AG269" i="23" s="1"/>
  <c r="AF270" i="23" s="1"/>
  <c r="AE270" i="23" s="1"/>
  <c r="CR72" i="23" l="1"/>
  <c r="CS72" i="23" s="1"/>
  <c r="CQ72" i="23" s="1"/>
  <c r="AW72" i="23" s="1"/>
  <c r="AR72" i="23"/>
  <c r="BA270" i="23"/>
  <c r="BV270" i="23"/>
  <c r="BU270" i="23" s="1"/>
  <c r="BS270" i="23"/>
  <c r="BR270" i="23" s="1"/>
  <c r="DA72" i="23" l="1"/>
  <c r="CY72" i="23"/>
  <c r="AM73" i="23"/>
  <c r="AN73" i="23"/>
  <c r="AL73" i="23" s="1"/>
  <c r="AO73" i="23" s="1"/>
  <c r="CZ72" i="23"/>
  <c r="BX270" i="23"/>
  <c r="AG270" i="23" s="1"/>
  <c r="AF271" i="23" s="1"/>
  <c r="AE271" i="23" s="1"/>
  <c r="BZ270" i="23"/>
  <c r="BO73" i="23" l="1"/>
  <c r="AU73" i="23"/>
  <c r="BN73" i="23" s="1"/>
  <c r="BS271" i="23"/>
  <c r="BR271" i="23" s="1"/>
  <c r="BV271" i="23"/>
  <c r="BU271" i="23" s="1"/>
  <c r="BA271" i="23"/>
  <c r="BM73" i="23" l="1"/>
  <c r="BL73" i="23" s="1"/>
  <c r="BK73" i="23"/>
  <c r="BP73" i="23" s="1"/>
  <c r="BJ73" i="23" s="1"/>
  <c r="BX271" i="23"/>
  <c r="AG271" i="23" s="1"/>
  <c r="AF272" i="23" s="1"/>
  <c r="AE272" i="23" s="1"/>
  <c r="BZ271" i="23"/>
  <c r="O73" i="23" l="1"/>
  <c r="P73" i="23" s="1"/>
  <c r="AB73" i="23"/>
  <c r="AA73" i="23" s="1"/>
  <c r="Z74" i="23" s="1"/>
  <c r="Y74" i="23" s="1"/>
  <c r="T73" i="23"/>
  <c r="AP73" i="23"/>
  <c r="BA272" i="23"/>
  <c r="BV272" i="23"/>
  <c r="BU272" i="23" s="1"/>
  <c r="BS272" i="23"/>
  <c r="BR272" i="23" s="1"/>
  <c r="CC73" i="23" l="1"/>
  <c r="AV73" i="23"/>
  <c r="CF73" i="23"/>
  <c r="CE73" i="23" s="1"/>
  <c r="CB73" i="23"/>
  <c r="CI73" i="23" s="1"/>
  <c r="CH73" i="23" s="1"/>
  <c r="BX272" i="23"/>
  <c r="AG272" i="23" s="1"/>
  <c r="AF273" i="23" s="1"/>
  <c r="AE273" i="23" s="1"/>
  <c r="BZ272" i="23"/>
  <c r="U73" i="23" l="1"/>
  <c r="Q73" i="23"/>
  <c r="N74" i="23" s="1"/>
  <c r="S74" i="23" s="1"/>
  <c r="CK73" i="23"/>
  <c r="AQ73" i="23"/>
  <c r="V73" i="23"/>
  <c r="BA273" i="23"/>
  <c r="BS273" i="23"/>
  <c r="BR273" i="23" s="1"/>
  <c r="BV273" i="23"/>
  <c r="BU273" i="23" s="1"/>
  <c r="CN73" i="23" l="1"/>
  <c r="BX273" i="23"/>
  <c r="AG273" i="23" s="1"/>
  <c r="AF274" i="23" s="1"/>
  <c r="AE274" i="23" s="1"/>
  <c r="BZ273" i="23"/>
  <c r="CM73" i="23" l="1"/>
  <c r="CO73" i="23"/>
  <c r="BA274" i="23"/>
  <c r="BS274" i="23"/>
  <c r="BR274" i="23" s="1"/>
  <c r="BV274" i="23"/>
  <c r="BU274" i="23" s="1"/>
  <c r="CR73" i="23" l="1"/>
  <c r="CS73" i="23" s="1"/>
  <c r="CQ73" i="23" s="1"/>
  <c r="AW73" i="23" s="1"/>
  <c r="AR73" i="23"/>
  <c r="BZ274" i="23"/>
  <c r="BX274" i="23"/>
  <c r="AG274" i="23" s="1"/>
  <c r="AF275" i="23" s="1"/>
  <c r="AE275" i="23" s="1"/>
  <c r="AM74" i="23" l="1"/>
  <c r="AL74" i="23" s="1"/>
  <c r="AO74" i="23" s="1"/>
  <c r="AN74" i="23"/>
  <c r="DA73" i="23"/>
  <c r="CY73" i="23"/>
  <c r="CZ73" i="23"/>
  <c r="BS275" i="23"/>
  <c r="BR275" i="23" s="1"/>
  <c r="BA275" i="23"/>
  <c r="BV275" i="23"/>
  <c r="BU275" i="23" s="1"/>
  <c r="AU74" i="23" l="1"/>
  <c r="BN74" i="23"/>
  <c r="BO74" i="23"/>
  <c r="BP74" i="23" s="1"/>
  <c r="BJ74" i="23" s="1"/>
  <c r="AP74" i="23" s="1"/>
  <c r="BK74" i="23"/>
  <c r="BX275" i="23"/>
  <c r="AG275" i="23" s="1"/>
  <c r="AF276" i="23" s="1"/>
  <c r="AE276" i="23" s="1"/>
  <c r="BZ275" i="23"/>
  <c r="CF74" i="23" l="1"/>
  <c r="CE74" i="23" s="1"/>
  <c r="O74" i="23"/>
  <c r="P74" i="23" s="1"/>
  <c r="CB74" i="23" s="1"/>
  <c r="CI74" i="23" s="1"/>
  <c r="CH74" i="23" s="1"/>
  <c r="Q74" i="23" s="1"/>
  <c r="N75" i="23" s="1"/>
  <c r="S75" i="23" s="1"/>
  <c r="AB74" i="23"/>
  <c r="AA74" i="23" s="1"/>
  <c r="Z75" i="23" s="1"/>
  <c r="Y75" i="23" s="1"/>
  <c r="T74" i="23"/>
  <c r="BL74" i="23"/>
  <c r="BM74" i="23"/>
  <c r="AV74" i="23"/>
  <c r="BV276" i="23"/>
  <c r="BU276" i="23" s="1"/>
  <c r="BS276" i="23"/>
  <c r="BR276" i="23" s="1"/>
  <c r="BA276" i="23"/>
  <c r="CK74" i="23" l="1"/>
  <c r="CC74" i="23"/>
  <c r="V74" i="23"/>
  <c r="U74" i="23" s="1"/>
  <c r="AQ74" i="23"/>
  <c r="BZ276" i="23"/>
  <c r="BX276" i="23"/>
  <c r="AG276" i="23" s="1"/>
  <c r="AF277" i="23" s="1"/>
  <c r="AE277" i="23" s="1"/>
  <c r="CN74" i="23" l="1"/>
  <c r="BV277" i="23"/>
  <c r="BU277" i="23" s="1"/>
  <c r="BA277" i="23"/>
  <c r="BS277" i="23"/>
  <c r="BR277" i="23" s="1"/>
  <c r="CO74" i="23" l="1"/>
  <c r="CM74" i="23"/>
  <c r="BZ277" i="23"/>
  <c r="BX277" i="23"/>
  <c r="AG277" i="23" s="1"/>
  <c r="AF278" i="23" s="1"/>
  <c r="AE278" i="23" s="1"/>
  <c r="CR74" i="23" l="1"/>
  <c r="CS74" i="23" s="1"/>
  <c r="CQ74" i="23" s="1"/>
  <c r="AW74" i="23" s="1"/>
  <c r="AR74" i="23"/>
  <c r="BV278" i="23"/>
  <c r="BU278" i="23" s="1"/>
  <c r="BS278" i="23"/>
  <c r="BR278" i="23" s="1"/>
  <c r="BA278" i="23"/>
  <c r="DA74" i="23" l="1"/>
  <c r="AM75" i="23"/>
  <c r="CY74" i="23"/>
  <c r="AN75" i="23"/>
  <c r="AL75" i="23" s="1"/>
  <c r="AO75" i="23" s="1"/>
  <c r="CZ74" i="23"/>
  <c r="BX278" i="23"/>
  <c r="AG278" i="23" s="1"/>
  <c r="AF279" i="23" s="1"/>
  <c r="AE279" i="23" s="1"/>
  <c r="BZ278" i="23"/>
  <c r="BN75" i="23" l="1"/>
  <c r="BK75" i="23"/>
  <c r="AU75" i="23"/>
  <c r="BS279" i="23"/>
  <c r="BR279" i="23" s="1"/>
  <c r="BA279" i="23"/>
  <c r="BV279" i="23"/>
  <c r="BU279" i="23" s="1"/>
  <c r="BM75" i="23" l="1"/>
  <c r="BL75" i="23" s="1"/>
  <c r="BO75" i="23"/>
  <c r="BP75" i="23" s="1"/>
  <c r="BJ75" i="23" s="1"/>
  <c r="BX279" i="23"/>
  <c r="AG279" i="23" s="1"/>
  <c r="AF280" i="23" s="1"/>
  <c r="AE280" i="23" s="1"/>
  <c r="BZ279" i="23"/>
  <c r="O75" i="23" l="1"/>
  <c r="P75" i="23" s="1"/>
  <c r="T75" i="23"/>
  <c r="CC75" i="23" s="1"/>
  <c r="AB75" i="23"/>
  <c r="AA75" i="23" s="1"/>
  <c r="Z76" i="23" s="1"/>
  <c r="Y76" i="23" s="1"/>
  <c r="AP75" i="23"/>
  <c r="AV75" i="23" s="1"/>
  <c r="BS280" i="23"/>
  <c r="BR280" i="23" s="1"/>
  <c r="BA280" i="23"/>
  <c r="BV280" i="23"/>
  <c r="BU280" i="23" s="1"/>
  <c r="CF75" i="23" l="1"/>
  <c r="CE75" i="23" s="1"/>
  <c r="CI75" i="23" s="1"/>
  <c r="CH75" i="23" s="1"/>
  <c r="CB75" i="23"/>
  <c r="BZ280" i="23"/>
  <c r="BX280" i="23"/>
  <c r="AG280" i="23" s="1"/>
  <c r="AF281" i="23" s="1"/>
  <c r="AE281" i="23" s="1"/>
  <c r="V75" i="23" l="1"/>
  <c r="U75" i="23" s="1"/>
  <c r="Q75" i="23"/>
  <c r="N76" i="23" s="1"/>
  <c r="S76" i="23" s="1"/>
  <c r="CK75" i="23"/>
  <c r="AQ75" i="23"/>
  <c r="BS281" i="23"/>
  <c r="BR281" i="23" s="1"/>
  <c r="BV281" i="23"/>
  <c r="BU281" i="23" s="1"/>
  <c r="BA281" i="23"/>
  <c r="CN75" i="23" l="1"/>
  <c r="BX281" i="23"/>
  <c r="AG281" i="23" s="1"/>
  <c r="AF282" i="23" s="1"/>
  <c r="AE282" i="23" s="1"/>
  <c r="BZ281" i="23"/>
  <c r="CM75" i="23" l="1"/>
  <c r="CO75" i="23"/>
  <c r="BS282" i="23"/>
  <c r="BR282" i="23" s="1"/>
  <c r="BV282" i="23"/>
  <c r="BU282" i="23" s="1"/>
  <c r="BA282" i="23"/>
  <c r="CR75" i="23" l="1"/>
  <c r="CS75" i="23" s="1"/>
  <c r="CQ75" i="23" s="1"/>
  <c r="AW75" i="23" s="1"/>
  <c r="AR75" i="23"/>
  <c r="BZ282" i="23"/>
  <c r="BX282" i="23"/>
  <c r="AG282" i="23" s="1"/>
  <c r="AF283" i="23" s="1"/>
  <c r="AE283" i="23" s="1"/>
  <c r="CY75" i="23" l="1"/>
  <c r="DA75" i="23"/>
  <c r="CZ75" i="23"/>
  <c r="AN76" i="23"/>
  <c r="AL76" i="23" s="1"/>
  <c r="AO76" i="23" s="1"/>
  <c r="AM76" i="23"/>
  <c r="BA283" i="23"/>
  <c r="BV283" i="23"/>
  <c r="BU283" i="23" s="1"/>
  <c r="BS283" i="23"/>
  <c r="BR283" i="23" s="1"/>
  <c r="AU76" i="23" l="1"/>
  <c r="BX283" i="23"/>
  <c r="AG283" i="23" s="1"/>
  <c r="AF284" i="23" s="1"/>
  <c r="AE284" i="23" s="1"/>
  <c r="BZ283" i="23"/>
  <c r="BN76" i="23" l="1"/>
  <c r="BK76" i="23"/>
  <c r="BM76" i="23"/>
  <c r="BL76" i="23" s="1"/>
  <c r="BO76" i="23"/>
  <c r="BV284" i="23"/>
  <c r="BU284" i="23" s="1"/>
  <c r="BS284" i="23"/>
  <c r="BR284" i="23" s="1"/>
  <c r="BA284" i="23"/>
  <c r="BP76" i="23" l="1"/>
  <c r="BJ76" i="23" s="1"/>
  <c r="BX284" i="23"/>
  <c r="AG284" i="23" s="1"/>
  <c r="AF285" i="23" s="1"/>
  <c r="AE285" i="23" s="1"/>
  <c r="BZ284" i="23"/>
  <c r="AP76" i="23" l="1"/>
  <c r="O76" i="23"/>
  <c r="P76" i="23" s="1"/>
  <c r="AB76" i="23"/>
  <c r="AA76" i="23" s="1"/>
  <c r="Z77" i="23" s="1"/>
  <c r="Y77" i="23" s="1"/>
  <c r="T76" i="23"/>
  <c r="AV76" i="23"/>
  <c r="BS285" i="23"/>
  <c r="BR285" i="23" s="1"/>
  <c r="BV285" i="23"/>
  <c r="BU285" i="23" s="1"/>
  <c r="BA285" i="23"/>
  <c r="CB76" i="23" l="1"/>
  <c r="CC76" i="23"/>
  <c r="CF76" i="23"/>
  <c r="CE76" i="23" s="1"/>
  <c r="BZ285" i="23"/>
  <c r="BX285" i="23"/>
  <c r="AG285" i="23" s="1"/>
  <c r="AF286" i="23" s="1"/>
  <c r="AE286" i="23" s="1"/>
  <c r="CI76" i="23" l="1"/>
  <c r="CH76" i="23" s="1"/>
  <c r="BV286" i="23"/>
  <c r="BU286" i="23" s="1"/>
  <c r="BA286" i="23"/>
  <c r="BS286" i="23"/>
  <c r="BR286" i="23" s="1"/>
  <c r="Q76" i="23" l="1"/>
  <c r="N77" i="23" s="1"/>
  <c r="S77" i="23" s="1"/>
  <c r="CK76" i="23"/>
  <c r="V76" i="23"/>
  <c r="U76" i="23" s="1"/>
  <c r="AQ76" i="23"/>
  <c r="BZ286" i="23"/>
  <c r="BX286" i="23"/>
  <c r="AG286" i="23" s="1"/>
  <c r="AF287" i="23" s="1"/>
  <c r="AE287" i="23" s="1"/>
  <c r="CN76" i="23" l="1"/>
  <c r="BS287" i="23"/>
  <c r="BR287" i="23" s="1"/>
  <c r="BV287" i="23"/>
  <c r="BU287" i="23" s="1"/>
  <c r="BA287" i="23"/>
  <c r="CM76" i="23" l="1"/>
  <c r="CO76" i="23"/>
  <c r="BZ287" i="23"/>
  <c r="BX287" i="23"/>
  <c r="AG287" i="23" s="1"/>
  <c r="AF288" i="23" s="1"/>
  <c r="AE288" i="23" s="1"/>
  <c r="CR76" i="23" l="1"/>
  <c r="CS76" i="23" s="1"/>
  <c r="CQ76" i="23" s="1"/>
  <c r="AW76" i="23" s="1"/>
  <c r="AR76" i="23"/>
  <c r="BV288" i="23"/>
  <c r="BU288" i="23" s="1"/>
  <c r="BA288" i="23"/>
  <c r="BS288" i="23"/>
  <c r="BR288" i="23" s="1"/>
  <c r="AM77" i="23" l="1"/>
  <c r="CY76" i="23"/>
  <c r="AN77" i="23"/>
  <c r="AL77" i="23" s="1"/>
  <c r="AO77" i="23" s="1"/>
  <c r="DA76" i="23"/>
  <c r="CZ76" i="23"/>
  <c r="BZ288" i="23"/>
  <c r="BX288" i="23"/>
  <c r="AG288" i="23" s="1"/>
  <c r="AF289" i="23" s="1"/>
  <c r="AE289" i="23" s="1"/>
  <c r="BO77" i="23" l="1"/>
  <c r="BK77" i="23"/>
  <c r="AU77" i="23"/>
  <c r="BS289" i="23"/>
  <c r="BR289" i="23" s="1"/>
  <c r="BV289" i="23"/>
  <c r="BU289" i="23" s="1"/>
  <c r="BA289" i="23"/>
  <c r="BP77" i="23" l="1"/>
  <c r="BJ77" i="23" s="1"/>
  <c r="BN77" i="23"/>
  <c r="BM77" i="23"/>
  <c r="BL77" i="23" s="1"/>
  <c r="BX289" i="23"/>
  <c r="AG289" i="23" s="1"/>
  <c r="AF290" i="23" s="1"/>
  <c r="AE290" i="23" s="1"/>
  <c r="BZ289" i="23"/>
  <c r="O77" i="23" l="1"/>
  <c r="P77" i="23" s="1"/>
  <c r="CB77" i="23" s="1"/>
  <c r="AB77" i="23"/>
  <c r="AA77" i="23" s="1"/>
  <c r="Z78" i="23" s="1"/>
  <c r="Y78" i="23" s="1"/>
  <c r="T77" i="23"/>
  <c r="AP77" i="23"/>
  <c r="BA290" i="23"/>
  <c r="BV290" i="23"/>
  <c r="BU290" i="23" s="1"/>
  <c r="BS290" i="23"/>
  <c r="BR290" i="23" s="1"/>
  <c r="CF77" i="23" l="1"/>
  <c r="CE77" i="23" s="1"/>
  <c r="AV77" i="23"/>
  <c r="CC77" i="23"/>
  <c r="CI77" i="23"/>
  <c r="CH77" i="23" s="1"/>
  <c r="BX290" i="23"/>
  <c r="AG290" i="23" s="1"/>
  <c r="AF291" i="23" s="1"/>
  <c r="AE291" i="23" s="1"/>
  <c r="BZ290" i="23"/>
  <c r="Q77" i="23" l="1"/>
  <c r="N78" i="23" s="1"/>
  <c r="S78" i="23" s="1"/>
  <c r="CK77" i="23"/>
  <c r="AQ77" i="23"/>
  <c r="V77" i="23"/>
  <c r="U77" i="23" s="1"/>
  <c r="BV291" i="23"/>
  <c r="BU291" i="23" s="1"/>
  <c r="BS291" i="23"/>
  <c r="BR291" i="23" s="1"/>
  <c r="BA291" i="23"/>
  <c r="CN77" i="23" l="1"/>
  <c r="BX291" i="23"/>
  <c r="AG291" i="23" s="1"/>
  <c r="AF292" i="23" s="1"/>
  <c r="AE292" i="23" s="1"/>
  <c r="BZ291" i="23"/>
  <c r="CM77" i="23" l="1"/>
  <c r="CO77" i="23"/>
  <c r="BV292" i="23"/>
  <c r="BU292" i="23" s="1"/>
  <c r="BS292" i="23"/>
  <c r="BR292" i="23" s="1"/>
  <c r="BA292" i="23"/>
  <c r="CR77" i="23" l="1"/>
  <c r="CS77" i="23" s="1"/>
  <c r="CQ77" i="23" s="1"/>
  <c r="AW77" i="23" s="1"/>
  <c r="AR77" i="23"/>
  <c r="BZ292" i="23"/>
  <c r="BX292" i="23"/>
  <c r="AG292" i="23" s="1"/>
  <c r="AF293" i="23" s="1"/>
  <c r="AE293" i="23" s="1"/>
  <c r="DA77" i="23" l="1"/>
  <c r="AM78" i="23"/>
  <c r="CY77" i="23"/>
  <c r="CZ77" i="23"/>
  <c r="AN78" i="23"/>
  <c r="AL78" i="23" s="1"/>
  <c r="AO78" i="23" s="1"/>
  <c r="BA293" i="23"/>
  <c r="BV293" i="23"/>
  <c r="BU293" i="23" s="1"/>
  <c r="BS293" i="23"/>
  <c r="BR293" i="23" s="1"/>
  <c r="AU78" i="23" l="1"/>
  <c r="BM78" i="23"/>
  <c r="BN78" i="23"/>
  <c r="BO78" i="23"/>
  <c r="BP78" i="23" s="1"/>
  <c r="BJ78" i="23" s="1"/>
  <c r="BK78" i="23"/>
  <c r="BX293" i="23"/>
  <c r="AG293" i="23" s="1"/>
  <c r="AF294" i="23" s="1"/>
  <c r="AE294" i="23" s="1"/>
  <c r="BZ293" i="23"/>
  <c r="O78" i="23" l="1"/>
  <c r="P78" i="23" s="1"/>
  <c r="CB78" i="23" s="1"/>
  <c r="AB78" i="23"/>
  <c r="AA78" i="23" s="1"/>
  <c r="Z79" i="23" s="1"/>
  <c r="Y79" i="23" s="1"/>
  <c r="T78" i="23"/>
  <c r="CC78" i="23" s="1"/>
  <c r="BL78" i="23"/>
  <c r="AP78" i="23"/>
  <c r="AV78" i="23"/>
  <c r="BS294" i="23"/>
  <c r="BR294" i="23" s="1"/>
  <c r="BV294" i="23"/>
  <c r="BU294" i="23" s="1"/>
  <c r="BA294" i="23"/>
  <c r="CF78" i="23" l="1"/>
  <c r="CE78" i="23" s="1"/>
  <c r="CI78" i="23" s="1"/>
  <c r="CH78" i="23" s="1"/>
  <c r="BX294" i="23"/>
  <c r="AG294" i="23" s="1"/>
  <c r="AF295" i="23" s="1"/>
  <c r="AE295" i="23" s="1"/>
  <c r="BZ294" i="23"/>
  <c r="V78" i="23" l="1"/>
  <c r="Q78" i="23"/>
  <c r="N79" i="23" s="1"/>
  <c r="S79" i="23" s="1"/>
  <c r="U78" i="23"/>
  <c r="CK78" i="23"/>
  <c r="AQ78" i="23"/>
  <c r="BV295" i="23"/>
  <c r="BU295" i="23" s="1"/>
  <c r="BA295" i="23"/>
  <c r="BS295" i="23"/>
  <c r="BR295" i="23" s="1"/>
  <c r="CN78" i="23" l="1"/>
  <c r="BX295" i="23"/>
  <c r="AG295" i="23" s="1"/>
  <c r="AF296" i="23" s="1"/>
  <c r="AE296" i="23" s="1"/>
  <c r="BZ295" i="23"/>
  <c r="CO78" i="23" l="1"/>
  <c r="CM78" i="23"/>
  <c r="BA296" i="23"/>
  <c r="BS296" i="23"/>
  <c r="BR296" i="23" s="1"/>
  <c r="BV296" i="23"/>
  <c r="BU296" i="23" s="1"/>
  <c r="CR78" i="23" l="1"/>
  <c r="CS78" i="23" s="1"/>
  <c r="CQ78" i="23" s="1"/>
  <c r="AW78" i="23" s="1"/>
  <c r="AR78" i="23"/>
  <c r="BX296" i="23"/>
  <c r="AG296" i="23" s="1"/>
  <c r="AF297" i="23" s="1"/>
  <c r="AE297" i="23" s="1"/>
  <c r="BZ296" i="23"/>
  <c r="DA78" i="23" l="1"/>
  <c r="CZ78" i="23"/>
  <c r="AN79" i="23"/>
  <c r="AL79" i="23" s="1"/>
  <c r="AO79" i="23" s="1"/>
  <c r="CY78" i="23"/>
  <c r="AM79" i="23"/>
  <c r="BV297" i="23"/>
  <c r="BU297" i="23" s="1"/>
  <c r="BA297" i="23"/>
  <c r="BS297" i="23"/>
  <c r="BR297" i="23" s="1"/>
  <c r="BN79" i="23" l="1"/>
  <c r="BO79" i="23"/>
  <c r="AU79" i="23"/>
  <c r="BX297" i="23"/>
  <c r="AG297" i="23" s="1"/>
  <c r="AF298" i="23" s="1"/>
  <c r="AE298" i="23" s="1"/>
  <c r="BZ297" i="23"/>
  <c r="BK79" i="23" l="1"/>
  <c r="BP79" i="23" s="1"/>
  <c r="BJ79" i="23" s="1"/>
  <c r="BM79" i="23"/>
  <c r="BL79" i="23" s="1"/>
  <c r="BA298" i="23"/>
  <c r="BS298" i="23"/>
  <c r="BR298" i="23" s="1"/>
  <c r="BV298" i="23"/>
  <c r="BU298" i="23" s="1"/>
  <c r="O79" i="23" l="1"/>
  <c r="P79" i="23" s="1"/>
  <c r="CB79" i="23" s="1"/>
  <c r="AB79" i="23"/>
  <c r="AA79" i="23" s="1"/>
  <c r="Z80" i="23" s="1"/>
  <c r="Y80" i="23" s="1"/>
  <c r="T79" i="23"/>
  <c r="AP79" i="23"/>
  <c r="BZ298" i="23"/>
  <c r="BX298" i="23"/>
  <c r="AG298" i="23" s="1"/>
  <c r="AF299" i="23" s="1"/>
  <c r="AE299" i="23" s="1"/>
  <c r="CF79" i="23" l="1"/>
  <c r="CE79" i="23" s="1"/>
  <c r="CI79" i="23" s="1"/>
  <c r="CH79" i="23" s="1"/>
  <c r="CC79" i="23"/>
  <c r="AV79" i="23"/>
  <c r="BV299" i="23"/>
  <c r="BU299" i="23" s="1"/>
  <c r="BA299" i="23"/>
  <c r="BS299" i="23"/>
  <c r="BR299" i="23" s="1"/>
  <c r="U79" i="23" l="1"/>
  <c r="Q79" i="23"/>
  <c r="N80" i="23" s="1"/>
  <c r="S80" i="23" s="1"/>
  <c r="CK79" i="23"/>
  <c r="AQ79" i="23"/>
  <c r="V79" i="23"/>
  <c r="BZ299" i="23"/>
  <c r="BX299" i="23"/>
  <c r="AG299" i="23" s="1"/>
  <c r="AF300" i="23" s="1"/>
  <c r="AE300" i="23" s="1"/>
  <c r="CN79" i="23" l="1"/>
  <c r="BV300" i="23"/>
  <c r="BU300" i="23" s="1"/>
  <c r="BS300" i="23"/>
  <c r="BR300" i="23" s="1"/>
  <c r="BA300" i="23"/>
  <c r="CM79" i="23" l="1"/>
  <c r="CO79" i="23"/>
  <c r="BX300" i="23"/>
  <c r="AG300" i="23" s="1"/>
  <c r="AF301" i="23" s="1"/>
  <c r="AE301" i="23" s="1"/>
  <c r="BZ300" i="23"/>
  <c r="CR79" i="23" l="1"/>
  <c r="CS79" i="23" s="1"/>
  <c r="CQ79" i="23" s="1"/>
  <c r="AW79" i="23" s="1"/>
  <c r="AR79" i="23"/>
  <c r="BS301" i="23"/>
  <c r="BR301" i="23" s="1"/>
  <c r="BA301" i="23"/>
  <c r="BV301" i="23"/>
  <c r="BU301" i="23" s="1"/>
  <c r="DA79" i="23" l="1"/>
  <c r="AN80" i="23"/>
  <c r="AL80" i="23" s="1"/>
  <c r="AO80" i="23" s="1"/>
  <c r="CY79" i="23"/>
  <c r="AM80" i="23"/>
  <c r="CZ79" i="23"/>
  <c r="AU80" i="23"/>
  <c r="BZ301" i="23"/>
  <c r="BX301" i="23"/>
  <c r="AG301" i="23" s="1"/>
  <c r="AF302" i="23" s="1"/>
  <c r="AE302" i="23" s="1"/>
  <c r="BN80" i="23" l="1"/>
  <c r="BO80" i="23"/>
  <c r="BP80" i="23" s="1"/>
  <c r="BJ80" i="23" s="1"/>
  <c r="BM80" i="23"/>
  <c r="BL80" i="23" s="1"/>
  <c r="BK80" i="23"/>
  <c r="BA302" i="23"/>
  <c r="BS302" i="23"/>
  <c r="BR302" i="23" s="1"/>
  <c r="BV302" i="23"/>
  <c r="BU302" i="23" s="1"/>
  <c r="O80" i="23" l="1"/>
  <c r="P80" i="23" s="1"/>
  <c r="CB80" i="23" s="1"/>
  <c r="AB80" i="23"/>
  <c r="AA80" i="23" s="1"/>
  <c r="Z81" i="23" s="1"/>
  <c r="Y81" i="23" s="1"/>
  <c r="T80" i="23"/>
  <c r="AV80" i="23"/>
  <c r="AP80" i="23"/>
  <c r="BZ302" i="23"/>
  <c r="BX302" i="23"/>
  <c r="AG302" i="23" s="1"/>
  <c r="AF303" i="23" s="1"/>
  <c r="AE303" i="23" s="1"/>
  <c r="CC80" i="23" l="1"/>
  <c r="CF80" i="23"/>
  <c r="CE80" i="23" s="1"/>
  <c r="CI80" i="23" s="1"/>
  <c r="CH80" i="23" s="1"/>
  <c r="V80" i="23" s="1"/>
  <c r="BV303" i="23"/>
  <c r="BU303" i="23" s="1"/>
  <c r="BS303" i="23"/>
  <c r="BR303" i="23" s="1"/>
  <c r="BA303" i="23"/>
  <c r="AQ80" i="23" l="1"/>
  <c r="U80" i="23"/>
  <c r="Q80" i="23"/>
  <c r="N81" i="23" s="1"/>
  <c r="S81" i="23" s="1"/>
  <c r="CK80" i="23"/>
  <c r="BZ303" i="23"/>
  <c r="BX303" i="23"/>
  <c r="AG303" i="23" s="1"/>
  <c r="AF304" i="23" s="1"/>
  <c r="AE304" i="23" s="1"/>
  <c r="CN80" i="23" l="1"/>
  <c r="BS304" i="23"/>
  <c r="BR304" i="23" s="1"/>
  <c r="BV304" i="23"/>
  <c r="BU304" i="23" s="1"/>
  <c r="BA304" i="23"/>
  <c r="CO80" i="23" l="1"/>
  <c r="CM80" i="23"/>
  <c r="BZ304" i="23"/>
  <c r="BX304" i="23"/>
  <c r="AG304" i="23" s="1"/>
  <c r="AF305" i="23" s="1"/>
  <c r="AE305" i="23" s="1"/>
  <c r="CR80" i="23" l="1"/>
  <c r="AR80" i="23"/>
  <c r="BS305" i="23"/>
  <c r="BR305" i="23" s="1"/>
  <c r="BA305" i="23"/>
  <c r="BV305" i="23"/>
  <c r="BU305" i="23" s="1"/>
  <c r="CY80" i="23" l="1"/>
  <c r="AM81" i="23"/>
  <c r="AN81" i="23"/>
  <c r="AL81" i="23" s="1"/>
  <c r="AO81" i="23" s="1"/>
  <c r="DA80" i="23"/>
  <c r="CS80" i="23"/>
  <c r="CQ80" i="23"/>
  <c r="AW80" i="23" s="1"/>
  <c r="BX305" i="23"/>
  <c r="AG305" i="23" s="1"/>
  <c r="AF306" i="23" s="1"/>
  <c r="AE306" i="23" s="1"/>
  <c r="BZ305" i="23"/>
  <c r="BK81" i="23" l="1"/>
  <c r="CZ80" i="23"/>
  <c r="AU81" i="23"/>
  <c r="BV306" i="23"/>
  <c r="BU306" i="23" s="1"/>
  <c r="BA306" i="23"/>
  <c r="BS306" i="23"/>
  <c r="BR306" i="23" s="1"/>
  <c r="BN81" i="23" l="1"/>
  <c r="BM81" i="23"/>
  <c r="BL81" i="23" s="1"/>
  <c r="BO81" i="23"/>
  <c r="BP81" i="23" s="1"/>
  <c r="BJ81" i="23" s="1"/>
  <c r="BX306" i="23"/>
  <c r="AG306" i="23" s="1"/>
  <c r="AF307" i="23" s="1"/>
  <c r="AE307" i="23" s="1"/>
  <c r="BZ306" i="23"/>
  <c r="O81" i="23" l="1"/>
  <c r="P81" i="23" s="1"/>
  <c r="AB81" i="23"/>
  <c r="AA81" i="23" s="1"/>
  <c r="Z82" i="23" s="1"/>
  <c r="Y82" i="23" s="1"/>
  <c r="T81" i="23"/>
  <c r="AP81" i="23"/>
  <c r="AV81" i="23" s="1"/>
  <c r="BA307" i="23"/>
  <c r="BV307" i="23"/>
  <c r="BU307" i="23" s="1"/>
  <c r="BS307" i="23"/>
  <c r="BR307" i="23" s="1"/>
  <c r="CC81" i="23" l="1"/>
  <c r="CF81" i="23"/>
  <c r="CE81" i="23" s="1"/>
  <c r="CB81" i="23"/>
  <c r="CI81" i="23" s="1"/>
  <c r="CH81" i="23" s="1"/>
  <c r="BX307" i="23"/>
  <c r="AG307" i="23" s="1"/>
  <c r="AF308" i="23" s="1"/>
  <c r="AE308" i="23" s="1"/>
  <c r="BZ307" i="23"/>
  <c r="Q81" i="23" l="1"/>
  <c r="N82" i="23" s="1"/>
  <c r="S82" i="23" s="1"/>
  <c r="U81" i="23"/>
  <c r="CK81" i="23"/>
  <c r="AQ81" i="23"/>
  <c r="V81" i="23"/>
  <c r="BS308" i="23"/>
  <c r="BR308" i="23" s="1"/>
  <c r="BA308" i="23"/>
  <c r="BV308" i="23"/>
  <c r="BU308" i="23" s="1"/>
  <c r="CN81" i="23" l="1"/>
  <c r="BZ308" i="23"/>
  <c r="BX308" i="23"/>
  <c r="AG308" i="23" s="1"/>
  <c r="AF309" i="23" s="1"/>
  <c r="AE309" i="23" s="1"/>
  <c r="CO81" i="23" l="1"/>
  <c r="CM81" i="23"/>
  <c r="BS309" i="23"/>
  <c r="BR309" i="23" s="1"/>
  <c r="BA309" i="23"/>
  <c r="BV309" i="23"/>
  <c r="BU309" i="23" s="1"/>
  <c r="CR81" i="23" l="1"/>
  <c r="CS81" i="23" s="1"/>
  <c r="CQ81" i="23" s="1"/>
  <c r="AW81" i="23" s="1"/>
  <c r="AR81" i="23"/>
  <c r="BX309" i="23"/>
  <c r="AG309" i="23" s="1"/>
  <c r="AF310" i="23" s="1"/>
  <c r="AE310" i="23" s="1"/>
  <c r="BZ309" i="23"/>
  <c r="CZ81" i="23" l="1"/>
  <c r="AM82" i="23"/>
  <c r="DA81" i="23"/>
  <c r="AN82" i="23"/>
  <c r="AL82" i="23" s="1"/>
  <c r="AO82" i="23" s="1"/>
  <c r="CY81" i="23"/>
  <c r="BV310" i="23"/>
  <c r="BU310" i="23" s="1"/>
  <c r="BS310" i="23"/>
  <c r="BR310" i="23" s="1"/>
  <c r="BA310" i="23"/>
  <c r="BO82" i="23" l="1"/>
  <c r="BK82" i="23"/>
  <c r="AU82" i="23"/>
  <c r="BZ310" i="23"/>
  <c r="BX310" i="23"/>
  <c r="AG310" i="23" s="1"/>
  <c r="AF311" i="23" s="1"/>
  <c r="AE311" i="23" s="1"/>
  <c r="BP82" i="23" l="1"/>
  <c r="BJ82" i="23" s="1"/>
  <c r="BN82" i="23"/>
  <c r="BM82" i="23"/>
  <c r="BL82" i="23" s="1"/>
  <c r="BA311" i="23"/>
  <c r="BS311" i="23"/>
  <c r="BR311" i="23" s="1"/>
  <c r="BV311" i="23"/>
  <c r="BU311" i="23" s="1"/>
  <c r="O82" i="23" l="1"/>
  <c r="P82" i="23" s="1"/>
  <c r="CB82" i="23" s="1"/>
  <c r="AB82" i="23"/>
  <c r="AA82" i="23" s="1"/>
  <c r="Z83" i="23" s="1"/>
  <c r="Y83" i="23" s="1"/>
  <c r="T82" i="23"/>
  <c r="AP82" i="23"/>
  <c r="BX311" i="23"/>
  <c r="AG311" i="23" s="1"/>
  <c r="AF312" i="23" s="1"/>
  <c r="AE312" i="23" s="1"/>
  <c r="BZ311" i="23"/>
  <c r="CC82" i="23" l="1"/>
  <c r="CF82" i="23"/>
  <c r="CE82" i="23" s="1"/>
  <c r="CI82" i="23" s="1"/>
  <c r="CH82" i="23" s="1"/>
  <c r="AQ82" i="23" s="1"/>
  <c r="AV82" i="23"/>
  <c r="BV312" i="23"/>
  <c r="BU312" i="23" s="1"/>
  <c r="BS312" i="23"/>
  <c r="BR312" i="23" s="1"/>
  <c r="BA312" i="23"/>
  <c r="CN82" i="23" l="1"/>
  <c r="Q82" i="23"/>
  <c r="N83" i="23" s="1"/>
  <c r="S83" i="23" s="1"/>
  <c r="U82" i="23"/>
  <c r="CK82" i="23"/>
  <c r="V82" i="23"/>
  <c r="BZ312" i="23"/>
  <c r="BX312" i="23"/>
  <c r="AG312" i="23" s="1"/>
  <c r="AF313" i="23" s="1"/>
  <c r="AE313" i="23" s="1"/>
  <c r="CM82" i="23" l="1"/>
  <c r="CO82" i="23"/>
  <c r="BS313" i="23"/>
  <c r="BR313" i="23" s="1"/>
  <c r="BA313" i="23"/>
  <c r="BV313" i="23"/>
  <c r="BU313" i="23" s="1"/>
  <c r="AR82" i="23" l="1"/>
  <c r="CR82" i="23"/>
  <c r="CS82" i="23" s="1"/>
  <c r="CQ82" i="23" s="1"/>
  <c r="AW82" i="23" s="1"/>
  <c r="BZ313" i="23"/>
  <c r="BX313" i="23"/>
  <c r="AG313" i="23" s="1"/>
  <c r="AF314" i="23" s="1"/>
  <c r="AE314" i="23" s="1"/>
  <c r="CZ82" i="23" l="1"/>
  <c r="DA82" i="23"/>
  <c r="AM83" i="23"/>
  <c r="AN83" i="23"/>
  <c r="AL83" i="23" s="1"/>
  <c r="AO83" i="23" s="1"/>
  <c r="CY82" i="23"/>
  <c r="BA314" i="23"/>
  <c r="BS314" i="23"/>
  <c r="BR314" i="23" s="1"/>
  <c r="BV314" i="23"/>
  <c r="BU314" i="23" s="1"/>
  <c r="BO83" i="23" l="1"/>
  <c r="BN83" i="23"/>
  <c r="AU83" i="23"/>
  <c r="BX314" i="23"/>
  <c r="AG314" i="23" s="1"/>
  <c r="AF315" i="23" s="1"/>
  <c r="AE315" i="23" s="1"/>
  <c r="BZ314" i="23"/>
  <c r="BP83" i="23" l="1"/>
  <c r="BJ83" i="23" s="1"/>
  <c r="BK83" i="23"/>
  <c r="BM83" i="23"/>
  <c r="BL83" i="23" s="1"/>
  <c r="BS315" i="23"/>
  <c r="BR315" i="23" s="1"/>
  <c r="BV315" i="23"/>
  <c r="BU315" i="23" s="1"/>
  <c r="BA315" i="23"/>
  <c r="O83" i="23" l="1"/>
  <c r="P83" i="23" s="1"/>
  <c r="CB83" i="23" s="1"/>
  <c r="AB83" i="23"/>
  <c r="AA83" i="23" s="1"/>
  <c r="Z84" i="23" s="1"/>
  <c r="Y84" i="23" s="1"/>
  <c r="T83" i="23"/>
  <c r="AP83" i="23"/>
  <c r="BX315" i="23"/>
  <c r="AG315" i="23" s="1"/>
  <c r="AF316" i="23" s="1"/>
  <c r="AE316" i="23" s="1"/>
  <c r="BZ315" i="23"/>
  <c r="CF83" i="23" l="1"/>
  <c r="CE83" i="23" s="1"/>
  <c r="CI83" i="23" s="1"/>
  <c r="CH83" i="23" s="1"/>
  <c r="AQ83" i="23" s="1"/>
  <c r="CC83" i="23"/>
  <c r="AV83" i="23"/>
  <c r="BV316" i="23"/>
  <c r="BU316" i="23" s="1"/>
  <c r="BS316" i="23"/>
  <c r="BR316" i="23" s="1"/>
  <c r="BA316" i="23"/>
  <c r="CN83" i="23" l="1"/>
  <c r="U83" i="23"/>
  <c r="Q83" i="23"/>
  <c r="N84" i="23" s="1"/>
  <c r="S84" i="23" s="1"/>
  <c r="CK83" i="23"/>
  <c r="V83" i="23"/>
  <c r="BX316" i="23"/>
  <c r="AG316" i="23" s="1"/>
  <c r="AF317" i="23" s="1"/>
  <c r="AE317" i="23" s="1"/>
  <c r="BZ316" i="23"/>
  <c r="CM83" i="23" l="1"/>
  <c r="CO83" i="23"/>
  <c r="BA317" i="23"/>
  <c r="BS317" i="23"/>
  <c r="BR317" i="23" s="1"/>
  <c r="BV317" i="23"/>
  <c r="BU317" i="23" s="1"/>
  <c r="AR83" i="23" l="1"/>
  <c r="CR83" i="23"/>
  <c r="CS83" i="23" s="1"/>
  <c r="CQ83" i="23" s="1"/>
  <c r="AW83" i="23" s="1"/>
  <c r="BX317" i="23"/>
  <c r="AG317" i="23" s="1"/>
  <c r="AF318" i="23" s="1"/>
  <c r="AE318" i="23" s="1"/>
  <c r="BZ317" i="23"/>
  <c r="AN84" i="23" l="1"/>
  <c r="AL84" i="23" s="1"/>
  <c r="AO84" i="23" s="1"/>
  <c r="CY83" i="23"/>
  <c r="AM84" i="23"/>
  <c r="CZ83" i="23"/>
  <c r="DA83" i="23"/>
  <c r="BS318" i="23"/>
  <c r="BR318" i="23" s="1"/>
  <c r="BV318" i="23"/>
  <c r="BU318" i="23" s="1"/>
  <c r="BA318" i="23"/>
  <c r="BM84" i="23" l="1"/>
  <c r="BL84" i="23" s="1"/>
  <c r="BK84" i="23"/>
  <c r="AU84" i="23"/>
  <c r="BN84" i="23" s="1"/>
  <c r="BZ318" i="23"/>
  <c r="BX318" i="23"/>
  <c r="AG318" i="23" s="1"/>
  <c r="AF319" i="23" s="1"/>
  <c r="AE319" i="23" s="1"/>
  <c r="BO84" i="23" l="1"/>
  <c r="BP84" i="23" s="1"/>
  <c r="BJ84" i="23" s="1"/>
  <c r="BS319" i="23"/>
  <c r="BR319" i="23" s="1"/>
  <c r="BV319" i="23"/>
  <c r="BU319" i="23" s="1"/>
  <c r="BA319" i="23"/>
  <c r="O84" i="23" l="1"/>
  <c r="P84" i="23" s="1"/>
  <c r="AB84" i="23"/>
  <c r="AA84" i="23" s="1"/>
  <c r="Z85" i="23" s="1"/>
  <c r="Y85" i="23" s="1"/>
  <c r="T84" i="23"/>
  <c r="AP84" i="23"/>
  <c r="BZ319" i="23"/>
  <c r="BX319" i="23"/>
  <c r="AG319" i="23" s="1"/>
  <c r="AF320" i="23" s="1"/>
  <c r="AE320" i="23" s="1"/>
  <c r="CC84" i="23" l="1"/>
  <c r="AV84" i="23"/>
  <c r="CF84" i="23"/>
  <c r="CE84" i="23" s="1"/>
  <c r="CB84" i="23"/>
  <c r="BV320" i="23"/>
  <c r="BU320" i="23" s="1"/>
  <c r="BS320" i="23"/>
  <c r="BR320" i="23" s="1"/>
  <c r="BA320" i="23"/>
  <c r="CI84" i="23" l="1"/>
  <c r="CH84" i="23" s="1"/>
  <c r="BZ320" i="23"/>
  <c r="BX320" i="23"/>
  <c r="AG320" i="23" s="1"/>
  <c r="AF321" i="23" s="1"/>
  <c r="AE321" i="23" s="1"/>
  <c r="Q84" i="23" l="1"/>
  <c r="N85" i="23" s="1"/>
  <c r="S85" i="23" s="1"/>
  <c r="CK84" i="23"/>
  <c r="V84" i="23"/>
  <c r="U84" i="23" s="1"/>
  <c r="AQ84" i="23"/>
  <c r="BA321" i="23"/>
  <c r="BV321" i="23"/>
  <c r="BU321" i="23" s="1"/>
  <c r="BS321" i="23"/>
  <c r="BR321" i="23" s="1"/>
  <c r="CN84" i="23" l="1"/>
  <c r="BX321" i="23"/>
  <c r="AG321" i="23" s="1"/>
  <c r="AF322" i="23" s="1"/>
  <c r="AE322" i="23" s="1"/>
  <c r="BZ321" i="23"/>
  <c r="CM84" i="23" l="1"/>
  <c r="CO84" i="23"/>
  <c r="BS322" i="23"/>
  <c r="BR322" i="23" s="1"/>
  <c r="BV322" i="23"/>
  <c r="BU322" i="23" s="1"/>
  <c r="BA322" i="23"/>
  <c r="CR84" i="23" l="1"/>
  <c r="CS84" i="23" s="1"/>
  <c r="CQ84" i="23" s="1"/>
  <c r="AW84" i="23" s="1"/>
  <c r="AR84" i="23"/>
  <c r="BX322" i="23"/>
  <c r="AG322" i="23" s="1"/>
  <c r="AF323" i="23" s="1"/>
  <c r="AE323" i="23" s="1"/>
  <c r="BZ322" i="23"/>
  <c r="AN85" i="23" l="1"/>
  <c r="AL85" i="23" s="1"/>
  <c r="AO85" i="23" s="1"/>
  <c r="CZ84" i="23"/>
  <c r="DA84" i="23"/>
  <c r="CY84" i="23"/>
  <c r="AM85" i="23"/>
  <c r="BS323" i="23"/>
  <c r="BR323" i="23" s="1"/>
  <c r="BA323" i="23"/>
  <c r="BV323" i="23"/>
  <c r="BU323" i="23" s="1"/>
  <c r="AU85" i="23" l="1"/>
  <c r="BM85" i="23"/>
  <c r="BO85" i="23"/>
  <c r="BP85" i="23" s="1"/>
  <c r="BJ85" i="23" s="1"/>
  <c r="BN85" i="23"/>
  <c r="BK85" i="23"/>
  <c r="BZ323" i="23"/>
  <c r="BX323" i="23"/>
  <c r="AG323" i="23" s="1"/>
  <c r="AF324" i="23" s="1"/>
  <c r="AE324" i="23" s="1"/>
  <c r="O85" i="23" l="1"/>
  <c r="P85" i="23" s="1"/>
  <c r="CB85" i="23" s="1"/>
  <c r="AB85" i="23"/>
  <c r="AA85" i="23" s="1"/>
  <c r="Z86" i="23" s="1"/>
  <c r="Y86" i="23" s="1"/>
  <c r="T85" i="23"/>
  <c r="BL85" i="23"/>
  <c r="AP85" i="23"/>
  <c r="BS324" i="23"/>
  <c r="BR324" i="23" s="1"/>
  <c r="BA324" i="23"/>
  <c r="BV324" i="23"/>
  <c r="BU324" i="23" s="1"/>
  <c r="CC85" i="23" l="1"/>
  <c r="AV85" i="23"/>
  <c r="CF85" i="23"/>
  <c r="CE85" i="23" s="1"/>
  <c r="CI85" i="23" s="1"/>
  <c r="CH85" i="23" s="1"/>
  <c r="AQ85" i="23" s="1"/>
  <c r="BX324" i="23"/>
  <c r="AG324" i="23" s="1"/>
  <c r="AF325" i="23" s="1"/>
  <c r="AE325" i="23" s="1"/>
  <c r="BZ324" i="23"/>
  <c r="CN85" i="23" l="1"/>
  <c r="Q85" i="23"/>
  <c r="N86" i="23" s="1"/>
  <c r="S86" i="23" s="1"/>
  <c r="CK85" i="23"/>
  <c r="V85" i="23"/>
  <c r="U85" i="23" s="1"/>
  <c r="BS325" i="23"/>
  <c r="BR325" i="23" s="1"/>
  <c r="BV325" i="23"/>
  <c r="BU325" i="23" s="1"/>
  <c r="BA325" i="23"/>
  <c r="CM85" i="23" l="1"/>
  <c r="CO85" i="23"/>
  <c r="BX325" i="23"/>
  <c r="AG325" i="23" s="1"/>
  <c r="AF326" i="23" s="1"/>
  <c r="AE326" i="23" s="1"/>
  <c r="BZ325" i="23"/>
  <c r="CR85" i="23" l="1"/>
  <c r="CS85" i="23" s="1"/>
  <c r="CQ85" i="23" s="1"/>
  <c r="AW85" i="23" s="1"/>
  <c r="AR85" i="23"/>
  <c r="BS326" i="23"/>
  <c r="BR326" i="23" s="1"/>
  <c r="BV326" i="23"/>
  <c r="BU326" i="23" s="1"/>
  <c r="BA326" i="23"/>
  <c r="AM86" i="23" l="1"/>
  <c r="CZ85" i="23"/>
  <c r="AN86" i="23"/>
  <c r="AL86" i="23" s="1"/>
  <c r="AO86" i="23" s="1"/>
  <c r="DA85" i="23"/>
  <c r="CY85" i="23"/>
  <c r="BZ326" i="23"/>
  <c r="BX326" i="23"/>
  <c r="AG326" i="23" s="1"/>
  <c r="AF327" i="23" s="1"/>
  <c r="AE327" i="23" s="1"/>
  <c r="AU86" i="23" l="1"/>
  <c r="BN86" i="23"/>
  <c r="BM86" i="23"/>
  <c r="BL86" i="23" s="1"/>
  <c r="BO86" i="23"/>
  <c r="BP86" i="23" s="1"/>
  <c r="BJ86" i="23" s="1"/>
  <c r="BK86" i="23"/>
  <c r="BS327" i="23"/>
  <c r="BR327" i="23" s="1"/>
  <c r="BV327" i="23"/>
  <c r="BU327" i="23" s="1"/>
  <c r="BA327" i="23"/>
  <c r="T86" i="23" l="1"/>
  <c r="O86" i="23"/>
  <c r="P86" i="23" s="1"/>
  <c r="CB86" i="23" s="1"/>
  <c r="AB86" i="23"/>
  <c r="AA86" i="23" s="1"/>
  <c r="Z87" i="23" s="1"/>
  <c r="Y87" i="23" s="1"/>
  <c r="AP86" i="23"/>
  <c r="BZ327" i="23"/>
  <c r="BX327" i="23"/>
  <c r="AG327" i="23" s="1"/>
  <c r="AF328" i="23" s="1"/>
  <c r="AE328" i="23" s="1"/>
  <c r="AV86" i="23" l="1"/>
  <c r="CF86" i="23"/>
  <c r="CE86" i="23" s="1"/>
  <c r="CI86" i="23" s="1"/>
  <c r="CH86" i="23" s="1"/>
  <c r="CC86" i="23"/>
  <c r="BS328" i="23"/>
  <c r="BR328" i="23" s="1"/>
  <c r="BA328" i="23"/>
  <c r="BV328" i="23"/>
  <c r="BU328" i="23" s="1"/>
  <c r="Q86" i="23" l="1"/>
  <c r="N87" i="23" s="1"/>
  <c r="S87" i="23" s="1"/>
  <c r="U86" i="23"/>
  <c r="CK86" i="23"/>
  <c r="V86" i="23"/>
  <c r="AQ86" i="23"/>
  <c r="BZ328" i="23"/>
  <c r="BX328" i="23"/>
  <c r="AG328" i="23" s="1"/>
  <c r="AF329" i="23" s="1"/>
  <c r="AE329" i="23" s="1"/>
  <c r="CN86" i="23" l="1"/>
  <c r="BA329" i="23"/>
  <c r="BV329" i="23"/>
  <c r="BU329" i="23" s="1"/>
  <c r="BS329" i="23"/>
  <c r="BR329" i="23" s="1"/>
  <c r="CO86" i="23" l="1"/>
  <c r="CM86" i="23"/>
  <c r="BZ329" i="23"/>
  <c r="BX329" i="23"/>
  <c r="AG329" i="23" s="1"/>
  <c r="AF330" i="23" s="1"/>
  <c r="AE330" i="23" s="1"/>
  <c r="CR86" i="23" l="1"/>
  <c r="CS86" i="23" s="1"/>
  <c r="CQ86" i="23" s="1"/>
  <c r="AW86" i="23" s="1"/>
  <c r="AR86" i="23"/>
  <c r="BS330" i="23"/>
  <c r="BR330" i="23" s="1"/>
  <c r="BV330" i="23"/>
  <c r="BU330" i="23" s="1"/>
  <c r="BA330" i="23"/>
  <c r="CZ86" i="23" l="1"/>
  <c r="CY86" i="23"/>
  <c r="AN87" i="23"/>
  <c r="AL87" i="23" s="1"/>
  <c r="AO87" i="23" s="1"/>
  <c r="DA86" i="23"/>
  <c r="AM87" i="23"/>
  <c r="BX330" i="23"/>
  <c r="AG330" i="23" s="1"/>
  <c r="AF331" i="23" s="1"/>
  <c r="AE331" i="23" s="1"/>
  <c r="BZ330" i="23"/>
  <c r="BN87" i="23" l="1"/>
  <c r="BK87" i="23"/>
  <c r="AU87" i="23"/>
  <c r="BS331" i="23"/>
  <c r="BR331" i="23" s="1"/>
  <c r="BA331" i="23"/>
  <c r="BV331" i="23"/>
  <c r="BU331" i="23" s="1"/>
  <c r="BM87" i="23" l="1"/>
  <c r="BL87" i="23" s="1"/>
  <c r="BO87" i="23"/>
  <c r="BP87" i="23" s="1"/>
  <c r="BJ87" i="23" s="1"/>
  <c r="BZ331" i="23"/>
  <c r="BX331" i="23"/>
  <c r="AG331" i="23" s="1"/>
  <c r="AF332" i="23" s="1"/>
  <c r="AE332" i="23" s="1"/>
  <c r="O87" i="23" l="1"/>
  <c r="P87" i="23" s="1"/>
  <c r="CB87" i="23" s="1"/>
  <c r="AB87" i="23"/>
  <c r="AA87" i="23" s="1"/>
  <c r="Z88" i="23" s="1"/>
  <c r="Y88" i="23" s="1"/>
  <c r="T87" i="23"/>
  <c r="AP87" i="23"/>
  <c r="AV87" i="23" s="1"/>
  <c r="BS332" i="23"/>
  <c r="BR332" i="23" s="1"/>
  <c r="BA332" i="23"/>
  <c r="BV332" i="23"/>
  <c r="BU332" i="23" s="1"/>
  <c r="CC87" i="23" l="1"/>
  <c r="CF87" i="23"/>
  <c r="CE87" i="23" s="1"/>
  <c r="CI87" i="23" s="1"/>
  <c r="CH87" i="23" s="1"/>
  <c r="BX332" i="23"/>
  <c r="AG332" i="23" s="1"/>
  <c r="AF333" i="23" s="1"/>
  <c r="AE333" i="23" s="1"/>
  <c r="BZ332" i="23"/>
  <c r="Q87" i="23" l="1"/>
  <c r="N88" i="23" s="1"/>
  <c r="S88" i="23" s="1"/>
  <c r="CK87" i="23"/>
  <c r="V87" i="23"/>
  <c r="U87" i="23" s="1"/>
  <c r="AQ87" i="23"/>
  <c r="BV333" i="23"/>
  <c r="BU333" i="23" s="1"/>
  <c r="BS333" i="23"/>
  <c r="BR333" i="23" s="1"/>
  <c r="BA333" i="23"/>
  <c r="CN87" i="23" l="1"/>
  <c r="BZ333" i="23"/>
  <c r="BX333" i="23"/>
  <c r="AG333" i="23" s="1"/>
  <c r="AF334" i="23" s="1"/>
  <c r="AE334" i="23" s="1"/>
  <c r="CO87" i="23" l="1"/>
  <c r="CM87" i="23"/>
  <c r="BA334" i="23"/>
  <c r="BV334" i="23"/>
  <c r="BU334" i="23" s="1"/>
  <c r="BS334" i="23"/>
  <c r="BR334" i="23" s="1"/>
  <c r="CR87" i="23" l="1"/>
  <c r="CS87" i="23" s="1"/>
  <c r="CQ87" i="23" s="1"/>
  <c r="AW87" i="23" s="1"/>
  <c r="AR87" i="23"/>
  <c r="BX334" i="23"/>
  <c r="AG334" i="23" s="1"/>
  <c r="AF335" i="23" s="1"/>
  <c r="AE335" i="23" s="1"/>
  <c r="BZ334" i="23"/>
  <c r="AM88" i="23" l="1"/>
  <c r="CY87" i="23"/>
  <c r="AN88" i="23"/>
  <c r="AL88" i="23" s="1"/>
  <c r="AO88" i="23" s="1"/>
  <c r="CZ87" i="23"/>
  <c r="DA87" i="23"/>
  <c r="BA335" i="23"/>
  <c r="BS335" i="23"/>
  <c r="BR335" i="23" s="1"/>
  <c r="BV335" i="23"/>
  <c r="BU335" i="23" s="1"/>
  <c r="BO88" i="23" l="1"/>
  <c r="BN88" i="23"/>
  <c r="BK88" i="23"/>
  <c r="AU88" i="23"/>
  <c r="BX335" i="23"/>
  <c r="AG335" i="23" s="1"/>
  <c r="AF336" i="23" s="1"/>
  <c r="AE336" i="23" s="1"/>
  <c r="BZ335" i="23"/>
  <c r="BP88" i="23" l="1"/>
  <c r="BJ88" i="23" s="1"/>
  <c r="BM88" i="23"/>
  <c r="BL88" i="23" s="1"/>
  <c r="BS336" i="23"/>
  <c r="BR336" i="23" s="1"/>
  <c r="BV336" i="23"/>
  <c r="BU336" i="23" s="1"/>
  <c r="BA336" i="23"/>
  <c r="AP88" i="23" l="1"/>
  <c r="O88" i="23"/>
  <c r="P88" i="23" s="1"/>
  <c r="AB88" i="23"/>
  <c r="AA88" i="23" s="1"/>
  <c r="Z89" i="23" s="1"/>
  <c r="Y89" i="23" s="1"/>
  <c r="T88" i="23"/>
  <c r="CC88" i="23" s="1"/>
  <c r="BZ336" i="23"/>
  <c r="BX336" i="23"/>
  <c r="AG336" i="23" s="1"/>
  <c r="AF337" i="23" s="1"/>
  <c r="AE337" i="23" s="1"/>
  <c r="CB88" i="23" l="1"/>
  <c r="CI88" i="23" s="1"/>
  <c r="CH88" i="23" s="1"/>
  <c r="CF88" i="23"/>
  <c r="CE88" i="23" s="1"/>
  <c r="AV88" i="23"/>
  <c r="BV337" i="23"/>
  <c r="BU337" i="23" s="1"/>
  <c r="BS337" i="23"/>
  <c r="BR337" i="23" s="1"/>
  <c r="BA337" i="23"/>
  <c r="V88" i="23" l="1"/>
  <c r="Q88" i="23"/>
  <c r="N89" i="23" s="1"/>
  <c r="U88" i="23"/>
  <c r="CK88" i="23"/>
  <c r="AQ88" i="23"/>
  <c r="BZ337" i="23"/>
  <c r="BX337" i="23"/>
  <c r="AG337" i="23" s="1"/>
  <c r="AF338" i="23" s="1"/>
  <c r="AE338" i="23" s="1"/>
  <c r="CN88" i="23" l="1"/>
  <c r="S89" i="23"/>
  <c r="BA338" i="23"/>
  <c r="BV338" i="23"/>
  <c r="BU338" i="23" s="1"/>
  <c r="BS338" i="23"/>
  <c r="BR338" i="23" s="1"/>
  <c r="CM88" i="23" l="1"/>
  <c r="CO88" i="23"/>
  <c r="BZ338" i="23"/>
  <c r="BX338" i="23"/>
  <c r="AG338" i="23" s="1"/>
  <c r="AF339" i="23" s="1"/>
  <c r="AE339" i="23" s="1"/>
  <c r="CR88" i="23" l="1"/>
  <c r="CS88" i="23" s="1"/>
  <c r="CQ88" i="23" s="1"/>
  <c r="AW88" i="23" s="1"/>
  <c r="AR88" i="23"/>
  <c r="BA339" i="23"/>
  <c r="BS339" i="23"/>
  <c r="BR339" i="23" s="1"/>
  <c r="BV339" i="23"/>
  <c r="BU339" i="23" s="1"/>
  <c r="AM89" i="23" l="1"/>
  <c r="DA88" i="23"/>
  <c r="CZ88" i="23"/>
  <c r="AN89" i="23"/>
  <c r="AL89" i="23" s="1"/>
  <c r="AO89" i="23" s="1"/>
  <c r="CY88" i="23"/>
  <c r="BZ339" i="23"/>
  <c r="BX339" i="23"/>
  <c r="AG339" i="23" s="1"/>
  <c r="AF340" i="23" s="1"/>
  <c r="AE340" i="23" s="1"/>
  <c r="BM89" i="23" l="1"/>
  <c r="AU89" i="23"/>
  <c r="BO89" i="23" s="1"/>
  <c r="BV340" i="23"/>
  <c r="BU340" i="23" s="1"/>
  <c r="BS340" i="23"/>
  <c r="BR340" i="23" s="1"/>
  <c r="BA340" i="23"/>
  <c r="BN89" i="23" l="1"/>
  <c r="BL89" i="23" s="1"/>
  <c r="BK89" i="23"/>
  <c r="BP89" i="23" s="1"/>
  <c r="BJ89" i="23" s="1"/>
  <c r="BX340" i="23"/>
  <c r="AG340" i="23" s="1"/>
  <c r="AF341" i="23" s="1"/>
  <c r="AE341" i="23" s="1"/>
  <c r="BZ340" i="23"/>
  <c r="O89" i="23" l="1"/>
  <c r="P89" i="23" s="1"/>
  <c r="CB89" i="23" s="1"/>
  <c r="AB89" i="23"/>
  <c r="AA89" i="23" s="1"/>
  <c r="Z90" i="23" s="1"/>
  <c r="Y90" i="23" s="1"/>
  <c r="T89" i="23"/>
  <c r="AP89" i="23"/>
  <c r="BA341" i="23"/>
  <c r="BS341" i="23"/>
  <c r="BR341" i="23" s="1"/>
  <c r="BV341" i="23"/>
  <c r="BU341" i="23" s="1"/>
  <c r="AV89" i="23" l="1"/>
  <c r="CF89" i="23"/>
  <c r="CE89" i="23" s="1"/>
  <c r="CI89" i="23" s="1"/>
  <c r="CH89" i="23" s="1"/>
  <c r="AQ89" i="23" s="1"/>
  <c r="CC89" i="23"/>
  <c r="BZ341" i="23"/>
  <c r="BX341" i="23"/>
  <c r="AG341" i="23" s="1"/>
  <c r="AF342" i="23" s="1"/>
  <c r="AE342" i="23" s="1"/>
  <c r="CN89" i="23" l="1"/>
  <c r="Q89" i="23"/>
  <c r="N90" i="23" s="1"/>
  <c r="S90" i="23" s="1"/>
  <c r="U89" i="23"/>
  <c r="CK89" i="23"/>
  <c r="V89" i="23"/>
  <c r="BS342" i="23"/>
  <c r="BR342" i="23" s="1"/>
  <c r="BV342" i="23"/>
  <c r="BU342" i="23" s="1"/>
  <c r="BA342" i="23"/>
  <c r="CM89" i="23" l="1"/>
  <c r="CO89" i="23"/>
  <c r="BZ342" i="23"/>
  <c r="BX342" i="23"/>
  <c r="AG342" i="23" s="1"/>
  <c r="AF343" i="23" s="1"/>
  <c r="AE343" i="23" s="1"/>
  <c r="AR89" i="23" l="1"/>
  <c r="CR89" i="23"/>
  <c r="CS89" i="23" s="1"/>
  <c r="CQ89" i="23" s="1"/>
  <c r="AW89" i="23" s="1"/>
  <c r="BS343" i="23"/>
  <c r="BR343" i="23" s="1"/>
  <c r="BV343" i="23"/>
  <c r="BU343" i="23" s="1"/>
  <c r="BA343" i="23"/>
  <c r="AM90" i="23" l="1"/>
  <c r="DA89" i="23"/>
  <c r="CY89" i="23"/>
  <c r="AN90" i="23"/>
  <c r="AL90" i="23" s="1"/>
  <c r="AO90" i="23" s="1"/>
  <c r="CZ89" i="23"/>
  <c r="BZ343" i="23"/>
  <c r="BX343" i="23"/>
  <c r="AG343" i="23" s="1"/>
  <c r="AF344" i="23" s="1"/>
  <c r="AE344" i="23" s="1"/>
  <c r="BM90" i="23" l="1"/>
  <c r="BK90" i="23"/>
  <c r="AU90" i="23"/>
  <c r="BV344" i="23"/>
  <c r="BU344" i="23" s="1"/>
  <c r="BS344" i="23"/>
  <c r="BR344" i="23" s="1"/>
  <c r="BA344" i="23"/>
  <c r="BN90" i="23" l="1"/>
  <c r="BL90" i="23" s="1"/>
  <c r="BO90" i="23"/>
  <c r="BP90" i="23" s="1"/>
  <c r="BJ90" i="23" s="1"/>
  <c r="BZ344" i="23"/>
  <c r="BX344" i="23"/>
  <c r="AG344" i="23" s="1"/>
  <c r="AF345" i="23" s="1"/>
  <c r="AE345" i="23" s="1"/>
  <c r="O90" i="23" l="1"/>
  <c r="P90" i="23" s="1"/>
  <c r="CB90" i="23" s="1"/>
  <c r="AB90" i="23"/>
  <c r="AA90" i="23" s="1"/>
  <c r="Z91" i="23" s="1"/>
  <c r="Y91" i="23" s="1"/>
  <c r="T90" i="23"/>
  <c r="AP90" i="23"/>
  <c r="BV345" i="23"/>
  <c r="BU345" i="23" s="1"/>
  <c r="BS345" i="23"/>
  <c r="BR345" i="23" s="1"/>
  <c r="BA345" i="23"/>
  <c r="CC90" i="23" l="1"/>
  <c r="CF90" i="23"/>
  <c r="CE90" i="23" s="1"/>
  <c r="CI90" i="23" s="1"/>
  <c r="CH90" i="23" s="1"/>
  <c r="V90" i="23" s="1"/>
  <c r="U90" i="23" s="1"/>
  <c r="AV90" i="23"/>
  <c r="BX345" i="23"/>
  <c r="AG345" i="23" s="1"/>
  <c r="AF346" i="23" s="1"/>
  <c r="AE346" i="23" s="1"/>
  <c r="BZ345" i="23"/>
  <c r="AQ90" i="23" l="1"/>
  <c r="Q90" i="23"/>
  <c r="N91" i="23" s="1"/>
  <c r="S91" i="23" s="1"/>
  <c r="CK90" i="23"/>
  <c r="BA346" i="23"/>
  <c r="BS346" i="23"/>
  <c r="BR346" i="23" s="1"/>
  <c r="BV346" i="23"/>
  <c r="BU346" i="23" s="1"/>
  <c r="CN90" i="23" l="1"/>
  <c r="CO90" i="23" s="1"/>
  <c r="CM90" i="23" s="1"/>
  <c r="CR90" i="23" s="1"/>
  <c r="CS90" i="23" s="1"/>
  <c r="CQ90" i="23" s="1"/>
  <c r="AW90" i="23" s="1"/>
  <c r="AR90" i="23"/>
  <c r="BX346" i="23"/>
  <c r="AG346" i="23" s="1"/>
  <c r="AF347" i="23" s="1"/>
  <c r="AE347" i="23" s="1"/>
  <c r="BZ346" i="23"/>
  <c r="CY90" i="23" l="1"/>
  <c r="AN91" i="23"/>
  <c r="AL91" i="23" s="1"/>
  <c r="AO91" i="23" s="1"/>
  <c r="DA90" i="23"/>
  <c r="CZ90" i="23"/>
  <c r="AM91" i="23"/>
  <c r="AU91" i="23"/>
  <c r="BA347" i="23"/>
  <c r="BS347" i="23"/>
  <c r="BR347" i="23" s="1"/>
  <c r="BV347" i="23"/>
  <c r="BU347" i="23" s="1"/>
  <c r="BK91" i="23" l="1"/>
  <c r="BO91" i="23"/>
  <c r="BP91" i="23" s="1"/>
  <c r="BJ91" i="23" s="1"/>
  <c r="BN91" i="23"/>
  <c r="BM91" i="23"/>
  <c r="BL91" i="23" s="1"/>
  <c r="BZ347" i="23"/>
  <c r="BX347" i="23"/>
  <c r="AG347" i="23" s="1"/>
  <c r="AF348" i="23" s="1"/>
  <c r="AE348" i="23" s="1"/>
  <c r="O91" i="23" l="1"/>
  <c r="P91" i="23" s="1"/>
  <c r="CB91" i="23" s="1"/>
  <c r="AB91" i="23"/>
  <c r="AA91" i="23" s="1"/>
  <c r="Z92" i="23" s="1"/>
  <c r="Y92" i="23" s="1"/>
  <c r="T91" i="23"/>
  <c r="AP91" i="23"/>
  <c r="AV91" i="23" s="1"/>
  <c r="BS348" i="23"/>
  <c r="BR348" i="23" s="1"/>
  <c r="BA348" i="23"/>
  <c r="BV348" i="23"/>
  <c r="BU348" i="23" s="1"/>
  <c r="CC91" i="23" l="1"/>
  <c r="V91" i="23"/>
  <c r="U91" i="23" s="1"/>
  <c r="CF91" i="23"/>
  <c r="CE91" i="23" s="1"/>
  <c r="CI91" i="23" s="1"/>
  <c r="CH91" i="23" s="1"/>
  <c r="AQ91" i="23"/>
  <c r="BZ348" i="23"/>
  <c r="BX348" i="23"/>
  <c r="AG348" i="23" s="1"/>
  <c r="AF349" i="23" s="1"/>
  <c r="AE349" i="23" s="1"/>
  <c r="CN91" i="23" l="1"/>
  <c r="Q91" i="23"/>
  <c r="N92" i="23" s="1"/>
  <c r="S92" i="23" s="1"/>
  <c r="CK91" i="23"/>
  <c r="BS349" i="23"/>
  <c r="BR349" i="23" s="1"/>
  <c r="BV349" i="23"/>
  <c r="BU349" i="23" s="1"/>
  <c r="BA349" i="23"/>
  <c r="CM91" i="23" l="1"/>
  <c r="CO91" i="23"/>
  <c r="BX349" i="23"/>
  <c r="AG349" i="23" s="1"/>
  <c r="AF350" i="23" s="1"/>
  <c r="AE350" i="23" s="1"/>
  <c r="BZ349" i="23"/>
  <c r="CR91" i="23" l="1"/>
  <c r="CS91" i="23" s="1"/>
  <c r="CQ91" i="23" s="1"/>
  <c r="AW91" i="23" s="1"/>
  <c r="AR91" i="23"/>
  <c r="BS350" i="23"/>
  <c r="BR350" i="23" s="1"/>
  <c r="BV350" i="23"/>
  <c r="BU350" i="23" s="1"/>
  <c r="BA350" i="23"/>
  <c r="CY91" i="23" l="1"/>
  <c r="AM92" i="23"/>
  <c r="DA91" i="23"/>
  <c r="CZ91" i="23"/>
  <c r="AN92" i="23"/>
  <c r="AL92" i="23" s="1"/>
  <c r="AO92" i="23" s="1"/>
  <c r="BX350" i="23"/>
  <c r="AG350" i="23" s="1"/>
  <c r="AF351" i="23" s="1"/>
  <c r="AE351" i="23" s="1"/>
  <c r="BZ350" i="23"/>
  <c r="AU92" i="23" l="1"/>
  <c r="BO92" i="23"/>
  <c r="BM92" i="23"/>
  <c r="BK92" i="23"/>
  <c r="BS351" i="23"/>
  <c r="BR351" i="23" s="1"/>
  <c r="BA351" i="23"/>
  <c r="BV351" i="23"/>
  <c r="BU351" i="23" s="1"/>
  <c r="BP92" i="23" l="1"/>
  <c r="BJ92" i="23" s="1"/>
  <c r="BN92" i="23"/>
  <c r="BL92" i="23" s="1"/>
  <c r="BX351" i="23"/>
  <c r="AG351" i="23" s="1"/>
  <c r="AF352" i="23" s="1"/>
  <c r="AE352" i="23" s="1"/>
  <c r="BZ351" i="23"/>
  <c r="O92" i="23" l="1"/>
  <c r="P92" i="23" s="1"/>
  <c r="CB92" i="23" s="1"/>
  <c r="AB92" i="23"/>
  <c r="AA92" i="23" s="1"/>
  <c r="Z93" i="23" s="1"/>
  <c r="Y93" i="23" s="1"/>
  <c r="T92" i="23"/>
  <c r="AP92" i="23"/>
  <c r="BV352" i="23"/>
  <c r="BU352" i="23" s="1"/>
  <c r="BS352" i="23"/>
  <c r="BR352" i="23" s="1"/>
  <c r="BA352" i="23"/>
  <c r="CC92" i="23" l="1"/>
  <c r="CF92" i="23"/>
  <c r="CE92" i="23" s="1"/>
  <c r="CI92" i="23" s="1"/>
  <c r="CH92" i="23" s="1"/>
  <c r="AV92" i="23"/>
  <c r="BZ352" i="23"/>
  <c r="BX352" i="23"/>
  <c r="AG352" i="23" s="1"/>
  <c r="AF353" i="23" s="1"/>
  <c r="AE353" i="23" s="1"/>
  <c r="Q92" i="23" l="1"/>
  <c r="N93" i="23" s="1"/>
  <c r="CK92" i="23"/>
  <c r="V92" i="23"/>
  <c r="U92" i="23" s="1"/>
  <c r="AQ92" i="23"/>
  <c r="BA353" i="23"/>
  <c r="BV353" i="23"/>
  <c r="BU353" i="23" s="1"/>
  <c r="BS353" i="23"/>
  <c r="BR353" i="23" s="1"/>
  <c r="CN92" i="23" l="1"/>
  <c r="S93" i="23"/>
  <c r="BX353" i="23"/>
  <c r="AG353" i="23" s="1"/>
  <c r="AF354" i="23" s="1"/>
  <c r="AE354" i="23" s="1"/>
  <c r="BZ353" i="23"/>
  <c r="CM92" i="23" l="1"/>
  <c r="CO92" i="23"/>
  <c r="BV354" i="23"/>
  <c r="BU354" i="23" s="1"/>
  <c r="BA354" i="23"/>
  <c r="BS354" i="23"/>
  <c r="BR354" i="23" s="1"/>
  <c r="CR92" i="23" l="1"/>
  <c r="CS92" i="23" s="1"/>
  <c r="CQ92" i="23" s="1"/>
  <c r="AW92" i="23" s="1"/>
  <c r="AR92" i="23"/>
  <c r="BX354" i="23"/>
  <c r="AG354" i="23" s="1"/>
  <c r="AF355" i="23" s="1"/>
  <c r="AE355" i="23" s="1"/>
  <c r="BZ354" i="23"/>
  <c r="AM93" i="23" l="1"/>
  <c r="DA92" i="23"/>
  <c r="CY92" i="23"/>
  <c r="CZ92" i="23"/>
  <c r="AN93" i="23"/>
  <c r="AL93" i="23" s="1"/>
  <c r="AO93" i="23" s="1"/>
  <c r="BV355" i="23"/>
  <c r="BU355" i="23" s="1"/>
  <c r="BS355" i="23"/>
  <c r="BR355" i="23" s="1"/>
  <c r="BA355" i="23"/>
  <c r="AU93" i="23" l="1"/>
  <c r="BM93" i="23"/>
  <c r="BN93" i="23"/>
  <c r="BK93" i="23"/>
  <c r="BX355" i="23"/>
  <c r="AG355" i="23" s="1"/>
  <c r="AF356" i="23" s="1"/>
  <c r="AE356" i="23" s="1"/>
  <c r="BZ355" i="23"/>
  <c r="BL93" i="23" l="1"/>
  <c r="BO93" i="23"/>
  <c r="BP93" i="23" s="1"/>
  <c r="BJ93" i="23" s="1"/>
  <c r="BS356" i="23"/>
  <c r="BR356" i="23" s="1"/>
  <c r="BV356" i="23"/>
  <c r="BU356" i="23" s="1"/>
  <c r="BA356" i="23"/>
  <c r="O93" i="23" l="1"/>
  <c r="P93" i="23" s="1"/>
  <c r="AB93" i="23"/>
  <c r="AA93" i="23" s="1"/>
  <c r="Z94" i="23" s="1"/>
  <c r="Y94" i="23" s="1"/>
  <c r="T93" i="23"/>
  <c r="AP93" i="23"/>
  <c r="BX356" i="23"/>
  <c r="AG356" i="23" s="1"/>
  <c r="AF357" i="23" s="1"/>
  <c r="AE357" i="23" s="1"/>
  <c r="BZ356" i="23"/>
  <c r="CC93" i="23" l="1"/>
  <c r="CF93" i="23"/>
  <c r="CE93" i="23" s="1"/>
  <c r="AV93" i="23"/>
  <c r="CB93" i="23"/>
  <c r="CI93" i="23" s="1"/>
  <c r="CH93" i="23" s="1"/>
  <c r="BA357" i="23"/>
  <c r="BS357" i="23"/>
  <c r="BR357" i="23" s="1"/>
  <c r="BV357" i="23"/>
  <c r="BU357" i="23" s="1"/>
  <c r="Q93" i="23" l="1"/>
  <c r="N94" i="23" s="1"/>
  <c r="CK93" i="23"/>
  <c r="V93" i="23"/>
  <c r="U93" i="23" s="1"/>
  <c r="AQ93" i="23"/>
  <c r="BZ357" i="23"/>
  <c r="BX357" i="23"/>
  <c r="AG357" i="23" s="1"/>
  <c r="AF358" i="23" s="1"/>
  <c r="AE358" i="23" s="1"/>
  <c r="CN93" i="23" l="1"/>
  <c r="S94" i="23"/>
  <c r="BA358" i="23"/>
  <c r="BS358" i="23"/>
  <c r="BR358" i="23" s="1"/>
  <c r="BV358" i="23"/>
  <c r="BU358" i="23" s="1"/>
  <c r="CM93" i="23" l="1"/>
  <c r="CO93" i="23"/>
  <c r="BZ358" i="23"/>
  <c r="BX358" i="23"/>
  <c r="AG358" i="23" s="1"/>
  <c r="AF359" i="23" s="1"/>
  <c r="AE359" i="23" s="1"/>
  <c r="CR93" i="23" l="1"/>
  <c r="CS93" i="23" s="1"/>
  <c r="CQ93" i="23" s="1"/>
  <c r="AW93" i="23" s="1"/>
  <c r="AR93" i="23"/>
  <c r="BV359" i="23"/>
  <c r="BU359" i="23" s="1"/>
  <c r="BS359" i="23"/>
  <c r="BR359" i="23" s="1"/>
  <c r="BA359" i="23"/>
  <c r="AN94" i="23" l="1"/>
  <c r="CZ93" i="23"/>
  <c r="DA93" i="23"/>
  <c r="AM94" i="23"/>
  <c r="CY93" i="23"/>
  <c r="BZ359" i="23"/>
  <c r="BX359" i="23"/>
  <c r="AG359" i="23" s="1"/>
  <c r="AF360" i="23" s="1"/>
  <c r="AE360" i="23" s="1"/>
  <c r="AL94" i="23" l="1"/>
  <c r="BA360" i="23"/>
  <c r="BS360" i="23"/>
  <c r="BR360" i="23" s="1"/>
  <c r="BV360" i="23"/>
  <c r="BU360" i="23" s="1"/>
  <c r="AO94" i="23" l="1"/>
  <c r="AU94" i="23"/>
  <c r="BZ360" i="23"/>
  <c r="BX360" i="23"/>
  <c r="AG360" i="23" s="1"/>
  <c r="AF361" i="23" s="1"/>
  <c r="AE361" i="23" s="1"/>
  <c r="BK94" i="23" l="1"/>
  <c r="BO94" i="23"/>
  <c r="BP94" i="23" s="1"/>
  <c r="BJ94" i="23" s="1"/>
  <c r="BN94" i="23"/>
  <c r="BL94" i="23" s="1"/>
  <c r="BM94" i="23"/>
  <c r="BS361" i="23"/>
  <c r="BR361" i="23" s="1"/>
  <c r="BV361" i="23"/>
  <c r="BU361" i="23" s="1"/>
  <c r="BA361" i="23"/>
  <c r="AP94" i="23" l="1"/>
  <c r="O94" i="23"/>
  <c r="P94" i="23" s="1"/>
  <c r="AB94" i="23"/>
  <c r="AA94" i="23" s="1"/>
  <c r="Z95" i="23" s="1"/>
  <c r="Y95" i="23" s="1"/>
  <c r="T94" i="23"/>
  <c r="AV94" i="23"/>
  <c r="BZ361" i="23"/>
  <c r="BX361" i="23"/>
  <c r="AG361" i="23" s="1"/>
  <c r="AF362" i="23" s="1"/>
  <c r="AE362" i="23" s="1"/>
  <c r="CB94" i="23" l="1"/>
  <c r="CC94" i="23"/>
  <c r="CF94" i="23"/>
  <c r="CE94" i="23" s="1"/>
  <c r="BA362" i="23"/>
  <c r="BS362" i="23"/>
  <c r="BR362" i="23" s="1"/>
  <c r="BV362" i="23"/>
  <c r="BU362" i="23" s="1"/>
  <c r="CI94" i="23" l="1"/>
  <c r="CH94" i="23" s="1"/>
  <c r="BZ362" i="23"/>
  <c r="BX362" i="23"/>
  <c r="AG362" i="23" s="1"/>
  <c r="AF363" i="23" s="1"/>
  <c r="AE363" i="23" s="1"/>
  <c r="Q94" i="23" l="1"/>
  <c r="N95" i="23" s="1"/>
  <c r="S95" i="23" s="1"/>
  <c r="CK94" i="23"/>
  <c r="V94" i="23"/>
  <c r="U94" i="23" s="1"/>
  <c r="AQ94" i="23"/>
  <c r="BV363" i="23"/>
  <c r="BU363" i="23" s="1"/>
  <c r="BA363" i="23"/>
  <c r="BS363" i="23"/>
  <c r="BR363" i="23" s="1"/>
  <c r="CN94" i="23" l="1"/>
  <c r="CO94" i="23" s="1"/>
  <c r="CM94" i="23" s="1"/>
  <c r="CR94" i="23" s="1"/>
  <c r="CS94" i="23" s="1"/>
  <c r="CQ94" i="23" s="1"/>
  <c r="AW94" i="23" s="1"/>
  <c r="BX363" i="23"/>
  <c r="AG363" i="23" s="1"/>
  <c r="AF364" i="23" s="1"/>
  <c r="AE364" i="23" s="1"/>
  <c r="BZ363" i="23"/>
  <c r="AR94" i="23" l="1"/>
  <c r="BA364" i="23"/>
  <c r="BS364" i="23"/>
  <c r="BR364" i="23" s="1"/>
  <c r="BV364" i="23"/>
  <c r="BU364" i="23" s="1"/>
  <c r="DA94" i="23" l="1"/>
  <c r="CY94" i="23"/>
  <c r="CZ94" i="23"/>
  <c r="AM95" i="23"/>
  <c r="AN95" i="23"/>
  <c r="AL95" i="23" s="1"/>
  <c r="BZ364" i="23"/>
  <c r="BX364" i="23"/>
  <c r="AG364" i="23" s="1"/>
  <c r="AF365" i="23" s="1"/>
  <c r="AE365" i="23" s="1"/>
  <c r="AO95" i="23" l="1"/>
  <c r="AU95" i="23"/>
  <c r="BA365" i="23"/>
  <c r="BV365" i="23"/>
  <c r="BU365" i="23" s="1"/>
  <c r="BS365" i="23"/>
  <c r="BR365" i="23" s="1"/>
  <c r="BM95" i="23" l="1"/>
  <c r="BL95" i="23" s="1"/>
  <c r="BO95" i="23"/>
  <c r="BP95" i="23" s="1"/>
  <c r="BJ95" i="23" s="1"/>
  <c r="BN95" i="23"/>
  <c r="BK95" i="23"/>
  <c r="BZ365" i="23"/>
  <c r="BX365" i="23"/>
  <c r="AG365" i="23" s="1"/>
  <c r="AF366" i="23" s="1"/>
  <c r="AE366" i="23" s="1"/>
  <c r="O95" i="23" l="1"/>
  <c r="P95" i="23" s="1"/>
  <c r="CB95" i="23" s="1"/>
  <c r="AB95" i="23"/>
  <c r="AA95" i="23" s="1"/>
  <c r="Z96" i="23" s="1"/>
  <c r="Y96" i="23" s="1"/>
  <c r="T95" i="23"/>
  <c r="CC95" i="23" s="1"/>
  <c r="AP95" i="23"/>
  <c r="BS366" i="23"/>
  <c r="BR366" i="23" s="1"/>
  <c r="BA366" i="23"/>
  <c r="BV366" i="23"/>
  <c r="BU366" i="23" s="1"/>
  <c r="CF95" i="23" l="1"/>
  <c r="CE95" i="23" s="1"/>
  <c r="CI95" i="23" s="1"/>
  <c r="CH95" i="23" s="1"/>
  <c r="AV95" i="23"/>
  <c r="BX366" i="23"/>
  <c r="AG366" i="23" s="1"/>
  <c r="AF367" i="23" s="1"/>
  <c r="AE367" i="23" s="1"/>
  <c r="BZ366" i="23"/>
  <c r="V95" i="23" l="1"/>
  <c r="U95" i="23"/>
  <c r="Q95" i="23"/>
  <c r="N96" i="23" s="1"/>
  <c r="S96" i="23" s="1"/>
  <c r="CK95" i="23"/>
  <c r="AQ95" i="23"/>
  <c r="BA367" i="23"/>
  <c r="BV367" i="23"/>
  <c r="BU367" i="23" s="1"/>
  <c r="BS367" i="23"/>
  <c r="BR367" i="23" s="1"/>
  <c r="CN95" i="23" l="1"/>
  <c r="BX367" i="23"/>
  <c r="AG367" i="23" s="1"/>
  <c r="AF368" i="23" s="1"/>
  <c r="AE368" i="23" s="1"/>
  <c r="BZ367" i="23"/>
  <c r="CO95" i="23" l="1"/>
  <c r="CM95" i="23"/>
  <c r="BA368" i="23"/>
  <c r="BS368" i="23"/>
  <c r="BR368" i="23" s="1"/>
  <c r="BV368" i="23"/>
  <c r="BU368" i="23" s="1"/>
  <c r="CR95" i="23" l="1"/>
  <c r="CS95" i="23" s="1"/>
  <c r="CQ95" i="23" s="1"/>
  <c r="AW95" i="23" s="1"/>
  <c r="AR95" i="23"/>
  <c r="BX368" i="23"/>
  <c r="AG368" i="23" s="1"/>
  <c r="AF369" i="23" s="1"/>
  <c r="AE369" i="23" s="1"/>
  <c r="BZ368" i="23"/>
  <c r="CZ95" i="23" l="1"/>
  <c r="AN96" i="23"/>
  <c r="CY95" i="23"/>
  <c r="AM96" i="23"/>
  <c r="DA95" i="23"/>
  <c r="BA369" i="23"/>
  <c r="BV369" i="23"/>
  <c r="BU369" i="23" s="1"/>
  <c r="BS369" i="23"/>
  <c r="BR369" i="23" s="1"/>
  <c r="AL96" i="23" l="1"/>
  <c r="BX369" i="23"/>
  <c r="AG369" i="23" s="1"/>
  <c r="AF370" i="23" s="1"/>
  <c r="AE370" i="23" s="1"/>
  <c r="BZ369" i="23"/>
  <c r="AO96" i="23" l="1"/>
  <c r="AU96" i="23"/>
  <c r="BA370" i="23"/>
  <c r="BV370" i="23"/>
  <c r="BU370" i="23" s="1"/>
  <c r="BS370" i="23"/>
  <c r="BR370" i="23" s="1"/>
  <c r="BM96" i="23" l="1"/>
  <c r="BO96" i="23"/>
  <c r="BP96" i="23" s="1"/>
  <c r="BJ96" i="23" s="1"/>
  <c r="BN96" i="23"/>
  <c r="BL96" i="23" s="1"/>
  <c r="BK96" i="23"/>
  <c r="BZ370" i="23"/>
  <c r="BX370" i="23"/>
  <c r="AG370" i="23" s="1"/>
  <c r="AF371" i="23" s="1"/>
  <c r="AE371" i="23" s="1"/>
  <c r="O96" i="23" l="1"/>
  <c r="P96" i="23" s="1"/>
  <c r="CB96" i="23" s="1"/>
  <c r="AB96" i="23"/>
  <c r="AA96" i="23" s="1"/>
  <c r="Z97" i="23" s="1"/>
  <c r="Y97" i="23" s="1"/>
  <c r="T96" i="23"/>
  <c r="AP96" i="23"/>
  <c r="AV96" i="23" s="1"/>
  <c r="BV371" i="23"/>
  <c r="BU371" i="23" s="1"/>
  <c r="BA371" i="23"/>
  <c r="BS371" i="23"/>
  <c r="BR371" i="23" s="1"/>
  <c r="CC96" i="23" l="1"/>
  <c r="CF96" i="23"/>
  <c r="CE96" i="23" s="1"/>
  <c r="CI96" i="23" s="1"/>
  <c r="CH96" i="23" s="1"/>
  <c r="BX371" i="23"/>
  <c r="AG371" i="23" s="1"/>
  <c r="AF372" i="23" s="1"/>
  <c r="AE372" i="23" s="1"/>
  <c r="BZ371" i="23"/>
  <c r="Q96" i="23" l="1"/>
  <c r="N97" i="23" s="1"/>
  <c r="S97" i="23" s="1"/>
  <c r="U96" i="23"/>
  <c r="CK96" i="23"/>
  <c r="V96" i="23"/>
  <c r="AQ96" i="23"/>
  <c r="BS372" i="23"/>
  <c r="BR372" i="23" s="1"/>
  <c r="BV372" i="23"/>
  <c r="BU372" i="23" s="1"/>
  <c r="BA372" i="23"/>
  <c r="CN96" i="23" l="1"/>
  <c r="BZ372" i="23"/>
  <c r="BX372" i="23"/>
  <c r="AG372" i="23" s="1"/>
  <c r="AF373" i="23" s="1"/>
  <c r="AE373" i="23" s="1"/>
  <c r="CO96" i="23" l="1"/>
  <c r="CM96" i="23"/>
  <c r="BS373" i="23"/>
  <c r="BR373" i="23" s="1"/>
  <c r="BA373" i="23"/>
  <c r="BV373" i="23"/>
  <c r="BU373" i="23" s="1"/>
  <c r="CR96" i="23" l="1"/>
  <c r="CS96" i="23" s="1"/>
  <c r="CQ96" i="23" s="1"/>
  <c r="AW96" i="23" s="1"/>
  <c r="AR96" i="23"/>
  <c r="BZ373" i="23"/>
  <c r="BX373" i="23"/>
  <c r="AG373" i="23" s="1"/>
  <c r="AF374" i="23" s="1"/>
  <c r="AE374" i="23" s="1"/>
  <c r="CZ96" i="23" l="1"/>
  <c r="DA96" i="23"/>
  <c r="CY96" i="23"/>
  <c r="AN97" i="23"/>
  <c r="AL97" i="23" s="1"/>
  <c r="AO97" i="23" s="1"/>
  <c r="AM97" i="23"/>
  <c r="BV374" i="23"/>
  <c r="BU374" i="23" s="1"/>
  <c r="BA374" i="23"/>
  <c r="BS374" i="23"/>
  <c r="BR374" i="23" s="1"/>
  <c r="AU97" i="23" l="1"/>
  <c r="BN97" i="23" s="1"/>
  <c r="BZ374" i="23"/>
  <c r="BX374" i="23"/>
  <c r="AG374" i="23" s="1"/>
  <c r="AF375" i="23" s="1"/>
  <c r="AE375" i="23" s="1"/>
  <c r="BK97" i="23" l="1"/>
  <c r="BM97" i="23"/>
  <c r="BL97" i="23" s="1"/>
  <c r="BO97" i="23"/>
  <c r="BS375" i="23"/>
  <c r="BR375" i="23" s="1"/>
  <c r="BV375" i="23"/>
  <c r="BU375" i="23" s="1"/>
  <c r="BA375" i="23"/>
  <c r="BP97" i="23" l="1"/>
  <c r="BJ97" i="23" s="1"/>
  <c r="BX375" i="23"/>
  <c r="AG375" i="23" s="1"/>
  <c r="AF376" i="23" s="1"/>
  <c r="AE376" i="23" s="1"/>
  <c r="BZ375" i="23"/>
  <c r="O97" i="23" l="1"/>
  <c r="P97" i="23" s="1"/>
  <c r="AB97" i="23"/>
  <c r="AA97" i="23" s="1"/>
  <c r="Z98" i="23" s="1"/>
  <c r="Y98" i="23" s="1"/>
  <c r="T97" i="23"/>
  <c r="AP97" i="23"/>
  <c r="BA376" i="23"/>
  <c r="BS376" i="23"/>
  <c r="BR376" i="23" s="1"/>
  <c r="BV376" i="23"/>
  <c r="BU376" i="23" s="1"/>
  <c r="CC97" i="23" l="1"/>
  <c r="AV97" i="23"/>
  <c r="CF97" i="23"/>
  <c r="CE97" i="23" s="1"/>
  <c r="CB97" i="23"/>
  <c r="CI97" i="23" s="1"/>
  <c r="CH97" i="23" s="1"/>
  <c r="BZ376" i="23"/>
  <c r="BX376" i="23"/>
  <c r="AG376" i="23" s="1"/>
  <c r="AF377" i="23" s="1"/>
  <c r="AE377" i="23" s="1"/>
  <c r="U97" i="23" l="1"/>
  <c r="Q97" i="23"/>
  <c r="N98" i="23" s="1"/>
  <c r="S98" i="23" s="1"/>
  <c r="CK97" i="23"/>
  <c r="V97" i="23"/>
  <c r="AQ97" i="23"/>
  <c r="BA377" i="23"/>
  <c r="BS377" i="23"/>
  <c r="BR377" i="23" s="1"/>
  <c r="BV377" i="23"/>
  <c r="BU377" i="23" s="1"/>
  <c r="CN97" i="23" l="1"/>
  <c r="BX377" i="23"/>
  <c r="AG377" i="23" s="1"/>
  <c r="AF378" i="23" s="1"/>
  <c r="AE378" i="23" s="1"/>
  <c r="BZ377" i="23"/>
  <c r="CO97" i="23" l="1"/>
  <c r="CM97" i="23"/>
  <c r="BV378" i="23"/>
  <c r="BU378" i="23" s="1"/>
  <c r="BS378" i="23"/>
  <c r="BR378" i="23" s="1"/>
  <c r="BA378" i="23"/>
  <c r="CR97" i="23" l="1"/>
  <c r="CS97" i="23" s="1"/>
  <c r="CQ97" i="23" s="1"/>
  <c r="AW97" i="23" s="1"/>
  <c r="AR97" i="23"/>
  <c r="BX378" i="23"/>
  <c r="AG378" i="23" s="1"/>
  <c r="AF379" i="23" s="1"/>
  <c r="AE379" i="23" s="1"/>
  <c r="BZ378" i="23"/>
  <c r="AN98" i="23" l="1"/>
  <c r="CZ97" i="23"/>
  <c r="DA97" i="23"/>
  <c r="CY97" i="23"/>
  <c r="AM98" i="23"/>
  <c r="BA379" i="23"/>
  <c r="BV379" i="23"/>
  <c r="BU379" i="23" s="1"/>
  <c r="BS379" i="23"/>
  <c r="BR379" i="23" s="1"/>
  <c r="AL98" i="23" l="1"/>
  <c r="BZ379" i="23"/>
  <c r="BX379" i="23"/>
  <c r="AG379" i="23" s="1"/>
  <c r="AF380" i="23" s="1"/>
  <c r="AE380" i="23" s="1"/>
  <c r="AO98" i="23" l="1"/>
  <c r="AU98" i="23"/>
  <c r="BS380" i="23"/>
  <c r="BR380" i="23" s="1"/>
  <c r="BV380" i="23"/>
  <c r="BU380" i="23" s="1"/>
  <c r="BA380" i="23"/>
  <c r="BO98" i="23" l="1"/>
  <c r="BM98" i="23"/>
  <c r="BL98" i="23" s="1"/>
  <c r="BN98" i="23"/>
  <c r="BK98" i="23"/>
  <c r="BP98" i="23" s="1"/>
  <c r="BJ98" i="23" s="1"/>
  <c r="BZ380" i="23"/>
  <c r="BX380" i="23"/>
  <c r="AG380" i="23" s="1"/>
  <c r="AF381" i="23" s="1"/>
  <c r="AE381" i="23" s="1"/>
  <c r="O98" i="23" l="1"/>
  <c r="P98" i="23" s="1"/>
  <c r="AB98" i="23"/>
  <c r="AA98" i="23" s="1"/>
  <c r="Z99" i="23" s="1"/>
  <c r="Y99" i="23" s="1"/>
  <c r="T98" i="23"/>
  <c r="AV98" i="23"/>
  <c r="AP98" i="23"/>
  <c r="BS381" i="23"/>
  <c r="BR381" i="23" s="1"/>
  <c r="BA381" i="23"/>
  <c r="BV381" i="23"/>
  <c r="BU381" i="23" s="1"/>
  <c r="CC98" i="23" l="1"/>
  <c r="CF98" i="23"/>
  <c r="CE98" i="23" s="1"/>
  <c r="CB98" i="23"/>
  <c r="CI98" i="23" s="1"/>
  <c r="CH98" i="23" s="1"/>
  <c r="BZ381" i="23"/>
  <c r="BX381" i="23"/>
  <c r="AG381" i="23" s="1"/>
  <c r="AF382" i="23" s="1"/>
  <c r="AE382" i="23" s="1"/>
  <c r="U98" i="23" l="1"/>
  <c r="Q98" i="23"/>
  <c r="N99" i="23" s="1"/>
  <c r="S99" i="23" s="1"/>
  <c r="CK98" i="23"/>
  <c r="V98" i="23"/>
  <c r="AQ98" i="23"/>
  <c r="BA382" i="23"/>
  <c r="BS382" i="23"/>
  <c r="BR382" i="23" s="1"/>
  <c r="BV382" i="23"/>
  <c r="BU382" i="23" s="1"/>
  <c r="CN98" i="23" l="1"/>
  <c r="BZ382" i="23"/>
  <c r="BX382" i="23"/>
  <c r="AG382" i="23" s="1"/>
  <c r="AF383" i="23" s="1"/>
  <c r="AE383" i="23" s="1"/>
  <c r="CM98" i="23" l="1"/>
  <c r="CO98" i="23"/>
  <c r="BV383" i="23"/>
  <c r="BU383" i="23" s="1"/>
  <c r="BS383" i="23"/>
  <c r="BR383" i="23" s="1"/>
  <c r="BA383" i="23"/>
  <c r="CR98" i="23" l="1"/>
  <c r="CS98" i="23" s="1"/>
  <c r="CQ98" i="23" s="1"/>
  <c r="AW98" i="23" s="1"/>
  <c r="AR98" i="23"/>
  <c r="BZ383" i="23"/>
  <c r="BX383" i="23"/>
  <c r="AG383" i="23" s="1"/>
  <c r="AF384" i="23" s="1"/>
  <c r="AE384" i="23" s="1"/>
  <c r="AN99" i="23" l="1"/>
  <c r="CY98" i="23"/>
  <c r="DA98" i="23"/>
  <c r="CZ98" i="23"/>
  <c r="AM99" i="23"/>
  <c r="BA384" i="23"/>
  <c r="BS384" i="23"/>
  <c r="BR384" i="23" s="1"/>
  <c r="BV384" i="23"/>
  <c r="BU384" i="23" s="1"/>
  <c r="AL99" i="23" l="1"/>
  <c r="BZ384" i="23"/>
  <c r="BX384" i="23"/>
  <c r="AG384" i="23" s="1"/>
  <c r="AF385" i="23" s="1"/>
  <c r="AE385" i="23" s="1"/>
  <c r="AO99" i="23" l="1"/>
  <c r="AU99" i="23"/>
  <c r="BV385" i="23"/>
  <c r="BU385" i="23" s="1"/>
  <c r="BA385" i="23"/>
  <c r="BS385" i="23"/>
  <c r="BR385" i="23" s="1"/>
  <c r="BM99" i="23" l="1"/>
  <c r="BO99" i="23"/>
  <c r="BN99" i="23"/>
  <c r="BK99" i="23"/>
  <c r="BX385" i="23"/>
  <c r="AG385" i="23" s="1"/>
  <c r="AF386" i="23" s="1"/>
  <c r="AE386" i="23" s="1"/>
  <c r="BZ385" i="23"/>
  <c r="BL99" i="23" l="1"/>
  <c r="BP99" i="23"/>
  <c r="BJ99" i="23" s="1"/>
  <c r="BV386" i="23"/>
  <c r="BU386" i="23" s="1"/>
  <c r="BA386" i="23"/>
  <c r="BS386" i="23"/>
  <c r="BR386" i="23" s="1"/>
  <c r="O99" i="23" l="1"/>
  <c r="P99" i="23" s="1"/>
  <c r="AB99" i="23"/>
  <c r="AA99" i="23" s="1"/>
  <c r="Z100" i="23" s="1"/>
  <c r="Y100" i="23" s="1"/>
  <c r="T99" i="23"/>
  <c r="AV99" i="23"/>
  <c r="AP99" i="23"/>
  <c r="BZ386" i="23"/>
  <c r="BX386" i="23"/>
  <c r="AG386" i="23" s="1"/>
  <c r="AF387" i="23" s="1"/>
  <c r="AE387" i="23" s="1"/>
  <c r="CC99" i="23" l="1"/>
  <c r="CF99" i="23"/>
  <c r="CE99" i="23" s="1"/>
  <c r="CI99" i="23" s="1"/>
  <c r="CH99" i="23" s="1"/>
  <c r="AQ99" i="23"/>
  <c r="CB99" i="23"/>
  <c r="BS387" i="23"/>
  <c r="BR387" i="23" s="1"/>
  <c r="BV387" i="23"/>
  <c r="BU387" i="23" s="1"/>
  <c r="BA387" i="23"/>
  <c r="CN99" i="23" l="1"/>
  <c r="U99" i="23"/>
  <c r="Q99" i="23"/>
  <c r="N100" i="23" s="1"/>
  <c r="S100" i="23" s="1"/>
  <c r="CK99" i="23"/>
  <c r="V99" i="23"/>
  <c r="BZ387" i="23"/>
  <c r="BX387" i="23"/>
  <c r="AG387" i="23" s="1"/>
  <c r="AF388" i="23" s="1"/>
  <c r="AE388" i="23" s="1"/>
  <c r="CO99" i="23" l="1"/>
  <c r="CM99" i="23"/>
  <c r="BV388" i="23"/>
  <c r="BU388" i="23" s="1"/>
  <c r="BA388" i="23"/>
  <c r="BS388" i="23"/>
  <c r="BR388" i="23" s="1"/>
  <c r="CR99" i="23" l="1"/>
  <c r="CS99" i="23" s="1"/>
  <c r="CQ99" i="23" s="1"/>
  <c r="AW99" i="23" s="1"/>
  <c r="AR99" i="23"/>
  <c r="BX388" i="23"/>
  <c r="AG388" i="23" s="1"/>
  <c r="AF389" i="23" s="1"/>
  <c r="AE389" i="23" s="1"/>
  <c r="BZ388" i="23"/>
  <c r="CZ99" i="23" l="1"/>
  <c r="AM100" i="23"/>
  <c r="CY99" i="23"/>
  <c r="AN100" i="23"/>
  <c r="AL100" i="23" s="1"/>
  <c r="AO100" i="23" s="1"/>
  <c r="DA99" i="23"/>
  <c r="BV389" i="23"/>
  <c r="BU389" i="23" s="1"/>
  <c r="BS389" i="23"/>
  <c r="BR389" i="23" s="1"/>
  <c r="BA389" i="23"/>
  <c r="BK100" i="23" l="1"/>
  <c r="AU100" i="23"/>
  <c r="BO100" i="23" s="1"/>
  <c r="BP100" i="23" s="1"/>
  <c r="BJ100" i="23" s="1"/>
  <c r="BZ389" i="23"/>
  <c r="BX389" i="23"/>
  <c r="AG389" i="23" s="1"/>
  <c r="AF390" i="23" s="1"/>
  <c r="AE390" i="23" s="1"/>
  <c r="O100" i="23" l="1"/>
  <c r="P100" i="23" s="1"/>
  <c r="AB100" i="23"/>
  <c r="AA100" i="23" s="1"/>
  <c r="Z101" i="23" s="1"/>
  <c r="Y101" i="23" s="1"/>
  <c r="T100" i="23"/>
  <c r="AP100" i="23"/>
  <c r="AV100" i="23" s="1"/>
  <c r="BM100" i="23"/>
  <c r="BN100" i="23"/>
  <c r="BV390" i="23"/>
  <c r="BU390" i="23" s="1"/>
  <c r="BS390" i="23"/>
  <c r="BR390" i="23" s="1"/>
  <c r="BA390" i="23"/>
  <c r="CC100" i="23" l="1"/>
  <c r="BL100" i="23"/>
  <c r="CF100" i="23"/>
  <c r="CE100" i="23" s="1"/>
  <c r="CB100" i="23"/>
  <c r="BX390" i="23"/>
  <c r="AG390" i="23" s="1"/>
  <c r="AF391" i="23" s="1"/>
  <c r="AE391" i="23" s="1"/>
  <c r="BZ390" i="23"/>
  <c r="CI100" i="23" l="1"/>
  <c r="CH100" i="23" s="1"/>
  <c r="BV391" i="23"/>
  <c r="BU391" i="23" s="1"/>
  <c r="BS391" i="23"/>
  <c r="BR391" i="23" s="1"/>
  <c r="BA391" i="23"/>
  <c r="Q100" i="23" l="1"/>
  <c r="N101" i="23" s="1"/>
  <c r="S101" i="23" s="1"/>
  <c r="U100" i="23"/>
  <c r="CK100" i="23"/>
  <c r="AQ100" i="23"/>
  <c r="V100" i="23"/>
  <c r="BX391" i="23"/>
  <c r="AG391" i="23" s="1"/>
  <c r="AF392" i="23" s="1"/>
  <c r="AE392" i="23" s="1"/>
  <c r="BZ391" i="23"/>
  <c r="CN100" i="23" l="1"/>
  <c r="BV392" i="23"/>
  <c r="BU392" i="23" s="1"/>
  <c r="BS392" i="23"/>
  <c r="BR392" i="23" s="1"/>
  <c r="BA392" i="23"/>
  <c r="CO100" i="23" l="1"/>
  <c r="CM100" i="23"/>
  <c r="BZ392" i="23"/>
  <c r="BX392" i="23"/>
  <c r="AG392" i="23" s="1"/>
  <c r="AF393" i="23" s="1"/>
  <c r="AE393" i="23" s="1"/>
  <c r="CR100" i="23" l="1"/>
  <c r="CS100" i="23" s="1"/>
  <c r="CQ100" i="23" s="1"/>
  <c r="AW100" i="23" s="1"/>
  <c r="AR100" i="23"/>
  <c r="BS393" i="23"/>
  <c r="BR393" i="23" s="1"/>
  <c r="BV393" i="23"/>
  <c r="BU393" i="23" s="1"/>
  <c r="BA393" i="23"/>
  <c r="CY100" i="23" l="1"/>
  <c r="AM101" i="23"/>
  <c r="CZ100" i="23"/>
  <c r="AN101" i="23"/>
  <c r="AL101" i="23" s="1"/>
  <c r="AO101" i="23" s="1"/>
  <c r="DA100" i="23"/>
  <c r="BX393" i="23"/>
  <c r="AG393" i="23" s="1"/>
  <c r="AF394" i="23" s="1"/>
  <c r="AE394" i="23" s="1"/>
  <c r="BZ393" i="23"/>
  <c r="BM101" i="23" l="1"/>
  <c r="BK101" i="23"/>
  <c r="AU101" i="23"/>
  <c r="BA394" i="23"/>
  <c r="BS394" i="23"/>
  <c r="BR394" i="23" s="1"/>
  <c r="BV394" i="23"/>
  <c r="BU394" i="23" s="1"/>
  <c r="BN101" i="23" l="1"/>
  <c r="BL101" i="23" s="1"/>
  <c r="BO101" i="23"/>
  <c r="BP101" i="23" s="1"/>
  <c r="BJ101" i="23" s="1"/>
  <c r="BX394" i="23"/>
  <c r="AG394" i="23" s="1"/>
  <c r="AF395" i="23" s="1"/>
  <c r="AE395" i="23" s="1"/>
  <c r="BZ394" i="23"/>
  <c r="O101" i="23" l="1"/>
  <c r="P101" i="23" s="1"/>
  <c r="AB101" i="23"/>
  <c r="AA101" i="23" s="1"/>
  <c r="Z102" i="23" s="1"/>
  <c r="Y102" i="23" s="1"/>
  <c r="T101" i="23"/>
  <c r="AP101" i="23"/>
  <c r="AV101" i="23"/>
  <c r="BV395" i="23"/>
  <c r="BU395" i="23" s="1"/>
  <c r="BA395" i="23"/>
  <c r="BS395" i="23"/>
  <c r="BR395" i="23" s="1"/>
  <c r="CC101" i="23" l="1"/>
  <c r="CF101" i="23"/>
  <c r="CE101" i="23" s="1"/>
  <c r="CB101" i="23"/>
  <c r="CI101" i="23" s="1"/>
  <c r="CH101" i="23" s="1"/>
  <c r="AQ101" i="23" s="1"/>
  <c r="BZ395" i="23"/>
  <c r="BX395" i="23"/>
  <c r="AG395" i="23" s="1"/>
  <c r="AF396" i="23" s="1"/>
  <c r="AE396" i="23" s="1"/>
  <c r="CN101" i="23" l="1"/>
  <c r="U101" i="23"/>
  <c r="Q101" i="23"/>
  <c r="N102" i="23" s="1"/>
  <c r="S102" i="23" s="1"/>
  <c r="CK101" i="23"/>
  <c r="V101" i="23"/>
  <c r="BV396" i="23"/>
  <c r="BU396" i="23" s="1"/>
  <c r="BS396" i="23"/>
  <c r="BR396" i="23" s="1"/>
  <c r="BA396" i="23"/>
  <c r="CM101" i="23" l="1"/>
  <c r="CO101" i="23"/>
  <c r="BZ396" i="23"/>
  <c r="BX396" i="23"/>
  <c r="AG396" i="23" s="1"/>
  <c r="AF397" i="23" s="1"/>
  <c r="AE397" i="23" s="1"/>
  <c r="CR101" i="23" l="1"/>
  <c r="CS101" i="23" s="1"/>
  <c r="CQ101" i="23" s="1"/>
  <c r="AW101" i="23" s="1"/>
  <c r="AR101" i="23"/>
  <c r="BS397" i="23"/>
  <c r="BR397" i="23" s="1"/>
  <c r="BA397" i="23"/>
  <c r="BV397" i="23"/>
  <c r="BU397" i="23" s="1"/>
  <c r="CY101" i="23" l="1"/>
  <c r="DA101" i="23"/>
  <c r="CZ101" i="23"/>
  <c r="AN102" i="23"/>
  <c r="AL102" i="23" s="1"/>
  <c r="AO102" i="23" s="1"/>
  <c r="AM102" i="23"/>
  <c r="BX397" i="23"/>
  <c r="AG397" i="23" s="1"/>
  <c r="AF398" i="23" s="1"/>
  <c r="AE398" i="23" s="1"/>
  <c r="BZ397" i="23"/>
  <c r="BO102" i="23" l="1"/>
  <c r="BM102" i="23"/>
  <c r="BK102" i="23"/>
  <c r="AU102" i="23"/>
  <c r="BN102" i="23" s="1"/>
  <c r="BA398" i="23"/>
  <c r="BV398" i="23"/>
  <c r="BU398" i="23" s="1"/>
  <c r="BS398" i="23"/>
  <c r="BR398" i="23" s="1"/>
  <c r="BL102" i="23" l="1"/>
  <c r="BP102" i="23"/>
  <c r="BJ102" i="23" s="1"/>
  <c r="BX398" i="23"/>
  <c r="AG398" i="23" s="1"/>
  <c r="AF399" i="23" s="1"/>
  <c r="AE399" i="23" s="1"/>
  <c r="BZ398" i="23"/>
  <c r="O102" i="23" l="1"/>
  <c r="P102" i="23" s="1"/>
  <c r="AB102" i="23"/>
  <c r="AA102" i="23" s="1"/>
  <c r="Z103" i="23" s="1"/>
  <c r="Y103" i="23" s="1"/>
  <c r="T102" i="23"/>
  <c r="AP102" i="23"/>
  <c r="BA399" i="23"/>
  <c r="BS399" i="23"/>
  <c r="BR399" i="23" s="1"/>
  <c r="BV399" i="23"/>
  <c r="BU399" i="23" s="1"/>
  <c r="CC102" i="23" l="1"/>
  <c r="AV102" i="23"/>
  <c r="CF102" i="23"/>
  <c r="CE102" i="23" s="1"/>
  <c r="CB102" i="23"/>
  <c r="CI102" i="23" s="1"/>
  <c r="CH102" i="23" s="1"/>
  <c r="V102" i="23" s="1"/>
  <c r="U102" i="23" s="1"/>
  <c r="BZ399" i="23"/>
  <c r="BX399" i="23"/>
  <c r="AG399" i="23" s="1"/>
  <c r="AF400" i="23" s="1"/>
  <c r="AE400" i="23" s="1"/>
  <c r="Q102" i="23" l="1"/>
  <c r="N103" i="23" s="1"/>
  <c r="S103" i="23" s="1"/>
  <c r="CK102" i="23"/>
  <c r="AQ102" i="23"/>
  <c r="BV400" i="23"/>
  <c r="BU400" i="23" s="1"/>
  <c r="BA400" i="23"/>
  <c r="BS400" i="23"/>
  <c r="BR400" i="23" s="1"/>
  <c r="CN102" i="23" l="1"/>
  <c r="BZ400" i="23"/>
  <c r="BX400" i="23"/>
  <c r="AG400" i="23" s="1"/>
  <c r="AF401" i="23" s="1"/>
  <c r="AE401" i="23" s="1"/>
  <c r="CM102" i="23" l="1"/>
  <c r="CO102" i="23"/>
  <c r="BA401" i="23"/>
  <c r="BS401" i="23"/>
  <c r="BR401" i="23" s="1"/>
  <c r="BV401" i="23"/>
  <c r="BU401" i="23" s="1"/>
  <c r="CR102" i="23" l="1"/>
  <c r="CS102" i="23" s="1"/>
  <c r="CQ102" i="23" s="1"/>
  <c r="AW102" i="23" s="1"/>
  <c r="AR102" i="23"/>
  <c r="BZ401" i="23"/>
  <c r="BX401" i="23"/>
  <c r="AG401" i="23" s="1"/>
  <c r="AF402" i="23" s="1"/>
  <c r="AE402" i="23" s="1"/>
  <c r="AN103" i="23" l="1"/>
  <c r="CY102" i="23"/>
  <c r="DA102" i="23"/>
  <c r="CZ102" i="23"/>
  <c r="AM103" i="23"/>
  <c r="BS402" i="23"/>
  <c r="BR402" i="23" s="1"/>
  <c r="BA402" i="23"/>
  <c r="BV402" i="23"/>
  <c r="BU402" i="23" s="1"/>
  <c r="AL103" i="23" l="1"/>
  <c r="BZ402" i="23"/>
  <c r="BX402" i="23"/>
  <c r="AG402" i="23" s="1"/>
  <c r="AF403" i="23" s="1"/>
  <c r="AE403" i="23" s="1"/>
  <c r="AO103" i="23" l="1"/>
  <c r="AU103" i="23"/>
  <c r="BV403" i="23"/>
  <c r="BU403" i="23" s="1"/>
  <c r="BA403" i="23"/>
  <c r="BS403" i="23"/>
  <c r="BR403" i="23" s="1"/>
  <c r="BO103" i="23" l="1"/>
  <c r="BN103" i="23"/>
  <c r="BM103" i="23"/>
  <c r="BK103" i="23"/>
  <c r="BP103" i="23" s="1"/>
  <c r="BJ103" i="23" s="1"/>
  <c r="BZ403" i="23"/>
  <c r="BX403" i="23"/>
  <c r="AG403" i="23" s="1"/>
  <c r="AF404" i="23" s="1"/>
  <c r="AE404" i="23" s="1"/>
  <c r="O103" i="23" l="1"/>
  <c r="P103" i="23" s="1"/>
  <c r="AB103" i="23"/>
  <c r="AA103" i="23" s="1"/>
  <c r="Z104" i="23" s="1"/>
  <c r="Y104" i="23" s="1"/>
  <c r="T103" i="23"/>
  <c r="BL103" i="23"/>
  <c r="AP103" i="23"/>
  <c r="BS404" i="23"/>
  <c r="BR404" i="23" s="1"/>
  <c r="BV404" i="23"/>
  <c r="BU404" i="23" s="1"/>
  <c r="BA404" i="23"/>
  <c r="CC103" i="23" l="1"/>
  <c r="CF103" i="23"/>
  <c r="CE103" i="23" s="1"/>
  <c r="AV103" i="23"/>
  <c r="CB103" i="23"/>
  <c r="CI103" i="23" s="1"/>
  <c r="CH103" i="23" s="1"/>
  <c r="BX404" i="23"/>
  <c r="AG404" i="23" s="1"/>
  <c r="AF405" i="23" s="1"/>
  <c r="AE405" i="23" s="1"/>
  <c r="BZ404" i="23"/>
  <c r="Q103" i="23" l="1"/>
  <c r="N104" i="23" s="1"/>
  <c r="S104" i="23" s="1"/>
  <c r="CK103" i="23"/>
  <c r="V103" i="23"/>
  <c r="U103" i="23" s="1"/>
  <c r="AQ103" i="23"/>
  <c r="BA405" i="23"/>
  <c r="BS405" i="23"/>
  <c r="BR405" i="23" s="1"/>
  <c r="BV405" i="23"/>
  <c r="BU405" i="23" s="1"/>
  <c r="CN103" i="23" l="1"/>
  <c r="BX405" i="23"/>
  <c r="AG405" i="23" s="1"/>
  <c r="AF406" i="23" s="1"/>
  <c r="AE406" i="23" s="1"/>
  <c r="BZ405" i="23"/>
  <c r="CO103" i="23" l="1"/>
  <c r="CM103" i="23"/>
  <c r="BV406" i="23"/>
  <c r="BU406" i="23" s="1"/>
  <c r="BA406" i="23"/>
  <c r="BS406" i="23"/>
  <c r="BR406" i="23" s="1"/>
  <c r="CR103" i="23" l="1"/>
  <c r="CS103" i="23" s="1"/>
  <c r="CQ103" i="23" s="1"/>
  <c r="AW103" i="23" s="1"/>
  <c r="AR103" i="23"/>
  <c r="BZ406" i="23"/>
  <c r="BX406" i="23"/>
  <c r="AG406" i="23" s="1"/>
  <c r="AF407" i="23" s="1"/>
  <c r="AE407" i="23" s="1"/>
  <c r="AN104" i="23" l="1"/>
  <c r="CZ103" i="23"/>
  <c r="AM104" i="23"/>
  <c r="CY103" i="23"/>
  <c r="DA103" i="23"/>
  <c r="BA407" i="23"/>
  <c r="BS407" i="23"/>
  <c r="BR407" i="23" s="1"/>
  <c r="BV407" i="23"/>
  <c r="BU407" i="23" s="1"/>
  <c r="AL104" i="23" l="1"/>
  <c r="BZ407" i="23"/>
  <c r="BX407" i="23"/>
  <c r="AG407" i="23" s="1"/>
  <c r="AF408" i="23" s="1"/>
  <c r="AE408" i="23" s="1"/>
  <c r="AO104" i="23" l="1"/>
  <c r="AU104" i="23"/>
  <c r="AG408" i="23"/>
  <c r="AF409" i="23" s="1"/>
  <c r="AE409" i="23" s="1"/>
  <c r="BV408" i="23"/>
  <c r="BA408" i="23"/>
  <c r="BS408" i="23"/>
  <c r="BN104" i="23" l="1"/>
  <c r="BM104" i="23"/>
  <c r="BO104" i="23"/>
  <c r="BP104" i="23" s="1"/>
  <c r="BJ104" i="23" s="1"/>
  <c r="BK104" i="23"/>
  <c r="AG409" i="23"/>
  <c r="BV409" i="23"/>
  <c r="BA409" i="23"/>
  <c r="BS409" i="23"/>
  <c r="O104" i="23" l="1"/>
  <c r="P104" i="23" s="1"/>
  <c r="AB104" i="23"/>
  <c r="AA104" i="23" s="1"/>
  <c r="Z105" i="23" s="1"/>
  <c r="Y105" i="23" s="1"/>
  <c r="T104" i="23"/>
  <c r="BL104" i="23"/>
  <c r="AP104" i="23"/>
  <c r="CF104" i="23" s="1"/>
  <c r="CE104" i="23" s="1"/>
  <c r="AV104" i="23" l="1"/>
  <c r="CC104" i="23"/>
  <c r="CB104" i="23"/>
  <c r="CI104" i="23" s="1"/>
  <c r="CH104" i="23" s="1"/>
  <c r="AQ104" i="23" l="1"/>
  <c r="U104" i="23"/>
  <c r="Q104" i="23"/>
  <c r="N105" i="23" s="1"/>
  <c r="S105" i="23" s="1"/>
  <c r="CK104" i="23"/>
  <c r="V104" i="23"/>
  <c r="CN104" i="23" l="1"/>
  <c r="CM104" i="23" l="1"/>
  <c r="CO104" i="23"/>
  <c r="CR104" i="23" l="1"/>
  <c r="CS104" i="23" s="1"/>
  <c r="CQ104" i="23" s="1"/>
  <c r="AW104" i="23" s="1"/>
  <c r="AR104" i="23"/>
  <c r="CZ104" i="23" l="1"/>
  <c r="AN105" i="23"/>
  <c r="CY104" i="23"/>
  <c r="DA104" i="23"/>
  <c r="AM105" i="23"/>
  <c r="AL105" i="23" s="1"/>
  <c r="AO105" i="23" s="1"/>
  <c r="AU105" i="23" l="1"/>
  <c r="BN105" i="23" s="1"/>
  <c r="BO105" i="23"/>
  <c r="BP105" i="23" s="1"/>
  <c r="BJ105" i="23" s="1"/>
  <c r="BM105" i="23"/>
  <c r="BL105" i="23" s="1"/>
  <c r="AP105" i="23"/>
  <c r="BK105" i="23"/>
  <c r="AV105" i="23" l="1"/>
  <c r="CF105" i="23"/>
  <c r="CE105" i="23" s="1"/>
  <c r="O105" i="23"/>
  <c r="P105" i="23" s="1"/>
  <c r="CB105" i="23" s="1"/>
  <c r="CI105" i="23" s="1"/>
  <c r="CH105" i="23" s="1"/>
  <c r="AB105" i="23"/>
  <c r="AA105" i="23" s="1"/>
  <c r="Z106" i="23" s="1"/>
  <c r="Y106" i="23" s="1"/>
  <c r="T105" i="23"/>
  <c r="Q105" i="23" l="1"/>
  <c r="N106" i="23" s="1"/>
  <c r="S106" i="23" s="1"/>
  <c r="U105" i="23"/>
  <c r="CC105" i="23"/>
  <c r="V105" i="23"/>
  <c r="AQ105" i="23"/>
  <c r="CK105" i="23"/>
  <c r="CN105" i="23" l="1"/>
  <c r="CO105" i="23" l="1"/>
  <c r="CM105" i="23"/>
  <c r="CR105" i="23" l="1"/>
  <c r="CS105" i="23" s="1"/>
  <c r="CQ105" i="23" s="1"/>
  <c r="AW105" i="23" s="1"/>
  <c r="AR105" i="23"/>
  <c r="AN106" i="23" l="1"/>
  <c r="DA105" i="23"/>
  <c r="AM106" i="23"/>
  <c r="CY105" i="23"/>
  <c r="CZ105" i="23"/>
  <c r="AL106" i="23" l="1"/>
  <c r="AO106" i="23" l="1"/>
  <c r="AU106" i="23"/>
  <c r="BO106" i="23" l="1"/>
  <c r="BN106" i="23"/>
  <c r="BM106" i="23"/>
  <c r="BL106" i="23" s="1"/>
  <c r="BK106" i="23"/>
  <c r="BP106" i="23" s="1"/>
  <c r="BJ106" i="23" s="1"/>
  <c r="O106" i="23" l="1"/>
  <c r="P106" i="23" s="1"/>
  <c r="AB106" i="23"/>
  <c r="AA106" i="23" s="1"/>
  <c r="Z107" i="23" s="1"/>
  <c r="Y107" i="23" s="1"/>
  <c r="T106" i="23"/>
  <c r="AP106" i="23"/>
  <c r="CC106" i="23" l="1"/>
  <c r="CF106" i="23"/>
  <c r="CE106" i="23" s="1"/>
  <c r="AV106" i="23"/>
  <c r="CB106" i="23"/>
  <c r="CI106" i="23" s="1"/>
  <c r="CH106" i="23" s="1"/>
  <c r="Q106" i="23" l="1"/>
  <c r="N107" i="23" s="1"/>
  <c r="S107" i="23" s="1"/>
  <c r="U106" i="23"/>
  <c r="CK106" i="23"/>
  <c r="AQ106" i="23"/>
  <c r="V106" i="23"/>
  <c r="CN106" i="23" l="1"/>
  <c r="CM106" i="23" l="1"/>
  <c r="CO106" i="23"/>
  <c r="CR106" i="23" l="1"/>
  <c r="CS106" i="23" s="1"/>
  <c r="CQ106" i="23" s="1"/>
  <c r="AW106" i="23" s="1"/>
  <c r="AR106" i="23"/>
  <c r="AM107" i="23" l="1"/>
  <c r="DA106" i="23"/>
  <c r="CZ106" i="23"/>
  <c r="AN107" i="23"/>
  <c r="AL107" i="23" s="1"/>
  <c r="AO107" i="23" s="1"/>
  <c r="CY106" i="23"/>
  <c r="BK107" i="23" l="1"/>
  <c r="AU107" i="23"/>
  <c r="BN107" i="23" s="1"/>
  <c r="BM107" i="23" l="1"/>
  <c r="BL107" i="23" s="1"/>
  <c r="BO107" i="23"/>
  <c r="BP107" i="23" s="1"/>
  <c r="BJ107" i="23" s="1"/>
  <c r="O107" i="23" l="1"/>
  <c r="P107" i="23" s="1"/>
  <c r="CB107" i="23" s="1"/>
  <c r="AB107" i="23"/>
  <c r="AA107" i="23" s="1"/>
  <c r="Z108" i="23" s="1"/>
  <c r="Y108" i="23" s="1"/>
  <c r="T107" i="23"/>
  <c r="AP107" i="23"/>
  <c r="CF107" i="23" l="1"/>
  <c r="CE107" i="23" s="1"/>
  <c r="CI107" i="23" s="1"/>
  <c r="CH107" i="23" s="1"/>
  <c r="CC107" i="23"/>
  <c r="AV107" i="23"/>
  <c r="U107" i="23" l="1"/>
  <c r="Q107" i="23"/>
  <c r="N108" i="23" s="1"/>
  <c r="S108" i="23" s="1"/>
  <c r="CK107" i="23"/>
  <c r="AQ107" i="23"/>
  <c r="V107" i="23"/>
  <c r="CN107" i="23" l="1"/>
  <c r="CO107" i="23" l="1"/>
  <c r="CM107" i="23"/>
  <c r="CR107" i="23" l="1"/>
  <c r="CS107" i="23" s="1"/>
  <c r="CQ107" i="23" s="1"/>
  <c r="AW107" i="23" s="1"/>
  <c r="AR107" i="23"/>
  <c r="CY107" i="23" l="1"/>
  <c r="CZ107" i="23"/>
  <c r="AM108" i="23"/>
  <c r="AN108" i="23"/>
  <c r="AL108" i="23" s="1"/>
  <c r="AO108" i="23" s="1"/>
  <c r="DA107" i="23"/>
  <c r="BO108" i="23" l="1"/>
  <c r="BK108" i="23"/>
  <c r="AU108" i="23"/>
  <c r="BN108" i="23" s="1"/>
  <c r="BP108" i="23" l="1"/>
  <c r="BJ108" i="23" s="1"/>
  <c r="BM108" i="23"/>
  <c r="BL108" i="23" s="1"/>
  <c r="O108" i="23" l="1"/>
  <c r="P108" i="23" s="1"/>
  <c r="CB108" i="23" s="1"/>
  <c r="AB108" i="23"/>
  <c r="AA108" i="23" s="1"/>
  <c r="Z109" i="23" s="1"/>
  <c r="Y109" i="23" s="1"/>
  <c r="T108" i="23"/>
  <c r="AP108" i="23"/>
  <c r="AV108" i="23" l="1"/>
  <c r="CF108" i="23"/>
  <c r="CE108" i="23" s="1"/>
  <c r="CC108" i="23"/>
  <c r="CI108" i="23"/>
  <c r="CH108" i="23" s="1"/>
  <c r="Q108" i="23" l="1"/>
  <c r="N109" i="23" s="1"/>
  <c r="S109" i="23" s="1"/>
  <c r="U108" i="23"/>
  <c r="CK108" i="23"/>
  <c r="AQ108" i="23"/>
  <c r="V108" i="23"/>
  <c r="CN108" i="23" l="1"/>
  <c r="CM108" i="23" l="1"/>
  <c r="CO108" i="23"/>
  <c r="CR108" i="23" l="1"/>
  <c r="CS108" i="23" s="1"/>
  <c r="CQ108" i="23" s="1"/>
  <c r="AW108" i="23" s="1"/>
  <c r="AR108" i="23"/>
  <c r="DA108" i="23" l="1"/>
  <c r="CY108" i="23"/>
  <c r="AM109" i="23"/>
  <c r="CZ108" i="23"/>
  <c r="AN109" i="23"/>
  <c r="AL109" i="23" s="1"/>
  <c r="AO109" i="23" s="1"/>
  <c r="AU109" i="23" l="1"/>
  <c r="BM109" i="23"/>
  <c r="BO109" i="23"/>
  <c r="BN109" i="23"/>
  <c r="BL109" i="23" s="1"/>
  <c r="BK109" i="23" l="1"/>
  <c r="BP109" i="23" s="1"/>
  <c r="BJ109" i="23" s="1"/>
  <c r="O109" i="23" l="1"/>
  <c r="P109" i="23" s="1"/>
  <c r="CB109" i="23" s="1"/>
  <c r="AB109" i="23"/>
  <c r="AA109" i="23" s="1"/>
  <c r="Z110" i="23" s="1"/>
  <c r="Y110" i="23" s="1"/>
  <c r="T109" i="23"/>
  <c r="AP109" i="23"/>
  <c r="CF109" i="23" l="1"/>
  <c r="CE109" i="23" s="1"/>
  <c r="CC109" i="23"/>
  <c r="AV109" i="23"/>
  <c r="CI109" i="23"/>
  <c r="CH109" i="23" s="1"/>
  <c r="V109" i="23" s="1"/>
  <c r="U109" i="23" l="1"/>
  <c r="Q109" i="23"/>
  <c r="N110" i="23" s="1"/>
  <c r="S110" i="23" s="1"/>
  <c r="CK109" i="23"/>
  <c r="AQ109" i="23"/>
  <c r="CN109" i="23" l="1"/>
  <c r="CM109" i="23" l="1"/>
  <c r="CO109" i="23"/>
  <c r="CR109" i="23" l="1"/>
  <c r="CS109" i="23" s="1"/>
  <c r="CQ109" i="23" s="1"/>
  <c r="AW109" i="23" s="1"/>
  <c r="AR109" i="23"/>
  <c r="CZ109" i="23" l="1"/>
  <c r="DA109" i="23"/>
  <c r="AM110" i="23"/>
  <c r="AN110" i="23"/>
  <c r="AL110" i="23" s="1"/>
  <c r="AO110" i="23" s="1"/>
  <c r="CY109" i="23"/>
  <c r="BN110" i="23" l="1"/>
  <c r="BO110" i="23"/>
  <c r="AU110" i="23"/>
  <c r="BK110" i="23" l="1"/>
  <c r="BP110" i="23" s="1"/>
  <c r="BJ110" i="23" s="1"/>
  <c r="BM110" i="23"/>
  <c r="BL110" i="23" s="1"/>
  <c r="O110" i="23" l="1"/>
  <c r="P110" i="23" s="1"/>
  <c r="AB110" i="23"/>
  <c r="AA110" i="23" s="1"/>
  <c r="Z111" i="23" s="1"/>
  <c r="Y111" i="23" s="1"/>
  <c r="T110" i="23"/>
  <c r="CC110" i="23" s="1"/>
  <c r="AP110" i="23"/>
  <c r="AV110" i="23" s="1"/>
  <c r="CF110" i="23" l="1"/>
  <c r="CE110" i="23" s="1"/>
  <c r="CB110" i="23"/>
  <c r="CI110" i="23" l="1"/>
  <c r="CH110" i="23" s="1"/>
  <c r="V110" i="23" l="1"/>
  <c r="Q110" i="23"/>
  <c r="N111" i="23" s="1"/>
  <c r="S111" i="23" s="1"/>
  <c r="U110" i="23"/>
  <c r="CK110" i="23"/>
  <c r="AQ110" i="23"/>
  <c r="CN110" i="23" l="1"/>
  <c r="CM110" i="23" l="1"/>
  <c r="CO110" i="23"/>
  <c r="CR110" i="23" l="1"/>
  <c r="CS110" i="23" s="1"/>
  <c r="CQ110" i="23" s="1"/>
  <c r="AW110" i="23" s="1"/>
  <c r="AR110" i="23"/>
  <c r="AN111" i="23" l="1"/>
  <c r="AM111" i="23"/>
  <c r="DA110" i="23"/>
  <c r="CZ110" i="23"/>
  <c r="CY110" i="23"/>
  <c r="AL111" i="23" l="1"/>
  <c r="AO111" i="23" l="1"/>
  <c r="AU111" i="23"/>
  <c r="BM111" i="23" l="1"/>
  <c r="BO111" i="23"/>
  <c r="BN111" i="23"/>
  <c r="BL111" i="23" s="1"/>
  <c r="BK111" i="23"/>
  <c r="BP111" i="23" s="1"/>
  <c r="BJ111" i="23" s="1"/>
  <c r="O111" i="23" l="1"/>
  <c r="P111" i="23" s="1"/>
  <c r="AB111" i="23"/>
  <c r="AA111" i="23" s="1"/>
  <c r="Z112" i="23" s="1"/>
  <c r="Y112" i="23" s="1"/>
  <c r="T111" i="23"/>
  <c r="AP111" i="23"/>
  <c r="CC111" i="23" l="1"/>
  <c r="CB111" i="23"/>
  <c r="CI111" i="23" s="1"/>
  <c r="CH111" i="23" s="1"/>
  <c r="V111" i="23" s="1"/>
  <c r="U111" i="23" s="1"/>
  <c r="CF111" i="23"/>
  <c r="CE111" i="23" s="1"/>
  <c r="AV111" i="23"/>
  <c r="AQ111" i="23" l="1"/>
  <c r="CK111" i="23"/>
  <c r="Q111" i="23"/>
  <c r="N112" i="23" s="1"/>
  <c r="S112" i="23" s="1"/>
  <c r="CN111" i="23" l="1"/>
  <c r="CO111" i="23" l="1"/>
  <c r="CM111" i="23"/>
  <c r="CR111" i="23" l="1"/>
  <c r="CS111" i="23" s="1"/>
  <c r="CQ111" i="23" s="1"/>
  <c r="AW111" i="23" s="1"/>
  <c r="AR111" i="23"/>
  <c r="CY111" i="23" l="1"/>
  <c r="AM112" i="23"/>
  <c r="AN112" i="23"/>
  <c r="AL112" i="23" s="1"/>
  <c r="AO112" i="23" s="1"/>
  <c r="CZ111" i="23"/>
  <c r="DA111" i="23"/>
  <c r="BO112" i="23" l="1"/>
  <c r="BK112" i="23"/>
  <c r="AU112" i="23"/>
  <c r="BP112" i="23" l="1"/>
  <c r="BJ112" i="23" s="1"/>
  <c r="BM112" i="23"/>
  <c r="BN112" i="23"/>
  <c r="BL112" i="23" s="1"/>
  <c r="O112" i="23" l="1"/>
  <c r="P112" i="23" s="1"/>
  <c r="CB112" i="23" s="1"/>
  <c r="AB112" i="23"/>
  <c r="AA112" i="23" s="1"/>
  <c r="Z113" i="23" s="1"/>
  <c r="Y113" i="23" s="1"/>
  <c r="T112" i="23"/>
  <c r="AP112" i="23"/>
  <c r="CF112" i="23" l="1"/>
  <c r="CE112" i="23" s="1"/>
  <c r="CI112" i="23" s="1"/>
  <c r="CH112" i="23" s="1"/>
  <c r="CC112" i="23"/>
  <c r="AV112" i="23"/>
  <c r="Q112" i="23" l="1"/>
  <c r="N113" i="23" s="1"/>
  <c r="S113" i="23" s="1"/>
  <c r="CK112" i="23"/>
  <c r="AQ112" i="23"/>
  <c r="V112" i="23"/>
  <c r="U112" i="23" s="1"/>
  <c r="CN112" i="23" l="1"/>
  <c r="CM112" i="23" l="1"/>
  <c r="CO112" i="23"/>
  <c r="CR112" i="23" l="1"/>
  <c r="CS112" i="23" s="1"/>
  <c r="CQ112" i="23" s="1"/>
  <c r="AW112" i="23" s="1"/>
  <c r="AR112" i="23"/>
  <c r="CY112" i="23" l="1"/>
  <c r="AN113" i="23"/>
  <c r="AL113" i="23" s="1"/>
  <c r="AO113" i="23" s="1"/>
  <c r="CZ112" i="23"/>
  <c r="DA112" i="23"/>
  <c r="AM113" i="23"/>
  <c r="AU113" i="23"/>
  <c r="BN113" i="23" l="1"/>
  <c r="BO113" i="23"/>
  <c r="BP113" i="23" s="1"/>
  <c r="BJ113" i="23" s="1"/>
  <c r="BM113" i="23"/>
  <c r="BL113" i="23" s="1"/>
  <c r="BK113" i="23"/>
  <c r="O113" i="23" l="1"/>
  <c r="P113" i="23" s="1"/>
  <c r="CB113" i="23" s="1"/>
  <c r="AB113" i="23"/>
  <c r="AA113" i="23" s="1"/>
  <c r="Z114" i="23" s="1"/>
  <c r="Y114" i="23" s="1"/>
  <c r="T113" i="23"/>
  <c r="AV113" i="23"/>
  <c r="AP113" i="23"/>
  <c r="CC113" i="23" l="1"/>
  <c r="CF113" i="23"/>
  <c r="CE113" i="23" s="1"/>
  <c r="CI113" i="23"/>
  <c r="CH113" i="23" s="1"/>
  <c r="Q113" i="23" l="1"/>
  <c r="N114" i="23" s="1"/>
  <c r="S114" i="23" s="1"/>
  <c r="CK113" i="23"/>
  <c r="AQ113" i="23"/>
  <c r="V113" i="23"/>
  <c r="U113" i="23" s="1"/>
  <c r="CN113" i="23" l="1"/>
  <c r="CM113" i="23" l="1"/>
  <c r="CO113" i="23"/>
  <c r="CR113" i="23" l="1"/>
  <c r="CS113" i="23" s="1"/>
  <c r="CQ113" i="23" s="1"/>
  <c r="AW113" i="23" s="1"/>
  <c r="AR113" i="23"/>
  <c r="AN114" i="23" l="1"/>
  <c r="CY113" i="23"/>
  <c r="CZ113" i="23"/>
  <c r="DA113" i="23"/>
  <c r="AM114" i="23"/>
  <c r="AL114" i="23" l="1"/>
  <c r="AO114" i="23" l="1"/>
  <c r="AU114" i="23"/>
  <c r="BN114" i="23" l="1"/>
  <c r="BM114" i="23"/>
  <c r="BL114" i="23" s="1"/>
  <c r="BO114" i="23"/>
  <c r="BP114" i="23" s="1"/>
  <c r="BJ114" i="23" s="1"/>
  <c r="BK114" i="23"/>
  <c r="O114" i="23" l="1"/>
  <c r="P114" i="23" s="1"/>
  <c r="CB114" i="23" s="1"/>
  <c r="AB114" i="23"/>
  <c r="AA114" i="23" s="1"/>
  <c r="Z115" i="23" s="1"/>
  <c r="Y115" i="23" s="1"/>
  <c r="T114" i="23"/>
  <c r="AV114" i="23"/>
  <c r="AP114" i="23"/>
  <c r="CC114" i="23" l="1"/>
  <c r="BJ115" i="23"/>
  <c r="CF114" i="23"/>
  <c r="CE114" i="23" s="1"/>
  <c r="CI114" i="23" s="1"/>
  <c r="CH114" i="23" s="1"/>
  <c r="Q114" i="23" l="1"/>
  <c r="N115" i="23" s="1"/>
  <c r="CK114" i="23"/>
  <c r="V114" i="23"/>
  <c r="U114" i="23" s="1"/>
  <c r="AQ114" i="23"/>
  <c r="AB115" i="23"/>
  <c r="AA115" i="23" s="1"/>
  <c r="Z116" i="23" s="1"/>
  <c r="Y116" i="23" s="1"/>
  <c r="O115" i="23"/>
  <c r="BJ116" i="23" l="1"/>
  <c r="CN114" i="23"/>
  <c r="CO114" i="23" s="1"/>
  <c r="CM114" i="23" s="1"/>
  <c r="CR114" i="23" s="1"/>
  <c r="CS114" i="23" s="1"/>
  <c r="CQ114" i="23" s="1"/>
  <c r="AW114" i="23" s="1"/>
  <c r="S115" i="23"/>
  <c r="T115" i="23" s="1"/>
  <c r="P115" i="23"/>
  <c r="CB115" i="23" s="1"/>
  <c r="CC115" i="23" l="1"/>
  <c r="AR114" i="23"/>
  <c r="AB116" i="23"/>
  <c r="AA116" i="23" s="1"/>
  <c r="Z117" i="23" s="1"/>
  <c r="Y117" i="23" s="1"/>
  <c r="O116" i="23"/>
  <c r="AM115" i="23" l="1"/>
  <c r="CY114" i="23"/>
  <c r="AN115" i="23"/>
  <c r="AL115" i="23" s="1"/>
  <c r="DA114" i="23"/>
  <c r="CZ114" i="23"/>
  <c r="BJ117" i="23"/>
  <c r="AO115" i="23" l="1"/>
  <c r="AU115" i="23"/>
  <c r="AB117" i="23"/>
  <c r="AA117" i="23" s="1"/>
  <c r="Z118" i="23" s="1"/>
  <c r="Y118" i="23" s="1"/>
  <c r="O117" i="23"/>
  <c r="BJ118" i="23" l="1"/>
  <c r="BM115" i="23"/>
  <c r="BO115" i="23"/>
  <c r="BN115" i="23"/>
  <c r="BL115" i="23" s="1"/>
  <c r="AP115" i="23"/>
  <c r="CF115" i="23" s="1"/>
  <c r="CE115" i="23" s="1"/>
  <c r="CI115" i="23" s="1"/>
  <c r="CH115" i="23" s="1"/>
  <c r="BK115" i="23"/>
  <c r="AQ115" i="23" l="1"/>
  <c r="Q115" i="23"/>
  <c r="N116" i="23" s="1"/>
  <c r="CK115" i="23"/>
  <c r="V115" i="23"/>
  <c r="U115" i="23" s="1"/>
  <c r="AV115" i="23"/>
  <c r="BP115" i="23"/>
  <c r="AB118" i="23"/>
  <c r="AA118" i="23" s="1"/>
  <c r="Z119" i="23" s="1"/>
  <c r="Y119" i="23" s="1"/>
  <c r="O118" i="23"/>
  <c r="S116" i="23" l="1"/>
  <c r="T116" i="23" s="1"/>
  <c r="P116" i="23"/>
  <c r="CB116" i="23" s="1"/>
  <c r="CN115" i="23"/>
  <c r="CO115" i="23" l="1"/>
  <c r="CM115" i="23"/>
  <c r="CC116" i="23"/>
  <c r="CR115" i="23" l="1"/>
  <c r="CS115" i="23" s="1"/>
  <c r="CQ115" i="23" s="1"/>
  <c r="AW115" i="23" s="1"/>
  <c r="AR115" i="23"/>
  <c r="DA115" i="23" l="1"/>
  <c r="AM116" i="23"/>
  <c r="CZ115" i="23"/>
  <c r="CY115" i="23"/>
  <c r="AN116" i="23"/>
  <c r="AL116" i="23" s="1"/>
  <c r="AO116" i="23" s="1"/>
  <c r="AU116" i="23" l="1"/>
  <c r="AP116" i="23"/>
  <c r="BO116" i="23"/>
  <c r="BN116" i="23"/>
  <c r="BK116" i="23"/>
  <c r="BP116" i="23" l="1"/>
  <c r="CF116" i="23"/>
  <c r="CE116" i="23" s="1"/>
  <c r="CI116" i="23" s="1"/>
  <c r="CH116" i="23" s="1"/>
  <c r="AQ116" i="23" s="1"/>
  <c r="CN116" i="23" s="1"/>
  <c r="CO116" i="23" s="1"/>
  <c r="CM116" i="23" s="1"/>
  <c r="AR116" i="23" s="1"/>
  <c r="BM116" i="23"/>
  <c r="BL116" i="23" s="1"/>
  <c r="AV116" i="23"/>
  <c r="CY116" i="23" l="1"/>
  <c r="AM117" i="23"/>
  <c r="AN117" i="23"/>
  <c r="Q116" i="23"/>
  <c r="N117" i="23" s="1"/>
  <c r="CK116" i="23"/>
  <c r="V116" i="23"/>
  <c r="U116" i="23" s="1"/>
  <c r="CR116" i="23"/>
  <c r="CS116" i="23" s="1"/>
  <c r="CQ116" i="23" s="1"/>
  <c r="AW116" i="23" s="1"/>
  <c r="CZ116" i="23" s="1"/>
  <c r="AL117" i="23" l="1"/>
  <c r="AO117" i="23" s="1"/>
  <c r="S117" i="23"/>
  <c r="T117" i="23" s="1"/>
  <c r="P117" i="23"/>
  <c r="CB117" i="23" s="1"/>
  <c r="AU117" i="23"/>
  <c r="DA116" i="23"/>
  <c r="CC117" i="23" l="1"/>
  <c r="BM117" i="23"/>
  <c r="BL117" i="23" s="1"/>
  <c r="BO117" i="23"/>
  <c r="BN117" i="23"/>
  <c r="AP117" i="23"/>
  <c r="BK117" i="23"/>
  <c r="CF117" i="23" l="1"/>
  <c r="CE117" i="23" s="1"/>
  <c r="CI117" i="23" s="1"/>
  <c r="CH117" i="23" s="1"/>
  <c r="BP117" i="23"/>
  <c r="AV117" i="23"/>
  <c r="Q117" i="23" l="1"/>
  <c r="N118" i="23" s="1"/>
  <c r="CK117" i="23"/>
  <c r="V117" i="23"/>
  <c r="U117" i="23" s="1"/>
  <c r="AQ117" i="23"/>
  <c r="CN117" i="23" l="1"/>
  <c r="CO117" i="23" s="1"/>
  <c r="CM117" i="23" s="1"/>
  <c r="CR117" i="23" s="1"/>
  <c r="CS117" i="23" s="1"/>
  <c r="CQ117" i="23" s="1"/>
  <c r="AW117" i="23" s="1"/>
  <c r="P118" i="23"/>
  <c r="S118" i="23"/>
  <c r="T118" i="23" s="1"/>
  <c r="CC118" i="23" l="1"/>
  <c r="CB118" i="23"/>
  <c r="AR117" i="23"/>
  <c r="DA117" i="23" l="1"/>
  <c r="AM118" i="23"/>
  <c r="AN118" i="23"/>
  <c r="AL118" i="23" s="1"/>
  <c r="CY117" i="23"/>
  <c r="CZ117" i="23"/>
  <c r="AO118" i="23" l="1"/>
  <c r="AU118" i="23"/>
  <c r="BM118" i="23" l="1"/>
  <c r="AP118" i="23"/>
  <c r="CF118" i="23" s="1"/>
  <c r="CE118" i="23" s="1"/>
  <c r="CI118" i="23" s="1"/>
  <c r="CH118" i="23" s="1"/>
  <c r="BO118" i="23"/>
  <c r="BP118" i="23" s="1"/>
  <c r="BN118" i="23"/>
  <c r="BL118" i="23" s="1"/>
  <c r="BK118" i="23"/>
  <c r="AQ118" i="23" l="1"/>
  <c r="Q118" i="23"/>
  <c r="N119" i="23" s="1"/>
  <c r="S119" i="23" s="1"/>
  <c r="CK118" i="23"/>
  <c r="V118" i="23"/>
  <c r="U118" i="23" s="1"/>
  <c r="AV118" i="23"/>
  <c r="CN118" i="23" l="1"/>
  <c r="CM118" i="23" l="1"/>
  <c r="CO118" i="23"/>
  <c r="CR118" i="23" l="1"/>
  <c r="CS118" i="23" s="1"/>
  <c r="CQ118" i="23" s="1"/>
  <c r="AW118" i="23" s="1"/>
  <c r="AR118" i="23"/>
  <c r="AM119" i="23" l="1"/>
  <c r="CY118" i="23"/>
  <c r="DA118" i="23"/>
  <c r="CZ118" i="23"/>
  <c r="AN119" i="23"/>
  <c r="AL119" i="23" s="1"/>
  <c r="AO119" i="23" s="1"/>
  <c r="AU119" i="23" l="1"/>
  <c r="BM119" i="23"/>
  <c r="BO119" i="23"/>
  <c r="BP119" i="23" s="1"/>
  <c r="BJ119" i="23" s="1"/>
  <c r="BN119" i="23"/>
  <c r="BK119" i="23"/>
  <c r="O119" i="23" l="1"/>
  <c r="P119" i="23" s="1"/>
  <c r="CB119" i="23" s="1"/>
  <c r="AB119" i="23"/>
  <c r="AA119" i="23" s="1"/>
  <c r="Z120" i="23" s="1"/>
  <c r="Y120" i="23" s="1"/>
  <c r="T119" i="23"/>
  <c r="BL119" i="23"/>
  <c r="AP119" i="23"/>
  <c r="CC119" i="23" l="1"/>
  <c r="AV119" i="23"/>
  <c r="CF119" i="23"/>
  <c r="CE119" i="23" s="1"/>
  <c r="CI119" i="23" s="1"/>
  <c r="CH119" i="23" s="1"/>
  <c r="Q119" i="23" l="1"/>
  <c r="N120" i="23" s="1"/>
  <c r="S120" i="23" s="1"/>
  <c r="CK119" i="23"/>
  <c r="AQ119" i="23"/>
  <c r="V119" i="23"/>
  <c r="U119" i="23" s="1"/>
  <c r="CN119" i="23" l="1"/>
  <c r="CM119" i="23" l="1"/>
  <c r="CO119" i="23"/>
  <c r="CR119" i="23" l="1"/>
  <c r="CS119" i="23" s="1"/>
  <c r="CQ119" i="23" s="1"/>
  <c r="AW119" i="23" s="1"/>
  <c r="AR119" i="23"/>
  <c r="AN120" i="23" l="1"/>
  <c r="CZ119" i="23"/>
  <c r="CY119" i="23"/>
  <c r="DA119" i="23"/>
  <c r="AM120" i="23"/>
  <c r="AL120" i="23" s="1"/>
  <c r="AO120" i="23" s="1"/>
  <c r="AU120" i="23" l="1"/>
  <c r="BO120" i="23" s="1"/>
  <c r="BP120" i="23" s="1"/>
  <c r="BJ120" i="23" s="1"/>
  <c r="BN120" i="23"/>
  <c r="BL120" i="23" s="1"/>
  <c r="BM120" i="23"/>
  <c r="BK120" i="23"/>
  <c r="O120" i="23" l="1"/>
  <c r="P120" i="23" s="1"/>
  <c r="AB120" i="23"/>
  <c r="AA120" i="23" s="1"/>
  <c r="Z121" i="23" s="1"/>
  <c r="Y121" i="23" s="1"/>
  <c r="T120" i="23"/>
  <c r="AP120" i="23"/>
  <c r="CF120" i="23" l="1"/>
  <c r="CE120" i="23" s="1"/>
  <c r="CC120" i="23"/>
  <c r="AV120" i="23"/>
  <c r="CB120" i="23"/>
  <c r="CI120" i="23" l="1"/>
  <c r="CH120" i="23" s="1"/>
  <c r="CK120" i="23" l="1"/>
  <c r="Q120" i="23"/>
  <c r="N121" i="23" s="1"/>
  <c r="S121" i="23" s="1"/>
  <c r="AQ120" i="23"/>
  <c r="V120" i="23"/>
  <c r="U120" i="23" s="1"/>
  <c r="CN120" i="23" l="1"/>
  <c r="CM120" i="23" l="1"/>
  <c r="CO120" i="23"/>
  <c r="CR120" i="23" l="1"/>
  <c r="CS120" i="23" s="1"/>
  <c r="CQ120" i="23" s="1"/>
  <c r="AW120" i="23" s="1"/>
  <c r="AR120" i="23"/>
  <c r="CY120" i="23" l="1"/>
  <c r="AM121" i="23"/>
  <c r="DA120" i="23"/>
  <c r="CZ120" i="23"/>
  <c r="AN121" i="23"/>
  <c r="AL121" i="23" s="1"/>
  <c r="AO121" i="23" s="1"/>
  <c r="AU121" i="23" l="1"/>
  <c r="BM121" i="23" s="1"/>
  <c r="BO121" i="23"/>
  <c r="BP121" i="23" s="1"/>
  <c r="BJ121" i="23" s="1"/>
  <c r="AP121" i="23" s="1"/>
  <c r="BK121" i="23"/>
  <c r="CF121" i="23" l="1"/>
  <c r="CE121" i="23" s="1"/>
  <c r="O121" i="23"/>
  <c r="P121" i="23" s="1"/>
  <c r="CB121" i="23" s="1"/>
  <c r="AB121" i="23"/>
  <c r="AA121" i="23" s="1"/>
  <c r="Z122" i="23" s="1"/>
  <c r="Y122" i="23" s="1"/>
  <c r="T121" i="23"/>
  <c r="BN121" i="23"/>
  <c r="BL121" i="23" s="1"/>
  <c r="AV121" i="23"/>
  <c r="CC121" i="23" l="1"/>
  <c r="CI121" i="23"/>
  <c r="CH121" i="23" s="1"/>
  <c r="Q121" i="23" l="1"/>
  <c r="N122" i="23" s="1"/>
  <c r="S122" i="23" s="1"/>
  <c r="CK121" i="23"/>
  <c r="AQ121" i="23"/>
  <c r="V121" i="23"/>
  <c r="U121" i="23" s="1"/>
  <c r="CN121" i="23" l="1"/>
  <c r="CO121" i="23" l="1"/>
  <c r="CM121" i="23"/>
  <c r="CR121" i="23" l="1"/>
  <c r="CS121" i="23" s="1"/>
  <c r="CQ121" i="23" s="1"/>
  <c r="AW121" i="23" s="1"/>
  <c r="AR121" i="23"/>
  <c r="AN122" i="23" l="1"/>
  <c r="CY121" i="23"/>
  <c r="DA121" i="23"/>
  <c r="CZ121" i="23"/>
  <c r="AM122" i="23"/>
  <c r="AL122" i="23" s="1"/>
  <c r="AO122" i="23" s="1"/>
  <c r="AU122" i="23" l="1"/>
  <c r="BN122" i="23" s="1"/>
  <c r="BM122" i="23"/>
  <c r="BK122" i="23"/>
  <c r="BL122" i="23" l="1"/>
  <c r="BO122" i="23"/>
  <c r="BP122" i="23" s="1"/>
  <c r="BJ122" i="23" s="1"/>
  <c r="O122" i="23" l="1"/>
  <c r="P122" i="23" s="1"/>
  <c r="AB122" i="23"/>
  <c r="AA122" i="23" s="1"/>
  <c r="Z123" i="23" s="1"/>
  <c r="Y123" i="23" s="1"/>
  <c r="T122" i="23"/>
  <c r="AP122" i="23"/>
  <c r="AV122" i="23"/>
  <c r="CF122" i="23" l="1"/>
  <c r="CE122" i="23" s="1"/>
  <c r="CC122" i="23"/>
  <c r="CB122" i="23"/>
  <c r="CI122" i="23" s="1"/>
  <c r="CH122" i="23" s="1"/>
  <c r="V122" i="23" l="1"/>
  <c r="U122" i="23" s="1"/>
  <c r="Q122" i="23"/>
  <c r="N123" i="23" s="1"/>
  <c r="S123" i="23" s="1"/>
  <c r="CK122" i="23"/>
  <c r="AQ122" i="23"/>
  <c r="CN122" i="23" l="1"/>
  <c r="CM122" i="23" l="1"/>
  <c r="CO122" i="23"/>
  <c r="CR122" i="23" l="1"/>
  <c r="CS122" i="23" s="1"/>
  <c r="CQ122" i="23" s="1"/>
  <c r="AW122" i="23" s="1"/>
  <c r="AR122" i="23"/>
  <c r="DA122" i="23" l="1"/>
  <c r="AN123" i="23"/>
  <c r="AM123" i="23"/>
  <c r="AL123" i="23" s="1"/>
  <c r="AO123" i="23" s="1"/>
  <c r="CY122" i="23"/>
  <c r="CZ122" i="23"/>
  <c r="BN123" i="23" l="1"/>
  <c r="BK123" i="23"/>
  <c r="AU123" i="23"/>
  <c r="BO123" i="23" l="1"/>
  <c r="BP123" i="23" s="1"/>
  <c r="BJ123" i="23" s="1"/>
  <c r="BM123" i="23"/>
  <c r="BL123" i="23" s="1"/>
  <c r="O123" i="23" l="1"/>
  <c r="P123" i="23" s="1"/>
  <c r="CB123" i="23" s="1"/>
  <c r="AB123" i="23"/>
  <c r="AA123" i="23" s="1"/>
  <c r="Z124" i="23" s="1"/>
  <c r="Y124" i="23" s="1"/>
  <c r="T123" i="23"/>
  <c r="AP123" i="23"/>
  <c r="CF123" i="23" s="1"/>
  <c r="CE123" i="23" s="1"/>
  <c r="CI123" i="23" l="1"/>
  <c r="CH123" i="23" s="1"/>
  <c r="CC123" i="23"/>
  <c r="AV123" i="23"/>
  <c r="AQ123" i="23" l="1"/>
  <c r="Q123" i="23"/>
  <c r="N124" i="23" s="1"/>
  <c r="S124" i="23" s="1"/>
  <c r="CK123" i="23"/>
  <c r="V123" i="23"/>
  <c r="U123" i="23" s="1"/>
  <c r="CN123" i="23" l="1"/>
  <c r="CO123" i="23" l="1"/>
  <c r="CM123" i="23"/>
  <c r="CR123" i="23" l="1"/>
  <c r="CS123" i="23" s="1"/>
  <c r="CQ123" i="23" s="1"/>
  <c r="AW123" i="23" s="1"/>
  <c r="AR123" i="23"/>
  <c r="CZ123" i="23" l="1"/>
  <c r="CY123" i="23"/>
  <c r="DA123" i="23"/>
  <c r="AM124" i="23"/>
  <c r="AL124" i="23" s="1"/>
  <c r="AO124" i="23" s="1"/>
  <c r="AN124" i="23"/>
  <c r="BO124" i="23" l="1"/>
  <c r="BK124" i="23"/>
  <c r="AU124" i="23"/>
  <c r="BP124" i="23" l="1"/>
  <c r="BJ124" i="23" s="1"/>
  <c r="BM124" i="23"/>
  <c r="BN124" i="23"/>
  <c r="BL124" i="23" s="1"/>
  <c r="O124" i="23" l="1"/>
  <c r="P124" i="23" s="1"/>
  <c r="AB124" i="23"/>
  <c r="AA124" i="23" s="1"/>
  <c r="Z125" i="23" s="1"/>
  <c r="Y125" i="23" s="1"/>
  <c r="T124" i="23"/>
  <c r="AP124" i="23"/>
  <c r="Q126" i="23"/>
  <c r="N127" i="23" s="1"/>
  <c r="S127" i="23" s="1"/>
  <c r="U126" i="23"/>
  <c r="CC124" i="23" l="1"/>
  <c r="CB124" i="23"/>
  <c r="CI124" i="23" s="1"/>
  <c r="CH124" i="23" s="1"/>
  <c r="V124" i="23" s="1"/>
  <c r="U124" i="23" s="1"/>
  <c r="CF124" i="23"/>
  <c r="CE124" i="23" s="1"/>
  <c r="AV124" i="23"/>
  <c r="AQ124" i="23" l="1"/>
  <c r="CK124" i="23"/>
  <c r="Q124" i="23"/>
  <c r="N125" i="23" s="1"/>
  <c r="S125" i="23" s="1"/>
  <c r="CN124" i="23" l="1"/>
  <c r="CO124" i="23" l="1"/>
  <c r="CM124" i="23"/>
  <c r="CR124" i="23" l="1"/>
  <c r="CS124" i="23" s="1"/>
  <c r="CQ124" i="23" s="1"/>
  <c r="AW124" i="23" s="1"/>
  <c r="AR124" i="23"/>
  <c r="CZ124" i="23" l="1"/>
  <c r="AN125" i="23"/>
  <c r="DA124" i="23"/>
  <c r="AM125" i="23"/>
  <c r="AL125" i="23" s="1"/>
  <c r="AO125" i="23" s="1"/>
  <c r="CY124" i="23"/>
  <c r="Q127" i="23"/>
  <c r="N128" i="23" s="1"/>
  <c r="BM125" i="23" l="1"/>
  <c r="AU125" i="23"/>
  <c r="S128" i="23"/>
  <c r="BN125" i="23" l="1"/>
  <c r="BL125" i="23" s="1"/>
  <c r="BK125" i="23"/>
  <c r="BO125" i="23"/>
  <c r="BP125" i="23" s="1"/>
  <c r="BJ125" i="23" s="1"/>
  <c r="O125" i="23" l="1"/>
  <c r="P125" i="23" s="1"/>
  <c r="AB125" i="23"/>
  <c r="AA125" i="23" s="1"/>
  <c r="Z126" i="23" s="1"/>
  <c r="Y126" i="23" s="1"/>
  <c r="T125" i="23"/>
  <c r="AP125" i="23"/>
  <c r="CF125" i="23" l="1"/>
  <c r="CE125" i="23" s="1"/>
  <c r="CB125" i="23"/>
  <c r="CI125" i="23" s="1"/>
  <c r="CH125" i="23" s="1"/>
  <c r="CC125" i="23"/>
  <c r="AV125" i="23"/>
  <c r="Q125" i="23" l="1"/>
  <c r="N126" i="23" s="1"/>
  <c r="S126" i="23" s="1"/>
  <c r="U125" i="23"/>
  <c r="CK125" i="23"/>
  <c r="AQ125" i="23"/>
  <c r="V125" i="23"/>
  <c r="CN125" i="23" l="1"/>
  <c r="CO125" i="23" l="1"/>
  <c r="CM125" i="23"/>
  <c r="Q128" i="23"/>
  <c r="N129" i="23" s="1"/>
  <c r="CR125" i="23" l="1"/>
  <c r="CS125" i="23" s="1"/>
  <c r="CQ125" i="23" s="1"/>
  <c r="AW125" i="23" s="1"/>
  <c r="AR125" i="23"/>
  <c r="S129" i="23"/>
  <c r="CY125" i="23" l="1"/>
  <c r="AM126" i="23"/>
  <c r="AL126" i="23" s="1"/>
  <c r="AO126" i="23" s="1"/>
  <c r="DA125" i="23"/>
  <c r="CZ125" i="23"/>
  <c r="AN126" i="23"/>
  <c r="AU126" i="23" l="1"/>
  <c r="BO126" i="23"/>
  <c r="BN126" i="23"/>
  <c r="BM126" i="23"/>
  <c r="BL126" i="23" s="1"/>
  <c r="BK126" i="23" l="1"/>
  <c r="BP126" i="23" s="1"/>
  <c r="BJ126" i="23" s="1"/>
  <c r="O126" i="23" l="1"/>
  <c r="P126" i="23" s="1"/>
  <c r="AB126" i="23"/>
  <c r="AA126" i="23" s="1"/>
  <c r="Z127" i="23" s="1"/>
  <c r="Y127" i="23" s="1"/>
  <c r="T126" i="23"/>
  <c r="AP126" i="23"/>
  <c r="Q129" i="23"/>
  <c r="N130" i="23" s="1"/>
  <c r="CF126" i="23" l="1"/>
  <c r="CE126" i="23" s="1"/>
  <c r="CC126" i="23"/>
  <c r="BJ127" i="23"/>
  <c r="AV126" i="23"/>
  <c r="CB126" i="23"/>
  <c r="CI126" i="23" s="1"/>
  <c r="CH126" i="23" s="1"/>
  <c r="CK126" i="23" s="1"/>
  <c r="S130" i="23"/>
  <c r="V126" i="23" l="1"/>
  <c r="AQ126" i="23"/>
  <c r="AB127" i="23"/>
  <c r="AA127" i="23" s="1"/>
  <c r="Z128" i="23" s="1"/>
  <c r="Y128" i="23" s="1"/>
  <c r="O127" i="23"/>
  <c r="P127" i="23" s="1"/>
  <c r="T127" i="23"/>
  <c r="CN126" i="23" l="1"/>
  <c r="CC127" i="23"/>
  <c r="CB127" i="23"/>
  <c r="BJ128" i="23"/>
  <c r="AB128" i="23"/>
  <c r="AA128" i="23" s="1"/>
  <c r="Z129" i="23" s="1"/>
  <c r="Y129" i="23" s="1"/>
  <c r="BJ129" i="23" l="1"/>
  <c r="AB129" i="23" s="1"/>
  <c r="AA129" i="23" s="1"/>
  <c r="Z130" i="23" s="1"/>
  <c r="Y130" i="23" s="1"/>
  <c r="BJ130" i="23" s="1"/>
  <c r="O128" i="23"/>
  <c r="P128" i="23" s="1"/>
  <c r="CB128" i="23" s="1"/>
  <c r="T128" i="23"/>
  <c r="CM126" i="23"/>
  <c r="CO126" i="23"/>
  <c r="AB130" i="23" l="1"/>
  <c r="AA130" i="23" s="1"/>
  <c r="Z131" i="23" s="1"/>
  <c r="Y131" i="23" s="1"/>
  <c r="O130" i="23"/>
  <c r="P130" i="23" s="1"/>
  <c r="T130" i="23"/>
  <c r="CC130" i="23" s="1"/>
  <c r="CR126" i="23"/>
  <c r="CS126" i="23" s="1"/>
  <c r="CQ126" i="23" s="1"/>
  <c r="AW126" i="23" s="1"/>
  <c r="AR126" i="23"/>
  <c r="CC128" i="23"/>
  <c r="O129" i="23"/>
  <c r="P129" i="23" s="1"/>
  <c r="CB129" i="23" s="1"/>
  <c r="T129" i="23"/>
  <c r="CB130" i="23" l="1"/>
  <c r="CC129" i="23"/>
  <c r="AM127" i="23"/>
  <c r="AL127" i="23" s="1"/>
  <c r="AO127" i="23" s="1"/>
  <c r="DA126" i="23"/>
  <c r="CY126" i="23"/>
  <c r="AN127" i="23"/>
  <c r="CZ126" i="23"/>
  <c r="U130" i="23"/>
  <c r="Q130" i="23"/>
  <c r="N131" i="23" s="1"/>
  <c r="S131" i="23" s="1"/>
  <c r="AP127" i="23" l="1"/>
  <c r="BO127" i="23"/>
  <c r="BN127" i="23"/>
  <c r="BM127" i="23"/>
  <c r="BL127" i="23" s="1"/>
  <c r="AU127" i="23"/>
  <c r="BK127" i="23" l="1"/>
  <c r="BP127" i="23" s="1"/>
  <c r="AV127" i="23"/>
  <c r="CF127" i="23"/>
  <c r="CE127" i="23" s="1"/>
  <c r="CI127" i="23" s="1"/>
  <c r="CH127" i="23" s="1"/>
  <c r="CK127" i="23" l="1"/>
  <c r="V127" i="23"/>
  <c r="U127" i="23" s="1"/>
  <c r="AQ127" i="23"/>
  <c r="CN127" i="23" l="1"/>
  <c r="CM127" i="23" l="1"/>
  <c r="CO127" i="23"/>
  <c r="CR127" i="23" l="1"/>
  <c r="CS127" i="23" s="1"/>
  <c r="CQ127" i="23" s="1"/>
  <c r="AW127" i="23" s="1"/>
  <c r="AR127" i="23"/>
  <c r="AM128" i="23" l="1"/>
  <c r="AL128" i="23" s="1"/>
  <c r="AO128" i="23" s="1"/>
  <c r="CZ127" i="23"/>
  <c r="DA127" i="23"/>
  <c r="AN128" i="23"/>
  <c r="CY127" i="23"/>
  <c r="AU128" i="23" l="1"/>
  <c r="BN128" i="23"/>
  <c r="AP128" i="23"/>
  <c r="CF128" i="23" s="1"/>
  <c r="CE128" i="23" s="1"/>
  <c r="CI128" i="23" s="1"/>
  <c r="CH128" i="23" s="1"/>
  <c r="BM128" i="23"/>
  <c r="BL128" i="23" s="1"/>
  <c r="BO128" i="23"/>
  <c r="BP128" i="23" s="1"/>
  <c r="BK128" i="23"/>
  <c r="AQ128" i="23" l="1"/>
  <c r="CK128" i="23"/>
  <c r="V128" i="23"/>
  <c r="U128" i="23" s="1"/>
  <c r="AV128" i="23"/>
  <c r="CN128" i="23" l="1"/>
  <c r="U131" i="23"/>
  <c r="Q131" i="23"/>
  <c r="N132" i="23" s="1"/>
  <c r="S132" i="23" s="1"/>
  <c r="CM128" i="23" l="1"/>
  <c r="CO128" i="23"/>
  <c r="CR128" i="23" l="1"/>
  <c r="AR128" i="23"/>
  <c r="AM129" i="23" l="1"/>
  <c r="CY128" i="23"/>
  <c r="CZ128" i="23"/>
  <c r="CS128" i="23"/>
  <c r="CQ128" i="23"/>
  <c r="AW128" i="23" s="1"/>
  <c r="AN129" i="23" s="1"/>
  <c r="AL129" i="23" s="1"/>
  <c r="AO129" i="23" s="1"/>
  <c r="AP129" i="23" l="1"/>
  <c r="BN129" i="23"/>
  <c r="BO129" i="23"/>
  <c r="AU129" i="23"/>
  <c r="AV129" i="23" s="1"/>
  <c r="DA128" i="23"/>
  <c r="BM129" i="23" l="1"/>
  <c r="BL129" i="23" s="1"/>
  <c r="BK129" i="23"/>
  <c r="BP129" i="23" s="1"/>
  <c r="CF129" i="23"/>
  <c r="CE129" i="23" s="1"/>
  <c r="CI129" i="23" s="1"/>
  <c r="CH129" i="23" s="1"/>
  <c r="CK129" i="23" l="1"/>
  <c r="V129" i="23"/>
  <c r="U129" i="23" s="1"/>
  <c r="AQ129" i="23"/>
  <c r="CN129" i="23" l="1"/>
  <c r="CO129" i="23" l="1"/>
  <c r="CM129" i="23"/>
  <c r="CR129" i="23" l="1"/>
  <c r="AR129" i="23"/>
  <c r="U132" i="23"/>
  <c r="Q132" i="23"/>
  <c r="N133" i="23" s="1"/>
  <c r="CY129" i="23" l="1"/>
  <c r="AM130" i="23"/>
  <c r="AL130" i="23" s="1"/>
  <c r="AO130" i="23" s="1"/>
  <c r="AN130" i="23"/>
  <c r="CS129" i="23"/>
  <c r="CQ129" i="23"/>
  <c r="AW129" i="23" s="1"/>
  <c r="DA129" i="23" s="1"/>
  <c r="S133" i="23"/>
  <c r="CZ129" i="23" l="1"/>
  <c r="AU130" i="23"/>
  <c r="AV130" i="23" s="1"/>
  <c r="AP130" i="23"/>
  <c r="BN130" i="23" l="1"/>
  <c r="CF130" i="23"/>
  <c r="CE130" i="23" s="1"/>
  <c r="CI130" i="23" s="1"/>
  <c r="CH130" i="23" s="1"/>
  <c r="AQ130" i="23" s="1"/>
  <c r="BO130" i="23"/>
  <c r="BM130" i="23"/>
  <c r="BK130" i="23"/>
  <c r="CN130" i="23" l="1"/>
  <c r="CK130" i="23"/>
  <c r="V130" i="23"/>
  <c r="BP130" i="23"/>
  <c r="BL130" i="23"/>
  <c r="CM130" i="23" l="1"/>
  <c r="CO130" i="23"/>
  <c r="CR130" i="23" l="1"/>
  <c r="AR130" i="23"/>
  <c r="CY130" i="23" l="1"/>
  <c r="AM131" i="23"/>
  <c r="AL131" i="23" s="1"/>
  <c r="AO131" i="23" s="1"/>
  <c r="AN131" i="23"/>
  <c r="CZ130" i="23"/>
  <c r="CQ130" i="23"/>
  <c r="AW130" i="23" s="1"/>
  <c r="AU131" i="23" s="1"/>
  <c r="CS130" i="23"/>
  <c r="Q133" i="23"/>
  <c r="N134" i="23" s="1"/>
  <c r="BO131" i="23" l="1"/>
  <c r="BP131" i="23" s="1"/>
  <c r="BJ131" i="23" s="1"/>
  <c r="BN131" i="23"/>
  <c r="BM131" i="23"/>
  <c r="BK131" i="23"/>
  <c r="AP131" i="23"/>
  <c r="DA130" i="23"/>
  <c r="S134" i="23"/>
  <c r="BL131" i="23" l="1"/>
  <c r="CF131" i="23"/>
  <c r="CE131" i="23" s="1"/>
  <c r="T131" i="23"/>
  <c r="O131" i="23"/>
  <c r="P131" i="23" s="1"/>
  <c r="CB131" i="23" s="1"/>
  <c r="CI131" i="23" s="1"/>
  <c r="CH131" i="23" s="1"/>
  <c r="AQ131" i="23" s="1"/>
  <c r="AB131" i="23"/>
  <c r="AA131" i="23" s="1"/>
  <c r="Z132" i="23" s="1"/>
  <c r="Y132" i="23" s="1"/>
  <c r="AV131" i="23"/>
  <c r="CN131" i="23" l="1"/>
  <c r="CC131" i="23"/>
  <c r="V131" i="23"/>
  <c r="CK131" i="23"/>
  <c r="CM131" i="23" l="1"/>
  <c r="CO131" i="23"/>
  <c r="AR131" i="23" l="1"/>
  <c r="CR131" i="23"/>
  <c r="CQ131" i="23" l="1"/>
  <c r="AW131" i="23" s="1"/>
  <c r="CS131" i="23"/>
  <c r="AM132" i="23"/>
  <c r="AL132" i="23" s="1"/>
  <c r="AO132" i="23" s="1"/>
  <c r="AN132" i="23"/>
  <c r="CY131" i="23"/>
  <c r="DA131" i="23"/>
  <c r="Q134" i="23"/>
  <c r="N135" i="23" s="1"/>
  <c r="BK132" i="23" l="1"/>
  <c r="CZ131" i="23"/>
  <c r="AU132" i="23"/>
  <c r="S135" i="23"/>
  <c r="BO132" i="23" l="1"/>
  <c r="BP132" i="23" s="1"/>
  <c r="BJ132" i="23" s="1"/>
  <c r="BN132" i="23"/>
  <c r="BM132" i="23"/>
  <c r="BL132" i="23" s="1"/>
  <c r="T132" i="23" l="1"/>
  <c r="O132" i="23"/>
  <c r="P132" i="23" s="1"/>
  <c r="CB132" i="23" s="1"/>
  <c r="AB132" i="23"/>
  <c r="AA132" i="23" s="1"/>
  <c r="Z133" i="23" s="1"/>
  <c r="Y133" i="23" s="1"/>
  <c r="AP132" i="23"/>
  <c r="AV132" i="23"/>
  <c r="BJ133" i="23" l="1"/>
  <c r="AB133" i="23"/>
  <c r="AA133" i="23" s="1"/>
  <c r="Z134" i="23" s="1"/>
  <c r="Y134" i="23" s="1"/>
  <c r="CF132" i="23"/>
  <c r="CE132" i="23" s="1"/>
  <c r="CI132" i="23" s="1"/>
  <c r="CH132" i="23" s="1"/>
  <c r="CK132" i="23" s="1"/>
  <c r="CC132" i="23"/>
  <c r="V132" i="23" l="1"/>
  <c r="AQ132" i="23"/>
  <c r="BJ134" i="23"/>
  <c r="O133" i="23"/>
  <c r="P133" i="23" s="1"/>
  <c r="T133" i="23"/>
  <c r="AB134" i="23" l="1"/>
  <c r="AA134" i="23" s="1"/>
  <c r="Z135" i="23" s="1"/>
  <c r="Y135" i="23" s="1"/>
  <c r="O134" i="23"/>
  <c r="P134" i="23" s="1"/>
  <c r="T134" i="23"/>
  <c r="CC133" i="23"/>
  <c r="CN132" i="23"/>
  <c r="CB133" i="23"/>
  <c r="CC134" i="23" l="1"/>
  <c r="CO132" i="23"/>
  <c r="CM132" i="23"/>
  <c r="CB134" i="23"/>
  <c r="BJ135" i="23"/>
  <c r="AB135" i="23"/>
  <c r="AA135" i="23" s="1"/>
  <c r="Z136" i="23" s="1"/>
  <c r="Y136" i="23" s="1"/>
  <c r="Q135" i="23"/>
  <c r="N136" i="23" s="1"/>
  <c r="CR132" i="23" l="1"/>
  <c r="CS132" i="23" s="1"/>
  <c r="CQ132" i="23" s="1"/>
  <c r="AW132" i="23" s="1"/>
  <c r="AR132" i="23"/>
  <c r="BJ136" i="23"/>
  <c r="O136" i="23" s="1"/>
  <c r="O135" i="23"/>
  <c r="P135" i="23" s="1"/>
  <c r="CB135" i="23" s="1"/>
  <c r="T135" i="23"/>
  <c r="P136" i="23"/>
  <c r="S136" i="23"/>
  <c r="T136" i="23" l="1"/>
  <c r="AB136" i="23"/>
  <c r="AA136" i="23" s="1"/>
  <c r="Z137" i="23" s="1"/>
  <c r="Y137" i="23" s="1"/>
  <c r="BJ137" i="23" s="1"/>
  <c r="CC135" i="23"/>
  <c r="AM133" i="23"/>
  <c r="AL133" i="23" s="1"/>
  <c r="AO133" i="23" s="1"/>
  <c r="CY132" i="23"/>
  <c r="DA132" i="23"/>
  <c r="CZ132" i="23"/>
  <c r="AN133" i="23"/>
  <c r="AU133" i="23"/>
  <c r="CC136" i="23"/>
  <c r="CB136" i="23"/>
  <c r="AB137" i="23" l="1"/>
  <c r="AA137" i="23" s="1"/>
  <c r="Z138" i="23" s="1"/>
  <c r="Y138" i="23" s="1"/>
  <c r="O137" i="23"/>
  <c r="AP133" i="23"/>
  <c r="BM133" i="23"/>
  <c r="BN133" i="23"/>
  <c r="BO133" i="23"/>
  <c r="BP133" i="23" s="1"/>
  <c r="BK133" i="23"/>
  <c r="CF133" i="23" l="1"/>
  <c r="CE133" i="23" s="1"/>
  <c r="CI133" i="23" s="1"/>
  <c r="CH133" i="23" s="1"/>
  <c r="AQ133" i="23" s="1"/>
  <c r="BL133" i="23"/>
  <c r="AV133" i="23"/>
  <c r="CN133" i="23" l="1"/>
  <c r="CK133" i="23"/>
  <c r="V133" i="23"/>
  <c r="U133" i="23" s="1"/>
  <c r="CM133" i="23" l="1"/>
  <c r="CO133" i="23"/>
  <c r="Q136" i="23"/>
  <c r="N137" i="23" s="1"/>
  <c r="AR133" i="23" l="1"/>
  <c r="CR133" i="23"/>
  <c r="CS133" i="23" s="1"/>
  <c r="CQ133" i="23" s="1"/>
  <c r="AW133" i="23" s="1"/>
  <c r="S137" i="23"/>
  <c r="T137" i="23" s="1"/>
  <c r="P137" i="23"/>
  <c r="CY133" i="23" l="1"/>
  <c r="AM134" i="23"/>
  <c r="AL134" i="23" s="1"/>
  <c r="AO134" i="23" s="1"/>
  <c r="CZ133" i="23"/>
  <c r="AN134" i="23"/>
  <c r="DA133" i="23"/>
  <c r="CB137" i="23"/>
  <c r="CC137" i="23"/>
  <c r="BM134" i="23" l="1"/>
  <c r="AP134" i="23"/>
  <c r="BK134" i="23"/>
  <c r="AU134" i="23"/>
  <c r="CF134" i="23" l="1"/>
  <c r="CE134" i="23" s="1"/>
  <c r="CI134" i="23" s="1"/>
  <c r="CH134" i="23" s="1"/>
  <c r="AQ134" i="23" s="1"/>
  <c r="AV134" i="23"/>
  <c r="BO134" i="23"/>
  <c r="BP134" i="23" s="1"/>
  <c r="BN134" i="23"/>
  <c r="BL134" i="23" s="1"/>
  <c r="CN134" i="23" l="1"/>
  <c r="CK134" i="23"/>
  <c r="V134" i="23"/>
  <c r="U134" i="23" s="1"/>
  <c r="CO134" i="23" l="1"/>
  <c r="CM134" i="23"/>
  <c r="Q137" i="23"/>
  <c r="N138" i="23" s="1"/>
  <c r="S138" i="23" s="1"/>
  <c r="AR134" i="23" l="1"/>
  <c r="CR134" i="23"/>
  <c r="CS134" i="23" s="1"/>
  <c r="CQ134" i="23" s="1"/>
  <c r="AW134" i="23" s="1"/>
  <c r="CY134" i="23" l="1"/>
  <c r="AN135" i="23"/>
  <c r="CZ134" i="23"/>
  <c r="DA134" i="23"/>
  <c r="AM135" i="23"/>
  <c r="AL135" i="23" s="1"/>
  <c r="AO135" i="23" s="1"/>
  <c r="AP135" i="23" l="1"/>
  <c r="CF135" i="23" s="1"/>
  <c r="CE135" i="23" s="1"/>
  <c r="CI135" i="23" s="1"/>
  <c r="CH135" i="23" s="1"/>
  <c r="BM135" i="23"/>
  <c r="BO135" i="23"/>
  <c r="BK135" i="23"/>
  <c r="AU135" i="23"/>
  <c r="AV135" i="23" s="1"/>
  <c r="BP135" i="23" l="1"/>
  <c r="BN135" i="23"/>
  <c r="BL135" i="23" s="1"/>
  <c r="AQ135" i="23"/>
  <c r="CK135" i="23"/>
  <c r="V135" i="23"/>
  <c r="U135" i="23" s="1"/>
  <c r="CN135" i="23" l="1"/>
  <c r="CO135" i="23" l="1"/>
  <c r="CM135" i="23"/>
  <c r="CR135" i="23" l="1"/>
  <c r="AR135" i="23"/>
  <c r="AM136" i="23" l="1"/>
  <c r="AL136" i="23" s="1"/>
  <c r="AO136" i="23" s="1"/>
  <c r="CY135" i="23"/>
  <c r="CS135" i="23"/>
  <c r="CQ135" i="23"/>
  <c r="AW135" i="23" s="1"/>
  <c r="AU136" i="23" s="1"/>
  <c r="U138" i="23"/>
  <c r="Q138" i="23"/>
  <c r="N139" i="23" s="1"/>
  <c r="S139" i="23" s="1"/>
  <c r="AN136" i="23" l="1"/>
  <c r="BO136" i="23"/>
  <c r="AV136" i="23"/>
  <c r="CZ135" i="23"/>
  <c r="DA135" i="23"/>
  <c r="AP136" i="23"/>
  <c r="CF136" i="23" s="1"/>
  <c r="CE136" i="23" s="1"/>
  <c r="CI136" i="23" s="1"/>
  <c r="CH136" i="23" s="1"/>
  <c r="BN136" i="23"/>
  <c r="BL136" i="23" s="1"/>
  <c r="BK136" i="23"/>
  <c r="BM136" i="23"/>
  <c r="AQ136" i="23" l="1"/>
  <c r="CK136" i="23"/>
  <c r="V136" i="23"/>
  <c r="U136" i="23" s="1"/>
  <c r="BP136" i="23"/>
  <c r="CN136" i="23" l="1"/>
  <c r="CO136" i="23" l="1"/>
  <c r="CM136" i="23"/>
  <c r="CR136" i="23" l="1"/>
  <c r="AR136" i="23"/>
  <c r="AM137" i="23" l="1"/>
  <c r="AL137" i="23" s="1"/>
  <c r="AO137" i="23" s="1"/>
  <c r="CY136" i="23"/>
  <c r="CZ136" i="23"/>
  <c r="CQ136" i="23"/>
  <c r="AW136" i="23" s="1"/>
  <c r="AU137" i="23" s="1"/>
  <c r="CS136" i="23"/>
  <c r="AP137" i="23" l="1"/>
  <c r="BM137" i="23"/>
  <c r="BO137" i="23"/>
  <c r="BP137" i="23" s="1"/>
  <c r="BK137" i="23"/>
  <c r="BN137" i="23"/>
  <c r="DA136" i="23"/>
  <c r="AN137" i="23"/>
  <c r="BL137" i="23" l="1"/>
  <c r="CF137" i="23"/>
  <c r="CE137" i="23" s="1"/>
  <c r="CI137" i="23" s="1"/>
  <c r="CH137" i="23" s="1"/>
  <c r="AQ137" i="23" s="1"/>
  <c r="AV137" i="23"/>
  <c r="CN137" i="23" l="1"/>
  <c r="V137" i="23"/>
  <c r="U137" i="23" s="1"/>
  <c r="CK137" i="23"/>
  <c r="CM137" i="23" l="1"/>
  <c r="CO137" i="23"/>
  <c r="CR137" i="23" l="1"/>
  <c r="AR137" i="23"/>
  <c r="CY137" i="23" l="1"/>
  <c r="AM138" i="23"/>
  <c r="AL138" i="23" s="1"/>
  <c r="AO138" i="23" s="1"/>
  <c r="AN138" i="23"/>
  <c r="CS137" i="23"/>
  <c r="CQ137" i="23"/>
  <c r="AW137" i="23" s="1"/>
  <c r="DA137" i="23" s="1"/>
  <c r="CZ137" i="23" l="1"/>
  <c r="AU138" i="23"/>
  <c r="BO138" i="23"/>
  <c r="BN138" i="23"/>
  <c r="BM138" i="23"/>
  <c r="BL138" i="23" s="1"/>
  <c r="BK138" i="23" l="1"/>
  <c r="BP138" i="23" s="1"/>
  <c r="BJ138" i="23" s="1"/>
  <c r="AB138" i="23" l="1"/>
  <c r="AA138" i="23" s="1"/>
  <c r="Z139" i="23" s="1"/>
  <c r="Y139" i="23" s="1"/>
  <c r="T138" i="23"/>
  <c r="O138" i="23"/>
  <c r="P138" i="23" s="1"/>
  <c r="CB138" i="23" s="1"/>
  <c r="AP138" i="23"/>
  <c r="CF138" i="23" s="1"/>
  <c r="CE138" i="23" s="1"/>
  <c r="CI138" i="23" l="1"/>
  <c r="CH138" i="23" s="1"/>
  <c r="V138" i="23" s="1"/>
  <c r="AV138" i="23"/>
  <c r="CC138" i="23"/>
  <c r="AQ138" i="23" l="1"/>
  <c r="CK138" i="23"/>
  <c r="U140" i="23"/>
  <c r="Q140" i="23"/>
  <c r="N141" i="23" s="1"/>
  <c r="S141" i="23" s="1"/>
  <c r="CN138" i="23" l="1"/>
  <c r="CM138" i="23" l="1"/>
  <c r="CO138" i="23"/>
  <c r="CR138" i="23" l="1"/>
  <c r="AR138" i="23"/>
  <c r="CY138" i="23" l="1"/>
  <c r="AN139" i="23"/>
  <c r="AM139" i="23"/>
  <c r="AL139" i="23" s="1"/>
  <c r="AO139" i="23" s="1"/>
  <c r="DA138" i="23"/>
  <c r="CQ138" i="23"/>
  <c r="AW138" i="23" s="1"/>
  <c r="CS138" i="23"/>
  <c r="BK139" i="23" l="1"/>
  <c r="CZ138" i="23"/>
  <c r="AU139" i="23"/>
  <c r="BM139" i="23" l="1"/>
  <c r="BO139" i="23"/>
  <c r="BP139" i="23" s="1"/>
  <c r="BJ139" i="23" s="1"/>
  <c r="BN139" i="23"/>
  <c r="BL139" i="23" s="1"/>
  <c r="T139" i="23" l="1"/>
  <c r="O139" i="23"/>
  <c r="P139" i="23" s="1"/>
  <c r="CB139" i="23" s="1"/>
  <c r="AB139" i="23"/>
  <c r="AA139" i="23" s="1"/>
  <c r="Z140" i="23" s="1"/>
  <c r="Y140" i="23" s="1"/>
  <c r="AP139" i="23"/>
  <c r="AV139" i="23"/>
  <c r="CF139" i="23" l="1"/>
  <c r="CE139" i="23" s="1"/>
  <c r="CI139" i="23" s="1"/>
  <c r="CH139" i="23" s="1"/>
  <c r="CC139" i="23"/>
  <c r="Q139" i="23" l="1"/>
  <c r="N140" i="23" s="1"/>
  <c r="S140" i="23" s="1"/>
  <c r="CK139" i="23"/>
  <c r="AQ139" i="23"/>
  <c r="V139" i="23"/>
  <c r="U139" i="23" s="1"/>
  <c r="U141" i="23"/>
  <c r="Q141" i="23"/>
  <c r="N142" i="23" s="1"/>
  <c r="S142" i="23" s="1"/>
  <c r="CN139" i="23" l="1"/>
  <c r="CO139" i="23" l="1"/>
  <c r="CM139" i="23"/>
  <c r="CR139" i="23" l="1"/>
  <c r="AR139" i="23"/>
  <c r="AM140" i="23" l="1"/>
  <c r="AL140" i="23" s="1"/>
  <c r="AO140" i="23" s="1"/>
  <c r="CY139" i="23"/>
  <c r="CZ139" i="23"/>
  <c r="CQ139" i="23"/>
  <c r="AW139" i="23" s="1"/>
  <c r="CS139" i="23"/>
  <c r="BK140" i="23" l="1"/>
  <c r="DA139" i="23"/>
  <c r="AU140" i="23"/>
  <c r="BM140" i="23" s="1"/>
  <c r="AN140" i="23"/>
  <c r="BO140" i="23" l="1"/>
  <c r="BP140" i="23" s="1"/>
  <c r="BJ140" i="23" s="1"/>
  <c r="BN140" i="23"/>
  <c r="BL140" i="23" s="1"/>
  <c r="O140" i="23" l="1"/>
  <c r="P140" i="23" s="1"/>
  <c r="AB140" i="23"/>
  <c r="AA140" i="23" s="1"/>
  <c r="Z141" i="23" s="1"/>
  <c r="Y141" i="23" s="1"/>
  <c r="T140" i="23"/>
  <c r="CC140" i="23" s="1"/>
  <c r="AP140" i="23"/>
  <c r="AV140" i="23"/>
  <c r="CF140" i="23" l="1"/>
  <c r="CE140" i="23" s="1"/>
  <c r="CB140" i="23"/>
  <c r="CI140" i="23" s="1"/>
  <c r="CH140" i="23" s="1"/>
  <c r="V140" i="23" l="1"/>
  <c r="CK140" i="23"/>
  <c r="AQ140" i="23"/>
  <c r="CN140" i="23" l="1"/>
  <c r="Q142" i="23"/>
  <c r="N143" i="23" s="1"/>
  <c r="S143" i="23" s="1"/>
  <c r="U142" i="23"/>
  <c r="CM140" i="23" l="1"/>
  <c r="CO140" i="23"/>
  <c r="CR140" i="23" l="1"/>
  <c r="AR140" i="23"/>
  <c r="CY140" i="23" l="1"/>
  <c r="AM141" i="23"/>
  <c r="AL141" i="23" s="1"/>
  <c r="AO141" i="23" s="1"/>
  <c r="CZ140" i="23"/>
  <c r="CQ140" i="23"/>
  <c r="AW140" i="23" s="1"/>
  <c r="CS140" i="23"/>
  <c r="BK141" i="23" l="1"/>
  <c r="DA140" i="23"/>
  <c r="AU141" i="23"/>
  <c r="AN141" i="23"/>
  <c r="BM141" i="23" l="1"/>
  <c r="BO141" i="23"/>
  <c r="BP141" i="23" s="1"/>
  <c r="BJ141" i="23" s="1"/>
  <c r="BN141" i="23"/>
  <c r="T141" i="23" l="1"/>
  <c r="O141" i="23"/>
  <c r="P141" i="23" s="1"/>
  <c r="AB141" i="23"/>
  <c r="AA141" i="23" s="1"/>
  <c r="Z142" i="23" s="1"/>
  <c r="Y142" i="23" s="1"/>
  <c r="AP141" i="23"/>
  <c r="BL141" i="23"/>
  <c r="CB141" i="23" l="1"/>
  <c r="CF141" i="23"/>
  <c r="CE141" i="23" s="1"/>
  <c r="CI141" i="23" s="1"/>
  <c r="CH141" i="23" s="1"/>
  <c r="CK141" i="23" s="1"/>
  <c r="CC141" i="23"/>
  <c r="AV141" i="23"/>
  <c r="AQ141" i="23" l="1"/>
  <c r="V141" i="23"/>
  <c r="Q143" i="23"/>
  <c r="N144" i="23" s="1"/>
  <c r="S144" i="23" s="1"/>
  <c r="U143" i="23"/>
  <c r="CN141" i="23" l="1"/>
  <c r="CM141" i="23" l="1"/>
  <c r="CO141" i="23"/>
  <c r="CR141" i="23" l="1"/>
  <c r="AR141" i="23"/>
  <c r="CS141" i="23" l="1"/>
  <c r="CQ141" i="23"/>
  <c r="AW141" i="23" s="1"/>
  <c r="AM142" i="23"/>
  <c r="AL142" i="23" s="1"/>
  <c r="AO142" i="23" s="1"/>
  <c r="CY141" i="23"/>
  <c r="DA141" i="23"/>
  <c r="CZ141" i="23" l="1"/>
  <c r="AU142" i="23"/>
  <c r="BO142" i="23" s="1"/>
  <c r="AN142" i="23"/>
  <c r="BM142" i="23" l="1"/>
  <c r="BN142" i="23"/>
  <c r="BK142" i="23"/>
  <c r="BP142" i="23" s="1"/>
  <c r="BJ142" i="23" s="1"/>
  <c r="T142" i="23" l="1"/>
  <c r="O142" i="23"/>
  <c r="P142" i="23" s="1"/>
  <c r="CB142" i="23" s="1"/>
  <c r="AB142" i="23"/>
  <c r="AA142" i="23" s="1"/>
  <c r="Z143" i="23" s="1"/>
  <c r="Y143" i="23" s="1"/>
  <c r="AP142" i="23"/>
  <c r="BL142" i="23"/>
  <c r="AV142" i="23" l="1"/>
  <c r="CF142" i="23"/>
  <c r="CE142" i="23" s="1"/>
  <c r="CI142" i="23" s="1"/>
  <c r="CH142" i="23" s="1"/>
  <c r="CK142" i="23" s="1"/>
  <c r="CC142" i="23"/>
  <c r="Q144" i="23"/>
  <c r="N145" i="23" s="1"/>
  <c r="S145" i="23" s="1"/>
  <c r="V142" i="23" l="1"/>
  <c r="AQ142" i="23"/>
  <c r="CN142" i="23" l="1"/>
  <c r="CO142" i="23" l="1"/>
  <c r="CM142" i="23"/>
  <c r="CR142" i="23" l="1"/>
  <c r="AR142" i="23"/>
  <c r="CY142" i="23" l="1"/>
  <c r="AM143" i="23"/>
  <c r="AL143" i="23" s="1"/>
  <c r="AO143" i="23" s="1"/>
  <c r="CZ142" i="23"/>
  <c r="CS142" i="23"/>
  <c r="CQ142" i="23"/>
  <c r="AW142" i="23" s="1"/>
  <c r="AN143" i="23" s="1"/>
  <c r="DA142" i="23" l="1"/>
  <c r="AU143" i="23"/>
  <c r="BM143" i="23"/>
  <c r="BN143" i="23"/>
  <c r="BK143" i="23"/>
  <c r="BL143" i="23" l="1"/>
  <c r="BO143" i="23"/>
  <c r="BP143" i="23" s="1"/>
  <c r="BJ143" i="23" s="1"/>
  <c r="O143" i="23" l="1"/>
  <c r="P143" i="23" s="1"/>
  <c r="T143" i="23"/>
  <c r="AB143" i="23"/>
  <c r="AA143" i="23" s="1"/>
  <c r="Z144" i="23" s="1"/>
  <c r="Y144" i="23" s="1"/>
  <c r="AP143" i="23"/>
  <c r="Q145" i="23"/>
  <c r="N146" i="23" s="1"/>
  <c r="S146" i="23" s="1"/>
  <c r="U145" i="23"/>
  <c r="CF143" i="23" l="1"/>
  <c r="CE143" i="23" s="1"/>
  <c r="CC143" i="23"/>
  <c r="AV143" i="23"/>
  <c r="CB143" i="23"/>
  <c r="CI143" i="23" s="1"/>
  <c r="CH143" i="23" s="1"/>
  <c r="CK143" i="23" s="1"/>
  <c r="V143" i="23" l="1"/>
  <c r="AQ143" i="23"/>
  <c r="CN143" i="23" l="1"/>
  <c r="CO143" i="23" l="1"/>
  <c r="CM143" i="23"/>
  <c r="CR143" i="23" l="1"/>
  <c r="AR143" i="23"/>
  <c r="CZ143" i="23" l="1"/>
  <c r="CY143" i="23"/>
  <c r="AM144" i="23"/>
  <c r="AL144" i="23" s="1"/>
  <c r="AO144" i="23" s="1"/>
  <c r="AN144" i="23"/>
  <c r="DA143" i="23"/>
  <c r="CQ143" i="23"/>
  <c r="AW143" i="23" s="1"/>
  <c r="CS143" i="23"/>
  <c r="AU144" i="23" l="1"/>
  <c r="BO144" i="23" l="1"/>
  <c r="BK144" i="23"/>
  <c r="BP144" i="23" s="1"/>
  <c r="BJ144" i="23" s="1"/>
  <c r="BM144" i="23"/>
  <c r="BL144" i="23" s="1"/>
  <c r="BN144" i="23"/>
  <c r="AP144" i="23" l="1"/>
  <c r="T144" i="23"/>
  <c r="O144" i="23"/>
  <c r="P144" i="23" s="1"/>
  <c r="CB144" i="23" s="1"/>
  <c r="AB144" i="23"/>
  <c r="AA144" i="23" s="1"/>
  <c r="Z145" i="23" s="1"/>
  <c r="Y145" i="23" s="1"/>
  <c r="AV144" i="23"/>
  <c r="CC144" i="23" l="1"/>
  <c r="CF144" i="23"/>
  <c r="CE144" i="23" s="1"/>
  <c r="CI144" i="23" s="1"/>
  <c r="CH144" i="23" s="1"/>
  <c r="Q146" i="23"/>
  <c r="N147" i="23" s="1"/>
  <c r="U146" i="23"/>
  <c r="U144" i="23" l="1"/>
  <c r="CK144" i="23"/>
  <c r="V144" i="23"/>
  <c r="AQ144" i="23"/>
  <c r="S147" i="23"/>
  <c r="CN144" i="23" l="1"/>
  <c r="CO144" i="23" l="1"/>
  <c r="CM144" i="23"/>
  <c r="CR144" i="23" l="1"/>
  <c r="AR144" i="23"/>
  <c r="CY144" i="23" l="1"/>
  <c r="AM145" i="23"/>
  <c r="AL145" i="23" s="1"/>
  <c r="AO145" i="23" s="1"/>
  <c r="AN145" i="23"/>
  <c r="CZ144" i="23"/>
  <c r="CQ144" i="23"/>
  <c r="AW144" i="23" s="1"/>
  <c r="CS144" i="23"/>
  <c r="Q147" i="23"/>
  <c r="N148" i="23" s="1"/>
  <c r="S148" i="23" s="1"/>
  <c r="BK145" i="23" l="1"/>
  <c r="DA144" i="23"/>
  <c r="AU145" i="23"/>
  <c r="Q166" i="23"/>
  <c r="N167" i="23" s="1"/>
  <c r="BO145" i="23" l="1"/>
  <c r="BP145" i="23" s="1"/>
  <c r="BJ145" i="23" s="1"/>
  <c r="BN145" i="23"/>
  <c r="BM145" i="23"/>
  <c r="S167" i="23"/>
  <c r="T145" i="23" l="1"/>
  <c r="O145" i="23"/>
  <c r="P145" i="23" s="1"/>
  <c r="CB145" i="23" s="1"/>
  <c r="AB145" i="23"/>
  <c r="AA145" i="23" s="1"/>
  <c r="Z146" i="23" s="1"/>
  <c r="Y146" i="23" s="1"/>
  <c r="AP145" i="23"/>
  <c r="AV145" i="23"/>
  <c r="BL145" i="23"/>
  <c r="CF145" i="23" l="1"/>
  <c r="CE145" i="23" s="1"/>
  <c r="CI145" i="23" s="1"/>
  <c r="CH145" i="23" s="1"/>
  <c r="CK145" i="23" s="1"/>
  <c r="CC145" i="23"/>
  <c r="V145" i="23" l="1"/>
  <c r="AQ145" i="23"/>
  <c r="CN145" i="23" l="1"/>
  <c r="CM145" i="23" l="1"/>
  <c r="CO145" i="23"/>
  <c r="CR145" i="23" l="1"/>
  <c r="AR145" i="23"/>
  <c r="AM146" i="23" l="1"/>
  <c r="AL146" i="23" s="1"/>
  <c r="AO146" i="23" s="1"/>
  <c r="CY145" i="23"/>
  <c r="CZ145" i="23"/>
  <c r="CQ145" i="23"/>
  <c r="AW145" i="23" s="1"/>
  <c r="AN146" i="23" s="1"/>
  <c r="CS145" i="23"/>
  <c r="U167" i="23"/>
  <c r="Q167" i="23"/>
  <c r="N168" i="23" s="1"/>
  <c r="S168" i="23" s="1"/>
  <c r="DA145" i="23" l="1"/>
  <c r="AU146" i="23"/>
  <c r="BM146" i="23"/>
  <c r="BN146" i="23"/>
  <c r="BL146" i="23" s="1"/>
  <c r="BK146" i="23"/>
  <c r="U148" i="23"/>
  <c r="Q148" i="23"/>
  <c r="N149" i="23" s="1"/>
  <c r="S149" i="23" s="1"/>
  <c r="BO146" i="23" l="1"/>
  <c r="BP146" i="23" s="1"/>
  <c r="BJ146" i="23" s="1"/>
  <c r="O146" i="23" l="1"/>
  <c r="P146" i="23" s="1"/>
  <c r="T146" i="23"/>
  <c r="AB146" i="23"/>
  <c r="AA146" i="23" s="1"/>
  <c r="Z147" i="23" s="1"/>
  <c r="Y147" i="23" s="1"/>
  <c r="AP146" i="23"/>
  <c r="CF146" i="23" s="1"/>
  <c r="CE146" i="23" s="1"/>
  <c r="CC146" i="23" l="1"/>
  <c r="CB146" i="23"/>
  <c r="CI146" i="23" s="1"/>
  <c r="CH146" i="23" s="1"/>
  <c r="BJ147" i="23"/>
  <c r="AV146" i="23"/>
  <c r="AB147" i="23" l="1"/>
  <c r="AA147" i="23" s="1"/>
  <c r="Z148" i="23" s="1"/>
  <c r="Y148" i="23" s="1"/>
  <c r="O147" i="23"/>
  <c r="P147" i="23" s="1"/>
  <c r="T147" i="23"/>
  <c r="AQ146" i="23"/>
  <c r="CK146" i="23"/>
  <c r="V146" i="23"/>
  <c r="CC147" i="23" l="1"/>
  <c r="CN146" i="23"/>
  <c r="CB147" i="23"/>
  <c r="CO146" i="23" l="1"/>
  <c r="CM146" i="23" s="1"/>
  <c r="CR146" i="23" l="1"/>
  <c r="AR146" i="23"/>
  <c r="AM147" i="23" l="1"/>
  <c r="AL147" i="23" s="1"/>
  <c r="AO147" i="23" s="1"/>
  <c r="CY146" i="23"/>
  <c r="DA146" i="23"/>
  <c r="CQ146" i="23"/>
  <c r="AW146" i="23" s="1"/>
  <c r="CS146" i="23"/>
  <c r="Q149" i="23"/>
  <c r="N150" i="23" s="1"/>
  <c r="S150" i="23" s="1"/>
  <c r="U149" i="23"/>
  <c r="AP147" i="23" l="1"/>
  <c r="CZ146" i="23"/>
  <c r="AU147" i="23"/>
  <c r="AV147" i="23" s="1"/>
  <c r="AN147" i="23"/>
  <c r="Q168" i="23"/>
  <c r="N169" i="23" s="1"/>
  <c r="BO147" i="23" l="1"/>
  <c r="BM147" i="23"/>
  <c r="BN147" i="23"/>
  <c r="BK147" i="23"/>
  <c r="CF147" i="23"/>
  <c r="CE147" i="23" s="1"/>
  <c r="CI147" i="23" s="1"/>
  <c r="CH147" i="23" s="1"/>
  <c r="AQ147" i="23" s="1"/>
  <c r="S169" i="23"/>
  <c r="CN147" i="23" l="1"/>
  <c r="CK147" i="23"/>
  <c r="V147" i="23"/>
  <c r="U147" i="23" s="1"/>
  <c r="BL147" i="23"/>
  <c r="BP147" i="23"/>
  <c r="CO147" i="23" l="1"/>
  <c r="CM147" i="23"/>
  <c r="CR147" i="23" l="1"/>
  <c r="AR147" i="23"/>
  <c r="AM148" i="23" l="1"/>
  <c r="AL148" i="23" s="1"/>
  <c r="AO148" i="23" s="1"/>
  <c r="CY147" i="23"/>
  <c r="AN148" i="23"/>
  <c r="DA147" i="23"/>
  <c r="CZ147" i="23"/>
  <c r="CQ147" i="23"/>
  <c r="AW147" i="23" s="1"/>
  <c r="AU148" i="23" s="1"/>
  <c r="CS147" i="23"/>
  <c r="BN148" i="23" l="1"/>
  <c r="BM148" i="23"/>
  <c r="BO148" i="23"/>
  <c r="BP148" i="23" s="1"/>
  <c r="BJ148" i="23" s="1"/>
  <c r="BK148" i="23"/>
  <c r="T148" i="23" l="1"/>
  <c r="O148" i="23"/>
  <c r="P148" i="23" s="1"/>
  <c r="CB148" i="23" s="1"/>
  <c r="AB148" i="23"/>
  <c r="AA148" i="23" s="1"/>
  <c r="Z149" i="23" s="1"/>
  <c r="Y149" i="23" s="1"/>
  <c r="BL148" i="23"/>
  <c r="AP148" i="23"/>
  <c r="AV148" i="23"/>
  <c r="U150" i="23"/>
  <c r="Q150" i="23"/>
  <c r="N151" i="23" s="1"/>
  <c r="Q169" i="23"/>
  <c r="N170" i="23" s="1"/>
  <c r="CF148" i="23" l="1"/>
  <c r="CE148" i="23" s="1"/>
  <c r="CI148" i="23" s="1"/>
  <c r="CH148" i="23" s="1"/>
  <c r="CC148" i="23"/>
  <c r="S151" i="23"/>
  <c r="S170" i="23"/>
  <c r="CK148" i="23" l="1"/>
  <c r="AQ148" i="23"/>
  <c r="V148" i="23"/>
  <c r="CN148" i="23" l="1"/>
  <c r="CO148" i="23" l="1"/>
  <c r="CM148" i="23"/>
  <c r="CR148" i="23" l="1"/>
  <c r="AR148" i="23"/>
  <c r="Q170" i="23"/>
  <c r="N171" i="23" s="1"/>
  <c r="AM149" i="23" l="1"/>
  <c r="AL149" i="23" s="1"/>
  <c r="AO149" i="23" s="1"/>
  <c r="CY148" i="23"/>
  <c r="CZ148" i="23"/>
  <c r="CS148" i="23"/>
  <c r="CQ148" i="23"/>
  <c r="AW148" i="23" s="1"/>
  <c r="S171" i="23"/>
  <c r="DA148" i="23" l="1"/>
  <c r="AU149" i="23"/>
  <c r="AN149" i="23"/>
  <c r="BO149" i="23"/>
  <c r="BK149" i="23"/>
  <c r="BP149" i="23" l="1"/>
  <c r="BJ149" i="23" s="1"/>
  <c r="BN149" i="23"/>
  <c r="BM149" i="23"/>
  <c r="BL149" i="23" s="1"/>
  <c r="O149" i="23" l="1"/>
  <c r="P149" i="23" s="1"/>
  <c r="CB149" i="23" s="1"/>
  <c r="T149" i="23"/>
  <c r="AB149" i="23"/>
  <c r="AA149" i="23" s="1"/>
  <c r="Z150" i="23" s="1"/>
  <c r="Y150" i="23" s="1"/>
  <c r="AP149" i="23"/>
  <c r="CC149" i="23" l="1"/>
  <c r="CF149" i="23"/>
  <c r="CE149" i="23" s="1"/>
  <c r="CI149" i="23" s="1"/>
  <c r="CH149" i="23" s="1"/>
  <c r="AV149" i="23"/>
  <c r="V149" i="23" l="1"/>
  <c r="CK149" i="23"/>
  <c r="AQ149" i="23"/>
  <c r="CN149" i="23" l="1"/>
  <c r="Q171" i="23"/>
  <c r="N172" i="23" s="1"/>
  <c r="CO149" i="23" l="1"/>
  <c r="CM149" i="23" s="1"/>
  <c r="S172" i="23"/>
  <c r="CR149" i="23" l="1"/>
  <c r="AR149" i="23"/>
  <c r="CQ149" i="23" l="1"/>
  <c r="AW149" i="23" s="1"/>
  <c r="AN150" i="23" s="1"/>
  <c r="CS149" i="23"/>
  <c r="AM150" i="23"/>
  <c r="AL150" i="23" s="1"/>
  <c r="AO150" i="23" s="1"/>
  <c r="CY149" i="23"/>
  <c r="DA149" i="23"/>
  <c r="BM150" i="23" l="1"/>
  <c r="BK150" i="23"/>
  <c r="CZ149" i="23"/>
  <c r="AU150" i="23"/>
  <c r="BO150" i="23" l="1"/>
  <c r="BP150" i="23" s="1"/>
  <c r="BJ150" i="23" s="1"/>
  <c r="BN150" i="23"/>
  <c r="BL150" i="23" s="1"/>
  <c r="T150" i="23" l="1"/>
  <c r="O150" i="23"/>
  <c r="P150" i="23" s="1"/>
  <c r="CB150" i="23" s="1"/>
  <c r="CI150" i="23" s="1"/>
  <c r="CH150" i="23" s="1"/>
  <c r="AQ150" i="23" s="1"/>
  <c r="AB150" i="23"/>
  <c r="AA150" i="23" s="1"/>
  <c r="Z151" i="23" s="1"/>
  <c r="Y151" i="23" s="1"/>
  <c r="AP150" i="23"/>
  <c r="CF150" i="23" s="1"/>
  <c r="CE150" i="23" s="1"/>
  <c r="AV150" i="23"/>
  <c r="Q172" i="23"/>
  <c r="N173" i="23" s="1"/>
  <c r="U172" i="23"/>
  <c r="BJ151" i="23" l="1"/>
  <c r="CK150" i="23"/>
  <c r="CN150" i="23"/>
  <c r="CC150" i="23"/>
  <c r="V150" i="23"/>
  <c r="S173" i="23"/>
  <c r="CO150" i="23" l="1"/>
  <c r="CM150" i="23"/>
  <c r="AB151" i="23"/>
  <c r="AA151" i="23" s="1"/>
  <c r="Z152" i="23" s="1"/>
  <c r="Y152" i="23" s="1"/>
  <c r="O151" i="23"/>
  <c r="P151" i="23" s="1"/>
  <c r="CB151" i="23" s="1"/>
  <c r="T151" i="23"/>
  <c r="BJ152" i="23" l="1"/>
  <c r="AB152" i="23" s="1"/>
  <c r="AA152" i="23" s="1"/>
  <c r="Z153" i="23" s="1"/>
  <c r="Y153" i="23" s="1"/>
  <c r="AR150" i="23"/>
  <c r="CR150" i="23"/>
  <c r="CC151" i="23"/>
  <c r="CY150" i="23" l="1"/>
  <c r="AM151" i="23"/>
  <c r="CQ150" i="23"/>
  <c r="AW150" i="23" s="1"/>
  <c r="CS150" i="23"/>
  <c r="O152" i="23"/>
  <c r="AL151" i="23" l="1"/>
  <c r="AO151" i="23" s="1"/>
  <c r="AU151" i="23"/>
  <c r="AN151" i="23"/>
  <c r="DA150" i="23"/>
  <c r="CZ150" i="23"/>
  <c r="U173" i="23"/>
  <c r="Q173" i="23"/>
  <c r="N174" i="23" s="1"/>
  <c r="AP151" i="23" l="1"/>
  <c r="BM151" i="23"/>
  <c r="BL151" i="23" s="1"/>
  <c r="BO151" i="23"/>
  <c r="BK151" i="23"/>
  <c r="BP151" i="23" s="1"/>
  <c r="BN151" i="23"/>
  <c r="AV151" i="23"/>
  <c r="S174" i="23"/>
  <c r="CF151" i="23" l="1"/>
  <c r="CE151" i="23" s="1"/>
  <c r="CI151" i="23" s="1"/>
  <c r="CH151" i="23" s="1"/>
  <c r="Q151" i="23" l="1"/>
  <c r="N152" i="23" s="1"/>
  <c r="CK151" i="23"/>
  <c r="V151" i="23"/>
  <c r="U151" i="23" s="1"/>
  <c r="AQ151" i="23"/>
  <c r="CN151" i="23" l="1"/>
  <c r="S152" i="23"/>
  <c r="T152" i="23" s="1"/>
  <c r="P152" i="23"/>
  <c r="CB152" i="23" s="1"/>
  <c r="CM151" i="23" l="1"/>
  <c r="CO151" i="23"/>
  <c r="CC152" i="23"/>
  <c r="CR151" i="23" l="1"/>
  <c r="AR151" i="23"/>
  <c r="Q174" i="23"/>
  <c r="N175" i="23" s="1"/>
  <c r="S175" i="23" s="1"/>
  <c r="AM152" i="23" l="1"/>
  <c r="AL152" i="23" s="1"/>
  <c r="AO152" i="23" s="1"/>
  <c r="CY151" i="23"/>
  <c r="CQ151" i="23"/>
  <c r="AW151" i="23" s="1"/>
  <c r="DA151" i="23" s="1"/>
  <c r="CS151" i="23"/>
  <c r="AP152" i="23" l="1"/>
  <c r="CZ151" i="23"/>
  <c r="AU152" i="23"/>
  <c r="AV152" i="23" s="1"/>
  <c r="AN152" i="23"/>
  <c r="BM152" i="23" l="1"/>
  <c r="BL152" i="23" s="1"/>
  <c r="BN152" i="23"/>
  <c r="BO152" i="23"/>
  <c r="BP152" i="23" s="1"/>
  <c r="BK152" i="23"/>
  <c r="CF152" i="23"/>
  <c r="CE152" i="23" s="1"/>
  <c r="CI152" i="23" s="1"/>
  <c r="CH152" i="23" s="1"/>
  <c r="AQ152" i="23" s="1"/>
  <c r="CN152" i="23" l="1"/>
  <c r="Q152" i="23"/>
  <c r="N153" i="23" s="1"/>
  <c r="S153" i="23" s="1"/>
  <c r="CK152" i="23"/>
  <c r="V152" i="23"/>
  <c r="U152" i="23" s="1"/>
  <c r="CM152" i="23" l="1"/>
  <c r="CO152" i="23"/>
  <c r="CR152" i="23" l="1"/>
  <c r="AR152" i="23"/>
  <c r="AM153" i="23" l="1"/>
  <c r="AL153" i="23" s="1"/>
  <c r="AO153" i="23" s="1"/>
  <c r="CY152" i="23"/>
  <c r="AN153" i="23"/>
  <c r="CZ152" i="23"/>
  <c r="DA152" i="23"/>
  <c r="CQ152" i="23"/>
  <c r="AW152" i="23" s="1"/>
  <c r="CS152" i="23"/>
  <c r="AU153" i="23" l="1"/>
  <c r="BO153" i="23"/>
  <c r="BM153" i="23"/>
  <c r="BK153" i="23"/>
  <c r="BP153" i="23" l="1"/>
  <c r="BJ153" i="23" s="1"/>
  <c r="BN153" i="23"/>
  <c r="BL153" i="23" s="1"/>
  <c r="O153" i="23" l="1"/>
  <c r="P153" i="23" s="1"/>
  <c r="CB153" i="23" s="1"/>
  <c r="AB153" i="23"/>
  <c r="AA153" i="23" s="1"/>
  <c r="Z154" i="23" s="1"/>
  <c r="Y154" i="23" s="1"/>
  <c r="T153" i="23"/>
  <c r="AP153" i="23"/>
  <c r="Q175" i="23"/>
  <c r="N176" i="23" s="1"/>
  <c r="S176" i="23" s="1"/>
  <c r="CF153" i="23" l="1"/>
  <c r="CE153" i="23" s="1"/>
  <c r="AV153" i="23"/>
  <c r="CC153" i="23"/>
  <c r="CI153" i="23"/>
  <c r="CH153" i="23" s="1"/>
  <c r="AQ153" i="23" s="1"/>
  <c r="CN153" i="23" l="1"/>
  <c r="U153" i="23"/>
  <c r="Q153" i="23"/>
  <c r="N154" i="23" s="1"/>
  <c r="S154" i="23" s="1"/>
  <c r="CK153" i="23"/>
  <c r="V153" i="23"/>
  <c r="CM153" i="23" l="1"/>
  <c r="CO153" i="23"/>
  <c r="AR153" i="23" l="1"/>
  <c r="CR153" i="23"/>
  <c r="CQ153" i="23" l="1"/>
  <c r="AW153" i="23" s="1"/>
  <c r="CS153" i="23"/>
  <c r="CY153" i="23"/>
  <c r="AM154" i="23"/>
  <c r="AL154" i="23" s="1"/>
  <c r="AO154" i="23" s="1"/>
  <c r="AN154" i="23"/>
  <c r="DA153" i="23"/>
  <c r="CZ153" i="23"/>
  <c r="AU154" i="23" l="1"/>
  <c r="BO154" i="23" s="1"/>
  <c r="BK154" i="23" l="1"/>
  <c r="BP154" i="23" s="1"/>
  <c r="BJ154" i="23" s="1"/>
  <c r="BM154" i="23"/>
  <c r="BL154" i="23" s="1"/>
  <c r="BN154" i="23"/>
  <c r="AP154" i="23" l="1"/>
  <c r="O154" i="23"/>
  <c r="P154" i="23" s="1"/>
  <c r="AB154" i="23"/>
  <c r="AA154" i="23" s="1"/>
  <c r="Z155" i="23" s="1"/>
  <c r="Y155" i="23" s="1"/>
  <c r="T154" i="23"/>
  <c r="AV154" i="23"/>
  <c r="CB154" i="23" l="1"/>
  <c r="CC154" i="23"/>
  <c r="CF154" i="23"/>
  <c r="CE154" i="23" s="1"/>
  <c r="CI154" i="23" l="1"/>
  <c r="CH154" i="23" s="1"/>
  <c r="Q154" i="23" l="1"/>
  <c r="N155" i="23" s="1"/>
  <c r="S155" i="23" s="1"/>
  <c r="U154" i="23"/>
  <c r="CK154" i="23"/>
  <c r="V154" i="23"/>
  <c r="AQ154" i="23"/>
  <c r="CN154" i="23" l="1"/>
  <c r="CM154" i="23" l="1"/>
  <c r="CO154" i="23"/>
  <c r="CR154" i="23" l="1"/>
  <c r="AR154" i="23"/>
  <c r="CY154" i="23" l="1"/>
  <c r="AM155" i="23"/>
  <c r="AL155" i="23" s="1"/>
  <c r="AO155" i="23" s="1"/>
  <c r="CZ154" i="23"/>
  <c r="AN155" i="23"/>
  <c r="CQ154" i="23"/>
  <c r="AW154" i="23" s="1"/>
  <c r="CS154" i="23"/>
  <c r="BM155" i="23" l="1"/>
  <c r="BK155" i="23"/>
  <c r="AU155" i="23"/>
  <c r="DA154" i="23"/>
  <c r="BL155" i="23" l="1"/>
  <c r="BN155" i="23"/>
  <c r="BO155" i="23"/>
  <c r="BP155" i="23" s="1"/>
  <c r="BJ155" i="23" s="1"/>
  <c r="O155" i="23" l="1"/>
  <c r="P155" i="23" s="1"/>
  <c r="CB155" i="23" s="1"/>
  <c r="AB155" i="23"/>
  <c r="AA155" i="23" s="1"/>
  <c r="Z156" i="23" s="1"/>
  <c r="Y156" i="23" s="1"/>
  <c r="T155" i="23"/>
  <c r="AP155" i="23"/>
  <c r="CF155" i="23" l="1"/>
  <c r="CE155" i="23" s="1"/>
  <c r="CI155" i="23" s="1"/>
  <c r="CH155" i="23" s="1"/>
  <c r="CC155" i="23"/>
  <c r="AV155" i="23"/>
  <c r="Q155" i="23" l="1"/>
  <c r="N156" i="23" s="1"/>
  <c r="S156" i="23" s="1"/>
  <c r="CK155" i="23"/>
  <c r="AQ155" i="23"/>
  <c r="V155" i="23"/>
  <c r="U155" i="23" s="1"/>
  <c r="CN155" i="23" l="1"/>
  <c r="CO155" i="23" l="1"/>
  <c r="CM155" i="23"/>
  <c r="CR155" i="23" l="1"/>
  <c r="AR155" i="23"/>
  <c r="CY155" i="23" l="1"/>
  <c r="AM156" i="23"/>
  <c r="DA155" i="23"/>
  <c r="CZ155" i="23"/>
  <c r="CS155" i="23"/>
  <c r="CQ155" i="23"/>
  <c r="AW155" i="23" s="1"/>
  <c r="AN156" i="23" l="1"/>
  <c r="AL156" i="23"/>
  <c r="AO156" i="23" s="1"/>
  <c r="BO156" i="23" l="1"/>
  <c r="BK156" i="23"/>
  <c r="AU156" i="23"/>
  <c r="BP156" i="23" l="1"/>
  <c r="BJ156" i="23" s="1"/>
  <c r="BN156" i="23"/>
  <c r="BM156" i="23"/>
  <c r="BL156" i="23" s="1"/>
  <c r="O156" i="23" l="1"/>
  <c r="P156" i="23" s="1"/>
  <c r="CB156" i="23" s="1"/>
  <c r="AB156" i="23"/>
  <c r="AA156" i="23" s="1"/>
  <c r="Z157" i="23" s="1"/>
  <c r="Y157" i="23" s="1"/>
  <c r="T156" i="23"/>
  <c r="AP156" i="23"/>
  <c r="CF156" i="23" l="1"/>
  <c r="CE156" i="23" s="1"/>
  <c r="CI156" i="23" s="1"/>
  <c r="CH156" i="23" s="1"/>
  <c r="AQ156" i="23" s="1"/>
  <c r="AV156" i="23"/>
  <c r="CC156" i="23"/>
  <c r="CN156" i="23" l="1"/>
  <c r="V156" i="23"/>
  <c r="U156" i="23" s="1"/>
  <c r="Q156" i="23"/>
  <c r="N157" i="23" s="1"/>
  <c r="S157" i="23" s="1"/>
  <c r="CK156" i="23"/>
  <c r="CO156" i="23" l="1"/>
  <c r="CM156" i="23"/>
  <c r="AR156" i="23" l="1"/>
  <c r="CR156" i="23"/>
  <c r="CS156" i="23" l="1"/>
  <c r="CQ156" i="23"/>
  <c r="AW156" i="23" s="1"/>
  <c r="DA156" i="23"/>
  <c r="CY156" i="23"/>
  <c r="AM157" i="23"/>
  <c r="AL157" i="23" s="1"/>
  <c r="AO157" i="23" s="1"/>
  <c r="AN157" i="23"/>
  <c r="CZ156" i="23" l="1"/>
  <c r="AU157" i="23"/>
  <c r="BK157" i="23" s="1"/>
  <c r="BM157" i="23"/>
  <c r="BL157" i="23" s="1"/>
  <c r="BN157" i="23"/>
  <c r="BO157" i="23"/>
  <c r="BP157" i="23" s="1"/>
  <c r="BJ157" i="23" s="1"/>
  <c r="AP157" i="23" s="1"/>
  <c r="AV157" i="23" l="1"/>
  <c r="CF157" i="23"/>
  <c r="CE157" i="23" s="1"/>
  <c r="O157" i="23"/>
  <c r="P157" i="23" s="1"/>
  <c r="CB157" i="23" s="1"/>
  <c r="CI157" i="23" s="1"/>
  <c r="CH157" i="23" s="1"/>
  <c r="AB157" i="23"/>
  <c r="AA157" i="23" s="1"/>
  <c r="Z158" i="23" s="1"/>
  <c r="Y158" i="23" s="1"/>
  <c r="T157" i="23"/>
  <c r="U157" i="23" l="1"/>
  <c r="Q157" i="23"/>
  <c r="N158" i="23" s="1"/>
  <c r="S158" i="23" s="1"/>
  <c r="CC157" i="23"/>
  <c r="V157" i="23"/>
  <c r="AQ157" i="23"/>
  <c r="CK157" i="23"/>
  <c r="CN157" i="23" l="1"/>
  <c r="CM157" i="23" l="1"/>
  <c r="CO157" i="23"/>
  <c r="CR157" i="23" l="1"/>
  <c r="AR157" i="23"/>
  <c r="AM158" i="23" l="1"/>
  <c r="CY157" i="23"/>
  <c r="DA157" i="23"/>
  <c r="CZ157" i="23"/>
  <c r="AN158" i="23"/>
  <c r="CQ157" i="23"/>
  <c r="AW157" i="23" s="1"/>
  <c r="CS157" i="23"/>
  <c r="AL158" i="23" l="1"/>
  <c r="AO158" i="23" s="1"/>
  <c r="BM158" i="23" l="1"/>
  <c r="BK158" i="23"/>
  <c r="AU158" i="23"/>
  <c r="BN158" i="23" l="1"/>
  <c r="BL158" i="23" s="1"/>
  <c r="BO158" i="23"/>
  <c r="BP158" i="23" s="1"/>
  <c r="BJ158" i="23" s="1"/>
  <c r="O158" i="23" l="1"/>
  <c r="P158" i="23" s="1"/>
  <c r="AB158" i="23"/>
  <c r="AA158" i="23" s="1"/>
  <c r="Z159" i="23" s="1"/>
  <c r="Y159" i="23" s="1"/>
  <c r="T158" i="23"/>
  <c r="AP158" i="23"/>
  <c r="AV158" i="23" s="1"/>
  <c r="CC158" i="23" l="1"/>
  <c r="CF158" i="23"/>
  <c r="CE158" i="23" s="1"/>
  <c r="CB158" i="23"/>
  <c r="CI158" i="23" s="1"/>
  <c r="CH158" i="23" s="1"/>
  <c r="Q158" i="23" l="1"/>
  <c r="N159" i="23" s="1"/>
  <c r="S159" i="23" s="1"/>
  <c r="CK158" i="23"/>
  <c r="AQ158" i="23"/>
  <c r="V158" i="23"/>
  <c r="U158" i="23" s="1"/>
  <c r="CN158" i="23" l="1"/>
  <c r="CO158" i="23" s="1"/>
  <c r="CM158" i="23" s="1"/>
  <c r="CR158" i="23" s="1"/>
  <c r="AR158" i="23" l="1"/>
  <c r="CS158" i="23"/>
  <c r="CQ158" i="23"/>
  <c r="AW158" i="23" s="1"/>
  <c r="CZ158" i="23" l="1"/>
  <c r="AM159" i="23"/>
  <c r="AL159" i="23" s="1"/>
  <c r="AO159" i="23" s="1"/>
  <c r="AN159" i="23"/>
  <c r="CY158" i="23"/>
  <c r="DA158" i="23"/>
  <c r="BN159" i="23" l="1"/>
  <c r="BM159" i="23"/>
  <c r="BL159" i="23" s="1"/>
  <c r="AU159" i="23"/>
  <c r="BK159" i="23" s="1"/>
  <c r="BO159" i="23" l="1"/>
  <c r="BP159" i="23" s="1"/>
  <c r="BJ159" i="23" s="1"/>
  <c r="O159" i="23" l="1"/>
  <c r="P159" i="23" s="1"/>
  <c r="AB159" i="23"/>
  <c r="AA159" i="23" s="1"/>
  <c r="Z160" i="23" s="1"/>
  <c r="Y160" i="23" s="1"/>
  <c r="T159" i="23"/>
  <c r="AP159" i="23"/>
  <c r="CC159" i="23" l="1"/>
  <c r="AV159" i="23"/>
  <c r="CF159" i="23"/>
  <c r="CE159" i="23" s="1"/>
  <c r="CB159" i="23"/>
  <c r="CI159" i="23" s="1"/>
  <c r="CH159" i="23" s="1"/>
  <c r="AQ159" i="23" l="1"/>
  <c r="Q159" i="23"/>
  <c r="N160" i="23" s="1"/>
  <c r="S160" i="23" s="1"/>
  <c r="CK159" i="23"/>
  <c r="V159" i="23"/>
  <c r="U159" i="23" s="1"/>
  <c r="CN159" i="23" l="1"/>
  <c r="CM159" i="23" l="1"/>
  <c r="CO159" i="23"/>
  <c r="CR159" i="23" l="1"/>
  <c r="AR159" i="23"/>
  <c r="CY159" i="23" l="1"/>
  <c r="AM160" i="23"/>
  <c r="CZ159" i="23"/>
  <c r="CS159" i="23"/>
  <c r="CQ159" i="23"/>
  <c r="AW159" i="23" s="1"/>
  <c r="AN160" i="23" s="1"/>
  <c r="DA159" i="23" l="1"/>
  <c r="AL160" i="23"/>
  <c r="AO160" i="23" s="1"/>
  <c r="AU160" i="23" l="1"/>
  <c r="BM160" i="23" s="1"/>
  <c r="BK160" i="23" l="1"/>
  <c r="BO160" i="23"/>
  <c r="BN160" i="23"/>
  <c r="BL160" i="23" s="1"/>
  <c r="BP160" i="23" l="1"/>
  <c r="BJ160" i="23" s="1"/>
  <c r="O160" i="23" l="1"/>
  <c r="P160" i="23" s="1"/>
  <c r="AB160" i="23"/>
  <c r="AA160" i="23" s="1"/>
  <c r="Z161" i="23" s="1"/>
  <c r="Y161" i="23" s="1"/>
  <c r="T160" i="23"/>
  <c r="AP160" i="23"/>
  <c r="AV160" i="23" s="1"/>
  <c r="CC160" i="23" l="1"/>
  <c r="CF160" i="23"/>
  <c r="CE160" i="23" s="1"/>
  <c r="CB160" i="23"/>
  <c r="CI160" i="23" l="1"/>
  <c r="CH160" i="23" s="1"/>
  <c r="Q160" i="23" l="1"/>
  <c r="N161" i="23" s="1"/>
  <c r="S161" i="23" s="1"/>
  <c r="CK160" i="23"/>
  <c r="V160" i="23"/>
  <c r="U160" i="23" s="1"/>
  <c r="AQ160" i="23"/>
  <c r="CN160" i="23" l="1"/>
  <c r="CM160" i="23" l="1"/>
  <c r="CO160" i="23"/>
  <c r="CR160" i="23" l="1"/>
  <c r="AR160" i="23"/>
  <c r="CY160" i="23" l="1"/>
  <c r="AM161" i="23"/>
  <c r="CS160" i="23"/>
  <c r="CQ160" i="23"/>
  <c r="AW160" i="23" s="1"/>
  <c r="DA160" i="23" s="1"/>
  <c r="AN161" i="23" l="1"/>
  <c r="AL161" i="23"/>
  <c r="AO161" i="23" s="1"/>
  <c r="CZ160" i="23"/>
  <c r="BM161" i="23" l="1"/>
  <c r="AU161" i="23"/>
  <c r="BN161" i="23" s="1"/>
  <c r="BL161" i="23" l="1"/>
  <c r="BO161" i="23"/>
  <c r="BK161" i="23"/>
  <c r="BP161" i="23" l="1"/>
  <c r="BJ161" i="23" s="1"/>
  <c r="O161" i="23" l="1"/>
  <c r="P161" i="23" s="1"/>
  <c r="AB161" i="23"/>
  <c r="AA161" i="23" s="1"/>
  <c r="Z162" i="23" s="1"/>
  <c r="Y162" i="23" s="1"/>
  <c r="T161" i="23"/>
  <c r="AP161" i="23"/>
  <c r="CC161" i="23" l="1"/>
  <c r="AV161" i="23"/>
  <c r="CF161" i="23"/>
  <c r="CE161" i="23" s="1"/>
  <c r="CB161" i="23"/>
  <c r="CI161" i="23" s="1"/>
  <c r="CH161" i="23" s="1"/>
  <c r="Q161" i="23" l="1"/>
  <c r="N162" i="23" s="1"/>
  <c r="S162" i="23" s="1"/>
  <c r="CK161" i="23"/>
  <c r="AQ161" i="23"/>
  <c r="V161" i="23"/>
  <c r="U161" i="23" s="1"/>
  <c r="CN161" i="23" l="1"/>
  <c r="CO161" i="23" l="1"/>
  <c r="CM161" i="23"/>
  <c r="CR161" i="23" l="1"/>
  <c r="AR161" i="23"/>
  <c r="AM162" i="23" l="1"/>
  <c r="AN162" i="23"/>
  <c r="CY161" i="23"/>
  <c r="CZ161" i="23"/>
  <c r="CQ161" i="23"/>
  <c r="AW161" i="23" s="1"/>
  <c r="CS161" i="23"/>
  <c r="DA161" i="23" l="1"/>
  <c r="AL162" i="23"/>
  <c r="AO162" i="23" s="1"/>
  <c r="BM162" i="23" l="1"/>
  <c r="BK162" i="23"/>
  <c r="AU162" i="23"/>
  <c r="BN162" i="23" l="1"/>
  <c r="BL162" i="23" s="1"/>
  <c r="BO162" i="23"/>
  <c r="BP162" i="23" s="1"/>
  <c r="BJ162" i="23" s="1"/>
  <c r="O162" i="23" l="1"/>
  <c r="P162" i="23" s="1"/>
  <c r="CB162" i="23" s="1"/>
  <c r="AB162" i="23"/>
  <c r="AA162" i="23" s="1"/>
  <c r="Z163" i="23" s="1"/>
  <c r="Y163" i="23" s="1"/>
  <c r="T162" i="23"/>
  <c r="AP162" i="23"/>
  <c r="CF162" i="23" s="1"/>
  <c r="CE162" i="23" s="1"/>
  <c r="CI162" i="23" s="1"/>
  <c r="CH162" i="23" s="1"/>
  <c r="AQ162" i="23" l="1"/>
  <c r="Q162" i="23"/>
  <c r="N163" i="23" s="1"/>
  <c r="CC162" i="23"/>
  <c r="V162" i="23"/>
  <c r="U162" i="23" s="1"/>
  <c r="BJ163" i="23"/>
  <c r="AB163" i="23"/>
  <c r="AA163" i="23" s="1"/>
  <c r="Z164" i="23" s="1"/>
  <c r="Y164" i="23" s="1"/>
  <c r="AV162" i="23"/>
  <c r="CK162" i="23"/>
  <c r="BJ164" i="23" l="1"/>
  <c r="AB164" i="23"/>
  <c r="AA164" i="23" s="1"/>
  <c r="Z165" i="23" s="1"/>
  <c r="Y165" i="23" s="1"/>
  <c r="S163" i="23"/>
  <c r="T163" i="23" s="1"/>
  <c r="O163" i="23"/>
  <c r="P163" i="23" s="1"/>
  <c r="CB163" i="23" s="1"/>
  <c r="CN162" i="23"/>
  <c r="CM162" i="23" l="1"/>
  <c r="CO162" i="23"/>
  <c r="BJ165" i="23"/>
  <c r="CC163" i="23"/>
  <c r="O164" i="23"/>
  <c r="AB165" i="23" l="1"/>
  <c r="AA165" i="23" s="1"/>
  <c r="Z166" i="23" s="1"/>
  <c r="Y166" i="23" s="1"/>
  <c r="O165" i="23"/>
  <c r="CR162" i="23"/>
  <c r="AR162" i="23"/>
  <c r="CS162" i="23" l="1"/>
  <c r="CQ162" i="23"/>
  <c r="AW162" i="23" s="1"/>
  <c r="CY162" i="23"/>
  <c r="AM163" i="23"/>
  <c r="AL163" i="23" s="1"/>
  <c r="AO163" i="23" s="1"/>
  <c r="AN163" i="23"/>
  <c r="DA162" i="23"/>
  <c r="CZ162" i="23"/>
  <c r="AB166" i="23"/>
  <c r="AA166" i="23" s="1"/>
  <c r="Z167" i="23" s="1"/>
  <c r="Y167" i="23" s="1"/>
  <c r="BJ166" i="23"/>
  <c r="AP163" i="23" l="1"/>
  <c r="CF163" i="23" s="1"/>
  <c r="CE163" i="23" s="1"/>
  <c r="CI163" i="23" s="1"/>
  <c r="CH163" i="23" s="1"/>
  <c r="BO163" i="23"/>
  <c r="BN163" i="23"/>
  <c r="BK163" i="23"/>
  <c r="BJ167" i="23"/>
  <c r="AU163" i="23"/>
  <c r="AV163" i="23" s="1"/>
  <c r="O166" i="23"/>
  <c r="BP163" i="23" l="1"/>
  <c r="T167" i="23"/>
  <c r="O167" i="23"/>
  <c r="P167" i="23" s="1"/>
  <c r="CB167" i="23" s="1"/>
  <c r="AB167" i="23"/>
  <c r="AA167" i="23" s="1"/>
  <c r="Z168" i="23" s="1"/>
  <c r="Y168" i="23" s="1"/>
  <c r="BM163" i="23"/>
  <c r="BL163" i="23" s="1"/>
  <c r="AQ163" i="23"/>
  <c r="CN163" i="23" s="1"/>
  <c r="Q163" i="23"/>
  <c r="N164" i="23" s="1"/>
  <c r="CK163" i="23"/>
  <c r="V163" i="23"/>
  <c r="U163" i="23" s="1"/>
  <c r="CM163" i="23" l="1"/>
  <c r="CO163" i="23"/>
  <c r="CC167" i="23"/>
  <c r="S164" i="23"/>
  <c r="T164" i="23" s="1"/>
  <c r="P164" i="23"/>
  <c r="CB164" i="23" l="1"/>
  <c r="CC164" i="23"/>
  <c r="AR163" i="23"/>
  <c r="CR163" i="23"/>
  <c r="CY163" i="23" l="1"/>
  <c r="AM164" i="23"/>
  <c r="CZ163" i="23"/>
  <c r="CQ163" i="23"/>
  <c r="AW163" i="23" s="1"/>
  <c r="DA163" i="23" s="1"/>
  <c r="CS163" i="23"/>
  <c r="AN164" i="23" l="1"/>
  <c r="AL164" i="23" s="1"/>
  <c r="AO164" i="23" l="1"/>
  <c r="AU164" i="23"/>
  <c r="AP164" i="23" l="1"/>
  <c r="CF164" i="23" s="1"/>
  <c r="CE164" i="23" s="1"/>
  <c r="CI164" i="23" s="1"/>
  <c r="CH164" i="23" s="1"/>
  <c r="BN164" i="23"/>
  <c r="BM164" i="23"/>
  <c r="BO164" i="23"/>
  <c r="BK164" i="23"/>
  <c r="BL164" i="23" l="1"/>
  <c r="AQ164" i="23"/>
  <c r="Q164" i="23"/>
  <c r="N165" i="23" s="1"/>
  <c r="U164" i="23"/>
  <c r="CK164" i="23"/>
  <c r="V164" i="23"/>
  <c r="BP164" i="23"/>
  <c r="AV164" i="23"/>
  <c r="P165" i="23" l="1"/>
  <c r="S165" i="23"/>
  <c r="T165" i="23" s="1"/>
  <c r="CN164" i="23"/>
  <c r="CO164" i="23" s="1"/>
  <c r="CM164" i="23" s="1"/>
  <c r="CR164" i="23" s="1"/>
  <c r="AR164" i="23" l="1"/>
  <c r="CQ164" i="23"/>
  <c r="AW164" i="23" s="1"/>
  <c r="CS164" i="23"/>
  <c r="CC165" i="23"/>
  <c r="CB165" i="23"/>
  <c r="CY164" i="23" l="1"/>
  <c r="DA164" i="23"/>
  <c r="AN165" i="23"/>
  <c r="AM165" i="23"/>
  <c r="AL165" i="23" s="1"/>
  <c r="AO165" i="23" s="1"/>
  <c r="CZ164" i="23"/>
  <c r="AP165" i="23" l="1"/>
  <c r="BM165" i="23"/>
  <c r="BO165" i="23"/>
  <c r="BK165" i="23"/>
  <c r="AU165" i="23"/>
  <c r="AV165" i="23" s="1"/>
  <c r="BP165" i="23" l="1"/>
  <c r="BN165" i="23"/>
  <c r="BL165" i="23" s="1"/>
  <c r="CF165" i="23"/>
  <c r="CE165" i="23" s="1"/>
  <c r="CI165" i="23" s="1"/>
  <c r="CH165" i="23" s="1"/>
  <c r="Q165" i="23" l="1"/>
  <c r="N166" i="23" s="1"/>
  <c r="CK165" i="23"/>
  <c r="V165" i="23"/>
  <c r="U165" i="23" s="1"/>
  <c r="AQ165" i="23"/>
  <c r="CN165" i="23" s="1"/>
  <c r="CO165" i="23" s="1"/>
  <c r="CM165" i="23" s="1"/>
  <c r="AR165" i="23" l="1"/>
  <c r="CR165" i="23"/>
  <c r="S166" i="23"/>
  <c r="T166" i="23" s="1"/>
  <c r="P166" i="23"/>
  <c r="CB166" i="23" s="1"/>
  <c r="CC166" i="23" l="1"/>
  <c r="CS165" i="23"/>
  <c r="CQ165" i="23"/>
  <c r="AW165" i="23" s="1"/>
  <c r="CY165" i="23"/>
  <c r="AM166" i="23"/>
  <c r="DA165" i="23"/>
  <c r="CZ165" i="23"/>
  <c r="AN166" i="23" l="1"/>
  <c r="AL166" i="23" s="1"/>
  <c r="AO166" i="23" s="1"/>
  <c r="AU166" i="23" l="1"/>
  <c r="AP166" i="23"/>
  <c r="BO166" i="23"/>
  <c r="BP166" i="23" s="1"/>
  <c r="BM166" i="23"/>
  <c r="BN166" i="23"/>
  <c r="BL166" i="23" s="1"/>
  <c r="BK166" i="23"/>
  <c r="CF166" i="23" l="1"/>
  <c r="CE166" i="23" s="1"/>
  <c r="CI166" i="23" s="1"/>
  <c r="CH166" i="23" s="1"/>
  <c r="AQ166" i="23" s="1"/>
  <c r="CN166" i="23" s="1"/>
  <c r="AV166" i="23"/>
  <c r="CM166" i="23" l="1"/>
  <c r="AR166" i="23" s="1"/>
  <c r="CO166" i="23"/>
  <c r="CR166" i="23"/>
  <c r="CK166" i="23"/>
  <c r="V166" i="23"/>
  <c r="U166" i="23" s="1"/>
  <c r="CQ166" i="23" l="1"/>
  <c r="AW166" i="23" s="1"/>
  <c r="CS166" i="23"/>
  <c r="AM167" i="23"/>
  <c r="CY166" i="23"/>
  <c r="CZ166" i="23"/>
  <c r="AN167" i="23"/>
  <c r="AL167" i="23" l="1"/>
  <c r="AO167" i="23" s="1"/>
  <c r="DA166" i="23"/>
  <c r="AP167" i="23" l="1"/>
  <c r="CF167" i="23" s="1"/>
  <c r="CE167" i="23" s="1"/>
  <c r="CI167" i="23" s="1"/>
  <c r="CH167" i="23" s="1"/>
  <c r="BO167" i="23"/>
  <c r="BM167" i="23"/>
  <c r="BK167" i="23"/>
  <c r="AU167" i="23"/>
  <c r="AV167" i="23" s="1"/>
  <c r="BP167" i="23" l="1"/>
  <c r="BN167" i="23"/>
  <c r="BL167" i="23" s="1"/>
  <c r="AQ167" i="23"/>
  <c r="CK167" i="23"/>
  <c r="V167" i="23"/>
  <c r="CN167" i="23" l="1"/>
  <c r="CM167" i="23" l="1"/>
  <c r="CO167" i="23"/>
  <c r="CR167" i="23" l="1"/>
  <c r="AR167" i="23"/>
  <c r="AM168" i="23" l="1"/>
  <c r="CY167" i="23"/>
  <c r="AN168" i="23"/>
  <c r="AL168" i="23" s="1"/>
  <c r="AO168" i="23" s="1"/>
  <c r="DA167" i="23"/>
  <c r="CS167" i="23"/>
  <c r="CQ167" i="23"/>
  <c r="AW167" i="23" s="1"/>
  <c r="CZ167" i="23" l="1"/>
  <c r="AU168" i="23"/>
  <c r="BK168" i="23" s="1"/>
  <c r="BN168" i="23" l="1"/>
  <c r="BM168" i="23"/>
  <c r="BO168" i="23"/>
  <c r="BP168" i="23" s="1"/>
  <c r="BJ168" i="23" s="1"/>
  <c r="AB168" i="23" l="1"/>
  <c r="AA168" i="23" s="1"/>
  <c r="Z169" i="23" s="1"/>
  <c r="Y169" i="23" s="1"/>
  <c r="O168" i="23"/>
  <c r="P168" i="23" s="1"/>
  <c r="T168" i="23"/>
  <c r="AP168" i="23"/>
  <c r="BL168" i="23"/>
  <c r="AV168" i="23" l="1"/>
  <c r="CF168" i="23"/>
  <c r="CE168" i="23" s="1"/>
  <c r="CC168" i="23"/>
  <c r="CB168" i="23"/>
  <c r="CI168" i="23" s="1"/>
  <c r="CH168" i="23" s="1"/>
  <c r="CK168" i="23" s="1"/>
  <c r="BJ169" i="23"/>
  <c r="AB169" i="23" s="1"/>
  <c r="AA169" i="23" s="1"/>
  <c r="Z170" i="23" s="1"/>
  <c r="Y170" i="23" s="1"/>
  <c r="BJ170" i="23" l="1"/>
  <c r="T169" i="23"/>
  <c r="O169" i="23"/>
  <c r="P169" i="23" s="1"/>
  <c r="CB169" i="23" s="1"/>
  <c r="AQ168" i="23"/>
  <c r="V168" i="23"/>
  <c r="U168" i="23" s="1"/>
  <c r="CN168" i="23" l="1"/>
  <c r="O170" i="23"/>
  <c r="P170" i="23" s="1"/>
  <c r="CB170" i="23" s="1"/>
  <c r="T170" i="23"/>
  <c r="CC169" i="23"/>
  <c r="AB170" i="23"/>
  <c r="AA170" i="23" s="1"/>
  <c r="Z171" i="23" s="1"/>
  <c r="Y171" i="23" s="1"/>
  <c r="BJ171" i="23" l="1"/>
  <c r="CC170" i="23"/>
  <c r="CO168" i="23"/>
  <c r="CM168" i="23"/>
  <c r="CR168" i="23" l="1"/>
  <c r="AR168" i="23"/>
  <c r="AB171" i="23"/>
  <c r="AA171" i="23" s="1"/>
  <c r="Z172" i="23" s="1"/>
  <c r="Y172" i="23" s="1"/>
  <c r="O171" i="23"/>
  <c r="P171" i="23" s="1"/>
  <c r="CB171" i="23" s="1"/>
  <c r="T171" i="23"/>
  <c r="AM169" i="23" l="1"/>
  <c r="CY168" i="23"/>
  <c r="CC171" i="23"/>
  <c r="CQ168" i="23"/>
  <c r="AW168" i="23" s="1"/>
  <c r="CS168" i="23"/>
  <c r="DA168" i="23" l="1"/>
  <c r="AN169" i="23"/>
  <c r="AL169" i="23" s="1"/>
  <c r="AO169" i="23" s="1"/>
  <c r="CZ168" i="23"/>
  <c r="AP169" i="23" l="1"/>
  <c r="CF169" i="23" s="1"/>
  <c r="CE169" i="23" s="1"/>
  <c r="CI169" i="23" s="1"/>
  <c r="CH169" i="23" s="1"/>
  <c r="BO169" i="23"/>
  <c r="BM169" i="23"/>
  <c r="BK169" i="23"/>
  <c r="AU169" i="23"/>
  <c r="AV169" i="23" s="1"/>
  <c r="BP169" i="23" l="1"/>
  <c r="BN169" i="23"/>
  <c r="BL169" i="23" s="1"/>
  <c r="AQ169" i="23"/>
  <c r="CK169" i="23"/>
  <c r="V169" i="23"/>
  <c r="U169" i="23" s="1"/>
  <c r="CN169" i="23" l="1"/>
  <c r="CO169" i="23" s="1"/>
  <c r="CM169" i="23" s="1"/>
  <c r="CR169" i="23" s="1"/>
  <c r="AR169" i="23" l="1"/>
  <c r="CQ169" i="23"/>
  <c r="AW169" i="23" s="1"/>
  <c r="CS169" i="23"/>
  <c r="DA169" i="23" l="1"/>
  <c r="AN170" i="23"/>
  <c r="CY169" i="23"/>
  <c r="CZ169" i="23"/>
  <c r="AM170" i="23"/>
  <c r="AL170" i="23" s="1"/>
  <c r="AO170" i="23" s="1"/>
  <c r="AP170" i="23" l="1"/>
  <c r="CF170" i="23" s="1"/>
  <c r="CE170" i="23" s="1"/>
  <c r="CI170" i="23" s="1"/>
  <c r="CH170" i="23" s="1"/>
  <c r="BO170" i="23"/>
  <c r="AU170" i="23"/>
  <c r="AQ170" i="23" l="1"/>
  <c r="CK170" i="23"/>
  <c r="V170" i="23"/>
  <c r="U170" i="23" s="1"/>
  <c r="AV170" i="23"/>
  <c r="BN170" i="23"/>
  <c r="BK170" i="23"/>
  <c r="BP170" i="23" s="1"/>
  <c r="BM170" i="23"/>
  <c r="BL170" i="23" s="1"/>
  <c r="CN170" i="23" l="1"/>
  <c r="CO170" i="23" s="1"/>
  <c r="CM170" i="23" s="1"/>
  <c r="CR170" i="23" s="1"/>
  <c r="AR170" i="23" l="1"/>
  <c r="CQ170" i="23"/>
  <c r="AW170" i="23" s="1"/>
  <c r="CS170" i="23"/>
  <c r="CY170" i="23" l="1"/>
  <c r="AM171" i="23"/>
  <c r="AN171" i="23"/>
  <c r="AL171" i="23" s="1"/>
  <c r="AO171" i="23" s="1"/>
  <c r="DA170" i="23"/>
  <c r="CZ170" i="23"/>
  <c r="AP171" i="23" l="1"/>
  <c r="BM171" i="23"/>
  <c r="BO171" i="23"/>
  <c r="BP171" i="23" s="1"/>
  <c r="BK171" i="23"/>
  <c r="AU171" i="23"/>
  <c r="AV171" i="23" s="1"/>
  <c r="BN171" i="23" l="1"/>
  <c r="BL171" i="23" s="1"/>
  <c r="CF171" i="23"/>
  <c r="CE171" i="23" s="1"/>
  <c r="CI171" i="23" s="1"/>
  <c r="CH171" i="23" s="1"/>
  <c r="AQ171" i="23" s="1"/>
  <c r="CN171" i="23" l="1"/>
  <c r="CK171" i="23"/>
  <c r="V171" i="23"/>
  <c r="U171" i="23" s="1"/>
  <c r="CM171" i="23" l="1"/>
  <c r="CO171" i="23"/>
  <c r="CR171" i="23" l="1"/>
  <c r="AR171" i="23"/>
  <c r="AM172" i="23" l="1"/>
  <c r="CY171" i="23"/>
  <c r="CZ171" i="23"/>
  <c r="CS171" i="23"/>
  <c r="CQ171" i="23"/>
  <c r="AW171" i="23" s="1"/>
  <c r="DA171" i="23" s="1"/>
  <c r="AN172" i="23" l="1"/>
  <c r="AL172" i="23" s="1"/>
  <c r="AO172" i="23" s="1"/>
  <c r="AU172" i="23" l="1"/>
  <c r="BM172" i="23"/>
  <c r="BO172" i="23"/>
  <c r="BP172" i="23" s="1"/>
  <c r="BJ172" i="23" s="1"/>
  <c r="AP172" i="23" s="1"/>
  <c r="BK172" i="23"/>
  <c r="CF172" i="23" l="1"/>
  <c r="CE172" i="23" s="1"/>
  <c r="O172" i="23"/>
  <c r="P172" i="23" s="1"/>
  <c r="T172" i="23"/>
  <c r="AB172" i="23"/>
  <c r="AA172" i="23" s="1"/>
  <c r="Z173" i="23" s="1"/>
  <c r="Y173" i="23" s="1"/>
  <c r="BN172" i="23"/>
  <c r="BL172" i="23" s="1"/>
  <c r="AV172" i="23"/>
  <c r="CB172" i="23" l="1"/>
  <c r="CC172" i="23"/>
  <c r="CI172" i="23"/>
  <c r="CH172" i="23" s="1"/>
  <c r="CK172" i="23" l="1"/>
  <c r="AQ172" i="23"/>
  <c r="V172" i="23"/>
  <c r="CN172" i="23" l="1"/>
  <c r="CM172" i="23" l="1"/>
  <c r="CO172" i="23"/>
  <c r="CR172" i="23" l="1"/>
  <c r="AR172" i="23"/>
  <c r="CY172" i="23" l="1"/>
  <c r="AM173" i="23"/>
  <c r="AL173" i="23" s="1"/>
  <c r="AO173" i="23" s="1"/>
  <c r="CS172" i="23"/>
  <c r="CQ172" i="23"/>
  <c r="AW172" i="23" s="1"/>
  <c r="AU173" i="23" s="1"/>
  <c r="BM173" i="23" l="1"/>
  <c r="BN173" i="23"/>
  <c r="BL173" i="23" s="1"/>
  <c r="BO173" i="23"/>
  <c r="BP173" i="23" s="1"/>
  <c r="BJ173" i="23" s="1"/>
  <c r="AP173" i="23" s="1"/>
  <c r="BK173" i="23"/>
  <c r="AN173" i="23"/>
  <c r="DA172" i="23"/>
  <c r="CZ172" i="23"/>
  <c r="CF173" i="23" l="1"/>
  <c r="CE173" i="23" s="1"/>
  <c r="O173" i="23"/>
  <c r="P173" i="23" s="1"/>
  <c r="CB173" i="23" s="1"/>
  <c r="T173" i="23"/>
  <c r="AB173" i="23"/>
  <c r="AA173" i="23" s="1"/>
  <c r="Z174" i="23" s="1"/>
  <c r="Y174" i="23" s="1"/>
  <c r="AV173" i="23"/>
  <c r="CC173" i="23" l="1"/>
  <c r="BJ174" i="23"/>
  <c r="CI173" i="23"/>
  <c r="CH173" i="23" s="1"/>
  <c r="O174" i="23" l="1"/>
  <c r="P174" i="23" s="1"/>
  <c r="CB174" i="23" s="1"/>
  <c r="T174" i="23"/>
  <c r="AQ173" i="23"/>
  <c r="CK173" i="23"/>
  <c r="V173" i="23"/>
  <c r="AB174" i="23"/>
  <c r="AA174" i="23" s="1"/>
  <c r="Z175" i="23" s="1"/>
  <c r="Y175" i="23" s="1"/>
  <c r="CN173" i="23" l="1"/>
  <c r="CC174" i="23"/>
  <c r="CO173" i="23" l="1"/>
  <c r="CM173" i="23" s="1"/>
  <c r="CR173" i="23" l="1"/>
  <c r="AR173" i="23"/>
  <c r="AM174" i="23" l="1"/>
  <c r="CY173" i="23"/>
  <c r="AN174" i="23"/>
  <c r="AL174" i="23" s="1"/>
  <c r="AO174" i="23" s="1"/>
  <c r="DA173" i="23"/>
  <c r="CZ173" i="23"/>
  <c r="CQ173" i="23"/>
  <c r="AW173" i="23" s="1"/>
  <c r="CS173" i="23"/>
  <c r="AP174" i="23" l="1"/>
  <c r="CF174" i="23" s="1"/>
  <c r="CE174" i="23" s="1"/>
  <c r="CI174" i="23" s="1"/>
  <c r="CH174" i="23" s="1"/>
  <c r="BO174" i="23"/>
  <c r="BM174" i="23"/>
  <c r="BK174" i="23"/>
  <c r="AU174" i="23"/>
  <c r="AV174" i="23" s="1"/>
  <c r="BP174" i="23" l="1"/>
  <c r="BN174" i="23"/>
  <c r="BL174" i="23" s="1"/>
  <c r="AQ174" i="23"/>
  <c r="CK174" i="23"/>
  <c r="V174" i="23"/>
  <c r="U174" i="23" s="1"/>
  <c r="CN174" i="23" l="1"/>
  <c r="CO174" i="23" l="1"/>
  <c r="CM174" i="23" s="1"/>
  <c r="CR174" i="23" l="1"/>
  <c r="AR174" i="23"/>
  <c r="CY174" i="23" l="1"/>
  <c r="AM175" i="23"/>
  <c r="AN175" i="23"/>
  <c r="AL175" i="23" s="1"/>
  <c r="AO175" i="23" s="1"/>
  <c r="CZ174" i="23"/>
  <c r="CQ174" i="23"/>
  <c r="AW174" i="23" s="1"/>
  <c r="CS174" i="23"/>
  <c r="DA174" i="23" l="1"/>
  <c r="AU175" i="23"/>
  <c r="BN175" i="23" l="1"/>
  <c r="BM175" i="23"/>
  <c r="BL175" i="23" s="1"/>
  <c r="BK175" i="23"/>
  <c r="BO175" i="23"/>
  <c r="BP175" i="23" s="1"/>
  <c r="BJ175" i="23" s="1"/>
  <c r="T175" i="23" l="1"/>
  <c r="O175" i="23"/>
  <c r="P175" i="23" s="1"/>
  <c r="CB175" i="23" s="1"/>
  <c r="AB175" i="23"/>
  <c r="AA175" i="23" s="1"/>
  <c r="Z176" i="23" s="1"/>
  <c r="Y176" i="23" s="1"/>
  <c r="AP175" i="23"/>
  <c r="CF175" i="23" l="1"/>
  <c r="CE175" i="23" s="1"/>
  <c r="CI175" i="23" s="1"/>
  <c r="CH175" i="23" s="1"/>
  <c r="CK175" i="23" s="1"/>
  <c r="AV175" i="23"/>
  <c r="CC175" i="23"/>
  <c r="V175" i="23" l="1"/>
  <c r="U175" i="23" s="1"/>
  <c r="AQ175" i="23"/>
  <c r="CN175" i="23" l="1"/>
  <c r="CO175" i="23" s="1"/>
  <c r="CM175" i="23" s="1"/>
  <c r="CR175" i="23" s="1"/>
  <c r="AR175" i="23" l="1"/>
  <c r="CQ175" i="23"/>
  <c r="AW175" i="23" s="1"/>
  <c r="CS175" i="23"/>
  <c r="AN176" i="23" l="1"/>
  <c r="AL176" i="23" s="1"/>
  <c r="AO176" i="23" s="1"/>
  <c r="CY175" i="23"/>
  <c r="DA175" i="23"/>
  <c r="AM176" i="23"/>
  <c r="CZ175" i="23"/>
  <c r="BO176" i="23" l="1"/>
  <c r="AU176" i="23"/>
  <c r="BN176" i="23" l="1"/>
  <c r="BL176" i="23" s="1"/>
  <c r="BK176" i="23"/>
  <c r="BP176" i="23" s="1"/>
  <c r="BJ176" i="23" s="1"/>
  <c r="BM176" i="23"/>
  <c r="O176" i="23" l="1"/>
  <c r="P176" i="23" s="1"/>
  <c r="CB176" i="23" s="1"/>
  <c r="T176" i="23"/>
  <c r="AB176" i="23"/>
  <c r="AA176" i="23" s="1"/>
  <c r="Z177" i="23" s="1"/>
  <c r="Y177" i="23" s="1"/>
  <c r="AP176" i="23"/>
  <c r="AV176" i="23"/>
  <c r="CF176" i="23" l="1"/>
  <c r="CE176" i="23" s="1"/>
  <c r="CI176" i="23" s="1"/>
  <c r="CH176" i="23" s="1"/>
  <c r="AQ176" i="23" s="1"/>
  <c r="CC176" i="23"/>
  <c r="CN176" i="23" l="1"/>
  <c r="V176" i="23"/>
  <c r="U176" i="23" s="1"/>
  <c r="CK176" i="23"/>
  <c r="Q176" i="23"/>
  <c r="N177" i="23" s="1"/>
  <c r="S177" i="23" s="1"/>
  <c r="CO176" i="23" l="1"/>
  <c r="CM176" i="23"/>
  <c r="CR176" i="23" l="1"/>
  <c r="AR176" i="23"/>
  <c r="AM177" i="23" l="1"/>
  <c r="CY176" i="23"/>
  <c r="CZ176" i="23"/>
  <c r="AN177" i="23"/>
  <c r="AL177" i="23" s="1"/>
  <c r="AO177" i="23" s="1"/>
  <c r="CS176" i="23"/>
  <c r="CQ176" i="23"/>
  <c r="AW176" i="23" s="1"/>
  <c r="BK177" i="23" l="1"/>
  <c r="DA176" i="23"/>
  <c r="AU177" i="23"/>
  <c r="BM177" i="23" l="1"/>
  <c r="BN177" i="23"/>
  <c r="BL177" i="23" s="1"/>
  <c r="BO177" i="23"/>
  <c r="BP177" i="23" s="1"/>
  <c r="BJ177" i="23" s="1"/>
  <c r="O177" i="23" l="1"/>
  <c r="P177" i="23" s="1"/>
  <c r="AB177" i="23"/>
  <c r="AA177" i="23" s="1"/>
  <c r="Z178" i="23" s="1"/>
  <c r="Y178" i="23" s="1"/>
  <c r="T177" i="23"/>
  <c r="AP177" i="23"/>
  <c r="AV177" i="23"/>
  <c r="CF177" i="23" l="1"/>
  <c r="CE177" i="23" s="1"/>
  <c r="CI177" i="23" s="1"/>
  <c r="CH177" i="23" s="1"/>
  <c r="AQ177" i="23" s="1"/>
  <c r="CC177" i="23"/>
  <c r="BJ178" i="23"/>
  <c r="CB177" i="23"/>
  <c r="CN177" i="23" l="1"/>
  <c r="CO177" i="23" s="1"/>
  <c r="CM177" i="23" s="1"/>
  <c r="CR177" i="23" s="1"/>
  <c r="V177" i="23"/>
  <c r="U177" i="23" s="1"/>
  <c r="O178" i="23"/>
  <c r="AB178" i="23"/>
  <c r="AA178" i="23" s="1"/>
  <c r="Z179" i="23" s="1"/>
  <c r="Y179" i="23" s="1"/>
  <c r="CK177" i="23"/>
  <c r="Q177" i="23"/>
  <c r="N178" i="23" s="1"/>
  <c r="S178" i="23" l="1"/>
  <c r="T178" i="23" s="1"/>
  <c r="P178" i="23"/>
  <c r="BJ179" i="23"/>
  <c r="AB179" i="23" s="1"/>
  <c r="AA179" i="23" s="1"/>
  <c r="Z180" i="23" s="1"/>
  <c r="Y180" i="23" s="1"/>
  <c r="AR177" i="23"/>
  <c r="CS177" i="23"/>
  <c r="CQ177" i="23"/>
  <c r="AW177" i="23" s="1"/>
  <c r="AU178" i="23" l="1"/>
  <c r="AM178" i="23"/>
  <c r="AL178" i="23" s="1"/>
  <c r="AO178" i="23" s="1"/>
  <c r="CY177" i="23"/>
  <c r="CZ177" i="23"/>
  <c r="AN178" i="23"/>
  <c r="DA177" i="23"/>
  <c r="O179" i="23"/>
  <c r="CB178" i="23"/>
  <c r="CC178" i="23"/>
  <c r="AP178" i="23" l="1"/>
  <c r="BN178" i="23"/>
  <c r="BM178" i="23"/>
  <c r="BO178" i="23"/>
  <c r="BK178" i="23"/>
  <c r="CF178" i="23" l="1"/>
  <c r="CE178" i="23" s="1"/>
  <c r="CI178" i="23" s="1"/>
  <c r="CH178" i="23" s="1"/>
  <c r="AQ178" i="23"/>
  <c r="CN178" i="23" s="1"/>
  <c r="CO178" i="23" s="1"/>
  <c r="CM178" i="23" s="1"/>
  <c r="AR178" i="23" s="1"/>
  <c r="BP178" i="23"/>
  <c r="BL178" i="23"/>
  <c r="AV178" i="23"/>
  <c r="AM179" i="23" l="1"/>
  <c r="CY178" i="23"/>
  <c r="CR178" i="23"/>
  <c r="Q178" i="23"/>
  <c r="N179" i="23" s="1"/>
  <c r="CK178" i="23"/>
  <c r="V178" i="23"/>
  <c r="U178" i="23" s="1"/>
  <c r="S179" i="23" l="1"/>
  <c r="T179" i="23" s="1"/>
  <c r="P179" i="23"/>
  <c r="CB179" i="23" s="1"/>
  <c r="CS178" i="23"/>
  <c r="CQ178" i="23"/>
  <c r="AW178" i="23" s="1"/>
  <c r="CZ178" i="23" l="1"/>
  <c r="DA178" i="23"/>
  <c r="AN179" i="23"/>
  <c r="AL179" i="23" s="1"/>
  <c r="AO179" i="23" s="1"/>
  <c r="CC179" i="23"/>
  <c r="AP179" i="23" l="1"/>
  <c r="CF179" i="23" s="1"/>
  <c r="CE179" i="23" s="1"/>
  <c r="CI179" i="23" s="1"/>
  <c r="CH179" i="23" s="1"/>
  <c r="BK179" i="23"/>
  <c r="AU179" i="23"/>
  <c r="AV179" i="23" s="1"/>
  <c r="BO179" i="23" l="1"/>
  <c r="BP179" i="23" s="1"/>
  <c r="BM179" i="23"/>
  <c r="BN179" i="23"/>
  <c r="AQ179" i="23"/>
  <c r="Q179" i="23"/>
  <c r="N180" i="23" s="1"/>
  <c r="CK179" i="23"/>
  <c r="V179" i="23"/>
  <c r="U179" i="23" s="1"/>
  <c r="CN179" i="23" l="1"/>
  <c r="CO179" i="23" s="1"/>
  <c r="CM179" i="23" s="1"/>
  <c r="CR179" i="23" s="1"/>
  <c r="BL179" i="23"/>
  <c r="S180" i="23"/>
  <c r="AR179" i="23" l="1"/>
  <c r="CS179" i="23"/>
  <c r="CQ179" i="23"/>
  <c r="AW179" i="23" s="1"/>
  <c r="CY179" i="23" l="1"/>
  <c r="DA179" i="23"/>
  <c r="CZ179" i="23"/>
  <c r="AM180" i="23"/>
  <c r="AL180" i="23" s="1"/>
  <c r="AO180" i="23" s="1"/>
  <c r="AN180" i="23"/>
  <c r="AU180" i="23" l="1"/>
  <c r="BN180" i="23" s="1"/>
  <c r="BO180" i="23" l="1"/>
  <c r="BK180" i="23"/>
  <c r="BP180" i="23" s="1"/>
  <c r="BJ180" i="23" s="1"/>
  <c r="BM180" i="23"/>
  <c r="BL180" i="23" s="1"/>
  <c r="O180" i="23" l="1"/>
  <c r="P180" i="23" s="1"/>
  <c r="AB180" i="23"/>
  <c r="AA180" i="23" s="1"/>
  <c r="Z181" i="23" s="1"/>
  <c r="Y181" i="23" s="1"/>
  <c r="T180" i="23"/>
  <c r="AP180" i="23"/>
  <c r="AV180" i="23"/>
  <c r="BJ181" i="23" l="1"/>
  <c r="CF180" i="23"/>
  <c r="CE180" i="23" s="1"/>
  <c r="CI180" i="23" s="1"/>
  <c r="CH180" i="23" s="1"/>
  <c r="CC180" i="23"/>
  <c r="CB180" i="23"/>
  <c r="CK180" i="23" l="1"/>
  <c r="Q180" i="23"/>
  <c r="N181" i="23" s="1"/>
  <c r="S181" i="23" s="1"/>
  <c r="T181" i="23" s="1"/>
  <c r="V180" i="23"/>
  <c r="U180" i="23" s="1"/>
  <c r="AQ180" i="23"/>
  <c r="AB181" i="23"/>
  <c r="AA181" i="23" s="1"/>
  <c r="Z182" i="23" s="1"/>
  <c r="Y182" i="23" s="1"/>
  <c r="O181" i="23"/>
  <c r="P181" i="23" s="1"/>
  <c r="CB181" i="23" s="1"/>
  <c r="CN180" i="23" l="1"/>
  <c r="CO180" i="23" s="1"/>
  <c r="CM180" i="23" s="1"/>
  <c r="CR180" i="23" s="1"/>
  <c r="CC181" i="23"/>
  <c r="AR180" i="23" l="1"/>
  <c r="CQ180" i="23"/>
  <c r="AW180" i="23" s="1"/>
  <c r="CS180" i="23"/>
  <c r="CY180" i="23" l="1"/>
  <c r="DA180" i="23"/>
  <c r="CZ180" i="23"/>
  <c r="AN181" i="23"/>
  <c r="AL181" i="23" s="1"/>
  <c r="AO181" i="23" s="1"/>
  <c r="AM181" i="23"/>
  <c r="AP181" i="23" l="1"/>
  <c r="BN181" i="23"/>
  <c r="BO181" i="23"/>
  <c r="AU181" i="23"/>
  <c r="AV181" i="23" s="1"/>
  <c r="BM181" i="23" l="1"/>
  <c r="BL181" i="23" s="1"/>
  <c r="BK181" i="23"/>
  <c r="BP181" i="23" s="1"/>
  <c r="CF181" i="23"/>
  <c r="CE181" i="23" s="1"/>
  <c r="CI181" i="23" s="1"/>
  <c r="CH181" i="23" s="1"/>
  <c r="Q181" i="23" l="1"/>
  <c r="N182" i="23" s="1"/>
  <c r="CK181" i="23"/>
  <c r="V181" i="23"/>
  <c r="U181" i="23" s="1"/>
  <c r="AQ181" i="23"/>
  <c r="CN181" i="23" l="1"/>
  <c r="S182" i="23"/>
  <c r="CO181" i="23" l="1"/>
  <c r="CM181" i="23" s="1"/>
  <c r="CR181" i="23" l="1"/>
  <c r="AR181" i="23"/>
  <c r="CY181" i="23" l="1"/>
  <c r="AM182" i="23"/>
  <c r="DA181" i="23"/>
  <c r="CZ181" i="23"/>
  <c r="CQ181" i="23"/>
  <c r="AW181" i="23" s="1"/>
  <c r="CS181" i="23"/>
  <c r="AN182" i="23" l="1"/>
  <c r="AL182" i="23" s="1"/>
  <c r="AO182" i="23" s="1"/>
  <c r="AU182" i="23" l="1"/>
  <c r="BN182" i="23"/>
  <c r="BO182" i="23"/>
  <c r="BP182" i="23" s="1"/>
  <c r="BJ182" i="23" s="1"/>
  <c r="AP182" i="23"/>
  <c r="CF182" i="23" s="1"/>
  <c r="CE182" i="23" s="1"/>
  <c r="BK182" i="23"/>
  <c r="O182" i="23" l="1"/>
  <c r="P182" i="23" s="1"/>
  <c r="CB182" i="23" s="1"/>
  <c r="CI182" i="23" s="1"/>
  <c r="CH182" i="23" s="1"/>
  <c r="AB182" i="23"/>
  <c r="AA182" i="23" s="1"/>
  <c r="Z183" i="23" s="1"/>
  <c r="Y183" i="23" s="1"/>
  <c r="T182" i="23"/>
  <c r="BM182" i="23"/>
  <c r="BL182" i="23" s="1"/>
  <c r="AV182" i="23"/>
  <c r="AQ182" i="23" l="1"/>
  <c r="Q182" i="23"/>
  <c r="N183" i="23" s="1"/>
  <c r="CK182" i="23"/>
  <c r="BJ183" i="23"/>
  <c r="CC182" i="23"/>
  <c r="V182" i="23"/>
  <c r="U182" i="23" s="1"/>
  <c r="O183" i="23" l="1"/>
  <c r="AB183" i="23"/>
  <c r="AA183" i="23" s="1"/>
  <c r="Z184" i="23" s="1"/>
  <c r="Y184" i="23" s="1"/>
  <c r="S183" i="23"/>
  <c r="T183" i="23" s="1"/>
  <c r="P183" i="23"/>
  <c r="CN182" i="23"/>
  <c r="CC183" i="23" l="1"/>
  <c r="BJ184" i="23"/>
  <c r="CO182" i="23"/>
  <c r="CM182" i="23"/>
  <c r="CB183" i="23"/>
  <c r="AB184" i="23" l="1"/>
  <c r="AA184" i="23" s="1"/>
  <c r="Z185" i="23" s="1"/>
  <c r="Y185" i="23" s="1"/>
  <c r="O184" i="23"/>
  <c r="CR182" i="23"/>
  <c r="AR182" i="23"/>
  <c r="AM183" i="23" l="1"/>
  <c r="CY182" i="23"/>
  <c r="DA182" i="23"/>
  <c r="CS182" i="23"/>
  <c r="CQ182" i="23"/>
  <c r="AW182" i="23" s="1"/>
  <c r="BJ185" i="23"/>
  <c r="O185" i="23" l="1"/>
  <c r="AB185" i="23"/>
  <c r="AA185" i="23" s="1"/>
  <c r="Z186" i="23" s="1"/>
  <c r="Y186" i="23" s="1"/>
  <c r="AN183" i="23"/>
  <c r="AL183" i="23" s="1"/>
  <c r="CZ182" i="23"/>
  <c r="AO183" i="23" l="1"/>
  <c r="AU183" i="23"/>
  <c r="BJ186" i="23"/>
  <c r="AB186" i="23"/>
  <c r="AA186" i="23" s="1"/>
  <c r="Z187" i="23" s="1"/>
  <c r="Y187" i="23" s="1"/>
  <c r="O186" i="23" l="1"/>
  <c r="AB187" i="23"/>
  <c r="AA187" i="23" s="1"/>
  <c r="Z188" i="23" s="1"/>
  <c r="Y188" i="23" s="1"/>
  <c r="BJ187" i="23"/>
  <c r="BM183" i="23"/>
  <c r="BL183" i="23" s="1"/>
  <c r="BN183" i="23"/>
  <c r="AP183" i="23"/>
  <c r="AV183" i="23" s="1"/>
  <c r="BO183" i="23"/>
  <c r="BK183" i="23"/>
  <c r="BJ188" i="23" l="1"/>
  <c r="BP183" i="23"/>
  <c r="CF183" i="23"/>
  <c r="CE183" i="23" s="1"/>
  <c r="CI183" i="23" s="1"/>
  <c r="CH183" i="23" s="1"/>
  <c r="AQ183" i="23" s="1"/>
  <c r="CN183" i="23" s="1"/>
  <c r="CO183" i="23" s="1"/>
  <c r="CM183" i="23" s="1"/>
  <c r="O187" i="23"/>
  <c r="AR183" i="23" l="1"/>
  <c r="CR183" i="23"/>
  <c r="AB188" i="23"/>
  <c r="AA188" i="23" s="1"/>
  <c r="Z189" i="23" s="1"/>
  <c r="Y189" i="23" s="1"/>
  <c r="BJ189" i="23" s="1"/>
  <c r="O188" i="23"/>
  <c r="Q183" i="23"/>
  <c r="N184" i="23" s="1"/>
  <c r="CK183" i="23"/>
  <c r="V183" i="23"/>
  <c r="U183" i="23" s="1"/>
  <c r="AB189" i="23" l="1"/>
  <c r="AA189" i="23" s="1"/>
  <c r="Z190" i="23" s="1"/>
  <c r="Y190" i="23" s="1"/>
  <c r="O189" i="23"/>
  <c r="S184" i="23"/>
  <c r="T184" i="23" s="1"/>
  <c r="P184" i="23"/>
  <c r="CB184" i="23" s="1"/>
  <c r="CQ183" i="23"/>
  <c r="AW183" i="23" s="1"/>
  <c r="DA183" i="23" s="1"/>
  <c r="CS183" i="23"/>
  <c r="CY183" i="23"/>
  <c r="AM184" i="23"/>
  <c r="AN184" i="23"/>
  <c r="AL184" i="23" s="1"/>
  <c r="AO184" i="23" s="1"/>
  <c r="AP184" i="23" l="1"/>
  <c r="CF184" i="23" s="1"/>
  <c r="CE184" i="23" s="1"/>
  <c r="CI184" i="23" s="1"/>
  <c r="CH184" i="23" s="1"/>
  <c r="V184" i="23" s="1"/>
  <c r="U184" i="23" s="1"/>
  <c r="CZ183" i="23"/>
  <c r="CC184" i="23"/>
  <c r="AU184" i="23"/>
  <c r="AV184" i="23" s="1"/>
  <c r="BJ190" i="23"/>
  <c r="O190" i="23" s="1"/>
  <c r="AB190" i="23"/>
  <c r="AA190" i="23" s="1"/>
  <c r="Z191" i="23" s="1"/>
  <c r="Y191" i="23" s="1"/>
  <c r="BO184" i="23" l="1"/>
  <c r="BK184" i="23"/>
  <c r="BM184" i="23"/>
  <c r="BN184" i="23"/>
  <c r="AQ184" i="23"/>
  <c r="Q184" i="23"/>
  <c r="N185" i="23" s="1"/>
  <c r="CK184" i="23"/>
  <c r="S185" i="23" l="1"/>
  <c r="T185" i="23" s="1"/>
  <c r="P185" i="23"/>
  <c r="CB185" i="23" s="1"/>
  <c r="BL184" i="23"/>
  <c r="CN184" i="23"/>
  <c r="CO184" i="23" s="1"/>
  <c r="CM184" i="23" s="1"/>
  <c r="CR184" i="23" s="1"/>
  <c r="BP184" i="23"/>
  <c r="CQ184" i="23" l="1"/>
  <c r="AW184" i="23" s="1"/>
  <c r="CS184" i="23"/>
  <c r="AR184" i="23"/>
  <c r="CC185" i="23"/>
  <c r="AM185" i="23" l="1"/>
  <c r="CY184" i="23"/>
  <c r="CZ184" i="23"/>
  <c r="AN185" i="23"/>
  <c r="DA184" i="23"/>
  <c r="AL185" i="23" l="1"/>
  <c r="AO185" i="23" l="1"/>
  <c r="AU185" i="23"/>
  <c r="BK185" i="23" l="1"/>
  <c r="AV185" i="23"/>
  <c r="BM185" i="23"/>
  <c r="BN185" i="23"/>
  <c r="BL185" i="23" s="1"/>
  <c r="AP185" i="23"/>
  <c r="BO185" i="23"/>
  <c r="BP185" i="23" s="1"/>
  <c r="CF185" i="23" l="1"/>
  <c r="CE185" i="23" s="1"/>
  <c r="CI185" i="23" s="1"/>
  <c r="CH185" i="23" s="1"/>
  <c r="AQ185" i="23" s="1"/>
  <c r="CN185" i="23" l="1"/>
  <c r="CO185" i="23" s="1"/>
  <c r="CM185" i="23" s="1"/>
  <c r="CR185" i="23" s="1"/>
  <c r="AR185" i="23"/>
  <c r="Q185" i="23"/>
  <c r="N186" i="23" s="1"/>
  <c r="CK185" i="23"/>
  <c r="V185" i="23"/>
  <c r="U185" i="23" s="1"/>
  <c r="S186" i="23" l="1"/>
  <c r="T186" i="23" s="1"/>
  <c r="P186" i="23"/>
  <c r="CB186" i="23" s="1"/>
  <c r="AM186" i="23"/>
  <c r="CY185" i="23"/>
  <c r="CQ185" i="23"/>
  <c r="AW185" i="23" s="1"/>
  <c r="CS185" i="23"/>
  <c r="CZ185" i="23" l="1"/>
  <c r="AN186" i="23"/>
  <c r="AL186" i="23" s="1"/>
  <c r="AO186" i="23" s="1"/>
  <c r="DA185" i="23"/>
  <c r="CC186" i="23"/>
  <c r="AP186" i="23" l="1"/>
  <c r="BO186" i="23"/>
  <c r="BK186" i="23"/>
  <c r="AU186" i="23"/>
  <c r="BM186" i="23" s="1"/>
  <c r="BP186" i="23" l="1"/>
  <c r="BN186" i="23"/>
  <c r="BL186" i="23" s="1"/>
  <c r="AV186" i="23"/>
  <c r="CF186" i="23"/>
  <c r="CE186" i="23" s="1"/>
  <c r="CI186" i="23" s="1"/>
  <c r="CH186" i="23" s="1"/>
  <c r="AQ186" i="23" s="1"/>
  <c r="CN186" i="23" l="1"/>
  <c r="Q186" i="23"/>
  <c r="N187" i="23" s="1"/>
  <c r="CK186" i="23"/>
  <c r="V186" i="23"/>
  <c r="U186" i="23" s="1"/>
  <c r="P187" i="23" l="1"/>
  <c r="S187" i="23"/>
  <c r="T187" i="23" s="1"/>
  <c r="CM186" i="23"/>
  <c r="CO186" i="23"/>
  <c r="CR186" i="23" l="1"/>
  <c r="AR186" i="23"/>
  <c r="CC187" i="23"/>
  <c r="CB187" i="23"/>
  <c r="CY186" i="23" l="1"/>
  <c r="AM187" i="23"/>
  <c r="CZ186" i="23"/>
  <c r="CS186" i="23"/>
  <c r="CQ186" i="23"/>
  <c r="AW186" i="23" s="1"/>
  <c r="DA186" i="23" l="1"/>
  <c r="AN187" i="23"/>
  <c r="AL187" i="23" s="1"/>
  <c r="AO187" i="23" s="1"/>
  <c r="AP187" i="23" l="1"/>
  <c r="CF187" i="23" s="1"/>
  <c r="CE187" i="23" s="1"/>
  <c r="CI187" i="23" s="1"/>
  <c r="CH187" i="23" s="1"/>
  <c r="BO187" i="23"/>
  <c r="BM187" i="23"/>
  <c r="BK187" i="23"/>
  <c r="AU187" i="23"/>
  <c r="BP187" i="23" l="1"/>
  <c r="AV187" i="23"/>
  <c r="BN187" i="23"/>
  <c r="BL187" i="23" s="1"/>
  <c r="AQ187" i="23"/>
  <c r="Q187" i="23"/>
  <c r="N188" i="23" s="1"/>
  <c r="CK187" i="23"/>
  <c r="V187" i="23"/>
  <c r="U187" i="23" s="1"/>
  <c r="S188" i="23" l="1"/>
  <c r="T188" i="23" s="1"/>
  <c r="P188" i="23"/>
  <c r="CN187" i="23"/>
  <c r="CO187" i="23" s="1"/>
  <c r="CM187" i="23" s="1"/>
  <c r="CR187" i="23" s="1"/>
  <c r="CS187" i="23" l="1"/>
  <c r="CQ187" i="23"/>
  <c r="AW187" i="23" s="1"/>
  <c r="AR187" i="23"/>
  <c r="CB188" i="23"/>
  <c r="CC188" i="23"/>
  <c r="CY187" i="23" l="1"/>
  <c r="CZ187" i="23"/>
  <c r="AM188" i="23"/>
  <c r="DA187" i="23"/>
  <c r="AN188" i="23"/>
  <c r="AL188" i="23" s="1"/>
  <c r="AO188" i="23" s="1"/>
  <c r="AU188" i="23"/>
  <c r="BN188" i="23" l="1"/>
  <c r="AP188" i="23"/>
  <c r="CF188" i="23" s="1"/>
  <c r="CE188" i="23" s="1"/>
  <c r="CI188" i="23" s="1"/>
  <c r="CH188" i="23" s="1"/>
  <c r="BO188" i="23"/>
  <c r="BP188" i="23" s="1"/>
  <c r="BM188" i="23"/>
  <c r="BL188" i="23" s="1"/>
  <c r="BK188" i="23"/>
  <c r="AQ188" i="23" l="1"/>
  <c r="Q188" i="23"/>
  <c r="N189" i="23" s="1"/>
  <c r="CK188" i="23"/>
  <c r="V188" i="23"/>
  <c r="U188" i="23" s="1"/>
  <c r="AV188" i="23"/>
  <c r="S189" i="23" l="1"/>
  <c r="T189" i="23" s="1"/>
  <c r="P189" i="23"/>
  <c r="CB189" i="23" s="1"/>
  <c r="CN188" i="23"/>
  <c r="CM188" i="23" l="1"/>
  <c r="CO188" i="23"/>
  <c r="CC189" i="23"/>
  <c r="AR188" i="23" l="1"/>
  <c r="CR188" i="23"/>
  <c r="CS188" i="23" l="1"/>
  <c r="CQ188" i="23"/>
  <c r="AW188" i="23" s="1"/>
  <c r="AM189" i="23"/>
  <c r="CY188" i="23"/>
  <c r="CZ188" i="23"/>
  <c r="AN189" i="23"/>
  <c r="AL189" i="23" s="1"/>
  <c r="AO189" i="23" s="1"/>
  <c r="AP189" i="23" l="1"/>
  <c r="CF189" i="23" s="1"/>
  <c r="CE189" i="23" s="1"/>
  <c r="CI189" i="23" s="1"/>
  <c r="CH189" i="23" s="1"/>
  <c r="BK189" i="23"/>
  <c r="BM189" i="23"/>
  <c r="DA188" i="23"/>
  <c r="AU189" i="23"/>
  <c r="AV189" i="23" s="1"/>
  <c r="AQ189" i="23" l="1"/>
  <c r="Q189" i="23"/>
  <c r="N190" i="23" s="1"/>
  <c r="CK189" i="23"/>
  <c r="V189" i="23"/>
  <c r="U189" i="23" s="1"/>
  <c r="BO189" i="23"/>
  <c r="BP189" i="23" s="1"/>
  <c r="BN189" i="23"/>
  <c r="BL189" i="23" s="1"/>
  <c r="S190" i="23" l="1"/>
  <c r="T190" i="23" s="1"/>
  <c r="P190" i="23"/>
  <c r="CN189" i="23"/>
  <c r="CO189" i="23" l="1"/>
  <c r="CM189" i="23"/>
  <c r="CB190" i="23"/>
  <c r="CC190" i="23"/>
  <c r="CR189" i="23" l="1"/>
  <c r="AR189" i="23"/>
  <c r="CY189" i="23" l="1"/>
  <c r="AM190" i="23"/>
  <c r="CZ189" i="23"/>
  <c r="DA189" i="23"/>
  <c r="CS189" i="23"/>
  <c r="CQ189" i="23"/>
  <c r="AW189" i="23" s="1"/>
  <c r="AN190" i="23" l="1"/>
  <c r="AL190" i="23" s="1"/>
  <c r="AO190" i="23" s="1"/>
  <c r="AU190" i="23" l="1"/>
  <c r="AP190" i="23"/>
  <c r="CF190" i="23" s="1"/>
  <c r="CE190" i="23" s="1"/>
  <c r="CI190" i="23" s="1"/>
  <c r="CH190" i="23" s="1"/>
  <c r="BN190" i="23"/>
  <c r="BK190" i="23"/>
  <c r="BM190" i="23"/>
  <c r="AQ190" i="23" l="1"/>
  <c r="Q190" i="23"/>
  <c r="N191" i="23" s="1"/>
  <c r="CK190" i="23"/>
  <c r="V190" i="23"/>
  <c r="U190" i="23" s="1"/>
  <c r="BL190" i="23"/>
  <c r="BO190" i="23"/>
  <c r="BP190" i="23" s="1"/>
  <c r="AV190" i="23"/>
  <c r="S191" i="23" l="1"/>
  <c r="CN190" i="23"/>
  <c r="CM190" i="23" l="1"/>
  <c r="CO190" i="23"/>
  <c r="CR190" i="23" l="1"/>
  <c r="AR190" i="23"/>
  <c r="CY190" i="23" l="1"/>
  <c r="AM191" i="23"/>
  <c r="CZ190" i="23"/>
  <c r="DA190" i="23"/>
  <c r="CQ190" i="23"/>
  <c r="AW190" i="23" s="1"/>
  <c r="CS190" i="23"/>
  <c r="AN191" i="23" l="1"/>
  <c r="AL191" i="23" s="1"/>
  <c r="AO191" i="23" s="1"/>
  <c r="AU191" i="23" l="1"/>
  <c r="BN191" i="23" s="1"/>
  <c r="BK191" i="23" l="1"/>
  <c r="BP191" i="23" s="1"/>
  <c r="BJ191" i="23" s="1"/>
  <c r="BM191" i="23"/>
  <c r="BL191" i="23" s="1"/>
  <c r="BO191" i="23"/>
  <c r="AB191" i="23" l="1"/>
  <c r="AA191" i="23" s="1"/>
  <c r="Z192" i="23" s="1"/>
  <c r="Y192" i="23" s="1"/>
  <c r="O191" i="23"/>
  <c r="P191" i="23" s="1"/>
  <c r="CB191" i="23" s="1"/>
  <c r="T191" i="23"/>
  <c r="AP191" i="23"/>
  <c r="CF191" i="23" l="1"/>
  <c r="CE191" i="23" s="1"/>
  <c r="CI191" i="23" s="1"/>
  <c r="CH191" i="23" s="1"/>
  <c r="BJ192" i="23"/>
  <c r="CC191" i="23"/>
  <c r="AV191" i="23"/>
  <c r="Q191" i="23" l="1"/>
  <c r="N192" i="23" s="1"/>
  <c r="CK191" i="23"/>
  <c r="V191" i="23"/>
  <c r="U191" i="23" s="1"/>
  <c r="AQ191" i="23"/>
  <c r="AB192" i="23"/>
  <c r="AA192" i="23" s="1"/>
  <c r="Z193" i="23" s="1"/>
  <c r="Y193" i="23" s="1"/>
  <c r="O192" i="23"/>
  <c r="BJ193" i="23" l="1"/>
  <c r="CN191" i="23"/>
  <c r="P192" i="23"/>
  <c r="S192" i="23"/>
  <c r="T192" i="23" s="1"/>
  <c r="CC192" i="23" l="1"/>
  <c r="CB192" i="23"/>
  <c r="CO191" i="23"/>
  <c r="CM191" i="23"/>
  <c r="AB193" i="23"/>
  <c r="AA193" i="23" s="1"/>
  <c r="Z194" i="23" s="1"/>
  <c r="Y194" i="23" s="1"/>
  <c r="O193" i="23"/>
  <c r="CR191" i="23" l="1"/>
  <c r="AR191" i="23"/>
  <c r="AM192" i="23" l="1"/>
  <c r="CZ191" i="23"/>
  <c r="CY191" i="23"/>
  <c r="CS191" i="23"/>
  <c r="CQ191" i="23"/>
  <c r="AW191" i="23" s="1"/>
  <c r="DA191" i="23" l="1"/>
  <c r="AN192" i="23"/>
  <c r="AL192" i="23" s="1"/>
  <c r="AO192" i="23" s="1"/>
  <c r="AP192" i="23" l="1"/>
  <c r="CF192" i="23" s="1"/>
  <c r="CE192" i="23" s="1"/>
  <c r="CI192" i="23" s="1"/>
  <c r="CH192" i="23" s="1"/>
  <c r="BM192" i="23"/>
  <c r="BN192" i="23"/>
  <c r="AU192" i="23"/>
  <c r="AV192" i="23" s="1"/>
  <c r="BL192" i="23" l="1"/>
  <c r="AQ192" i="23"/>
  <c r="Q192" i="23"/>
  <c r="N193" i="23" s="1"/>
  <c r="CK192" i="23"/>
  <c r="V192" i="23"/>
  <c r="U192" i="23" s="1"/>
  <c r="BK192" i="23"/>
  <c r="BO192" i="23"/>
  <c r="BP192" i="23" s="1"/>
  <c r="S193" i="23" l="1"/>
  <c r="T193" i="23" s="1"/>
  <c r="P193" i="23"/>
  <c r="CB193" i="23" s="1"/>
  <c r="CN192" i="23"/>
  <c r="CO192" i="23" l="1"/>
  <c r="CM192" i="23"/>
  <c r="CC193" i="23"/>
  <c r="CR192" i="23" l="1"/>
  <c r="AR192" i="23"/>
  <c r="CY192" i="23" l="1"/>
  <c r="AM193" i="23"/>
  <c r="CS192" i="23"/>
  <c r="CQ192" i="23"/>
  <c r="AW192" i="23" s="1"/>
  <c r="DA192" i="23" l="1"/>
  <c r="AN193" i="23"/>
  <c r="AL193" i="23" s="1"/>
  <c r="AO193" i="23" s="1"/>
  <c r="CZ192" i="23"/>
  <c r="AP193" i="23" l="1"/>
  <c r="CF193" i="23" s="1"/>
  <c r="CE193" i="23" s="1"/>
  <c r="CI193" i="23" s="1"/>
  <c r="CH193" i="23" s="1"/>
  <c r="BM193" i="23"/>
  <c r="BN193" i="23"/>
  <c r="BK193" i="23"/>
  <c r="AU193" i="23"/>
  <c r="AV193" i="23" s="1"/>
  <c r="BL193" i="23" l="1"/>
  <c r="BO193" i="23"/>
  <c r="BP193" i="23" s="1"/>
  <c r="AQ193" i="23"/>
  <c r="Q193" i="23"/>
  <c r="N194" i="23" s="1"/>
  <c r="CK193" i="23"/>
  <c r="V193" i="23"/>
  <c r="U193" i="23" s="1"/>
  <c r="CN193" i="23" l="1"/>
  <c r="S194" i="23"/>
  <c r="CM193" i="23" l="1"/>
  <c r="CO193" i="23"/>
  <c r="CR193" i="23" l="1"/>
  <c r="AR193" i="23"/>
  <c r="AM194" i="23" l="1"/>
  <c r="CY193" i="23"/>
  <c r="AN194" i="23"/>
  <c r="AL194" i="23" s="1"/>
  <c r="AO194" i="23" s="1"/>
  <c r="CQ193" i="23"/>
  <c r="AW193" i="23" s="1"/>
  <c r="CS193" i="23"/>
  <c r="AU194" i="23" l="1"/>
  <c r="BM194" i="23"/>
  <c r="BO194" i="23"/>
  <c r="BP194" i="23" s="1"/>
  <c r="BJ194" i="23" s="1"/>
  <c r="BK194" i="23"/>
  <c r="DA193" i="23"/>
  <c r="CZ193" i="23"/>
  <c r="O194" i="23" l="1"/>
  <c r="P194" i="23" s="1"/>
  <c r="AB194" i="23"/>
  <c r="AA194" i="23" s="1"/>
  <c r="Z195" i="23" s="1"/>
  <c r="Y195" i="23" s="1"/>
  <c r="T194" i="23"/>
  <c r="AP194" i="23"/>
  <c r="BN194" i="23"/>
  <c r="BL194" i="23" s="1"/>
  <c r="AV194" i="23"/>
  <c r="CC194" i="23" l="1"/>
  <c r="CF194" i="23"/>
  <c r="CE194" i="23" s="1"/>
  <c r="CB194" i="23"/>
  <c r="CI194" i="23" l="1"/>
  <c r="CH194" i="23" s="1"/>
  <c r="Q194" i="23" l="1"/>
  <c r="N195" i="23" s="1"/>
  <c r="CK194" i="23"/>
  <c r="V194" i="23"/>
  <c r="U194" i="23" s="1"/>
  <c r="AQ194" i="23"/>
  <c r="CN194" i="23" l="1"/>
  <c r="S195" i="23"/>
  <c r="CO194" i="23" l="1"/>
  <c r="CM194" i="23"/>
  <c r="CR194" i="23" l="1"/>
  <c r="AR194" i="23"/>
  <c r="AM195" i="23" l="1"/>
  <c r="CY194" i="23"/>
  <c r="AN195" i="23"/>
  <c r="AL195" i="23" s="1"/>
  <c r="AO195" i="23" s="1"/>
  <c r="DA194" i="23"/>
  <c r="CQ194" i="23"/>
  <c r="AW194" i="23" s="1"/>
  <c r="CS194" i="23"/>
  <c r="BK195" i="23" l="1"/>
  <c r="CZ194" i="23"/>
  <c r="AU195" i="23"/>
  <c r="BM195" i="23" l="1"/>
  <c r="BO195" i="23"/>
  <c r="BP195" i="23"/>
  <c r="BJ195" i="23" s="1"/>
  <c r="BN195" i="23"/>
  <c r="BL195" i="23" s="1"/>
  <c r="O195" i="23" l="1"/>
  <c r="P195" i="23" s="1"/>
  <c r="AB195" i="23"/>
  <c r="AA195" i="23" s="1"/>
  <c r="Z196" i="23" s="1"/>
  <c r="Y196" i="23" s="1"/>
  <c r="T195" i="23"/>
  <c r="AP195" i="23"/>
  <c r="AV195" i="23" s="1"/>
  <c r="CC195" i="23" l="1"/>
  <c r="BJ196" i="23"/>
  <c r="CF195" i="23"/>
  <c r="CE195" i="23" s="1"/>
  <c r="CB195" i="23"/>
  <c r="AB196" i="23" l="1"/>
  <c r="AA196" i="23" s="1"/>
  <c r="Z197" i="23" s="1"/>
  <c r="Y197" i="23" s="1"/>
  <c r="O196" i="23"/>
  <c r="CI195" i="23"/>
  <c r="CH195" i="23" s="1"/>
  <c r="Q195" i="23" l="1"/>
  <c r="N196" i="23" s="1"/>
  <c r="CK195" i="23"/>
  <c r="AQ195" i="23"/>
  <c r="V195" i="23"/>
  <c r="U195" i="23" s="1"/>
  <c r="BJ197" i="23"/>
  <c r="CN195" i="23" l="1"/>
  <c r="AB197" i="23"/>
  <c r="AA197" i="23" s="1"/>
  <c r="Z198" i="23" s="1"/>
  <c r="Y198" i="23" s="1"/>
  <c r="O197" i="23"/>
  <c r="P196" i="23"/>
  <c r="S196" i="23"/>
  <c r="T196" i="23" s="1"/>
  <c r="BJ198" i="23" l="1"/>
  <c r="AB198" i="23"/>
  <c r="AA198" i="23" s="1"/>
  <c r="Z199" i="23" s="1"/>
  <c r="Y199" i="23" s="1"/>
  <c r="CC196" i="23"/>
  <c r="CB196" i="23"/>
  <c r="CM195" i="23"/>
  <c r="CO195" i="23"/>
  <c r="CR195" i="23" l="1"/>
  <c r="AR195" i="23"/>
  <c r="BJ199" i="23"/>
  <c r="O198" i="23"/>
  <c r="O199" i="23" l="1"/>
  <c r="AB199" i="23"/>
  <c r="AA199" i="23" s="1"/>
  <c r="Z200" i="23" s="1"/>
  <c r="Y200" i="23" s="1"/>
  <c r="AM196" i="23"/>
  <c r="CY195" i="23"/>
  <c r="CZ195" i="23"/>
  <c r="DA195" i="23"/>
  <c r="CS195" i="23"/>
  <c r="CQ195" i="23"/>
  <c r="AW195" i="23" s="1"/>
  <c r="BJ200" i="23" l="1"/>
  <c r="AN196" i="23"/>
  <c r="AL196" i="23" s="1"/>
  <c r="AO196" i="23" s="1"/>
  <c r="AP196" i="23" l="1"/>
  <c r="BN196" i="23"/>
  <c r="BO196" i="23"/>
  <c r="AU196" i="23"/>
  <c r="AV196" i="23" s="1"/>
  <c r="AB200" i="23"/>
  <c r="AA200" i="23" s="1"/>
  <c r="Z201" i="23" s="1"/>
  <c r="Y201" i="23" s="1"/>
  <c r="O200" i="23"/>
  <c r="BM196" i="23" l="1"/>
  <c r="BL196" i="23" s="1"/>
  <c r="BK196" i="23"/>
  <c r="BP196" i="23" s="1"/>
  <c r="CF196" i="23"/>
  <c r="CE196" i="23" s="1"/>
  <c r="CI196" i="23" s="1"/>
  <c r="CH196" i="23" s="1"/>
  <c r="Q196" i="23" l="1"/>
  <c r="N197" i="23" s="1"/>
  <c r="CK196" i="23"/>
  <c r="V196" i="23"/>
  <c r="U196" i="23" s="1"/>
  <c r="AQ196" i="23"/>
  <c r="CN196" i="23" l="1"/>
  <c r="CO196" i="23" s="1"/>
  <c r="CM196" i="23" s="1"/>
  <c r="CR196" i="23" s="1"/>
  <c r="AR196" i="23"/>
  <c r="P197" i="23"/>
  <c r="S197" i="23"/>
  <c r="T197" i="23" s="1"/>
  <c r="CC197" i="23" l="1"/>
  <c r="CB197" i="23"/>
  <c r="CY196" i="23"/>
  <c r="AM197" i="23"/>
  <c r="AN197" i="23"/>
  <c r="CZ196" i="23"/>
  <c r="CS196" i="23"/>
  <c r="CQ196" i="23"/>
  <c r="AW196" i="23" s="1"/>
  <c r="DA196" i="23" l="1"/>
  <c r="AL197" i="23"/>
  <c r="AO197" i="23" s="1"/>
  <c r="AP197" i="23" l="1"/>
  <c r="CF197" i="23" s="1"/>
  <c r="CE197" i="23" s="1"/>
  <c r="CI197" i="23" s="1"/>
  <c r="CH197" i="23" s="1"/>
  <c r="BN197" i="23"/>
  <c r="BK197" i="23"/>
  <c r="AU197" i="23"/>
  <c r="AQ197" i="23" l="1"/>
  <c r="CN197" i="23" s="1"/>
  <c r="CO197" i="23" s="1"/>
  <c r="CM197" i="23" s="1"/>
  <c r="AR197" i="23" s="1"/>
  <c r="Q197" i="23"/>
  <c r="N198" i="23" s="1"/>
  <c r="CK197" i="23"/>
  <c r="V197" i="23"/>
  <c r="U197" i="23" s="1"/>
  <c r="BM197" i="23"/>
  <c r="BL197" i="23" s="1"/>
  <c r="AV197" i="23"/>
  <c r="CR197" i="23" s="1"/>
  <c r="BO197" i="23"/>
  <c r="BP197" i="23" s="1"/>
  <c r="CQ197" i="23" l="1"/>
  <c r="AW197" i="23" s="1"/>
  <c r="CS197" i="23"/>
  <c r="S198" i="23"/>
  <c r="T198" i="23" s="1"/>
  <c r="P198" i="23"/>
  <c r="CY197" i="23"/>
  <c r="AM198" i="23"/>
  <c r="AL198" i="23" s="1"/>
  <c r="AO198" i="23" s="1"/>
  <c r="CZ197" i="23"/>
  <c r="DA197" i="23"/>
  <c r="AN198" i="23"/>
  <c r="CB198" i="23" l="1"/>
  <c r="CC198" i="23"/>
  <c r="AP198" i="23"/>
  <c r="CF198" i="23" s="1"/>
  <c r="CE198" i="23" s="1"/>
  <c r="CI198" i="23" s="1"/>
  <c r="CH198" i="23" s="1"/>
  <c r="BN198" i="23"/>
  <c r="BO198" i="23"/>
  <c r="BK198" i="23"/>
  <c r="AU198" i="23"/>
  <c r="AQ198" i="23" l="1"/>
  <c r="CN198" i="23" s="1"/>
  <c r="Q198" i="23"/>
  <c r="N199" i="23" s="1"/>
  <c r="CK198" i="23"/>
  <c r="BP198" i="23"/>
  <c r="V198" i="23"/>
  <c r="U198" i="23" s="1"/>
  <c r="AV198" i="23"/>
  <c r="BM198" i="23"/>
  <c r="BL198" i="23" s="1"/>
  <c r="S199" i="23" l="1"/>
  <c r="T199" i="23" s="1"/>
  <c r="P199" i="23"/>
  <c r="CB199" i="23" s="1"/>
  <c r="CR198" i="23"/>
  <c r="CM198" i="23"/>
  <c r="AR198" i="23" s="1"/>
  <c r="CO198" i="23"/>
  <c r="AM199" i="23" l="1"/>
  <c r="CY198" i="23"/>
  <c r="CS198" i="23"/>
  <c r="CQ198" i="23"/>
  <c r="AW198" i="23" s="1"/>
  <c r="CZ198" i="23" s="1"/>
  <c r="CC199" i="23"/>
  <c r="DA198" i="23" l="1"/>
  <c r="AN199" i="23"/>
  <c r="AL199" i="23" s="1"/>
  <c r="AO199" i="23" l="1"/>
  <c r="AU199" i="23"/>
  <c r="AP199" i="23" l="1"/>
  <c r="BN199" i="23"/>
  <c r="BO199" i="23"/>
  <c r="BP199" i="23" s="1"/>
  <c r="BM199" i="23"/>
  <c r="BK199" i="23"/>
  <c r="CF199" i="23" l="1"/>
  <c r="CE199" i="23" s="1"/>
  <c r="CI199" i="23" s="1"/>
  <c r="CH199" i="23" s="1"/>
  <c r="AQ199" i="23" s="1"/>
  <c r="BL199" i="23"/>
  <c r="AV199" i="23"/>
  <c r="CN199" i="23" l="1"/>
  <c r="Q199" i="23"/>
  <c r="N200" i="23" s="1"/>
  <c r="CK199" i="23"/>
  <c r="V199" i="23"/>
  <c r="U199" i="23" s="1"/>
  <c r="S200" i="23" l="1"/>
  <c r="T200" i="23" s="1"/>
  <c r="P200" i="23"/>
  <c r="CM199" i="23"/>
  <c r="CO199" i="23"/>
  <c r="CR199" i="23" l="1"/>
  <c r="AR199" i="23"/>
  <c r="CB200" i="23"/>
  <c r="CC200" i="23"/>
  <c r="CY199" i="23" l="1"/>
  <c r="AM200" i="23"/>
  <c r="CS199" i="23"/>
  <c r="CQ199" i="23"/>
  <c r="AW199" i="23" s="1"/>
  <c r="CZ199" i="23" s="1"/>
  <c r="DA199" i="23" l="1"/>
  <c r="AN200" i="23"/>
  <c r="AL200" i="23" s="1"/>
  <c r="AO200" i="23" l="1"/>
  <c r="AU200" i="23"/>
  <c r="AP200" i="23" l="1"/>
  <c r="BN200" i="23"/>
  <c r="BO200" i="23"/>
  <c r="BM200" i="23"/>
  <c r="BK200" i="23"/>
  <c r="BP200" i="23" l="1"/>
  <c r="CF200" i="23"/>
  <c r="CE200" i="23" s="1"/>
  <c r="CI200" i="23" s="1"/>
  <c r="CH200" i="23" s="1"/>
  <c r="AQ200" i="23" s="1"/>
  <c r="BL200" i="23"/>
  <c r="AV200" i="23"/>
  <c r="CN200" i="23" l="1"/>
  <c r="U200" i="23"/>
  <c r="Q200" i="23"/>
  <c r="N201" i="23" s="1"/>
  <c r="S201" i="23" s="1"/>
  <c r="CK200" i="23"/>
  <c r="V200" i="23"/>
  <c r="CO200" i="23" l="1"/>
  <c r="CM200" i="23"/>
  <c r="AR200" i="23" l="1"/>
  <c r="CR200" i="23"/>
  <c r="CS200" i="23" l="1"/>
  <c r="CQ200" i="23"/>
  <c r="AW200" i="23" s="1"/>
  <c r="DA200" i="23"/>
  <c r="CY200" i="23"/>
  <c r="AM201" i="23"/>
  <c r="CZ200" i="23"/>
  <c r="AN201" i="23" l="1"/>
  <c r="AL201" i="23"/>
  <c r="AO201" i="23" s="1"/>
  <c r="AU201" i="23" l="1"/>
  <c r="BO201" i="23" s="1"/>
  <c r="BP201" i="23" s="1"/>
  <c r="BJ201" i="23" s="1"/>
  <c r="BN201" i="23"/>
  <c r="BM201" i="23"/>
  <c r="BK201" i="23"/>
  <c r="AP201" i="23" l="1"/>
  <c r="CF201" i="23" s="1"/>
  <c r="CE201" i="23" s="1"/>
  <c r="O201" i="23"/>
  <c r="P201" i="23" s="1"/>
  <c r="AB201" i="23"/>
  <c r="AA201" i="23" s="1"/>
  <c r="Z202" i="23" s="1"/>
  <c r="Y202" i="23" s="1"/>
  <c r="T201" i="23"/>
  <c r="BL201" i="23"/>
  <c r="AV201" i="23"/>
  <c r="CC201" i="23" l="1"/>
  <c r="CB201" i="23"/>
  <c r="CI201" i="23" s="1"/>
  <c r="CH201" i="23" s="1"/>
  <c r="AQ201" i="23" l="1"/>
  <c r="Q201" i="23"/>
  <c r="N202" i="23" s="1"/>
  <c r="CK201" i="23"/>
  <c r="V201" i="23"/>
  <c r="U201" i="23" s="1"/>
  <c r="S202" i="23" l="1"/>
  <c r="CN201" i="23"/>
  <c r="CM201" i="23" l="1"/>
  <c r="CO201" i="23"/>
  <c r="CR201" i="23" l="1"/>
  <c r="AR201" i="23"/>
  <c r="CY201" i="23" l="1"/>
  <c r="AM202" i="23"/>
  <c r="AN202" i="23"/>
  <c r="CQ201" i="23"/>
  <c r="AW201" i="23" s="1"/>
  <c r="DA201" i="23" s="1"/>
  <c r="CS201" i="23"/>
  <c r="AL202" i="23" l="1"/>
  <c r="AO202" i="23" s="1"/>
  <c r="CZ201" i="23"/>
  <c r="AU202" i="23"/>
  <c r="BN202" i="23" l="1"/>
  <c r="BO202" i="23"/>
  <c r="BM202" i="23"/>
  <c r="BL202" i="23" s="1"/>
  <c r="BK202" i="23"/>
  <c r="BP202" i="23" l="1"/>
  <c r="BJ202" i="23" s="1"/>
  <c r="O202" i="23" l="1"/>
  <c r="P202" i="23" s="1"/>
  <c r="CB202" i="23" s="1"/>
  <c r="AB202" i="23"/>
  <c r="AA202" i="23" s="1"/>
  <c r="Z203" i="23" s="1"/>
  <c r="Y203" i="23" s="1"/>
  <c r="T202" i="23"/>
  <c r="AP202" i="23"/>
  <c r="AV202" i="23"/>
  <c r="CF202" i="23" l="1"/>
  <c r="CE202" i="23" s="1"/>
  <c r="CI202" i="23" s="1"/>
  <c r="CH202" i="23" s="1"/>
  <c r="AQ202" i="23" s="1"/>
  <c r="CC202" i="23"/>
  <c r="BJ203" i="23"/>
  <c r="CN202" i="23" l="1"/>
  <c r="CK202" i="23"/>
  <c r="Q202" i="23"/>
  <c r="N203" i="23" s="1"/>
  <c r="AB203" i="23"/>
  <c r="AA203" i="23" s="1"/>
  <c r="Z204" i="23" s="1"/>
  <c r="Y204" i="23" s="1"/>
  <c r="O203" i="23"/>
  <c r="V202" i="23"/>
  <c r="U202" i="23" s="1"/>
  <c r="P203" i="23" l="1"/>
  <c r="BJ204" i="23"/>
  <c r="S203" i="23"/>
  <c r="T203" i="23" s="1"/>
  <c r="CO202" i="23"/>
  <c r="CM202" i="23"/>
  <c r="CR202" i="23" l="1"/>
  <c r="AR202" i="23"/>
  <c r="CC203" i="23"/>
  <c r="AB204" i="23"/>
  <c r="AA204" i="23" s="1"/>
  <c r="Z205" i="23" s="1"/>
  <c r="Y205" i="23" s="1"/>
  <c r="O204" i="23"/>
  <c r="CB203" i="23"/>
  <c r="AM203" i="23" l="1"/>
  <c r="CY202" i="23"/>
  <c r="BJ205" i="23"/>
  <c r="CS202" i="23"/>
  <c r="CQ202" i="23"/>
  <c r="AW202" i="23" s="1"/>
  <c r="AN203" i="23" s="1"/>
  <c r="AB205" i="23" l="1"/>
  <c r="AA205" i="23" s="1"/>
  <c r="Z206" i="23" s="1"/>
  <c r="Y206" i="23" s="1"/>
  <c r="O205" i="23"/>
  <c r="DA202" i="23"/>
  <c r="AL203" i="23"/>
  <c r="AO203" i="23" s="1"/>
  <c r="CZ202" i="23"/>
  <c r="AU203" i="23" l="1"/>
  <c r="BN203" i="23"/>
  <c r="BM203" i="23"/>
  <c r="BL203" i="23" s="1"/>
  <c r="AP203" i="23"/>
  <c r="BO203" i="23"/>
  <c r="BK203" i="23"/>
  <c r="BJ206" i="23"/>
  <c r="BP203" i="23" l="1"/>
  <c r="AB206" i="23"/>
  <c r="AA206" i="23" s="1"/>
  <c r="Z207" i="23" s="1"/>
  <c r="Y207" i="23" s="1"/>
  <c r="BJ207" i="23" s="1"/>
  <c r="O206" i="23"/>
  <c r="CF203" i="23"/>
  <c r="CE203" i="23" s="1"/>
  <c r="CI203" i="23" s="1"/>
  <c r="CH203" i="23" s="1"/>
  <c r="AQ203" i="23"/>
  <c r="AV203" i="23"/>
  <c r="AB207" i="23" l="1"/>
  <c r="AA207" i="23" s="1"/>
  <c r="Z208" i="23" s="1"/>
  <c r="Y208" i="23" s="1"/>
  <c r="O207" i="23"/>
  <c r="CN203" i="23"/>
  <c r="CO203" i="23" s="1"/>
  <c r="CM203" i="23" s="1"/>
  <c r="CR203" i="23" s="1"/>
  <c r="Q203" i="23"/>
  <c r="N204" i="23" s="1"/>
  <c r="CK203" i="23"/>
  <c r="V203" i="23"/>
  <c r="U203" i="23" s="1"/>
  <c r="S204" i="23" l="1"/>
  <c r="T204" i="23" s="1"/>
  <c r="P204" i="23"/>
  <c r="AR203" i="23"/>
  <c r="BJ208" i="23"/>
  <c r="CQ203" i="23"/>
  <c r="AW203" i="23" s="1"/>
  <c r="CS203" i="23"/>
  <c r="AM204" i="23" l="1"/>
  <c r="CY203" i="23"/>
  <c r="AN204" i="23"/>
  <c r="DA203" i="23"/>
  <c r="CZ203" i="23"/>
  <c r="CB204" i="23"/>
  <c r="CC204" i="23"/>
  <c r="AB208" i="23"/>
  <c r="AA208" i="23" s="1"/>
  <c r="Z209" i="23" s="1"/>
  <c r="Y209" i="23" s="1"/>
  <c r="O208" i="23"/>
  <c r="AL204" i="23" l="1"/>
  <c r="BJ209" i="23"/>
  <c r="O209" i="23" l="1"/>
  <c r="AB209" i="23"/>
  <c r="AA209" i="23" s="1"/>
  <c r="Z210" i="23" s="1"/>
  <c r="Y210" i="23" s="1"/>
  <c r="AO204" i="23"/>
  <c r="AU204" i="23"/>
  <c r="AP204" i="23" l="1"/>
  <c r="BM204" i="23"/>
  <c r="BL204" i="23" s="1"/>
  <c r="BO204" i="23"/>
  <c r="BP204" i="23" s="1"/>
  <c r="BN204" i="23"/>
  <c r="BK204" i="23"/>
  <c r="BJ210" i="23"/>
  <c r="AB210" i="23"/>
  <c r="AA210" i="23" s="1"/>
  <c r="Z211" i="23" s="1"/>
  <c r="Y211" i="23" s="1"/>
  <c r="AV204" i="23"/>
  <c r="BJ211" i="23" l="1"/>
  <c r="O210" i="23"/>
  <c r="CF204" i="23"/>
  <c r="CE204" i="23" s="1"/>
  <c r="CI204" i="23" s="1"/>
  <c r="CH204" i="23" s="1"/>
  <c r="AQ204" i="23" s="1"/>
  <c r="CN204" i="23" l="1"/>
  <c r="CO204" i="23" s="1"/>
  <c r="CM204" i="23" s="1"/>
  <c r="CR204" i="23" s="1"/>
  <c r="U204" i="23"/>
  <c r="Q204" i="23"/>
  <c r="N205" i="23" s="1"/>
  <c r="CK204" i="23"/>
  <c r="V204" i="23"/>
  <c r="AB211" i="23"/>
  <c r="AA211" i="23" s="1"/>
  <c r="Z212" i="23" s="1"/>
  <c r="Y212" i="23" s="1"/>
  <c r="O211" i="23"/>
  <c r="S205" i="23" l="1"/>
  <c r="T205" i="23" s="1"/>
  <c r="P205" i="23"/>
  <c r="BJ212" i="23"/>
  <c r="AR204" i="23"/>
  <c r="CQ204" i="23"/>
  <c r="AW204" i="23" s="1"/>
  <c r="CS204" i="23"/>
  <c r="AB212" i="23" l="1"/>
  <c r="AA212" i="23" s="1"/>
  <c r="Z213" i="23" s="1"/>
  <c r="Y213" i="23" s="1"/>
  <c r="O212" i="23"/>
  <c r="CB205" i="23"/>
  <c r="AM205" i="23"/>
  <c r="AL205" i="23" s="1"/>
  <c r="AO205" i="23" s="1"/>
  <c r="CZ204" i="23"/>
  <c r="AN205" i="23"/>
  <c r="CY204" i="23"/>
  <c r="DA204" i="23"/>
  <c r="CC205" i="23"/>
  <c r="AU205" i="23" l="1"/>
  <c r="AP205" i="23"/>
  <c r="BJ213" i="23"/>
  <c r="BO205" i="23" l="1"/>
  <c r="AV205" i="23"/>
  <c r="BN205" i="23"/>
  <c r="AB213" i="23"/>
  <c r="AA213" i="23" s="1"/>
  <c r="Z214" i="23" s="1"/>
  <c r="Y214" i="23" s="1"/>
  <c r="O213" i="23"/>
  <c r="BK205" i="23"/>
  <c r="BP205" i="23" s="1"/>
  <c r="BM205" i="23"/>
  <c r="BL205" i="23" s="1"/>
  <c r="CF205" i="23"/>
  <c r="CE205" i="23" s="1"/>
  <c r="CI205" i="23" s="1"/>
  <c r="CH205" i="23" s="1"/>
  <c r="AQ205" i="23" s="1"/>
  <c r="CN205" i="23" l="1"/>
  <c r="CO205" i="23" s="1"/>
  <c r="CM205" i="23" s="1"/>
  <c r="CR205" i="23" s="1"/>
  <c r="AR205" i="23"/>
  <c r="BJ214" i="23"/>
  <c r="Q205" i="23"/>
  <c r="N206" i="23" s="1"/>
  <c r="CK205" i="23"/>
  <c r="V205" i="23"/>
  <c r="U205" i="23" s="1"/>
  <c r="AB214" i="23" l="1"/>
  <c r="AA214" i="23" s="1"/>
  <c r="Z215" i="23" s="1"/>
  <c r="Y215" i="23" s="1"/>
  <c r="O214" i="23"/>
  <c r="CZ205" i="23"/>
  <c r="AM206" i="23"/>
  <c r="CY205" i="23"/>
  <c r="DA205" i="23"/>
  <c r="S206" i="23"/>
  <c r="T206" i="23" s="1"/>
  <c r="P206" i="23"/>
  <c r="CQ205" i="23"/>
  <c r="AW205" i="23" s="1"/>
  <c r="AN206" i="23" s="1"/>
  <c r="CS205" i="23"/>
  <c r="CB206" i="23" l="1"/>
  <c r="AL206" i="23"/>
  <c r="AO206" i="23" s="1"/>
  <c r="CC206" i="23"/>
  <c r="BJ215" i="23"/>
  <c r="AP206" i="23" l="1"/>
  <c r="CF206" i="23" s="1"/>
  <c r="CE206" i="23" s="1"/>
  <c r="CI206" i="23" s="1"/>
  <c r="CH206" i="23" s="1"/>
  <c r="BN206" i="23"/>
  <c r="AB215" i="23"/>
  <c r="AA215" i="23" s="1"/>
  <c r="Z216" i="23" s="1"/>
  <c r="Y216" i="23" s="1"/>
  <c r="O215" i="23"/>
  <c r="AU206" i="23"/>
  <c r="BJ216" i="23" l="1"/>
  <c r="O216" i="23" s="1"/>
  <c r="AB216" i="23"/>
  <c r="AA216" i="23" s="1"/>
  <c r="Z217" i="23" s="1"/>
  <c r="Y217" i="23" s="1"/>
  <c r="BO206" i="23"/>
  <c r="AV206" i="23"/>
  <c r="BK206" i="23"/>
  <c r="BP206" i="23" s="1"/>
  <c r="BM206" i="23"/>
  <c r="BL206" i="23" s="1"/>
  <c r="AQ206" i="23"/>
  <c r="Q206" i="23"/>
  <c r="N207" i="23" s="1"/>
  <c r="CK206" i="23"/>
  <c r="V206" i="23"/>
  <c r="U206" i="23" s="1"/>
  <c r="CN206" i="23" l="1"/>
  <c r="CO206" i="23" s="1"/>
  <c r="CM206" i="23" s="1"/>
  <c r="AR206" i="23" s="1"/>
  <c r="BJ217" i="23"/>
  <c r="O217" i="23" s="1"/>
  <c r="AB217" i="23"/>
  <c r="AA217" i="23" s="1"/>
  <c r="Z218" i="23" s="1"/>
  <c r="Y218" i="23" s="1"/>
  <c r="S207" i="23"/>
  <c r="T207" i="23" s="1"/>
  <c r="P207" i="23"/>
  <c r="AM207" i="23" l="1"/>
  <c r="CY206" i="23"/>
  <c r="CB207" i="23"/>
  <c r="CR206" i="23"/>
  <c r="CS206" i="23" s="1"/>
  <c r="CQ206" i="23" s="1"/>
  <c r="AW206" i="23" s="1"/>
  <c r="AN207" i="23" s="1"/>
  <c r="AL207" i="23" s="1"/>
  <c r="AO207" i="23" s="1"/>
  <c r="CC207" i="23"/>
  <c r="BJ218" i="23"/>
  <c r="O218" i="23" s="1"/>
  <c r="AP207" i="23" l="1"/>
  <c r="BN207" i="23"/>
  <c r="AU207" i="23"/>
  <c r="BO207" i="23" s="1"/>
  <c r="AB218" i="23"/>
  <c r="AA218" i="23" s="1"/>
  <c r="Z219" i="23" s="1"/>
  <c r="Y219" i="23" s="1"/>
  <c r="CZ206" i="23"/>
  <c r="DA206" i="23"/>
  <c r="BM207" i="23" l="1"/>
  <c r="BL207" i="23" s="1"/>
  <c r="AB219" i="23"/>
  <c r="AA219" i="23" s="1"/>
  <c r="Z220" i="23" s="1"/>
  <c r="Y220" i="23" s="1"/>
  <c r="BJ219" i="23"/>
  <c r="O219" i="23" s="1"/>
  <c r="BK207" i="23"/>
  <c r="BP207" i="23" s="1"/>
  <c r="AV207" i="23"/>
  <c r="CF207" i="23"/>
  <c r="CE207" i="23" s="1"/>
  <c r="CI207" i="23" s="1"/>
  <c r="CH207" i="23" s="1"/>
  <c r="Q207" i="23" l="1"/>
  <c r="N208" i="23" s="1"/>
  <c r="CK207" i="23"/>
  <c r="V207" i="23"/>
  <c r="U207" i="23" s="1"/>
  <c r="BJ220" i="23"/>
  <c r="O220" i="23" s="1"/>
  <c r="AQ207" i="23"/>
  <c r="CN207" i="23" s="1"/>
  <c r="CO207" i="23" s="1"/>
  <c r="CM207" i="23" s="1"/>
  <c r="AR207" i="23" s="1"/>
  <c r="CR207" i="23" l="1"/>
  <c r="CS207" i="23" s="1"/>
  <c r="CQ207" i="23" s="1"/>
  <c r="AW207" i="23" s="1"/>
  <c r="AN208" i="23" s="1"/>
  <c r="CY207" i="23"/>
  <c r="AM208" i="23"/>
  <c r="CZ207" i="23"/>
  <c r="AB220" i="23"/>
  <c r="AA220" i="23" s="1"/>
  <c r="Z221" i="23" s="1"/>
  <c r="Y221" i="23" s="1"/>
  <c r="P208" i="23"/>
  <c r="S208" i="23"/>
  <c r="T208" i="23" s="1"/>
  <c r="CC208" i="23" l="1"/>
  <c r="CB208" i="23"/>
  <c r="DA207" i="23"/>
  <c r="AL208" i="23"/>
  <c r="AO208" i="23" s="1"/>
  <c r="BJ221" i="23"/>
  <c r="O221" i="23" s="1"/>
  <c r="AB221" i="23"/>
  <c r="AA221" i="23" s="1"/>
  <c r="Z222" i="23" s="1"/>
  <c r="Y222" i="23" s="1"/>
  <c r="AU208" i="23" l="1"/>
  <c r="BJ222" i="23"/>
  <c r="O222" i="23" s="1"/>
  <c r="AB222" i="23"/>
  <c r="AA222" i="23" s="1"/>
  <c r="Z223" i="23" s="1"/>
  <c r="Y223" i="23" s="1"/>
  <c r="BM208" i="23"/>
  <c r="BO208" i="23"/>
  <c r="AP208" i="23"/>
  <c r="BN208" i="23"/>
  <c r="BK208" i="23"/>
  <c r="BL208" i="23" l="1"/>
  <c r="BJ223" i="23"/>
  <c r="O223" i="23" s="1"/>
  <c r="AB223" i="23"/>
  <c r="AA223" i="23" s="1"/>
  <c r="Z224" i="23" s="1"/>
  <c r="Y224" i="23" s="1"/>
  <c r="CF208" i="23"/>
  <c r="CE208" i="23" s="1"/>
  <c r="CI208" i="23" s="1"/>
  <c r="CH208" i="23" s="1"/>
  <c r="BP208" i="23"/>
  <c r="AV208" i="23"/>
  <c r="Q208" i="23" l="1"/>
  <c r="N209" i="23" s="1"/>
  <c r="CK208" i="23"/>
  <c r="V208" i="23"/>
  <c r="U208" i="23" s="1"/>
  <c r="BJ224" i="23"/>
  <c r="O224" i="23" s="1"/>
  <c r="AB224" i="23"/>
  <c r="AA224" i="23" s="1"/>
  <c r="Z225" i="23" s="1"/>
  <c r="Y225" i="23" s="1"/>
  <c r="AQ208" i="23"/>
  <c r="BJ225" i="23" l="1"/>
  <c r="O225" i="23" s="1"/>
  <c r="CN208" i="23"/>
  <c r="CO208" i="23" s="1"/>
  <c r="CM208" i="23" s="1"/>
  <c r="CR208" i="23" s="1"/>
  <c r="CS208" i="23" s="1"/>
  <c r="CQ208" i="23" s="1"/>
  <c r="AW208" i="23" s="1"/>
  <c r="P209" i="23"/>
  <c r="CB209" i="23" s="1"/>
  <c r="S209" i="23"/>
  <c r="T209" i="23" s="1"/>
  <c r="AR208" i="23" l="1"/>
  <c r="CC209" i="23"/>
  <c r="AB225" i="23"/>
  <c r="AA225" i="23" s="1"/>
  <c r="Z226" i="23" s="1"/>
  <c r="Y226" i="23" s="1"/>
  <c r="BJ226" i="23" l="1"/>
  <c r="O226" i="23" s="1"/>
  <c r="DA208" i="23"/>
  <c r="CY208" i="23"/>
  <c r="AM209" i="23"/>
  <c r="AL209" i="23" s="1"/>
  <c r="CZ208" i="23"/>
  <c r="AN209" i="23"/>
  <c r="AO209" i="23" l="1"/>
  <c r="AU209" i="23"/>
  <c r="AB226" i="23"/>
  <c r="AA226" i="23" s="1"/>
  <c r="Z227" i="23" s="1"/>
  <c r="Y227" i="23" s="1"/>
  <c r="BJ227" i="23" l="1"/>
  <c r="O227" i="23" s="1"/>
  <c r="AB227" i="23"/>
  <c r="AA227" i="23" s="1"/>
  <c r="Z228" i="23" s="1"/>
  <c r="Y228" i="23" s="1"/>
  <c r="AV209" i="23"/>
  <c r="BN209" i="23"/>
  <c r="AP209" i="23"/>
  <c r="CF209" i="23" s="1"/>
  <c r="CE209" i="23" s="1"/>
  <c r="CI209" i="23" s="1"/>
  <c r="CH209" i="23" s="1"/>
  <c r="BO209" i="23"/>
  <c r="BP209" i="23" s="1"/>
  <c r="BM209" i="23"/>
  <c r="BL209" i="23" s="1"/>
  <c r="BK209" i="23"/>
  <c r="BJ228" i="23" l="1"/>
  <c r="O228" i="23" s="1"/>
  <c r="AB228" i="23"/>
  <c r="AA228" i="23" s="1"/>
  <c r="Z229" i="23" s="1"/>
  <c r="Y229" i="23" s="1"/>
  <c r="AQ209" i="23"/>
  <c r="CN209" i="23" s="1"/>
  <c r="CO209" i="23" s="1"/>
  <c r="CM209" i="23" s="1"/>
  <c r="AR209" i="23" s="1"/>
  <c r="Q209" i="23"/>
  <c r="N210" i="23" s="1"/>
  <c r="CK209" i="23"/>
  <c r="V209" i="23"/>
  <c r="U209" i="23" s="1"/>
  <c r="CY209" i="23" l="1"/>
  <c r="AM210" i="23"/>
  <c r="BJ229" i="23"/>
  <c r="O229" i="23" s="1"/>
  <c r="S210" i="23"/>
  <c r="T210" i="23" s="1"/>
  <c r="P210" i="23"/>
  <c r="CB210" i="23" s="1"/>
  <c r="CR209" i="23"/>
  <c r="CS209" i="23" s="1"/>
  <c r="CQ209" i="23" s="1"/>
  <c r="AW209" i="23" s="1"/>
  <c r="AN210" i="23" s="1"/>
  <c r="CC210" i="23" l="1"/>
  <c r="DA209" i="23"/>
  <c r="AB229" i="23"/>
  <c r="AA229" i="23" s="1"/>
  <c r="Z230" i="23" s="1"/>
  <c r="Y230" i="23" s="1"/>
  <c r="AU210" i="23"/>
  <c r="AL210" i="23"/>
  <c r="AO210" i="23" s="1"/>
  <c r="CZ209" i="23"/>
  <c r="BJ230" i="23" l="1"/>
  <c r="O230" i="23" s="1"/>
  <c r="AB230" i="23"/>
  <c r="AA230" i="23" s="1"/>
  <c r="Z231" i="23" s="1"/>
  <c r="Y231" i="23" s="1"/>
  <c r="BM210" i="23"/>
  <c r="BL210" i="23" s="1"/>
  <c r="BN210" i="23"/>
  <c r="BO210" i="23"/>
  <c r="AP210" i="23"/>
  <c r="CF210" i="23" s="1"/>
  <c r="CE210" i="23" s="1"/>
  <c r="CI210" i="23" s="1"/>
  <c r="CH210" i="23" s="1"/>
  <c r="BK210" i="23"/>
  <c r="AQ210" i="23" l="1"/>
  <c r="Q210" i="23"/>
  <c r="N211" i="23" s="1"/>
  <c r="CK210" i="23"/>
  <c r="V210" i="23"/>
  <c r="U210" i="23" s="1"/>
  <c r="BJ231" i="23"/>
  <c r="O231" i="23" s="1"/>
  <c r="BP210" i="23"/>
  <c r="AV210" i="23"/>
  <c r="AB231" i="23" l="1"/>
  <c r="AA231" i="23" s="1"/>
  <c r="Z232" i="23" s="1"/>
  <c r="Y232" i="23" s="1"/>
  <c r="P211" i="23"/>
  <c r="S211" i="23"/>
  <c r="T211" i="23" s="1"/>
  <c r="CC211" i="23" s="1"/>
  <c r="CN210" i="23"/>
  <c r="CO210" i="23" s="1"/>
  <c r="CM210" i="23" s="1"/>
  <c r="CR210" i="23" s="1"/>
  <c r="CS210" i="23" s="1"/>
  <c r="CQ210" i="23" s="1"/>
  <c r="AW210" i="23" s="1"/>
  <c r="CB211" i="23" l="1"/>
  <c r="AR210" i="23"/>
  <c r="BJ232" i="23"/>
  <c r="O232" i="23" s="1"/>
  <c r="CY210" i="23" l="1"/>
  <c r="AN211" i="23"/>
  <c r="AL211" i="23" s="1"/>
  <c r="CZ210" i="23"/>
  <c r="DA210" i="23"/>
  <c r="AM211" i="23"/>
  <c r="AB232" i="23"/>
  <c r="AA232" i="23" s="1"/>
  <c r="Z233" i="23" s="1"/>
  <c r="Y233" i="23" s="1"/>
  <c r="BJ233" i="23" l="1"/>
  <c r="O233" i="23" s="1"/>
  <c r="AO211" i="23"/>
  <c r="AU211" i="23"/>
  <c r="BN211" i="23" l="1"/>
  <c r="AB233" i="23"/>
  <c r="AA233" i="23" s="1"/>
  <c r="Z234" i="23" s="1"/>
  <c r="Y234" i="23" s="1"/>
  <c r="AP211" i="23"/>
  <c r="BO211" i="23"/>
  <c r="BM211" i="23"/>
  <c r="BL211" i="23" s="1"/>
  <c r="BK211" i="23"/>
  <c r="CF211" i="23" l="1"/>
  <c r="CE211" i="23" s="1"/>
  <c r="CI211" i="23" s="1"/>
  <c r="CH211" i="23" s="1"/>
  <c r="AQ211" i="23" s="1"/>
  <c r="CN211" i="23" s="1"/>
  <c r="CO211" i="23" s="1"/>
  <c r="CM211" i="23" s="1"/>
  <c r="AR211" i="23" s="1"/>
  <c r="AV211" i="23"/>
  <c r="BJ234" i="23"/>
  <c r="O234" i="23" s="1"/>
  <c r="AB234" i="23"/>
  <c r="AA234" i="23" s="1"/>
  <c r="Z235" i="23" s="1"/>
  <c r="Y235" i="23" s="1"/>
  <c r="BP211" i="23"/>
  <c r="AM212" i="23" l="1"/>
  <c r="CY211" i="23"/>
  <c r="BJ235" i="23"/>
  <c r="O235" i="23" s="1"/>
  <c r="CR211" i="23"/>
  <c r="CS211" i="23" s="1"/>
  <c r="CQ211" i="23" s="1"/>
  <c r="AW211" i="23" s="1"/>
  <c r="CZ211" i="23" s="1"/>
  <c r="V211" i="23"/>
  <c r="U211" i="23" s="1"/>
  <c r="Q211" i="23"/>
  <c r="N212" i="23" s="1"/>
  <c r="CK211" i="23"/>
  <c r="DA211" i="23" l="1"/>
  <c r="AB235" i="23"/>
  <c r="AA235" i="23" s="1"/>
  <c r="Z236" i="23" s="1"/>
  <c r="Y236" i="23" s="1"/>
  <c r="AN212" i="23"/>
  <c r="AL212" i="23" s="1"/>
  <c r="AO212" i="23" s="1"/>
  <c r="S212" i="23"/>
  <c r="T212" i="23" s="1"/>
  <c r="P212" i="23"/>
  <c r="CB212" i="23" s="1"/>
  <c r="AP212" i="23" l="1"/>
  <c r="CF212" i="23" s="1"/>
  <c r="CE212" i="23" s="1"/>
  <c r="CI212" i="23" s="1"/>
  <c r="CH212" i="23" s="1"/>
  <c r="V212" i="23" s="1"/>
  <c r="U212" i="23" s="1"/>
  <c r="BN212" i="23"/>
  <c r="BK212" i="23"/>
  <c r="AU212" i="23"/>
  <c r="AV212" i="23" s="1"/>
  <c r="BJ236" i="23"/>
  <c r="O236" i="23" s="1"/>
  <c r="CC212" i="23"/>
  <c r="AB236" i="23" l="1"/>
  <c r="AA236" i="23" s="1"/>
  <c r="Z237" i="23" s="1"/>
  <c r="Y237" i="23" s="1"/>
  <c r="BO212" i="23"/>
  <c r="BP212" i="23" s="1"/>
  <c r="BL212" i="23"/>
  <c r="BM212" i="23"/>
  <c r="AQ212" i="23"/>
  <c r="Q212" i="23"/>
  <c r="N213" i="23" s="1"/>
  <c r="CK212" i="23"/>
  <c r="S213" i="23" l="1"/>
  <c r="T213" i="23" s="1"/>
  <c r="P213" i="23"/>
  <c r="CB213" i="23" s="1"/>
  <c r="CN212" i="23"/>
  <c r="CO212" i="23" s="1"/>
  <c r="CM212" i="23" s="1"/>
  <c r="CR212" i="23" s="1"/>
  <c r="CS212" i="23" s="1"/>
  <c r="CQ212" i="23" s="1"/>
  <c r="AW212" i="23" s="1"/>
  <c r="BJ237" i="23"/>
  <c r="O237" i="23" s="1"/>
  <c r="AB237" i="23"/>
  <c r="AA237" i="23" s="1"/>
  <c r="Z238" i="23" s="1"/>
  <c r="Y238" i="23" s="1"/>
  <c r="AR212" i="23" l="1"/>
  <c r="BJ238" i="23"/>
  <c r="O238" i="23" s="1"/>
  <c r="AB238" i="23"/>
  <c r="AA238" i="23" s="1"/>
  <c r="Z239" i="23" s="1"/>
  <c r="Y239" i="23" s="1"/>
  <c r="CC213" i="23"/>
  <c r="BJ239" i="23" l="1"/>
  <c r="O239" i="23" s="1"/>
  <c r="AB239" i="23"/>
  <c r="AA239" i="23" s="1"/>
  <c r="Z240" i="23" s="1"/>
  <c r="Y240" i="23" s="1"/>
  <c r="DA212" i="23"/>
  <c r="AN213" i="23"/>
  <c r="AL213" i="23" s="1"/>
  <c r="CY212" i="23"/>
  <c r="AM213" i="23"/>
  <c r="CZ212" i="23"/>
  <c r="AO213" i="23" l="1"/>
  <c r="AU213" i="23"/>
  <c r="BJ240" i="23"/>
  <c r="O240" i="23" s="1"/>
  <c r="AB240" i="23" l="1"/>
  <c r="AA240" i="23" s="1"/>
  <c r="Z241" i="23" s="1"/>
  <c r="Y241" i="23" s="1"/>
  <c r="AP213" i="23"/>
  <c r="CF213" i="23" s="1"/>
  <c r="CE213" i="23" s="1"/>
  <c r="CI213" i="23" s="1"/>
  <c r="CH213" i="23" s="1"/>
  <c r="BM213" i="23"/>
  <c r="BN213" i="23"/>
  <c r="BO213" i="23"/>
  <c r="BK213" i="23"/>
  <c r="BL213" i="23" l="1"/>
  <c r="AQ213" i="23"/>
  <c r="Q213" i="23"/>
  <c r="N214" i="23" s="1"/>
  <c r="CK213" i="23"/>
  <c r="V213" i="23"/>
  <c r="U213" i="23" s="1"/>
  <c r="BP213" i="23"/>
  <c r="BJ241" i="23"/>
  <c r="O241" i="23" s="1"/>
  <c r="AV213" i="23"/>
  <c r="AB241" i="23" l="1"/>
  <c r="AA241" i="23" s="1"/>
  <c r="Z242" i="23" s="1"/>
  <c r="Y242" i="23" s="1"/>
  <c r="CN213" i="23"/>
  <c r="CO213" i="23" s="1"/>
  <c r="CM213" i="23" s="1"/>
  <c r="CR213" i="23" s="1"/>
  <c r="CS213" i="23" s="1"/>
  <c r="CQ213" i="23" s="1"/>
  <c r="AW213" i="23" s="1"/>
  <c r="AR213" i="23"/>
  <c r="P214" i="23"/>
  <c r="CB214" i="23" s="1"/>
  <c r="S214" i="23"/>
  <c r="T214" i="23" s="1"/>
  <c r="DA213" i="23" l="1"/>
  <c r="CY213" i="23"/>
  <c r="CZ213" i="23"/>
  <c r="AN214" i="23"/>
  <c r="AL214" i="23" s="1"/>
  <c r="AO214" i="23" s="1"/>
  <c r="AM214" i="23"/>
  <c r="CC214" i="23"/>
  <c r="BJ242" i="23"/>
  <c r="O242" i="23" s="1"/>
  <c r="AB242" i="23"/>
  <c r="AA242" i="23" s="1"/>
  <c r="Z243" i="23" s="1"/>
  <c r="Y243" i="23" s="1"/>
  <c r="AP214" i="23" l="1"/>
  <c r="CF214" i="23" s="1"/>
  <c r="CE214" i="23" s="1"/>
  <c r="CI214" i="23" s="1"/>
  <c r="CH214" i="23" s="1"/>
  <c r="BN214" i="23"/>
  <c r="BK214" i="23"/>
  <c r="BJ243" i="23"/>
  <c r="O243" i="23" s="1"/>
  <c r="AU214" i="23"/>
  <c r="AB243" i="23" l="1"/>
  <c r="AA243" i="23" s="1"/>
  <c r="Z244" i="23" s="1"/>
  <c r="Y244" i="23" s="1"/>
  <c r="BM214" i="23"/>
  <c r="AV214" i="23"/>
  <c r="BO214" i="23"/>
  <c r="BP214" i="23" s="1"/>
  <c r="BL214" i="23"/>
  <c r="AQ214" i="23"/>
  <c r="Q214" i="23"/>
  <c r="N215" i="23" s="1"/>
  <c r="U214" i="23"/>
  <c r="CK214" i="23"/>
  <c r="V214" i="23"/>
  <c r="S215" i="23" l="1"/>
  <c r="T215" i="23" s="1"/>
  <c r="P215" i="23"/>
  <c r="CB215" i="23" s="1"/>
  <c r="CN214" i="23"/>
  <c r="CO214" i="23" s="1"/>
  <c r="CM214" i="23" s="1"/>
  <c r="CR214" i="23" s="1"/>
  <c r="CS214" i="23" s="1"/>
  <c r="CQ214" i="23" s="1"/>
  <c r="AW214" i="23" s="1"/>
  <c r="AR214" i="23"/>
  <c r="BJ244" i="23"/>
  <c r="O244" i="23" s="1"/>
  <c r="AB244" i="23"/>
  <c r="AA244" i="23" s="1"/>
  <c r="Z245" i="23" s="1"/>
  <c r="Y245" i="23" s="1"/>
  <c r="CY214" i="23" l="1"/>
  <c r="AN215" i="23"/>
  <c r="AL215" i="23" s="1"/>
  <c r="AO215" i="23" s="1"/>
  <c r="CZ214" i="23"/>
  <c r="DA214" i="23"/>
  <c r="AM215" i="23"/>
  <c r="AU215" i="23"/>
  <c r="BJ245" i="23"/>
  <c r="O245" i="23" s="1"/>
  <c r="AB245" i="23"/>
  <c r="AA245" i="23" s="1"/>
  <c r="Z246" i="23" s="1"/>
  <c r="Y246" i="23" s="1"/>
  <c r="CC215" i="23"/>
  <c r="BJ246" i="23" l="1"/>
  <c r="O246" i="23" s="1"/>
  <c r="AB246" i="23"/>
  <c r="AA246" i="23" s="1"/>
  <c r="Z247" i="23" s="1"/>
  <c r="Y247" i="23" s="1"/>
  <c r="BN215" i="23"/>
  <c r="AP215" i="23"/>
  <c r="CF215" i="23" s="1"/>
  <c r="CE215" i="23" s="1"/>
  <c r="CI215" i="23" s="1"/>
  <c r="CH215" i="23" s="1"/>
  <c r="BO215" i="23"/>
  <c r="BP215" i="23" s="1"/>
  <c r="BM215" i="23"/>
  <c r="BK215" i="23"/>
  <c r="AQ215" i="23" l="1"/>
  <c r="CN215" i="23" s="1"/>
  <c r="CO215" i="23" s="1"/>
  <c r="CM215" i="23" s="1"/>
  <c r="AR215" i="23" s="1"/>
  <c r="U215" i="23"/>
  <c r="Q215" i="23"/>
  <c r="N216" i="23" s="1"/>
  <c r="CK215" i="23"/>
  <c r="V215" i="23"/>
  <c r="BL215" i="23"/>
  <c r="AV215" i="23"/>
  <c r="CR215" i="23" s="1"/>
  <c r="CS215" i="23" s="1"/>
  <c r="CQ215" i="23" s="1"/>
  <c r="AW215" i="23" s="1"/>
  <c r="BJ247" i="23"/>
  <c r="O247" i="23" s="1"/>
  <c r="CZ215" i="23" l="1"/>
  <c r="S216" i="23"/>
  <c r="T216" i="23" s="1"/>
  <c r="P216" i="23"/>
  <c r="CB216" i="23" s="1"/>
  <c r="AB247" i="23"/>
  <c r="AA247" i="23" s="1"/>
  <c r="Z248" i="23" s="1"/>
  <c r="Y248" i="23" s="1"/>
  <c r="AM216" i="23"/>
  <c r="CY215" i="23"/>
  <c r="DA215" i="23"/>
  <c r="AN216" i="23"/>
  <c r="AL216" i="23" s="1"/>
  <c r="AO216" i="23" s="1"/>
  <c r="CC216" i="23" l="1"/>
  <c r="AP216" i="23"/>
  <c r="BK216" i="23"/>
  <c r="BO216" i="23"/>
  <c r="BP216" i="23" s="1"/>
  <c r="AU216" i="23"/>
  <c r="AV216" i="23" s="1"/>
  <c r="BJ248" i="23"/>
  <c r="O248" i="23" s="1"/>
  <c r="AB248" i="23"/>
  <c r="AA248" i="23" s="1"/>
  <c r="Z249" i="23" s="1"/>
  <c r="Y249" i="23" s="1"/>
  <c r="CF216" i="23" l="1"/>
  <c r="CE216" i="23" s="1"/>
  <c r="CI216" i="23" s="1"/>
  <c r="CH216" i="23" s="1"/>
  <c r="AQ216" i="23" s="1"/>
  <c r="BJ249" i="23"/>
  <c r="O249" i="23" s="1"/>
  <c r="BN216" i="23"/>
  <c r="BM216" i="23"/>
  <c r="CN216" i="23" l="1"/>
  <c r="CO216" i="23" s="1"/>
  <c r="CM216" i="23" s="1"/>
  <c r="CR216" i="23" s="1"/>
  <c r="CS216" i="23" s="1"/>
  <c r="CQ216" i="23" s="1"/>
  <c r="AW216" i="23" s="1"/>
  <c r="AB249" i="23"/>
  <c r="AA249" i="23" s="1"/>
  <c r="Z250" i="23" s="1"/>
  <c r="Y250" i="23" s="1"/>
  <c r="BL216" i="23"/>
  <c r="CK216" i="23"/>
  <c r="Q216" i="23"/>
  <c r="N217" i="23" s="1"/>
  <c r="V216" i="23"/>
  <c r="U216" i="23" s="1"/>
  <c r="BJ250" i="23" l="1"/>
  <c r="O250" i="23" s="1"/>
  <c r="P217" i="23"/>
  <c r="S217" i="23"/>
  <c r="T217" i="23" s="1"/>
  <c r="AR216" i="23"/>
  <c r="CC217" i="23" l="1"/>
  <c r="CB217" i="23"/>
  <c r="AB250" i="23"/>
  <c r="AA250" i="23" s="1"/>
  <c r="Z251" i="23" s="1"/>
  <c r="Y251" i="23" s="1"/>
  <c r="DA216" i="23"/>
  <c r="AM217" i="23"/>
  <c r="AN217" i="23"/>
  <c r="AL217" i="23" s="1"/>
  <c r="CZ216" i="23"/>
  <c r="CY216" i="23"/>
  <c r="BJ251" i="23" l="1"/>
  <c r="O251" i="23" s="1"/>
  <c r="AB251" i="23"/>
  <c r="AA251" i="23" s="1"/>
  <c r="Z252" i="23" s="1"/>
  <c r="Y252" i="23" s="1"/>
  <c r="AO217" i="23"/>
  <c r="AU217" i="23"/>
  <c r="BJ252" i="23" l="1"/>
  <c r="O252" i="23" s="1"/>
  <c r="AB252" i="23"/>
  <c r="AA252" i="23" s="1"/>
  <c r="Z253" i="23" s="1"/>
  <c r="Y253" i="23" s="1"/>
  <c r="BO217" i="23"/>
  <c r="BP217" i="23" s="1"/>
  <c r="BK217" i="23"/>
  <c r="BM217" i="23"/>
  <c r="BN217" i="23"/>
  <c r="AP217" i="23"/>
  <c r="CF217" i="23" s="1"/>
  <c r="CE217" i="23" s="1"/>
  <c r="CI217" i="23" s="1"/>
  <c r="CH217" i="23" s="1"/>
  <c r="AQ217" i="23" l="1"/>
  <c r="CN217" i="23" s="1"/>
  <c r="CO217" i="23" s="1"/>
  <c r="CM217" i="23" s="1"/>
  <c r="AR217" i="23" s="1"/>
  <c r="Q217" i="23"/>
  <c r="N218" i="23" s="1"/>
  <c r="CK217" i="23"/>
  <c r="V217" i="23"/>
  <c r="U217" i="23" s="1"/>
  <c r="BJ253" i="23"/>
  <c r="O253" i="23" s="1"/>
  <c r="BL217" i="23"/>
  <c r="AV217" i="23"/>
  <c r="CR217" i="23" s="1"/>
  <c r="CS217" i="23" s="1"/>
  <c r="CQ217" i="23" s="1"/>
  <c r="AW217" i="23" s="1"/>
  <c r="CZ217" i="23" l="1"/>
  <c r="AB253" i="23"/>
  <c r="AA253" i="23" s="1"/>
  <c r="Z254" i="23" s="1"/>
  <c r="Y254" i="23" s="1"/>
  <c r="P218" i="23"/>
  <c r="S218" i="23"/>
  <c r="T218" i="23" s="1"/>
  <c r="CY217" i="23"/>
  <c r="AM218" i="23"/>
  <c r="AN218" i="23"/>
  <c r="AL218" i="23" s="1"/>
  <c r="AO218" i="23" s="1"/>
  <c r="DA217" i="23"/>
  <c r="AP218" i="23" l="1"/>
  <c r="BM218" i="23"/>
  <c r="BL218" i="23" s="1"/>
  <c r="BO218" i="23"/>
  <c r="BN218" i="23"/>
  <c r="CB218" i="23"/>
  <c r="BJ254" i="23"/>
  <c r="O254" i="23" s="1"/>
  <c r="AU218" i="23"/>
  <c r="AV218" i="23" s="1"/>
  <c r="CC218" i="23"/>
  <c r="AB254" i="23" l="1"/>
  <c r="AA254" i="23" s="1"/>
  <c r="Z255" i="23" s="1"/>
  <c r="Y255" i="23" s="1"/>
  <c r="BK218" i="23"/>
  <c r="BP218" i="23" s="1"/>
  <c r="CF218" i="23"/>
  <c r="CE218" i="23" s="1"/>
  <c r="CI218" i="23" s="1"/>
  <c r="CH218" i="23" s="1"/>
  <c r="CK218" i="23" l="1"/>
  <c r="Q218" i="23"/>
  <c r="N219" i="23" s="1"/>
  <c r="V218" i="23"/>
  <c r="U218" i="23" s="1"/>
  <c r="AQ218" i="23"/>
  <c r="BJ255" i="23"/>
  <c r="O255" i="23" s="1"/>
  <c r="AB255" i="23"/>
  <c r="AA255" i="23" s="1"/>
  <c r="Z256" i="23" s="1"/>
  <c r="Y256" i="23" s="1"/>
  <c r="CN218" i="23" l="1"/>
  <c r="CO218" i="23" s="1"/>
  <c r="CM218" i="23" s="1"/>
  <c r="CR218" i="23" s="1"/>
  <c r="CS218" i="23" s="1"/>
  <c r="CQ218" i="23" s="1"/>
  <c r="AW218" i="23" s="1"/>
  <c r="BJ256" i="23"/>
  <c r="O256" i="23" s="1"/>
  <c r="P219" i="23"/>
  <c r="CB219" i="23" s="1"/>
  <c r="S219" i="23"/>
  <c r="T219" i="23" s="1"/>
  <c r="AB256" i="23" l="1"/>
  <c r="AA256" i="23" s="1"/>
  <c r="Z257" i="23" s="1"/>
  <c r="Y257" i="23" s="1"/>
  <c r="CC219" i="23"/>
  <c r="AR218" i="23"/>
  <c r="AM219" i="23" l="1"/>
  <c r="CY218" i="23"/>
  <c r="AN219" i="23"/>
  <c r="AL219" i="23" s="1"/>
  <c r="DA218" i="23"/>
  <c r="CZ218" i="23"/>
  <c r="BJ257" i="23"/>
  <c r="O257" i="23" s="1"/>
  <c r="AB257" i="23"/>
  <c r="AA257" i="23" s="1"/>
  <c r="Z258" i="23" s="1"/>
  <c r="Y258" i="23" s="1"/>
  <c r="BJ258" i="23" l="1"/>
  <c r="O258" i="23" s="1"/>
  <c r="AO219" i="23"/>
  <c r="AU219" i="23"/>
  <c r="BN219" i="23" l="1"/>
  <c r="AP219" i="23"/>
  <c r="CF219" i="23" s="1"/>
  <c r="CE219" i="23" s="1"/>
  <c r="CI219" i="23" s="1"/>
  <c r="CH219" i="23" s="1"/>
  <c r="BK219" i="23"/>
  <c r="BO219" i="23"/>
  <c r="BM219" i="23"/>
  <c r="BL219" i="23" s="1"/>
  <c r="AB258" i="23"/>
  <c r="AA258" i="23" s="1"/>
  <c r="Z259" i="23" s="1"/>
  <c r="Y259" i="23" s="1"/>
  <c r="AQ219" i="23" l="1"/>
  <c r="CK219" i="23"/>
  <c r="Q219" i="23"/>
  <c r="N220" i="23" s="1"/>
  <c r="V219" i="23"/>
  <c r="U219" i="23" s="1"/>
  <c r="AB259" i="23"/>
  <c r="AA259" i="23" s="1"/>
  <c r="Z260" i="23" s="1"/>
  <c r="Y260" i="23" s="1"/>
  <c r="BJ259" i="23"/>
  <c r="O259" i="23" s="1"/>
  <c r="BP219" i="23"/>
  <c r="AV219" i="23"/>
  <c r="S220" i="23" l="1"/>
  <c r="T220" i="23" s="1"/>
  <c r="P220" i="23"/>
  <c r="BJ260" i="23"/>
  <c r="O260" i="23" s="1"/>
  <c r="CN219" i="23"/>
  <c r="CO219" i="23" s="1"/>
  <c r="CM219" i="23" s="1"/>
  <c r="CR219" i="23" s="1"/>
  <c r="CS219" i="23" s="1"/>
  <c r="CQ219" i="23" s="1"/>
  <c r="AW219" i="23" s="1"/>
  <c r="AB260" i="23" l="1"/>
  <c r="AA260" i="23" s="1"/>
  <c r="Z261" i="23" s="1"/>
  <c r="Y261" i="23" s="1"/>
  <c r="AR219" i="23"/>
  <c r="CB220" i="23"/>
  <c r="CC220" i="23"/>
  <c r="DA219" i="23" l="1"/>
  <c r="CY219" i="23"/>
  <c r="CZ219" i="23"/>
  <c r="AM220" i="23"/>
  <c r="AN220" i="23"/>
  <c r="AL220" i="23" s="1"/>
  <c r="BJ261" i="23"/>
  <c r="O261" i="23" s="1"/>
  <c r="AB261" i="23"/>
  <c r="AA261" i="23" s="1"/>
  <c r="Z262" i="23" s="1"/>
  <c r="Y262" i="23" s="1"/>
  <c r="BJ262" i="23" l="1"/>
  <c r="O262" i="23" s="1"/>
  <c r="AB262" i="23"/>
  <c r="AA262" i="23" s="1"/>
  <c r="Z263" i="23" s="1"/>
  <c r="Y263" i="23" s="1"/>
  <c r="AO220" i="23"/>
  <c r="AU220" i="23"/>
  <c r="BM220" i="23" l="1"/>
  <c r="AP220" i="23"/>
  <c r="CF220" i="23" s="1"/>
  <c r="CE220" i="23" s="1"/>
  <c r="CI220" i="23" s="1"/>
  <c r="CH220" i="23" s="1"/>
  <c r="BK220" i="23"/>
  <c r="BN220" i="23"/>
  <c r="BL220" i="23" s="1"/>
  <c r="BO220" i="23"/>
  <c r="BP220" i="23" s="1"/>
  <c r="BJ263" i="23"/>
  <c r="O263" i="23" s="1"/>
  <c r="AB263" i="23" l="1"/>
  <c r="AA263" i="23" s="1"/>
  <c r="Z264" i="23" s="1"/>
  <c r="Y264" i="23" s="1"/>
  <c r="AQ220" i="23"/>
  <c r="CN220" i="23" s="1"/>
  <c r="CO220" i="23" s="1"/>
  <c r="CM220" i="23" s="1"/>
  <c r="AR220" i="23" s="1"/>
  <c r="CK220" i="23"/>
  <c r="Q220" i="23"/>
  <c r="N221" i="23" s="1"/>
  <c r="V220" i="23"/>
  <c r="U220" i="23" s="1"/>
  <c r="AV220" i="23"/>
  <c r="CR220" i="23" s="1"/>
  <c r="CS220" i="23" s="1"/>
  <c r="CQ220" i="23" s="1"/>
  <c r="AW220" i="23" s="1"/>
  <c r="P221" i="23" l="1"/>
  <c r="S221" i="23"/>
  <c r="T221" i="23" s="1"/>
  <c r="CZ220" i="23"/>
  <c r="CY220" i="23"/>
  <c r="AM221" i="23"/>
  <c r="DA220" i="23"/>
  <c r="AN221" i="23"/>
  <c r="AL221" i="23" s="1"/>
  <c r="AO221" i="23" s="1"/>
  <c r="BJ264" i="23"/>
  <c r="O264" i="23" s="1"/>
  <c r="AB264" i="23"/>
  <c r="AA264" i="23" s="1"/>
  <c r="Z265" i="23" s="1"/>
  <c r="Y265" i="23" s="1"/>
  <c r="AP221" i="23" l="1"/>
  <c r="BM221" i="23"/>
  <c r="BL221" i="23" s="1"/>
  <c r="BN221" i="23"/>
  <c r="AU221" i="23"/>
  <c r="AV221" i="23" s="1"/>
  <c r="BJ265" i="23"/>
  <c r="O265" i="23" s="1"/>
  <c r="AB265" i="23"/>
  <c r="AA265" i="23" s="1"/>
  <c r="Z266" i="23" s="1"/>
  <c r="Y266" i="23" s="1"/>
  <c r="CC221" i="23"/>
  <c r="CB221" i="23"/>
  <c r="BJ266" i="23" l="1"/>
  <c r="O266" i="23" s="1"/>
  <c r="BK221" i="23"/>
  <c r="BO221" i="23"/>
  <c r="BP221" i="23" s="1"/>
  <c r="CF221" i="23"/>
  <c r="CE221" i="23" s="1"/>
  <c r="CI221" i="23" s="1"/>
  <c r="CH221" i="23" s="1"/>
  <c r="CK221" i="23" l="1"/>
  <c r="Q221" i="23"/>
  <c r="N222" i="23" s="1"/>
  <c r="V221" i="23"/>
  <c r="U221" i="23" s="1"/>
  <c r="AQ221" i="23"/>
  <c r="AB266" i="23"/>
  <c r="AA266" i="23" s="1"/>
  <c r="Z267" i="23" s="1"/>
  <c r="Y267" i="23" s="1"/>
  <c r="CN221" i="23" l="1"/>
  <c r="S222" i="23"/>
  <c r="T222" i="23" s="1"/>
  <c r="P222" i="23"/>
  <c r="BJ267" i="23"/>
  <c r="O267" i="23" s="1"/>
  <c r="AB267" i="23"/>
  <c r="AA267" i="23" s="1"/>
  <c r="Z268" i="23" s="1"/>
  <c r="Y268" i="23" s="1"/>
  <c r="CB222" i="23" l="1"/>
  <c r="CC222" i="23"/>
  <c r="BJ268" i="23"/>
  <c r="O268" i="23" s="1"/>
  <c r="CO221" i="23"/>
  <c r="CM221" i="23" s="1"/>
  <c r="CR221" i="23" l="1"/>
  <c r="CS221" i="23" s="1"/>
  <c r="CQ221" i="23" s="1"/>
  <c r="AW221" i="23" s="1"/>
  <c r="AR221" i="23"/>
  <c r="AB268" i="23"/>
  <c r="AA268" i="23" s="1"/>
  <c r="Z269" i="23" s="1"/>
  <c r="Y269" i="23" s="1"/>
  <c r="BJ269" i="23" l="1"/>
  <c r="O269" i="23" s="1"/>
  <c r="AB269" i="23"/>
  <c r="AA269" i="23" s="1"/>
  <c r="Z270" i="23" s="1"/>
  <c r="Y270" i="23" s="1"/>
  <c r="CZ221" i="23"/>
  <c r="AN222" i="23"/>
  <c r="AL222" i="23" s="1"/>
  <c r="AO222" i="23" s="1"/>
  <c r="AM222" i="23"/>
  <c r="CY221" i="23"/>
  <c r="DA221" i="23"/>
  <c r="AU222" i="23"/>
  <c r="BK222" i="23" l="1"/>
  <c r="AP222" i="23"/>
  <c r="BM222" i="23"/>
  <c r="BL222" i="23" s="1"/>
  <c r="BN222" i="23"/>
  <c r="BO222" i="23"/>
  <c r="BJ270" i="23"/>
  <c r="O270" i="23" s="1"/>
  <c r="AB270" i="23"/>
  <c r="AA270" i="23" s="1"/>
  <c r="Z271" i="23" s="1"/>
  <c r="Y271" i="23" s="1"/>
  <c r="BJ271" i="23" l="1"/>
  <c r="O271" i="23" s="1"/>
  <c r="CF222" i="23"/>
  <c r="CE222" i="23" s="1"/>
  <c r="CI222" i="23" s="1"/>
  <c r="CH222" i="23" s="1"/>
  <c r="AQ222" i="23" s="1"/>
  <c r="BP222" i="23"/>
  <c r="AV222" i="23"/>
  <c r="CN222" i="23" l="1"/>
  <c r="CO222" i="23" s="1"/>
  <c r="CM222" i="23" s="1"/>
  <c r="CR222" i="23" s="1"/>
  <c r="CS222" i="23" s="1"/>
  <c r="CQ222" i="23" s="1"/>
  <c r="AW222" i="23" s="1"/>
  <c r="AR222" i="23"/>
  <c r="CK222" i="23"/>
  <c r="Q222" i="23"/>
  <c r="N223" i="23" s="1"/>
  <c r="V222" i="23"/>
  <c r="U222" i="23" s="1"/>
  <c r="AB271" i="23"/>
  <c r="AA271" i="23" s="1"/>
  <c r="Z272" i="23" s="1"/>
  <c r="Y272" i="23" s="1"/>
  <c r="P223" i="23" l="1"/>
  <c r="S223" i="23"/>
  <c r="T223" i="23" s="1"/>
  <c r="DA222" i="23"/>
  <c r="AN223" i="23"/>
  <c r="AL223" i="23" s="1"/>
  <c r="AO223" i="23" s="1"/>
  <c r="CY222" i="23"/>
  <c r="CZ222" i="23"/>
  <c r="AM223" i="23"/>
  <c r="BJ272" i="23"/>
  <c r="O272" i="23" s="1"/>
  <c r="AU223" i="23"/>
  <c r="AP223" i="23" l="1"/>
  <c r="BO223" i="23"/>
  <c r="BP223" i="23" s="1"/>
  <c r="BK223" i="23"/>
  <c r="BM223" i="23"/>
  <c r="BN223" i="23"/>
  <c r="CC223" i="23"/>
  <c r="AV223" i="23"/>
  <c r="AB272" i="23"/>
  <c r="AA272" i="23" s="1"/>
  <c r="Z273" i="23" s="1"/>
  <c r="Y273" i="23" s="1"/>
  <c r="CB223" i="23"/>
  <c r="BL223" i="23" l="1"/>
  <c r="BJ273" i="23"/>
  <c r="O273" i="23" s="1"/>
  <c r="CF223" i="23"/>
  <c r="CE223" i="23" s="1"/>
  <c r="CI223" i="23" s="1"/>
  <c r="CH223" i="23" s="1"/>
  <c r="AQ223" i="23"/>
  <c r="AB273" i="23" l="1"/>
  <c r="AA273" i="23" s="1"/>
  <c r="Z274" i="23" s="1"/>
  <c r="Y274" i="23" s="1"/>
  <c r="CN223" i="23"/>
  <c r="CK223" i="23"/>
  <c r="Q223" i="23"/>
  <c r="N224" i="23" s="1"/>
  <c r="V223" i="23"/>
  <c r="U223" i="23" s="1"/>
  <c r="S224" i="23" l="1"/>
  <c r="T224" i="23" s="1"/>
  <c r="P224" i="23"/>
  <c r="CO223" i="23"/>
  <c r="CM223" i="23" s="1"/>
  <c r="AB274" i="23"/>
  <c r="AA274" i="23" s="1"/>
  <c r="Z275" i="23" s="1"/>
  <c r="Y275" i="23" s="1"/>
  <c r="BJ274" i="23"/>
  <c r="O274" i="23" s="1"/>
  <c r="CR223" i="23" l="1"/>
  <c r="CS223" i="23" s="1"/>
  <c r="CQ223" i="23" s="1"/>
  <c r="AW223" i="23" s="1"/>
  <c r="AR223" i="23"/>
  <c r="CB224" i="23"/>
  <c r="BJ275" i="23"/>
  <c r="O275" i="23" s="1"/>
  <c r="AB275" i="23"/>
  <c r="AA275" i="23" s="1"/>
  <c r="Z276" i="23" s="1"/>
  <c r="Y276" i="23" s="1"/>
  <c r="CC224" i="23"/>
  <c r="AN224" i="23" l="1"/>
  <c r="AL224" i="23" s="1"/>
  <c r="AO224" i="23" s="1"/>
  <c r="CY223" i="23"/>
  <c r="DA223" i="23"/>
  <c r="AM224" i="23"/>
  <c r="CZ223" i="23"/>
  <c r="BJ276" i="23"/>
  <c r="O276" i="23" s="1"/>
  <c r="AB276" i="23"/>
  <c r="AA276" i="23" s="1"/>
  <c r="Z277" i="23" s="1"/>
  <c r="Y277" i="23" s="1"/>
  <c r="AU224" i="23"/>
  <c r="BJ277" i="23" l="1"/>
  <c r="O277" i="23" s="1"/>
  <c r="AB277" i="23"/>
  <c r="AA277" i="23" s="1"/>
  <c r="Z278" i="23" s="1"/>
  <c r="Y278" i="23" s="1"/>
  <c r="AP224" i="23"/>
  <c r="CF224" i="23" s="1"/>
  <c r="CE224" i="23" s="1"/>
  <c r="CI224" i="23" s="1"/>
  <c r="CH224" i="23" s="1"/>
  <c r="BN224" i="23"/>
  <c r="BK224" i="23"/>
  <c r="BM224" i="23"/>
  <c r="BL224" i="23" s="1"/>
  <c r="BO224" i="23"/>
  <c r="BP224" i="23" s="1"/>
  <c r="AQ224" i="23" l="1"/>
  <c r="CK224" i="23"/>
  <c r="Q224" i="23"/>
  <c r="N225" i="23" s="1"/>
  <c r="V224" i="23"/>
  <c r="U224" i="23" s="1"/>
  <c r="BJ278" i="23"/>
  <c r="O278" i="23" s="1"/>
  <c r="AV224" i="23"/>
  <c r="S225" i="23" l="1"/>
  <c r="T225" i="23" s="1"/>
  <c r="P225" i="23"/>
  <c r="CB225" i="23" s="1"/>
  <c r="AB278" i="23"/>
  <c r="AA278" i="23" s="1"/>
  <c r="Z279" i="23" s="1"/>
  <c r="Y279" i="23" s="1"/>
  <c r="CN224" i="23"/>
  <c r="BJ279" i="23" l="1"/>
  <c r="O279" i="23" s="1"/>
  <c r="CC225" i="23"/>
  <c r="CO224" i="23"/>
  <c r="CM224" i="23" s="1"/>
  <c r="CR224" i="23" l="1"/>
  <c r="CS224" i="23" s="1"/>
  <c r="CQ224" i="23" s="1"/>
  <c r="AW224" i="23" s="1"/>
  <c r="AR224" i="23"/>
  <c r="AB279" i="23"/>
  <c r="AA279" i="23" s="1"/>
  <c r="Z280" i="23" s="1"/>
  <c r="Y280" i="23" s="1"/>
  <c r="BJ280" i="23" l="1"/>
  <c r="O280" i="23" s="1"/>
  <c r="AM225" i="23"/>
  <c r="CZ224" i="23"/>
  <c r="AN225" i="23"/>
  <c r="AL225" i="23" s="1"/>
  <c r="AO225" i="23" s="1"/>
  <c r="DA224" i="23"/>
  <c r="CY224" i="23"/>
  <c r="AU225" i="23" l="1"/>
  <c r="AB280" i="23"/>
  <c r="AA280" i="23" s="1"/>
  <c r="Z281" i="23" s="1"/>
  <c r="Y281" i="23" s="1"/>
  <c r="AP225" i="23"/>
  <c r="BN225" i="23"/>
  <c r="BO225" i="23"/>
  <c r="BK225" i="23"/>
  <c r="BM225" i="23"/>
  <c r="BL225" i="23" s="1"/>
  <c r="BJ281" i="23" l="1"/>
  <c r="O281" i="23" s="1"/>
  <c r="CF225" i="23"/>
  <c r="CE225" i="23" s="1"/>
  <c r="CI225" i="23" s="1"/>
  <c r="CH225" i="23" s="1"/>
  <c r="AQ225" i="23" s="1"/>
  <c r="BP225" i="23"/>
  <c r="AV225" i="23"/>
  <c r="CN225" i="23" l="1"/>
  <c r="CK225" i="23"/>
  <c r="Q225" i="23"/>
  <c r="N226" i="23" s="1"/>
  <c r="V225" i="23"/>
  <c r="U225" i="23" s="1"/>
  <c r="AB281" i="23"/>
  <c r="AA281" i="23" s="1"/>
  <c r="Z282" i="23" s="1"/>
  <c r="Y282" i="23" s="1"/>
  <c r="S226" i="23" l="1"/>
  <c r="T226" i="23" s="1"/>
  <c r="P226" i="23"/>
  <c r="CB226" i="23" s="1"/>
  <c r="BJ282" i="23"/>
  <c r="O282" i="23" s="1"/>
  <c r="CO225" i="23"/>
  <c r="CM225" i="23"/>
  <c r="AB282" i="23" l="1"/>
  <c r="AA282" i="23" s="1"/>
  <c r="Z283" i="23" s="1"/>
  <c r="Y283" i="23" s="1"/>
  <c r="AR225" i="23"/>
  <c r="CR225" i="23"/>
  <c r="CS225" i="23" s="1"/>
  <c r="CQ225" i="23" s="1"/>
  <c r="AW225" i="23" s="1"/>
  <c r="CC226" i="23"/>
  <c r="CY225" i="23" l="1"/>
  <c r="DA225" i="23"/>
  <c r="CZ225" i="23"/>
  <c r="AM226" i="23"/>
  <c r="AN226" i="23"/>
  <c r="AL226" i="23" s="1"/>
  <c r="AO226" i="23" s="1"/>
  <c r="BJ283" i="23"/>
  <c r="O283" i="23" s="1"/>
  <c r="AB283" i="23"/>
  <c r="AA283" i="23" s="1"/>
  <c r="Z284" i="23" s="1"/>
  <c r="Y284" i="23" s="1"/>
  <c r="AP226" i="23" l="1"/>
  <c r="BJ284" i="23"/>
  <c r="O284" i="23" s="1"/>
  <c r="AB284" i="23"/>
  <c r="AA284" i="23" s="1"/>
  <c r="Z285" i="23" s="1"/>
  <c r="Y285" i="23" s="1"/>
  <c r="AU226" i="23"/>
  <c r="AV226" i="23" s="1"/>
  <c r="BK226" i="23" l="1"/>
  <c r="CF226" i="23"/>
  <c r="CE226" i="23" s="1"/>
  <c r="CI226" i="23" s="1"/>
  <c r="CH226" i="23" s="1"/>
  <c r="AQ226" i="23" s="1"/>
  <c r="BJ285" i="23"/>
  <c r="O285" i="23" s="1"/>
  <c r="BM226" i="23"/>
  <c r="BL226" i="23" s="1"/>
  <c r="BN226" i="23"/>
  <c r="BO226" i="23"/>
  <c r="BP226" i="23" s="1"/>
  <c r="CN226" i="23" l="1"/>
  <c r="CK226" i="23"/>
  <c r="Q226" i="23"/>
  <c r="N227" i="23" s="1"/>
  <c r="V226" i="23"/>
  <c r="U226" i="23" s="1"/>
  <c r="AB285" i="23"/>
  <c r="AA285" i="23" s="1"/>
  <c r="Z286" i="23" s="1"/>
  <c r="Y286" i="23" s="1"/>
  <c r="P227" i="23" l="1"/>
  <c r="S227" i="23"/>
  <c r="T227" i="23" s="1"/>
  <c r="BJ286" i="23"/>
  <c r="O286" i="23" s="1"/>
  <c r="CO226" i="23"/>
  <c r="CM226" i="23"/>
  <c r="AB286" i="23" l="1"/>
  <c r="AA286" i="23" s="1"/>
  <c r="Z287" i="23" s="1"/>
  <c r="Y287" i="23" s="1"/>
  <c r="CC227" i="23"/>
  <c r="CR226" i="23"/>
  <c r="CS226" i="23" s="1"/>
  <c r="CQ226" i="23" s="1"/>
  <c r="AW226" i="23" s="1"/>
  <c r="AR226" i="23"/>
  <c r="CB227" i="23"/>
  <c r="CZ226" i="23" l="1"/>
  <c r="AM227" i="23"/>
  <c r="CY226" i="23"/>
  <c r="DA226" i="23"/>
  <c r="AN227" i="23"/>
  <c r="AL227" i="23" s="1"/>
  <c r="AO227" i="23" s="1"/>
  <c r="BJ287" i="23"/>
  <c r="O287" i="23" s="1"/>
  <c r="AB287" i="23" l="1"/>
  <c r="AA287" i="23" s="1"/>
  <c r="Z288" i="23" s="1"/>
  <c r="Y288" i="23" s="1"/>
  <c r="AP227" i="23"/>
  <c r="BN227" i="23"/>
  <c r="BO227" i="23"/>
  <c r="BM227" i="23"/>
  <c r="BL227" i="23" s="1"/>
  <c r="AU227" i="23"/>
  <c r="AV227" i="23" s="1"/>
  <c r="BP227" i="23" l="1"/>
  <c r="BK227" i="23"/>
  <c r="CF227" i="23"/>
  <c r="CE227" i="23" s="1"/>
  <c r="CI227" i="23" s="1"/>
  <c r="CH227" i="23" s="1"/>
  <c r="AQ227" i="23" s="1"/>
  <c r="BJ288" i="23"/>
  <c r="O288" i="23" s="1"/>
  <c r="CN227" i="23" l="1"/>
  <c r="CO227" i="23" s="1"/>
  <c r="CM227" i="23" s="1"/>
  <c r="CR227" i="23" s="1"/>
  <c r="CS227" i="23" s="1"/>
  <c r="CQ227" i="23" s="1"/>
  <c r="AW227" i="23" s="1"/>
  <c r="CK227" i="23"/>
  <c r="Q227" i="23"/>
  <c r="N228" i="23" s="1"/>
  <c r="V227" i="23"/>
  <c r="U227" i="23" s="1"/>
  <c r="AB288" i="23"/>
  <c r="AA288" i="23" s="1"/>
  <c r="Z289" i="23" s="1"/>
  <c r="Y289" i="23" s="1"/>
  <c r="P228" i="23" l="1"/>
  <c r="S228" i="23"/>
  <c r="T228" i="23" s="1"/>
  <c r="BJ289" i="23"/>
  <c r="O289" i="23" s="1"/>
  <c r="AR227" i="23"/>
  <c r="AB289" i="23" l="1"/>
  <c r="AA289" i="23" s="1"/>
  <c r="Z290" i="23" s="1"/>
  <c r="Y290" i="23" s="1"/>
  <c r="CC228" i="23"/>
  <c r="AM228" i="23"/>
  <c r="CZ227" i="23"/>
  <c r="AN228" i="23"/>
  <c r="AL228" i="23" s="1"/>
  <c r="CY227" i="23"/>
  <c r="DA227" i="23"/>
  <c r="CB228" i="23"/>
  <c r="AO228" i="23" l="1"/>
  <c r="AU228" i="23"/>
  <c r="BJ290" i="23"/>
  <c r="O290" i="23" s="1"/>
  <c r="AB290" i="23"/>
  <c r="AA290" i="23" s="1"/>
  <c r="Z291" i="23" s="1"/>
  <c r="Y291" i="23" s="1"/>
  <c r="BJ291" i="23" l="1"/>
  <c r="O291" i="23" s="1"/>
  <c r="BM228" i="23"/>
  <c r="BL228" i="23" s="1"/>
  <c r="AP228" i="23"/>
  <c r="BK228" i="23"/>
  <c r="BN228" i="23"/>
  <c r="BO228" i="23"/>
  <c r="BP228" i="23" s="1"/>
  <c r="AV228" i="23" l="1"/>
  <c r="CF228" i="23"/>
  <c r="CE228" i="23" s="1"/>
  <c r="CI228" i="23" s="1"/>
  <c r="CH228" i="23" s="1"/>
  <c r="AB291" i="23"/>
  <c r="AA291" i="23" s="1"/>
  <c r="Z292" i="23" s="1"/>
  <c r="Y292" i="23" s="1"/>
  <c r="BJ292" i="23" l="1"/>
  <c r="O292" i="23" s="1"/>
  <c r="AQ228" i="23"/>
  <c r="Q228" i="23"/>
  <c r="N229" i="23" s="1"/>
  <c r="CK228" i="23"/>
  <c r="V228" i="23"/>
  <c r="U228" i="23" s="1"/>
  <c r="S229" i="23" l="1"/>
  <c r="T229" i="23" s="1"/>
  <c r="P229" i="23"/>
  <c r="CB229" i="23" s="1"/>
  <c r="CN228" i="23"/>
  <c r="CO228" i="23" s="1"/>
  <c r="CM228" i="23" s="1"/>
  <c r="CR228" i="23" s="1"/>
  <c r="CS228" i="23" s="1"/>
  <c r="CQ228" i="23" s="1"/>
  <c r="AW228" i="23" s="1"/>
  <c r="AB292" i="23"/>
  <c r="AA292" i="23" s="1"/>
  <c r="Z293" i="23" s="1"/>
  <c r="Y293" i="23" s="1"/>
  <c r="BJ293" i="23" l="1"/>
  <c r="O293" i="23" s="1"/>
  <c r="AR228" i="23"/>
  <c r="CC229" i="23"/>
  <c r="AM229" i="23" l="1"/>
  <c r="DA228" i="23"/>
  <c r="CY228" i="23"/>
  <c r="AN229" i="23"/>
  <c r="AL229" i="23" s="1"/>
  <c r="CZ228" i="23"/>
  <c r="AB293" i="23"/>
  <c r="AA293" i="23" s="1"/>
  <c r="Z294" i="23" s="1"/>
  <c r="Y294" i="23" s="1"/>
  <c r="AO229" i="23" l="1"/>
  <c r="AU229" i="23"/>
  <c r="BJ294" i="23"/>
  <c r="O294" i="23" s="1"/>
  <c r="AB294" i="23" l="1"/>
  <c r="AA294" i="23" s="1"/>
  <c r="Z295" i="23" s="1"/>
  <c r="Y295" i="23" s="1"/>
  <c r="AV229" i="23"/>
  <c r="BN229" i="23"/>
  <c r="AP229" i="23"/>
  <c r="BO229" i="23"/>
  <c r="BM229" i="23"/>
  <c r="BL229" i="23" s="1"/>
  <c r="BK229" i="23"/>
  <c r="CF229" i="23" l="1"/>
  <c r="CE229" i="23" s="1"/>
  <c r="CI229" i="23" s="1"/>
  <c r="CH229" i="23" s="1"/>
  <c r="AQ229" i="23" s="1"/>
  <c r="BP229" i="23"/>
  <c r="BJ295" i="23"/>
  <c r="O295" i="23" s="1"/>
  <c r="CN229" i="23" l="1"/>
  <c r="CO229" i="23" s="1"/>
  <c r="CM229" i="23" s="1"/>
  <c r="CR229" i="23" s="1"/>
  <c r="CS229" i="23" s="1"/>
  <c r="CQ229" i="23" s="1"/>
  <c r="AW229" i="23" s="1"/>
  <c r="AB295" i="23"/>
  <c r="AA295" i="23" s="1"/>
  <c r="Z296" i="23" s="1"/>
  <c r="Y296" i="23" s="1"/>
  <c r="V229" i="23"/>
  <c r="U229" i="23" s="1"/>
  <c r="CK229" i="23"/>
  <c r="Q229" i="23"/>
  <c r="N230" i="23" s="1"/>
  <c r="BJ296" i="23" l="1"/>
  <c r="O296" i="23" s="1"/>
  <c r="AB296" i="23"/>
  <c r="AA296" i="23" s="1"/>
  <c r="Z297" i="23" s="1"/>
  <c r="Y297" i="23" s="1"/>
  <c r="S230" i="23"/>
  <c r="T230" i="23" s="1"/>
  <c r="P230" i="23"/>
  <c r="CB230" i="23" s="1"/>
  <c r="AR229" i="23"/>
  <c r="BJ297" i="23" l="1"/>
  <c r="O297" i="23" s="1"/>
  <c r="CC230" i="23"/>
  <c r="AN230" i="23"/>
  <c r="CZ229" i="23"/>
  <c r="AM230" i="23"/>
  <c r="CY229" i="23"/>
  <c r="DA229" i="23"/>
  <c r="AB297" i="23" l="1"/>
  <c r="AA297" i="23" s="1"/>
  <c r="Z298" i="23" s="1"/>
  <c r="Y298" i="23" s="1"/>
  <c r="AL230" i="23"/>
  <c r="AO230" i="23" l="1"/>
  <c r="AU230" i="23"/>
  <c r="BJ298" i="23"/>
  <c r="O298" i="23" s="1"/>
  <c r="AB298" i="23" l="1"/>
  <c r="AA298" i="23" s="1"/>
  <c r="Z299" i="23" s="1"/>
  <c r="Y299" i="23" s="1"/>
  <c r="BN230" i="23"/>
  <c r="BO230" i="23"/>
  <c r="BP230" i="23" s="1"/>
  <c r="BM230" i="23"/>
  <c r="BL230" i="23" s="1"/>
  <c r="AP230" i="23"/>
  <c r="BK230" i="23"/>
  <c r="CF230" i="23" l="1"/>
  <c r="CE230" i="23" s="1"/>
  <c r="CI230" i="23" s="1"/>
  <c r="CH230" i="23" s="1"/>
  <c r="AQ230" i="23"/>
  <c r="AV230" i="23"/>
  <c r="BJ299" i="23"/>
  <c r="O299" i="23" s="1"/>
  <c r="AB299" i="23"/>
  <c r="AA299" i="23" s="1"/>
  <c r="Z300" i="23" s="1"/>
  <c r="Y300" i="23" s="1"/>
  <c r="CN230" i="23" l="1"/>
  <c r="CO230" i="23" s="1"/>
  <c r="CM230" i="23" s="1"/>
  <c r="CR230" i="23" s="1"/>
  <c r="CS230" i="23" s="1"/>
  <c r="CQ230" i="23" s="1"/>
  <c r="AW230" i="23" s="1"/>
  <c r="BJ300" i="23"/>
  <c r="O300" i="23" s="1"/>
  <c r="CK230" i="23"/>
  <c r="Q230" i="23"/>
  <c r="N231" i="23" s="1"/>
  <c r="V230" i="23"/>
  <c r="U230" i="23" s="1"/>
  <c r="AB300" i="23" l="1"/>
  <c r="AA300" i="23" s="1"/>
  <c r="Z301" i="23" s="1"/>
  <c r="Y301" i="23" s="1"/>
  <c r="P231" i="23"/>
  <c r="CB231" i="23" s="1"/>
  <c r="S231" i="23"/>
  <c r="T231" i="23" s="1"/>
  <c r="AR230" i="23"/>
  <c r="CY230" i="23" l="1"/>
  <c r="AM231" i="23"/>
  <c r="AN231" i="23"/>
  <c r="AL231" i="23" s="1"/>
  <c r="DA230" i="23"/>
  <c r="CZ230" i="23"/>
  <c r="CC231" i="23"/>
  <c r="BJ301" i="23"/>
  <c r="O301" i="23" s="1"/>
  <c r="AO231" i="23" l="1"/>
  <c r="AU231" i="23"/>
  <c r="AB301" i="23"/>
  <c r="AA301" i="23" s="1"/>
  <c r="Z302" i="23" s="1"/>
  <c r="Y302" i="23" s="1"/>
  <c r="BJ302" i="23" l="1"/>
  <c r="O302" i="23" s="1"/>
  <c r="AV231" i="23"/>
  <c r="AP231" i="23"/>
  <c r="BM231" i="23"/>
  <c r="BO231" i="23"/>
  <c r="BK231" i="23"/>
  <c r="BN231" i="23"/>
  <c r="CF231" i="23" l="1"/>
  <c r="CE231" i="23" s="1"/>
  <c r="CI231" i="23" s="1"/>
  <c r="CH231" i="23" s="1"/>
  <c r="AQ231" i="23" s="1"/>
  <c r="BP231" i="23"/>
  <c r="BL231" i="23"/>
  <c r="AB302" i="23"/>
  <c r="AA302" i="23" s="1"/>
  <c r="Z303" i="23" s="1"/>
  <c r="Y303" i="23" s="1"/>
  <c r="CN231" i="23" l="1"/>
  <c r="CO231" i="23" s="1"/>
  <c r="CM231" i="23" s="1"/>
  <c r="CR231" i="23" s="1"/>
  <c r="CS231" i="23" s="1"/>
  <c r="CQ231" i="23" s="1"/>
  <c r="AW231" i="23" s="1"/>
  <c r="BJ303" i="23"/>
  <c r="O303" i="23" s="1"/>
  <c r="CK231" i="23"/>
  <c r="Q231" i="23"/>
  <c r="N232" i="23" s="1"/>
  <c r="V231" i="23"/>
  <c r="U231" i="23" s="1"/>
  <c r="AB303" i="23" l="1"/>
  <c r="AA303" i="23" s="1"/>
  <c r="Z304" i="23" s="1"/>
  <c r="Y304" i="23" s="1"/>
  <c r="S232" i="23"/>
  <c r="T232" i="23" s="1"/>
  <c r="P232" i="23"/>
  <c r="CB232" i="23" s="1"/>
  <c r="AR231" i="23"/>
  <c r="DA231" i="23" l="1"/>
  <c r="AM232" i="23"/>
  <c r="CZ231" i="23"/>
  <c r="CY231" i="23"/>
  <c r="AN232" i="23"/>
  <c r="AL232" i="23" s="1"/>
  <c r="CC232" i="23"/>
  <c r="BJ304" i="23"/>
  <c r="O304" i="23" s="1"/>
  <c r="AB304" i="23"/>
  <c r="AA304" i="23" s="1"/>
  <c r="Z305" i="23" s="1"/>
  <c r="Y305" i="23" s="1"/>
  <c r="BJ305" i="23" l="1"/>
  <c r="O305" i="23" s="1"/>
  <c r="AB305" i="23"/>
  <c r="AA305" i="23" s="1"/>
  <c r="Z306" i="23" s="1"/>
  <c r="Y306" i="23" s="1"/>
  <c r="AO232" i="23"/>
  <c r="AU232" i="23"/>
  <c r="BJ306" i="23" l="1"/>
  <c r="O306" i="23" s="1"/>
  <c r="AB306" i="23"/>
  <c r="AA306" i="23" s="1"/>
  <c r="Z307" i="23" s="1"/>
  <c r="Y307" i="23" s="1"/>
  <c r="BM232" i="23"/>
  <c r="BL232" i="23" s="1"/>
  <c r="AP232" i="23"/>
  <c r="CF232" i="23" s="1"/>
  <c r="CE232" i="23" s="1"/>
  <c r="CI232" i="23" s="1"/>
  <c r="CH232" i="23" s="1"/>
  <c r="BN232" i="23"/>
  <c r="BK232" i="23"/>
  <c r="BP232" i="23" s="1"/>
  <c r="BO232" i="23"/>
  <c r="BJ307" i="23" l="1"/>
  <c r="O307" i="23" s="1"/>
  <c r="AQ232" i="23"/>
  <c r="CK232" i="23"/>
  <c r="Q232" i="23"/>
  <c r="N233" i="23" s="1"/>
  <c r="V232" i="23"/>
  <c r="U232" i="23" s="1"/>
  <c r="AV232" i="23"/>
  <c r="CN232" i="23" l="1"/>
  <c r="CO232" i="23" s="1"/>
  <c r="CM232" i="23" s="1"/>
  <c r="CR232" i="23" s="1"/>
  <c r="CS232" i="23" s="1"/>
  <c r="CQ232" i="23" s="1"/>
  <c r="AW232" i="23" s="1"/>
  <c r="AR232" i="23"/>
  <c r="AB307" i="23"/>
  <c r="AA307" i="23" s="1"/>
  <c r="Z308" i="23" s="1"/>
  <c r="Y308" i="23" s="1"/>
  <c r="P233" i="23"/>
  <c r="S233" i="23"/>
  <c r="T233" i="23" s="1"/>
  <c r="BJ308" i="23" l="1"/>
  <c r="O308" i="23" s="1"/>
  <c r="CC233" i="23"/>
  <c r="CB233" i="23"/>
  <c r="CY232" i="23"/>
  <c r="AN233" i="23"/>
  <c r="DA232" i="23"/>
  <c r="AM233" i="23"/>
  <c r="CZ232" i="23"/>
  <c r="AL233" i="23" l="1"/>
  <c r="AB308" i="23"/>
  <c r="AA308" i="23" s="1"/>
  <c r="Z309" i="23" s="1"/>
  <c r="Y309" i="23" s="1"/>
  <c r="BJ309" i="23" l="1"/>
  <c r="O309" i="23" s="1"/>
  <c r="AB309" i="23"/>
  <c r="AA309" i="23" s="1"/>
  <c r="Z310" i="23" s="1"/>
  <c r="Y310" i="23" s="1"/>
  <c r="AO233" i="23"/>
  <c r="AU233" i="23"/>
  <c r="BO233" i="23" l="1"/>
  <c r="BN233" i="23"/>
  <c r="AP233" i="23"/>
  <c r="BK233" i="23"/>
  <c r="BM233" i="23"/>
  <c r="BL233" i="23" s="1"/>
  <c r="BJ310" i="23"/>
  <c r="O310" i="23" s="1"/>
  <c r="AB310" i="23"/>
  <c r="AA310" i="23" s="1"/>
  <c r="Z311" i="23" s="1"/>
  <c r="Y311" i="23" s="1"/>
  <c r="BJ311" i="23" l="1"/>
  <c r="O311" i="23" s="1"/>
  <c r="AB311" i="23"/>
  <c r="AA311" i="23" s="1"/>
  <c r="Z312" i="23" s="1"/>
  <c r="Y312" i="23" s="1"/>
  <c r="CF233" i="23"/>
  <c r="CE233" i="23" s="1"/>
  <c r="CI233" i="23" s="1"/>
  <c r="CH233" i="23" s="1"/>
  <c r="BP233" i="23"/>
  <c r="AV233" i="23"/>
  <c r="Q233" i="23" l="1"/>
  <c r="N234" i="23" s="1"/>
  <c r="CK233" i="23"/>
  <c r="V233" i="23"/>
  <c r="U233" i="23" s="1"/>
  <c r="BJ312" i="23"/>
  <c r="O312" i="23" s="1"/>
  <c r="AQ233" i="23"/>
  <c r="CN233" i="23" s="1"/>
  <c r="CO233" i="23" s="1"/>
  <c r="CM233" i="23" s="1"/>
  <c r="AR233" i="23" s="1"/>
  <c r="CR233" i="23" l="1"/>
  <c r="CS233" i="23" s="1"/>
  <c r="CQ233" i="23" s="1"/>
  <c r="AW233" i="23" s="1"/>
  <c r="CZ233" i="23" s="1"/>
  <c r="CY233" i="23"/>
  <c r="AM234" i="23"/>
  <c r="DA233" i="23"/>
  <c r="AN234" i="23"/>
  <c r="AL234" i="23" s="1"/>
  <c r="AO234" i="23" s="1"/>
  <c r="AB312" i="23"/>
  <c r="AA312" i="23" s="1"/>
  <c r="Z313" i="23" s="1"/>
  <c r="Y313" i="23" s="1"/>
  <c r="S234" i="23"/>
  <c r="T234" i="23" s="1"/>
  <c r="P234" i="23"/>
  <c r="BJ313" i="23" l="1"/>
  <c r="O313" i="23" s="1"/>
  <c r="AB313" i="23"/>
  <c r="AA313" i="23" s="1"/>
  <c r="Z314" i="23" s="1"/>
  <c r="Y314" i="23" s="1"/>
  <c r="CC234" i="23"/>
  <c r="CB234" i="23"/>
  <c r="BM234" i="23"/>
  <c r="AP234" i="23"/>
  <c r="CF234" i="23" s="1"/>
  <c r="CE234" i="23" s="1"/>
  <c r="BO234" i="23"/>
  <c r="BN234" i="23"/>
  <c r="BL234" i="23" s="1"/>
  <c r="AU234" i="23"/>
  <c r="AV234" i="23" s="1"/>
  <c r="CI234" i="23" l="1"/>
  <c r="CH234" i="23" s="1"/>
  <c r="BJ314" i="23"/>
  <c r="O314" i="23" s="1"/>
  <c r="BK234" i="23"/>
  <c r="BP234" i="23" s="1"/>
  <c r="AB314" i="23" l="1"/>
  <c r="AA314" i="23" s="1"/>
  <c r="Z315" i="23" s="1"/>
  <c r="Y315" i="23" s="1"/>
  <c r="AQ234" i="23"/>
  <c r="CK234" i="23"/>
  <c r="Q234" i="23"/>
  <c r="N235" i="23" s="1"/>
  <c r="V234" i="23"/>
  <c r="U234" i="23" s="1"/>
  <c r="S235" i="23" l="1"/>
  <c r="T235" i="23" s="1"/>
  <c r="P235" i="23"/>
  <c r="CN234" i="23"/>
  <c r="CO234" i="23" s="1"/>
  <c r="CM234" i="23" s="1"/>
  <c r="CR234" i="23" s="1"/>
  <c r="CS234" i="23" s="1"/>
  <c r="CQ234" i="23" s="1"/>
  <c r="AW234" i="23" s="1"/>
  <c r="BJ315" i="23"/>
  <c r="O315" i="23" s="1"/>
  <c r="AR234" i="23" l="1"/>
  <c r="AB315" i="23"/>
  <c r="AA315" i="23" s="1"/>
  <c r="Z316" i="23" s="1"/>
  <c r="Y316" i="23" s="1"/>
  <c r="CB235" i="23"/>
  <c r="CC235" i="23"/>
  <c r="BJ316" i="23" l="1"/>
  <c r="O316" i="23" s="1"/>
  <c r="DA234" i="23"/>
  <c r="AM235" i="23"/>
  <c r="CY234" i="23"/>
  <c r="CZ234" i="23"/>
  <c r="AN235" i="23"/>
  <c r="AL235" i="23" l="1"/>
  <c r="AB316" i="23"/>
  <c r="AA316" i="23" s="1"/>
  <c r="Z317" i="23" s="1"/>
  <c r="Y317" i="23" s="1"/>
  <c r="BJ317" i="23" l="1"/>
  <c r="O317" i="23" s="1"/>
  <c r="AO235" i="23"/>
  <c r="AU235" i="23"/>
  <c r="BO235" i="23" l="1"/>
  <c r="AV235" i="23"/>
  <c r="AP235" i="23"/>
  <c r="BM235" i="23"/>
  <c r="BL235" i="23" s="1"/>
  <c r="BK235" i="23"/>
  <c r="BP235" i="23" s="1"/>
  <c r="BN235" i="23"/>
  <c r="AB317" i="23"/>
  <c r="AA317" i="23" s="1"/>
  <c r="Z318" i="23" s="1"/>
  <c r="Y318" i="23" s="1"/>
  <c r="BJ318" i="23" l="1"/>
  <c r="O318" i="23" s="1"/>
  <c r="CF235" i="23"/>
  <c r="CE235" i="23" s="1"/>
  <c r="CI235" i="23" s="1"/>
  <c r="CH235" i="23" s="1"/>
  <c r="Q235" i="23" l="1"/>
  <c r="N236" i="23" s="1"/>
  <c r="CK235" i="23"/>
  <c r="V235" i="23"/>
  <c r="U235" i="23" s="1"/>
  <c r="AQ235" i="23"/>
  <c r="AB318" i="23"/>
  <c r="AA318" i="23" s="1"/>
  <c r="Z319" i="23" s="1"/>
  <c r="Y319" i="23" s="1"/>
  <c r="CN235" i="23" l="1"/>
  <c r="CO235" i="23" s="1"/>
  <c r="CM235" i="23" s="1"/>
  <c r="CR235" i="23" s="1"/>
  <c r="CS235" i="23" s="1"/>
  <c r="CQ235" i="23" s="1"/>
  <c r="AW235" i="23" s="1"/>
  <c r="BJ319" i="23"/>
  <c r="O319" i="23" s="1"/>
  <c r="S236" i="23"/>
  <c r="T236" i="23" s="1"/>
  <c r="P236" i="23"/>
  <c r="AB319" i="23" l="1"/>
  <c r="AA319" i="23" s="1"/>
  <c r="Z320" i="23" s="1"/>
  <c r="Y320" i="23" s="1"/>
  <c r="CB236" i="23"/>
  <c r="AR235" i="23"/>
  <c r="CC236" i="23"/>
  <c r="AM236" i="23" l="1"/>
  <c r="CZ235" i="23"/>
  <c r="DA235" i="23"/>
  <c r="CY235" i="23"/>
  <c r="AN236" i="23"/>
  <c r="AL236" i="23" s="1"/>
  <c r="BJ320" i="23"/>
  <c r="O320" i="23" s="1"/>
  <c r="AB320" i="23"/>
  <c r="AA320" i="23" s="1"/>
  <c r="Z321" i="23" s="1"/>
  <c r="Y321" i="23" s="1"/>
  <c r="BJ321" i="23" l="1"/>
  <c r="O321" i="23" s="1"/>
  <c r="AO236" i="23"/>
  <c r="AU236" i="23"/>
  <c r="AP236" i="23" l="1"/>
  <c r="CF236" i="23" s="1"/>
  <c r="CE236" i="23" s="1"/>
  <c r="CI236" i="23" s="1"/>
  <c r="CH236" i="23" s="1"/>
  <c r="BM236" i="23"/>
  <c r="BN236" i="23"/>
  <c r="BK236" i="23"/>
  <c r="BO236" i="23"/>
  <c r="BP236" i="23" s="1"/>
  <c r="AB321" i="23"/>
  <c r="AA321" i="23" s="1"/>
  <c r="Z322" i="23" s="1"/>
  <c r="Y322" i="23" s="1"/>
  <c r="BJ322" i="23" l="1"/>
  <c r="O322" i="23" s="1"/>
  <c r="BL236" i="23"/>
  <c r="AQ236" i="23"/>
  <c r="CK236" i="23"/>
  <c r="Q236" i="23"/>
  <c r="N237" i="23" s="1"/>
  <c r="V236" i="23"/>
  <c r="U236" i="23" s="1"/>
  <c r="AV236" i="23"/>
  <c r="CN236" i="23" l="1"/>
  <c r="CO236" i="23" s="1"/>
  <c r="CM236" i="23" s="1"/>
  <c r="CR236" i="23" s="1"/>
  <c r="CS236" i="23" s="1"/>
  <c r="CQ236" i="23" s="1"/>
  <c r="AW236" i="23" s="1"/>
  <c r="P237" i="23"/>
  <c r="S237" i="23"/>
  <c r="T237" i="23" s="1"/>
  <c r="AB322" i="23"/>
  <c r="AA322" i="23" s="1"/>
  <c r="Z323" i="23" s="1"/>
  <c r="Y323" i="23" s="1"/>
  <c r="CC237" i="23" l="1"/>
  <c r="BJ323" i="23"/>
  <c r="O323" i="23" s="1"/>
  <c r="CB237" i="23"/>
  <c r="AR236" i="23"/>
  <c r="AB323" i="23" l="1"/>
  <c r="AA323" i="23" s="1"/>
  <c r="Z324" i="23" s="1"/>
  <c r="Y324" i="23" s="1"/>
  <c r="DA236" i="23"/>
  <c r="AN237" i="23"/>
  <c r="AL237" i="23" s="1"/>
  <c r="CZ236" i="23"/>
  <c r="CY236" i="23"/>
  <c r="AM237" i="23"/>
  <c r="AO237" i="23" l="1"/>
  <c r="AU237" i="23"/>
  <c r="BJ324" i="23"/>
  <c r="O324" i="23" s="1"/>
  <c r="AB324" i="23" l="1"/>
  <c r="AA324" i="23" s="1"/>
  <c r="Z325" i="23" s="1"/>
  <c r="Y325" i="23" s="1"/>
  <c r="BN237" i="23"/>
  <c r="AP237" i="23"/>
  <c r="BM237" i="23"/>
  <c r="BL237" i="23" s="1"/>
  <c r="BK237" i="23"/>
  <c r="BO237" i="23"/>
  <c r="BP237" i="23" s="1"/>
  <c r="CF237" i="23" l="1"/>
  <c r="CE237" i="23" s="1"/>
  <c r="CI237" i="23" s="1"/>
  <c r="CH237" i="23" s="1"/>
  <c r="AQ237" i="23" s="1"/>
  <c r="AV237" i="23"/>
  <c r="BJ325" i="23"/>
  <c r="O325" i="23" s="1"/>
  <c r="AB325" i="23"/>
  <c r="AA325" i="23" s="1"/>
  <c r="Z326" i="23" s="1"/>
  <c r="Y326" i="23" s="1"/>
  <c r="CN237" i="23" l="1"/>
  <c r="CO237" i="23" s="1"/>
  <c r="CM237" i="23" s="1"/>
  <c r="CR237" i="23" s="1"/>
  <c r="CS237" i="23" s="1"/>
  <c r="CQ237" i="23" s="1"/>
  <c r="AW237" i="23" s="1"/>
  <c r="BJ326" i="23"/>
  <c r="O326" i="23" s="1"/>
  <c r="Q237" i="23"/>
  <c r="N238" i="23" s="1"/>
  <c r="CK237" i="23"/>
  <c r="V237" i="23"/>
  <c r="U237" i="23" s="1"/>
  <c r="S238" i="23" l="1"/>
  <c r="T238" i="23" s="1"/>
  <c r="P238" i="23"/>
  <c r="AB326" i="23"/>
  <c r="AA326" i="23" s="1"/>
  <c r="Z327" i="23" s="1"/>
  <c r="Y327" i="23" s="1"/>
  <c r="AR237" i="23"/>
  <c r="AM238" i="23" l="1"/>
  <c r="DA237" i="23"/>
  <c r="AN238" i="23"/>
  <c r="AL238" i="23" s="1"/>
  <c r="CZ237" i="23"/>
  <c r="CY237" i="23"/>
  <c r="BJ327" i="23"/>
  <c r="O327" i="23" s="1"/>
  <c r="AB327" i="23"/>
  <c r="AA327" i="23" s="1"/>
  <c r="Z328" i="23" s="1"/>
  <c r="Y328" i="23" s="1"/>
  <c r="CB238" i="23"/>
  <c r="CC238" i="23"/>
  <c r="AO238" i="23" l="1"/>
  <c r="AU238" i="23"/>
  <c r="BJ328" i="23"/>
  <c r="O328" i="23" s="1"/>
  <c r="AB328" i="23" l="1"/>
  <c r="AA328" i="23" s="1"/>
  <c r="Z329" i="23" s="1"/>
  <c r="Y329" i="23" s="1"/>
  <c r="BN238" i="23"/>
  <c r="BO238" i="23"/>
  <c r="BP238" i="23" s="1"/>
  <c r="BK238" i="23"/>
  <c r="AP238" i="23"/>
  <c r="CF238" i="23" s="1"/>
  <c r="CE238" i="23" s="1"/>
  <c r="CI238" i="23" s="1"/>
  <c r="CH238" i="23" s="1"/>
  <c r="BM238" i="23"/>
  <c r="BL238" i="23" s="1"/>
  <c r="AQ238" i="23" l="1"/>
  <c r="CN238" i="23" s="1"/>
  <c r="CO238" i="23" s="1"/>
  <c r="CM238" i="23" s="1"/>
  <c r="AR238" i="23" s="1"/>
  <c r="Q238" i="23"/>
  <c r="N239" i="23" s="1"/>
  <c r="CK238" i="23"/>
  <c r="V238" i="23"/>
  <c r="U238" i="23" s="1"/>
  <c r="BJ329" i="23"/>
  <c r="O329" i="23" s="1"/>
  <c r="AB329" i="23"/>
  <c r="AA329" i="23" s="1"/>
  <c r="Z330" i="23" s="1"/>
  <c r="Y330" i="23" s="1"/>
  <c r="AV238" i="23"/>
  <c r="CR238" i="23" s="1"/>
  <c r="CS238" i="23" s="1"/>
  <c r="CQ238" i="23" s="1"/>
  <c r="AW238" i="23" s="1"/>
  <c r="CZ238" i="23" l="1"/>
  <c r="S239" i="23"/>
  <c r="T239" i="23" s="1"/>
  <c r="P239" i="23"/>
  <c r="CB239" i="23" s="1"/>
  <c r="BJ330" i="23"/>
  <c r="O330" i="23" s="1"/>
  <c r="CY238" i="23"/>
  <c r="AM239" i="23"/>
  <c r="AN239" i="23"/>
  <c r="AL239" i="23" s="1"/>
  <c r="AO239" i="23" s="1"/>
  <c r="DA238" i="23"/>
  <c r="AP239" i="23" l="1"/>
  <c r="BN239" i="23"/>
  <c r="BO239" i="23"/>
  <c r="CC239" i="23"/>
  <c r="AB330" i="23"/>
  <c r="AA330" i="23" s="1"/>
  <c r="Z331" i="23" s="1"/>
  <c r="Y331" i="23" s="1"/>
  <c r="AU239" i="23"/>
  <c r="AV239" i="23" s="1"/>
  <c r="BJ331" i="23" l="1"/>
  <c r="O331" i="23" s="1"/>
  <c r="CF239" i="23"/>
  <c r="CE239" i="23" s="1"/>
  <c r="CI239" i="23" s="1"/>
  <c r="CH239" i="23" s="1"/>
  <c r="AQ239" i="23" s="1"/>
  <c r="CN239" i="23" s="1"/>
  <c r="CO239" i="23" s="1"/>
  <c r="CM239" i="23" s="1"/>
  <c r="BK239" i="23"/>
  <c r="BP239" i="23" s="1"/>
  <c r="BM239" i="23"/>
  <c r="BL239" i="23" s="1"/>
  <c r="AR239" i="23" l="1"/>
  <c r="CR239" i="23"/>
  <c r="CS239" i="23" s="1"/>
  <c r="CQ239" i="23" s="1"/>
  <c r="AW239" i="23" s="1"/>
  <c r="CK239" i="23"/>
  <c r="Q239" i="23"/>
  <c r="N240" i="23" s="1"/>
  <c r="V239" i="23"/>
  <c r="U239" i="23" s="1"/>
  <c r="AB331" i="23"/>
  <c r="AA331" i="23" s="1"/>
  <c r="Z332" i="23" s="1"/>
  <c r="Y332" i="23" s="1"/>
  <c r="P240" i="23" l="1"/>
  <c r="CB240" i="23" s="1"/>
  <c r="S240" i="23"/>
  <c r="T240" i="23" s="1"/>
  <c r="BJ332" i="23"/>
  <c r="O332" i="23" s="1"/>
  <c r="AB332" i="23"/>
  <c r="AA332" i="23" s="1"/>
  <c r="Z333" i="23" s="1"/>
  <c r="Y333" i="23" s="1"/>
  <c r="CY239" i="23"/>
  <c r="AM240" i="23"/>
  <c r="CZ239" i="23"/>
  <c r="AN240" i="23"/>
  <c r="AL240" i="23" s="1"/>
  <c r="AO240" i="23" s="1"/>
  <c r="DA239" i="23"/>
  <c r="AP240" i="23" l="1"/>
  <c r="AU240" i="23"/>
  <c r="AV240" i="23" s="1"/>
  <c r="CC240" i="23"/>
  <c r="BJ333" i="23"/>
  <c r="O333" i="23" s="1"/>
  <c r="AB333" i="23"/>
  <c r="AA333" i="23" s="1"/>
  <c r="Z334" i="23" s="1"/>
  <c r="Y334" i="23" s="1"/>
  <c r="BJ334" i="23" l="1"/>
  <c r="O334" i="23" s="1"/>
  <c r="BO240" i="23"/>
  <c r="BM240" i="23"/>
  <c r="CF240" i="23"/>
  <c r="CE240" i="23" s="1"/>
  <c r="CI240" i="23" s="1"/>
  <c r="CH240" i="23" s="1"/>
  <c r="AQ240" i="23" s="1"/>
  <c r="BK240" i="23"/>
  <c r="BN240" i="23"/>
  <c r="CN240" i="23" l="1"/>
  <c r="CO240" i="23" s="1"/>
  <c r="CM240" i="23" s="1"/>
  <c r="CR240" i="23" s="1"/>
  <c r="CS240" i="23" s="1"/>
  <c r="CQ240" i="23" s="1"/>
  <c r="AW240" i="23" s="1"/>
  <c r="BL240" i="23"/>
  <c r="BP240" i="23"/>
  <c r="AB334" i="23"/>
  <c r="AA334" i="23" s="1"/>
  <c r="Z335" i="23" s="1"/>
  <c r="Y335" i="23" s="1"/>
  <c r="Q240" i="23"/>
  <c r="N241" i="23" s="1"/>
  <c r="CK240" i="23"/>
  <c r="V240" i="23"/>
  <c r="U240" i="23" s="1"/>
  <c r="P241" i="23" l="1"/>
  <c r="CB241" i="23" s="1"/>
  <c r="S241" i="23"/>
  <c r="T241" i="23" s="1"/>
  <c r="BJ335" i="23"/>
  <c r="O335" i="23" s="1"/>
  <c r="AR240" i="23"/>
  <c r="CC241" i="23" l="1"/>
  <c r="CZ240" i="23"/>
  <c r="AN241" i="23"/>
  <c r="AL241" i="23" s="1"/>
  <c r="AM241" i="23"/>
  <c r="CY240" i="23"/>
  <c r="DA240" i="23"/>
  <c r="AB335" i="23"/>
  <c r="AA335" i="23" s="1"/>
  <c r="Z336" i="23" s="1"/>
  <c r="Y336" i="23" s="1"/>
  <c r="AO241" i="23" l="1"/>
  <c r="AU241" i="23"/>
  <c r="BJ336" i="23"/>
  <c r="O336" i="23" s="1"/>
  <c r="AB336" i="23"/>
  <c r="AA336" i="23" s="1"/>
  <c r="Z337" i="23" s="1"/>
  <c r="Y337" i="23" s="1"/>
  <c r="BJ337" i="23" l="1"/>
  <c r="O337" i="23" s="1"/>
  <c r="BK241" i="23"/>
  <c r="BO241" i="23"/>
  <c r="BP241" i="23" s="1"/>
  <c r="BM241" i="23"/>
  <c r="AP241" i="23"/>
  <c r="CF241" i="23" s="1"/>
  <c r="CE241" i="23" s="1"/>
  <c r="CI241" i="23" s="1"/>
  <c r="CH241" i="23" s="1"/>
  <c r="BN241" i="23"/>
  <c r="BL241" i="23" s="1"/>
  <c r="AV241" i="23" l="1"/>
  <c r="AQ241" i="23"/>
  <c r="CK241" i="23"/>
  <c r="Q241" i="23"/>
  <c r="N242" i="23" s="1"/>
  <c r="V241" i="23"/>
  <c r="U241" i="23" s="1"/>
  <c r="AB337" i="23"/>
  <c r="AA337" i="23" s="1"/>
  <c r="Z338" i="23" s="1"/>
  <c r="Y338" i="23" s="1"/>
  <c r="S242" i="23" l="1"/>
  <c r="T242" i="23" s="1"/>
  <c r="P242" i="23"/>
  <c r="CB242" i="23" s="1"/>
  <c r="BJ338" i="23"/>
  <c r="O338" i="23" s="1"/>
  <c r="CN241" i="23"/>
  <c r="CO241" i="23" s="1"/>
  <c r="CM241" i="23" s="1"/>
  <c r="CR241" i="23" s="1"/>
  <c r="CS241" i="23" s="1"/>
  <c r="CQ241" i="23" s="1"/>
  <c r="AW241" i="23" s="1"/>
  <c r="AR241" i="23"/>
  <c r="AB338" i="23" l="1"/>
  <c r="AA338" i="23" s="1"/>
  <c r="Z339" i="23" s="1"/>
  <c r="Y339" i="23" s="1"/>
  <c r="DA241" i="23"/>
  <c r="CZ241" i="23"/>
  <c r="AM242" i="23"/>
  <c r="AN242" i="23"/>
  <c r="AL242" i="23" s="1"/>
  <c r="AO242" i="23" s="1"/>
  <c r="CY241" i="23"/>
  <c r="CC242" i="23"/>
  <c r="AU242" i="23" l="1"/>
  <c r="AV242" i="23" s="1"/>
  <c r="AP242" i="23"/>
  <c r="BJ339" i="23"/>
  <c r="O339" i="23" s="1"/>
  <c r="BK242" i="23" l="1"/>
  <c r="CF242" i="23"/>
  <c r="CE242" i="23" s="1"/>
  <c r="CI242" i="23" s="1"/>
  <c r="CH242" i="23" s="1"/>
  <c r="AQ242" i="23" s="1"/>
  <c r="AB339" i="23"/>
  <c r="AA339" i="23" s="1"/>
  <c r="Z340" i="23" s="1"/>
  <c r="Y340" i="23" s="1"/>
  <c r="BN242" i="23"/>
  <c r="BO242" i="23"/>
  <c r="BP242" i="23" s="1"/>
  <c r="BM242" i="23"/>
  <c r="BL242" i="23" s="1"/>
  <c r="CN242" i="23" l="1"/>
  <c r="BJ340" i="23"/>
  <c r="O340" i="23" s="1"/>
  <c r="Q242" i="23"/>
  <c r="N243" i="23" s="1"/>
  <c r="CK242" i="23"/>
  <c r="V242" i="23"/>
  <c r="U242" i="23" s="1"/>
  <c r="AB340" i="23" l="1"/>
  <c r="AA340" i="23" s="1"/>
  <c r="Z341" i="23" s="1"/>
  <c r="Y341" i="23" s="1"/>
  <c r="P243" i="23"/>
  <c r="S243" i="23"/>
  <c r="T243" i="23" s="1"/>
  <c r="CO242" i="23"/>
  <c r="CM242" i="23" s="1"/>
  <c r="CR242" i="23" l="1"/>
  <c r="CS242" i="23" s="1"/>
  <c r="CQ242" i="23" s="1"/>
  <c r="AW242" i="23" s="1"/>
  <c r="AR242" i="23"/>
  <c r="CC243" i="23"/>
  <c r="CB243" i="23"/>
  <c r="BJ341" i="23"/>
  <c r="O341" i="23" s="1"/>
  <c r="AB341" i="23"/>
  <c r="AA341" i="23" s="1"/>
  <c r="Z342" i="23" s="1"/>
  <c r="Y342" i="23" s="1"/>
  <c r="BJ342" i="23" l="1"/>
  <c r="O342" i="23" s="1"/>
  <c r="AB342" i="23"/>
  <c r="AA342" i="23" s="1"/>
  <c r="Z343" i="23" s="1"/>
  <c r="Y343" i="23" s="1"/>
  <c r="AM243" i="23"/>
  <c r="AN243" i="23"/>
  <c r="CY242" i="23"/>
  <c r="CZ242" i="23"/>
  <c r="DA242" i="23"/>
  <c r="AL243" i="23" l="1"/>
  <c r="BJ343" i="23"/>
  <c r="O343" i="23" s="1"/>
  <c r="AB343" i="23"/>
  <c r="AA343" i="23" s="1"/>
  <c r="Z344" i="23" s="1"/>
  <c r="Y344" i="23" s="1"/>
  <c r="BJ344" i="23" l="1"/>
  <c r="O344" i="23" s="1"/>
  <c r="AB344" i="23"/>
  <c r="AA344" i="23" s="1"/>
  <c r="Z345" i="23" s="1"/>
  <c r="Y345" i="23" s="1"/>
  <c r="AO243" i="23"/>
  <c r="AU243" i="23"/>
  <c r="BJ345" i="23" l="1"/>
  <c r="O345" i="23" s="1"/>
  <c r="AB345" i="23"/>
  <c r="AA345" i="23" s="1"/>
  <c r="Z346" i="23" s="1"/>
  <c r="Y346" i="23" s="1"/>
  <c r="BM243" i="23"/>
  <c r="BK243" i="23"/>
  <c r="AP243" i="23"/>
  <c r="CF243" i="23" s="1"/>
  <c r="CE243" i="23" s="1"/>
  <c r="CI243" i="23" s="1"/>
  <c r="CH243" i="23" s="1"/>
  <c r="BN243" i="23"/>
  <c r="BO243" i="23"/>
  <c r="BP243" i="23" s="1"/>
  <c r="BL243" i="23" l="1"/>
  <c r="BJ346" i="23"/>
  <c r="O346" i="23" s="1"/>
  <c r="AQ243" i="23"/>
  <c r="CK243" i="23"/>
  <c r="Q243" i="23"/>
  <c r="N244" i="23" s="1"/>
  <c r="V243" i="23"/>
  <c r="U243" i="23" s="1"/>
  <c r="AV243" i="23"/>
  <c r="CN243" i="23" l="1"/>
  <c r="CO243" i="23" s="1"/>
  <c r="CM243" i="23" s="1"/>
  <c r="CR243" i="23" s="1"/>
  <c r="CS243" i="23" s="1"/>
  <c r="CQ243" i="23" s="1"/>
  <c r="AW243" i="23" s="1"/>
  <c r="S244" i="23"/>
  <c r="T244" i="23" s="1"/>
  <c r="P244" i="23"/>
  <c r="CB244" i="23" s="1"/>
  <c r="AB346" i="23"/>
  <c r="AA346" i="23" s="1"/>
  <c r="Z347" i="23" s="1"/>
  <c r="Y347" i="23" s="1"/>
  <c r="CC244" i="23" l="1"/>
  <c r="BJ347" i="23"/>
  <c r="O347" i="23" s="1"/>
  <c r="AR243" i="23"/>
  <c r="AB347" i="23" l="1"/>
  <c r="AA347" i="23" s="1"/>
  <c r="Z348" i="23" s="1"/>
  <c r="Y348" i="23" s="1"/>
  <c r="AM244" i="23"/>
  <c r="DA243" i="23"/>
  <c r="AN244" i="23"/>
  <c r="AL244" i="23" s="1"/>
  <c r="CZ243" i="23"/>
  <c r="CY243" i="23"/>
  <c r="AO244" i="23" l="1"/>
  <c r="AU244" i="23"/>
  <c r="BJ348" i="23"/>
  <c r="O348" i="23" s="1"/>
  <c r="AB348" i="23" l="1"/>
  <c r="AA348" i="23" s="1"/>
  <c r="Z349" i="23" s="1"/>
  <c r="Y349" i="23" s="1"/>
  <c r="BO244" i="23"/>
  <c r="BP244" i="23" s="1"/>
  <c r="BM244" i="23"/>
  <c r="BK244" i="23"/>
  <c r="AP244" i="23"/>
  <c r="CF244" i="23" s="1"/>
  <c r="CE244" i="23" s="1"/>
  <c r="CI244" i="23" s="1"/>
  <c r="CH244" i="23" s="1"/>
  <c r="BN244" i="23"/>
  <c r="BL244" i="23" l="1"/>
  <c r="AQ244" i="23"/>
  <c r="CK244" i="23"/>
  <c r="Q244" i="23"/>
  <c r="N245" i="23" s="1"/>
  <c r="V244" i="23"/>
  <c r="U244" i="23" s="1"/>
  <c r="AV244" i="23"/>
  <c r="BJ349" i="23"/>
  <c r="O349" i="23" s="1"/>
  <c r="AB349" i="23" l="1"/>
  <c r="AA349" i="23" s="1"/>
  <c r="Z350" i="23" s="1"/>
  <c r="Y350" i="23" s="1"/>
  <c r="S245" i="23"/>
  <c r="T245" i="23" s="1"/>
  <c r="P245" i="23"/>
  <c r="CB245" i="23" s="1"/>
  <c r="CN244" i="23"/>
  <c r="CO244" i="23" s="1"/>
  <c r="CM244" i="23" s="1"/>
  <c r="CR244" i="23" s="1"/>
  <c r="CS244" i="23" s="1"/>
  <c r="CQ244" i="23" s="1"/>
  <c r="AW244" i="23" s="1"/>
  <c r="AR244" i="23"/>
  <c r="CC245" i="23" l="1"/>
  <c r="AN245" i="23"/>
  <c r="AL245" i="23" s="1"/>
  <c r="AO245" i="23" s="1"/>
  <c r="CZ244" i="23"/>
  <c r="CY244" i="23"/>
  <c r="AM245" i="23"/>
  <c r="DA244" i="23"/>
  <c r="BJ350" i="23"/>
  <c r="O350" i="23" s="1"/>
  <c r="AP245" i="23" l="1"/>
  <c r="AB350" i="23"/>
  <c r="AA350" i="23" s="1"/>
  <c r="Z351" i="23" s="1"/>
  <c r="Y351" i="23" s="1"/>
  <c r="AU245" i="23"/>
  <c r="BN245" i="23" s="1"/>
  <c r="BM245" i="23" l="1"/>
  <c r="BL245" i="23" s="1"/>
  <c r="BO245" i="23"/>
  <c r="BJ351" i="23"/>
  <c r="O351" i="23" s="1"/>
  <c r="AV245" i="23"/>
  <c r="CF245" i="23"/>
  <c r="CE245" i="23" s="1"/>
  <c r="CI245" i="23" s="1"/>
  <c r="CH245" i="23" s="1"/>
  <c r="BK245" i="23"/>
  <c r="AB351" i="23" l="1"/>
  <c r="AA351" i="23" s="1"/>
  <c r="Z352" i="23" s="1"/>
  <c r="Y352" i="23" s="1"/>
  <c r="AQ245" i="23"/>
  <c r="CK245" i="23"/>
  <c r="Q245" i="23"/>
  <c r="N246" i="23" s="1"/>
  <c r="V245" i="23"/>
  <c r="U245" i="23" s="1"/>
  <c r="BP245" i="23"/>
  <c r="S246" i="23" l="1"/>
  <c r="T246" i="23" s="1"/>
  <c r="P246" i="23"/>
  <c r="CN245" i="23"/>
  <c r="CO245" i="23" s="1"/>
  <c r="CM245" i="23" s="1"/>
  <c r="CR245" i="23" s="1"/>
  <c r="CS245" i="23" s="1"/>
  <c r="CQ245" i="23" s="1"/>
  <c r="AW245" i="23" s="1"/>
  <c r="BJ352" i="23"/>
  <c r="O352" i="23" s="1"/>
  <c r="AR245" i="23" l="1"/>
  <c r="AB352" i="23"/>
  <c r="AA352" i="23" s="1"/>
  <c r="Z353" i="23" s="1"/>
  <c r="Y353" i="23" s="1"/>
  <c r="CB246" i="23"/>
  <c r="CC246" i="23"/>
  <c r="BJ353" i="23" l="1"/>
  <c r="O353" i="23" s="1"/>
  <c r="CY245" i="23"/>
  <c r="DA245" i="23"/>
  <c r="AM246" i="23"/>
  <c r="AN246" i="23"/>
  <c r="CZ245" i="23"/>
  <c r="AL246" i="23" l="1"/>
  <c r="AB353" i="23"/>
  <c r="AA353" i="23" s="1"/>
  <c r="Z354" i="23" s="1"/>
  <c r="Y354" i="23" s="1"/>
  <c r="BJ354" i="23" l="1"/>
  <c r="O354" i="23" s="1"/>
  <c r="AO246" i="23"/>
  <c r="AU246" i="23"/>
  <c r="BM246" i="23" l="1"/>
  <c r="BL246" i="23" s="1"/>
  <c r="BK246" i="23"/>
  <c r="BN246" i="23"/>
  <c r="AP246" i="23"/>
  <c r="BO246" i="23"/>
  <c r="BP246" i="23" s="1"/>
  <c r="AB354" i="23"/>
  <c r="AA354" i="23" s="1"/>
  <c r="Z355" i="23" s="1"/>
  <c r="Y355" i="23" s="1"/>
  <c r="BJ355" i="23" l="1"/>
  <c r="O355" i="23" s="1"/>
  <c r="CF246" i="23"/>
  <c r="CE246" i="23" s="1"/>
  <c r="CI246" i="23" s="1"/>
  <c r="CH246" i="23" s="1"/>
  <c r="AQ246" i="23" s="1"/>
  <c r="AV246" i="23"/>
  <c r="CN246" i="23" l="1"/>
  <c r="CO246" i="23" s="1"/>
  <c r="CM246" i="23" s="1"/>
  <c r="CR246" i="23" s="1"/>
  <c r="CS246" i="23" s="1"/>
  <c r="CQ246" i="23" s="1"/>
  <c r="AW246" i="23" s="1"/>
  <c r="CK246" i="23"/>
  <c r="Q246" i="23"/>
  <c r="N247" i="23" s="1"/>
  <c r="V246" i="23"/>
  <c r="U246" i="23" s="1"/>
  <c r="AB355" i="23"/>
  <c r="AA355" i="23" s="1"/>
  <c r="Z356" i="23" s="1"/>
  <c r="Y356" i="23" s="1"/>
  <c r="S247" i="23" l="1"/>
  <c r="T247" i="23" s="1"/>
  <c r="P247" i="23"/>
  <c r="CB247" i="23" s="1"/>
  <c r="BJ356" i="23"/>
  <c r="O356" i="23" s="1"/>
  <c r="AR246" i="23"/>
  <c r="AB356" i="23" l="1"/>
  <c r="AA356" i="23" s="1"/>
  <c r="Z357" i="23" s="1"/>
  <c r="Y357" i="23" s="1"/>
  <c r="AM247" i="23"/>
  <c r="AN247" i="23"/>
  <c r="AL247" i="23" s="1"/>
  <c r="DA246" i="23"/>
  <c r="CY246" i="23"/>
  <c r="CZ246" i="23"/>
  <c r="CC247" i="23"/>
  <c r="AO247" i="23" l="1"/>
  <c r="AU247" i="23"/>
  <c r="BJ357" i="23"/>
  <c r="O357" i="23" s="1"/>
  <c r="AB357" i="23"/>
  <c r="AA357" i="23" s="1"/>
  <c r="Z358" i="23" s="1"/>
  <c r="Y358" i="23" s="1"/>
  <c r="BJ358" i="23" l="1"/>
  <c r="O358" i="23" s="1"/>
  <c r="AB358" i="23"/>
  <c r="AA358" i="23" s="1"/>
  <c r="Z359" i="23" s="1"/>
  <c r="Y359" i="23" s="1"/>
  <c r="AV247" i="23"/>
  <c r="AP247" i="23"/>
  <c r="CF247" i="23" s="1"/>
  <c r="CE247" i="23" s="1"/>
  <c r="CI247" i="23" s="1"/>
  <c r="CH247" i="23" s="1"/>
  <c r="BN247" i="23"/>
  <c r="BM247" i="23"/>
  <c r="BL247" i="23" s="1"/>
  <c r="BK247" i="23"/>
  <c r="BO247" i="23"/>
  <c r="AQ247" i="23" l="1"/>
  <c r="Q247" i="23"/>
  <c r="N248" i="23" s="1"/>
  <c r="CK247" i="23"/>
  <c r="V247" i="23"/>
  <c r="U247" i="23" s="1"/>
  <c r="BP247" i="23"/>
  <c r="BJ359" i="23"/>
  <c r="O359" i="23" s="1"/>
  <c r="AB359" i="23"/>
  <c r="AA359" i="23" s="1"/>
  <c r="Z360" i="23" s="1"/>
  <c r="Y360" i="23" s="1"/>
  <c r="P248" i="23" l="1"/>
  <c r="S248" i="23"/>
  <c r="T248" i="23" s="1"/>
  <c r="CC248" i="23" s="1"/>
  <c r="BJ360" i="23"/>
  <c r="O360" i="23" s="1"/>
  <c r="CN247" i="23"/>
  <c r="CO247" i="23" s="1"/>
  <c r="CM247" i="23" s="1"/>
  <c r="CR247" i="23" s="1"/>
  <c r="CS247" i="23" s="1"/>
  <c r="CQ247" i="23" s="1"/>
  <c r="AW247" i="23" s="1"/>
  <c r="AR247" i="23" l="1"/>
  <c r="AB360" i="23"/>
  <c r="AA360" i="23" s="1"/>
  <c r="Z361" i="23" s="1"/>
  <c r="Y361" i="23" s="1"/>
  <c r="CB248" i="23"/>
  <c r="BJ361" i="23" l="1"/>
  <c r="O361" i="23" s="1"/>
  <c r="AM248" i="23"/>
  <c r="DA247" i="23"/>
  <c r="CY247" i="23"/>
  <c r="CZ247" i="23"/>
  <c r="AN248" i="23"/>
  <c r="AL248" i="23" s="1"/>
  <c r="AO248" i="23" l="1"/>
  <c r="AU248" i="23"/>
  <c r="AB361" i="23"/>
  <c r="AA361" i="23" s="1"/>
  <c r="Z362" i="23" s="1"/>
  <c r="Y362" i="23" s="1"/>
  <c r="BJ362" i="23" l="1"/>
  <c r="O362" i="23" s="1"/>
  <c r="AV248" i="23"/>
  <c r="BO248" i="23"/>
  <c r="BM248" i="23"/>
  <c r="BL248" i="23" s="1"/>
  <c r="AP248" i="23"/>
  <c r="BK248" i="23"/>
  <c r="BN248" i="23"/>
  <c r="BP248" i="23" l="1"/>
  <c r="CF248" i="23"/>
  <c r="CE248" i="23" s="1"/>
  <c r="CI248" i="23" s="1"/>
  <c r="CH248" i="23" s="1"/>
  <c r="AB362" i="23"/>
  <c r="AA362" i="23" s="1"/>
  <c r="Z363" i="23" s="1"/>
  <c r="Y363" i="23" s="1"/>
  <c r="V248" i="23" l="1"/>
  <c r="U248" i="23" s="1"/>
  <c r="CK248" i="23"/>
  <c r="Q248" i="23"/>
  <c r="N249" i="23" s="1"/>
  <c r="BJ363" i="23"/>
  <c r="O363" i="23" s="1"/>
  <c r="AQ248" i="23"/>
  <c r="P249" i="23" l="1"/>
  <c r="CB249" i="23" s="1"/>
  <c r="S249" i="23"/>
  <c r="T249" i="23" s="1"/>
  <c r="CN248" i="23"/>
  <c r="CO248" i="23" s="1"/>
  <c r="CM248" i="23" s="1"/>
  <c r="CR248" i="23" s="1"/>
  <c r="CS248" i="23" s="1"/>
  <c r="CQ248" i="23" s="1"/>
  <c r="AW248" i="23" s="1"/>
  <c r="AB363" i="23"/>
  <c r="AA363" i="23" s="1"/>
  <c r="Z364" i="23" s="1"/>
  <c r="Y364" i="23" s="1"/>
  <c r="BJ364" i="23" l="1"/>
  <c r="O364" i="23" s="1"/>
  <c r="AB364" i="23"/>
  <c r="AA364" i="23" s="1"/>
  <c r="Z365" i="23" s="1"/>
  <c r="Y365" i="23" s="1"/>
  <c r="AR248" i="23"/>
  <c r="CC249" i="23"/>
  <c r="DA248" i="23" l="1"/>
  <c r="CZ248" i="23"/>
  <c r="CY248" i="23"/>
  <c r="AN249" i="23"/>
  <c r="AL249" i="23" s="1"/>
  <c r="AM249" i="23"/>
  <c r="BJ365" i="23"/>
  <c r="O365" i="23" s="1"/>
  <c r="AB365" i="23"/>
  <c r="AA365" i="23" s="1"/>
  <c r="Z366" i="23" s="1"/>
  <c r="Y366" i="23" s="1"/>
  <c r="AO249" i="23" l="1"/>
  <c r="AU249" i="23"/>
  <c r="BJ366" i="23"/>
  <c r="O366" i="23" s="1"/>
  <c r="AB366" i="23" l="1"/>
  <c r="AA366" i="23" s="1"/>
  <c r="Z367" i="23" s="1"/>
  <c r="Y367" i="23" s="1"/>
  <c r="AP249" i="23"/>
  <c r="CF249" i="23" s="1"/>
  <c r="CE249" i="23" s="1"/>
  <c r="CI249" i="23" s="1"/>
  <c r="CH249" i="23" s="1"/>
  <c r="BM249" i="23"/>
  <c r="BN249" i="23"/>
  <c r="BO249" i="23"/>
  <c r="BK249" i="23"/>
  <c r="BL249" i="23" l="1"/>
  <c r="AQ249" i="23"/>
  <c r="CK249" i="23"/>
  <c r="Q249" i="23"/>
  <c r="N250" i="23" s="1"/>
  <c r="V249" i="23"/>
  <c r="U249" i="23" s="1"/>
  <c r="BP249" i="23"/>
  <c r="AV249" i="23"/>
  <c r="BJ367" i="23"/>
  <c r="O367" i="23" s="1"/>
  <c r="P250" i="23" l="1"/>
  <c r="CB250" i="23" s="1"/>
  <c r="S250" i="23"/>
  <c r="T250" i="23" s="1"/>
  <c r="CN249" i="23"/>
  <c r="CO249" i="23" s="1"/>
  <c r="CM249" i="23" s="1"/>
  <c r="CR249" i="23" s="1"/>
  <c r="CS249" i="23" s="1"/>
  <c r="CQ249" i="23" s="1"/>
  <c r="AW249" i="23" s="1"/>
  <c r="AB367" i="23"/>
  <c r="AA367" i="23" s="1"/>
  <c r="Z368" i="23" s="1"/>
  <c r="Y368" i="23" s="1"/>
  <c r="BJ368" i="23" l="1"/>
  <c r="O368" i="23" s="1"/>
  <c r="AR249" i="23"/>
  <c r="CC250" i="23"/>
  <c r="DA249" i="23" l="1"/>
  <c r="CY249" i="23"/>
  <c r="CZ249" i="23"/>
  <c r="AM250" i="23"/>
  <c r="AN250" i="23"/>
  <c r="AB368" i="23"/>
  <c r="AA368" i="23" s="1"/>
  <c r="Z369" i="23" s="1"/>
  <c r="Y369" i="23" s="1"/>
  <c r="BJ369" i="23" l="1"/>
  <c r="O369" i="23" s="1"/>
  <c r="AL250" i="23"/>
  <c r="AO250" i="23" l="1"/>
  <c r="AU250" i="23"/>
  <c r="AB369" i="23"/>
  <c r="AA369" i="23" s="1"/>
  <c r="Z370" i="23" s="1"/>
  <c r="Y370" i="23" s="1"/>
  <c r="BJ370" i="23" l="1"/>
  <c r="O370" i="23" s="1"/>
  <c r="BM250" i="23"/>
  <c r="BL250" i="23" s="1"/>
  <c r="AP250" i="23"/>
  <c r="CF250" i="23" s="1"/>
  <c r="CE250" i="23" s="1"/>
  <c r="CI250" i="23" s="1"/>
  <c r="CH250" i="23" s="1"/>
  <c r="BK250" i="23"/>
  <c r="BO250" i="23"/>
  <c r="BP250" i="23" s="1"/>
  <c r="BN250" i="23"/>
  <c r="AV250" i="23" l="1"/>
  <c r="AB370" i="23"/>
  <c r="AA370" i="23" s="1"/>
  <c r="Z371" i="23" s="1"/>
  <c r="Y371" i="23" s="1"/>
  <c r="AQ250" i="23"/>
  <c r="CK250" i="23"/>
  <c r="Q250" i="23"/>
  <c r="N251" i="23" s="1"/>
  <c r="V250" i="23"/>
  <c r="U250" i="23" s="1"/>
  <c r="BJ371" i="23" l="1"/>
  <c r="O371" i="23" s="1"/>
  <c r="CN250" i="23"/>
  <c r="CO250" i="23" s="1"/>
  <c r="CM250" i="23" s="1"/>
  <c r="CR250" i="23" s="1"/>
  <c r="CS250" i="23" s="1"/>
  <c r="CQ250" i="23" s="1"/>
  <c r="AW250" i="23" s="1"/>
  <c r="S251" i="23"/>
  <c r="T251" i="23" s="1"/>
  <c r="P251" i="23"/>
  <c r="AR250" i="23" l="1"/>
  <c r="CB251" i="23"/>
  <c r="AB371" i="23"/>
  <c r="AA371" i="23" s="1"/>
  <c r="Z372" i="23" s="1"/>
  <c r="Y372" i="23" s="1"/>
  <c r="CC251" i="23"/>
  <c r="BJ372" i="23" l="1"/>
  <c r="O372" i="23" s="1"/>
  <c r="AN251" i="23"/>
  <c r="AL251" i="23" s="1"/>
  <c r="AM251" i="23"/>
  <c r="CZ250" i="23"/>
  <c r="DA250" i="23"/>
  <c r="CY250" i="23"/>
  <c r="AO251" i="23" l="1"/>
  <c r="AU251" i="23"/>
  <c r="AB372" i="23"/>
  <c r="AA372" i="23" s="1"/>
  <c r="Z373" i="23" s="1"/>
  <c r="Y373" i="23" s="1"/>
  <c r="BJ373" i="23" l="1"/>
  <c r="O373" i="23" s="1"/>
  <c r="BN251" i="23"/>
  <c r="BK251" i="23"/>
  <c r="BM251" i="23"/>
  <c r="BL251" i="23" s="1"/>
  <c r="BO251" i="23"/>
  <c r="BP251" i="23" s="1"/>
  <c r="AP251" i="23"/>
  <c r="CF251" i="23" s="1"/>
  <c r="CE251" i="23" s="1"/>
  <c r="CI251" i="23" s="1"/>
  <c r="CH251" i="23" s="1"/>
  <c r="AQ251" i="23" l="1"/>
  <c r="CN251" i="23" s="1"/>
  <c r="CO251" i="23" s="1"/>
  <c r="CM251" i="23" s="1"/>
  <c r="AR251" i="23" s="1"/>
  <c r="Q251" i="23"/>
  <c r="N252" i="23" s="1"/>
  <c r="CK251" i="23"/>
  <c r="V251" i="23"/>
  <c r="U251" i="23" s="1"/>
  <c r="AB373" i="23"/>
  <c r="AA373" i="23" s="1"/>
  <c r="Z374" i="23" s="1"/>
  <c r="Y374" i="23" s="1"/>
  <c r="AV251" i="23"/>
  <c r="CR251" i="23" l="1"/>
  <c r="CS251" i="23" s="1"/>
  <c r="CQ251" i="23" s="1"/>
  <c r="AW251" i="23" s="1"/>
  <c r="P252" i="23"/>
  <c r="S252" i="23"/>
  <c r="T252" i="23" s="1"/>
  <c r="BJ374" i="23"/>
  <c r="O374" i="23" s="1"/>
  <c r="AM252" i="23"/>
  <c r="CY251" i="23"/>
  <c r="DA251" i="23"/>
  <c r="CZ251" i="23"/>
  <c r="CC252" i="23" l="1"/>
  <c r="CB252" i="23"/>
  <c r="AB374" i="23"/>
  <c r="AA374" i="23" s="1"/>
  <c r="Z375" i="23" s="1"/>
  <c r="Y375" i="23" s="1"/>
  <c r="AN252" i="23"/>
  <c r="AL252" i="23" s="1"/>
  <c r="AO252" i="23" s="1"/>
  <c r="BJ375" i="23" l="1"/>
  <c r="O375" i="23" s="1"/>
  <c r="AB375" i="23"/>
  <c r="AA375" i="23" s="1"/>
  <c r="Z376" i="23" s="1"/>
  <c r="Y376" i="23" s="1"/>
  <c r="AU252" i="23"/>
  <c r="AP252" i="23"/>
  <c r="CF252" i="23" s="1"/>
  <c r="CE252" i="23" s="1"/>
  <c r="CI252" i="23" s="1"/>
  <c r="CH252" i="23" s="1"/>
  <c r="BO252" i="23"/>
  <c r="AQ252" i="23" l="1"/>
  <c r="CK252" i="23"/>
  <c r="Q252" i="23"/>
  <c r="N253" i="23" s="1"/>
  <c r="V252" i="23"/>
  <c r="U252" i="23" s="1"/>
  <c r="BJ376" i="23"/>
  <c r="O376" i="23" s="1"/>
  <c r="BN252" i="23"/>
  <c r="AV252" i="23"/>
  <c r="BM252" i="23"/>
  <c r="BK252" i="23"/>
  <c r="BP252" i="23" s="1"/>
  <c r="S253" i="23" l="1"/>
  <c r="T253" i="23" s="1"/>
  <c r="P253" i="23"/>
  <c r="CB253" i="23" s="1"/>
  <c r="AB376" i="23"/>
  <c r="AA376" i="23" s="1"/>
  <c r="Z377" i="23" s="1"/>
  <c r="Y377" i="23" s="1"/>
  <c r="BL252" i="23"/>
  <c r="CN252" i="23"/>
  <c r="CO252" i="23" s="1"/>
  <c r="CM252" i="23" s="1"/>
  <c r="CR252" i="23" s="1"/>
  <c r="CS252" i="23" s="1"/>
  <c r="CQ252" i="23" s="1"/>
  <c r="AW252" i="23" s="1"/>
  <c r="AR252" i="23"/>
  <c r="BJ377" i="23" l="1"/>
  <c r="O377" i="23" s="1"/>
  <c r="AB377" i="23"/>
  <c r="AA377" i="23" s="1"/>
  <c r="Z378" i="23" s="1"/>
  <c r="Y378" i="23" s="1"/>
  <c r="DA252" i="23"/>
  <c r="AN253" i="23"/>
  <c r="AL253" i="23" s="1"/>
  <c r="AO253" i="23" s="1"/>
  <c r="CZ252" i="23"/>
  <c r="CY252" i="23"/>
  <c r="AM253" i="23"/>
  <c r="AU253" i="23"/>
  <c r="CC253" i="23"/>
  <c r="BK253" i="23" l="1"/>
  <c r="AP253" i="23"/>
  <c r="CF253" i="23" s="1"/>
  <c r="CE253" i="23" s="1"/>
  <c r="CI253" i="23" s="1"/>
  <c r="CH253" i="23" s="1"/>
  <c r="BN253" i="23"/>
  <c r="BL253" i="23" s="1"/>
  <c r="BO253" i="23"/>
  <c r="BP253" i="23" s="1"/>
  <c r="BM253" i="23"/>
  <c r="BJ378" i="23"/>
  <c r="O378" i="23" s="1"/>
  <c r="AQ253" i="23" l="1"/>
  <c r="Q253" i="23"/>
  <c r="N254" i="23" s="1"/>
  <c r="CK253" i="23"/>
  <c r="V253" i="23"/>
  <c r="U253" i="23" s="1"/>
  <c r="AV253" i="23"/>
  <c r="AB378" i="23"/>
  <c r="AA378" i="23" s="1"/>
  <c r="Z379" i="23" s="1"/>
  <c r="Y379" i="23" s="1"/>
  <c r="BJ379" i="23" l="1"/>
  <c r="O379" i="23" s="1"/>
  <c r="P254" i="23"/>
  <c r="S254" i="23"/>
  <c r="T254" i="23" s="1"/>
  <c r="CN253" i="23"/>
  <c r="CO253" i="23" s="1"/>
  <c r="CM253" i="23" s="1"/>
  <c r="CR253" i="23" s="1"/>
  <c r="CS253" i="23" s="1"/>
  <c r="CQ253" i="23" s="1"/>
  <c r="AW253" i="23" s="1"/>
  <c r="CC254" i="23" l="1"/>
  <c r="CB254" i="23"/>
  <c r="AR253" i="23"/>
  <c r="AB379" i="23"/>
  <c r="AA379" i="23" s="1"/>
  <c r="Z380" i="23" s="1"/>
  <c r="Y380" i="23" s="1"/>
  <c r="CZ253" i="23" l="1"/>
  <c r="CY253" i="23"/>
  <c r="DA253" i="23"/>
  <c r="AN254" i="23"/>
  <c r="AL254" i="23" s="1"/>
  <c r="AM254" i="23"/>
  <c r="BJ380" i="23"/>
  <c r="O380" i="23" s="1"/>
  <c r="AB380" i="23"/>
  <c r="AA380" i="23" s="1"/>
  <c r="Z381" i="23" s="1"/>
  <c r="Y381" i="23" s="1"/>
  <c r="BJ381" i="23" l="1"/>
  <c r="O381" i="23" s="1"/>
  <c r="AB381" i="23"/>
  <c r="AA381" i="23" s="1"/>
  <c r="Z382" i="23" s="1"/>
  <c r="Y382" i="23" s="1"/>
  <c r="AO254" i="23"/>
  <c r="AU254" i="23"/>
  <c r="AP254" i="23" l="1"/>
  <c r="CF254" i="23" s="1"/>
  <c r="CE254" i="23" s="1"/>
  <c r="CI254" i="23" s="1"/>
  <c r="CH254" i="23" s="1"/>
  <c r="BM254" i="23"/>
  <c r="BL254" i="23" s="1"/>
  <c r="BN254" i="23"/>
  <c r="BK254" i="23"/>
  <c r="BO254" i="23"/>
  <c r="BP254" i="23" s="1"/>
  <c r="BJ382" i="23"/>
  <c r="O382" i="23" s="1"/>
  <c r="AB382" i="23" l="1"/>
  <c r="AA382" i="23" s="1"/>
  <c r="Z383" i="23" s="1"/>
  <c r="Y383" i="23" s="1"/>
  <c r="AQ254" i="23"/>
  <c r="CK254" i="23"/>
  <c r="Q254" i="23"/>
  <c r="N255" i="23" s="1"/>
  <c r="V254" i="23"/>
  <c r="U254" i="23" s="1"/>
  <c r="AV254" i="23"/>
  <c r="S255" i="23" l="1"/>
  <c r="T255" i="23" s="1"/>
  <c r="P255" i="23"/>
  <c r="CB255" i="23" s="1"/>
  <c r="CN254" i="23"/>
  <c r="CO254" i="23" s="1"/>
  <c r="CM254" i="23" s="1"/>
  <c r="CR254" i="23" s="1"/>
  <c r="CS254" i="23" s="1"/>
  <c r="CQ254" i="23" s="1"/>
  <c r="AW254" i="23" s="1"/>
  <c r="BJ383" i="23"/>
  <c r="O383" i="23" s="1"/>
  <c r="AB383" i="23"/>
  <c r="AA383" i="23" s="1"/>
  <c r="Z384" i="23" s="1"/>
  <c r="Y384" i="23" s="1"/>
  <c r="AR254" i="23" l="1"/>
  <c r="BJ384" i="23"/>
  <c r="O384" i="23" s="1"/>
  <c r="AB384" i="23"/>
  <c r="AA384" i="23" s="1"/>
  <c r="Z385" i="23" s="1"/>
  <c r="Y385" i="23" s="1"/>
  <c r="CC255" i="23"/>
  <c r="BJ385" i="23" l="1"/>
  <c r="O385" i="23" s="1"/>
  <c r="AB385" i="23"/>
  <c r="AA385" i="23" s="1"/>
  <c r="Z386" i="23" s="1"/>
  <c r="Y386" i="23" s="1"/>
  <c r="DA254" i="23"/>
  <c r="AN255" i="23"/>
  <c r="AL255" i="23" s="1"/>
  <c r="AM255" i="23"/>
  <c r="CY254" i="23"/>
  <c r="CZ254" i="23"/>
  <c r="BJ386" i="23" l="1"/>
  <c r="O386" i="23" s="1"/>
  <c r="AO255" i="23"/>
  <c r="AU255" i="23"/>
  <c r="AP255" i="23" l="1"/>
  <c r="CF255" i="23" s="1"/>
  <c r="CE255" i="23" s="1"/>
  <c r="CI255" i="23" s="1"/>
  <c r="CH255" i="23" s="1"/>
  <c r="BO255" i="23"/>
  <c r="BN255" i="23"/>
  <c r="BK255" i="23"/>
  <c r="BM255" i="23"/>
  <c r="AB386" i="23"/>
  <c r="AA386" i="23" s="1"/>
  <c r="Z387" i="23" s="1"/>
  <c r="Y387" i="23" s="1"/>
  <c r="AQ255" i="23" l="1"/>
  <c r="Q255" i="23"/>
  <c r="N256" i="23" s="1"/>
  <c r="CK255" i="23"/>
  <c r="V255" i="23"/>
  <c r="U255" i="23" s="1"/>
  <c r="BJ387" i="23"/>
  <c r="O387" i="23" s="1"/>
  <c r="BL255" i="23"/>
  <c r="BP255" i="23"/>
  <c r="AV255" i="23"/>
  <c r="AB387" i="23" l="1"/>
  <c r="AA387" i="23" s="1"/>
  <c r="Z388" i="23" s="1"/>
  <c r="Y388" i="23" s="1"/>
  <c r="S256" i="23"/>
  <c r="T256" i="23" s="1"/>
  <c r="P256" i="23"/>
  <c r="CB256" i="23" s="1"/>
  <c r="CN255" i="23"/>
  <c r="CO255" i="23" s="1"/>
  <c r="CM255" i="23" s="1"/>
  <c r="CR255" i="23" s="1"/>
  <c r="CS255" i="23" s="1"/>
  <c r="CQ255" i="23" s="1"/>
  <c r="AW255" i="23" s="1"/>
  <c r="CC256" i="23" l="1"/>
  <c r="AR255" i="23"/>
  <c r="BJ388" i="23"/>
  <c r="O388" i="23" s="1"/>
  <c r="AB388" i="23"/>
  <c r="AA388" i="23" s="1"/>
  <c r="Z389" i="23" s="1"/>
  <c r="Y389" i="23" s="1"/>
  <c r="AM256" i="23" l="1"/>
  <c r="CZ255" i="23"/>
  <c r="AN256" i="23"/>
  <c r="CY255" i="23"/>
  <c r="DA255" i="23"/>
  <c r="BJ389" i="23"/>
  <c r="O389" i="23" s="1"/>
  <c r="AB389" i="23" l="1"/>
  <c r="AA389" i="23" s="1"/>
  <c r="Z390" i="23" s="1"/>
  <c r="Y390" i="23" s="1"/>
  <c r="AL256" i="23"/>
  <c r="AO256" i="23" l="1"/>
  <c r="AU256" i="23"/>
  <c r="BJ390" i="23"/>
  <c r="O390" i="23" s="1"/>
  <c r="AB390" i="23" l="1"/>
  <c r="AA390" i="23" s="1"/>
  <c r="Z391" i="23" s="1"/>
  <c r="Y391" i="23" s="1"/>
  <c r="BK256" i="23"/>
  <c r="AP256" i="23"/>
  <c r="CF256" i="23" s="1"/>
  <c r="CE256" i="23" s="1"/>
  <c r="CI256" i="23" s="1"/>
  <c r="CH256" i="23" s="1"/>
  <c r="BO256" i="23"/>
  <c r="BN256" i="23"/>
  <c r="BL256" i="23" s="1"/>
  <c r="BM256" i="23"/>
  <c r="AQ256" i="23" l="1"/>
  <c r="Q256" i="23"/>
  <c r="N257" i="23" s="1"/>
  <c r="CK256" i="23"/>
  <c r="V256" i="23"/>
  <c r="U256" i="23" s="1"/>
  <c r="AV256" i="23"/>
  <c r="BP256" i="23"/>
  <c r="BJ391" i="23"/>
  <c r="O391" i="23" s="1"/>
  <c r="AB391" i="23"/>
  <c r="AA391" i="23" s="1"/>
  <c r="Z392" i="23" s="1"/>
  <c r="Y392" i="23" s="1"/>
  <c r="BJ392" i="23" l="1"/>
  <c r="O392" i="23" s="1"/>
  <c r="AB392" i="23"/>
  <c r="AA392" i="23" s="1"/>
  <c r="Z393" i="23" s="1"/>
  <c r="Y393" i="23" s="1"/>
  <c r="P257" i="23"/>
  <c r="CB257" i="23" s="1"/>
  <c r="S257" i="23"/>
  <c r="T257" i="23" s="1"/>
  <c r="CN256" i="23"/>
  <c r="CO256" i="23" s="1"/>
  <c r="CM256" i="23" s="1"/>
  <c r="CR256" i="23" s="1"/>
  <c r="CS256" i="23" s="1"/>
  <c r="CQ256" i="23" s="1"/>
  <c r="AW256" i="23" s="1"/>
  <c r="AR256" i="23"/>
  <c r="CC257" i="23" l="1"/>
  <c r="BJ393" i="23"/>
  <c r="O393" i="23" s="1"/>
  <c r="CZ256" i="23"/>
  <c r="DA256" i="23"/>
  <c r="AM257" i="23"/>
  <c r="AN257" i="23"/>
  <c r="AL257" i="23" s="1"/>
  <c r="AO257" i="23" s="1"/>
  <c r="CY256" i="23"/>
  <c r="AB393" i="23" l="1"/>
  <c r="AA393" i="23" s="1"/>
  <c r="Z394" i="23" s="1"/>
  <c r="Y394" i="23" s="1"/>
  <c r="AP257" i="23"/>
  <c r="BM257" i="23"/>
  <c r="AU257" i="23"/>
  <c r="BO257" i="23" s="1"/>
  <c r="AV257" i="23" l="1"/>
  <c r="CF257" i="23"/>
  <c r="CE257" i="23" s="1"/>
  <c r="CI257" i="23" s="1"/>
  <c r="CH257" i="23" s="1"/>
  <c r="BK257" i="23"/>
  <c r="BP257" i="23" s="1"/>
  <c r="BN257" i="23"/>
  <c r="BL257" i="23" s="1"/>
  <c r="BJ394" i="23"/>
  <c r="O394" i="23" s="1"/>
  <c r="AQ257" i="23" l="1"/>
  <c r="CK257" i="23"/>
  <c r="Q257" i="23"/>
  <c r="N258" i="23" s="1"/>
  <c r="V257" i="23"/>
  <c r="U257" i="23" s="1"/>
  <c r="AB394" i="23"/>
  <c r="AA394" i="23" s="1"/>
  <c r="Z395" i="23" s="1"/>
  <c r="Y395" i="23" s="1"/>
  <c r="BJ395" i="23" l="1"/>
  <c r="O395" i="23" s="1"/>
  <c r="S258" i="23"/>
  <c r="T258" i="23" s="1"/>
  <c r="CC258" i="23" s="1"/>
  <c r="P258" i="23"/>
  <c r="CB258" i="23" s="1"/>
  <c r="CN257" i="23"/>
  <c r="CO257" i="23" s="1"/>
  <c r="CM257" i="23" s="1"/>
  <c r="CR257" i="23" s="1"/>
  <c r="CS257" i="23" s="1"/>
  <c r="CQ257" i="23" s="1"/>
  <c r="AW257" i="23" s="1"/>
  <c r="AR257" i="23" l="1"/>
  <c r="AB395" i="23"/>
  <c r="AA395" i="23" s="1"/>
  <c r="Z396" i="23" s="1"/>
  <c r="Y396" i="23" s="1"/>
  <c r="BJ396" i="23" l="1"/>
  <c r="O396" i="23" s="1"/>
  <c r="AB396" i="23"/>
  <c r="AA396" i="23" s="1"/>
  <c r="Z397" i="23" s="1"/>
  <c r="Y397" i="23" s="1"/>
  <c r="CY257" i="23"/>
  <c r="DA257" i="23"/>
  <c r="AN258" i="23"/>
  <c r="AM258" i="23"/>
  <c r="AL258" i="23" s="1"/>
  <c r="CZ257" i="23"/>
  <c r="BJ397" i="23" l="1"/>
  <c r="O397" i="23" s="1"/>
  <c r="AO258" i="23"/>
  <c r="AU258" i="23"/>
  <c r="BO258" i="23" l="1"/>
  <c r="AP258" i="23"/>
  <c r="BM258" i="23"/>
  <c r="BK258" i="23"/>
  <c r="BP258" i="23" s="1"/>
  <c r="BN258" i="23"/>
  <c r="BL258" i="23" s="1"/>
  <c r="AB397" i="23"/>
  <c r="AA397" i="23" s="1"/>
  <c r="Z398" i="23" s="1"/>
  <c r="Y398" i="23" s="1"/>
  <c r="BJ398" i="23" l="1"/>
  <c r="O398" i="23" s="1"/>
  <c r="CF258" i="23"/>
  <c r="CE258" i="23" s="1"/>
  <c r="CI258" i="23" s="1"/>
  <c r="CH258" i="23" s="1"/>
  <c r="AQ258" i="23" s="1"/>
  <c r="CN258" i="23" s="1"/>
  <c r="CO258" i="23" s="1"/>
  <c r="CM258" i="23" s="1"/>
  <c r="AR258" i="23" s="1"/>
  <c r="AV258" i="23"/>
  <c r="CY258" i="23" l="1"/>
  <c r="AM259" i="23"/>
  <c r="AL259" i="23" s="1"/>
  <c r="AO259" i="23" s="1"/>
  <c r="CR258" i="23"/>
  <c r="CS258" i="23" s="1"/>
  <c r="CQ258" i="23" s="1"/>
  <c r="AW258" i="23" s="1"/>
  <c r="AU259" i="23" s="1"/>
  <c r="V258" i="23"/>
  <c r="U258" i="23" s="1"/>
  <c r="CK258" i="23"/>
  <c r="Q258" i="23"/>
  <c r="N259" i="23" s="1"/>
  <c r="AB398" i="23"/>
  <c r="AA398" i="23" s="1"/>
  <c r="Z399" i="23" s="1"/>
  <c r="Y399" i="23" s="1"/>
  <c r="AN259" i="23" l="1"/>
  <c r="DA258" i="23"/>
  <c r="BJ399" i="23"/>
  <c r="O399" i="23" s="1"/>
  <c r="AP259" i="23"/>
  <c r="CF259" i="23" s="1"/>
  <c r="CE259" i="23" s="1"/>
  <c r="BO259" i="23"/>
  <c r="BN259" i="23"/>
  <c r="BM259" i="23"/>
  <c r="BK259" i="23"/>
  <c r="S259" i="23"/>
  <c r="T259" i="23" s="1"/>
  <c r="P259" i="23"/>
  <c r="CB259" i="23" s="1"/>
  <c r="CZ258" i="23"/>
  <c r="CC259" i="23" l="1"/>
  <c r="BP259" i="23"/>
  <c r="CI259" i="23"/>
  <c r="CH259" i="23" s="1"/>
  <c r="BL259" i="23"/>
  <c r="AB399" i="23"/>
  <c r="AA399" i="23" s="1"/>
  <c r="Z400" i="23" s="1"/>
  <c r="Y400" i="23" s="1"/>
  <c r="AV259" i="23"/>
  <c r="AQ259" i="23" l="1"/>
  <c r="CK259" i="23"/>
  <c r="Q259" i="23"/>
  <c r="N260" i="23" s="1"/>
  <c r="BJ400" i="23"/>
  <c r="O400" i="23" s="1"/>
  <c r="V259" i="23"/>
  <c r="U259" i="23" s="1"/>
  <c r="P260" i="23" l="1"/>
  <c r="S260" i="23"/>
  <c r="T260" i="23" s="1"/>
  <c r="AB400" i="23"/>
  <c r="AA400" i="23" s="1"/>
  <c r="Z401" i="23" s="1"/>
  <c r="Y401" i="23" s="1"/>
  <c r="CN259" i="23"/>
  <c r="CO259" i="23" s="1"/>
  <c r="CM259" i="23" s="1"/>
  <c r="CR259" i="23" s="1"/>
  <c r="CS259" i="23" s="1"/>
  <c r="CQ259" i="23" s="1"/>
  <c r="AW259" i="23" s="1"/>
  <c r="BJ401" i="23" l="1"/>
  <c r="O401" i="23" s="1"/>
  <c r="CC260" i="23"/>
  <c r="AR259" i="23"/>
  <c r="CB260" i="23"/>
  <c r="AM260" i="23" l="1"/>
  <c r="AL260" i="23" s="1"/>
  <c r="DA259" i="23"/>
  <c r="AN260" i="23"/>
  <c r="CZ259" i="23"/>
  <c r="CY259" i="23"/>
  <c r="AB401" i="23"/>
  <c r="AA401" i="23" s="1"/>
  <c r="Z402" i="23" s="1"/>
  <c r="Y402" i="23" s="1"/>
  <c r="BJ402" i="23" l="1"/>
  <c r="O402" i="23" s="1"/>
  <c r="AO260" i="23"/>
  <c r="AU260" i="23"/>
  <c r="AP260" i="23" l="1"/>
  <c r="CF260" i="23" s="1"/>
  <c r="CE260" i="23" s="1"/>
  <c r="CI260" i="23" s="1"/>
  <c r="CH260" i="23" s="1"/>
  <c r="BM260" i="23"/>
  <c r="BL260" i="23" s="1"/>
  <c r="BO260" i="23"/>
  <c r="BP260" i="23" s="1"/>
  <c r="BN260" i="23"/>
  <c r="BK260" i="23"/>
  <c r="AB402" i="23"/>
  <c r="AA402" i="23" s="1"/>
  <c r="Z403" i="23" s="1"/>
  <c r="Y403" i="23" s="1"/>
  <c r="AQ260" i="23" l="1"/>
  <c r="Q260" i="23"/>
  <c r="N261" i="23" s="1"/>
  <c r="CK260" i="23"/>
  <c r="V260" i="23"/>
  <c r="U260" i="23" s="1"/>
  <c r="BJ403" i="23"/>
  <c r="O403" i="23" s="1"/>
  <c r="AB403" i="23"/>
  <c r="AA403" i="23" s="1"/>
  <c r="Z404" i="23" s="1"/>
  <c r="Y404" i="23" s="1"/>
  <c r="AV260" i="23"/>
  <c r="BJ404" i="23" l="1"/>
  <c r="O404" i="23" s="1"/>
  <c r="S261" i="23"/>
  <c r="T261" i="23" s="1"/>
  <c r="P261" i="23"/>
  <c r="CN260" i="23"/>
  <c r="CO260" i="23" s="1"/>
  <c r="CM260" i="23" s="1"/>
  <c r="CR260" i="23" s="1"/>
  <c r="CS260" i="23" s="1"/>
  <c r="CQ260" i="23" s="1"/>
  <c r="AW260" i="23" s="1"/>
  <c r="CC261" i="23" l="1"/>
  <c r="AR260" i="23"/>
  <c r="AB404" i="23"/>
  <c r="AA404" i="23" s="1"/>
  <c r="Z405" i="23" s="1"/>
  <c r="Y405" i="23" s="1"/>
  <c r="CB261" i="23"/>
  <c r="CY260" i="23" l="1"/>
  <c r="DA260" i="23"/>
  <c r="AM261" i="23"/>
  <c r="AL261" i="23" s="1"/>
  <c r="CZ260" i="23"/>
  <c r="AN261" i="23"/>
  <c r="BJ405" i="23"/>
  <c r="O405" i="23" s="1"/>
  <c r="AB405" i="23" l="1"/>
  <c r="AA405" i="23" s="1"/>
  <c r="Z406" i="23" s="1"/>
  <c r="Y406" i="23" s="1"/>
  <c r="AO261" i="23"/>
  <c r="AU261" i="23"/>
  <c r="AP261" i="23" l="1"/>
  <c r="CF261" i="23" s="1"/>
  <c r="CE261" i="23" s="1"/>
  <c r="CI261" i="23" s="1"/>
  <c r="CH261" i="23" s="1"/>
  <c r="BK261" i="23"/>
  <c r="BN261" i="23"/>
  <c r="BL261" i="23" s="1"/>
  <c r="BM261" i="23"/>
  <c r="BO261" i="23"/>
  <c r="BJ406" i="23"/>
  <c r="O406" i="23" s="1"/>
  <c r="AB406" i="23" l="1"/>
  <c r="AA406" i="23" s="1"/>
  <c r="Z407" i="23" s="1"/>
  <c r="Y407" i="23" s="1"/>
  <c r="BP261" i="23"/>
  <c r="AQ261" i="23"/>
  <c r="Q261" i="23"/>
  <c r="N262" i="23" s="1"/>
  <c r="CK261" i="23"/>
  <c r="V261" i="23"/>
  <c r="U261" i="23" s="1"/>
  <c r="AV261" i="23"/>
  <c r="S262" i="23" l="1"/>
  <c r="T262" i="23" s="1"/>
  <c r="P262" i="23"/>
  <c r="CN261" i="23"/>
  <c r="CO261" i="23" s="1"/>
  <c r="CM261" i="23" s="1"/>
  <c r="AR261" i="23" s="1"/>
  <c r="BJ407" i="23"/>
  <c r="O407" i="23" s="1"/>
  <c r="CY261" i="23" l="1"/>
  <c r="AM262" i="23"/>
  <c r="AL262" i="23" s="1"/>
  <c r="AO262" i="23" s="1"/>
  <c r="AB407" i="23"/>
  <c r="AA407" i="23" s="1"/>
  <c r="Z408" i="23" s="1"/>
  <c r="Y408" i="23" s="1"/>
  <c r="CR261" i="23"/>
  <c r="CS261" i="23" s="1"/>
  <c r="CQ261" i="23" s="1"/>
  <c r="AW261" i="23" s="1"/>
  <c r="AU262" i="23" s="1"/>
  <c r="CB262" i="23"/>
  <c r="CC262" i="23"/>
  <c r="AN262" i="23" l="1"/>
  <c r="BK262" i="23"/>
  <c r="AP262" i="23"/>
  <c r="CF262" i="23" s="1"/>
  <c r="CE262" i="23" s="1"/>
  <c r="CI262" i="23" s="1"/>
  <c r="CH262" i="23" s="1"/>
  <c r="BM262" i="23"/>
  <c r="BO262" i="23"/>
  <c r="BP262" i="23" s="1"/>
  <c r="BN262" i="23"/>
  <c r="BL262" i="23" s="1"/>
  <c r="DA261" i="23"/>
  <c r="CZ261" i="23"/>
  <c r="AQ262" i="23" l="1"/>
  <c r="Q262" i="23"/>
  <c r="N263" i="23" s="1"/>
  <c r="CK262" i="23"/>
  <c r="V262" i="23"/>
  <c r="U262" i="23" s="1"/>
  <c r="AV262" i="23"/>
  <c r="S263" i="23" l="1"/>
  <c r="T263" i="23" s="1"/>
  <c r="P263" i="23"/>
  <c r="CN262" i="23"/>
  <c r="CO262" i="23" s="1"/>
  <c r="CM262" i="23" s="1"/>
  <c r="CR262" i="23" s="1"/>
  <c r="CS262" i="23" s="1"/>
  <c r="CQ262" i="23" s="1"/>
  <c r="AW262" i="23" s="1"/>
  <c r="AR262" i="23" l="1"/>
  <c r="CB263" i="23"/>
  <c r="CC263" i="23"/>
  <c r="CY262" i="23" l="1"/>
  <c r="AN263" i="23"/>
  <c r="AM263" i="23"/>
  <c r="AL263" i="23" s="1"/>
  <c r="CZ262" i="23"/>
  <c r="DA262" i="23"/>
  <c r="AO263" i="23" l="1"/>
  <c r="AU263" i="23"/>
  <c r="BN263" i="23" l="1"/>
  <c r="AP263" i="23"/>
  <c r="BO263" i="23"/>
  <c r="BP263" i="23" s="1"/>
  <c r="BM263" i="23"/>
  <c r="BK263" i="23"/>
  <c r="CF263" i="23" l="1"/>
  <c r="CE263" i="23" s="1"/>
  <c r="CI263" i="23" s="1"/>
  <c r="CH263" i="23" s="1"/>
  <c r="AQ263" i="23" s="1"/>
  <c r="CN263" i="23" s="1"/>
  <c r="CO263" i="23" s="1"/>
  <c r="CM263" i="23" s="1"/>
  <c r="AR263" i="23" s="1"/>
  <c r="BL263" i="23"/>
  <c r="AV263" i="23"/>
  <c r="CZ263" i="23" l="1"/>
  <c r="AM264" i="23"/>
  <c r="AL264" i="23" s="1"/>
  <c r="AO264" i="23" s="1"/>
  <c r="CY263" i="23"/>
  <c r="CR263" i="23"/>
  <c r="CS263" i="23" s="1"/>
  <c r="CQ263" i="23" s="1"/>
  <c r="AW263" i="23" s="1"/>
  <c r="CK263" i="23"/>
  <c r="Q263" i="23"/>
  <c r="N264" i="23" s="1"/>
  <c r="V263" i="23"/>
  <c r="U263" i="23" s="1"/>
  <c r="AP264" i="23" l="1"/>
  <c r="CF264" i="23" s="1"/>
  <c r="CE264" i="23" s="1"/>
  <c r="BK264" i="23"/>
  <c r="BM264" i="23"/>
  <c r="P264" i="23"/>
  <c r="S264" i="23"/>
  <c r="T264" i="23" s="1"/>
  <c r="AN264" i="23"/>
  <c r="AU264" i="23"/>
  <c r="DA263" i="23"/>
  <c r="CC264" i="23" l="1"/>
  <c r="CB264" i="23"/>
  <c r="CI264" i="23" s="1"/>
  <c r="CH264" i="23" s="1"/>
  <c r="AV264" i="23"/>
  <c r="BO264" i="23"/>
  <c r="BP264" i="23" s="1"/>
  <c r="BN264" i="23"/>
  <c r="BL264" i="23" s="1"/>
  <c r="AQ264" i="23" l="1"/>
  <c r="CK264" i="23"/>
  <c r="Q264" i="23"/>
  <c r="N265" i="23" s="1"/>
  <c r="V264" i="23"/>
  <c r="U264" i="23" s="1"/>
  <c r="P265" i="23" l="1"/>
  <c r="S265" i="23"/>
  <c r="T265" i="23" s="1"/>
  <c r="CC265" i="23" s="1"/>
  <c r="CN264" i="23"/>
  <c r="CO264" i="23" s="1"/>
  <c r="CM264" i="23" s="1"/>
  <c r="CR264" i="23" s="1"/>
  <c r="CS264" i="23" s="1"/>
  <c r="CQ264" i="23" s="1"/>
  <c r="AW264" i="23" s="1"/>
  <c r="AR264" i="23" l="1"/>
  <c r="CB265" i="23"/>
  <c r="AM265" i="23" l="1"/>
  <c r="AL265" i="23" s="1"/>
  <c r="AN265" i="23"/>
  <c r="DA264" i="23"/>
  <c r="CY264" i="23"/>
  <c r="CZ264" i="23"/>
  <c r="AO265" i="23" l="1"/>
  <c r="AU265" i="23"/>
  <c r="BO265" i="23" l="1"/>
  <c r="BP265" i="23" s="1"/>
  <c r="BN265" i="23"/>
  <c r="BM265" i="23"/>
  <c r="BL265" i="23" s="1"/>
  <c r="AP265" i="23"/>
  <c r="BK265" i="23"/>
  <c r="CF265" i="23" l="1"/>
  <c r="CE265" i="23" s="1"/>
  <c r="CI265" i="23" s="1"/>
  <c r="CH265" i="23" s="1"/>
  <c r="AQ265" i="23" s="1"/>
  <c r="CN265" i="23" s="1"/>
  <c r="CO265" i="23" s="1"/>
  <c r="CM265" i="23" s="1"/>
  <c r="AR265" i="23" s="1"/>
  <c r="AV265" i="23"/>
  <c r="AM266" i="23" l="1"/>
  <c r="AL266" i="23" s="1"/>
  <c r="AO266" i="23" s="1"/>
  <c r="CY265" i="23"/>
  <c r="CR265" i="23"/>
  <c r="CS265" i="23" s="1"/>
  <c r="CQ265" i="23" s="1"/>
  <c r="AW265" i="23" s="1"/>
  <c r="V265" i="23"/>
  <c r="U265" i="23" s="1"/>
  <c r="Q265" i="23"/>
  <c r="N266" i="23" s="1"/>
  <c r="CK265" i="23"/>
  <c r="CZ265" i="23" l="1"/>
  <c r="AU266" i="23"/>
  <c r="S266" i="23"/>
  <c r="T266" i="23" s="1"/>
  <c r="P266" i="23"/>
  <c r="CB266" i="23" s="1"/>
  <c r="AN266" i="23"/>
  <c r="AP266" i="23"/>
  <c r="BO266" i="23"/>
  <c r="BN266" i="23"/>
  <c r="BM266" i="23"/>
  <c r="DA265" i="23"/>
  <c r="CC266" i="23" l="1"/>
  <c r="BP266" i="23"/>
  <c r="CF266" i="23"/>
  <c r="CE266" i="23" s="1"/>
  <c r="CI266" i="23" s="1"/>
  <c r="CH266" i="23" s="1"/>
  <c r="BK266" i="23"/>
  <c r="AV266" i="23"/>
  <c r="BL266" i="23"/>
  <c r="Q266" i="23" l="1"/>
  <c r="N267" i="23" s="1"/>
  <c r="CK266" i="23"/>
  <c r="V266" i="23"/>
  <c r="U266" i="23" s="1"/>
  <c r="AQ266" i="23"/>
  <c r="CN266" i="23" l="1"/>
  <c r="S267" i="23"/>
  <c r="T267" i="23" s="1"/>
  <c r="P267" i="23"/>
  <c r="CB267" i="23" s="1"/>
  <c r="CC267" i="23" l="1"/>
  <c r="CM266" i="23"/>
  <c r="CO266" i="23"/>
  <c r="CR266" i="23" l="1"/>
  <c r="CS266" i="23" s="1"/>
  <c r="CQ266" i="23" s="1"/>
  <c r="AW266" i="23" s="1"/>
  <c r="AR266" i="23"/>
  <c r="AM267" i="23" l="1"/>
  <c r="AL267" i="23" s="1"/>
  <c r="AO267" i="23" s="1"/>
  <c r="AN267" i="23"/>
  <c r="CY266" i="23"/>
  <c r="DA266" i="23"/>
  <c r="CZ266" i="23"/>
  <c r="AU267" i="23"/>
  <c r="BK267" i="23" l="1"/>
  <c r="AP267" i="23"/>
  <c r="CF267" i="23" s="1"/>
  <c r="CE267" i="23" s="1"/>
  <c r="CI267" i="23" s="1"/>
  <c r="CH267" i="23" s="1"/>
  <c r="BN267" i="23"/>
  <c r="BM267" i="23"/>
  <c r="BO267" i="23"/>
  <c r="BP267" i="23" s="1"/>
  <c r="AQ267" i="23" l="1"/>
  <c r="CN267" i="23" s="1"/>
  <c r="CO267" i="23" s="1"/>
  <c r="CM267" i="23" s="1"/>
  <c r="AR267" i="23" s="1"/>
  <c r="CK267" i="23"/>
  <c r="Q267" i="23"/>
  <c r="N268" i="23" s="1"/>
  <c r="V267" i="23"/>
  <c r="U267" i="23" s="1"/>
  <c r="AV267" i="23"/>
  <c r="CR267" i="23" s="1"/>
  <c r="CS267" i="23" s="1"/>
  <c r="CQ267" i="23" s="1"/>
  <c r="AW267" i="23" s="1"/>
  <c r="BL267" i="23"/>
  <c r="S268" i="23" l="1"/>
  <c r="T268" i="23" s="1"/>
  <c r="P268" i="23"/>
  <c r="CB268" i="23" s="1"/>
  <c r="AU268" i="23"/>
  <c r="CY267" i="23"/>
  <c r="AM268" i="23"/>
  <c r="AL268" i="23" s="1"/>
  <c r="AO268" i="23" s="1"/>
  <c r="CZ267" i="23"/>
  <c r="AN268" i="23"/>
  <c r="DA267" i="23"/>
  <c r="BK268" i="23" l="1"/>
  <c r="AP268" i="23"/>
  <c r="BM268" i="23"/>
  <c r="BO268" i="23"/>
  <c r="BN268" i="23"/>
  <c r="CC268" i="23"/>
  <c r="CF268" i="23" l="1"/>
  <c r="CE268" i="23" s="1"/>
  <c r="CI268" i="23" s="1"/>
  <c r="CH268" i="23" s="1"/>
  <c r="AQ268" i="23" s="1"/>
  <c r="CN268" i="23" s="1"/>
  <c r="CO268" i="23" s="1"/>
  <c r="CM268" i="23" s="1"/>
  <c r="AR268" i="23" s="1"/>
  <c r="BP268" i="23"/>
  <c r="BL268" i="23"/>
  <c r="AV268" i="23"/>
  <c r="AM269" i="23" l="1"/>
  <c r="AL269" i="23" s="1"/>
  <c r="AO269" i="23" s="1"/>
  <c r="CY268" i="23"/>
  <c r="DA268" i="23"/>
  <c r="CR268" i="23"/>
  <c r="CS268" i="23" s="1"/>
  <c r="CQ268" i="23" s="1"/>
  <c r="AW268" i="23" s="1"/>
  <c r="AU269" i="23" s="1"/>
  <c r="Q268" i="23"/>
  <c r="N269" i="23" s="1"/>
  <c r="CK268" i="23"/>
  <c r="V268" i="23"/>
  <c r="U268" i="23" s="1"/>
  <c r="S269" i="23" l="1"/>
  <c r="T269" i="23" s="1"/>
  <c r="P269" i="23"/>
  <c r="CB269" i="23" s="1"/>
  <c r="AN269" i="23"/>
  <c r="CZ268" i="23"/>
  <c r="AP269" i="23"/>
  <c r="AV269" i="23" s="1"/>
  <c r="BO269" i="23"/>
  <c r="BK269" i="23"/>
  <c r="BN269" i="23"/>
  <c r="BM269" i="23"/>
  <c r="BL269" i="23" s="1"/>
  <c r="BP269" i="23" l="1"/>
  <c r="CF269" i="23"/>
  <c r="CE269" i="23" s="1"/>
  <c r="CI269" i="23" s="1"/>
  <c r="CH269" i="23" s="1"/>
  <c r="CC269" i="23"/>
  <c r="Q269" i="23" l="1"/>
  <c r="N270" i="23" s="1"/>
  <c r="CK269" i="23"/>
  <c r="AQ269" i="23"/>
  <c r="V269" i="23"/>
  <c r="U269" i="23" s="1"/>
  <c r="CN269" i="23" l="1"/>
  <c r="CO269" i="23" s="1"/>
  <c r="CM269" i="23" s="1"/>
  <c r="CR269" i="23" s="1"/>
  <c r="CS269" i="23" s="1"/>
  <c r="CQ269" i="23" s="1"/>
  <c r="AW269" i="23" s="1"/>
  <c r="S270" i="23"/>
  <c r="T270" i="23" s="1"/>
  <c r="P270" i="23"/>
  <c r="CB270" i="23" s="1"/>
  <c r="CC270" i="23" l="1"/>
  <c r="AR269" i="23"/>
  <c r="AN270" i="23" l="1"/>
  <c r="CY269" i="23"/>
  <c r="AM270" i="23"/>
  <c r="AL270" i="23" s="1"/>
  <c r="CZ269" i="23"/>
  <c r="DA269" i="23"/>
  <c r="AO270" i="23" l="1"/>
  <c r="AU270" i="23"/>
  <c r="BN270" i="23" l="1"/>
  <c r="BL270" i="23" s="1"/>
  <c r="BM270" i="23"/>
  <c r="BK270" i="23"/>
  <c r="BO270" i="23"/>
  <c r="BP270" i="23" s="1"/>
  <c r="AP270" i="23"/>
  <c r="AV270" i="23" l="1"/>
  <c r="CF270" i="23"/>
  <c r="CE270" i="23" s="1"/>
  <c r="CI270" i="23" s="1"/>
  <c r="CH270" i="23" s="1"/>
  <c r="AQ270" i="23"/>
  <c r="CN270" i="23" l="1"/>
  <c r="CO270" i="23" s="1"/>
  <c r="CM270" i="23" s="1"/>
  <c r="AR270" i="23" s="1"/>
  <c r="Q270" i="23"/>
  <c r="N271" i="23" s="1"/>
  <c r="CK270" i="23"/>
  <c r="V270" i="23"/>
  <c r="U270" i="23" s="1"/>
  <c r="AM271" i="23" l="1"/>
  <c r="AL271" i="23" s="1"/>
  <c r="AO271" i="23" s="1"/>
  <c r="CY270" i="23"/>
  <c r="P271" i="23"/>
  <c r="S271" i="23"/>
  <c r="T271" i="23" s="1"/>
  <c r="CR270" i="23"/>
  <c r="CS270" i="23" s="1"/>
  <c r="CQ270" i="23" s="1"/>
  <c r="AW270" i="23" s="1"/>
  <c r="AU271" i="23" s="1"/>
  <c r="DA270" i="23" l="1"/>
  <c r="AN271" i="23"/>
  <c r="CC271" i="23"/>
  <c r="CB271" i="23"/>
  <c r="CZ270" i="23"/>
  <c r="AP271" i="23"/>
  <c r="BO271" i="23"/>
  <c r="BK271" i="23"/>
  <c r="BP271" i="23" s="1"/>
  <c r="BN271" i="23"/>
  <c r="BM271" i="23"/>
  <c r="BL271" i="23" s="1"/>
  <c r="CF271" i="23" l="1"/>
  <c r="CE271" i="23" s="1"/>
  <c r="CI271" i="23" s="1"/>
  <c r="CH271" i="23" s="1"/>
  <c r="AQ271" i="23" s="1"/>
  <c r="AV271" i="23"/>
  <c r="CN271" i="23" l="1"/>
  <c r="CO271" i="23" s="1"/>
  <c r="CM271" i="23" s="1"/>
  <c r="CR271" i="23" s="1"/>
  <c r="CS271" i="23" s="1"/>
  <c r="CQ271" i="23" s="1"/>
  <c r="AW271" i="23" s="1"/>
  <c r="AR271" i="23"/>
  <c r="CK271" i="23"/>
  <c r="Q271" i="23"/>
  <c r="N272" i="23" s="1"/>
  <c r="V271" i="23"/>
  <c r="U271" i="23" s="1"/>
  <c r="P272" i="23" l="1"/>
  <c r="S272" i="23"/>
  <c r="T272" i="23" s="1"/>
  <c r="CY271" i="23"/>
  <c r="DA271" i="23"/>
  <c r="CZ271" i="23"/>
  <c r="AN272" i="23"/>
  <c r="AM272" i="23"/>
  <c r="AL272" i="23" s="1"/>
  <c r="AO272" i="23" s="1"/>
  <c r="AU272" i="23" l="1"/>
  <c r="BO272" i="23" s="1"/>
  <c r="BP272" i="23" s="1"/>
  <c r="BM272" i="23"/>
  <c r="BN272" i="23"/>
  <c r="BL272" i="23" s="1"/>
  <c r="BK272" i="23"/>
  <c r="AP272" i="23"/>
  <c r="CC272" i="23"/>
  <c r="CB272" i="23"/>
  <c r="Q288" i="23"/>
  <c r="N289" i="23" s="1"/>
  <c r="AV272" i="23" l="1"/>
  <c r="CF272" i="23"/>
  <c r="CE272" i="23" s="1"/>
  <c r="CI272" i="23" s="1"/>
  <c r="CH272" i="23" s="1"/>
  <c r="S289" i="23"/>
  <c r="T289" i="23" s="1"/>
  <c r="P289" i="23"/>
  <c r="CB289" i="23" s="1"/>
  <c r="AQ272" i="23" l="1"/>
  <c r="CN272" i="23" s="1"/>
  <c r="CO272" i="23" s="1"/>
  <c r="CM272" i="23" s="1"/>
  <c r="AR272" i="23" s="1"/>
  <c r="CK272" i="23"/>
  <c r="Q272" i="23"/>
  <c r="N273" i="23" s="1"/>
  <c r="V272" i="23"/>
  <c r="U272" i="23" s="1"/>
  <c r="CC289" i="23"/>
  <c r="CR272" i="23" l="1"/>
  <c r="CS272" i="23" s="1"/>
  <c r="CQ272" i="23" s="1"/>
  <c r="AW272" i="23" s="1"/>
  <c r="CZ272" i="23" s="1"/>
  <c r="S273" i="23"/>
  <c r="T273" i="23" s="1"/>
  <c r="P273" i="23"/>
  <c r="CB273" i="23" s="1"/>
  <c r="CY272" i="23"/>
  <c r="AM273" i="23"/>
  <c r="AL273" i="23" s="1"/>
  <c r="AO273" i="23" s="1"/>
  <c r="DA272" i="23"/>
  <c r="AP273" i="23" l="1"/>
  <c r="CF273" i="23" s="1"/>
  <c r="CE273" i="23" s="1"/>
  <c r="CI273" i="23" s="1"/>
  <c r="CH273" i="23" s="1"/>
  <c r="V273" i="23" s="1"/>
  <c r="U273" i="23" s="1"/>
  <c r="CC273" i="23"/>
  <c r="AN273" i="23"/>
  <c r="AU273" i="23"/>
  <c r="AV273" i="23" s="1"/>
  <c r="BK273" i="23" l="1"/>
  <c r="BM273" i="23"/>
  <c r="BL273" i="23" s="1"/>
  <c r="BO273" i="23"/>
  <c r="BP273" i="23" s="1"/>
  <c r="BN273" i="23"/>
  <c r="AQ273" i="23"/>
  <c r="CK273" i="23"/>
  <c r="Q273" i="23"/>
  <c r="N274" i="23" s="1"/>
  <c r="P274" i="23" l="1"/>
  <c r="S274" i="23"/>
  <c r="T274" i="23" s="1"/>
  <c r="CN273" i="23"/>
  <c r="CO273" i="23" s="1"/>
  <c r="CM273" i="23" s="1"/>
  <c r="CR273" i="23" s="1"/>
  <c r="CS273" i="23" s="1"/>
  <c r="CQ273" i="23" s="1"/>
  <c r="AW273" i="23" s="1"/>
  <c r="AR273" i="23" l="1"/>
  <c r="CC274" i="23"/>
  <c r="CB274" i="23"/>
  <c r="CY273" i="23" l="1"/>
  <c r="AM274" i="23"/>
  <c r="AL274" i="23" s="1"/>
  <c r="CZ273" i="23"/>
  <c r="AN274" i="23"/>
  <c r="DA273" i="23"/>
  <c r="AN290" i="23"/>
  <c r="AO274" i="23" l="1"/>
  <c r="AU274" i="23"/>
  <c r="BM274" i="23" l="1"/>
  <c r="BN274" i="23"/>
  <c r="BK274" i="23"/>
  <c r="AP274" i="23"/>
  <c r="BO274" i="23"/>
  <c r="BL274" i="23" l="1"/>
  <c r="BP274" i="23"/>
  <c r="CF274" i="23"/>
  <c r="CE274" i="23" s="1"/>
  <c r="CI274" i="23" s="1"/>
  <c r="CH274" i="23" s="1"/>
  <c r="AQ274" i="23" s="1"/>
  <c r="AV274" i="23"/>
  <c r="CN274" i="23" l="1"/>
  <c r="CO274" i="23" s="1"/>
  <c r="CM274" i="23" s="1"/>
  <c r="CR274" i="23" s="1"/>
  <c r="CS274" i="23" s="1"/>
  <c r="CQ274" i="23" s="1"/>
  <c r="AW274" i="23" s="1"/>
  <c r="AR274" i="23"/>
  <c r="CK274" i="23"/>
  <c r="Q274" i="23"/>
  <c r="N275" i="23" s="1"/>
  <c r="V274" i="23"/>
  <c r="U274" i="23" s="1"/>
  <c r="S275" i="23" l="1"/>
  <c r="T275" i="23" s="1"/>
  <c r="P275" i="23"/>
  <c r="DA274" i="23"/>
  <c r="CZ274" i="23"/>
  <c r="AM275" i="23"/>
  <c r="AL275" i="23" s="1"/>
  <c r="AO275" i="23" s="1"/>
  <c r="AN275" i="23"/>
  <c r="CY274" i="23"/>
  <c r="AN291" i="23"/>
  <c r="AU275" i="23" l="1"/>
  <c r="CB275" i="23"/>
  <c r="BO275" i="23"/>
  <c r="BN275" i="23"/>
  <c r="BM275" i="23"/>
  <c r="BL275" i="23" s="1"/>
  <c r="AP275" i="23"/>
  <c r="CF275" i="23" s="1"/>
  <c r="CE275" i="23" s="1"/>
  <c r="CI275" i="23" s="1"/>
  <c r="CH275" i="23" s="1"/>
  <c r="BK275" i="23"/>
  <c r="CC275" i="23"/>
  <c r="BP275" i="23" l="1"/>
  <c r="AQ275" i="23"/>
  <c r="CK275" i="23"/>
  <c r="Q275" i="23"/>
  <c r="N276" i="23" s="1"/>
  <c r="V275" i="23"/>
  <c r="U275" i="23" s="1"/>
  <c r="AV275" i="23"/>
  <c r="S276" i="23" l="1"/>
  <c r="T276" i="23" s="1"/>
  <c r="P276" i="23"/>
  <c r="CB276" i="23" s="1"/>
  <c r="CN275" i="23"/>
  <c r="CO275" i="23" s="1"/>
  <c r="CM275" i="23" s="1"/>
  <c r="CR275" i="23" s="1"/>
  <c r="CS275" i="23" s="1"/>
  <c r="CQ275" i="23" s="1"/>
  <c r="AW275" i="23" s="1"/>
  <c r="AR275" i="23" l="1"/>
  <c r="CC276" i="23"/>
  <c r="CY275" i="23" l="1"/>
  <c r="AM276" i="23"/>
  <c r="AL276" i="23" s="1"/>
  <c r="AN276" i="23"/>
  <c r="DA275" i="23"/>
  <c r="CZ275" i="23"/>
  <c r="AO276" i="23" l="1"/>
  <c r="AU276" i="23"/>
  <c r="AP276" i="23" l="1"/>
  <c r="CF276" i="23" s="1"/>
  <c r="CE276" i="23" s="1"/>
  <c r="CI276" i="23" s="1"/>
  <c r="CH276" i="23" s="1"/>
  <c r="BN276" i="23"/>
  <c r="BK276" i="23"/>
  <c r="BO276" i="23"/>
  <c r="BP276" i="23" s="1"/>
  <c r="BM276" i="23"/>
  <c r="BL276" i="23" s="1"/>
  <c r="AQ276" i="23" l="1"/>
  <c r="CN276" i="23" s="1"/>
  <c r="CO276" i="23" s="1"/>
  <c r="CM276" i="23" s="1"/>
  <c r="AR276" i="23" s="1"/>
  <c r="Q276" i="23"/>
  <c r="N277" i="23" s="1"/>
  <c r="CK276" i="23"/>
  <c r="V276" i="23"/>
  <c r="U276" i="23" s="1"/>
  <c r="AV276" i="23"/>
  <c r="CR276" i="23" s="1"/>
  <c r="CS276" i="23" s="1"/>
  <c r="CQ276" i="23" s="1"/>
  <c r="AW276" i="23" s="1"/>
  <c r="S277" i="23" l="1"/>
  <c r="T277" i="23" s="1"/>
  <c r="P277" i="23"/>
  <c r="AM277" i="23"/>
  <c r="AL277" i="23" s="1"/>
  <c r="AO277" i="23" s="1"/>
  <c r="CY276" i="23"/>
  <c r="AN277" i="23"/>
  <c r="DA276" i="23"/>
  <c r="CZ276" i="23"/>
  <c r="BN277" i="23" l="1"/>
  <c r="BM277" i="23"/>
  <c r="BL277" i="23" s="1"/>
  <c r="AP277" i="23"/>
  <c r="BK277" i="23"/>
  <c r="AU277" i="23"/>
  <c r="BO277" i="23" s="1"/>
  <c r="BP277" i="23" s="1"/>
  <c r="CB277" i="23"/>
  <c r="CC277" i="23"/>
  <c r="AN293" i="23"/>
  <c r="AV277" i="23" l="1"/>
  <c r="CF277" i="23"/>
  <c r="CE277" i="23" s="1"/>
  <c r="CI277" i="23" s="1"/>
  <c r="CH277" i="23" s="1"/>
  <c r="AQ277" i="23" l="1"/>
  <c r="CK277" i="23"/>
  <c r="Q277" i="23"/>
  <c r="N278" i="23" s="1"/>
  <c r="V277" i="23"/>
  <c r="U277" i="23" s="1"/>
  <c r="P278" i="23" l="1"/>
  <c r="S278" i="23"/>
  <c r="T278" i="23" s="1"/>
  <c r="CN277" i="23"/>
  <c r="CO277" i="23" s="1"/>
  <c r="CM277" i="23" s="1"/>
  <c r="CR277" i="23" s="1"/>
  <c r="CS277" i="23" s="1"/>
  <c r="CQ277" i="23" s="1"/>
  <c r="AW277" i="23" s="1"/>
  <c r="AR277" i="23" l="1"/>
  <c r="CC278" i="23"/>
  <c r="CB278" i="23"/>
  <c r="AM278" i="23" l="1"/>
  <c r="AL278" i="23" s="1"/>
  <c r="AN278" i="23"/>
  <c r="CY277" i="23"/>
  <c r="DA277" i="23"/>
  <c r="CZ277" i="23"/>
  <c r="AN294" i="23"/>
  <c r="AO278" i="23" l="1"/>
  <c r="AU278" i="23"/>
  <c r="BK278" i="23" l="1"/>
  <c r="BN278" i="23"/>
  <c r="BO278" i="23"/>
  <c r="BM278" i="23"/>
  <c r="AP278" i="23"/>
  <c r="CF278" i="23" s="1"/>
  <c r="CE278" i="23" s="1"/>
  <c r="CI278" i="23" s="1"/>
  <c r="CH278" i="23" s="1"/>
  <c r="BP278" i="23" l="1"/>
  <c r="AQ278" i="23"/>
  <c r="CN278" i="23" s="1"/>
  <c r="CO278" i="23" s="1"/>
  <c r="CM278" i="23" s="1"/>
  <c r="AR278" i="23" s="1"/>
  <c r="CK278" i="23"/>
  <c r="Q278" i="23"/>
  <c r="N279" i="23" s="1"/>
  <c r="V278" i="23"/>
  <c r="U278" i="23" s="1"/>
  <c r="BL278" i="23"/>
  <c r="AV278" i="23"/>
  <c r="CR278" i="23" s="1"/>
  <c r="CS278" i="23" s="1"/>
  <c r="CQ278" i="23" s="1"/>
  <c r="AW278" i="23" s="1"/>
  <c r="P279" i="23" l="1"/>
  <c r="CB279" i="23" s="1"/>
  <c r="S279" i="23"/>
  <c r="T279" i="23" s="1"/>
  <c r="AM279" i="23"/>
  <c r="AL279" i="23" s="1"/>
  <c r="AO279" i="23" s="1"/>
  <c r="CY278" i="23"/>
  <c r="DA278" i="23"/>
  <c r="AN279" i="23"/>
  <c r="CZ278" i="23"/>
  <c r="AN295" i="23"/>
  <c r="AP279" i="23" l="1"/>
  <c r="AU279" i="23"/>
  <c r="AV279" i="23" s="1"/>
  <c r="CC279" i="23"/>
  <c r="BM279" i="23" l="1"/>
  <c r="BO279" i="23"/>
  <c r="BN279" i="23"/>
  <c r="BK279" i="23"/>
  <c r="CF279" i="23"/>
  <c r="CE279" i="23" s="1"/>
  <c r="CI279" i="23" s="1"/>
  <c r="CH279" i="23" s="1"/>
  <c r="AQ279" i="23" s="1"/>
  <c r="CN279" i="23" l="1"/>
  <c r="CO279" i="23" s="1"/>
  <c r="CM279" i="23" s="1"/>
  <c r="CR279" i="23" s="1"/>
  <c r="CS279" i="23" s="1"/>
  <c r="CQ279" i="23" s="1"/>
  <c r="AW279" i="23" s="1"/>
  <c r="Q279" i="23"/>
  <c r="N280" i="23" s="1"/>
  <c r="U279" i="23"/>
  <c r="CK279" i="23"/>
  <c r="V279" i="23"/>
  <c r="BP279" i="23"/>
  <c r="BL279" i="23"/>
  <c r="S280" i="23" l="1"/>
  <c r="T280" i="23" s="1"/>
  <c r="P280" i="23"/>
  <c r="CB280" i="23" s="1"/>
  <c r="AR279" i="23"/>
  <c r="CZ279" i="23" l="1"/>
  <c r="CY279" i="23"/>
  <c r="DA279" i="23"/>
  <c r="AN280" i="23"/>
  <c r="AM280" i="23"/>
  <c r="AL280" i="23" s="1"/>
  <c r="CC280" i="23"/>
  <c r="AO280" i="23" l="1"/>
  <c r="AU280" i="23"/>
  <c r="AN296" i="23"/>
  <c r="AP280" i="23" l="1"/>
  <c r="BN280" i="23"/>
  <c r="BK280" i="23"/>
  <c r="BO280" i="23"/>
  <c r="BM280" i="23"/>
  <c r="BL280" i="23" s="1"/>
  <c r="CF280" i="23" l="1"/>
  <c r="CE280" i="23" s="1"/>
  <c r="CI280" i="23" s="1"/>
  <c r="CH280" i="23" s="1"/>
  <c r="AQ280" i="23" s="1"/>
  <c r="BP280" i="23"/>
  <c r="AV280" i="23"/>
  <c r="CN280" i="23" l="1"/>
  <c r="CO280" i="23" s="1"/>
  <c r="CM280" i="23" s="1"/>
  <c r="CR280" i="23" s="1"/>
  <c r="CS280" i="23" s="1"/>
  <c r="CQ280" i="23" s="1"/>
  <c r="AW280" i="23" s="1"/>
  <c r="Q280" i="23"/>
  <c r="N281" i="23" s="1"/>
  <c r="CK280" i="23"/>
  <c r="V280" i="23"/>
  <c r="U280" i="23" s="1"/>
  <c r="P281" i="23" l="1"/>
  <c r="S281" i="23"/>
  <c r="T281" i="23" s="1"/>
  <c r="AR280" i="23"/>
  <c r="AM281" i="23" l="1"/>
  <c r="AL281" i="23" s="1"/>
  <c r="DA280" i="23"/>
  <c r="CY280" i="23"/>
  <c r="AN281" i="23"/>
  <c r="CZ280" i="23"/>
  <c r="CC281" i="23"/>
  <c r="CB281" i="23"/>
  <c r="AN297" i="23"/>
  <c r="AO281" i="23" l="1"/>
  <c r="AU281" i="23"/>
  <c r="BN281" i="23" l="1"/>
  <c r="BM281" i="23"/>
  <c r="BL281" i="23" s="1"/>
  <c r="BK281" i="23"/>
  <c r="BO281" i="23"/>
  <c r="BP281" i="23" s="1"/>
  <c r="AP281" i="23"/>
  <c r="CF281" i="23" s="1"/>
  <c r="CE281" i="23" s="1"/>
  <c r="CI281" i="23" s="1"/>
  <c r="CH281" i="23" s="1"/>
  <c r="AQ281" i="23" l="1"/>
  <c r="CN281" i="23" s="1"/>
  <c r="CO281" i="23" s="1"/>
  <c r="CM281" i="23" s="1"/>
  <c r="AR281" i="23" s="1"/>
  <c r="CK281" i="23"/>
  <c r="Q281" i="23"/>
  <c r="N282" i="23" s="1"/>
  <c r="V281" i="23"/>
  <c r="U281" i="23" s="1"/>
  <c r="AV281" i="23"/>
  <c r="CR281" i="23" s="1"/>
  <c r="CS281" i="23" s="1"/>
  <c r="CQ281" i="23" s="1"/>
  <c r="AW281" i="23" s="1"/>
  <c r="S282" i="23" l="1"/>
  <c r="T282" i="23" s="1"/>
  <c r="P282" i="23"/>
  <c r="CB282" i="23" s="1"/>
  <c r="CY281" i="23"/>
  <c r="AM282" i="23"/>
  <c r="AL282" i="23" s="1"/>
  <c r="AO282" i="23" s="1"/>
  <c r="AN282" i="23"/>
  <c r="DA281" i="23"/>
  <c r="CZ281" i="23"/>
  <c r="AU282" i="23" l="1"/>
  <c r="AP282" i="23"/>
  <c r="CF282" i="23" s="1"/>
  <c r="CE282" i="23" s="1"/>
  <c r="CI282" i="23" s="1"/>
  <c r="CH282" i="23" s="1"/>
  <c r="V282" i="23" s="1"/>
  <c r="U282" i="23" s="1"/>
  <c r="BO282" i="23"/>
  <c r="BP282" i="23" s="1"/>
  <c r="BN282" i="23"/>
  <c r="BK282" i="23"/>
  <c r="BM282" i="23"/>
  <c r="BL282" i="23" s="1"/>
  <c r="CC282" i="23"/>
  <c r="AQ282" i="23" l="1"/>
  <c r="CN282" i="23" s="1"/>
  <c r="CO282" i="23" s="1"/>
  <c r="CM282" i="23" s="1"/>
  <c r="AR282" i="23" s="1"/>
  <c r="Q282" i="23"/>
  <c r="N283" i="23" s="1"/>
  <c r="CK282" i="23"/>
  <c r="AV282" i="23"/>
  <c r="CR282" i="23" s="1"/>
  <c r="CS282" i="23" s="1"/>
  <c r="CQ282" i="23" s="1"/>
  <c r="AW282" i="23" s="1"/>
  <c r="AN298" i="23"/>
  <c r="S283" i="23" l="1"/>
  <c r="T283" i="23" s="1"/>
  <c r="P283" i="23"/>
  <c r="CY282" i="23"/>
  <c r="AM283" i="23"/>
  <c r="AL283" i="23" s="1"/>
  <c r="AO283" i="23" s="1"/>
  <c r="CZ282" i="23"/>
  <c r="AN283" i="23"/>
  <c r="DA282" i="23"/>
  <c r="CB283" i="23" l="1"/>
  <c r="CC283" i="23"/>
  <c r="AP283" i="23"/>
  <c r="CF283" i="23" s="1"/>
  <c r="CE283" i="23" s="1"/>
  <c r="CI283" i="23" s="1"/>
  <c r="CH283" i="23" s="1"/>
  <c r="AU283" i="23"/>
  <c r="AV283" i="23" s="1"/>
  <c r="BN283" i="23" l="1"/>
  <c r="BK283" i="23"/>
  <c r="AQ283" i="23"/>
  <c r="Q283" i="23"/>
  <c r="N284" i="23" s="1"/>
  <c r="CK283" i="23"/>
  <c r="V283" i="23"/>
  <c r="U283" i="23" s="1"/>
  <c r="BO283" i="23"/>
  <c r="BP283" i="23" s="1"/>
  <c r="BM283" i="23"/>
  <c r="BL283" i="23" s="1"/>
  <c r="S284" i="23" l="1"/>
  <c r="T284" i="23" s="1"/>
  <c r="P284" i="23"/>
  <c r="CN283" i="23"/>
  <c r="CO283" i="23" s="1"/>
  <c r="CM283" i="23" s="1"/>
  <c r="CR283" i="23" s="1"/>
  <c r="CS283" i="23" s="1"/>
  <c r="CQ283" i="23" s="1"/>
  <c r="AW283" i="23" s="1"/>
  <c r="AR283" i="23" l="1"/>
  <c r="CB284" i="23"/>
  <c r="CC284" i="23"/>
  <c r="CY283" i="23" l="1"/>
  <c r="CZ283" i="23"/>
  <c r="DA283" i="23"/>
  <c r="AM284" i="23"/>
  <c r="AL284" i="23" s="1"/>
  <c r="AN284" i="23"/>
  <c r="AN299" i="23"/>
  <c r="AO284" i="23" l="1"/>
  <c r="AU284" i="23"/>
  <c r="AV284" i="23" l="1"/>
  <c r="BN284" i="23"/>
  <c r="BM284" i="23"/>
  <c r="BL284" i="23" s="1"/>
  <c r="BK284" i="23"/>
  <c r="BO284" i="23"/>
  <c r="BP284" i="23" s="1"/>
  <c r="AP284" i="23"/>
  <c r="CF284" i="23" s="1"/>
  <c r="CE284" i="23" s="1"/>
  <c r="CI284" i="23" s="1"/>
  <c r="CH284" i="23" s="1"/>
  <c r="AQ284" i="23" l="1"/>
  <c r="CN284" i="23" s="1"/>
  <c r="CO284" i="23" s="1"/>
  <c r="CM284" i="23" s="1"/>
  <c r="AR284" i="23" s="1"/>
  <c r="Q284" i="23"/>
  <c r="N285" i="23" s="1"/>
  <c r="CK284" i="23"/>
  <c r="V284" i="23"/>
  <c r="U284" i="23" s="1"/>
  <c r="CR284" i="23"/>
  <c r="CS284" i="23" s="1"/>
  <c r="CQ284" i="23" s="1"/>
  <c r="AW284" i="23" s="1"/>
  <c r="P285" i="23" l="1"/>
  <c r="CB285" i="23" s="1"/>
  <c r="S285" i="23"/>
  <c r="T285" i="23" s="1"/>
  <c r="AM285" i="23"/>
  <c r="AL285" i="23" s="1"/>
  <c r="AO285" i="23" s="1"/>
  <c r="CY284" i="23"/>
  <c r="AN285" i="23"/>
  <c r="CZ284" i="23"/>
  <c r="DA284" i="23"/>
  <c r="AP285" i="23" l="1"/>
  <c r="BK285" i="23"/>
  <c r="BO285" i="23"/>
  <c r="BP285" i="23" s="1"/>
  <c r="AU285" i="23"/>
  <c r="AV285" i="23" s="1"/>
  <c r="CC285" i="23"/>
  <c r="AN300" i="23"/>
  <c r="CF285" i="23" l="1"/>
  <c r="CE285" i="23" s="1"/>
  <c r="CI285" i="23" s="1"/>
  <c r="CH285" i="23" s="1"/>
  <c r="AQ285" i="23" s="1"/>
  <c r="BM285" i="23"/>
  <c r="BL285" i="23" s="1"/>
  <c r="BN285" i="23"/>
  <c r="CN285" i="23" l="1"/>
  <c r="CO285" i="23" s="1"/>
  <c r="CM285" i="23" s="1"/>
  <c r="CR285" i="23" s="1"/>
  <c r="CS285" i="23" s="1"/>
  <c r="CQ285" i="23" s="1"/>
  <c r="AW285" i="23" s="1"/>
  <c r="CK285" i="23"/>
  <c r="Q285" i="23"/>
  <c r="N286" i="23" s="1"/>
  <c r="V285" i="23"/>
  <c r="U285" i="23" s="1"/>
  <c r="S286" i="23" l="1"/>
  <c r="T286" i="23" s="1"/>
  <c r="P286" i="23"/>
  <c r="CB286" i="23" s="1"/>
  <c r="AR285" i="23"/>
  <c r="CZ285" i="23" l="1"/>
  <c r="CY285" i="23"/>
  <c r="AM286" i="23"/>
  <c r="AL286" i="23" s="1"/>
  <c r="DA285" i="23"/>
  <c r="AN286" i="23"/>
  <c r="CC286" i="23"/>
  <c r="AO286" i="23" l="1"/>
  <c r="AU286" i="23"/>
  <c r="AN301" i="23"/>
  <c r="BN286" i="23" l="1"/>
  <c r="BO286" i="23"/>
  <c r="BK286" i="23"/>
  <c r="AP286" i="23"/>
  <c r="BM286" i="23"/>
  <c r="BL286" i="23" s="1"/>
  <c r="BP286" i="23" l="1"/>
  <c r="CF286" i="23"/>
  <c r="CE286" i="23" s="1"/>
  <c r="CI286" i="23" s="1"/>
  <c r="CH286" i="23" s="1"/>
  <c r="AQ286" i="23"/>
  <c r="CN286" i="23" s="1"/>
  <c r="CO286" i="23" s="1"/>
  <c r="CM286" i="23" s="1"/>
  <c r="AR286" i="23" s="1"/>
  <c r="AV286" i="23"/>
  <c r="CR286" i="23" l="1"/>
  <c r="CS286" i="23" s="1"/>
  <c r="CQ286" i="23" s="1"/>
  <c r="AW286" i="23" s="1"/>
  <c r="AU287" i="23" s="1"/>
  <c r="CY286" i="23"/>
  <c r="AM287" i="23"/>
  <c r="AL287" i="23" s="1"/>
  <c r="AO287" i="23" s="1"/>
  <c r="CZ286" i="23"/>
  <c r="CK286" i="23"/>
  <c r="Q286" i="23"/>
  <c r="N287" i="23" s="1"/>
  <c r="V286" i="23"/>
  <c r="U286" i="23" s="1"/>
  <c r="P287" i="23" l="1"/>
  <c r="CB287" i="23" s="1"/>
  <c r="S287" i="23"/>
  <c r="T287" i="23" s="1"/>
  <c r="DA286" i="23"/>
  <c r="BM287" i="23"/>
  <c r="BL287" i="23" s="1"/>
  <c r="BK287" i="23"/>
  <c r="BN287" i="23"/>
  <c r="AP287" i="23"/>
  <c r="CF287" i="23" s="1"/>
  <c r="CE287" i="23" s="1"/>
  <c r="BO287" i="23"/>
  <c r="BP287" i="23" s="1"/>
  <c r="AN287" i="23"/>
  <c r="AV287" i="23"/>
  <c r="CI287" i="23" l="1"/>
  <c r="CH287" i="23" s="1"/>
  <c r="V287" i="23" s="1"/>
  <c r="U287" i="23" s="1"/>
  <c r="CC287" i="23"/>
  <c r="AN302" i="23"/>
  <c r="AQ287" i="23" l="1"/>
  <c r="CN287" i="23" s="1"/>
  <c r="CO287" i="23" s="1"/>
  <c r="CM287" i="23" s="1"/>
  <c r="Q287" i="23"/>
  <c r="N288" i="23" s="1"/>
  <c r="CK287" i="23"/>
  <c r="S288" i="23" l="1"/>
  <c r="T288" i="23" s="1"/>
  <c r="P288" i="23"/>
  <c r="CB288" i="23" s="1"/>
  <c r="AR287" i="23"/>
  <c r="CR287" i="23"/>
  <c r="CS287" i="23" s="1"/>
  <c r="CQ287" i="23" s="1"/>
  <c r="AW287" i="23" s="1"/>
  <c r="AM288" i="23" l="1"/>
  <c r="AL288" i="23" s="1"/>
  <c r="AO288" i="23" s="1"/>
  <c r="CY287" i="23"/>
  <c r="AN288" i="23"/>
  <c r="DA287" i="23"/>
  <c r="CZ287" i="23"/>
  <c r="CC288" i="23"/>
  <c r="AP288" i="23" l="1"/>
  <c r="BN288" i="23"/>
  <c r="BM288" i="23"/>
  <c r="BO288" i="23"/>
  <c r="AU288" i="23"/>
  <c r="AV288" i="23" s="1"/>
  <c r="AN303" i="23"/>
  <c r="BL288" i="23" l="1"/>
  <c r="CF288" i="23"/>
  <c r="CE288" i="23" s="1"/>
  <c r="CI288" i="23" s="1"/>
  <c r="CH288" i="23" s="1"/>
  <c r="BP288" i="23"/>
  <c r="BK288" i="23"/>
  <c r="V288" i="23" l="1"/>
  <c r="U288" i="23" s="1"/>
  <c r="CK288" i="23"/>
  <c r="AQ288" i="23"/>
  <c r="CN288" i="23" l="1"/>
  <c r="CO288" i="23" s="1"/>
  <c r="CM288" i="23" s="1"/>
  <c r="CR288" i="23" s="1"/>
  <c r="CS288" i="23" s="1"/>
  <c r="CQ288" i="23" s="1"/>
  <c r="AW288" i="23" s="1"/>
  <c r="AR288" i="23" l="1"/>
  <c r="AN289" i="23" l="1"/>
  <c r="AM289" i="23"/>
  <c r="AL289" i="23" s="1"/>
  <c r="DA288" i="23"/>
  <c r="CY288" i="23"/>
  <c r="CZ288" i="23"/>
  <c r="AO289" i="23" l="1"/>
  <c r="AU289" i="23"/>
  <c r="AN304" i="23"/>
  <c r="BO289" i="23" l="1"/>
  <c r="BK289" i="23"/>
  <c r="BP289" i="23" s="1"/>
  <c r="BM289" i="23"/>
  <c r="BL289" i="23" s="1"/>
  <c r="BN289" i="23"/>
  <c r="AP289" i="23"/>
  <c r="CF289" i="23" s="1"/>
  <c r="CE289" i="23" s="1"/>
  <c r="CI289" i="23" s="1"/>
  <c r="CH289" i="23" s="1"/>
  <c r="AQ289" i="23" l="1"/>
  <c r="V289" i="23"/>
  <c r="U289" i="23" s="1"/>
  <c r="Q289" i="23"/>
  <c r="N290" i="23" s="1"/>
  <c r="CK289" i="23"/>
  <c r="AV289" i="23"/>
  <c r="P290" i="23" l="1"/>
  <c r="S290" i="23"/>
  <c r="T290" i="23" s="1"/>
  <c r="CC290" i="23" s="1"/>
  <c r="CN289" i="23"/>
  <c r="CO289" i="23" s="1"/>
  <c r="CM289" i="23" s="1"/>
  <c r="CR289" i="23" s="1"/>
  <c r="CS289" i="23" s="1"/>
  <c r="CQ289" i="23" s="1"/>
  <c r="AW289" i="23" s="1"/>
  <c r="AR289" i="23" l="1"/>
  <c r="CB290" i="23"/>
  <c r="CY289" i="23" l="1"/>
  <c r="CZ289" i="23"/>
  <c r="DA289" i="23"/>
  <c r="AM290" i="23"/>
  <c r="AL290" i="23" s="1"/>
  <c r="AN305" i="23"/>
  <c r="AO290" i="23" l="1"/>
  <c r="AU290" i="23"/>
  <c r="AV290" i="23" l="1"/>
  <c r="AP290" i="23"/>
  <c r="BM290" i="23"/>
  <c r="BL290" i="23" s="1"/>
  <c r="BO290" i="23"/>
  <c r="BP290" i="23" s="1"/>
  <c r="BK290" i="23"/>
  <c r="BN290" i="23"/>
  <c r="CF290" i="23" l="1"/>
  <c r="CE290" i="23" s="1"/>
  <c r="CI290" i="23" s="1"/>
  <c r="CH290" i="23" s="1"/>
  <c r="AQ290" i="23" s="1"/>
  <c r="CN290" i="23" l="1"/>
  <c r="CO290" i="23" s="1"/>
  <c r="CM290" i="23" s="1"/>
  <c r="CR290" i="23" s="1"/>
  <c r="CS290" i="23" s="1"/>
  <c r="CQ290" i="23" s="1"/>
  <c r="AW290" i="23" s="1"/>
  <c r="V290" i="23"/>
  <c r="U290" i="23" s="1"/>
  <c r="CK290" i="23"/>
  <c r="Q290" i="23"/>
  <c r="N291" i="23" s="1"/>
  <c r="AN306" i="23"/>
  <c r="S291" i="23" l="1"/>
  <c r="T291" i="23" s="1"/>
  <c r="P291" i="23"/>
  <c r="CB291" i="23" s="1"/>
  <c r="AR290" i="23"/>
  <c r="CZ290" i="23" l="1"/>
  <c r="CY290" i="23"/>
  <c r="DA290" i="23"/>
  <c r="AM291" i="23"/>
  <c r="AL291" i="23" s="1"/>
  <c r="CC291" i="23"/>
  <c r="AO291" i="23" l="1"/>
  <c r="AU291" i="23"/>
  <c r="AP291" i="23" l="1"/>
  <c r="CF291" i="23" s="1"/>
  <c r="CE291" i="23" s="1"/>
  <c r="CI291" i="23" s="1"/>
  <c r="CH291" i="23" s="1"/>
  <c r="BO291" i="23"/>
  <c r="BP291" i="23" s="1"/>
  <c r="BM291" i="23"/>
  <c r="BL291" i="23" s="1"/>
  <c r="BK291" i="23"/>
  <c r="BN291" i="23"/>
  <c r="AQ291" i="23" l="1"/>
  <c r="CN291" i="23" s="1"/>
  <c r="CO291" i="23" s="1"/>
  <c r="CM291" i="23" s="1"/>
  <c r="AR291" i="23" s="1"/>
  <c r="Q291" i="23"/>
  <c r="N292" i="23" s="1"/>
  <c r="CK291" i="23"/>
  <c r="V291" i="23"/>
  <c r="U291" i="23" s="1"/>
  <c r="AV291" i="23"/>
  <c r="CR291" i="23" s="1"/>
  <c r="CS291" i="23" s="1"/>
  <c r="CQ291" i="23" s="1"/>
  <c r="AW291" i="23" s="1"/>
  <c r="AN307" i="23"/>
  <c r="AN292" i="23" l="1"/>
  <c r="S292" i="23"/>
  <c r="T292" i="23" s="1"/>
  <c r="P292" i="23"/>
  <c r="CB292" i="23" s="1"/>
  <c r="CY291" i="23"/>
  <c r="AM292" i="23"/>
  <c r="AL292" i="23" s="1"/>
  <c r="AO292" i="23" s="1"/>
  <c r="DA291" i="23"/>
  <c r="CZ291" i="23"/>
  <c r="CC292" i="23" l="1"/>
  <c r="AP292" i="23"/>
  <c r="AU292" i="23"/>
  <c r="BM292" i="23" l="1"/>
  <c r="AV292" i="23"/>
  <c r="CF292" i="23"/>
  <c r="CE292" i="23" s="1"/>
  <c r="CI292" i="23" s="1"/>
  <c r="CH292" i="23" s="1"/>
  <c r="BK292" i="23"/>
  <c r="BN292" i="23"/>
  <c r="BL292" i="23" s="1"/>
  <c r="BO292" i="23"/>
  <c r="BP292" i="23" s="1"/>
  <c r="AN308" i="23"/>
  <c r="CK292" i="23" l="1"/>
  <c r="Q292" i="23"/>
  <c r="N293" i="23" s="1"/>
  <c r="V292" i="23"/>
  <c r="U292" i="23" s="1"/>
  <c r="AQ292" i="23"/>
  <c r="CN292" i="23" l="1"/>
  <c r="CO292" i="23" s="1"/>
  <c r="CM292" i="23" s="1"/>
  <c r="CR292" i="23" s="1"/>
  <c r="CS292" i="23" s="1"/>
  <c r="CQ292" i="23" s="1"/>
  <c r="AW292" i="23" s="1"/>
  <c r="P293" i="23"/>
  <c r="CB293" i="23" s="1"/>
  <c r="S293" i="23"/>
  <c r="T293" i="23" s="1"/>
  <c r="CC293" i="23" l="1"/>
  <c r="AR292" i="23"/>
  <c r="CY292" i="23" l="1"/>
  <c r="CZ292" i="23"/>
  <c r="AM293" i="23"/>
  <c r="AL293" i="23" s="1"/>
  <c r="DA292" i="23"/>
  <c r="AN309" i="23"/>
  <c r="AO293" i="23" l="1"/>
  <c r="AU293" i="23"/>
  <c r="AN321" i="23"/>
  <c r="BN293" i="23" l="1"/>
  <c r="BK293" i="23"/>
  <c r="BO293" i="23"/>
  <c r="BP293" i="23" s="1"/>
  <c r="AP293" i="23"/>
  <c r="CF293" i="23" s="1"/>
  <c r="CE293" i="23" s="1"/>
  <c r="CI293" i="23" s="1"/>
  <c r="CH293" i="23" s="1"/>
  <c r="BM293" i="23"/>
  <c r="BL293" i="23" s="1"/>
  <c r="AQ293" i="23" l="1"/>
  <c r="CN293" i="23" s="1"/>
  <c r="CO293" i="23" s="1"/>
  <c r="CM293" i="23" s="1"/>
  <c r="AR293" i="23" s="1"/>
  <c r="CK293" i="23"/>
  <c r="Q293" i="23"/>
  <c r="N294" i="23" s="1"/>
  <c r="V293" i="23"/>
  <c r="U293" i="23" s="1"/>
  <c r="AV293" i="23"/>
  <c r="CR293" i="23" s="1"/>
  <c r="CS293" i="23" s="1"/>
  <c r="CQ293" i="23" s="1"/>
  <c r="AW293" i="23" s="1"/>
  <c r="P294" i="23" l="1"/>
  <c r="S294" i="23"/>
  <c r="T294" i="23" s="1"/>
  <c r="CY293" i="23"/>
  <c r="AM294" i="23"/>
  <c r="AL294" i="23" s="1"/>
  <c r="AO294" i="23" s="1"/>
  <c r="DA293" i="23"/>
  <c r="CZ293" i="23"/>
  <c r="CC294" i="23" l="1"/>
  <c r="CB294" i="23"/>
  <c r="BK294" i="23"/>
  <c r="BO294" i="23"/>
  <c r="BP294" i="23" s="1"/>
  <c r="AP294" i="23"/>
  <c r="AU294" i="23"/>
  <c r="BN294" i="23" s="1"/>
  <c r="AN310" i="23"/>
  <c r="BM294" i="23" l="1"/>
  <c r="BL294" i="23" s="1"/>
  <c r="AV294" i="23"/>
  <c r="CF294" i="23"/>
  <c r="CE294" i="23" s="1"/>
  <c r="CI294" i="23" s="1"/>
  <c r="CH294" i="23" s="1"/>
  <c r="AQ294" i="23" l="1"/>
  <c r="Q294" i="23"/>
  <c r="N295" i="23" s="1"/>
  <c r="CK294" i="23"/>
  <c r="V294" i="23"/>
  <c r="U294" i="23" s="1"/>
  <c r="AN322" i="23"/>
  <c r="P295" i="23" l="1"/>
  <c r="S295" i="23"/>
  <c r="T295" i="23" s="1"/>
  <c r="CN294" i="23"/>
  <c r="CO294" i="23" s="1"/>
  <c r="CM294" i="23" s="1"/>
  <c r="CR294" i="23" s="1"/>
  <c r="CS294" i="23" s="1"/>
  <c r="CQ294" i="23" s="1"/>
  <c r="AW294" i="23" s="1"/>
  <c r="CC295" i="23" l="1"/>
  <c r="AR294" i="23"/>
  <c r="CB295" i="23"/>
  <c r="AM295" i="23" l="1"/>
  <c r="AL295" i="23" s="1"/>
  <c r="CY294" i="23"/>
  <c r="CZ294" i="23"/>
  <c r="DA294" i="23"/>
  <c r="AO295" i="23" l="1"/>
  <c r="AU295" i="23"/>
  <c r="AN311" i="23"/>
  <c r="BO295" i="23" l="1"/>
  <c r="BP295" i="23" s="1"/>
  <c r="BK295" i="23"/>
  <c r="AP295" i="23"/>
  <c r="BM295" i="23"/>
  <c r="BL295" i="23" s="1"/>
  <c r="BN295" i="23"/>
  <c r="CF295" i="23" l="1"/>
  <c r="CE295" i="23" s="1"/>
  <c r="CI295" i="23" s="1"/>
  <c r="CH295" i="23" s="1"/>
  <c r="AQ295" i="23" s="1"/>
  <c r="AV295" i="23"/>
  <c r="AN312" i="23"/>
  <c r="CN295" i="23" l="1"/>
  <c r="CO295" i="23" s="1"/>
  <c r="CM295" i="23" s="1"/>
  <c r="CR295" i="23" s="1"/>
  <c r="CS295" i="23" s="1"/>
  <c r="CQ295" i="23" s="1"/>
  <c r="AW295" i="23" s="1"/>
  <c r="Q295" i="23"/>
  <c r="N296" i="23" s="1"/>
  <c r="CK295" i="23"/>
  <c r="V295" i="23"/>
  <c r="U295" i="23" s="1"/>
  <c r="P296" i="23" l="1"/>
  <c r="CB296" i="23" s="1"/>
  <c r="S296" i="23"/>
  <c r="T296" i="23" s="1"/>
  <c r="AR295" i="23"/>
  <c r="AM296" i="23" l="1"/>
  <c r="AL296" i="23" s="1"/>
  <c r="CZ295" i="23"/>
  <c r="CY295" i="23"/>
  <c r="DA295" i="23"/>
  <c r="CC296" i="23"/>
  <c r="AO296" i="23" l="1"/>
  <c r="AU296" i="23"/>
  <c r="BN296" i="23" l="1"/>
  <c r="BM296" i="23"/>
  <c r="BL296" i="23" s="1"/>
  <c r="BO296" i="23"/>
  <c r="BK296" i="23"/>
  <c r="AP296" i="23"/>
  <c r="CF296" i="23" s="1"/>
  <c r="CE296" i="23" s="1"/>
  <c r="CI296" i="23" s="1"/>
  <c r="CH296" i="23" s="1"/>
  <c r="AN313" i="23"/>
  <c r="AQ296" i="23" l="1"/>
  <c r="CN296" i="23" s="1"/>
  <c r="CO296" i="23" s="1"/>
  <c r="CM296" i="23" s="1"/>
  <c r="AR296" i="23" s="1"/>
  <c r="Q296" i="23"/>
  <c r="N297" i="23" s="1"/>
  <c r="CK296" i="23"/>
  <c r="V296" i="23"/>
  <c r="U296" i="23" s="1"/>
  <c r="BP296" i="23"/>
  <c r="AV296" i="23"/>
  <c r="AN324" i="23"/>
  <c r="CR296" i="23" l="1"/>
  <c r="CS296" i="23" s="1"/>
  <c r="CQ296" i="23" s="1"/>
  <c r="AW296" i="23" s="1"/>
  <c r="S297" i="23"/>
  <c r="T297" i="23" s="1"/>
  <c r="P297" i="23"/>
  <c r="CB297" i="23" s="1"/>
  <c r="AM297" i="23"/>
  <c r="AL297" i="23" s="1"/>
  <c r="AO297" i="23" s="1"/>
  <c r="CY296" i="23"/>
  <c r="DA296" i="23"/>
  <c r="CZ296" i="23"/>
  <c r="AP297" i="23" l="1"/>
  <c r="CC297" i="23"/>
  <c r="AU297" i="23"/>
  <c r="BO297" i="23" s="1"/>
  <c r="BP297" i="23" s="1"/>
  <c r="BK297" i="23" l="1"/>
  <c r="BN297" i="23"/>
  <c r="AV297" i="23"/>
  <c r="CF297" i="23"/>
  <c r="CE297" i="23" s="1"/>
  <c r="CI297" i="23" s="1"/>
  <c r="CH297" i="23" s="1"/>
  <c r="BM297" i="23"/>
  <c r="BL297" i="23" s="1"/>
  <c r="Q297" i="23" l="1"/>
  <c r="N298" i="23" s="1"/>
  <c r="CK297" i="23"/>
  <c r="V297" i="23"/>
  <c r="U297" i="23" s="1"/>
  <c r="AQ297" i="23"/>
  <c r="CN297" i="23" l="1"/>
  <c r="CO297" i="23" s="1"/>
  <c r="CM297" i="23" s="1"/>
  <c r="CR297" i="23" s="1"/>
  <c r="CS297" i="23" s="1"/>
  <c r="CQ297" i="23" s="1"/>
  <c r="AW297" i="23" s="1"/>
  <c r="S298" i="23"/>
  <c r="T298" i="23" s="1"/>
  <c r="P298" i="23"/>
  <c r="CB298" i="23" s="1"/>
  <c r="AN314" i="23"/>
  <c r="CC298" i="23" l="1"/>
  <c r="AR297" i="23"/>
  <c r="AN325" i="23"/>
  <c r="CZ297" i="23" l="1"/>
  <c r="DA297" i="23"/>
  <c r="CY297" i="23"/>
  <c r="AM298" i="23"/>
  <c r="AL298" i="23" s="1"/>
  <c r="AO298" i="23" l="1"/>
  <c r="AU298" i="23"/>
  <c r="AN315" i="23"/>
  <c r="BK298" i="23" l="1"/>
  <c r="BO298" i="23"/>
  <c r="BP298" i="23" s="1"/>
  <c r="BN298" i="23"/>
  <c r="BM298" i="23"/>
  <c r="BL298" i="23" s="1"/>
  <c r="AP298" i="23"/>
  <c r="CF298" i="23" s="1"/>
  <c r="CE298" i="23" s="1"/>
  <c r="CI298" i="23" s="1"/>
  <c r="CH298" i="23" s="1"/>
  <c r="AQ298" i="23" l="1"/>
  <c r="CK298" i="23"/>
  <c r="Q298" i="23"/>
  <c r="N299" i="23" s="1"/>
  <c r="V298" i="23"/>
  <c r="U298" i="23" s="1"/>
  <c r="AV298" i="23"/>
  <c r="S299" i="23" l="1"/>
  <c r="T299" i="23" s="1"/>
  <c r="P299" i="23"/>
  <c r="CB299" i="23" s="1"/>
  <c r="CN298" i="23"/>
  <c r="CO298" i="23" s="1"/>
  <c r="CM298" i="23" s="1"/>
  <c r="CR298" i="23" s="1"/>
  <c r="CS298" i="23" s="1"/>
  <c r="CQ298" i="23" s="1"/>
  <c r="AW298" i="23" s="1"/>
  <c r="AR298" i="23" l="1"/>
  <c r="CC299" i="23"/>
  <c r="AN326" i="23"/>
  <c r="DA298" i="23" l="1"/>
  <c r="CY298" i="23"/>
  <c r="CZ298" i="23"/>
  <c r="AM299" i="23"/>
  <c r="AL299" i="23" s="1"/>
  <c r="AN316" i="23"/>
  <c r="AO299" i="23" l="1"/>
  <c r="AU299" i="23"/>
  <c r="BO299" i="23" l="1"/>
  <c r="BP299" i="23" s="1"/>
  <c r="BM299" i="23"/>
  <c r="BL299" i="23" s="1"/>
  <c r="BN299" i="23"/>
  <c r="AP299" i="23"/>
  <c r="CF299" i="23" s="1"/>
  <c r="CE299" i="23" s="1"/>
  <c r="CI299" i="23" s="1"/>
  <c r="CH299" i="23" s="1"/>
  <c r="BK299" i="23"/>
  <c r="AQ299" i="23" l="1"/>
  <c r="CN299" i="23" s="1"/>
  <c r="CO299" i="23" s="1"/>
  <c r="CM299" i="23" s="1"/>
  <c r="AR299" i="23" s="1"/>
  <c r="Q299" i="23"/>
  <c r="N300" i="23" s="1"/>
  <c r="CK299" i="23"/>
  <c r="V299" i="23"/>
  <c r="U299" i="23" s="1"/>
  <c r="AV299" i="23"/>
  <c r="CR299" i="23" s="1"/>
  <c r="CS299" i="23" s="1"/>
  <c r="CQ299" i="23" s="1"/>
  <c r="AW299" i="23" s="1"/>
  <c r="DA299" i="23" l="1"/>
  <c r="S300" i="23"/>
  <c r="T300" i="23" s="1"/>
  <c r="CC300" i="23" s="1"/>
  <c r="P300" i="23"/>
  <c r="CB300" i="23" s="1"/>
  <c r="CY299" i="23"/>
  <c r="AM300" i="23"/>
  <c r="AL300" i="23" s="1"/>
  <c r="AO300" i="23" s="1"/>
  <c r="CZ299" i="23"/>
  <c r="AP300" i="23" l="1"/>
  <c r="BN300" i="23"/>
  <c r="AU300" i="23"/>
  <c r="BO300" i="23" s="1"/>
  <c r="BP300" i="23" s="1"/>
  <c r="AN317" i="23"/>
  <c r="AN327" i="23"/>
  <c r="CF300" i="23" l="1"/>
  <c r="CE300" i="23" s="1"/>
  <c r="CI300" i="23" s="1"/>
  <c r="CH300" i="23" s="1"/>
  <c r="AQ300" i="23" s="1"/>
  <c r="BM300" i="23"/>
  <c r="BL300" i="23" s="1"/>
  <c r="AV300" i="23"/>
  <c r="BK300" i="23"/>
  <c r="CN300" i="23" l="1"/>
  <c r="CO300" i="23" s="1"/>
  <c r="CM300" i="23" s="1"/>
  <c r="CR300" i="23" s="1"/>
  <c r="CS300" i="23" s="1"/>
  <c r="CQ300" i="23" s="1"/>
  <c r="AW300" i="23" s="1"/>
  <c r="AR300" i="23"/>
  <c r="V300" i="23"/>
  <c r="U300" i="23" s="1"/>
  <c r="CK300" i="23"/>
  <c r="Q300" i="23"/>
  <c r="N301" i="23" s="1"/>
  <c r="CY300" i="23" l="1"/>
  <c r="CZ300" i="23"/>
  <c r="AM301" i="23"/>
  <c r="AL301" i="23" s="1"/>
  <c r="AO301" i="23" s="1"/>
  <c r="DA300" i="23"/>
  <c r="S301" i="23"/>
  <c r="T301" i="23" s="1"/>
  <c r="P301" i="23"/>
  <c r="CB301" i="23" s="1"/>
  <c r="AN318" i="23"/>
  <c r="AU301" i="23" l="1"/>
  <c r="BO301" i="23" s="1"/>
  <c r="BP301" i="23" s="1"/>
  <c r="BK301" i="23"/>
  <c r="BN301" i="23"/>
  <c r="AP301" i="23"/>
  <c r="CF301" i="23" s="1"/>
  <c r="CE301" i="23" s="1"/>
  <c r="CI301" i="23" s="1"/>
  <c r="CH301" i="23" s="1"/>
  <c r="CC301" i="23"/>
  <c r="V301" i="23"/>
  <c r="U301" i="23" s="1"/>
  <c r="BM301" i="23" l="1"/>
  <c r="BL301" i="23" s="1"/>
  <c r="AQ301" i="23"/>
  <c r="CN301" i="23" s="1"/>
  <c r="CO301" i="23" s="1"/>
  <c r="CM301" i="23" s="1"/>
  <c r="AR301" i="23" s="1"/>
  <c r="Q301" i="23"/>
  <c r="N302" i="23" s="1"/>
  <c r="CK301" i="23"/>
  <c r="AV301" i="23"/>
  <c r="P302" i="23" l="1"/>
  <c r="S302" i="23"/>
  <c r="T302" i="23" s="1"/>
  <c r="AM302" i="23"/>
  <c r="AL302" i="23" s="1"/>
  <c r="AO302" i="23" s="1"/>
  <c r="CY301" i="23"/>
  <c r="CR301" i="23"/>
  <c r="CS301" i="23" s="1"/>
  <c r="CQ301" i="23" s="1"/>
  <c r="AW301" i="23" s="1"/>
  <c r="AU302" i="23" s="1"/>
  <c r="AN328" i="23"/>
  <c r="DA301" i="23" l="1"/>
  <c r="BO302" i="23"/>
  <c r="BP302" i="23" s="1"/>
  <c r="AP302" i="23"/>
  <c r="BM302" i="23"/>
  <c r="BL302" i="23" s="1"/>
  <c r="BK302" i="23"/>
  <c r="BN302" i="23"/>
  <c r="CZ301" i="23"/>
  <c r="CC302" i="23"/>
  <c r="CB302" i="23"/>
  <c r="AN319" i="23"/>
  <c r="AV302" i="23" l="1"/>
  <c r="CF302" i="23"/>
  <c r="CE302" i="23" s="1"/>
  <c r="CI302" i="23" s="1"/>
  <c r="CH302" i="23" s="1"/>
  <c r="AQ302" i="23" l="1"/>
  <c r="Q302" i="23"/>
  <c r="N303" i="23" s="1"/>
  <c r="CK302" i="23"/>
  <c r="V302" i="23"/>
  <c r="U302" i="23" s="1"/>
  <c r="S303" i="23" l="1"/>
  <c r="T303" i="23" s="1"/>
  <c r="P303" i="23"/>
  <c r="CB303" i="23" s="1"/>
  <c r="CN302" i="23"/>
  <c r="CO302" i="23" s="1"/>
  <c r="CM302" i="23" s="1"/>
  <c r="CR302" i="23" s="1"/>
  <c r="CS302" i="23" s="1"/>
  <c r="CQ302" i="23" s="1"/>
  <c r="AW302" i="23" s="1"/>
  <c r="AR302" i="23" l="1"/>
  <c r="CC303" i="23"/>
  <c r="AN320" i="23"/>
  <c r="CY302" i="23" l="1"/>
  <c r="DA302" i="23"/>
  <c r="AM303" i="23"/>
  <c r="AL303" i="23" s="1"/>
  <c r="CZ302" i="23"/>
  <c r="AN329" i="23"/>
  <c r="AO303" i="23" l="1"/>
  <c r="AU303" i="23"/>
  <c r="AP303" i="23" l="1"/>
  <c r="BO303" i="23"/>
  <c r="BP303" i="23" s="1"/>
  <c r="BK303" i="23"/>
  <c r="BN303" i="23"/>
  <c r="BM303" i="23"/>
  <c r="BL303" i="23" s="1"/>
  <c r="CF303" i="23" l="1"/>
  <c r="CE303" i="23" s="1"/>
  <c r="CI303" i="23" s="1"/>
  <c r="CH303" i="23" s="1"/>
  <c r="AQ303" i="23" s="1"/>
  <c r="AV303" i="23"/>
  <c r="CN303" i="23" l="1"/>
  <c r="CO303" i="23" s="1"/>
  <c r="CM303" i="23" s="1"/>
  <c r="CR303" i="23" s="1"/>
  <c r="CS303" i="23" s="1"/>
  <c r="CQ303" i="23" s="1"/>
  <c r="AW303" i="23" s="1"/>
  <c r="Q303" i="23"/>
  <c r="N304" i="23" s="1"/>
  <c r="CK303" i="23"/>
  <c r="V303" i="23"/>
  <c r="U303" i="23" s="1"/>
  <c r="P304" i="23" l="1"/>
  <c r="S304" i="23"/>
  <c r="T304" i="23" s="1"/>
  <c r="AR303" i="23"/>
  <c r="CC304" i="23" l="1"/>
  <c r="AM304" i="23"/>
  <c r="AL304" i="23" s="1"/>
  <c r="CY303" i="23"/>
  <c r="DA303" i="23"/>
  <c r="CZ303" i="23"/>
  <c r="CB304" i="23"/>
  <c r="AN330" i="23"/>
  <c r="AO304" i="23" l="1"/>
  <c r="AU304" i="23"/>
  <c r="BK304" i="23" l="1"/>
  <c r="BN304" i="23"/>
  <c r="BM304" i="23"/>
  <c r="BL304" i="23" s="1"/>
  <c r="AP304" i="23"/>
  <c r="CF304" i="23" s="1"/>
  <c r="CE304" i="23" s="1"/>
  <c r="CI304" i="23" s="1"/>
  <c r="CH304" i="23" s="1"/>
  <c r="BO304" i="23"/>
  <c r="BP304" i="23" s="1"/>
  <c r="AQ304" i="23" l="1"/>
  <c r="CN304" i="23" s="1"/>
  <c r="CO304" i="23" s="1"/>
  <c r="CM304" i="23" s="1"/>
  <c r="AR304" i="23" s="1"/>
  <c r="CK304" i="23"/>
  <c r="Q304" i="23"/>
  <c r="N305" i="23" s="1"/>
  <c r="V304" i="23"/>
  <c r="U304" i="23" s="1"/>
  <c r="AV304" i="23"/>
  <c r="CR304" i="23" s="1"/>
  <c r="CS304" i="23" s="1"/>
  <c r="CQ304" i="23" s="1"/>
  <c r="AW304" i="23" s="1"/>
  <c r="S305" i="23" l="1"/>
  <c r="T305" i="23" s="1"/>
  <c r="P305" i="23"/>
  <c r="CB305" i="23" s="1"/>
  <c r="CY304" i="23"/>
  <c r="AM305" i="23"/>
  <c r="AL305" i="23" s="1"/>
  <c r="AO305" i="23" s="1"/>
  <c r="DA304" i="23"/>
  <c r="CZ304" i="23"/>
  <c r="AP305" i="23" l="1"/>
  <c r="AU305" i="23"/>
  <c r="AV305" i="23" s="1"/>
  <c r="CC305" i="23"/>
  <c r="AN323" i="23"/>
  <c r="BO305" i="23" l="1"/>
  <c r="BP305" i="23" s="1"/>
  <c r="BM305" i="23"/>
  <c r="BL305" i="23" s="1"/>
  <c r="CF305" i="23"/>
  <c r="CE305" i="23" s="1"/>
  <c r="CI305" i="23" s="1"/>
  <c r="CH305" i="23" s="1"/>
  <c r="AQ305" i="23" s="1"/>
  <c r="BK305" i="23"/>
  <c r="BN305" i="23"/>
  <c r="AN331" i="23"/>
  <c r="CN305" i="23" l="1"/>
  <c r="CO305" i="23" s="1"/>
  <c r="CM305" i="23" s="1"/>
  <c r="CR305" i="23" s="1"/>
  <c r="CS305" i="23" s="1"/>
  <c r="CQ305" i="23" s="1"/>
  <c r="AW305" i="23" s="1"/>
  <c r="Q305" i="23"/>
  <c r="N306" i="23" s="1"/>
  <c r="CK305" i="23"/>
  <c r="V305" i="23"/>
  <c r="U305" i="23" s="1"/>
  <c r="S306" i="23" l="1"/>
  <c r="T306" i="23" s="1"/>
  <c r="P306" i="23"/>
  <c r="CB306" i="23" s="1"/>
  <c r="AR305" i="23"/>
  <c r="DA305" i="23" l="1"/>
  <c r="CY305" i="23"/>
  <c r="CZ305" i="23"/>
  <c r="AM306" i="23"/>
  <c r="AL306" i="23" s="1"/>
  <c r="CC306" i="23"/>
  <c r="AO306" i="23" l="1"/>
  <c r="AU306" i="23"/>
  <c r="AV306" i="23" l="1"/>
  <c r="AP306" i="23"/>
  <c r="CF306" i="23" s="1"/>
  <c r="CE306" i="23" s="1"/>
  <c r="CI306" i="23" s="1"/>
  <c r="CH306" i="23" s="1"/>
  <c r="BM306" i="23"/>
  <c r="BL306" i="23" s="1"/>
  <c r="BN306" i="23"/>
  <c r="BO306" i="23"/>
  <c r="BP306" i="23" s="1"/>
  <c r="BK306" i="23"/>
  <c r="AQ306" i="23" l="1"/>
  <c r="CN306" i="23" s="1"/>
  <c r="CO306" i="23" s="1"/>
  <c r="CM306" i="23" s="1"/>
  <c r="AR306" i="23" s="1"/>
  <c r="Q306" i="23"/>
  <c r="N307" i="23" s="1"/>
  <c r="CK306" i="23"/>
  <c r="V306" i="23"/>
  <c r="U306" i="23" s="1"/>
  <c r="CR306" i="23"/>
  <c r="CS306" i="23" s="1"/>
  <c r="CQ306" i="23" s="1"/>
  <c r="AW306" i="23" s="1"/>
  <c r="AN332" i="23"/>
  <c r="S307" i="23" l="1"/>
  <c r="T307" i="23" s="1"/>
  <c r="P307" i="23"/>
  <c r="CB307" i="23" s="1"/>
  <c r="CY306" i="23"/>
  <c r="AM307" i="23"/>
  <c r="AL307" i="23" s="1"/>
  <c r="AO307" i="23" s="1"/>
  <c r="DA306" i="23"/>
  <c r="CZ306" i="23"/>
  <c r="CC307" i="23" l="1"/>
  <c r="AP307" i="23"/>
  <c r="CF307" i="23" s="1"/>
  <c r="CE307" i="23" s="1"/>
  <c r="CI307" i="23" s="1"/>
  <c r="CH307" i="23" s="1"/>
  <c r="AU307" i="23"/>
  <c r="AV307" i="23" s="1"/>
  <c r="BO307" i="23" l="1"/>
  <c r="BP307" i="23" s="1"/>
  <c r="BN307" i="23"/>
  <c r="BK307" i="23"/>
  <c r="AQ307" i="23"/>
  <c r="U307" i="23"/>
  <c r="Q307" i="23"/>
  <c r="N308" i="23" s="1"/>
  <c r="CK307" i="23"/>
  <c r="V307" i="23"/>
  <c r="BM307" i="23"/>
  <c r="BL307" i="23" s="1"/>
  <c r="CN307" i="23" l="1"/>
  <c r="CO307" i="23" s="1"/>
  <c r="CM307" i="23" s="1"/>
  <c r="CR307" i="23" s="1"/>
  <c r="CS307" i="23" s="1"/>
  <c r="CQ307" i="23" s="1"/>
  <c r="AW307" i="23" s="1"/>
  <c r="AR307" i="23"/>
  <c r="S308" i="23"/>
  <c r="T308" i="23" s="1"/>
  <c r="P308" i="23"/>
  <c r="CY307" i="23" l="1"/>
  <c r="CZ307" i="23"/>
  <c r="AM308" i="23"/>
  <c r="AL308" i="23" s="1"/>
  <c r="AO308" i="23" s="1"/>
  <c r="DA307" i="23"/>
  <c r="CB308" i="23"/>
  <c r="CC308" i="23"/>
  <c r="AU308" i="23" l="1"/>
  <c r="BO308" i="23" s="1"/>
  <c r="BP308" i="23" s="1"/>
  <c r="AP308" i="23"/>
  <c r="CF308" i="23" s="1"/>
  <c r="CE308" i="23" s="1"/>
  <c r="CI308" i="23" s="1"/>
  <c r="CH308" i="23" s="1"/>
  <c r="BK308" i="23"/>
  <c r="BN308" i="23"/>
  <c r="BM308" i="23"/>
  <c r="BL308" i="23" s="1"/>
  <c r="AN333" i="23"/>
  <c r="AQ308" i="23" l="1"/>
  <c r="CN308" i="23" s="1"/>
  <c r="CO308" i="23" s="1"/>
  <c r="CM308" i="23" s="1"/>
  <c r="AR308" i="23" s="1"/>
  <c r="Q308" i="23"/>
  <c r="N309" i="23" s="1"/>
  <c r="CK308" i="23"/>
  <c r="V308" i="23"/>
  <c r="U308" i="23" s="1"/>
  <c r="AV308" i="23"/>
  <c r="CR308" i="23" s="1"/>
  <c r="CS308" i="23" s="1"/>
  <c r="CQ308" i="23" s="1"/>
  <c r="AW308" i="23" s="1"/>
  <c r="S309" i="23" l="1"/>
  <c r="T309" i="23" s="1"/>
  <c r="P309" i="23"/>
  <c r="CY308" i="23"/>
  <c r="AM309" i="23"/>
  <c r="AL309" i="23" s="1"/>
  <c r="AO309" i="23" s="1"/>
  <c r="DA308" i="23"/>
  <c r="CZ308" i="23"/>
  <c r="CB309" i="23" l="1"/>
  <c r="CC309" i="23"/>
  <c r="AP309" i="23"/>
  <c r="AU309" i="23"/>
  <c r="AV309" i="23" s="1"/>
  <c r="BK309" i="23" l="1"/>
  <c r="CF309" i="23"/>
  <c r="CE309" i="23" s="1"/>
  <c r="CI309" i="23" s="1"/>
  <c r="CH309" i="23" s="1"/>
  <c r="BM309" i="23"/>
  <c r="BL309" i="23" s="1"/>
  <c r="BO309" i="23"/>
  <c r="BP309" i="23" s="1"/>
  <c r="BN309" i="23"/>
  <c r="AN334" i="23"/>
  <c r="CK309" i="23" l="1"/>
  <c r="Q309" i="23"/>
  <c r="N310" i="23" s="1"/>
  <c r="V309" i="23"/>
  <c r="U309" i="23" s="1"/>
  <c r="AQ309" i="23"/>
  <c r="CN309" i="23" l="1"/>
  <c r="CO309" i="23" s="1"/>
  <c r="CM309" i="23" s="1"/>
  <c r="CR309" i="23" s="1"/>
  <c r="CS309" i="23" s="1"/>
  <c r="CQ309" i="23" s="1"/>
  <c r="AW309" i="23" s="1"/>
  <c r="P310" i="23"/>
  <c r="S310" i="23"/>
  <c r="T310" i="23" s="1"/>
  <c r="CC310" i="23" l="1"/>
  <c r="CB310" i="23"/>
  <c r="AR309" i="23"/>
  <c r="AM310" i="23" l="1"/>
  <c r="AL310" i="23" s="1"/>
  <c r="DA309" i="23"/>
  <c r="CY309" i="23"/>
  <c r="CZ309" i="23"/>
  <c r="AO310" i="23" l="1"/>
  <c r="AU310" i="23"/>
  <c r="AP310" i="23" l="1"/>
  <c r="BO310" i="23"/>
  <c r="BP310" i="23" s="1"/>
  <c r="BM310" i="23"/>
  <c r="BL310" i="23" s="1"/>
  <c r="BK310" i="23"/>
  <c r="BN310" i="23"/>
  <c r="AN335" i="23"/>
  <c r="CF310" i="23" l="1"/>
  <c r="CE310" i="23" s="1"/>
  <c r="CI310" i="23" s="1"/>
  <c r="CH310" i="23" s="1"/>
  <c r="AQ310" i="23" s="1"/>
  <c r="CN310" i="23" s="1"/>
  <c r="CO310" i="23" s="1"/>
  <c r="CM310" i="23" s="1"/>
  <c r="AR310" i="23" s="1"/>
  <c r="AV310" i="23"/>
  <c r="CY310" i="23" l="1"/>
  <c r="AM311" i="23"/>
  <c r="AL311" i="23" s="1"/>
  <c r="AO311" i="23" s="1"/>
  <c r="CR310" i="23"/>
  <c r="CS310" i="23" s="1"/>
  <c r="CQ310" i="23" s="1"/>
  <c r="AW310" i="23" s="1"/>
  <c r="CZ310" i="23" s="1"/>
  <c r="Q310" i="23"/>
  <c r="N311" i="23" s="1"/>
  <c r="CK310" i="23"/>
  <c r="V310" i="23"/>
  <c r="U310" i="23" s="1"/>
  <c r="DA310" i="23" l="1"/>
  <c r="AP311" i="23"/>
  <c r="P311" i="23"/>
  <c r="CB311" i="23" s="1"/>
  <c r="S311" i="23"/>
  <c r="T311" i="23" s="1"/>
  <c r="AU311" i="23"/>
  <c r="AV311" i="23" s="1"/>
  <c r="CC311" i="23" l="1"/>
  <c r="BM311" i="23"/>
  <c r="BL311" i="23" s="1"/>
  <c r="CF311" i="23"/>
  <c r="CE311" i="23" s="1"/>
  <c r="CI311" i="23" s="1"/>
  <c r="CH311" i="23" s="1"/>
  <c r="BK311" i="23"/>
  <c r="BO311" i="23"/>
  <c r="BP311" i="23" s="1"/>
  <c r="BN311" i="23"/>
  <c r="CK311" i="23" l="1"/>
  <c r="Q311" i="23"/>
  <c r="N312" i="23" s="1"/>
  <c r="V311" i="23"/>
  <c r="U311" i="23" s="1"/>
  <c r="AQ311" i="23"/>
  <c r="CN311" i="23" s="1"/>
  <c r="CO311" i="23" s="1"/>
  <c r="CM311" i="23" s="1"/>
  <c r="AR311" i="23" l="1"/>
  <c r="CR311" i="23"/>
  <c r="CS311" i="23" s="1"/>
  <c r="CQ311" i="23" s="1"/>
  <c r="AW311" i="23" s="1"/>
  <c r="S312" i="23"/>
  <c r="T312" i="23" s="1"/>
  <c r="P312" i="23"/>
  <c r="CB312" i="23" s="1"/>
  <c r="CC312" i="23" l="1"/>
  <c r="AM312" i="23"/>
  <c r="AL312" i="23" s="1"/>
  <c r="AO312" i="23" s="1"/>
  <c r="CZ311" i="23"/>
  <c r="DA311" i="23"/>
  <c r="CY311" i="23"/>
  <c r="AN336" i="23"/>
  <c r="AP312" i="23" l="1"/>
  <c r="CF312" i="23" s="1"/>
  <c r="CE312" i="23" s="1"/>
  <c r="CI312" i="23" s="1"/>
  <c r="CH312" i="23" s="1"/>
  <c r="AU312" i="23"/>
  <c r="AV312" i="23" s="1"/>
  <c r="BM312" i="23" l="1"/>
  <c r="BL312" i="23" s="1"/>
  <c r="BO312" i="23"/>
  <c r="BP312" i="23" s="1"/>
  <c r="BN312" i="23"/>
  <c r="BK312" i="23"/>
  <c r="AQ312" i="23"/>
  <c r="CK312" i="23"/>
  <c r="Q312" i="23"/>
  <c r="N313" i="23" s="1"/>
  <c r="V312" i="23"/>
  <c r="U312" i="23" s="1"/>
  <c r="S313" i="23" l="1"/>
  <c r="T313" i="23" s="1"/>
  <c r="P313" i="23"/>
  <c r="CN312" i="23"/>
  <c r="CO312" i="23" s="1"/>
  <c r="CM312" i="23" s="1"/>
  <c r="CR312" i="23" s="1"/>
  <c r="CS312" i="23" s="1"/>
  <c r="CQ312" i="23" s="1"/>
  <c r="AW312" i="23" s="1"/>
  <c r="AR312" i="23" l="1"/>
  <c r="CB313" i="23"/>
  <c r="CC313" i="23"/>
  <c r="CY312" i="23" l="1"/>
  <c r="DA312" i="23"/>
  <c r="AM313" i="23"/>
  <c r="AL313" i="23" s="1"/>
  <c r="CZ312" i="23"/>
  <c r="AO313" i="23" l="1"/>
  <c r="AU313" i="23"/>
  <c r="AN337" i="23"/>
  <c r="BN313" i="23" l="1"/>
  <c r="BL313" i="23" s="1"/>
  <c r="BO313" i="23"/>
  <c r="BP313" i="23" s="1"/>
  <c r="BM313" i="23"/>
  <c r="AP313" i="23"/>
  <c r="BK313" i="23"/>
  <c r="CF313" i="23" l="1"/>
  <c r="CE313" i="23" s="1"/>
  <c r="CI313" i="23" s="1"/>
  <c r="CH313" i="23" s="1"/>
  <c r="AQ313" i="23" s="1"/>
  <c r="AV313" i="23"/>
  <c r="CN313" i="23" l="1"/>
  <c r="CO313" i="23" s="1"/>
  <c r="CM313" i="23" s="1"/>
  <c r="CR313" i="23" s="1"/>
  <c r="CS313" i="23" s="1"/>
  <c r="CQ313" i="23" s="1"/>
  <c r="AW313" i="23" s="1"/>
  <c r="AR313" i="23"/>
  <c r="Q313" i="23"/>
  <c r="N314" i="23" s="1"/>
  <c r="CK313" i="23"/>
  <c r="V313" i="23"/>
  <c r="U313" i="23" s="1"/>
  <c r="P314" i="23" l="1"/>
  <c r="CB314" i="23" s="1"/>
  <c r="S314" i="23"/>
  <c r="T314" i="23" s="1"/>
  <c r="AM314" i="23"/>
  <c r="AL314" i="23" s="1"/>
  <c r="AO314" i="23" s="1"/>
  <c r="DA313" i="23"/>
  <c r="CY313" i="23"/>
  <c r="CZ313" i="23"/>
  <c r="AP314" i="23" l="1"/>
  <c r="BN314" i="23"/>
  <c r="BM314" i="23"/>
  <c r="BL314" i="23" s="1"/>
  <c r="BK314" i="23"/>
  <c r="AU314" i="23"/>
  <c r="AV314" i="23" s="1"/>
  <c r="CC314" i="23"/>
  <c r="BO314" i="23" l="1"/>
  <c r="BP314" i="23" s="1"/>
  <c r="CF314" i="23"/>
  <c r="CE314" i="23" s="1"/>
  <c r="CI314" i="23" s="1"/>
  <c r="CH314" i="23" s="1"/>
  <c r="AQ314" i="23" s="1"/>
  <c r="CN314" i="23" s="1"/>
  <c r="CO314" i="23" s="1"/>
  <c r="CM314" i="23" s="1"/>
  <c r="AN338" i="23"/>
  <c r="AR314" i="23" l="1"/>
  <c r="CR314" i="23"/>
  <c r="CS314" i="23" s="1"/>
  <c r="CQ314" i="23" s="1"/>
  <c r="AW314" i="23" s="1"/>
  <c r="Q314" i="23"/>
  <c r="N315" i="23" s="1"/>
  <c r="CK314" i="23"/>
  <c r="V314" i="23"/>
  <c r="U314" i="23" s="1"/>
  <c r="P315" i="23" l="1"/>
  <c r="CB315" i="23" s="1"/>
  <c r="S315" i="23"/>
  <c r="T315" i="23" s="1"/>
  <c r="CZ314" i="23"/>
  <c r="CY314" i="23"/>
  <c r="DA314" i="23"/>
  <c r="AM315" i="23"/>
  <c r="AL315" i="23" s="1"/>
  <c r="AO315" i="23" s="1"/>
  <c r="AP315" i="23" l="1"/>
  <c r="CF315" i="23" s="1"/>
  <c r="CE315" i="23" s="1"/>
  <c r="CI315" i="23" s="1"/>
  <c r="CH315" i="23" s="1"/>
  <c r="V315" i="23" s="1"/>
  <c r="U315" i="23" s="1"/>
  <c r="BK315" i="23"/>
  <c r="AU315" i="23"/>
  <c r="AV315" i="23" s="1"/>
  <c r="CC315" i="23"/>
  <c r="BM315" i="23" l="1"/>
  <c r="BL315" i="23" s="1"/>
  <c r="BN315" i="23"/>
  <c r="BO315" i="23"/>
  <c r="BP315" i="23" s="1"/>
  <c r="AQ315" i="23"/>
  <c r="CK315" i="23"/>
  <c r="Q315" i="23"/>
  <c r="N316" i="23" s="1"/>
  <c r="S316" i="23" l="1"/>
  <c r="T316" i="23" s="1"/>
  <c r="P316" i="23"/>
  <c r="CN315" i="23"/>
  <c r="CO315" i="23" s="1"/>
  <c r="CM315" i="23" s="1"/>
  <c r="CR315" i="23" s="1"/>
  <c r="CS315" i="23" s="1"/>
  <c r="CQ315" i="23" s="1"/>
  <c r="AW315" i="23" s="1"/>
  <c r="AR315" i="23" l="1"/>
  <c r="CB316" i="23"/>
  <c r="CC316" i="23"/>
  <c r="AN339" i="23"/>
  <c r="DA315" i="23" l="1"/>
  <c r="CY315" i="23"/>
  <c r="AM316" i="23"/>
  <c r="AL316" i="23" s="1"/>
  <c r="CZ315" i="23"/>
  <c r="AO316" i="23" l="1"/>
  <c r="AU316" i="23"/>
  <c r="BN316" i="23" l="1"/>
  <c r="AP316" i="23"/>
  <c r="CF316" i="23" s="1"/>
  <c r="CE316" i="23" s="1"/>
  <c r="CI316" i="23" s="1"/>
  <c r="CH316" i="23" s="1"/>
  <c r="BM316" i="23"/>
  <c r="BL316" i="23" s="1"/>
  <c r="BO316" i="23"/>
  <c r="BP316" i="23" s="1"/>
  <c r="BK316" i="23"/>
  <c r="AQ316" i="23" l="1"/>
  <c r="Q316" i="23"/>
  <c r="N317" i="23" s="1"/>
  <c r="CK316" i="23"/>
  <c r="V316" i="23"/>
  <c r="U316" i="23" s="1"/>
  <c r="AV316" i="23"/>
  <c r="P317" i="23" l="1"/>
  <c r="S317" i="23"/>
  <c r="T317" i="23" s="1"/>
  <c r="CC317" i="23" s="1"/>
  <c r="CN316" i="23"/>
  <c r="CO316" i="23" s="1"/>
  <c r="CM316" i="23" s="1"/>
  <c r="CR316" i="23" s="1"/>
  <c r="CS316" i="23" s="1"/>
  <c r="CQ316" i="23" s="1"/>
  <c r="AW316" i="23" s="1"/>
  <c r="AR316" i="23" l="1"/>
  <c r="CB317" i="23"/>
  <c r="AN340" i="23"/>
  <c r="CZ316" i="23" l="1"/>
  <c r="DA316" i="23"/>
  <c r="AM317" i="23"/>
  <c r="AL317" i="23" s="1"/>
  <c r="CY316" i="23"/>
  <c r="AO317" i="23" l="1"/>
  <c r="AU317" i="23"/>
  <c r="BM317" i="23" l="1"/>
  <c r="BL317" i="23" s="1"/>
  <c r="BO317" i="23"/>
  <c r="BP317" i="23" s="1"/>
  <c r="BN317" i="23"/>
  <c r="AP317" i="23"/>
  <c r="BK317" i="23"/>
  <c r="CF317" i="23" l="1"/>
  <c r="CE317" i="23" s="1"/>
  <c r="CI317" i="23" s="1"/>
  <c r="CH317" i="23" s="1"/>
  <c r="AV317" i="23"/>
  <c r="V317" i="23" l="1"/>
  <c r="U317" i="23" s="1"/>
  <c r="Q317" i="23"/>
  <c r="N318" i="23" s="1"/>
  <c r="CK317" i="23"/>
  <c r="AQ317" i="23"/>
  <c r="CN317" i="23" s="1"/>
  <c r="CO317" i="23" s="1"/>
  <c r="CM317" i="23" s="1"/>
  <c r="AR317" i="23" s="1"/>
  <c r="CR317" i="23" l="1"/>
  <c r="CS317" i="23" s="1"/>
  <c r="CQ317" i="23" s="1"/>
  <c r="AW317" i="23" s="1"/>
  <c r="DA317" i="23" s="1"/>
  <c r="S318" i="23"/>
  <c r="T318" i="23" s="1"/>
  <c r="P318" i="23"/>
  <c r="CB318" i="23" s="1"/>
  <c r="CZ317" i="23"/>
  <c r="CY317" i="23"/>
  <c r="AM318" i="23"/>
  <c r="AL318" i="23" s="1"/>
  <c r="AO318" i="23" s="1"/>
  <c r="AN341" i="23"/>
  <c r="BK318" i="23" l="1"/>
  <c r="AP318" i="23"/>
  <c r="CF318" i="23" s="1"/>
  <c r="CE318" i="23" s="1"/>
  <c r="CI318" i="23" s="1"/>
  <c r="CH318" i="23" s="1"/>
  <c r="BO318" i="23"/>
  <c r="BP318" i="23" s="1"/>
  <c r="BM318" i="23"/>
  <c r="BL318" i="23" s="1"/>
  <c r="CC318" i="23"/>
  <c r="AU318" i="23"/>
  <c r="AQ318" i="23" l="1"/>
  <c r="CN318" i="23" s="1"/>
  <c r="CO318" i="23" s="1"/>
  <c r="CM318" i="23" s="1"/>
  <c r="AR318" i="23" s="1"/>
  <c r="Q318" i="23"/>
  <c r="N319" i="23" s="1"/>
  <c r="CK318" i="23"/>
  <c r="V318" i="23"/>
  <c r="U318" i="23" s="1"/>
  <c r="AV318" i="23"/>
  <c r="CR318" i="23" s="1"/>
  <c r="CS318" i="23" s="1"/>
  <c r="CQ318" i="23" s="1"/>
  <c r="AW318" i="23" s="1"/>
  <c r="BN318" i="23"/>
  <c r="DA318" i="23" l="1"/>
  <c r="S319" i="23"/>
  <c r="T319" i="23" s="1"/>
  <c r="P319" i="23"/>
  <c r="CB319" i="23" s="1"/>
  <c r="CY318" i="23"/>
  <c r="AM319" i="23"/>
  <c r="AL319" i="23" s="1"/>
  <c r="AO319" i="23" s="1"/>
  <c r="CZ318" i="23"/>
  <c r="CC319" i="23" l="1"/>
  <c r="AP319" i="23"/>
  <c r="AU319" i="23"/>
  <c r="AV319" i="23" s="1"/>
  <c r="CF319" i="23" l="1"/>
  <c r="CE319" i="23" s="1"/>
  <c r="CI319" i="23" s="1"/>
  <c r="CH319" i="23" s="1"/>
  <c r="AQ319" i="23" s="1"/>
  <c r="BM319" i="23"/>
  <c r="BN319" i="23"/>
  <c r="BO319" i="23"/>
  <c r="BP319" i="23" s="1"/>
  <c r="BK319" i="23"/>
  <c r="CN319" i="23" l="1"/>
  <c r="CO319" i="23" s="1"/>
  <c r="CM319" i="23" s="1"/>
  <c r="CR319" i="23" s="1"/>
  <c r="CS319" i="23" s="1"/>
  <c r="CQ319" i="23" s="1"/>
  <c r="AW319" i="23" s="1"/>
  <c r="BL319" i="23"/>
  <c r="Q319" i="23"/>
  <c r="N320" i="23" s="1"/>
  <c r="CK319" i="23"/>
  <c r="V319" i="23"/>
  <c r="U319" i="23" s="1"/>
  <c r="AN342" i="23"/>
  <c r="S320" i="23" l="1"/>
  <c r="T320" i="23" s="1"/>
  <c r="P320" i="23"/>
  <c r="CB320" i="23" s="1"/>
  <c r="AR319" i="23"/>
  <c r="CZ319" i="23" l="1"/>
  <c r="AM320" i="23"/>
  <c r="AL320" i="23" s="1"/>
  <c r="DA319" i="23"/>
  <c r="CY319" i="23"/>
  <c r="CC320" i="23"/>
  <c r="AO320" i="23" l="1"/>
  <c r="AU320" i="23"/>
  <c r="BN320" i="23" l="1"/>
  <c r="BO320" i="23"/>
  <c r="BP320" i="23" s="1"/>
  <c r="AP320" i="23"/>
  <c r="CF320" i="23" s="1"/>
  <c r="CE320" i="23" s="1"/>
  <c r="CI320" i="23" s="1"/>
  <c r="CH320" i="23" s="1"/>
  <c r="BM320" i="23"/>
  <c r="BL320" i="23" s="1"/>
  <c r="BK320" i="23"/>
  <c r="AQ320" i="23" l="1"/>
  <c r="CN320" i="23" s="1"/>
  <c r="CO320" i="23" s="1"/>
  <c r="CM320" i="23" s="1"/>
  <c r="AR320" i="23" s="1"/>
  <c r="Q320" i="23"/>
  <c r="N321" i="23" s="1"/>
  <c r="CK320" i="23"/>
  <c r="V320" i="23"/>
  <c r="U320" i="23" s="1"/>
  <c r="AV320" i="23"/>
  <c r="CR320" i="23" s="1"/>
  <c r="CS320" i="23" s="1"/>
  <c r="CQ320" i="23" s="1"/>
  <c r="AW320" i="23" s="1"/>
  <c r="CZ320" i="23" l="1"/>
  <c r="P321" i="23"/>
  <c r="S321" i="23"/>
  <c r="T321" i="23" s="1"/>
  <c r="CY320" i="23"/>
  <c r="AM321" i="23"/>
  <c r="AL321" i="23" s="1"/>
  <c r="AO321" i="23" s="1"/>
  <c r="DA320" i="23"/>
  <c r="AN343" i="23"/>
  <c r="CC321" i="23" l="1"/>
  <c r="CB321" i="23"/>
  <c r="AP321" i="23"/>
  <c r="CF321" i="23" s="1"/>
  <c r="CE321" i="23" s="1"/>
  <c r="CI321" i="23" s="1"/>
  <c r="CH321" i="23" s="1"/>
  <c r="V321" i="23" s="1"/>
  <c r="U321" i="23" s="1"/>
  <c r="AU321" i="23"/>
  <c r="BK321" i="23" l="1"/>
  <c r="AV321" i="23"/>
  <c r="BM321" i="23"/>
  <c r="BL321" i="23" s="1"/>
  <c r="BN321" i="23"/>
  <c r="BO321" i="23"/>
  <c r="BP321" i="23" s="1"/>
  <c r="AQ321" i="23"/>
  <c r="CN321" i="23" s="1"/>
  <c r="CO321" i="23" s="1"/>
  <c r="CM321" i="23" s="1"/>
  <c r="AR321" i="23" s="1"/>
  <c r="CK321" i="23"/>
  <c r="Q321" i="23"/>
  <c r="N322" i="23" s="1"/>
  <c r="S322" i="23" l="1"/>
  <c r="T322" i="23" s="1"/>
  <c r="P322" i="23"/>
  <c r="AM322" i="23"/>
  <c r="AL322" i="23" s="1"/>
  <c r="AO322" i="23" s="1"/>
  <c r="CY321" i="23"/>
  <c r="CR321" i="23"/>
  <c r="CS321" i="23" s="1"/>
  <c r="CQ321" i="23" s="1"/>
  <c r="AW321" i="23" s="1"/>
  <c r="AU322" i="23" s="1"/>
  <c r="BN322" i="23" l="1"/>
  <c r="AP322" i="23"/>
  <c r="BM322" i="23"/>
  <c r="BK322" i="23"/>
  <c r="BO322" i="23"/>
  <c r="BP322" i="23" s="1"/>
  <c r="AV322" i="23"/>
  <c r="DA321" i="23"/>
  <c r="CB322" i="23"/>
  <c r="CZ321" i="23"/>
  <c r="CC322" i="23"/>
  <c r="CF322" i="23" l="1"/>
  <c r="CE322" i="23" s="1"/>
  <c r="CI322" i="23" s="1"/>
  <c r="CH322" i="23" s="1"/>
  <c r="AQ322" i="23" s="1"/>
  <c r="BL322" i="23"/>
  <c r="CN322" i="23" l="1"/>
  <c r="CO322" i="23" s="1"/>
  <c r="CM322" i="23" s="1"/>
  <c r="CR322" i="23" s="1"/>
  <c r="CS322" i="23" s="1"/>
  <c r="CQ322" i="23" s="1"/>
  <c r="AW322" i="23" s="1"/>
  <c r="CK322" i="23"/>
  <c r="Q322" i="23"/>
  <c r="N323" i="23" s="1"/>
  <c r="V322" i="23"/>
  <c r="U322" i="23" s="1"/>
  <c r="AN344" i="23"/>
  <c r="P323" i="23" l="1"/>
  <c r="S323" i="23"/>
  <c r="T323" i="23" s="1"/>
  <c r="AR322" i="23"/>
  <c r="CZ322" i="23" l="1"/>
  <c r="DA322" i="23"/>
  <c r="AM323" i="23"/>
  <c r="AL323" i="23" s="1"/>
  <c r="CY322" i="23"/>
  <c r="CC323" i="23"/>
  <c r="CB323" i="23"/>
  <c r="AO323" i="23" l="1"/>
  <c r="AU323" i="23"/>
  <c r="BM323" i="23" l="1"/>
  <c r="BL323" i="23" s="1"/>
  <c r="BK323" i="23"/>
  <c r="AP323" i="23"/>
  <c r="CF323" i="23" s="1"/>
  <c r="CE323" i="23" s="1"/>
  <c r="CI323" i="23" s="1"/>
  <c r="CH323" i="23" s="1"/>
  <c r="BO323" i="23"/>
  <c r="BP323" i="23" s="1"/>
  <c r="BN323" i="23"/>
  <c r="AQ323" i="23" l="1"/>
  <c r="CN323" i="23" s="1"/>
  <c r="CO323" i="23" s="1"/>
  <c r="CM323" i="23" s="1"/>
  <c r="AR323" i="23" s="1"/>
  <c r="CK323" i="23"/>
  <c r="Q323" i="23"/>
  <c r="N324" i="23" s="1"/>
  <c r="V323" i="23"/>
  <c r="U323" i="23" s="1"/>
  <c r="AV323" i="23"/>
  <c r="S324" i="23" l="1"/>
  <c r="T324" i="23" s="1"/>
  <c r="P324" i="23"/>
  <c r="CB324" i="23" s="1"/>
  <c r="CR323" i="23"/>
  <c r="CS323" i="23" s="1"/>
  <c r="CQ323" i="23" s="1"/>
  <c r="AW323" i="23" s="1"/>
  <c r="AM324" i="23"/>
  <c r="AL324" i="23" s="1"/>
  <c r="AO324" i="23" s="1"/>
  <c r="CY323" i="23"/>
  <c r="AN345" i="23"/>
  <c r="AP324" i="23" l="1"/>
  <c r="BM324" i="23"/>
  <c r="BL324" i="23" s="1"/>
  <c r="BK324" i="23"/>
  <c r="CZ323" i="23"/>
  <c r="AU324" i="23"/>
  <c r="DA323" i="23"/>
  <c r="CC324" i="23"/>
  <c r="BO324" i="23" l="1"/>
  <c r="BP324" i="23" s="1"/>
  <c r="AV324" i="23"/>
  <c r="BN324" i="23"/>
  <c r="CF324" i="23"/>
  <c r="CE324" i="23" s="1"/>
  <c r="CI324" i="23" s="1"/>
  <c r="CH324" i="23" s="1"/>
  <c r="Q324" i="23" l="1"/>
  <c r="N325" i="23" s="1"/>
  <c r="CK324" i="23"/>
  <c r="V324" i="23"/>
  <c r="U324" i="23" s="1"/>
  <c r="AQ324" i="23"/>
  <c r="CN324" i="23" l="1"/>
  <c r="CO324" i="23" s="1"/>
  <c r="CM324" i="23" s="1"/>
  <c r="CR324" i="23" s="1"/>
  <c r="CS324" i="23" s="1"/>
  <c r="CQ324" i="23" s="1"/>
  <c r="AW324" i="23" s="1"/>
  <c r="P325" i="23"/>
  <c r="S325" i="23"/>
  <c r="T325" i="23" s="1"/>
  <c r="CC325" i="23" l="1"/>
  <c r="CB325" i="23"/>
  <c r="AR324" i="23"/>
  <c r="DA324" i="23" l="1"/>
  <c r="CY324" i="23"/>
  <c r="CZ324" i="23"/>
  <c r="AM325" i="23"/>
  <c r="AL325" i="23" s="1"/>
  <c r="AN346" i="23"/>
  <c r="AO325" i="23" l="1"/>
  <c r="AU325" i="23"/>
  <c r="AP325" i="23" l="1"/>
  <c r="CF325" i="23" s="1"/>
  <c r="CE325" i="23" s="1"/>
  <c r="CI325" i="23" s="1"/>
  <c r="CH325" i="23" s="1"/>
  <c r="BN325" i="23"/>
  <c r="BM325" i="23"/>
  <c r="BL325" i="23" s="1"/>
  <c r="BO325" i="23"/>
  <c r="BP325" i="23" s="1"/>
  <c r="BK325" i="23"/>
  <c r="AQ325" i="23" l="1"/>
  <c r="CN325" i="23" s="1"/>
  <c r="CO325" i="23" s="1"/>
  <c r="CM325" i="23" s="1"/>
  <c r="AR325" i="23" s="1"/>
  <c r="CK325" i="23"/>
  <c r="Q325" i="23"/>
  <c r="N326" i="23" s="1"/>
  <c r="V325" i="23"/>
  <c r="U325" i="23" s="1"/>
  <c r="AV325" i="23"/>
  <c r="CR325" i="23" s="1"/>
  <c r="CS325" i="23" s="1"/>
  <c r="CQ325" i="23" s="1"/>
  <c r="AW325" i="23" s="1"/>
  <c r="S326" i="23" l="1"/>
  <c r="T326" i="23" s="1"/>
  <c r="P326" i="23"/>
  <c r="CY325" i="23"/>
  <c r="AM326" i="23"/>
  <c r="AL326" i="23" s="1"/>
  <c r="AO326" i="23" s="1"/>
  <c r="DA325" i="23"/>
  <c r="CZ325" i="23"/>
  <c r="AP326" i="23" l="1"/>
  <c r="BM326" i="23"/>
  <c r="BL326" i="23" s="1"/>
  <c r="AU326" i="23"/>
  <c r="BK326" i="23" s="1"/>
  <c r="CB326" i="23"/>
  <c r="CC326" i="23"/>
  <c r="BP326" i="23" l="1"/>
  <c r="BO326" i="23"/>
  <c r="AV326" i="23"/>
  <c r="CF326" i="23"/>
  <c r="CE326" i="23" s="1"/>
  <c r="CI326" i="23" s="1"/>
  <c r="CH326" i="23" s="1"/>
  <c r="BN326" i="23"/>
  <c r="AN347" i="23"/>
  <c r="AQ326" i="23" l="1"/>
  <c r="CK326" i="23"/>
  <c r="Q326" i="23"/>
  <c r="N327" i="23" s="1"/>
  <c r="V326" i="23"/>
  <c r="U326" i="23" s="1"/>
  <c r="S327" i="23" l="1"/>
  <c r="T327" i="23" s="1"/>
  <c r="P327" i="23"/>
  <c r="CB327" i="23" s="1"/>
  <c r="CN326" i="23"/>
  <c r="CO326" i="23" s="1"/>
  <c r="CM326" i="23" s="1"/>
  <c r="CR326" i="23" s="1"/>
  <c r="CS326" i="23" s="1"/>
  <c r="CQ326" i="23" s="1"/>
  <c r="AW326" i="23" s="1"/>
  <c r="AR326" i="23" l="1"/>
  <c r="CC327" i="23"/>
  <c r="DA326" i="23" l="1"/>
  <c r="CZ326" i="23"/>
  <c r="CY326" i="23"/>
  <c r="AM327" i="23"/>
  <c r="AL327" i="23" s="1"/>
  <c r="AO327" i="23" l="1"/>
  <c r="AU327" i="23"/>
  <c r="BK327" i="23" l="1"/>
  <c r="BN327" i="23"/>
  <c r="BL327" i="23" s="1"/>
  <c r="BM327" i="23"/>
  <c r="BO327" i="23"/>
  <c r="BP327" i="23" s="1"/>
  <c r="AP327" i="23"/>
  <c r="CF327" i="23" s="1"/>
  <c r="CE327" i="23" s="1"/>
  <c r="CI327" i="23" s="1"/>
  <c r="CH327" i="23" s="1"/>
  <c r="AN348" i="23"/>
  <c r="AQ327" i="23" l="1"/>
  <c r="CN327" i="23" s="1"/>
  <c r="CO327" i="23" s="1"/>
  <c r="CM327" i="23" s="1"/>
  <c r="AR327" i="23" s="1"/>
  <c r="CK327" i="23"/>
  <c r="Q327" i="23"/>
  <c r="N328" i="23" s="1"/>
  <c r="V327" i="23"/>
  <c r="U327" i="23" s="1"/>
  <c r="AV327" i="23"/>
  <c r="CR327" i="23" s="1"/>
  <c r="CS327" i="23" s="1"/>
  <c r="CQ327" i="23" s="1"/>
  <c r="AW327" i="23" s="1"/>
  <c r="DA327" i="23" l="1"/>
  <c r="P328" i="23"/>
  <c r="S328" i="23"/>
  <c r="T328" i="23" s="1"/>
  <c r="CZ327" i="23"/>
  <c r="AM328" i="23"/>
  <c r="AL328" i="23" s="1"/>
  <c r="AO328" i="23" s="1"/>
  <c r="CY327" i="23"/>
  <c r="CC328" i="23" l="1"/>
  <c r="CB328" i="23"/>
  <c r="AP328" i="23"/>
  <c r="AU328" i="23"/>
  <c r="BN328" i="23" l="1"/>
  <c r="AV328" i="23"/>
  <c r="CF328" i="23"/>
  <c r="CE328" i="23" s="1"/>
  <c r="CI328" i="23" s="1"/>
  <c r="CH328" i="23" s="1"/>
  <c r="BO328" i="23"/>
  <c r="BP328" i="23" s="1"/>
  <c r="BM328" i="23"/>
  <c r="BL328" i="23" s="1"/>
  <c r="BK328" i="23"/>
  <c r="CK328" i="23" l="1"/>
  <c r="Q328" i="23"/>
  <c r="N329" i="23" s="1"/>
  <c r="V328" i="23"/>
  <c r="U328" i="23" s="1"/>
  <c r="AQ328" i="23"/>
  <c r="CN328" i="23" l="1"/>
  <c r="CO328" i="23" s="1"/>
  <c r="CM328" i="23" s="1"/>
  <c r="CR328" i="23" s="1"/>
  <c r="CS328" i="23" s="1"/>
  <c r="CQ328" i="23" s="1"/>
  <c r="AW328" i="23" s="1"/>
  <c r="S329" i="23"/>
  <c r="T329" i="23" s="1"/>
  <c r="P329" i="23"/>
  <c r="CB329" i="23" s="1"/>
  <c r="AN349" i="23"/>
  <c r="CC329" i="23" l="1"/>
  <c r="AR328" i="23"/>
  <c r="AM329" i="23" l="1"/>
  <c r="AL329" i="23" s="1"/>
  <c r="CY328" i="23"/>
  <c r="CZ328" i="23"/>
  <c r="DA328" i="23"/>
  <c r="AO329" i="23" l="1"/>
  <c r="AU329" i="23"/>
  <c r="BM329" i="23" l="1"/>
  <c r="BK329" i="23"/>
  <c r="BO329" i="23"/>
  <c r="BP329" i="23" s="1"/>
  <c r="AP329" i="23"/>
  <c r="CF329" i="23" s="1"/>
  <c r="CE329" i="23" s="1"/>
  <c r="CI329" i="23" s="1"/>
  <c r="CH329" i="23" s="1"/>
  <c r="BN329" i="23"/>
  <c r="BL329" i="23" s="1"/>
  <c r="AQ329" i="23" l="1"/>
  <c r="Q329" i="23"/>
  <c r="N330" i="23" s="1"/>
  <c r="CK329" i="23"/>
  <c r="V329" i="23"/>
  <c r="U329" i="23" s="1"/>
  <c r="AV329" i="23"/>
  <c r="P330" i="23" l="1"/>
  <c r="CB330" i="23" s="1"/>
  <c r="S330" i="23"/>
  <c r="T330" i="23" s="1"/>
  <c r="CN329" i="23"/>
  <c r="CO329" i="23" s="1"/>
  <c r="CM329" i="23" s="1"/>
  <c r="CR329" i="23" s="1"/>
  <c r="CS329" i="23" s="1"/>
  <c r="CQ329" i="23" s="1"/>
  <c r="AW329" i="23" s="1"/>
  <c r="AN350" i="23"/>
  <c r="AR329" i="23" l="1"/>
  <c r="CC330" i="23"/>
  <c r="CY329" i="23" l="1"/>
  <c r="AM330" i="23"/>
  <c r="AL330" i="23" s="1"/>
  <c r="DA329" i="23"/>
  <c r="CZ329" i="23"/>
  <c r="AO330" i="23" l="1"/>
  <c r="AU330" i="23"/>
  <c r="AV330" i="23" l="1"/>
  <c r="AP330" i="23"/>
  <c r="BN330" i="23"/>
  <c r="BK330" i="23"/>
  <c r="BM330" i="23"/>
  <c r="BL330" i="23" s="1"/>
  <c r="BO330" i="23"/>
  <c r="BP330" i="23" s="1"/>
  <c r="CF330" i="23" l="1"/>
  <c r="CE330" i="23" s="1"/>
  <c r="CI330" i="23" s="1"/>
  <c r="CH330" i="23" s="1"/>
  <c r="AQ330" i="23" s="1"/>
  <c r="CN330" i="23" l="1"/>
  <c r="CO330" i="23" s="1"/>
  <c r="CM330" i="23" s="1"/>
  <c r="CR330" i="23" s="1"/>
  <c r="CS330" i="23" s="1"/>
  <c r="CQ330" i="23" s="1"/>
  <c r="AW330" i="23" s="1"/>
  <c r="Q330" i="23"/>
  <c r="N331" i="23" s="1"/>
  <c r="CK330" i="23"/>
  <c r="V330" i="23"/>
  <c r="U330" i="23" s="1"/>
  <c r="AN351" i="23"/>
  <c r="P331" i="23" l="1"/>
  <c r="S331" i="23"/>
  <c r="T331" i="23" s="1"/>
  <c r="AR330" i="23"/>
  <c r="CB331" i="23" l="1"/>
  <c r="CZ330" i="23"/>
  <c r="DA330" i="23"/>
  <c r="AM331" i="23"/>
  <c r="AL331" i="23" s="1"/>
  <c r="CY330" i="23"/>
  <c r="CC331" i="23"/>
  <c r="AO331" i="23" l="1"/>
  <c r="AU331" i="23"/>
  <c r="BN331" i="23" l="1"/>
  <c r="BK331" i="23"/>
  <c r="AP331" i="23"/>
  <c r="CF331" i="23" s="1"/>
  <c r="CE331" i="23" s="1"/>
  <c r="CI331" i="23" s="1"/>
  <c r="CH331" i="23" s="1"/>
  <c r="BO331" i="23"/>
  <c r="BP331" i="23" s="1"/>
  <c r="BM331" i="23"/>
  <c r="BL331" i="23" s="1"/>
  <c r="AQ331" i="23" l="1"/>
  <c r="CN331" i="23" s="1"/>
  <c r="CO331" i="23" s="1"/>
  <c r="CM331" i="23" s="1"/>
  <c r="AR331" i="23" s="1"/>
  <c r="CK331" i="23"/>
  <c r="U331" i="23"/>
  <c r="Q331" i="23"/>
  <c r="N332" i="23" s="1"/>
  <c r="V331" i="23"/>
  <c r="AV331" i="23"/>
  <c r="S332" i="23" l="1"/>
  <c r="T332" i="23" s="1"/>
  <c r="CC332" i="23" s="1"/>
  <c r="P332" i="23"/>
  <c r="CR331" i="23"/>
  <c r="CS331" i="23" s="1"/>
  <c r="CQ331" i="23" s="1"/>
  <c r="AW331" i="23" s="1"/>
  <c r="CY331" i="23"/>
  <c r="AM332" i="23"/>
  <c r="AL332" i="23" s="1"/>
  <c r="AO332" i="23" s="1"/>
  <c r="AN352" i="23"/>
  <c r="AP332" i="23" l="1"/>
  <c r="DA331" i="23"/>
  <c r="AU332" i="23"/>
  <c r="AV332" i="23" s="1"/>
  <c r="CZ331" i="23"/>
  <c r="CB332" i="23"/>
  <c r="BM332" i="23" l="1"/>
  <c r="BL332" i="23" s="1"/>
  <c r="BN332" i="23"/>
  <c r="BK332" i="23"/>
  <c r="BO332" i="23"/>
  <c r="BP332" i="23" s="1"/>
  <c r="CF332" i="23"/>
  <c r="CE332" i="23" s="1"/>
  <c r="CI332" i="23" s="1"/>
  <c r="CH332" i="23" s="1"/>
  <c r="V332" i="23" l="1"/>
  <c r="U332" i="23" s="1"/>
  <c r="CK332" i="23"/>
  <c r="Q332" i="23"/>
  <c r="N333" i="23" s="1"/>
  <c r="AQ332" i="23"/>
  <c r="CN332" i="23" l="1"/>
  <c r="CO332" i="23" s="1"/>
  <c r="CM332" i="23" s="1"/>
  <c r="CR332" i="23" s="1"/>
  <c r="CS332" i="23" s="1"/>
  <c r="CQ332" i="23" s="1"/>
  <c r="AW332" i="23" s="1"/>
  <c r="S333" i="23"/>
  <c r="T333" i="23" s="1"/>
  <c r="P333" i="23"/>
  <c r="CB333" i="23" s="1"/>
  <c r="CC333" i="23" l="1"/>
  <c r="AR332" i="23"/>
  <c r="CY332" i="23" l="1"/>
  <c r="CZ332" i="23"/>
  <c r="DA332" i="23"/>
  <c r="AM333" i="23"/>
  <c r="AL333" i="23" s="1"/>
  <c r="AN353" i="23"/>
  <c r="AO333" i="23" l="1"/>
  <c r="AU333" i="23"/>
  <c r="BK333" i="23" l="1"/>
  <c r="AP333" i="23"/>
  <c r="BM333" i="23"/>
  <c r="BL333" i="23" s="1"/>
  <c r="BO333" i="23"/>
  <c r="BP333" i="23" s="1"/>
  <c r="BN333" i="23"/>
  <c r="AV333" i="23" l="1"/>
  <c r="CF333" i="23"/>
  <c r="CE333" i="23" s="1"/>
  <c r="CI333" i="23" s="1"/>
  <c r="CH333" i="23" s="1"/>
  <c r="AQ333" i="23" l="1"/>
  <c r="CK333" i="23"/>
  <c r="Q333" i="23"/>
  <c r="N334" i="23" s="1"/>
  <c r="V333" i="23"/>
  <c r="U333" i="23" s="1"/>
  <c r="P334" i="23" l="1"/>
  <c r="CB334" i="23" s="1"/>
  <c r="S334" i="23"/>
  <c r="T334" i="23" s="1"/>
  <c r="CC334" i="23" s="1"/>
  <c r="CN333" i="23"/>
  <c r="CO333" i="23" s="1"/>
  <c r="CM333" i="23" s="1"/>
  <c r="CR333" i="23" s="1"/>
  <c r="CS333" i="23" s="1"/>
  <c r="CQ333" i="23" s="1"/>
  <c r="AW333" i="23" s="1"/>
  <c r="AR333" i="23" l="1"/>
  <c r="AN354" i="23"/>
  <c r="CZ333" i="23" l="1"/>
  <c r="CY333" i="23"/>
  <c r="AM334" i="23"/>
  <c r="AL334" i="23" s="1"/>
  <c r="DA333" i="23"/>
  <c r="AO334" i="23" l="1"/>
  <c r="AU334" i="23"/>
  <c r="BO334" i="23" l="1"/>
  <c r="BP334" i="23" s="1"/>
  <c r="AP334" i="23"/>
  <c r="BK334" i="23"/>
  <c r="BN334" i="23"/>
  <c r="BM334" i="23"/>
  <c r="BL334" i="23" s="1"/>
  <c r="CF334" i="23" l="1"/>
  <c r="CE334" i="23" s="1"/>
  <c r="CI334" i="23" s="1"/>
  <c r="CH334" i="23" s="1"/>
  <c r="AV334" i="23"/>
  <c r="V334" i="23" l="1"/>
  <c r="U334" i="23" s="1"/>
  <c r="CK334" i="23"/>
  <c r="Q334" i="23"/>
  <c r="N335" i="23" s="1"/>
  <c r="AQ334" i="23"/>
  <c r="CN334" i="23" s="1"/>
  <c r="CO334" i="23" s="1"/>
  <c r="CM334" i="23" s="1"/>
  <c r="AR334" i="23" s="1"/>
  <c r="CR334" i="23" l="1"/>
  <c r="CS334" i="23" s="1"/>
  <c r="CQ334" i="23" s="1"/>
  <c r="AW334" i="23" s="1"/>
  <c r="CZ334" i="23" s="1"/>
  <c r="CY334" i="23"/>
  <c r="AM335" i="23"/>
  <c r="AL335" i="23" s="1"/>
  <c r="AO335" i="23" s="1"/>
  <c r="DA334" i="23"/>
  <c r="S335" i="23"/>
  <c r="T335" i="23" s="1"/>
  <c r="P335" i="23"/>
  <c r="CB335" i="23" s="1"/>
  <c r="AN355" i="23"/>
  <c r="AP335" i="23" l="1"/>
  <c r="CF335" i="23" s="1"/>
  <c r="CE335" i="23" s="1"/>
  <c r="CI335" i="23" s="1"/>
  <c r="CH335" i="23" s="1"/>
  <c r="V335" i="23" s="1"/>
  <c r="U335" i="23" s="1"/>
  <c r="CC335" i="23"/>
  <c r="AU335" i="23"/>
  <c r="BK335" i="23" s="1"/>
  <c r="BO335" i="23" l="1"/>
  <c r="BP335" i="23" s="1"/>
  <c r="AV335" i="23"/>
  <c r="BN335" i="23"/>
  <c r="BM335" i="23"/>
  <c r="BL335" i="23" s="1"/>
  <c r="AQ335" i="23"/>
  <c r="Q335" i="23"/>
  <c r="N336" i="23" s="1"/>
  <c r="CK335" i="23"/>
  <c r="S336" i="23" l="1"/>
  <c r="T336" i="23" s="1"/>
  <c r="P336" i="23"/>
  <c r="CN335" i="23"/>
  <c r="CO335" i="23" s="1"/>
  <c r="CM335" i="23" s="1"/>
  <c r="CR335" i="23" s="1"/>
  <c r="CS335" i="23" s="1"/>
  <c r="CQ335" i="23" s="1"/>
  <c r="AW335" i="23" s="1"/>
  <c r="AR335" i="23" l="1"/>
  <c r="CB336" i="23"/>
  <c r="CC336" i="23"/>
  <c r="CY335" i="23" l="1"/>
  <c r="CZ335" i="23"/>
  <c r="AM336" i="23"/>
  <c r="AL336" i="23" s="1"/>
  <c r="DA335" i="23"/>
  <c r="AO336" i="23" l="1"/>
  <c r="AU336" i="23"/>
  <c r="AN356" i="23"/>
  <c r="BN336" i="23" l="1"/>
  <c r="BO336" i="23"/>
  <c r="BP336" i="23" s="1"/>
  <c r="BM336" i="23"/>
  <c r="BL336" i="23" s="1"/>
  <c r="AP336" i="23"/>
  <c r="CF336" i="23" s="1"/>
  <c r="CE336" i="23" s="1"/>
  <c r="CI336" i="23" s="1"/>
  <c r="CH336" i="23" s="1"/>
  <c r="BK336" i="23"/>
  <c r="AQ336" i="23" l="1"/>
  <c r="CN336" i="23" s="1"/>
  <c r="CO336" i="23" s="1"/>
  <c r="CM336" i="23" s="1"/>
  <c r="AR336" i="23" s="1"/>
  <c r="CK336" i="23"/>
  <c r="Q336" i="23"/>
  <c r="N337" i="23" s="1"/>
  <c r="V336" i="23"/>
  <c r="U336" i="23" s="1"/>
  <c r="AV336" i="23"/>
  <c r="CR336" i="23" s="1"/>
  <c r="CS336" i="23" s="1"/>
  <c r="CQ336" i="23" s="1"/>
  <c r="AW336" i="23" s="1"/>
  <c r="P337" i="23" l="1"/>
  <c r="CB337" i="23" s="1"/>
  <c r="S337" i="23"/>
  <c r="T337" i="23" s="1"/>
  <c r="CY336" i="23"/>
  <c r="AM337" i="23"/>
  <c r="AL337" i="23" s="1"/>
  <c r="AO337" i="23" s="1"/>
  <c r="CZ336" i="23"/>
  <c r="DA336" i="23"/>
  <c r="CC337" i="23" l="1"/>
  <c r="AP337" i="23"/>
  <c r="AU337" i="23"/>
  <c r="BO337" i="23" s="1"/>
  <c r="BK337" i="23" l="1"/>
  <c r="BP337" i="23" s="1"/>
  <c r="AV337" i="23"/>
  <c r="CF337" i="23"/>
  <c r="CE337" i="23" s="1"/>
  <c r="CI337" i="23" s="1"/>
  <c r="CH337" i="23" s="1"/>
  <c r="BM337" i="23"/>
  <c r="BL337" i="23" s="1"/>
  <c r="BN337" i="23"/>
  <c r="AQ337" i="23" l="1"/>
  <c r="Q337" i="23"/>
  <c r="N338" i="23" s="1"/>
  <c r="CK337" i="23"/>
  <c r="V337" i="23"/>
  <c r="U337" i="23" s="1"/>
  <c r="P338" i="23" l="1"/>
  <c r="CB338" i="23" s="1"/>
  <c r="S338" i="23"/>
  <c r="T338" i="23" s="1"/>
  <c r="CN337" i="23"/>
  <c r="CO337" i="23" s="1"/>
  <c r="CM337" i="23" s="1"/>
  <c r="CR337" i="23" s="1"/>
  <c r="CS337" i="23" s="1"/>
  <c r="CQ337" i="23" s="1"/>
  <c r="AW337" i="23" s="1"/>
  <c r="AN357" i="23"/>
  <c r="AR337" i="23" l="1"/>
  <c r="CC338" i="23"/>
  <c r="CZ337" i="23" l="1"/>
  <c r="AM338" i="23"/>
  <c r="AL338" i="23" s="1"/>
  <c r="CY337" i="23"/>
  <c r="DA337" i="23"/>
  <c r="AO338" i="23" l="1"/>
  <c r="AU338" i="23"/>
  <c r="AV338" i="23" l="1"/>
  <c r="AP338" i="23"/>
  <c r="CF338" i="23" s="1"/>
  <c r="CE338" i="23" s="1"/>
  <c r="CI338" i="23" s="1"/>
  <c r="CH338" i="23" s="1"/>
  <c r="BN338" i="23"/>
  <c r="BK338" i="23"/>
  <c r="BM338" i="23"/>
  <c r="BL338" i="23" s="1"/>
  <c r="BO338" i="23"/>
  <c r="BP338" i="23" s="1"/>
  <c r="AQ338" i="23" l="1"/>
  <c r="CN338" i="23" s="1"/>
  <c r="CO338" i="23" s="1"/>
  <c r="CM338" i="23" s="1"/>
  <c r="AR338" i="23" s="1"/>
  <c r="Q338" i="23"/>
  <c r="N339" i="23" s="1"/>
  <c r="CK338" i="23"/>
  <c r="V338" i="23"/>
  <c r="U338" i="23" s="1"/>
  <c r="S339" i="23" l="1"/>
  <c r="T339" i="23" s="1"/>
  <c r="P339" i="23"/>
  <c r="CR338" i="23"/>
  <c r="CS338" i="23" s="1"/>
  <c r="CQ338" i="23" s="1"/>
  <c r="AW338" i="23" s="1"/>
  <c r="CY338" i="23"/>
  <c r="AM339" i="23"/>
  <c r="AL339" i="23" s="1"/>
  <c r="AO339" i="23" s="1"/>
  <c r="AN358" i="23"/>
  <c r="AU339" i="23" l="1"/>
  <c r="BK339" i="23"/>
  <c r="BM339" i="23"/>
  <c r="BL339" i="23" s="1"/>
  <c r="AP339" i="23"/>
  <c r="BO339" i="23"/>
  <c r="BP339" i="23" s="1"/>
  <c r="BN339" i="23"/>
  <c r="DA338" i="23"/>
  <c r="CZ338" i="23"/>
  <c r="CB339" i="23"/>
  <c r="CC339" i="23"/>
  <c r="AV339" i="23" l="1"/>
  <c r="CF339" i="23"/>
  <c r="CE339" i="23" s="1"/>
  <c r="CI339" i="23" s="1"/>
  <c r="CH339" i="23" s="1"/>
  <c r="AQ339" i="23" l="1"/>
  <c r="Q339" i="23"/>
  <c r="N340" i="23" s="1"/>
  <c r="CK339" i="23"/>
  <c r="V339" i="23"/>
  <c r="U339" i="23" s="1"/>
  <c r="P340" i="23" l="1"/>
  <c r="S340" i="23"/>
  <c r="T340" i="23" s="1"/>
  <c r="CN339" i="23"/>
  <c r="CO339" i="23" s="1"/>
  <c r="CM339" i="23" s="1"/>
  <c r="CR339" i="23" s="1"/>
  <c r="CS339" i="23" s="1"/>
  <c r="CQ339" i="23" s="1"/>
  <c r="AW339" i="23" s="1"/>
  <c r="AR339" i="23"/>
  <c r="DA339" i="23" l="1"/>
  <c r="AM340" i="23"/>
  <c r="AL340" i="23" s="1"/>
  <c r="AO340" i="23" s="1"/>
  <c r="CZ339" i="23"/>
  <c r="CY339" i="23"/>
  <c r="CC340" i="23"/>
  <c r="AU340" i="23"/>
  <c r="CB340" i="23"/>
  <c r="BK340" i="23" l="1"/>
  <c r="BN340" i="23"/>
  <c r="BM340" i="23"/>
  <c r="BL340" i="23" s="1"/>
  <c r="BO340" i="23"/>
  <c r="BP340" i="23" s="1"/>
  <c r="AP340" i="23"/>
  <c r="AN359" i="23"/>
  <c r="AV340" i="23" l="1"/>
  <c r="CF340" i="23"/>
  <c r="CE340" i="23" s="1"/>
  <c r="CI340" i="23" s="1"/>
  <c r="CH340" i="23" s="1"/>
  <c r="AQ340" i="23"/>
  <c r="CN340" i="23" l="1"/>
  <c r="CO340" i="23" s="1"/>
  <c r="CM340" i="23" s="1"/>
  <c r="CR340" i="23" s="1"/>
  <c r="CS340" i="23" s="1"/>
  <c r="CQ340" i="23" s="1"/>
  <c r="AW340" i="23" s="1"/>
  <c r="AR340" i="23"/>
  <c r="CK340" i="23"/>
  <c r="Q340" i="23"/>
  <c r="N341" i="23" s="1"/>
  <c r="V340" i="23"/>
  <c r="U340" i="23" s="1"/>
  <c r="S341" i="23" l="1"/>
  <c r="T341" i="23" s="1"/>
  <c r="P341" i="23"/>
  <c r="CZ340" i="23"/>
  <c r="CY340" i="23"/>
  <c r="AM341" i="23"/>
  <c r="AL341" i="23" s="1"/>
  <c r="AO341" i="23" s="1"/>
  <c r="DA340" i="23"/>
  <c r="AU341" i="23"/>
  <c r="CB341" i="23" l="1"/>
  <c r="BO341" i="23"/>
  <c r="BM341" i="23"/>
  <c r="BL341" i="23" s="1"/>
  <c r="BN341" i="23"/>
  <c r="AP341" i="23"/>
  <c r="CF341" i="23" s="1"/>
  <c r="CE341" i="23" s="1"/>
  <c r="CI341" i="23" s="1"/>
  <c r="CH341" i="23" s="1"/>
  <c r="BK341" i="23"/>
  <c r="BP341" i="23" s="1"/>
  <c r="CC341" i="23"/>
  <c r="AQ341" i="23" l="1"/>
  <c r="CN341" i="23" s="1"/>
  <c r="CO341" i="23" s="1"/>
  <c r="CM341" i="23" s="1"/>
  <c r="AR341" i="23" s="1"/>
  <c r="CK341" i="23"/>
  <c r="Q341" i="23"/>
  <c r="N342" i="23" s="1"/>
  <c r="AV341" i="23"/>
  <c r="CR341" i="23" s="1"/>
  <c r="CS341" i="23" s="1"/>
  <c r="CQ341" i="23" s="1"/>
  <c r="AW341" i="23" s="1"/>
  <c r="V341" i="23"/>
  <c r="U341" i="23" s="1"/>
  <c r="DA341" i="23" l="1"/>
  <c r="P342" i="23"/>
  <c r="CB342" i="23" s="1"/>
  <c r="S342" i="23"/>
  <c r="T342" i="23" s="1"/>
  <c r="AM342" i="23"/>
  <c r="AL342" i="23" s="1"/>
  <c r="AO342" i="23" s="1"/>
  <c r="CZ341" i="23"/>
  <c r="CY341" i="23"/>
  <c r="AN360" i="23"/>
  <c r="CC342" i="23" l="1"/>
  <c r="AU342" i="23"/>
  <c r="AP342" i="23"/>
  <c r="BN342" i="23"/>
  <c r="BK342" i="23"/>
  <c r="CF342" i="23" l="1"/>
  <c r="CE342" i="23" s="1"/>
  <c r="CI342" i="23" s="1"/>
  <c r="CH342" i="23" s="1"/>
  <c r="AQ342" i="23" s="1"/>
  <c r="BO342" i="23"/>
  <c r="BP342" i="23" s="1"/>
  <c r="AV342" i="23"/>
  <c r="BM342" i="23"/>
  <c r="BL342" i="23" s="1"/>
  <c r="CN342" i="23" l="1"/>
  <c r="CO342" i="23" s="1"/>
  <c r="CM342" i="23" s="1"/>
  <c r="CR342" i="23" s="1"/>
  <c r="CS342" i="23" s="1"/>
  <c r="CQ342" i="23" s="1"/>
  <c r="AW342" i="23" s="1"/>
  <c r="CK342" i="23"/>
  <c r="Q342" i="23"/>
  <c r="N343" i="23" s="1"/>
  <c r="V342" i="23"/>
  <c r="U342" i="23" s="1"/>
  <c r="S343" i="23" l="1"/>
  <c r="T343" i="23" s="1"/>
  <c r="P343" i="23"/>
  <c r="AR342" i="23"/>
  <c r="AM343" i="23" l="1"/>
  <c r="AL343" i="23" s="1"/>
  <c r="DA342" i="23"/>
  <c r="CY342" i="23"/>
  <c r="CZ342" i="23"/>
  <c r="CB343" i="23"/>
  <c r="CC343" i="23"/>
  <c r="AN361" i="23"/>
  <c r="AO343" i="23" l="1"/>
  <c r="AU343" i="23"/>
  <c r="BO343" i="23" l="1"/>
  <c r="BK343" i="23"/>
  <c r="BP343" i="23" s="1"/>
  <c r="BN343" i="23"/>
  <c r="BM343" i="23"/>
  <c r="BL343" i="23" s="1"/>
  <c r="AP343" i="23"/>
  <c r="CF343" i="23" s="1"/>
  <c r="CE343" i="23" s="1"/>
  <c r="CI343" i="23" s="1"/>
  <c r="CH343" i="23" s="1"/>
  <c r="AQ343" i="23" l="1"/>
  <c r="CN343" i="23" s="1"/>
  <c r="CO343" i="23" s="1"/>
  <c r="CM343" i="23" s="1"/>
  <c r="AR343" i="23" s="1"/>
  <c r="CK343" i="23"/>
  <c r="Q343" i="23"/>
  <c r="N344" i="23" s="1"/>
  <c r="V343" i="23"/>
  <c r="U343" i="23" s="1"/>
  <c r="AV343" i="23"/>
  <c r="CR343" i="23" s="1"/>
  <c r="CS343" i="23" s="1"/>
  <c r="CQ343" i="23" s="1"/>
  <c r="AW343" i="23" s="1"/>
  <c r="S344" i="23" l="1"/>
  <c r="T344" i="23" s="1"/>
  <c r="P344" i="23"/>
  <c r="CB344" i="23" s="1"/>
  <c r="AM344" i="23"/>
  <c r="AL344" i="23" s="1"/>
  <c r="AO344" i="23" s="1"/>
  <c r="CY343" i="23"/>
  <c r="DA343" i="23"/>
  <c r="CZ343" i="23"/>
  <c r="AP344" i="23" l="1"/>
  <c r="CF344" i="23" s="1"/>
  <c r="CE344" i="23" s="1"/>
  <c r="CI344" i="23" s="1"/>
  <c r="CH344" i="23" s="1"/>
  <c r="V344" i="23" s="1"/>
  <c r="U344" i="23" s="1"/>
  <c r="AU344" i="23"/>
  <c r="BK344" i="23" s="1"/>
  <c r="CC344" i="23"/>
  <c r="AN362" i="23"/>
  <c r="BO344" i="23" l="1"/>
  <c r="BP344" i="23" s="1"/>
  <c r="BN344" i="23"/>
  <c r="AV344" i="23"/>
  <c r="BM344" i="23"/>
  <c r="BL344" i="23" s="1"/>
  <c r="AQ344" i="23"/>
  <c r="CN344" i="23" s="1"/>
  <c r="CO344" i="23" s="1"/>
  <c r="CM344" i="23" s="1"/>
  <c r="AR344" i="23" s="1"/>
  <c r="CK344" i="23"/>
  <c r="Q344" i="23"/>
  <c r="N345" i="23" s="1"/>
  <c r="P345" i="23" l="1"/>
  <c r="S345" i="23"/>
  <c r="T345" i="23" s="1"/>
  <c r="CR344" i="23"/>
  <c r="CS344" i="23" s="1"/>
  <c r="CQ344" i="23" s="1"/>
  <c r="AW344" i="23" s="1"/>
  <c r="CY344" i="23"/>
  <c r="CZ344" i="23"/>
  <c r="DA344" i="23"/>
  <c r="AM345" i="23"/>
  <c r="AL345" i="23" s="1"/>
  <c r="AO345" i="23" s="1"/>
  <c r="AP345" i="23" l="1"/>
  <c r="BN345" i="23"/>
  <c r="BK345" i="23"/>
  <c r="BM345" i="23"/>
  <c r="BL345" i="23" s="1"/>
  <c r="AU345" i="23"/>
  <c r="BO345" i="23" s="1"/>
  <c r="BP345" i="23" s="1"/>
  <c r="CC345" i="23"/>
  <c r="CB345" i="23"/>
  <c r="AV345" i="23" l="1"/>
  <c r="CF345" i="23"/>
  <c r="CE345" i="23" s="1"/>
  <c r="CI345" i="23" s="1"/>
  <c r="CH345" i="23" s="1"/>
  <c r="AQ345" i="23" l="1"/>
  <c r="CK345" i="23"/>
  <c r="Q345" i="23"/>
  <c r="N346" i="23" s="1"/>
  <c r="V345" i="23"/>
  <c r="U345" i="23" s="1"/>
  <c r="S346" i="23" l="1"/>
  <c r="T346" i="23" s="1"/>
  <c r="P346" i="23"/>
  <c r="CN345" i="23"/>
  <c r="AN363" i="23"/>
  <c r="CO345" i="23" l="1"/>
  <c r="CM345" i="23"/>
  <c r="CB346" i="23"/>
  <c r="CC346" i="23"/>
  <c r="CR345" i="23" l="1"/>
  <c r="CS345" i="23" s="1"/>
  <c r="CQ345" i="23" s="1"/>
  <c r="AW345" i="23" s="1"/>
  <c r="AR345" i="23"/>
  <c r="CY345" i="23" l="1"/>
  <c r="AM346" i="23"/>
  <c r="AL346" i="23" s="1"/>
  <c r="AO346" i="23" s="1"/>
  <c r="CZ345" i="23"/>
  <c r="DA345" i="23"/>
  <c r="AP346" i="23" l="1"/>
  <c r="CF346" i="23" s="1"/>
  <c r="CE346" i="23" s="1"/>
  <c r="CI346" i="23" s="1"/>
  <c r="CH346" i="23" s="1"/>
  <c r="AU346" i="23"/>
  <c r="BM346" i="23" l="1"/>
  <c r="BL346" i="23" s="1"/>
  <c r="AV346" i="23"/>
  <c r="BO346" i="23"/>
  <c r="BP346" i="23" s="1"/>
  <c r="BK346" i="23"/>
  <c r="BN346" i="23"/>
  <c r="AQ346" i="23"/>
  <c r="CN346" i="23" s="1"/>
  <c r="CO346" i="23" s="1"/>
  <c r="CM346" i="23" s="1"/>
  <c r="AR346" i="23" s="1"/>
  <c r="Q346" i="23"/>
  <c r="N347" i="23" s="1"/>
  <c r="CK346" i="23"/>
  <c r="V346" i="23"/>
  <c r="U346" i="23" s="1"/>
  <c r="P347" i="23" l="1"/>
  <c r="CB347" i="23" s="1"/>
  <c r="S347" i="23"/>
  <c r="T347" i="23" s="1"/>
  <c r="CY346" i="23"/>
  <c r="AM347" i="23"/>
  <c r="AL347" i="23" s="1"/>
  <c r="AO347" i="23" s="1"/>
  <c r="CZ346" i="23"/>
  <c r="CR346" i="23"/>
  <c r="CS346" i="23" s="1"/>
  <c r="CQ346" i="23" s="1"/>
  <c r="AW346" i="23" s="1"/>
  <c r="AN364" i="23"/>
  <c r="AP347" i="23" l="1"/>
  <c r="DA346" i="23"/>
  <c r="AU347" i="23"/>
  <c r="AV347" i="23" s="1"/>
  <c r="CC347" i="23"/>
  <c r="BN347" i="23" l="1"/>
  <c r="BM347" i="23"/>
  <c r="BL347" i="23" s="1"/>
  <c r="BK347" i="23"/>
  <c r="BO347" i="23"/>
  <c r="BP347" i="23" s="1"/>
  <c r="CF347" i="23"/>
  <c r="CE347" i="23" s="1"/>
  <c r="CI347" i="23" s="1"/>
  <c r="CH347" i="23" s="1"/>
  <c r="AQ347" i="23" s="1"/>
  <c r="CN347" i="23" l="1"/>
  <c r="CO347" i="23" s="1"/>
  <c r="CM347" i="23" s="1"/>
  <c r="CR347" i="23" s="1"/>
  <c r="CS347" i="23" s="1"/>
  <c r="CQ347" i="23" s="1"/>
  <c r="AW347" i="23" s="1"/>
  <c r="Q347" i="23"/>
  <c r="N348" i="23" s="1"/>
  <c r="CK347" i="23"/>
  <c r="V347" i="23"/>
  <c r="U347" i="23" s="1"/>
  <c r="P348" i="23" l="1"/>
  <c r="CB348" i="23" s="1"/>
  <c r="S348" i="23"/>
  <c r="T348" i="23" s="1"/>
  <c r="AR347" i="23"/>
  <c r="AM348" i="23" l="1"/>
  <c r="AL348" i="23" s="1"/>
  <c r="DA347" i="23"/>
  <c r="CY347" i="23"/>
  <c r="CZ347" i="23"/>
  <c r="CC348" i="23"/>
  <c r="AO348" i="23" l="1"/>
  <c r="AU348" i="23"/>
  <c r="AN365" i="23"/>
  <c r="AV348" i="23" l="1"/>
  <c r="BO348" i="23"/>
  <c r="BM348" i="23"/>
  <c r="BL348" i="23" s="1"/>
  <c r="BK348" i="23"/>
  <c r="BP348" i="23" s="1"/>
  <c r="BN348" i="23"/>
  <c r="AP348" i="23"/>
  <c r="CF348" i="23" s="1"/>
  <c r="CE348" i="23" s="1"/>
  <c r="CI348" i="23" s="1"/>
  <c r="CH348" i="23" s="1"/>
  <c r="AQ348" i="23" l="1"/>
  <c r="CN348" i="23" s="1"/>
  <c r="CO348" i="23" s="1"/>
  <c r="CM348" i="23" s="1"/>
  <c r="AR348" i="23" s="1"/>
  <c r="Q348" i="23"/>
  <c r="N349" i="23" s="1"/>
  <c r="CK348" i="23"/>
  <c r="V348" i="23"/>
  <c r="U348" i="23" s="1"/>
  <c r="CR348" i="23"/>
  <c r="CS348" i="23" s="1"/>
  <c r="CQ348" i="23" s="1"/>
  <c r="AW348" i="23" s="1"/>
  <c r="CZ348" i="23" l="1"/>
  <c r="P349" i="23"/>
  <c r="S349" i="23"/>
  <c r="T349" i="23" s="1"/>
  <c r="CY348" i="23"/>
  <c r="AM349" i="23"/>
  <c r="AL349" i="23" s="1"/>
  <c r="AO349" i="23" s="1"/>
  <c r="DA348" i="23"/>
  <c r="CC349" i="23" l="1"/>
  <c r="CB349" i="23"/>
  <c r="AP349" i="23"/>
  <c r="BO349" i="23"/>
  <c r="BP349" i="23" s="1"/>
  <c r="BN349" i="23"/>
  <c r="BK349" i="23"/>
  <c r="AU349" i="23"/>
  <c r="CF349" i="23" l="1"/>
  <c r="CE349" i="23" s="1"/>
  <c r="CI349" i="23" s="1"/>
  <c r="CH349" i="23" s="1"/>
  <c r="AQ349" i="23" s="1"/>
  <c r="AV349" i="23"/>
  <c r="BM349" i="23"/>
  <c r="BL349" i="23" s="1"/>
  <c r="CN349" i="23" l="1"/>
  <c r="CO349" i="23" s="1"/>
  <c r="CM349" i="23" s="1"/>
  <c r="CR349" i="23" s="1"/>
  <c r="CS349" i="23" s="1"/>
  <c r="CQ349" i="23" s="1"/>
  <c r="AW349" i="23" s="1"/>
  <c r="CK349" i="23"/>
  <c r="Q349" i="23"/>
  <c r="N350" i="23" s="1"/>
  <c r="V349" i="23"/>
  <c r="U349" i="23" s="1"/>
  <c r="AN366" i="23"/>
  <c r="S350" i="23" l="1"/>
  <c r="T350" i="23" s="1"/>
  <c r="P350" i="23"/>
  <c r="CB350" i="23" s="1"/>
  <c r="AR349" i="23"/>
  <c r="CY349" i="23" l="1"/>
  <c r="DA349" i="23"/>
  <c r="AM350" i="23"/>
  <c r="AL350" i="23" s="1"/>
  <c r="CZ349" i="23"/>
  <c r="CC350" i="23"/>
  <c r="AO350" i="23" l="1"/>
  <c r="AU350" i="23"/>
  <c r="AP350" i="23" l="1"/>
  <c r="CF350" i="23" s="1"/>
  <c r="CE350" i="23" s="1"/>
  <c r="CI350" i="23" s="1"/>
  <c r="CH350" i="23" s="1"/>
  <c r="BK350" i="23"/>
  <c r="BM350" i="23"/>
  <c r="BL350" i="23" s="1"/>
  <c r="BO350" i="23"/>
  <c r="BP350" i="23" s="1"/>
  <c r="BN350" i="23"/>
  <c r="AQ350" i="23" l="1"/>
  <c r="Q350" i="23"/>
  <c r="N351" i="23" s="1"/>
  <c r="CK350" i="23"/>
  <c r="V350" i="23"/>
  <c r="U350" i="23" s="1"/>
  <c r="AV350" i="23"/>
  <c r="S351" i="23" l="1"/>
  <c r="T351" i="23" s="1"/>
  <c r="P351" i="23"/>
  <c r="CN350" i="23"/>
  <c r="CO350" i="23" s="1"/>
  <c r="CM350" i="23" s="1"/>
  <c r="CR350" i="23" s="1"/>
  <c r="CS350" i="23" s="1"/>
  <c r="CQ350" i="23" s="1"/>
  <c r="AW350" i="23" s="1"/>
  <c r="AN367" i="23"/>
  <c r="AR350" i="23" l="1"/>
  <c r="CB351" i="23"/>
  <c r="CC351" i="23"/>
  <c r="CZ350" i="23" l="1"/>
  <c r="CY350" i="23"/>
  <c r="DA350" i="23"/>
  <c r="AM351" i="23"/>
  <c r="AL351" i="23" s="1"/>
  <c r="AO351" i="23" l="1"/>
  <c r="AU351" i="23"/>
  <c r="AV351" i="23" l="1"/>
  <c r="AP351" i="23"/>
  <c r="CF351" i="23" s="1"/>
  <c r="CE351" i="23" s="1"/>
  <c r="CI351" i="23" s="1"/>
  <c r="CH351" i="23" s="1"/>
  <c r="BO351" i="23"/>
  <c r="BP351" i="23" s="1"/>
  <c r="BK351" i="23"/>
  <c r="BM351" i="23"/>
  <c r="BL351" i="23" s="1"/>
  <c r="BN351" i="23"/>
  <c r="AQ351" i="23" l="1"/>
  <c r="U351" i="23"/>
  <c r="CK351" i="23"/>
  <c r="Q351" i="23"/>
  <c r="N352" i="23" s="1"/>
  <c r="V351" i="23"/>
  <c r="S352" i="23" l="1"/>
  <c r="T352" i="23" s="1"/>
  <c r="P352" i="23"/>
  <c r="CB352" i="23" s="1"/>
  <c r="CN351" i="23"/>
  <c r="CO351" i="23" s="1"/>
  <c r="CM351" i="23" s="1"/>
  <c r="CR351" i="23" s="1"/>
  <c r="CS351" i="23" s="1"/>
  <c r="CQ351" i="23" s="1"/>
  <c r="AW351" i="23" s="1"/>
  <c r="AR351" i="23"/>
  <c r="AN368" i="23"/>
  <c r="CZ351" i="23" l="1"/>
  <c r="CY351" i="23"/>
  <c r="AM352" i="23"/>
  <c r="AL352" i="23" s="1"/>
  <c r="AO352" i="23" s="1"/>
  <c r="DA351" i="23"/>
  <c r="CC352" i="23"/>
  <c r="BN352" i="23" l="1"/>
  <c r="AP352" i="23"/>
  <c r="CF352" i="23" s="1"/>
  <c r="CE352" i="23" s="1"/>
  <c r="CI352" i="23" s="1"/>
  <c r="CH352" i="23" s="1"/>
  <c r="BO352" i="23"/>
  <c r="BP352" i="23" s="1"/>
  <c r="AU352" i="23"/>
  <c r="AQ352" i="23" l="1"/>
  <c r="CN352" i="23" s="1"/>
  <c r="CO352" i="23" s="1"/>
  <c r="CM352" i="23" s="1"/>
  <c r="AR352" i="23" s="1"/>
  <c r="CK352" i="23"/>
  <c r="Q352" i="23"/>
  <c r="N353" i="23" s="1"/>
  <c r="V352" i="23"/>
  <c r="U352" i="23" s="1"/>
  <c r="AV352" i="23"/>
  <c r="CR352" i="23" s="1"/>
  <c r="CS352" i="23" s="1"/>
  <c r="CQ352" i="23" s="1"/>
  <c r="AW352" i="23" s="1"/>
  <c r="BM352" i="23"/>
  <c r="BL352" i="23" s="1"/>
  <c r="BK352" i="23"/>
  <c r="S353" i="23" l="1"/>
  <c r="T353" i="23" s="1"/>
  <c r="P353" i="23"/>
  <c r="DA352" i="23"/>
  <c r="AM353" i="23"/>
  <c r="AL353" i="23" s="1"/>
  <c r="AO353" i="23" s="1"/>
  <c r="CY352" i="23"/>
  <c r="CZ352" i="23"/>
  <c r="AP353" i="23" l="1"/>
  <c r="AU353" i="23"/>
  <c r="AV353" i="23" s="1"/>
  <c r="CB353" i="23"/>
  <c r="CC353" i="23"/>
  <c r="BO353" i="23" l="1"/>
  <c r="BP353" i="23" s="1"/>
  <c r="BM353" i="23"/>
  <c r="BL353" i="23" s="1"/>
  <c r="CF353" i="23"/>
  <c r="CE353" i="23" s="1"/>
  <c r="CI353" i="23" s="1"/>
  <c r="CH353" i="23" s="1"/>
  <c r="AQ353" i="23" s="1"/>
  <c r="BN353" i="23"/>
  <c r="BK353" i="23"/>
  <c r="AN369" i="23"/>
  <c r="CN353" i="23" l="1"/>
  <c r="CO353" i="23" s="1"/>
  <c r="CM353" i="23" s="1"/>
  <c r="CR353" i="23" s="1"/>
  <c r="CS353" i="23" s="1"/>
  <c r="CQ353" i="23" s="1"/>
  <c r="AW353" i="23" s="1"/>
  <c r="Q353" i="23"/>
  <c r="N354" i="23" s="1"/>
  <c r="CK353" i="23"/>
  <c r="V353" i="23"/>
  <c r="U353" i="23" s="1"/>
  <c r="P354" i="23" l="1"/>
  <c r="CB354" i="23" s="1"/>
  <c r="S354" i="23"/>
  <c r="T354" i="23" s="1"/>
  <c r="AR353" i="23"/>
  <c r="DA353" i="23" l="1"/>
  <c r="AM354" i="23"/>
  <c r="AL354" i="23" s="1"/>
  <c r="CY353" i="23"/>
  <c r="CZ353" i="23"/>
  <c r="CC354" i="23"/>
  <c r="AO354" i="23" l="1"/>
  <c r="AU354" i="23"/>
  <c r="BM354" i="23" l="1"/>
  <c r="BL354" i="23" s="1"/>
  <c r="BK354" i="23"/>
  <c r="AP354" i="23"/>
  <c r="BN354" i="23"/>
  <c r="BO354" i="23"/>
  <c r="BP354" i="23" s="1"/>
  <c r="AV354" i="23" l="1"/>
  <c r="CF354" i="23"/>
  <c r="CE354" i="23" s="1"/>
  <c r="CI354" i="23" s="1"/>
  <c r="CH354" i="23" s="1"/>
  <c r="AN370" i="23"/>
  <c r="AQ354" i="23" l="1"/>
  <c r="Q354" i="23"/>
  <c r="N355" i="23" s="1"/>
  <c r="CK354" i="23"/>
  <c r="V354" i="23"/>
  <c r="U354" i="23" s="1"/>
  <c r="S355" i="23" l="1"/>
  <c r="T355" i="23" s="1"/>
  <c r="P355" i="23"/>
  <c r="CN354" i="23"/>
  <c r="CM354" i="23" l="1"/>
  <c r="CO354" i="23"/>
  <c r="CB355" i="23"/>
  <c r="CC355" i="23"/>
  <c r="CR354" i="23" l="1"/>
  <c r="CS354" i="23" s="1"/>
  <c r="CQ354" i="23" s="1"/>
  <c r="AW354" i="23" s="1"/>
  <c r="AR354" i="23"/>
  <c r="CY354" i="23" l="1"/>
  <c r="DA354" i="23"/>
  <c r="AM355" i="23"/>
  <c r="AL355" i="23" s="1"/>
  <c r="AO355" i="23" s="1"/>
  <c r="CZ354" i="23"/>
  <c r="AP355" i="23" l="1"/>
  <c r="CF355" i="23" s="1"/>
  <c r="CE355" i="23" s="1"/>
  <c r="CI355" i="23" s="1"/>
  <c r="CH355" i="23" s="1"/>
  <c r="BM355" i="23"/>
  <c r="BL355" i="23" s="1"/>
  <c r="AU355" i="23"/>
  <c r="BO355" i="23" s="1"/>
  <c r="BP355" i="23" s="1"/>
  <c r="AN371" i="23"/>
  <c r="BK355" i="23" l="1"/>
  <c r="BN355" i="23"/>
  <c r="AV355" i="23"/>
  <c r="AQ355" i="23"/>
  <c r="Q355" i="23"/>
  <c r="N356" i="23" s="1"/>
  <c r="CK355" i="23"/>
  <c r="V355" i="23"/>
  <c r="U355" i="23" s="1"/>
  <c r="CN355" i="23" l="1"/>
  <c r="S356" i="23"/>
  <c r="T356" i="23" s="1"/>
  <c r="P356" i="23"/>
  <c r="CB356" i="23" s="1"/>
  <c r="CM355" i="23" l="1"/>
  <c r="CO355" i="23"/>
  <c r="CC356" i="23"/>
  <c r="AR355" i="23" l="1"/>
  <c r="CR355" i="23"/>
  <c r="CS355" i="23" s="1"/>
  <c r="CQ355" i="23" s="1"/>
  <c r="AW355" i="23" s="1"/>
  <c r="DA355" i="23" l="1"/>
  <c r="CZ355" i="23"/>
  <c r="CY355" i="23"/>
  <c r="AM356" i="23"/>
  <c r="AL356" i="23" s="1"/>
  <c r="AO356" i="23" s="1"/>
  <c r="AP356" i="23" l="1"/>
  <c r="AU356" i="23"/>
  <c r="BO356" i="23" s="1"/>
  <c r="BP356" i="23" s="1"/>
  <c r="AN372" i="23"/>
  <c r="BN356" i="23" l="1"/>
  <c r="BM356" i="23"/>
  <c r="BL356" i="23" s="1"/>
  <c r="BK356" i="23"/>
  <c r="AV356" i="23"/>
  <c r="CF356" i="23"/>
  <c r="CE356" i="23" s="1"/>
  <c r="CI356" i="23" s="1"/>
  <c r="CH356" i="23" s="1"/>
  <c r="AQ356" i="23" s="1"/>
  <c r="CN356" i="23" l="1"/>
  <c r="CK356" i="23"/>
  <c r="Q356" i="23"/>
  <c r="N357" i="23" s="1"/>
  <c r="V356" i="23"/>
  <c r="U356" i="23" s="1"/>
  <c r="S357" i="23" l="1"/>
  <c r="T357" i="23" s="1"/>
  <c r="P357" i="23"/>
  <c r="CB357" i="23" s="1"/>
  <c r="CO356" i="23"/>
  <c r="CM356" i="23"/>
  <c r="AR356" i="23" l="1"/>
  <c r="CR356" i="23"/>
  <c r="CS356" i="23" s="1"/>
  <c r="CQ356" i="23" s="1"/>
  <c r="AW356" i="23" s="1"/>
  <c r="CC357" i="23"/>
  <c r="CZ356" i="23" l="1"/>
  <c r="DA356" i="23"/>
  <c r="AM357" i="23"/>
  <c r="AL357" i="23" s="1"/>
  <c r="AO357" i="23" s="1"/>
  <c r="CY356" i="23"/>
  <c r="AP357" i="23" l="1"/>
  <c r="AU357" i="23"/>
  <c r="AV357" i="23" s="1"/>
  <c r="AN373" i="23"/>
  <c r="CF357" i="23" l="1"/>
  <c r="CE357" i="23" s="1"/>
  <c r="CI357" i="23" s="1"/>
  <c r="CH357" i="23" s="1"/>
  <c r="AQ357" i="23" s="1"/>
  <c r="BM357" i="23"/>
  <c r="BL357" i="23" s="1"/>
  <c r="BK357" i="23"/>
  <c r="BO357" i="23"/>
  <c r="BP357" i="23" s="1"/>
  <c r="BN357" i="23"/>
  <c r="CN357" i="23" l="1"/>
  <c r="CK357" i="23"/>
  <c r="Q357" i="23"/>
  <c r="N358" i="23" s="1"/>
  <c r="V357" i="23"/>
  <c r="U357" i="23" s="1"/>
  <c r="P358" i="23" l="1"/>
  <c r="CB358" i="23" s="1"/>
  <c r="S358" i="23"/>
  <c r="T358" i="23" s="1"/>
  <c r="CM357" i="23"/>
  <c r="CO357" i="23"/>
  <c r="CR357" i="23" l="1"/>
  <c r="CS357" i="23" s="1"/>
  <c r="CQ357" i="23" s="1"/>
  <c r="AW357" i="23" s="1"/>
  <c r="AR357" i="23"/>
  <c r="CC358" i="23"/>
  <c r="CY357" i="23" l="1"/>
  <c r="DA357" i="23"/>
  <c r="CZ357" i="23"/>
  <c r="AM358" i="23"/>
  <c r="AL358" i="23" s="1"/>
  <c r="AO358" i="23" s="1"/>
  <c r="AP358" i="23" l="1"/>
  <c r="BK358" i="23"/>
  <c r="BO358" i="23"/>
  <c r="BP358" i="23" s="1"/>
  <c r="AU358" i="23"/>
  <c r="AV358" i="23" s="1"/>
  <c r="AN374" i="23"/>
  <c r="BN358" i="23" l="1"/>
  <c r="BM358" i="23"/>
  <c r="BL358" i="23" s="1"/>
  <c r="CF358" i="23"/>
  <c r="CE358" i="23" s="1"/>
  <c r="CI358" i="23" s="1"/>
  <c r="CH358" i="23" s="1"/>
  <c r="U358" i="23" l="1"/>
  <c r="CK358" i="23"/>
  <c r="Q358" i="23"/>
  <c r="N359" i="23" s="1"/>
  <c r="V358" i="23"/>
  <c r="AQ358" i="23"/>
  <c r="S359" i="23" l="1"/>
  <c r="T359" i="23" s="1"/>
  <c r="P359" i="23"/>
  <c r="CB359" i="23" s="1"/>
  <c r="CN358" i="23"/>
  <c r="CM358" i="23" l="1"/>
  <c r="CO358" i="23"/>
  <c r="CC359" i="23"/>
  <c r="CR358" i="23" l="1"/>
  <c r="CS358" i="23" s="1"/>
  <c r="CQ358" i="23" s="1"/>
  <c r="AW358" i="23" s="1"/>
  <c r="AR358" i="23"/>
  <c r="CZ358" i="23" l="1"/>
  <c r="CY358" i="23"/>
  <c r="AM359" i="23"/>
  <c r="AL359" i="23" s="1"/>
  <c r="AO359" i="23" s="1"/>
  <c r="DA358" i="23"/>
  <c r="AN375" i="23"/>
  <c r="AP359" i="23" l="1"/>
  <c r="CF359" i="23" s="1"/>
  <c r="CE359" i="23" s="1"/>
  <c r="CI359" i="23" s="1"/>
  <c r="CH359" i="23" s="1"/>
  <c r="BK359" i="23"/>
  <c r="BO359" i="23"/>
  <c r="BP359" i="23" s="1"/>
  <c r="AU359" i="23"/>
  <c r="AV359" i="23" s="1"/>
  <c r="BN359" i="23" l="1"/>
  <c r="BM359" i="23"/>
  <c r="BL359" i="23" s="1"/>
  <c r="AQ359" i="23"/>
  <c r="Q359" i="23"/>
  <c r="N360" i="23" s="1"/>
  <c r="U359" i="23"/>
  <c r="CK359" i="23"/>
  <c r="V359" i="23"/>
  <c r="CN359" i="23" l="1"/>
  <c r="S360" i="23"/>
  <c r="T360" i="23" s="1"/>
  <c r="P360" i="23"/>
  <c r="CB360" i="23" s="1"/>
  <c r="CC360" i="23" l="1"/>
  <c r="CO359" i="23"/>
  <c r="CM359" i="23"/>
  <c r="CR359" i="23" l="1"/>
  <c r="CS359" i="23" s="1"/>
  <c r="CQ359" i="23" s="1"/>
  <c r="AW359" i="23" s="1"/>
  <c r="AR359" i="23"/>
  <c r="AM360" i="23" l="1"/>
  <c r="AL360" i="23" s="1"/>
  <c r="AO360" i="23" s="1"/>
  <c r="CY359" i="23"/>
  <c r="DA359" i="23"/>
  <c r="CZ359" i="23"/>
  <c r="AN376" i="23"/>
  <c r="AU360" i="23" l="1"/>
  <c r="BM360" i="23" s="1"/>
  <c r="AP360" i="23"/>
  <c r="CF360" i="23" s="1"/>
  <c r="CE360" i="23" s="1"/>
  <c r="CI360" i="23" s="1"/>
  <c r="CH360" i="23" s="1"/>
  <c r="BN360" i="23"/>
  <c r="BK360" i="23"/>
  <c r="AQ360" i="23" l="1"/>
  <c r="CN360" i="23" s="1"/>
  <c r="Q360" i="23"/>
  <c r="N361" i="23" s="1"/>
  <c r="CK360" i="23"/>
  <c r="V360" i="23"/>
  <c r="U360" i="23" s="1"/>
  <c r="BL360" i="23"/>
  <c r="BO360" i="23"/>
  <c r="BP360" i="23" s="1"/>
  <c r="AV360" i="23"/>
  <c r="P361" i="23" l="1"/>
  <c r="CB361" i="23" s="1"/>
  <c r="S361" i="23"/>
  <c r="T361" i="23" s="1"/>
  <c r="CM360" i="23"/>
  <c r="AR360" i="23" s="1"/>
  <c r="CO360" i="23"/>
  <c r="CY360" i="23" l="1"/>
  <c r="AM361" i="23"/>
  <c r="AL361" i="23" s="1"/>
  <c r="AO361" i="23" s="1"/>
  <c r="CR360" i="23"/>
  <c r="CS360" i="23" s="1"/>
  <c r="CQ360" i="23" s="1"/>
  <c r="AW360" i="23" s="1"/>
  <c r="AU361" i="23" s="1"/>
  <c r="CC361" i="23"/>
  <c r="CZ360" i="23" l="1"/>
  <c r="DA360" i="23"/>
  <c r="BM361" i="23"/>
  <c r="BL361" i="23" s="1"/>
  <c r="AP361" i="23"/>
  <c r="CF361" i="23" s="1"/>
  <c r="CE361" i="23" s="1"/>
  <c r="CI361" i="23" s="1"/>
  <c r="CH361" i="23" s="1"/>
  <c r="BN361" i="23"/>
  <c r="BO361" i="23"/>
  <c r="BP361" i="23" s="1"/>
  <c r="BK361" i="23"/>
  <c r="AV361" i="23"/>
  <c r="AQ361" i="23" l="1"/>
  <c r="CK361" i="23"/>
  <c r="Q361" i="23"/>
  <c r="N362" i="23" s="1"/>
  <c r="V361" i="23"/>
  <c r="U361" i="23" s="1"/>
  <c r="AN377" i="23"/>
  <c r="S362" i="23" l="1"/>
  <c r="T362" i="23" s="1"/>
  <c r="P362" i="23"/>
  <c r="CB362" i="23" s="1"/>
  <c r="CN361" i="23"/>
  <c r="CO361" i="23" s="1"/>
  <c r="CM361" i="23" s="1"/>
  <c r="CR361" i="23" s="1"/>
  <c r="AR361" i="23" l="1"/>
  <c r="CS361" i="23"/>
  <c r="CQ361" i="23"/>
  <c r="AW361" i="23" s="1"/>
  <c r="CC362" i="23"/>
  <c r="AM362" i="23" l="1"/>
  <c r="AL362" i="23" s="1"/>
  <c r="AO362" i="23" s="1"/>
  <c r="CY361" i="23"/>
  <c r="DA361" i="23"/>
  <c r="CZ361" i="23"/>
  <c r="AP362" i="23" l="1"/>
  <c r="CF362" i="23" s="1"/>
  <c r="CE362" i="23" s="1"/>
  <c r="CI362" i="23" s="1"/>
  <c r="CH362" i="23" s="1"/>
  <c r="AU362" i="23"/>
  <c r="BN362" i="23" l="1"/>
  <c r="AV362" i="23"/>
  <c r="BM362" i="23"/>
  <c r="BL362" i="23" s="1"/>
  <c r="BO362" i="23"/>
  <c r="BP362" i="23" s="1"/>
  <c r="BK362" i="23"/>
  <c r="AQ362" i="23"/>
  <c r="CN362" i="23" s="1"/>
  <c r="CO362" i="23" s="1"/>
  <c r="CM362" i="23" s="1"/>
  <c r="AR362" i="23" s="1"/>
  <c r="CK362" i="23"/>
  <c r="Q362" i="23"/>
  <c r="N363" i="23" s="1"/>
  <c r="V362" i="23"/>
  <c r="U362" i="23" s="1"/>
  <c r="P363" i="23" l="1"/>
  <c r="CB363" i="23" s="1"/>
  <c r="S363" i="23"/>
  <c r="T363" i="23" s="1"/>
  <c r="CY362" i="23"/>
  <c r="AM363" i="23"/>
  <c r="AL363" i="23" s="1"/>
  <c r="AO363" i="23" s="1"/>
  <c r="DA362" i="23"/>
  <c r="CR362" i="23"/>
  <c r="CS362" i="23" s="1"/>
  <c r="CQ362" i="23" s="1"/>
  <c r="AW362" i="23" s="1"/>
  <c r="AN378" i="23"/>
  <c r="AP363" i="23" l="1"/>
  <c r="BO363" i="23"/>
  <c r="BP363" i="23" s="1"/>
  <c r="CZ362" i="23"/>
  <c r="AU363" i="23"/>
  <c r="AV363" i="23" s="1"/>
  <c r="CC363" i="23"/>
  <c r="BM363" i="23" l="1"/>
  <c r="BL363" i="23" s="1"/>
  <c r="BK363" i="23"/>
  <c r="BN363" i="23"/>
  <c r="CF363" i="23"/>
  <c r="CE363" i="23" s="1"/>
  <c r="CI363" i="23" s="1"/>
  <c r="CH363" i="23" s="1"/>
  <c r="Q363" i="23" l="1"/>
  <c r="N364" i="23" s="1"/>
  <c r="CK363" i="23"/>
  <c r="V363" i="23"/>
  <c r="U363" i="23" s="1"/>
  <c r="AQ363" i="23"/>
  <c r="CN363" i="23" l="1"/>
  <c r="CO363" i="23" s="1"/>
  <c r="CM363" i="23" s="1"/>
  <c r="CR363" i="23" s="1"/>
  <c r="CS363" i="23" s="1"/>
  <c r="CQ363" i="23" s="1"/>
  <c r="AW363" i="23" s="1"/>
  <c r="P364" i="23"/>
  <c r="S364" i="23"/>
  <c r="T364" i="23" s="1"/>
  <c r="CB364" i="23" l="1"/>
  <c r="CC364" i="23"/>
  <c r="AR363" i="23"/>
  <c r="CY363" i="23" l="1"/>
  <c r="CZ363" i="23"/>
  <c r="AM364" i="23"/>
  <c r="AL364" i="23" s="1"/>
  <c r="DA363" i="23"/>
  <c r="AN379" i="23"/>
  <c r="AO364" i="23" l="1"/>
  <c r="AU364" i="23"/>
  <c r="BO364" i="23" l="1"/>
  <c r="BP364" i="23" s="1"/>
  <c r="BM364" i="23"/>
  <c r="BL364" i="23" s="1"/>
  <c r="BK364" i="23"/>
  <c r="BN364" i="23"/>
  <c r="AP364" i="23"/>
  <c r="CF364" i="23" l="1"/>
  <c r="CE364" i="23" s="1"/>
  <c r="CI364" i="23" s="1"/>
  <c r="CH364" i="23" s="1"/>
  <c r="AQ364" i="23" s="1"/>
  <c r="CN364" i="23" s="1"/>
  <c r="CO364" i="23" s="1"/>
  <c r="CM364" i="23" s="1"/>
  <c r="AR364" i="23" s="1"/>
  <c r="AV364" i="23"/>
  <c r="AM365" i="23" l="1"/>
  <c r="AL365" i="23" s="1"/>
  <c r="AO365" i="23" s="1"/>
  <c r="CY364" i="23"/>
  <c r="CR364" i="23"/>
  <c r="CS364" i="23" s="1"/>
  <c r="CQ364" i="23" s="1"/>
  <c r="AW364" i="23" s="1"/>
  <c r="CK364" i="23"/>
  <c r="Q364" i="23"/>
  <c r="N365" i="23" s="1"/>
  <c r="V364" i="23"/>
  <c r="U364" i="23" s="1"/>
  <c r="AN380" i="23"/>
  <c r="DA364" i="23" l="1"/>
  <c r="AU365" i="23"/>
  <c r="CZ364" i="23"/>
  <c r="S365" i="23"/>
  <c r="T365" i="23" s="1"/>
  <c r="P365" i="23"/>
  <c r="AP365" i="23"/>
  <c r="BK365" i="23"/>
  <c r="BM365" i="23"/>
  <c r="BL365" i="23" s="1"/>
  <c r="BO365" i="23"/>
  <c r="BP365" i="23" s="1"/>
  <c r="CC365" i="23" l="1"/>
  <c r="CF365" i="23"/>
  <c r="CE365" i="23" s="1"/>
  <c r="BN365" i="23"/>
  <c r="AV365" i="23"/>
  <c r="CB365" i="23"/>
  <c r="CI365" i="23" l="1"/>
  <c r="CH365" i="23" s="1"/>
  <c r="AN381" i="23"/>
  <c r="CK365" i="23" l="1"/>
  <c r="Q365" i="23"/>
  <c r="N366" i="23" s="1"/>
  <c r="V365" i="23"/>
  <c r="U365" i="23" s="1"/>
  <c r="AQ365" i="23"/>
  <c r="CN365" i="23" l="1"/>
  <c r="CO365" i="23" s="1"/>
  <c r="CM365" i="23" s="1"/>
  <c r="CR365" i="23" s="1"/>
  <c r="CS365" i="23" s="1"/>
  <c r="CQ365" i="23" s="1"/>
  <c r="AW365" i="23" s="1"/>
  <c r="S366" i="23"/>
  <c r="T366" i="23" s="1"/>
  <c r="P366" i="23"/>
  <c r="CB366" i="23" s="1"/>
  <c r="CC366" i="23" l="1"/>
  <c r="AR365" i="23"/>
  <c r="AM366" i="23" l="1"/>
  <c r="AL366" i="23" s="1"/>
  <c r="DA365" i="23"/>
  <c r="CY365" i="23"/>
  <c r="CZ365" i="23"/>
  <c r="AN382" i="23"/>
  <c r="AO366" i="23" l="1"/>
  <c r="AU366" i="23"/>
  <c r="BN366" i="23" l="1"/>
  <c r="BO366" i="23"/>
  <c r="BP366" i="23" s="1"/>
  <c r="BK366" i="23"/>
  <c r="AP366" i="23"/>
  <c r="BM366" i="23"/>
  <c r="BL366" i="23" s="1"/>
  <c r="CF366" i="23" l="1"/>
  <c r="CE366" i="23" s="1"/>
  <c r="CI366" i="23" s="1"/>
  <c r="CH366" i="23" s="1"/>
  <c r="AQ366" i="23" s="1"/>
  <c r="CN366" i="23" s="1"/>
  <c r="CO366" i="23" s="1"/>
  <c r="CM366" i="23" s="1"/>
  <c r="AR366" i="23" s="1"/>
  <c r="AV366" i="23"/>
  <c r="AM367" i="23" l="1"/>
  <c r="AL367" i="23" s="1"/>
  <c r="AO367" i="23" s="1"/>
  <c r="CY366" i="23"/>
  <c r="CR366" i="23"/>
  <c r="CS366" i="23" s="1"/>
  <c r="CQ366" i="23" s="1"/>
  <c r="AW366" i="23" s="1"/>
  <c r="AU367" i="23" s="1"/>
  <c r="CK366" i="23"/>
  <c r="Q366" i="23"/>
  <c r="N367" i="23" s="1"/>
  <c r="V366" i="23"/>
  <c r="U366" i="23" s="1"/>
  <c r="AN383" i="23"/>
  <c r="CZ366" i="23" l="1"/>
  <c r="DA366" i="23"/>
  <c r="S367" i="23"/>
  <c r="T367" i="23" s="1"/>
  <c r="P367" i="23"/>
  <c r="CB367" i="23" s="1"/>
  <c r="AP367" i="23"/>
  <c r="BM367" i="23"/>
  <c r="BL367" i="23" s="1"/>
  <c r="BN367" i="23"/>
  <c r="BK367" i="23"/>
  <c r="BO367" i="23"/>
  <c r="BP367" i="23" s="1"/>
  <c r="CC367" i="23" l="1"/>
  <c r="CF367" i="23"/>
  <c r="CE367" i="23" s="1"/>
  <c r="CI367" i="23" s="1"/>
  <c r="CH367" i="23" s="1"/>
  <c r="AQ367" i="23"/>
  <c r="AV367" i="23"/>
  <c r="CK367" i="23" l="1"/>
  <c r="Q367" i="23"/>
  <c r="N368" i="23" s="1"/>
  <c r="CN367" i="23"/>
  <c r="CO367" i="23" s="1"/>
  <c r="CM367" i="23" s="1"/>
  <c r="CR367" i="23" s="1"/>
  <c r="CS367" i="23" s="1"/>
  <c r="CQ367" i="23" s="1"/>
  <c r="AW367" i="23" s="1"/>
  <c r="V367" i="23"/>
  <c r="U367" i="23" s="1"/>
  <c r="AN384" i="23"/>
  <c r="AR367" i="23" l="1"/>
  <c r="P368" i="23"/>
  <c r="S368" i="23"/>
  <c r="T368" i="23" s="1"/>
  <c r="CC368" i="23" l="1"/>
  <c r="CB368" i="23"/>
  <c r="CZ367" i="23"/>
  <c r="CY367" i="23"/>
  <c r="AM368" i="23"/>
  <c r="AL368" i="23" s="1"/>
  <c r="DA367" i="23"/>
  <c r="AO368" i="23" l="1"/>
  <c r="AU368" i="23"/>
  <c r="AV368" i="23" l="1"/>
  <c r="BN368" i="23"/>
  <c r="AP368" i="23"/>
  <c r="BK368" i="23"/>
  <c r="BO368" i="23"/>
  <c r="BP368" i="23" s="1"/>
  <c r="BM368" i="23"/>
  <c r="BL368" i="23" s="1"/>
  <c r="CF368" i="23" l="1"/>
  <c r="CE368" i="23" s="1"/>
  <c r="CI368" i="23" s="1"/>
  <c r="CH368" i="23" s="1"/>
  <c r="AQ368" i="23"/>
  <c r="CN368" i="23" s="1"/>
  <c r="CO368" i="23" s="1"/>
  <c r="CM368" i="23" s="1"/>
  <c r="AR368" i="23" s="1"/>
  <c r="AM369" i="23" l="1"/>
  <c r="AL369" i="23" s="1"/>
  <c r="AO369" i="23" s="1"/>
  <c r="CY368" i="23"/>
  <c r="CZ368" i="23"/>
  <c r="Q368" i="23"/>
  <c r="N369" i="23" s="1"/>
  <c r="CK368" i="23"/>
  <c r="V368" i="23"/>
  <c r="U368" i="23" s="1"/>
  <c r="CR368" i="23"/>
  <c r="CS368" i="23" s="1"/>
  <c r="CQ368" i="23" s="1"/>
  <c r="AW368" i="23" s="1"/>
  <c r="AU369" i="23" s="1"/>
  <c r="AN385" i="23"/>
  <c r="DA368" i="23" l="1"/>
  <c r="S369" i="23"/>
  <c r="T369" i="23" s="1"/>
  <c r="P369" i="23"/>
  <c r="CB369" i="23" s="1"/>
  <c r="AP369" i="23"/>
  <c r="BO369" i="23"/>
  <c r="BK369" i="23"/>
  <c r="BP369" i="23" s="1"/>
  <c r="BM369" i="23"/>
  <c r="BL369" i="23" s="1"/>
  <c r="BN369" i="23"/>
  <c r="CC369" i="23" l="1"/>
  <c r="CF369" i="23"/>
  <c r="CE369" i="23" s="1"/>
  <c r="CI369" i="23" s="1"/>
  <c r="CH369" i="23" s="1"/>
  <c r="V369" i="23" s="1"/>
  <c r="U369" i="23" s="1"/>
  <c r="AV369" i="23"/>
  <c r="AQ369" i="23" l="1"/>
  <c r="CN369" i="23" s="1"/>
  <c r="CO369" i="23" s="1"/>
  <c r="CM369" i="23" s="1"/>
  <c r="AR369" i="23" s="1"/>
  <c r="CK369" i="23"/>
  <c r="Q369" i="23"/>
  <c r="N370" i="23" s="1"/>
  <c r="CR369" i="23" l="1"/>
  <c r="CS369" i="23" s="1"/>
  <c r="CQ369" i="23" s="1"/>
  <c r="AW369" i="23" s="1"/>
  <c r="DA369" i="23" s="1"/>
  <c r="P370" i="23"/>
  <c r="CB370" i="23" s="1"/>
  <c r="S370" i="23"/>
  <c r="T370" i="23" s="1"/>
  <c r="AM370" i="23"/>
  <c r="AL370" i="23" s="1"/>
  <c r="AO370" i="23" s="1"/>
  <c r="CY369" i="23"/>
  <c r="CZ369" i="23"/>
  <c r="AN386" i="23"/>
  <c r="AP370" i="23" l="1"/>
  <c r="CC370" i="23"/>
  <c r="AU370" i="23"/>
  <c r="BN370" i="23" s="1"/>
  <c r="AV370" i="23" l="1"/>
  <c r="CF370" i="23"/>
  <c r="CE370" i="23" s="1"/>
  <c r="CI370" i="23" s="1"/>
  <c r="CH370" i="23" s="1"/>
  <c r="BO370" i="23"/>
  <c r="BP370" i="23" s="1"/>
  <c r="BK370" i="23"/>
  <c r="BM370" i="23"/>
  <c r="BL370" i="23" s="1"/>
  <c r="AQ370" i="23" l="1"/>
  <c r="CK370" i="23"/>
  <c r="Q370" i="23"/>
  <c r="N371" i="23" s="1"/>
  <c r="V370" i="23"/>
  <c r="U370" i="23" s="1"/>
  <c r="S371" i="23" l="1"/>
  <c r="T371" i="23" s="1"/>
  <c r="P371" i="23"/>
  <c r="CB371" i="23" s="1"/>
  <c r="CN370" i="23"/>
  <c r="CO370" i="23" s="1"/>
  <c r="CM370" i="23" s="1"/>
  <c r="CR370" i="23" s="1"/>
  <c r="CS370" i="23" s="1"/>
  <c r="CQ370" i="23" s="1"/>
  <c r="AW370" i="23" s="1"/>
  <c r="AN387" i="23"/>
  <c r="AR370" i="23" l="1"/>
  <c r="CC371" i="23"/>
  <c r="DA370" i="23" l="1"/>
  <c r="CY370" i="23"/>
  <c r="AM371" i="23"/>
  <c r="AL371" i="23" s="1"/>
  <c r="CZ370" i="23"/>
  <c r="AO371" i="23" l="1"/>
  <c r="AU371" i="23"/>
  <c r="BM371" i="23" l="1"/>
  <c r="BL371" i="23" s="1"/>
  <c r="BO371" i="23"/>
  <c r="BP371" i="23" s="1"/>
  <c r="BN371" i="23"/>
  <c r="BK371" i="23"/>
  <c r="AP371" i="23"/>
  <c r="CF371" i="23" s="1"/>
  <c r="CE371" i="23" s="1"/>
  <c r="CI371" i="23" s="1"/>
  <c r="CH371" i="23" s="1"/>
  <c r="AN388" i="23"/>
  <c r="AQ371" i="23" l="1"/>
  <c r="Q371" i="23"/>
  <c r="N372" i="23" s="1"/>
  <c r="CK371" i="23"/>
  <c r="V371" i="23"/>
  <c r="U371" i="23" s="1"/>
  <c r="AV371" i="23"/>
  <c r="P372" i="23" l="1"/>
  <c r="CB372" i="23" s="1"/>
  <c r="S372" i="23"/>
  <c r="T372" i="23" s="1"/>
  <c r="CN371" i="23"/>
  <c r="CO371" i="23" s="1"/>
  <c r="CM371" i="23" s="1"/>
  <c r="CR371" i="23" s="1"/>
  <c r="CS371" i="23" s="1"/>
  <c r="CQ371" i="23" s="1"/>
  <c r="AW371" i="23" s="1"/>
  <c r="AR371" i="23" l="1"/>
  <c r="CC372" i="23"/>
  <c r="DA371" i="23" l="1"/>
  <c r="CY371" i="23"/>
  <c r="AM372" i="23"/>
  <c r="AL372" i="23" s="1"/>
  <c r="CZ371" i="23"/>
  <c r="AN389" i="23"/>
  <c r="AO372" i="23" l="1"/>
  <c r="AU372" i="23"/>
  <c r="BM372" i="23" l="1"/>
  <c r="BL372" i="23" s="1"/>
  <c r="BK372" i="23"/>
  <c r="AP372" i="23"/>
  <c r="BO372" i="23"/>
  <c r="BP372" i="23" s="1"/>
  <c r="BN372" i="23"/>
  <c r="CF372" i="23" l="1"/>
  <c r="CE372" i="23" s="1"/>
  <c r="CI372" i="23" s="1"/>
  <c r="CH372" i="23" s="1"/>
  <c r="AV372" i="23"/>
  <c r="Q372" i="23" l="1"/>
  <c r="N373" i="23" s="1"/>
  <c r="CK372" i="23"/>
  <c r="V372" i="23"/>
  <c r="U372" i="23" s="1"/>
  <c r="AQ372" i="23"/>
  <c r="CN372" i="23" l="1"/>
  <c r="CO372" i="23" s="1"/>
  <c r="CM372" i="23" s="1"/>
  <c r="CR372" i="23" s="1"/>
  <c r="CS372" i="23" s="1"/>
  <c r="CQ372" i="23" s="1"/>
  <c r="AW372" i="23" s="1"/>
  <c r="S373" i="23"/>
  <c r="T373" i="23" s="1"/>
  <c r="P373" i="23"/>
  <c r="CB373" i="23" s="1"/>
  <c r="CC373" i="23" l="1"/>
  <c r="AR372" i="23"/>
  <c r="AM373" i="23" l="1"/>
  <c r="AL373" i="23" s="1"/>
  <c r="CZ372" i="23"/>
  <c r="CY372" i="23"/>
  <c r="DA372" i="23"/>
  <c r="AO373" i="23" l="1"/>
  <c r="AU373" i="23"/>
  <c r="BN373" i="23" l="1"/>
  <c r="BK373" i="23"/>
  <c r="BO373" i="23"/>
  <c r="BP373" i="23" s="1"/>
  <c r="AP373" i="23"/>
  <c r="BM373" i="23"/>
  <c r="BL373" i="23" s="1"/>
  <c r="AN390" i="23"/>
  <c r="CF373" i="23" l="1"/>
  <c r="CE373" i="23" s="1"/>
  <c r="CI373" i="23" s="1"/>
  <c r="CH373" i="23" s="1"/>
  <c r="AQ373" i="23" s="1"/>
  <c r="CN373" i="23" s="1"/>
  <c r="CO373" i="23" s="1"/>
  <c r="CM373" i="23" s="1"/>
  <c r="AR373" i="23" s="1"/>
  <c r="AV373" i="23"/>
  <c r="AN391" i="23"/>
  <c r="CY373" i="23" l="1"/>
  <c r="AM374" i="23"/>
  <c r="AL374" i="23" s="1"/>
  <c r="AO374" i="23" s="1"/>
  <c r="CR373" i="23"/>
  <c r="CS373" i="23" s="1"/>
  <c r="CQ373" i="23" s="1"/>
  <c r="AW373" i="23" s="1"/>
  <c r="CK373" i="23"/>
  <c r="Q373" i="23"/>
  <c r="N374" i="23" s="1"/>
  <c r="V373" i="23"/>
  <c r="U373" i="23" s="1"/>
  <c r="DA373" i="23" l="1"/>
  <c r="AU374" i="23"/>
  <c r="CZ373" i="23"/>
  <c r="P374" i="23"/>
  <c r="S374" i="23"/>
  <c r="T374" i="23" s="1"/>
  <c r="AP374" i="23"/>
  <c r="CF374" i="23" s="1"/>
  <c r="CE374" i="23" s="1"/>
  <c r="BN374" i="23"/>
  <c r="BO374" i="23"/>
  <c r="BP374" i="23" s="1"/>
  <c r="BM374" i="23"/>
  <c r="BL374" i="23" s="1"/>
  <c r="BK374" i="23"/>
  <c r="CB374" i="23" l="1"/>
  <c r="CI374" i="23" s="1"/>
  <c r="CH374" i="23" s="1"/>
  <c r="AV374" i="23"/>
  <c r="CC374" i="23"/>
  <c r="AQ374" i="23" l="1"/>
  <c r="CN374" i="23" s="1"/>
  <c r="CO374" i="23" s="1"/>
  <c r="CM374" i="23" s="1"/>
  <c r="AR374" i="23" s="1"/>
  <c r="Q374" i="23"/>
  <c r="N375" i="23" s="1"/>
  <c r="CK374" i="23"/>
  <c r="V374" i="23"/>
  <c r="U374" i="23" s="1"/>
  <c r="CR374" i="23" l="1"/>
  <c r="CS374" i="23" s="1"/>
  <c r="CQ374" i="23" s="1"/>
  <c r="AW374" i="23" s="1"/>
  <c r="S375" i="23"/>
  <c r="T375" i="23" s="1"/>
  <c r="P375" i="23"/>
  <c r="CB375" i="23" s="1"/>
  <c r="CY374" i="23"/>
  <c r="AM375" i="23"/>
  <c r="AL375" i="23" s="1"/>
  <c r="AO375" i="23" s="1"/>
  <c r="CZ374" i="23"/>
  <c r="DA374" i="23"/>
  <c r="AN392" i="23"/>
  <c r="CC375" i="23" l="1"/>
  <c r="AP375" i="23"/>
  <c r="AU375" i="23"/>
  <c r="BM375" i="23" s="1"/>
  <c r="BL375" i="23" s="1"/>
  <c r="BN375" i="23" l="1"/>
  <c r="BK375" i="23"/>
  <c r="AV375" i="23"/>
  <c r="CF375" i="23"/>
  <c r="CE375" i="23" s="1"/>
  <c r="CI375" i="23" s="1"/>
  <c r="CH375" i="23" s="1"/>
  <c r="BO375" i="23"/>
  <c r="BP375" i="23" s="1"/>
  <c r="AQ375" i="23" l="1"/>
  <c r="CK375" i="23"/>
  <c r="Q375" i="23"/>
  <c r="N376" i="23" s="1"/>
  <c r="V375" i="23"/>
  <c r="U375" i="23" s="1"/>
  <c r="AN393" i="23"/>
  <c r="S376" i="23" l="1"/>
  <c r="T376" i="23" s="1"/>
  <c r="P376" i="23"/>
  <c r="CN375" i="23"/>
  <c r="CO375" i="23" s="1"/>
  <c r="CM375" i="23" s="1"/>
  <c r="CR375" i="23" s="1"/>
  <c r="CS375" i="23" s="1"/>
  <c r="CQ375" i="23" s="1"/>
  <c r="AW375" i="23" s="1"/>
  <c r="AR375" i="23" l="1"/>
  <c r="CB376" i="23"/>
  <c r="CC376" i="23"/>
  <c r="CZ375" i="23" l="1"/>
  <c r="DA375" i="23"/>
  <c r="CY375" i="23"/>
  <c r="AM376" i="23"/>
  <c r="AL376" i="23" s="1"/>
  <c r="AO376" i="23" l="1"/>
  <c r="AU376" i="23"/>
  <c r="BN376" i="23" l="1"/>
  <c r="BM376" i="23"/>
  <c r="BL376" i="23" s="1"/>
  <c r="AP376" i="23"/>
  <c r="CF376" i="23" s="1"/>
  <c r="CE376" i="23" s="1"/>
  <c r="CI376" i="23" s="1"/>
  <c r="CH376" i="23" s="1"/>
  <c r="BO376" i="23"/>
  <c r="BP376" i="23" s="1"/>
  <c r="BK376" i="23"/>
  <c r="AN394" i="23"/>
  <c r="AQ376" i="23" l="1"/>
  <c r="Q376" i="23"/>
  <c r="N377" i="23" s="1"/>
  <c r="CK376" i="23"/>
  <c r="V376" i="23"/>
  <c r="U376" i="23" s="1"/>
  <c r="AV376" i="23"/>
  <c r="P377" i="23" l="1"/>
  <c r="CB377" i="23" s="1"/>
  <c r="S377" i="23"/>
  <c r="T377" i="23" s="1"/>
  <c r="CN376" i="23"/>
  <c r="CO376" i="23" s="1"/>
  <c r="CM376" i="23" s="1"/>
  <c r="CR376" i="23" s="1"/>
  <c r="CS376" i="23" s="1"/>
  <c r="CQ376" i="23" s="1"/>
  <c r="AW376" i="23" s="1"/>
  <c r="AR376" i="23" l="1"/>
  <c r="CC377" i="23"/>
  <c r="CZ376" i="23" l="1"/>
  <c r="AM377" i="23"/>
  <c r="AL377" i="23" s="1"/>
  <c r="DA376" i="23"/>
  <c r="CY376" i="23"/>
  <c r="AN395" i="23"/>
  <c r="AO377" i="23" l="1"/>
  <c r="AU377" i="23"/>
  <c r="BM377" i="23" l="1"/>
  <c r="BL377" i="23" s="1"/>
  <c r="BK377" i="23"/>
  <c r="BN377" i="23"/>
  <c r="AP377" i="23"/>
  <c r="CF377" i="23" s="1"/>
  <c r="CE377" i="23" s="1"/>
  <c r="CI377" i="23" s="1"/>
  <c r="CH377" i="23" s="1"/>
  <c r="BO377" i="23"/>
  <c r="BP377" i="23" s="1"/>
  <c r="AQ377" i="23" l="1"/>
  <c r="CN377" i="23" s="1"/>
  <c r="CO377" i="23" s="1"/>
  <c r="CM377" i="23" s="1"/>
  <c r="AR377" i="23" s="1"/>
  <c r="Q377" i="23"/>
  <c r="N378" i="23" s="1"/>
  <c r="CK377" i="23"/>
  <c r="V377" i="23"/>
  <c r="U377" i="23" s="1"/>
  <c r="AV377" i="23"/>
  <c r="CR377" i="23" l="1"/>
  <c r="CS377" i="23" s="1"/>
  <c r="CQ377" i="23" s="1"/>
  <c r="AW377" i="23" s="1"/>
  <c r="AU378" i="23" s="1"/>
  <c r="P378" i="23"/>
  <c r="S378" i="23"/>
  <c r="T378" i="23" s="1"/>
  <c r="CC378" i="23" s="1"/>
  <c r="AM378" i="23"/>
  <c r="AL378" i="23" s="1"/>
  <c r="AO378" i="23" s="1"/>
  <c r="CY377" i="23"/>
  <c r="BK378" i="23" l="1"/>
  <c r="BN378" i="23"/>
  <c r="BM378" i="23"/>
  <c r="BL378" i="23" s="1"/>
  <c r="AP378" i="23"/>
  <c r="BO378" i="23"/>
  <c r="DA377" i="23"/>
  <c r="CZ377" i="23"/>
  <c r="CB378" i="23"/>
  <c r="AV378" i="23"/>
  <c r="CF378" i="23" l="1"/>
  <c r="CE378" i="23" s="1"/>
  <c r="CI378" i="23" s="1"/>
  <c r="CH378" i="23" s="1"/>
  <c r="AQ378" i="23" s="1"/>
  <c r="BP378" i="23"/>
  <c r="AN396" i="23"/>
  <c r="CN378" i="23" l="1"/>
  <c r="CO378" i="23" s="1"/>
  <c r="CM378" i="23" s="1"/>
  <c r="CR378" i="23" s="1"/>
  <c r="CS378" i="23" s="1"/>
  <c r="CQ378" i="23" s="1"/>
  <c r="AW378" i="23" s="1"/>
  <c r="V378" i="23"/>
  <c r="U378" i="23" s="1"/>
  <c r="Q378" i="23"/>
  <c r="N379" i="23" s="1"/>
  <c r="CK378" i="23"/>
  <c r="S379" i="23" l="1"/>
  <c r="T379" i="23" s="1"/>
  <c r="P379" i="23"/>
  <c r="AR378" i="23"/>
  <c r="DA378" i="23" l="1"/>
  <c r="CZ378" i="23"/>
  <c r="CY378" i="23"/>
  <c r="AM379" i="23"/>
  <c r="AL379" i="23" s="1"/>
  <c r="CB379" i="23"/>
  <c r="CC379" i="23"/>
  <c r="AO379" i="23" l="1"/>
  <c r="AU379" i="23"/>
  <c r="BM379" i="23" l="1"/>
  <c r="BL379" i="23" s="1"/>
  <c r="BK379" i="23"/>
  <c r="BO379" i="23"/>
  <c r="BP379" i="23" s="1"/>
  <c r="AP379" i="23"/>
  <c r="CF379" i="23" s="1"/>
  <c r="CE379" i="23" s="1"/>
  <c r="CI379" i="23" s="1"/>
  <c r="CH379" i="23" s="1"/>
  <c r="BN379" i="23"/>
  <c r="AN397" i="23"/>
  <c r="AQ379" i="23" l="1"/>
  <c r="CN379" i="23" s="1"/>
  <c r="CK379" i="23"/>
  <c r="Q379" i="23"/>
  <c r="N380" i="23" s="1"/>
  <c r="V379" i="23"/>
  <c r="U379" i="23" s="1"/>
  <c r="AV379" i="23"/>
  <c r="P380" i="23" l="1"/>
  <c r="S380" i="23"/>
  <c r="T380" i="23" s="1"/>
  <c r="CO379" i="23"/>
  <c r="CM379" i="23"/>
  <c r="AR379" i="23" s="1"/>
  <c r="CC380" i="23" l="1"/>
  <c r="CR379" i="23"/>
  <c r="CS379" i="23" s="1"/>
  <c r="CQ379" i="23" s="1"/>
  <c r="AW379" i="23" s="1"/>
  <c r="CY379" i="23"/>
  <c r="AM380" i="23"/>
  <c r="AL380" i="23" s="1"/>
  <c r="AO380" i="23" s="1"/>
  <c r="CB380" i="23"/>
  <c r="AU380" i="23" l="1"/>
  <c r="DA379" i="23"/>
  <c r="AP380" i="23"/>
  <c r="BN380" i="23"/>
  <c r="BO380" i="23"/>
  <c r="BP380" i="23" s="1"/>
  <c r="BM380" i="23"/>
  <c r="BL380" i="23" s="1"/>
  <c r="BK380" i="23"/>
  <c r="CZ379" i="23"/>
  <c r="CF380" i="23" l="1"/>
  <c r="CE380" i="23" s="1"/>
  <c r="CI380" i="23" s="1"/>
  <c r="CH380" i="23" s="1"/>
  <c r="AQ380" i="23" s="1"/>
  <c r="AV380" i="23"/>
  <c r="AN398" i="23"/>
  <c r="CN380" i="23" l="1"/>
  <c r="CO380" i="23" s="1"/>
  <c r="CM380" i="23" s="1"/>
  <c r="AR380" i="23"/>
  <c r="CR380" i="23"/>
  <c r="CS380" i="23" s="1"/>
  <c r="CQ380" i="23" s="1"/>
  <c r="AW380" i="23" s="1"/>
  <c r="U380" i="23"/>
  <c r="Q380" i="23"/>
  <c r="N381" i="23" s="1"/>
  <c r="CK380" i="23"/>
  <c r="V380" i="23"/>
  <c r="CY380" i="23" l="1"/>
  <c r="CZ380" i="23"/>
  <c r="AM381" i="23"/>
  <c r="AL381" i="23" s="1"/>
  <c r="AO381" i="23" s="1"/>
  <c r="DA380" i="23"/>
  <c r="P381" i="23"/>
  <c r="S381" i="23"/>
  <c r="T381" i="23" s="1"/>
  <c r="CC381" i="23" l="1"/>
  <c r="CB381" i="23"/>
  <c r="AP381" i="23"/>
  <c r="BM381" i="23"/>
  <c r="BL381" i="23" s="1"/>
  <c r="BN381" i="23"/>
  <c r="AU381" i="23"/>
  <c r="BK381" i="23" s="1"/>
  <c r="CF381" i="23" l="1"/>
  <c r="CE381" i="23" s="1"/>
  <c r="CI381" i="23" s="1"/>
  <c r="CH381" i="23" s="1"/>
  <c r="AQ381" i="23" s="1"/>
  <c r="AV381" i="23"/>
  <c r="BO381" i="23"/>
  <c r="BP381" i="23" s="1"/>
  <c r="AN399" i="23"/>
  <c r="CN381" i="23" l="1"/>
  <c r="U381" i="23"/>
  <c r="CK381" i="23"/>
  <c r="Q381" i="23"/>
  <c r="N382" i="23" s="1"/>
  <c r="V381" i="23"/>
  <c r="P382" i="23" l="1"/>
  <c r="S382" i="23"/>
  <c r="T382" i="23" s="1"/>
  <c r="CM381" i="23"/>
  <c r="CO381" i="23"/>
  <c r="CR381" i="23" l="1"/>
  <c r="CS381" i="23" s="1"/>
  <c r="CQ381" i="23" s="1"/>
  <c r="AW381" i="23" s="1"/>
  <c r="AR381" i="23"/>
  <c r="CC382" i="23"/>
  <c r="CB382" i="23"/>
  <c r="AM382" i="23" l="1"/>
  <c r="AL382" i="23" s="1"/>
  <c r="AO382" i="23" s="1"/>
  <c r="CY381" i="23"/>
  <c r="DA381" i="23"/>
  <c r="CZ381" i="23"/>
  <c r="AU382" i="23" l="1"/>
  <c r="AP382" i="23"/>
  <c r="CF382" i="23" s="1"/>
  <c r="CE382" i="23" s="1"/>
  <c r="CI382" i="23" s="1"/>
  <c r="CH382" i="23" s="1"/>
  <c r="BM382" i="23"/>
  <c r="BL382" i="23" s="1"/>
  <c r="BK382" i="23"/>
  <c r="BN382" i="23"/>
  <c r="BO382" i="23"/>
  <c r="BP382" i="23" s="1"/>
  <c r="AQ382" i="23" l="1"/>
  <c r="CK382" i="23"/>
  <c r="Q382" i="23"/>
  <c r="N383" i="23" s="1"/>
  <c r="U382" i="23"/>
  <c r="V382" i="23"/>
  <c r="AV382" i="23"/>
  <c r="AN400" i="23"/>
  <c r="S383" i="23" l="1"/>
  <c r="T383" i="23" s="1"/>
  <c r="P383" i="23"/>
  <c r="CB383" i="23" s="1"/>
  <c r="CN382" i="23"/>
  <c r="CO382" i="23" l="1"/>
  <c r="CM382" i="23"/>
  <c r="CC383" i="23"/>
  <c r="CR382" i="23" l="1"/>
  <c r="CS382" i="23" s="1"/>
  <c r="CQ382" i="23" s="1"/>
  <c r="AW382" i="23" s="1"/>
  <c r="AR382" i="23"/>
  <c r="CY382" i="23" l="1"/>
  <c r="CZ382" i="23"/>
  <c r="AM383" i="23"/>
  <c r="AL383" i="23" s="1"/>
  <c r="AO383" i="23" s="1"/>
  <c r="DA382" i="23"/>
  <c r="AU383" i="23"/>
  <c r="AV383" i="23" l="1"/>
  <c r="AP383" i="23"/>
  <c r="BM383" i="23"/>
  <c r="BL383" i="23" s="1"/>
  <c r="BK383" i="23"/>
  <c r="BO383" i="23"/>
  <c r="BP383" i="23" s="1"/>
  <c r="BN383" i="23"/>
  <c r="AN401" i="23"/>
  <c r="CF383" i="23" l="1"/>
  <c r="CE383" i="23" s="1"/>
  <c r="CI383" i="23" s="1"/>
  <c r="CH383" i="23" s="1"/>
  <c r="AQ383" i="23" s="1"/>
  <c r="CN383" i="23" s="1"/>
  <c r="CO383" i="23" s="1"/>
  <c r="CM383" i="23" s="1"/>
  <c r="AR383" i="23" l="1"/>
  <c r="CR383" i="23"/>
  <c r="CS383" i="23" s="1"/>
  <c r="CQ383" i="23" s="1"/>
  <c r="AW383" i="23" s="1"/>
  <c r="CK383" i="23"/>
  <c r="Q383" i="23"/>
  <c r="N384" i="23" s="1"/>
  <c r="V383" i="23"/>
  <c r="U383" i="23" s="1"/>
  <c r="P384" i="23" l="1"/>
  <c r="S384" i="23"/>
  <c r="T384" i="23" s="1"/>
  <c r="AM384" i="23"/>
  <c r="AL384" i="23" s="1"/>
  <c r="AO384" i="23" s="1"/>
  <c r="CY383" i="23"/>
  <c r="CZ383" i="23"/>
  <c r="DA383" i="23"/>
  <c r="AP384" i="23" l="1"/>
  <c r="CF384" i="23" s="1"/>
  <c r="CE384" i="23" s="1"/>
  <c r="CI384" i="23" s="1"/>
  <c r="CH384" i="23" s="1"/>
  <c r="AU384" i="23"/>
  <c r="AV384" i="23" s="1"/>
  <c r="CC384" i="23"/>
  <c r="CB384" i="23"/>
  <c r="AQ384" i="23" l="1"/>
  <c r="Q384" i="23"/>
  <c r="N385" i="23" s="1"/>
  <c r="CK384" i="23"/>
  <c r="V384" i="23"/>
  <c r="U384" i="23" s="1"/>
  <c r="BM384" i="23"/>
  <c r="BL384" i="23" s="1"/>
  <c r="BO384" i="23"/>
  <c r="BP384" i="23" s="1"/>
  <c r="BK384" i="23"/>
  <c r="BN384" i="23"/>
  <c r="S385" i="23" l="1"/>
  <c r="T385" i="23" s="1"/>
  <c r="P385" i="23"/>
  <c r="CB385" i="23" s="1"/>
  <c r="CN384" i="23"/>
  <c r="AN402" i="23"/>
  <c r="CO384" i="23" l="1"/>
  <c r="CM384" i="23"/>
  <c r="CC385" i="23"/>
  <c r="CR384" i="23" l="1"/>
  <c r="CS384" i="23" s="1"/>
  <c r="CQ384" i="23" s="1"/>
  <c r="AW384" i="23" s="1"/>
  <c r="AR384" i="23"/>
  <c r="CY384" i="23" l="1"/>
  <c r="DA384" i="23"/>
  <c r="AM385" i="23"/>
  <c r="AL385" i="23" s="1"/>
  <c r="AO385" i="23" s="1"/>
  <c r="CZ384" i="23"/>
  <c r="AP385" i="23" l="1"/>
  <c r="AU385" i="23"/>
  <c r="BK385" i="23" s="1"/>
  <c r="AN403" i="23"/>
  <c r="BM385" i="23" l="1"/>
  <c r="BL385" i="23" s="1"/>
  <c r="BN385" i="23"/>
  <c r="BO385" i="23"/>
  <c r="BP385" i="23" s="1"/>
  <c r="AV385" i="23"/>
  <c r="CF385" i="23"/>
  <c r="CE385" i="23" s="1"/>
  <c r="CI385" i="23" s="1"/>
  <c r="CH385" i="23" s="1"/>
  <c r="AQ385" i="23"/>
  <c r="CN385" i="23" s="1"/>
  <c r="CO385" i="23" l="1"/>
  <c r="CM385" i="23"/>
  <c r="AR385" i="23" s="1"/>
  <c r="U385" i="23"/>
  <c r="CK385" i="23"/>
  <c r="Q385" i="23"/>
  <c r="N386" i="23" s="1"/>
  <c r="V385" i="23"/>
  <c r="CR385" i="23" l="1"/>
  <c r="CS385" i="23" s="1"/>
  <c r="CQ385" i="23" s="1"/>
  <c r="AW385" i="23" s="1"/>
  <c r="DA385" i="23" s="1"/>
  <c r="S386" i="23"/>
  <c r="T386" i="23" s="1"/>
  <c r="P386" i="23"/>
  <c r="CY385" i="23"/>
  <c r="AM386" i="23"/>
  <c r="AL386" i="23" s="1"/>
  <c r="AO386" i="23" s="1"/>
  <c r="AP386" i="23" l="1"/>
  <c r="CB386" i="23"/>
  <c r="CC386" i="23"/>
  <c r="CZ385" i="23"/>
  <c r="AU386" i="23"/>
  <c r="BO386" i="23" s="1"/>
  <c r="BP386" i="23" s="1"/>
  <c r="BM386" i="23" l="1"/>
  <c r="BL386" i="23" s="1"/>
  <c r="AV386" i="23"/>
  <c r="BN386" i="23"/>
  <c r="BK386" i="23"/>
  <c r="CF386" i="23"/>
  <c r="CE386" i="23" s="1"/>
  <c r="CI386" i="23" s="1"/>
  <c r="CH386" i="23" s="1"/>
  <c r="AQ386" i="23"/>
  <c r="CN386" i="23" s="1"/>
  <c r="CO386" i="23" s="1"/>
  <c r="CM386" i="23" s="1"/>
  <c r="AR386" i="23" s="1"/>
  <c r="CY386" i="23" l="1"/>
  <c r="AM387" i="23"/>
  <c r="AL387" i="23" s="1"/>
  <c r="AO387" i="23" s="1"/>
  <c r="DA386" i="23"/>
  <c r="CZ386" i="23"/>
  <c r="CR386" i="23"/>
  <c r="CS386" i="23" s="1"/>
  <c r="CQ386" i="23" s="1"/>
  <c r="AW386" i="23" s="1"/>
  <c r="Q386" i="23"/>
  <c r="N387" i="23" s="1"/>
  <c r="CK386" i="23"/>
  <c r="V386" i="23"/>
  <c r="U386" i="23" s="1"/>
  <c r="AN404" i="23"/>
  <c r="AP387" i="23" l="1"/>
  <c r="S387" i="23"/>
  <c r="T387" i="23" s="1"/>
  <c r="P387" i="23"/>
  <c r="AU387" i="23"/>
  <c r="AV387" i="23" s="1"/>
  <c r="CF387" i="23" l="1"/>
  <c r="CE387" i="23" s="1"/>
  <c r="CI387" i="23" s="1"/>
  <c r="CH387" i="23" s="1"/>
  <c r="AQ387" i="23" s="1"/>
  <c r="CN387" i="23" s="1"/>
  <c r="CO387" i="23" s="1"/>
  <c r="CM387" i="23" s="1"/>
  <c r="CB387" i="23"/>
  <c r="BK387" i="23"/>
  <c r="CC387" i="23"/>
  <c r="BN387" i="23"/>
  <c r="BL387" i="23" s="1"/>
  <c r="BO387" i="23"/>
  <c r="BP387" i="23" s="1"/>
  <c r="BM387" i="23"/>
  <c r="AR387" i="23" l="1"/>
  <c r="CR387" i="23"/>
  <c r="CS387" i="23" s="1"/>
  <c r="CQ387" i="23" s="1"/>
  <c r="AW387" i="23" s="1"/>
  <c r="Q387" i="23"/>
  <c r="N388" i="23" s="1"/>
  <c r="CK387" i="23"/>
  <c r="V387" i="23"/>
  <c r="U387" i="23" s="1"/>
  <c r="S388" i="23" l="1"/>
  <c r="T388" i="23" s="1"/>
  <c r="P388" i="23"/>
  <c r="CY387" i="23"/>
  <c r="AM388" i="23"/>
  <c r="AL388" i="23" s="1"/>
  <c r="AO388" i="23" s="1"/>
  <c r="CZ387" i="23"/>
  <c r="DA387" i="23"/>
  <c r="AP388" i="23" l="1"/>
  <c r="AU388" i="23"/>
  <c r="BN388" i="23" s="1"/>
  <c r="CB388" i="23"/>
  <c r="CC388" i="23"/>
  <c r="BO388" i="23" l="1"/>
  <c r="BP388" i="23" s="1"/>
  <c r="BK388" i="23"/>
  <c r="BM388" i="23"/>
  <c r="BL388" i="23" s="1"/>
  <c r="AV388" i="23"/>
  <c r="CF388" i="23"/>
  <c r="CE388" i="23" s="1"/>
  <c r="CI388" i="23" s="1"/>
  <c r="CH388" i="23" s="1"/>
  <c r="AQ388" i="23" s="1"/>
  <c r="CN388" i="23" s="1"/>
  <c r="CO388" i="23" s="1"/>
  <c r="CM388" i="23" s="1"/>
  <c r="AR388" i="23" s="1"/>
  <c r="AM389" i="23" l="1"/>
  <c r="AL389" i="23" s="1"/>
  <c r="AO389" i="23" s="1"/>
  <c r="CY388" i="23"/>
  <c r="CR388" i="23"/>
  <c r="CS388" i="23" s="1"/>
  <c r="CQ388" i="23" s="1"/>
  <c r="AW388" i="23" s="1"/>
  <c r="AU389" i="23" s="1"/>
  <c r="Q388" i="23"/>
  <c r="N389" i="23" s="1"/>
  <c r="CK388" i="23"/>
  <c r="V388" i="23"/>
  <c r="U388" i="23" s="1"/>
  <c r="CZ388" i="23" l="1"/>
  <c r="P389" i="23"/>
  <c r="S389" i="23"/>
  <c r="T389" i="23" s="1"/>
  <c r="CC389" i="23" s="1"/>
  <c r="AP389" i="23"/>
  <c r="BN389" i="23"/>
  <c r="BK389" i="23"/>
  <c r="BO389" i="23"/>
  <c r="BP389" i="23" s="1"/>
  <c r="BM389" i="23"/>
  <c r="BL389" i="23" s="1"/>
  <c r="AV389" i="23"/>
  <c r="DA388" i="23"/>
  <c r="CF389" i="23" l="1"/>
  <c r="CE389" i="23" s="1"/>
  <c r="CB389" i="23"/>
  <c r="CI389" i="23" l="1"/>
  <c r="CH389" i="23" s="1"/>
  <c r="V389" i="23" l="1"/>
  <c r="U389" i="23" s="1"/>
  <c r="Q389" i="23"/>
  <c r="N390" i="23" s="1"/>
  <c r="CK389" i="23"/>
  <c r="AQ389" i="23"/>
  <c r="CN389" i="23" s="1"/>
  <c r="CO389" i="23" s="1"/>
  <c r="CM389" i="23" s="1"/>
  <c r="AN406" i="23"/>
  <c r="AR389" i="23" l="1"/>
  <c r="CR389" i="23"/>
  <c r="CS389" i="23" s="1"/>
  <c r="CQ389" i="23" s="1"/>
  <c r="AW389" i="23" s="1"/>
  <c r="P390" i="23"/>
  <c r="S390" i="23"/>
  <c r="T390" i="23" s="1"/>
  <c r="CC390" i="23" l="1"/>
  <c r="CB390" i="23"/>
  <c r="CZ389" i="23"/>
  <c r="CY389" i="23"/>
  <c r="AM390" i="23"/>
  <c r="AL390" i="23" s="1"/>
  <c r="AO390" i="23" s="1"/>
  <c r="DA389" i="23"/>
  <c r="AU390" i="23" l="1"/>
  <c r="AP390" i="23"/>
  <c r="BO390" i="23"/>
  <c r="BP390" i="23" s="1"/>
  <c r="BN390" i="23"/>
  <c r="BM390" i="23"/>
  <c r="BL390" i="23" s="1"/>
  <c r="BK390" i="23"/>
  <c r="CF390" i="23" l="1"/>
  <c r="CE390" i="23" s="1"/>
  <c r="CI390" i="23" s="1"/>
  <c r="CH390" i="23" s="1"/>
  <c r="AQ390" i="23" s="1"/>
  <c r="AV390" i="23"/>
  <c r="CN390" i="23" l="1"/>
  <c r="CO390" i="23" s="1"/>
  <c r="CM390" i="23" s="1"/>
  <c r="CR390" i="23" s="1"/>
  <c r="CS390" i="23" s="1"/>
  <c r="CQ390" i="23" s="1"/>
  <c r="AW390" i="23" s="1"/>
  <c r="AR390" i="23"/>
  <c r="CK390" i="23"/>
  <c r="Q390" i="23"/>
  <c r="N391" i="23" s="1"/>
  <c r="V390" i="23"/>
  <c r="U390" i="23" s="1"/>
  <c r="AN407" i="23"/>
  <c r="S391" i="23" l="1"/>
  <c r="T391" i="23" s="1"/>
  <c r="P391" i="23"/>
  <c r="CZ390" i="23"/>
  <c r="DA390" i="23"/>
  <c r="AM391" i="23"/>
  <c r="AL391" i="23" s="1"/>
  <c r="AO391" i="23" s="1"/>
  <c r="CY390" i="23"/>
  <c r="AU391" i="23" l="1"/>
  <c r="CB391" i="23"/>
  <c r="AP391" i="23"/>
  <c r="BK391" i="23"/>
  <c r="BN391" i="23"/>
  <c r="BO391" i="23"/>
  <c r="BP391" i="23" s="1"/>
  <c r="CC391" i="23"/>
  <c r="CF391" i="23" l="1"/>
  <c r="CE391" i="23" s="1"/>
  <c r="CI391" i="23" s="1"/>
  <c r="CH391" i="23" s="1"/>
  <c r="AQ391" i="23" s="1"/>
  <c r="CN391" i="23" s="1"/>
  <c r="BM391" i="23"/>
  <c r="BL391" i="23" s="1"/>
  <c r="AV391" i="23"/>
  <c r="AN408" i="23"/>
  <c r="CO391" i="23" l="1"/>
  <c r="CM391" i="23"/>
  <c r="AR391" i="23" s="1"/>
  <c r="CK391" i="23"/>
  <c r="Q391" i="23"/>
  <c r="N392" i="23" s="1"/>
  <c r="V391" i="23"/>
  <c r="U391" i="23" s="1"/>
  <c r="S392" i="23" l="1"/>
  <c r="T392" i="23" s="1"/>
  <c r="P392" i="23"/>
  <c r="CB392" i="23" s="1"/>
  <c r="CR391" i="23"/>
  <c r="CS391" i="23" s="1"/>
  <c r="CQ391" i="23" s="1"/>
  <c r="AW391" i="23" s="1"/>
  <c r="AU392" i="23" s="1"/>
  <c r="AM392" i="23"/>
  <c r="AL392" i="23" s="1"/>
  <c r="AO392" i="23" s="1"/>
  <c r="CY391" i="23"/>
  <c r="CZ391" i="23"/>
  <c r="AP392" i="23" l="1"/>
  <c r="BN392" i="23"/>
  <c r="BM392" i="23"/>
  <c r="BL392" i="23" s="1"/>
  <c r="BK392" i="23"/>
  <c r="BO392" i="23"/>
  <c r="BP392" i="23" s="1"/>
  <c r="AV392" i="23"/>
  <c r="DA391" i="23"/>
  <c r="CC392" i="23"/>
  <c r="CF392" i="23" l="1"/>
  <c r="CE392" i="23" s="1"/>
  <c r="CI392" i="23" s="1"/>
  <c r="CH392" i="23" s="1"/>
  <c r="Q392" i="23" l="1"/>
  <c r="N393" i="23" s="1"/>
  <c r="CK392" i="23"/>
  <c r="V392" i="23"/>
  <c r="U392" i="23" s="1"/>
  <c r="AQ392" i="23"/>
  <c r="CN392" i="23" s="1"/>
  <c r="CO392" i="23" l="1"/>
  <c r="CM392" i="23"/>
  <c r="P393" i="23"/>
  <c r="S393" i="23"/>
  <c r="T393" i="23" s="1"/>
  <c r="CC393" i="23" l="1"/>
  <c r="CB393" i="23"/>
  <c r="AR392" i="23"/>
  <c r="CR392" i="23"/>
  <c r="CS392" i="23" s="1"/>
  <c r="CQ392" i="23" s="1"/>
  <c r="AW392" i="23" s="1"/>
  <c r="CY392" i="23" l="1"/>
  <c r="CZ392" i="23"/>
  <c r="AM393" i="23"/>
  <c r="AL393" i="23" s="1"/>
  <c r="AO393" i="23" s="1"/>
  <c r="DA392" i="23"/>
  <c r="AP393" i="23" l="1"/>
  <c r="CF393" i="23" s="1"/>
  <c r="CE393" i="23" s="1"/>
  <c r="CI393" i="23" s="1"/>
  <c r="CH393" i="23" s="1"/>
  <c r="BO393" i="23"/>
  <c r="BP393" i="23" s="1"/>
  <c r="BM393" i="23"/>
  <c r="BK393" i="23"/>
  <c r="AU393" i="23"/>
  <c r="AV393" i="23" s="1"/>
  <c r="AN409" i="23"/>
  <c r="BN393" i="23" l="1"/>
  <c r="BL393" i="23" s="1"/>
  <c r="AQ393" i="23"/>
  <c r="CN393" i="23" s="1"/>
  <c r="CO393" i="23" s="1"/>
  <c r="CM393" i="23" s="1"/>
  <c r="AR393" i="23" s="1"/>
  <c r="Q393" i="23"/>
  <c r="N394" i="23" s="1"/>
  <c r="U393" i="23"/>
  <c r="CK393" i="23"/>
  <c r="V393" i="23"/>
  <c r="S394" i="23" l="1"/>
  <c r="T394" i="23" s="1"/>
  <c r="P394" i="23"/>
  <c r="CB394" i="23" s="1"/>
  <c r="CY393" i="23"/>
  <c r="AM394" i="23"/>
  <c r="AL394" i="23" s="1"/>
  <c r="AO394" i="23" s="1"/>
  <c r="CR393" i="23"/>
  <c r="CS393" i="23" s="1"/>
  <c r="CQ393" i="23" s="1"/>
  <c r="AW393" i="23" s="1"/>
  <c r="AP394" i="23" l="1"/>
  <c r="BN394" i="23"/>
  <c r="DA393" i="23"/>
  <c r="AU394" i="23"/>
  <c r="AV394" i="23" s="1"/>
  <c r="CZ393" i="23"/>
  <c r="CC394" i="23"/>
  <c r="BM394" i="23" l="1"/>
  <c r="BL394" i="23" s="1"/>
  <c r="BO394" i="23"/>
  <c r="BK394" i="23"/>
  <c r="BP394" i="23" s="1"/>
  <c r="CF394" i="23"/>
  <c r="CE394" i="23" s="1"/>
  <c r="CI394" i="23" s="1"/>
  <c r="CH394" i="23" s="1"/>
  <c r="Q394" i="23" l="1"/>
  <c r="N395" i="23" s="1"/>
  <c r="U394" i="23"/>
  <c r="CK394" i="23"/>
  <c r="V394" i="23"/>
  <c r="AQ394" i="23"/>
  <c r="CN394" i="23" s="1"/>
  <c r="Q409" i="23"/>
  <c r="CM394" i="23" l="1"/>
  <c r="CO394" i="23"/>
  <c r="P395" i="23"/>
  <c r="S395" i="23"/>
  <c r="T395" i="23" s="1"/>
  <c r="CC395" i="23" l="1"/>
  <c r="CB395" i="23"/>
  <c r="AR394" i="23"/>
  <c r="CR394" i="23"/>
  <c r="CS394" i="23" s="1"/>
  <c r="CQ394" i="23" s="1"/>
  <c r="AW394" i="23" s="1"/>
  <c r="AM395" i="23" l="1"/>
  <c r="AL395" i="23" s="1"/>
  <c r="AO395" i="23" s="1"/>
  <c r="CY394" i="23"/>
  <c r="DA394" i="23"/>
  <c r="CZ394" i="23"/>
  <c r="AU395" i="23" l="1"/>
  <c r="AV395" i="23" s="1"/>
  <c r="AP395" i="23"/>
  <c r="CF395" i="23" s="1"/>
  <c r="CE395" i="23" s="1"/>
  <c r="CI395" i="23" s="1"/>
  <c r="CH395" i="23" s="1"/>
  <c r="BO395" i="23" l="1"/>
  <c r="BP395" i="23" s="1"/>
  <c r="BN395" i="23"/>
  <c r="AQ395" i="23"/>
  <c r="Q395" i="23"/>
  <c r="N396" i="23" s="1"/>
  <c r="U395" i="23"/>
  <c r="CK395" i="23"/>
  <c r="V395" i="23"/>
  <c r="BM395" i="23"/>
  <c r="BL395" i="23" s="1"/>
  <c r="BK395" i="23"/>
  <c r="P396" i="23" l="1"/>
  <c r="CB396" i="23" s="1"/>
  <c r="S396" i="23"/>
  <c r="T396" i="23" s="1"/>
  <c r="CN395" i="23"/>
  <c r="CM395" i="23" l="1"/>
  <c r="CO395" i="23"/>
  <c r="CC396" i="23"/>
  <c r="CR395" i="23" l="1"/>
  <c r="CS395" i="23" s="1"/>
  <c r="CQ395" i="23" s="1"/>
  <c r="AW395" i="23" s="1"/>
  <c r="AR395" i="23"/>
  <c r="AM396" i="23" l="1"/>
  <c r="AL396" i="23" s="1"/>
  <c r="AO396" i="23" s="1"/>
  <c r="CZ395" i="23"/>
  <c r="DA395" i="23"/>
  <c r="CY395" i="23"/>
  <c r="AU396" i="23" l="1"/>
  <c r="AP396" i="23"/>
  <c r="BN396" i="23"/>
  <c r="BO396" i="23"/>
  <c r="BP396" i="23" s="1"/>
  <c r="BK396" i="23"/>
  <c r="BM396" i="23"/>
  <c r="BL396" i="23" s="1"/>
  <c r="CF396" i="23" l="1"/>
  <c r="CE396" i="23" s="1"/>
  <c r="CI396" i="23" s="1"/>
  <c r="CH396" i="23" s="1"/>
  <c r="AQ396" i="23" s="1"/>
  <c r="CN396" i="23" s="1"/>
  <c r="CO396" i="23" s="1"/>
  <c r="CM396" i="23" s="1"/>
  <c r="AR396" i="23" s="1"/>
  <c r="AV396" i="23"/>
  <c r="AM397" i="23" l="1"/>
  <c r="AL397" i="23" s="1"/>
  <c r="AO397" i="23" s="1"/>
  <c r="CY396" i="23"/>
  <c r="CR396" i="23"/>
  <c r="CS396" i="23" s="1"/>
  <c r="CQ396" i="23" s="1"/>
  <c r="AW396" i="23" s="1"/>
  <c r="AU397" i="23" s="1"/>
  <c r="U396" i="23"/>
  <c r="Q396" i="23"/>
  <c r="N397" i="23" s="1"/>
  <c r="CK396" i="23"/>
  <c r="V396" i="23"/>
  <c r="CZ396" i="23" l="1"/>
  <c r="DA396" i="23"/>
  <c r="S397" i="23"/>
  <c r="T397" i="23" s="1"/>
  <c r="P397" i="23"/>
  <c r="BK397" i="23"/>
  <c r="AP397" i="23"/>
  <c r="CF397" i="23" s="1"/>
  <c r="CE397" i="23" s="1"/>
  <c r="BO397" i="23"/>
  <c r="BP397" i="23" s="1"/>
  <c r="BM397" i="23"/>
  <c r="BL397" i="23" s="1"/>
  <c r="BN397" i="23"/>
  <c r="CB397" i="23" l="1"/>
  <c r="CC397" i="23"/>
  <c r="CI397" i="23"/>
  <c r="CH397" i="23" s="1"/>
  <c r="AV397" i="23"/>
  <c r="AQ397" i="23" l="1"/>
  <c r="CK397" i="23"/>
  <c r="Q397" i="23"/>
  <c r="N398" i="23" s="1"/>
  <c r="U397" i="23"/>
  <c r="V397" i="23"/>
  <c r="CN397" i="23" l="1"/>
  <c r="CO397" i="23" s="1"/>
  <c r="CM397" i="23" s="1"/>
  <c r="CR397" i="23" s="1"/>
  <c r="CS397" i="23" s="1"/>
  <c r="CQ397" i="23" s="1"/>
  <c r="AW397" i="23" s="1"/>
  <c r="P398" i="23"/>
  <c r="CB398" i="23" s="1"/>
  <c r="S398" i="23"/>
  <c r="T398" i="23" s="1"/>
  <c r="CC398" i="23" l="1"/>
  <c r="AR397" i="23"/>
  <c r="CY397" i="23" l="1"/>
  <c r="AM398" i="23"/>
  <c r="AL398" i="23" s="1"/>
  <c r="CZ397" i="23"/>
  <c r="DA397" i="23"/>
  <c r="AO398" i="23" l="1"/>
  <c r="AU398" i="23"/>
  <c r="BK398" i="23" l="1"/>
  <c r="AV398" i="23"/>
  <c r="AP398" i="23"/>
  <c r="CF398" i="23" s="1"/>
  <c r="CE398" i="23" s="1"/>
  <c r="CI398" i="23" s="1"/>
  <c r="CH398" i="23" s="1"/>
  <c r="BO398" i="23"/>
  <c r="BP398" i="23" s="1"/>
  <c r="BM398" i="23"/>
  <c r="BL398" i="23" s="1"/>
  <c r="BN398" i="23"/>
  <c r="AQ398" i="23" l="1"/>
  <c r="CN398" i="23" s="1"/>
  <c r="CO398" i="23" s="1"/>
  <c r="CM398" i="23" s="1"/>
  <c r="AR398" i="23" s="1"/>
  <c r="Q398" i="23"/>
  <c r="N399" i="23" s="1"/>
  <c r="U398" i="23"/>
  <c r="CK398" i="23"/>
  <c r="V398" i="23"/>
  <c r="CR398" i="23" l="1"/>
  <c r="CS398" i="23" s="1"/>
  <c r="CQ398" i="23" s="1"/>
  <c r="AW398" i="23" s="1"/>
  <c r="P399" i="23"/>
  <c r="S399" i="23"/>
  <c r="T399" i="23" s="1"/>
  <c r="CY398" i="23"/>
  <c r="AM399" i="23"/>
  <c r="AL399" i="23" s="1"/>
  <c r="AO399" i="23" s="1"/>
  <c r="DA398" i="23"/>
  <c r="CZ398" i="23"/>
  <c r="CB399" i="23" l="1"/>
  <c r="CC399" i="23"/>
  <c r="AP399" i="23"/>
  <c r="BO399" i="23"/>
  <c r="BP399" i="23" s="1"/>
  <c r="AU399" i="23"/>
  <c r="CF399" i="23" l="1"/>
  <c r="CE399" i="23" s="1"/>
  <c r="CI399" i="23" s="1"/>
  <c r="CH399" i="23" s="1"/>
  <c r="AQ399" i="23" s="1"/>
  <c r="BK399" i="23"/>
  <c r="AV399" i="23"/>
  <c r="BM399" i="23"/>
  <c r="BL399" i="23" s="1"/>
  <c r="BN399" i="23"/>
  <c r="CN399" i="23" l="1"/>
  <c r="CK399" i="23"/>
  <c r="Q399" i="23"/>
  <c r="N400" i="23" s="1"/>
  <c r="U399" i="23"/>
  <c r="V399" i="23"/>
  <c r="S400" i="23" l="1"/>
  <c r="T400" i="23" s="1"/>
  <c r="P400" i="23"/>
  <c r="CO399" i="23"/>
  <c r="CM399" i="23"/>
  <c r="AR399" i="23" l="1"/>
  <c r="CR399" i="23"/>
  <c r="CS399" i="23" s="1"/>
  <c r="CQ399" i="23" s="1"/>
  <c r="AW399" i="23" s="1"/>
  <c r="CB400" i="23"/>
  <c r="CC400" i="23"/>
  <c r="CY399" i="23" l="1"/>
  <c r="AM400" i="23"/>
  <c r="AL400" i="23" s="1"/>
  <c r="AO400" i="23" s="1"/>
  <c r="CZ399" i="23"/>
  <c r="DA399" i="23"/>
  <c r="AP400" i="23" l="1"/>
  <c r="CF400" i="23" s="1"/>
  <c r="CE400" i="23" s="1"/>
  <c r="CI400" i="23" s="1"/>
  <c r="CH400" i="23" s="1"/>
  <c r="AU400" i="23"/>
  <c r="BM400" i="23" l="1"/>
  <c r="AV400" i="23"/>
  <c r="BN400" i="23"/>
  <c r="BL400" i="23" s="1"/>
  <c r="BO400" i="23"/>
  <c r="BP400" i="23" s="1"/>
  <c r="BK400" i="23"/>
  <c r="AQ400" i="23"/>
  <c r="CK400" i="23"/>
  <c r="Q400" i="23"/>
  <c r="N401" i="23" s="1"/>
  <c r="V400" i="23"/>
  <c r="U400" i="23" s="1"/>
  <c r="S401" i="23" l="1"/>
  <c r="T401" i="23" s="1"/>
  <c r="P401" i="23"/>
  <c r="CN400" i="23"/>
  <c r="CO400" i="23" s="1"/>
  <c r="CM400" i="23" s="1"/>
  <c r="CR400" i="23" s="1"/>
  <c r="CS400" i="23" s="1"/>
  <c r="CQ400" i="23" s="1"/>
  <c r="AW400" i="23" s="1"/>
  <c r="AR400" i="23" l="1"/>
  <c r="CB401" i="23"/>
  <c r="CC401" i="23"/>
  <c r="AM401" i="23" l="1"/>
  <c r="AL401" i="23" s="1"/>
  <c r="CY400" i="23"/>
  <c r="DA400" i="23"/>
  <c r="CZ400" i="23"/>
  <c r="AO401" i="23" l="1"/>
  <c r="AU401" i="23"/>
  <c r="BM401" i="23" l="1"/>
  <c r="AV401" i="23"/>
  <c r="AP401" i="23"/>
  <c r="BN401" i="23"/>
  <c r="BL401" i="23" s="1"/>
  <c r="BK401" i="23"/>
  <c r="BO401" i="23"/>
  <c r="BP401" i="23" s="1"/>
  <c r="CF401" i="23" l="1"/>
  <c r="CE401" i="23" s="1"/>
  <c r="CI401" i="23" s="1"/>
  <c r="CH401" i="23" s="1"/>
  <c r="CK401" i="23" l="1"/>
  <c r="Q401" i="23"/>
  <c r="N402" i="23" s="1"/>
  <c r="V401" i="23"/>
  <c r="U401" i="23" s="1"/>
  <c r="AQ401" i="23"/>
  <c r="CN401" i="23" l="1"/>
  <c r="CO401" i="23" s="1"/>
  <c r="CM401" i="23" s="1"/>
  <c r="CR401" i="23" s="1"/>
  <c r="CS401" i="23" s="1"/>
  <c r="CQ401" i="23" s="1"/>
  <c r="AW401" i="23" s="1"/>
  <c r="S402" i="23"/>
  <c r="T402" i="23" s="1"/>
  <c r="P402" i="23"/>
  <c r="CB402" i="23" s="1"/>
  <c r="CC402" i="23" l="1"/>
  <c r="AR401" i="23"/>
  <c r="AM402" i="23" l="1"/>
  <c r="AL402" i="23" s="1"/>
  <c r="CY401" i="23"/>
  <c r="DA401" i="23"/>
  <c r="CZ401" i="23"/>
  <c r="AO402" i="23" l="1"/>
  <c r="AU402" i="23"/>
  <c r="AP402" i="23" l="1"/>
  <c r="CF402" i="23" s="1"/>
  <c r="CE402" i="23" s="1"/>
  <c r="CI402" i="23" s="1"/>
  <c r="CH402" i="23" s="1"/>
  <c r="BK402" i="23"/>
  <c r="BN402" i="23"/>
  <c r="BL402" i="23" s="1"/>
  <c r="BO402" i="23"/>
  <c r="BP402" i="23" s="1"/>
  <c r="BM402" i="23"/>
  <c r="AV402" i="23" l="1"/>
  <c r="AQ402" i="23"/>
  <c r="CN402" i="23" s="1"/>
  <c r="CK402" i="23"/>
  <c r="Q402" i="23"/>
  <c r="N403" i="23" s="1"/>
  <c r="V402" i="23"/>
  <c r="U402" i="23" s="1"/>
  <c r="P403" i="23" l="1"/>
  <c r="S403" i="23"/>
  <c r="T403" i="23" s="1"/>
  <c r="CO402" i="23"/>
  <c r="CM402" i="23"/>
  <c r="AR402" i="23" s="1"/>
  <c r="AM403" i="23" l="1"/>
  <c r="AL403" i="23" s="1"/>
  <c r="AO403" i="23" s="1"/>
  <c r="CY402" i="23"/>
  <c r="DA402" i="23"/>
  <c r="CZ402" i="23"/>
  <c r="CR402" i="23"/>
  <c r="CS402" i="23" s="1"/>
  <c r="CQ402" i="23" s="1"/>
  <c r="AW402" i="23" s="1"/>
  <c r="AU403" i="23" s="1"/>
  <c r="CC403" i="23"/>
  <c r="CB403" i="23"/>
  <c r="BK403" i="23" l="1"/>
  <c r="AP403" i="23"/>
  <c r="BM403" i="23"/>
  <c r="BL403" i="23" s="1"/>
  <c r="BO403" i="23"/>
  <c r="BP403" i="23" s="1"/>
  <c r="BN403" i="23"/>
  <c r="CF403" i="23" l="1"/>
  <c r="CE403" i="23" s="1"/>
  <c r="CI403" i="23" s="1"/>
  <c r="CH403" i="23" s="1"/>
  <c r="AQ403" i="23" s="1"/>
  <c r="AV403" i="23"/>
  <c r="CN403" i="23" l="1"/>
  <c r="Q403" i="23"/>
  <c r="N404" i="23" s="1"/>
  <c r="CK403" i="23"/>
  <c r="V403" i="23"/>
  <c r="U403" i="23" s="1"/>
  <c r="S404" i="23" l="1"/>
  <c r="T404" i="23" s="1"/>
  <c r="P404" i="23"/>
  <c r="CB404" i="23" s="1"/>
  <c r="CM403" i="23"/>
  <c r="CO403" i="23"/>
  <c r="AR403" i="23" l="1"/>
  <c r="CR403" i="23"/>
  <c r="CS403" i="23" s="1"/>
  <c r="CQ403" i="23" s="1"/>
  <c r="AW403" i="23" s="1"/>
  <c r="CC404" i="23"/>
  <c r="CY403" i="23" l="1"/>
  <c r="AM404" i="23"/>
  <c r="AL404" i="23" s="1"/>
  <c r="AO404" i="23" s="1"/>
  <c r="DA403" i="23"/>
  <c r="CZ403" i="23"/>
  <c r="AP404" i="23" l="1"/>
  <c r="BM404" i="23"/>
  <c r="BL404" i="23" s="1"/>
  <c r="BO404" i="23"/>
  <c r="BP404" i="23" s="1"/>
  <c r="BK404" i="23"/>
  <c r="AU404" i="23"/>
  <c r="BN404" i="23" l="1"/>
  <c r="AV404" i="23"/>
  <c r="CF404" i="23"/>
  <c r="CE404" i="23" s="1"/>
  <c r="CI404" i="23" s="1"/>
  <c r="CH404" i="23" s="1"/>
  <c r="AQ404" i="23" s="1"/>
  <c r="CN404" i="23" l="1"/>
  <c r="U404" i="23"/>
  <c r="CK404" i="23"/>
  <c r="Q404" i="23"/>
  <c r="N405" i="23" s="1"/>
  <c r="V404" i="23"/>
  <c r="S405" i="23" l="1"/>
  <c r="T405" i="23" s="1"/>
  <c r="P405" i="23"/>
  <c r="CO404" i="23"/>
  <c r="CM404" i="23"/>
  <c r="AR404" i="23" l="1"/>
  <c r="CR404" i="23"/>
  <c r="CS404" i="23" s="1"/>
  <c r="CQ404" i="23" s="1"/>
  <c r="AW404" i="23" s="1"/>
  <c r="CB405" i="23"/>
  <c r="CC405" i="23"/>
  <c r="AN405" i="23" l="1"/>
  <c r="AM405" i="23"/>
  <c r="AL405" i="23" s="1"/>
  <c r="AO405" i="23" s="1"/>
  <c r="CY404" i="23"/>
  <c r="CZ404" i="23"/>
  <c r="DA404" i="23"/>
  <c r="AP405" i="23" l="1"/>
  <c r="CF405" i="23" s="1"/>
  <c r="CE405" i="23" s="1"/>
  <c r="CI405" i="23" s="1"/>
  <c r="CH405" i="23" s="1"/>
  <c r="BM405" i="23"/>
  <c r="BL405" i="23" s="1"/>
  <c r="BK405" i="23"/>
  <c r="BN405" i="23"/>
  <c r="AU405" i="23"/>
  <c r="AV405" i="23" l="1"/>
  <c r="BO405" i="23"/>
  <c r="BP405" i="23" s="1"/>
  <c r="AQ405" i="23"/>
  <c r="CK405" i="23"/>
  <c r="Q405" i="23"/>
  <c r="N406" i="23" s="1"/>
  <c r="U405" i="23"/>
  <c r="V405" i="23"/>
  <c r="S406" i="23" l="1"/>
  <c r="T406" i="23" s="1"/>
  <c r="P406" i="23"/>
  <c r="CB406" i="23" s="1"/>
  <c r="CN405" i="23"/>
  <c r="CO405" i="23" l="1"/>
  <c r="CM405" i="23"/>
  <c r="CC406" i="23"/>
  <c r="CR405" i="23" l="1"/>
  <c r="CS405" i="23" s="1"/>
  <c r="CQ405" i="23" s="1"/>
  <c r="AW405" i="23" s="1"/>
  <c r="AR405" i="23"/>
  <c r="AM406" i="23" l="1"/>
  <c r="AL406" i="23" s="1"/>
  <c r="AO406" i="23" s="1"/>
  <c r="CY405" i="23"/>
  <c r="DA405" i="23"/>
  <c r="CZ405" i="23"/>
  <c r="AP406" i="23" l="1"/>
  <c r="CF406" i="23" s="1"/>
  <c r="CE406" i="23" s="1"/>
  <c r="CI406" i="23" s="1"/>
  <c r="CH406" i="23" s="1"/>
  <c r="AU406" i="23"/>
  <c r="BK406" i="23" l="1"/>
  <c r="AV406" i="23"/>
  <c r="BN406" i="23"/>
  <c r="BO406" i="23"/>
  <c r="BP406" i="23" s="1"/>
  <c r="BM406" i="23"/>
  <c r="BL406" i="23" s="1"/>
  <c r="AQ406" i="23"/>
  <c r="CN406" i="23" s="1"/>
  <c r="Q406" i="23"/>
  <c r="N407" i="23" s="1"/>
  <c r="CK406" i="23"/>
  <c r="V406" i="23"/>
  <c r="U406" i="23" s="1"/>
  <c r="P407" i="23" l="1"/>
  <c r="CB407" i="23" s="1"/>
  <c r="S407" i="23"/>
  <c r="T407" i="23" s="1"/>
  <c r="CO406" i="23"/>
  <c r="CM406" i="23"/>
  <c r="AR406" i="23" s="1"/>
  <c r="AM407" i="23" l="1"/>
  <c r="AL407" i="23" s="1"/>
  <c r="AO407" i="23" s="1"/>
  <c r="CY406" i="23"/>
  <c r="CR406" i="23"/>
  <c r="CS406" i="23" s="1"/>
  <c r="CQ406" i="23" s="1"/>
  <c r="AW406" i="23" s="1"/>
  <c r="AU407" i="23" s="1"/>
  <c r="CC407" i="23"/>
  <c r="DA406" i="23" l="1"/>
  <c r="CZ406" i="23"/>
  <c r="AP407" i="23"/>
  <c r="CF407" i="23" s="1"/>
  <c r="CE407" i="23" s="1"/>
  <c r="CI407" i="23" s="1"/>
  <c r="CH407" i="23" s="1"/>
  <c r="BN407" i="23"/>
  <c r="BO407" i="23"/>
  <c r="BP407" i="23" s="1"/>
  <c r="BK407" i="23"/>
  <c r="BM407" i="23"/>
  <c r="BL407" i="23" s="1"/>
  <c r="AQ407" i="23" l="1"/>
  <c r="CN407" i="23" s="1"/>
  <c r="CK407" i="23"/>
  <c r="Q407" i="23"/>
  <c r="N408" i="23" s="1"/>
  <c r="S408" i="23" s="1"/>
  <c r="V407" i="23"/>
  <c r="U407" i="23" s="1"/>
  <c r="AV407" i="23"/>
  <c r="CO407" i="23" l="1"/>
  <c r="CM407" i="23"/>
  <c r="AR407" i="23" s="1"/>
  <c r="CY407" i="23" l="1"/>
  <c r="AM408" i="23"/>
  <c r="AL408" i="23" s="1"/>
  <c r="AO408" i="23" s="1"/>
  <c r="CR407" i="23"/>
  <c r="CS407" i="23" s="1"/>
  <c r="CQ407" i="23" s="1"/>
  <c r="AW407" i="23" s="1"/>
  <c r="AU408" i="23" s="1"/>
  <c r="CZ407" i="23" l="1"/>
  <c r="DA407" i="23"/>
  <c r="BN408" i="23"/>
  <c r="BK408" i="23"/>
  <c r="BP408" i="23" s="1"/>
  <c r="BJ408" i="23" s="1"/>
  <c r="BM408" i="23"/>
  <c r="BL408" i="23" s="1"/>
  <c r="BO408" i="23"/>
  <c r="O408" i="23" l="1"/>
  <c r="P408" i="23" s="1"/>
  <c r="CB408" i="23" s="1"/>
  <c r="AB408" i="23"/>
  <c r="AA408" i="23" s="1"/>
  <c r="Z409" i="23" s="1"/>
  <c r="Y409" i="23" s="1"/>
  <c r="T408" i="23"/>
  <c r="AV408" i="23"/>
  <c r="AP408" i="23"/>
  <c r="CC408" i="23" l="1"/>
  <c r="CF408" i="23"/>
  <c r="CE408" i="23" s="1"/>
  <c r="CI408" i="23" s="1"/>
  <c r="CH408" i="23" s="1"/>
  <c r="Q408" i="23" l="1"/>
  <c r="N409" i="23" s="1"/>
  <c r="S409" i="23" s="1"/>
  <c r="U408" i="23"/>
  <c r="CK408" i="23"/>
  <c r="V408" i="23"/>
  <c r="AQ408" i="23"/>
  <c r="CN408" i="23" l="1"/>
  <c r="CM408" i="23" l="1"/>
  <c r="CO408" i="23"/>
  <c r="CR408" i="23" l="1"/>
  <c r="AR408" i="23"/>
  <c r="AM409" i="23" l="1"/>
  <c r="AL409" i="23" s="1"/>
  <c r="AO409" i="23" s="1"/>
  <c r="CY408" i="23"/>
  <c r="CZ408" i="23"/>
  <c r="DA408" i="23"/>
  <c r="CQ408" i="23"/>
  <c r="AW408" i="23" s="1"/>
  <c r="AU409" i="23" s="1"/>
  <c r="BN409" i="23" s="1"/>
  <c r="CS408" i="23"/>
  <c r="BO409" i="23" l="1"/>
  <c r="BP409" i="23" s="1"/>
  <c r="BJ409" i="23" s="1"/>
  <c r="AP409" i="23" s="1"/>
  <c r="BM409" i="23"/>
  <c r="BL409" i="23" s="1"/>
  <c r="BK409" i="23"/>
  <c r="AV409" i="23" l="1"/>
  <c r="CF409" i="23"/>
  <c r="CE409" i="23" s="1"/>
  <c r="T409" i="23"/>
  <c r="O409" i="23"/>
  <c r="P409" i="23" s="1"/>
  <c r="CB409" i="23" s="1"/>
  <c r="AB409" i="23"/>
  <c r="AA409" i="23" s="1"/>
  <c r="CC409" i="23" l="1"/>
  <c r="CI409" i="23"/>
  <c r="CH409" i="23" s="1"/>
  <c r="U409" i="23" l="1"/>
  <c r="CK409" i="23"/>
  <c r="AQ409" i="23"/>
  <c r="CN409" i="23" s="1"/>
  <c r="V409" i="23"/>
  <c r="CO409" i="23" l="1"/>
  <c r="CM409" i="23"/>
  <c r="AR409" i="23" l="1"/>
  <c r="CR409" i="23"/>
  <c r="CQ409" i="23" l="1"/>
  <c r="AW409" i="23" s="1"/>
  <c r="CS409" i="23"/>
  <c r="CY409" i="23"/>
  <c r="DA409" i="23"/>
  <c r="CZ409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Henrik Vestergaard Poulsen</author>
  </authors>
  <commentList>
    <comment ref="A1" authorId="0" shapeId="0" xr:uid="{A06E63C4-566F-4DB5-B5E2-1F46D80C7D19}">
      <text>
        <r>
          <rPr>
            <b/>
            <sz val="9"/>
            <color indexed="81"/>
            <rFont val="Tahoma"/>
            <family val="2"/>
          </rPr>
          <t xml:space="preserve">Rettelser ved skift:
Lg
Ly
zr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Henrik Vestergaard Poulsen</author>
  </authors>
  <commentList>
    <comment ref="S16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Ikke opgivet i Evacrop</t>
        </r>
      </text>
    </comment>
    <comment ref="K22" authorId="0" shapeId="0" xr:uid="{00000000-0006-0000-0200-000002000000}">
      <text>
        <r>
          <rPr>
            <sz val="9"/>
            <color indexed="81"/>
            <rFont val="Tahoma"/>
            <family val="2"/>
          </rPr>
          <t>Temp sum fuldt bladareal for vinterhvede efterår i Evacrop</t>
        </r>
      </text>
    </comment>
    <comment ref="S22" authorId="0" shapeId="0" xr:uid="{00000000-0006-0000-0200-000003000000}">
      <text>
        <r>
          <rPr>
            <sz val="9"/>
            <color indexed="81"/>
            <rFont val="Tahoma"/>
            <family val="2"/>
          </rPr>
          <t>Temp.sum fremspiring vinterhvede efterår i Evacrop.</t>
        </r>
      </text>
    </comment>
  </commentList>
</comments>
</file>

<file path=xl/sharedStrings.xml><?xml version="1.0" encoding="utf-8"?>
<sst xmlns="http://schemas.openxmlformats.org/spreadsheetml/2006/main" count="1269" uniqueCount="409">
  <si>
    <t>L</t>
  </si>
  <si>
    <t>Epe- jordoverflade</t>
  </si>
  <si>
    <t>Epc - plante</t>
  </si>
  <si>
    <t>Epcg</t>
  </si>
  <si>
    <t>Epcy</t>
  </si>
  <si>
    <t>Lg</t>
  </si>
  <si>
    <t>Ly</t>
  </si>
  <si>
    <t>Zr</t>
  </si>
  <si>
    <t>Dato</t>
  </si>
  <si>
    <t>t</t>
  </si>
  <si>
    <t>F</t>
  </si>
  <si>
    <t>Bladareal</t>
  </si>
  <si>
    <t xml:space="preserve">Grønt </t>
  </si>
  <si>
    <t>bladareal</t>
  </si>
  <si>
    <t>Gult</t>
  </si>
  <si>
    <t>Totalt</t>
  </si>
  <si>
    <t xml:space="preserve">Effektiv </t>
  </si>
  <si>
    <t>rodzone</t>
  </si>
  <si>
    <t>Kapacitet</t>
  </si>
  <si>
    <t>Interceptions</t>
  </si>
  <si>
    <t>mm</t>
  </si>
  <si>
    <t>Øvre rodzone</t>
  </si>
  <si>
    <t>Potentiel</t>
  </si>
  <si>
    <t>evaporation</t>
  </si>
  <si>
    <t>jord</t>
  </si>
  <si>
    <t>plante</t>
  </si>
  <si>
    <t>Aktuel</t>
  </si>
  <si>
    <t>transpiration</t>
  </si>
  <si>
    <t>Ep</t>
  </si>
  <si>
    <t>Grønt</t>
  </si>
  <si>
    <t>Roddybde</t>
  </si>
  <si>
    <t>Intercept</t>
  </si>
  <si>
    <t>Ci</t>
  </si>
  <si>
    <t>Rodzone</t>
  </si>
  <si>
    <t>Cr</t>
  </si>
  <si>
    <t>Evaporation</t>
  </si>
  <si>
    <t>Ce</t>
  </si>
  <si>
    <t>Subzone</t>
  </si>
  <si>
    <t>Cb</t>
  </si>
  <si>
    <t>Nedbør+</t>
  </si>
  <si>
    <t>vanding</t>
  </si>
  <si>
    <t>P+I</t>
  </si>
  <si>
    <t>Indhold</t>
  </si>
  <si>
    <t>Evaporations</t>
  </si>
  <si>
    <t>intercept</t>
  </si>
  <si>
    <t>Ve</t>
  </si>
  <si>
    <t>Pi</t>
  </si>
  <si>
    <t xml:space="preserve">Aktuel </t>
  </si>
  <si>
    <t>Eae</t>
  </si>
  <si>
    <t xml:space="preserve">Indhold </t>
  </si>
  <si>
    <t>Interception</t>
  </si>
  <si>
    <t>Grønne</t>
  </si>
  <si>
    <t>Gule</t>
  </si>
  <si>
    <t>EaIy</t>
  </si>
  <si>
    <t>Samlet</t>
  </si>
  <si>
    <t>EaI</t>
  </si>
  <si>
    <t>EpT</t>
  </si>
  <si>
    <t>Øvre</t>
  </si>
  <si>
    <t>EaTu</t>
  </si>
  <si>
    <t>EaTr</t>
  </si>
  <si>
    <t>EaT</t>
  </si>
  <si>
    <t>Sum</t>
  </si>
  <si>
    <t>fordampning</t>
  </si>
  <si>
    <t>Ea</t>
  </si>
  <si>
    <t>Dræning</t>
  </si>
  <si>
    <t>Dr</t>
  </si>
  <si>
    <t>Db</t>
  </si>
  <si>
    <t>Cu 1</t>
  </si>
  <si>
    <t>Cu 2</t>
  </si>
  <si>
    <t>Cu 3</t>
  </si>
  <si>
    <t>Vu 1</t>
  </si>
  <si>
    <t>Vu 2</t>
  </si>
  <si>
    <t>Vu 3</t>
  </si>
  <si>
    <t>Ve 1</t>
  </si>
  <si>
    <t>Ve 2</t>
  </si>
  <si>
    <t>Vi 1</t>
  </si>
  <si>
    <t>Vi 2</t>
  </si>
  <si>
    <t>Vr 1</t>
  </si>
  <si>
    <t>Vr 2</t>
  </si>
  <si>
    <t>Vr 3</t>
  </si>
  <si>
    <t>Vr 4</t>
  </si>
  <si>
    <t>Vr 5</t>
  </si>
  <si>
    <t>Vb1</t>
  </si>
  <si>
    <t>Vb2</t>
  </si>
  <si>
    <t>Vb3</t>
  </si>
  <si>
    <t>Efter</t>
  </si>
  <si>
    <t>plantevækst</t>
  </si>
  <si>
    <t xml:space="preserve">Efter </t>
  </si>
  <si>
    <t>nedbør</t>
  </si>
  <si>
    <t>og nedbør</t>
  </si>
  <si>
    <t>afdræning</t>
  </si>
  <si>
    <t>Dag</t>
  </si>
  <si>
    <t>Muldlag</t>
  </si>
  <si>
    <t>Dybde</t>
  </si>
  <si>
    <t>Zo</t>
  </si>
  <si>
    <t>Cr 1-2</t>
  </si>
  <si>
    <t>Cr 1-4</t>
  </si>
  <si>
    <t xml:space="preserve">Rødder i </t>
  </si>
  <si>
    <t>overjord</t>
  </si>
  <si>
    <t>underjord</t>
  </si>
  <si>
    <t>Vand</t>
  </si>
  <si>
    <t>Vr 1-1</t>
  </si>
  <si>
    <t>Vr 1-2</t>
  </si>
  <si>
    <t>Vi 1-1</t>
  </si>
  <si>
    <t>Ve 1-1</t>
  </si>
  <si>
    <t>Epe</t>
  </si>
  <si>
    <t>Jord</t>
  </si>
  <si>
    <t>Epc</t>
  </si>
  <si>
    <t>grønne</t>
  </si>
  <si>
    <t>gule</t>
  </si>
  <si>
    <t>Ve 2-1</t>
  </si>
  <si>
    <t>Pi-Eae+</t>
  </si>
  <si>
    <t xml:space="preserve">EaIg </t>
  </si>
  <si>
    <t>3.35-2</t>
  </si>
  <si>
    <t>Overskydende</t>
  </si>
  <si>
    <t>Tt</t>
  </si>
  <si>
    <t>T'te døgns</t>
  </si>
  <si>
    <t>middeltemp</t>
  </si>
  <si>
    <t>Tb</t>
  </si>
  <si>
    <t>Basis-</t>
  </si>
  <si>
    <t>temp.</t>
  </si>
  <si>
    <t>Sa-b</t>
  </si>
  <si>
    <t>Temp.sum</t>
  </si>
  <si>
    <t>fra a-b</t>
  </si>
  <si>
    <t>SLr</t>
  </si>
  <si>
    <t>tSLr</t>
  </si>
  <si>
    <t>SLx</t>
  </si>
  <si>
    <t>SLe</t>
  </si>
  <si>
    <t>SLm</t>
  </si>
  <si>
    <t>tSLe</t>
  </si>
  <si>
    <t>tSLx</t>
  </si>
  <si>
    <t>tSLm</t>
  </si>
  <si>
    <t>Temperatursumskrav majs, Fænologiske stadier</t>
  </si>
  <si>
    <t>F1</t>
  </si>
  <si>
    <t>F2</t>
  </si>
  <si>
    <t>F3</t>
  </si>
  <si>
    <t>F4</t>
  </si>
  <si>
    <t>F5</t>
  </si>
  <si>
    <t>F0</t>
  </si>
  <si>
    <t>Tidspunkt</t>
  </si>
  <si>
    <t>Fænologi</t>
  </si>
  <si>
    <t>faser</t>
  </si>
  <si>
    <t>Blad/rod</t>
  </si>
  <si>
    <t>Temperatursumskrav majs, Blad- og rodudvikling</t>
  </si>
  <si>
    <t>SF</t>
  </si>
  <si>
    <t>Summeret</t>
  </si>
  <si>
    <t>SL0</t>
  </si>
  <si>
    <t>tSL0</t>
  </si>
  <si>
    <t xml:space="preserve"> </t>
  </si>
  <si>
    <t>Bladarealindeks</t>
  </si>
  <si>
    <t>Lgv</t>
  </si>
  <si>
    <t>Lge</t>
  </si>
  <si>
    <t>Lgx</t>
  </si>
  <si>
    <t>Lgm</t>
  </si>
  <si>
    <t>3.6.1</t>
  </si>
  <si>
    <t>3.6.2</t>
  </si>
  <si>
    <t>3.6.3</t>
  </si>
  <si>
    <t>3.6.4</t>
  </si>
  <si>
    <t>3.6.5</t>
  </si>
  <si>
    <t>3.6.6</t>
  </si>
  <si>
    <t>3.6.7</t>
  </si>
  <si>
    <t>3.6.8</t>
  </si>
  <si>
    <t>Sådato</t>
  </si>
  <si>
    <t>Vækststop</t>
  </si>
  <si>
    <t>tv</t>
  </si>
  <si>
    <t>Høstdato</t>
  </si>
  <si>
    <t>th</t>
  </si>
  <si>
    <t>3.7.1</t>
  </si>
  <si>
    <t>3.7.2</t>
  </si>
  <si>
    <t>3.7.3</t>
  </si>
  <si>
    <t>3.7.4</t>
  </si>
  <si>
    <t>3.7.5</t>
  </si>
  <si>
    <t>Lym</t>
  </si>
  <si>
    <t>hjælp</t>
  </si>
  <si>
    <t>3.10.1</t>
  </si>
  <si>
    <t>3.10.2</t>
  </si>
  <si>
    <t>3.10.3</t>
  </si>
  <si>
    <t>3.10.4</t>
  </si>
  <si>
    <t>3.10.5</t>
  </si>
  <si>
    <t>Rødder</t>
  </si>
  <si>
    <t>z0</t>
  </si>
  <si>
    <t>zv</t>
  </si>
  <si>
    <t>zxA</t>
  </si>
  <si>
    <t>zm</t>
  </si>
  <si>
    <t>cr</t>
  </si>
  <si>
    <t>zx</t>
  </si>
  <si>
    <t>zr</t>
  </si>
  <si>
    <t>Temperatursumskrav for fænogiske faser i vårafgrøder</t>
  </si>
  <si>
    <t>Afgrøde</t>
  </si>
  <si>
    <t>SF1</t>
  </si>
  <si>
    <t>SF2</t>
  </si>
  <si>
    <t>SF3</t>
  </si>
  <si>
    <t>SF4</t>
  </si>
  <si>
    <t>SF5</t>
  </si>
  <si>
    <t>Bederoer</t>
  </si>
  <si>
    <t>Ærter</t>
  </si>
  <si>
    <t>Kartofler, tidlige</t>
  </si>
  <si>
    <t>Kartofler, middeltidlige</t>
  </si>
  <si>
    <t>Kartofler, sildige</t>
  </si>
  <si>
    <t>Vårbyg</t>
  </si>
  <si>
    <t>Vårraps</t>
  </si>
  <si>
    <t>Majs</t>
  </si>
  <si>
    <t>Bladarealindeks i vårafgrøder</t>
  </si>
  <si>
    <t>Sle</t>
  </si>
  <si>
    <t>Temperatursumskrav for simulering af bladareal i vårafgrøder</t>
  </si>
  <si>
    <t>Effektiv roddybde og rodvækstrate i  vårafgrøder</t>
  </si>
  <si>
    <t>Vælg afgrøde:</t>
  </si>
  <si>
    <t>Vælg JB#:</t>
  </si>
  <si>
    <t>Temperatursumskrav for fremspirring</t>
  </si>
  <si>
    <t>Start:</t>
  </si>
  <si>
    <t>zxJ</t>
  </si>
  <si>
    <t>Maks effektiv roddybde</t>
  </si>
  <si>
    <t>JB</t>
  </si>
  <si>
    <t>JB:</t>
  </si>
  <si>
    <t>zo</t>
  </si>
  <si>
    <t>θfo</t>
  </si>
  <si>
    <t>θwo</t>
  </si>
  <si>
    <t>θfu</t>
  </si>
  <si>
    <t>θwu</t>
  </si>
  <si>
    <t>ce</t>
  </si>
  <si>
    <t>cT</t>
  </si>
  <si>
    <t>kqr</t>
  </si>
  <si>
    <t>kqb</t>
  </si>
  <si>
    <t>CrJ</t>
  </si>
  <si>
    <t>zxJ'</t>
  </si>
  <si>
    <t>zo:</t>
  </si>
  <si>
    <t>θfo:</t>
  </si>
  <si>
    <t>θwo:</t>
  </si>
  <si>
    <t>θfu:</t>
  </si>
  <si>
    <t>θwu:</t>
  </si>
  <si>
    <t>Ce:</t>
  </si>
  <si>
    <t>ce:</t>
  </si>
  <si>
    <t>cT:</t>
  </si>
  <si>
    <t>kqr:</t>
  </si>
  <si>
    <t>kqb:</t>
  </si>
  <si>
    <t>Jordfysiske parametre</t>
  </si>
  <si>
    <t>t0</t>
  </si>
  <si>
    <t>Test</t>
  </si>
  <si>
    <t>fra t0</t>
  </si>
  <si>
    <t>tSF1</t>
  </si>
  <si>
    <t>tSF2</t>
  </si>
  <si>
    <t>tSF3</t>
  </si>
  <si>
    <t>tSF4</t>
  </si>
  <si>
    <t>tSF5</t>
  </si>
  <si>
    <t>tSF0</t>
  </si>
  <si>
    <t>Bladarealindeks og temperatursumskrav i græs</t>
  </si>
  <si>
    <t>LgC</t>
  </si>
  <si>
    <t>Græs</t>
  </si>
  <si>
    <t>Effektiv roddybde og rodvækstrate i  græs</t>
  </si>
  <si>
    <r>
      <t>S</t>
    </r>
    <r>
      <rPr>
        <vertAlign val="subscript"/>
        <sz val="9"/>
        <color theme="1"/>
        <rFont val="Arial"/>
        <family val="2"/>
      </rPr>
      <t>lag1</t>
    </r>
  </si>
  <si>
    <t>Slæt 1</t>
  </si>
  <si>
    <t>Slæt 2</t>
  </si>
  <si>
    <t>Slæt 3</t>
  </si>
  <si>
    <t>Slæt 4</t>
  </si>
  <si>
    <t>Slæt 5</t>
  </si>
  <si>
    <t>C1</t>
  </si>
  <si>
    <t>C2</t>
  </si>
  <si>
    <t>C3</t>
  </si>
  <si>
    <t>C4</t>
  </si>
  <si>
    <t>C5</t>
  </si>
  <si>
    <t>Slæt</t>
  </si>
  <si>
    <r>
      <t>S</t>
    </r>
    <r>
      <rPr>
        <vertAlign val="subscript"/>
        <sz val="9"/>
        <color theme="1"/>
        <rFont val="Arial"/>
        <family val="2"/>
      </rPr>
      <t>lagj</t>
    </r>
  </si>
  <si>
    <t>Nummer</t>
  </si>
  <si>
    <t>slæt</t>
  </si>
  <si>
    <t>LgF1</t>
  </si>
  <si>
    <t>Lag 1</t>
  </si>
  <si>
    <t>Lag 2</t>
  </si>
  <si>
    <t>Lag 3</t>
  </si>
  <si>
    <t>Lag 4</t>
  </si>
  <si>
    <t>Lag 5</t>
  </si>
  <si>
    <t>LgF2</t>
  </si>
  <si>
    <t>Lag</t>
  </si>
  <si>
    <t>Lag-sum</t>
  </si>
  <si>
    <t>Dag Lag</t>
  </si>
  <si>
    <t>tLag1</t>
  </si>
  <si>
    <t>tLag2</t>
  </si>
  <si>
    <t>tLag3</t>
  </si>
  <si>
    <t>tLag4</t>
  </si>
  <si>
    <t>tLag5</t>
  </si>
  <si>
    <t>C1-C2</t>
  </si>
  <si>
    <t>LgF3</t>
  </si>
  <si>
    <t>C2-C3</t>
  </si>
  <si>
    <t>LgF4</t>
  </si>
  <si>
    <t>C3-C4</t>
  </si>
  <si>
    <t>LgF5</t>
  </si>
  <si>
    <t>C4-C5</t>
  </si>
  <si>
    <t>(Rod)</t>
  </si>
  <si>
    <t>roddybde</t>
  </si>
  <si>
    <t>LgF6</t>
  </si>
  <si>
    <t>C5-C6</t>
  </si>
  <si>
    <t>Ja</t>
  </si>
  <si>
    <t>Nej</t>
  </si>
  <si>
    <t>Dybde af overjord, hvis ej 300 mm:</t>
  </si>
  <si>
    <t>Jordanalyse:</t>
  </si>
  <si>
    <t>Obs</t>
  </si>
  <si>
    <t>Vinterbyg</t>
  </si>
  <si>
    <t>Vinterhvede</t>
  </si>
  <si>
    <t>Vinterraps</t>
  </si>
  <si>
    <t>Vinterrug</t>
  </si>
  <si>
    <t xml:space="preserve"> -cm</t>
  </si>
  <si>
    <t>Sådato:</t>
  </si>
  <si>
    <t>Lgov</t>
  </si>
  <si>
    <t>Vinterbyg, efterår</t>
  </si>
  <si>
    <t>Vinterhvede, efterår</t>
  </si>
  <si>
    <t>Vinterraps, efterår</t>
  </si>
  <si>
    <t>Vinterrug, efterår</t>
  </si>
  <si>
    <t>zrov</t>
  </si>
  <si>
    <t>Temperatursumskrav, Blad- og rodudvikling</t>
  </si>
  <si>
    <t>nummer</t>
  </si>
  <si>
    <t>Excel</t>
  </si>
  <si>
    <t>dags-</t>
  </si>
  <si>
    <t>zx-real:</t>
  </si>
  <si>
    <t>Date</t>
  </si>
  <si>
    <t>Nedbør</t>
  </si>
  <si>
    <t>Potentiel fordampning</t>
  </si>
  <si>
    <t>Aktuel evaporation</t>
  </si>
  <si>
    <t>3.35-1</t>
  </si>
  <si>
    <t>Cu 2-1</t>
  </si>
  <si>
    <t>3.43-1</t>
  </si>
  <si>
    <t>3.43</t>
  </si>
  <si>
    <t>3.42-1</t>
  </si>
  <si>
    <t>Transpiration</t>
  </si>
  <si>
    <t>3.45</t>
  </si>
  <si>
    <t>3.47</t>
  </si>
  <si>
    <t>3.46</t>
  </si>
  <si>
    <t>3.48</t>
  </si>
  <si>
    <t>3.49</t>
  </si>
  <si>
    <t>3.50</t>
  </si>
  <si>
    <t>3.50-1</t>
  </si>
  <si>
    <t>3.51</t>
  </si>
  <si>
    <t>(Vu - EaT)+</t>
  </si>
  <si>
    <t>3.52</t>
  </si>
  <si>
    <t>3.40</t>
  </si>
  <si>
    <t>3.41</t>
  </si>
  <si>
    <t>3.36</t>
  </si>
  <si>
    <t>3.37</t>
  </si>
  <si>
    <t>3.38</t>
  </si>
  <si>
    <t>3.30</t>
  </si>
  <si>
    <t>3.31</t>
  </si>
  <si>
    <t>3.33</t>
  </si>
  <si>
    <t>3.34</t>
  </si>
  <si>
    <t>3.28</t>
  </si>
  <si>
    <t>3.23</t>
  </si>
  <si>
    <t>3.24</t>
  </si>
  <si>
    <t>3.18</t>
  </si>
  <si>
    <t>3.27</t>
  </si>
  <si>
    <t>3.16</t>
  </si>
  <si>
    <t>3.17</t>
  </si>
  <si>
    <t>3.53</t>
  </si>
  <si>
    <t>(Vr4 - Cr1)+</t>
  </si>
  <si>
    <t>3.54</t>
  </si>
  <si>
    <t>3.54-1</t>
  </si>
  <si>
    <t>3.54-2</t>
  </si>
  <si>
    <t>3.55</t>
  </si>
  <si>
    <t>(Vb2+Dr-Cb1)+</t>
  </si>
  <si>
    <t>3.55-1</t>
  </si>
  <si>
    <t>3.55-2</t>
  </si>
  <si>
    <t>3.56</t>
  </si>
  <si>
    <t>3.57</t>
  </si>
  <si>
    <t>3.19</t>
  </si>
  <si>
    <t>3.20</t>
  </si>
  <si>
    <t>3.21</t>
  </si>
  <si>
    <t>3.22</t>
  </si>
  <si>
    <t>3.35-2-1</t>
  </si>
  <si>
    <t>3.35-2-2</t>
  </si>
  <si>
    <t>3.35</t>
  </si>
  <si>
    <t>Vr2 + Vb1</t>
  </si>
  <si>
    <t>3.35-1 eller</t>
  </si>
  <si>
    <t>3.42</t>
  </si>
  <si>
    <t>3.44</t>
  </si>
  <si>
    <t>JB underjord:</t>
  </si>
  <si>
    <t>zxJ-real</t>
  </si>
  <si>
    <t>Vandunderskud</t>
  </si>
  <si>
    <t xml:space="preserve">Relativt </t>
  </si>
  <si>
    <t xml:space="preserve">Aktuelt </t>
  </si>
  <si>
    <t>tilladeligt</t>
  </si>
  <si>
    <t xml:space="preserve">underskud </t>
  </si>
  <si>
    <t>underskud</t>
  </si>
  <si>
    <t>%</t>
  </si>
  <si>
    <t>i mm</t>
  </si>
  <si>
    <t>Tilladeligt relativt jordvandunderskud</t>
  </si>
  <si>
    <t>Utilladeligt relativt jordvandunderskud</t>
  </si>
  <si>
    <t>utilladeligt</t>
  </si>
  <si>
    <t>Absolut</t>
  </si>
  <si>
    <r>
      <t>AT</t>
    </r>
    <r>
      <rPr>
        <b/>
        <vertAlign val="subscript"/>
        <sz val="9"/>
        <color theme="1"/>
        <rFont val="Arial"/>
        <family val="2"/>
      </rPr>
      <t>Fl</t>
    </r>
  </si>
  <si>
    <r>
      <t>AU</t>
    </r>
    <r>
      <rPr>
        <b/>
        <vertAlign val="subscript"/>
        <sz val="9"/>
        <color theme="1"/>
        <rFont val="Arial"/>
        <family val="2"/>
      </rPr>
      <t>Fl</t>
    </r>
  </si>
  <si>
    <r>
      <t>AT</t>
    </r>
    <r>
      <rPr>
        <b/>
        <vertAlign val="subscript"/>
        <sz val="9"/>
        <color theme="1"/>
        <rFont val="Arial"/>
        <family val="2"/>
      </rPr>
      <t>rx</t>
    </r>
  </si>
  <si>
    <r>
      <t>AU</t>
    </r>
    <r>
      <rPr>
        <b/>
        <vertAlign val="subscript"/>
        <sz val="9"/>
        <color theme="1"/>
        <rFont val="Arial"/>
        <family val="2"/>
      </rPr>
      <t>rx</t>
    </r>
  </si>
  <si>
    <r>
      <t>AA</t>
    </r>
    <r>
      <rPr>
        <b/>
        <vertAlign val="subscript"/>
        <sz val="9"/>
        <color theme="1"/>
        <rFont val="Arial"/>
        <family val="2"/>
      </rPr>
      <t>r</t>
    </r>
  </si>
  <si>
    <t>fra sådato</t>
  </si>
  <si>
    <t>Hjælpesum,</t>
  </si>
  <si>
    <t>Bar jord</t>
  </si>
  <si>
    <t>Efterafgrøde</t>
  </si>
  <si>
    <t>Afgrøde 1</t>
  </si>
  <si>
    <t>Afgrøde 2</t>
  </si>
  <si>
    <t>Afgrøde 3</t>
  </si>
  <si>
    <t>Afgrøde 4</t>
  </si>
  <si>
    <t>Start/sådato</t>
  </si>
  <si>
    <t>Slut/høstdato</t>
  </si>
  <si>
    <t>Afgrødemodel</t>
  </si>
  <si>
    <t>zx-real</t>
  </si>
  <si>
    <t>#</t>
  </si>
  <si>
    <t>vandbalnace</t>
  </si>
  <si>
    <t>Rod+Subzone</t>
  </si>
  <si>
    <t>AAr+b</t>
  </si>
  <si>
    <t>(viser indhold over markkapacitet)</t>
  </si>
  <si>
    <r>
      <t xml:space="preserve">(viser </t>
    </r>
    <r>
      <rPr>
        <b/>
        <sz val="9"/>
        <color theme="1"/>
        <rFont val="Arial"/>
        <family val="2"/>
      </rPr>
      <t>ikke</t>
    </r>
    <r>
      <rPr>
        <sz val="9"/>
        <color theme="1"/>
        <rFont val="Arial"/>
        <family val="2"/>
      </rPr>
      <t xml:space="preserve"> indhold over markkapacitet)</t>
    </r>
  </si>
  <si>
    <t>Nedbør til</t>
  </si>
  <si>
    <t>figur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</si>
</sst>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dd/mm/yy;@"/>
    <numFmt numFmtId="166" formatCode="0.000000"/>
    <numFmt numFmtId="167" formatCode="0.0000"/>
    <numFmt numFmtId="168" formatCode="0.00000"/>
  </numFmts>
  <fonts count="7" x14ac:knownFonts="1"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6"/>
      <color theme="1"/>
      <name val="Arial"/>
      <family val="2"/>
    </font>
    <font>
      <b/>
      <sz val="9"/>
      <color indexed="81"/>
      <name val="Tahoma"/>
      <family val="2"/>
    </font>
    <font>
      <vertAlign val="subscript"/>
      <sz val="9"/>
      <color theme="1"/>
      <name val="Arial"/>
      <family val="2"/>
    </font>
    <font>
      <sz val="9"/>
      <color indexed="81"/>
      <name val="Tahoma"/>
      <family val="2"/>
    </font>
    <font>
      <b/>
      <vertAlign val="subscript"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Font="1"/>
    <xf numFmtId="2" fontId="0" fillId="0" borderId="0" xfId="0" applyNumberFormat="1"/>
    <xf numFmtId="0" fontId="0" fillId="2" borderId="0" xfId="0" applyFill="1"/>
    <xf numFmtId="0" fontId="0" fillId="0" borderId="0" xfId="0" applyFill="1"/>
    <xf numFmtId="164" fontId="0" fillId="0" borderId="0" xfId="0" applyNumberFormat="1"/>
    <xf numFmtId="164" fontId="0" fillId="2" borderId="0" xfId="0" applyNumberFormat="1" applyFill="1"/>
    <xf numFmtId="1" fontId="0" fillId="0" borderId="0" xfId="0" applyNumberFormat="1" applyFill="1"/>
    <xf numFmtId="1" fontId="0" fillId="0" borderId="0" xfId="0" applyNumberFormat="1"/>
    <xf numFmtId="0" fontId="2" fillId="0" borderId="0" xfId="0" applyFont="1"/>
    <xf numFmtId="0" fontId="1" fillId="0" borderId="0" xfId="0" applyFont="1"/>
    <xf numFmtId="0" fontId="1" fillId="2" borderId="0" xfId="0" applyFont="1" applyFill="1"/>
    <xf numFmtId="1" fontId="1" fillId="0" borderId="0" xfId="0" applyNumberFormat="1" applyFont="1"/>
    <xf numFmtId="164" fontId="1" fillId="0" borderId="0" xfId="0" applyNumberFormat="1" applyFont="1"/>
    <xf numFmtId="0" fontId="1" fillId="0" borderId="0" xfId="0" applyFont="1" applyFill="1"/>
    <xf numFmtId="1" fontId="1" fillId="0" borderId="0" xfId="0" applyNumberFormat="1" applyFont="1" applyFill="1"/>
    <xf numFmtId="2" fontId="1" fillId="0" borderId="0" xfId="0" applyNumberFormat="1" applyFont="1"/>
    <xf numFmtId="164" fontId="1" fillId="0" borderId="0" xfId="0" applyNumberFormat="1" applyFont="1" applyFill="1"/>
    <xf numFmtId="165" fontId="0" fillId="0" borderId="0" xfId="0" applyNumberFormat="1"/>
    <xf numFmtId="165" fontId="0" fillId="2" borderId="0" xfId="0" applyNumberFormat="1" applyFill="1"/>
    <xf numFmtId="164" fontId="0" fillId="0" borderId="0" xfId="0" applyNumberFormat="1" applyFont="1"/>
    <xf numFmtId="0" fontId="0" fillId="2" borderId="0" xfId="0" applyFont="1" applyFill="1"/>
    <xf numFmtId="0" fontId="0" fillId="0" borderId="0" xfId="0" applyFont="1" applyFill="1"/>
    <xf numFmtId="165" fontId="0" fillId="0" borderId="0" xfId="0" applyNumberFormat="1" applyFill="1"/>
    <xf numFmtId="165" fontId="0" fillId="0" borderId="0" xfId="0" applyNumberFormat="1" applyFont="1"/>
    <xf numFmtId="0" fontId="0" fillId="0" borderId="0" xfId="0" applyNumberFormat="1"/>
    <xf numFmtId="165" fontId="0" fillId="3" borderId="0" xfId="0" applyNumberFormat="1" applyFill="1"/>
    <xf numFmtId="14" fontId="0" fillId="0" borderId="0" xfId="0" applyNumberFormat="1"/>
    <xf numFmtId="2" fontId="0" fillId="0" borderId="0" xfId="0" applyNumberFormat="1" applyFont="1" applyFill="1"/>
    <xf numFmtId="2" fontId="1" fillId="0" borderId="0" xfId="0" applyNumberFormat="1" applyFont="1" applyFill="1"/>
    <xf numFmtId="166" fontId="1" fillId="0" borderId="0" xfId="0" applyNumberFormat="1" applyFont="1" applyFill="1"/>
    <xf numFmtId="2" fontId="0" fillId="0" borderId="0" xfId="0" applyNumberFormat="1" applyFont="1"/>
    <xf numFmtId="164" fontId="0" fillId="2" borderId="0" xfId="0" applyNumberFormat="1" applyFont="1" applyFill="1"/>
    <xf numFmtId="167" fontId="1" fillId="0" borderId="0" xfId="0" applyNumberFormat="1" applyFont="1" applyFill="1"/>
    <xf numFmtId="168" fontId="1" fillId="0" borderId="0" xfId="0" applyNumberFormat="1" applyFont="1"/>
    <xf numFmtId="166" fontId="1" fillId="0" borderId="0" xfId="0" applyNumberFormat="1" applyFont="1"/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Vandbalance!#REF!</c:f>
            </c:numRef>
          </c:xVal>
          <c:yVal>
            <c:numRef>
              <c:f>Vandbalance!$AI$14:$AI$272</c:f>
              <c:numCache>
                <c:formatCode>General</c:formatCode>
                <c:ptCount val="259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11.55</c:v>
                </c:pt>
                <c:pt idx="17">
                  <c:v>11.55</c:v>
                </c:pt>
                <c:pt idx="18">
                  <c:v>11.55</c:v>
                </c:pt>
                <c:pt idx="19">
                  <c:v>11.55</c:v>
                </c:pt>
                <c:pt idx="20">
                  <c:v>12.600000000000001</c:v>
                </c:pt>
                <c:pt idx="21">
                  <c:v>15.750000000000002</c:v>
                </c:pt>
                <c:pt idx="22">
                  <c:v>18.900000000000002</c:v>
                </c:pt>
                <c:pt idx="23">
                  <c:v>22.05</c:v>
                </c:pt>
                <c:pt idx="24">
                  <c:v>25.200000000000003</c:v>
                </c:pt>
                <c:pt idx="25">
                  <c:v>28.35</c:v>
                </c:pt>
                <c:pt idx="26">
                  <c:v>31.500000000000004</c:v>
                </c:pt>
                <c:pt idx="27">
                  <c:v>34.650000000000006</c:v>
                </c:pt>
                <c:pt idx="28">
                  <c:v>37.800000000000004</c:v>
                </c:pt>
                <c:pt idx="29">
                  <c:v>40.950000000000003</c:v>
                </c:pt>
                <c:pt idx="30">
                  <c:v>44.1</c:v>
                </c:pt>
                <c:pt idx="31">
                  <c:v>47.250000000000007</c:v>
                </c:pt>
                <c:pt idx="32">
                  <c:v>50.400000000000006</c:v>
                </c:pt>
                <c:pt idx="33">
                  <c:v>53.550000000000004</c:v>
                </c:pt>
                <c:pt idx="34">
                  <c:v>56.7</c:v>
                </c:pt>
                <c:pt idx="35">
                  <c:v>59.850000000000009</c:v>
                </c:pt>
                <c:pt idx="36">
                  <c:v>63.000000000000007</c:v>
                </c:pt>
                <c:pt idx="37">
                  <c:v>65.7</c:v>
                </c:pt>
                <c:pt idx="38">
                  <c:v>68.400000000000006</c:v>
                </c:pt>
                <c:pt idx="39">
                  <c:v>71.100000000000009</c:v>
                </c:pt>
                <c:pt idx="40">
                  <c:v>73.800000000000011</c:v>
                </c:pt>
                <c:pt idx="41">
                  <c:v>76.500000000000014</c:v>
                </c:pt>
                <c:pt idx="42">
                  <c:v>79.200000000000017</c:v>
                </c:pt>
                <c:pt idx="43">
                  <c:v>81.900000000000006</c:v>
                </c:pt>
                <c:pt idx="44">
                  <c:v>84.600000000000009</c:v>
                </c:pt>
                <c:pt idx="45">
                  <c:v>87.300000000000011</c:v>
                </c:pt>
                <c:pt idx="46">
                  <c:v>90.000000000000014</c:v>
                </c:pt>
                <c:pt idx="47">
                  <c:v>92.700000000000017</c:v>
                </c:pt>
                <c:pt idx="48">
                  <c:v>95.4</c:v>
                </c:pt>
                <c:pt idx="49">
                  <c:v>98.100000000000009</c:v>
                </c:pt>
                <c:pt idx="50">
                  <c:v>100.80000000000001</c:v>
                </c:pt>
                <c:pt idx="51">
                  <c:v>103.50000000000001</c:v>
                </c:pt>
                <c:pt idx="52">
                  <c:v>106.20000000000002</c:v>
                </c:pt>
                <c:pt idx="53">
                  <c:v>108.9</c:v>
                </c:pt>
                <c:pt idx="54">
                  <c:v>111.60000000000002</c:v>
                </c:pt>
                <c:pt idx="55">
                  <c:v>114.30000000000001</c:v>
                </c:pt>
                <c:pt idx="56">
                  <c:v>117.00000000000001</c:v>
                </c:pt>
                <c:pt idx="57">
                  <c:v>119.70000000000002</c:v>
                </c:pt>
                <c:pt idx="58">
                  <c:v>122.4</c:v>
                </c:pt>
                <c:pt idx="59">
                  <c:v>125.10000000000002</c:v>
                </c:pt>
                <c:pt idx="60">
                  <c:v>127.80000000000001</c:v>
                </c:pt>
                <c:pt idx="61">
                  <c:v>130.50000000000003</c:v>
                </c:pt>
                <c:pt idx="62">
                  <c:v>133.20000000000002</c:v>
                </c:pt>
                <c:pt idx="63">
                  <c:v>135.9</c:v>
                </c:pt>
                <c:pt idx="64">
                  <c:v>138.60000000000002</c:v>
                </c:pt>
                <c:pt idx="65">
                  <c:v>141.30000000000001</c:v>
                </c:pt>
                <c:pt idx="66">
                  <c:v>144.00000000000003</c:v>
                </c:pt>
                <c:pt idx="67">
                  <c:v>146.70000000000002</c:v>
                </c:pt>
                <c:pt idx="68">
                  <c:v>149.4</c:v>
                </c:pt>
                <c:pt idx="69">
                  <c:v>152.10000000000002</c:v>
                </c:pt>
                <c:pt idx="70">
                  <c:v>154.80000000000001</c:v>
                </c:pt>
                <c:pt idx="71">
                  <c:v>157.50000000000003</c:v>
                </c:pt>
                <c:pt idx="72">
                  <c:v>160.20000000000002</c:v>
                </c:pt>
                <c:pt idx="73">
                  <c:v>162.9</c:v>
                </c:pt>
                <c:pt idx="74">
                  <c:v>165.60000000000002</c:v>
                </c:pt>
                <c:pt idx="75">
                  <c:v>168.3</c:v>
                </c:pt>
                <c:pt idx="76">
                  <c:v>171.00000000000003</c:v>
                </c:pt>
                <c:pt idx="77">
                  <c:v>171.00000000000003</c:v>
                </c:pt>
                <c:pt idx="78">
                  <c:v>171.00000000000003</c:v>
                </c:pt>
                <c:pt idx="79">
                  <c:v>171.00000000000003</c:v>
                </c:pt>
                <c:pt idx="80">
                  <c:v>171.00000000000003</c:v>
                </c:pt>
                <c:pt idx="81">
                  <c:v>171.00000000000003</c:v>
                </c:pt>
                <c:pt idx="82">
                  <c:v>171.00000000000003</c:v>
                </c:pt>
                <c:pt idx="83">
                  <c:v>171.00000000000003</c:v>
                </c:pt>
                <c:pt idx="84">
                  <c:v>171.00000000000003</c:v>
                </c:pt>
                <c:pt idx="85">
                  <c:v>171.00000000000003</c:v>
                </c:pt>
                <c:pt idx="86">
                  <c:v>171.00000000000003</c:v>
                </c:pt>
                <c:pt idx="87">
                  <c:v>171.00000000000003</c:v>
                </c:pt>
                <c:pt idx="88">
                  <c:v>171.00000000000003</c:v>
                </c:pt>
                <c:pt idx="89">
                  <c:v>171.00000000000003</c:v>
                </c:pt>
                <c:pt idx="90">
                  <c:v>171.00000000000003</c:v>
                </c:pt>
                <c:pt idx="91">
                  <c:v>171.00000000000003</c:v>
                </c:pt>
                <c:pt idx="92">
                  <c:v>171.00000000000003</c:v>
                </c:pt>
                <c:pt idx="93">
                  <c:v>171.00000000000003</c:v>
                </c:pt>
                <c:pt idx="94">
                  <c:v>171.00000000000003</c:v>
                </c:pt>
                <c:pt idx="95">
                  <c:v>171.00000000000003</c:v>
                </c:pt>
                <c:pt idx="96">
                  <c:v>171.00000000000003</c:v>
                </c:pt>
                <c:pt idx="97">
                  <c:v>171.00000000000003</c:v>
                </c:pt>
                <c:pt idx="98">
                  <c:v>171.00000000000003</c:v>
                </c:pt>
                <c:pt idx="99">
                  <c:v>171.00000000000003</c:v>
                </c:pt>
                <c:pt idx="100">
                  <c:v>171.00000000000003</c:v>
                </c:pt>
                <c:pt idx="101">
                  <c:v>171.00000000000003</c:v>
                </c:pt>
                <c:pt idx="102">
                  <c:v>171.00000000000003</c:v>
                </c:pt>
                <c:pt idx="103">
                  <c:v>171.00000000000003</c:v>
                </c:pt>
                <c:pt idx="104">
                  <c:v>171.00000000000003</c:v>
                </c:pt>
                <c:pt idx="105">
                  <c:v>171.00000000000003</c:v>
                </c:pt>
                <c:pt idx="106">
                  <c:v>171.00000000000003</c:v>
                </c:pt>
                <c:pt idx="107">
                  <c:v>171.00000000000003</c:v>
                </c:pt>
                <c:pt idx="108">
                  <c:v>171.00000000000003</c:v>
                </c:pt>
                <c:pt idx="109">
                  <c:v>171.00000000000003</c:v>
                </c:pt>
                <c:pt idx="110">
                  <c:v>171.00000000000003</c:v>
                </c:pt>
                <c:pt idx="111">
                  <c:v>171.00000000000003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12.600000000000001</c:v>
                </c:pt>
                <c:pt idx="138">
                  <c:v>12.600000000000001</c:v>
                </c:pt>
                <c:pt idx="139">
                  <c:v>12.600000000000001</c:v>
                </c:pt>
                <c:pt idx="140">
                  <c:v>12.600000000000001</c:v>
                </c:pt>
                <c:pt idx="141">
                  <c:v>12.600000000000001</c:v>
                </c:pt>
                <c:pt idx="142">
                  <c:v>15.750000000000002</c:v>
                </c:pt>
                <c:pt idx="143">
                  <c:v>18.900000000000002</c:v>
                </c:pt>
                <c:pt idx="144">
                  <c:v>22.05</c:v>
                </c:pt>
                <c:pt idx="145">
                  <c:v>25.200000000000003</c:v>
                </c:pt>
                <c:pt idx="146">
                  <c:v>28.35</c:v>
                </c:pt>
                <c:pt idx="147">
                  <c:v>31.500000000000004</c:v>
                </c:pt>
                <c:pt idx="148">
                  <c:v>34.650000000000006</c:v>
                </c:pt>
                <c:pt idx="149">
                  <c:v>37.800000000000004</c:v>
                </c:pt>
                <c:pt idx="150">
                  <c:v>40.950000000000003</c:v>
                </c:pt>
                <c:pt idx="151">
                  <c:v>44.1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10.500000000000002</c:v>
                </c:pt>
                <c:pt idx="163">
                  <c:v>10.500000000000002</c:v>
                </c:pt>
                <c:pt idx="164">
                  <c:v>10.500000000000002</c:v>
                </c:pt>
                <c:pt idx="165">
                  <c:v>10.500000000000002</c:v>
                </c:pt>
                <c:pt idx="166">
                  <c:v>12.600000000000001</c:v>
                </c:pt>
                <c:pt idx="167">
                  <c:v>15.750000000000002</c:v>
                </c:pt>
                <c:pt idx="168">
                  <c:v>18.900000000000002</c:v>
                </c:pt>
                <c:pt idx="169">
                  <c:v>22.05</c:v>
                </c:pt>
                <c:pt idx="170">
                  <c:v>25.200000000000003</c:v>
                </c:pt>
                <c:pt idx="171">
                  <c:v>28.35</c:v>
                </c:pt>
                <c:pt idx="172">
                  <c:v>31.500000000000004</c:v>
                </c:pt>
                <c:pt idx="173">
                  <c:v>34.650000000000006</c:v>
                </c:pt>
                <c:pt idx="174">
                  <c:v>37.800000000000004</c:v>
                </c:pt>
                <c:pt idx="175">
                  <c:v>40.950000000000003</c:v>
                </c:pt>
                <c:pt idx="176">
                  <c:v>44.1</c:v>
                </c:pt>
                <c:pt idx="177">
                  <c:v>47.250000000000007</c:v>
                </c:pt>
                <c:pt idx="178">
                  <c:v>50.400000000000006</c:v>
                </c:pt>
                <c:pt idx="179">
                  <c:v>53.550000000000004</c:v>
                </c:pt>
                <c:pt idx="180">
                  <c:v>56.7</c:v>
                </c:pt>
                <c:pt idx="181">
                  <c:v>59.850000000000009</c:v>
                </c:pt>
                <c:pt idx="182">
                  <c:v>63.000000000000007</c:v>
                </c:pt>
                <c:pt idx="183">
                  <c:v>65.7</c:v>
                </c:pt>
                <c:pt idx="184">
                  <c:v>68.400000000000006</c:v>
                </c:pt>
                <c:pt idx="185">
                  <c:v>71.100000000000009</c:v>
                </c:pt>
                <c:pt idx="186">
                  <c:v>73.800000000000011</c:v>
                </c:pt>
                <c:pt idx="187">
                  <c:v>76.500000000000014</c:v>
                </c:pt>
                <c:pt idx="188">
                  <c:v>79.200000000000017</c:v>
                </c:pt>
                <c:pt idx="189">
                  <c:v>81.900000000000006</c:v>
                </c:pt>
                <c:pt idx="190">
                  <c:v>84.600000000000009</c:v>
                </c:pt>
                <c:pt idx="191">
                  <c:v>87.300000000000011</c:v>
                </c:pt>
                <c:pt idx="192">
                  <c:v>90.000000000000014</c:v>
                </c:pt>
                <c:pt idx="193">
                  <c:v>92.700000000000017</c:v>
                </c:pt>
                <c:pt idx="194">
                  <c:v>95.4</c:v>
                </c:pt>
                <c:pt idx="195">
                  <c:v>98.100000000000009</c:v>
                </c:pt>
                <c:pt idx="196">
                  <c:v>100.80000000000001</c:v>
                </c:pt>
                <c:pt idx="197">
                  <c:v>103.50000000000001</c:v>
                </c:pt>
                <c:pt idx="198">
                  <c:v>106.20000000000002</c:v>
                </c:pt>
                <c:pt idx="199">
                  <c:v>108.9</c:v>
                </c:pt>
                <c:pt idx="200">
                  <c:v>111.60000000000002</c:v>
                </c:pt>
                <c:pt idx="201">
                  <c:v>114.30000000000001</c:v>
                </c:pt>
                <c:pt idx="202">
                  <c:v>117.00000000000001</c:v>
                </c:pt>
                <c:pt idx="203">
                  <c:v>119.70000000000002</c:v>
                </c:pt>
                <c:pt idx="204">
                  <c:v>122.4</c:v>
                </c:pt>
                <c:pt idx="205">
                  <c:v>125.10000000000002</c:v>
                </c:pt>
                <c:pt idx="206">
                  <c:v>127.80000000000001</c:v>
                </c:pt>
                <c:pt idx="207">
                  <c:v>130.50000000000003</c:v>
                </c:pt>
                <c:pt idx="208">
                  <c:v>133.20000000000002</c:v>
                </c:pt>
                <c:pt idx="209">
                  <c:v>135.9</c:v>
                </c:pt>
                <c:pt idx="210">
                  <c:v>138.60000000000002</c:v>
                </c:pt>
                <c:pt idx="211">
                  <c:v>141.30000000000001</c:v>
                </c:pt>
                <c:pt idx="212">
                  <c:v>144.00000000000003</c:v>
                </c:pt>
                <c:pt idx="213">
                  <c:v>42.000000000000007</c:v>
                </c:pt>
                <c:pt idx="214">
                  <c:v>42.000000000000007</c:v>
                </c:pt>
                <c:pt idx="215">
                  <c:v>42.000000000000007</c:v>
                </c:pt>
                <c:pt idx="216">
                  <c:v>42.000000000000007</c:v>
                </c:pt>
                <c:pt idx="217">
                  <c:v>42.000000000000007</c:v>
                </c:pt>
                <c:pt idx="218">
                  <c:v>42.000000000000007</c:v>
                </c:pt>
                <c:pt idx="219">
                  <c:v>42.000000000000007</c:v>
                </c:pt>
                <c:pt idx="220">
                  <c:v>42.000000000000007</c:v>
                </c:pt>
                <c:pt idx="221">
                  <c:v>42.000000000000007</c:v>
                </c:pt>
                <c:pt idx="222">
                  <c:v>42.000000000000007</c:v>
                </c:pt>
                <c:pt idx="223">
                  <c:v>42.000000000000007</c:v>
                </c:pt>
                <c:pt idx="224">
                  <c:v>42.000000000000007</c:v>
                </c:pt>
                <c:pt idx="225">
                  <c:v>42.000000000000007</c:v>
                </c:pt>
                <c:pt idx="226">
                  <c:v>42.000000000000007</c:v>
                </c:pt>
                <c:pt idx="227">
                  <c:v>42.000000000000007</c:v>
                </c:pt>
                <c:pt idx="228">
                  <c:v>42.000000000000007</c:v>
                </c:pt>
                <c:pt idx="229">
                  <c:v>42.000000000000007</c:v>
                </c:pt>
                <c:pt idx="230">
                  <c:v>42.000000000000007</c:v>
                </c:pt>
                <c:pt idx="231">
                  <c:v>42.000000000000007</c:v>
                </c:pt>
                <c:pt idx="232">
                  <c:v>42.000000000000007</c:v>
                </c:pt>
                <c:pt idx="233">
                  <c:v>42.000000000000007</c:v>
                </c:pt>
                <c:pt idx="234">
                  <c:v>42.000000000000007</c:v>
                </c:pt>
                <c:pt idx="235">
                  <c:v>42.000000000000007</c:v>
                </c:pt>
                <c:pt idx="236">
                  <c:v>42.000000000000007</c:v>
                </c:pt>
                <c:pt idx="237">
                  <c:v>42.000000000000007</c:v>
                </c:pt>
                <c:pt idx="238">
                  <c:v>42.000000000000007</c:v>
                </c:pt>
                <c:pt idx="239">
                  <c:v>42.000000000000007</c:v>
                </c:pt>
                <c:pt idx="240">
                  <c:v>42.000000000000007</c:v>
                </c:pt>
                <c:pt idx="241">
                  <c:v>42.000000000000007</c:v>
                </c:pt>
                <c:pt idx="242">
                  <c:v>42.000000000000007</c:v>
                </c:pt>
                <c:pt idx="243">
                  <c:v>42.000000000000007</c:v>
                </c:pt>
                <c:pt idx="244">
                  <c:v>42.000000000000007</c:v>
                </c:pt>
                <c:pt idx="245">
                  <c:v>42.000000000000007</c:v>
                </c:pt>
                <c:pt idx="246">
                  <c:v>42.000000000000007</c:v>
                </c:pt>
                <c:pt idx="247">
                  <c:v>42.000000000000007</c:v>
                </c:pt>
                <c:pt idx="248">
                  <c:v>42.000000000000007</c:v>
                </c:pt>
                <c:pt idx="249">
                  <c:v>42.000000000000007</c:v>
                </c:pt>
                <c:pt idx="250">
                  <c:v>42.000000000000007</c:v>
                </c:pt>
                <c:pt idx="251">
                  <c:v>42.000000000000007</c:v>
                </c:pt>
                <c:pt idx="252">
                  <c:v>42.000000000000007</c:v>
                </c:pt>
                <c:pt idx="253">
                  <c:v>42.000000000000007</c:v>
                </c:pt>
                <c:pt idx="254">
                  <c:v>42.000000000000007</c:v>
                </c:pt>
                <c:pt idx="255">
                  <c:v>42.000000000000007</c:v>
                </c:pt>
                <c:pt idx="256">
                  <c:v>42.000000000000007</c:v>
                </c:pt>
                <c:pt idx="257">
                  <c:v>42.000000000000007</c:v>
                </c:pt>
                <c:pt idx="258">
                  <c:v>42.000000000000007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5A5-46D7-89EB-34AF30E6B4C5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Vandbalance!#REF!</c:f>
            </c:numRef>
          </c:xVal>
          <c:yVal>
            <c:numRef>
              <c:f>Vandbalance!$CY$14:$CY$272</c:f>
              <c:numCache>
                <c:formatCode>0</c:formatCode>
                <c:ptCount val="259"/>
                <c:pt idx="0">
                  <c:v>5.7278480529785103</c:v>
                </c:pt>
                <c:pt idx="1">
                  <c:v>10</c:v>
                </c:pt>
                <c:pt idx="2">
                  <c:v>7.2099999046325607</c:v>
                </c:pt>
                <c:pt idx="3">
                  <c:v>9.7256959152221611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10.688881309232585</c:v>
                </c:pt>
                <c:pt idx="17">
                  <c:v>10.976043641616711</c:v>
                </c:pt>
                <c:pt idx="18">
                  <c:v>11.525256650921554</c:v>
                </c:pt>
                <c:pt idx="19">
                  <c:v>11.55</c:v>
                </c:pt>
                <c:pt idx="20">
                  <c:v>12.393943872366203</c:v>
                </c:pt>
                <c:pt idx="21">
                  <c:v>12.970254812299272</c:v>
                </c:pt>
                <c:pt idx="22">
                  <c:v>14.049475024859779</c:v>
                </c:pt>
                <c:pt idx="23">
                  <c:v>15.306356801883773</c:v>
                </c:pt>
                <c:pt idx="24">
                  <c:v>16.583142313838522</c:v>
                </c:pt>
                <c:pt idx="25">
                  <c:v>17.971704699897515</c:v>
                </c:pt>
                <c:pt idx="26">
                  <c:v>19.575207524569059</c:v>
                </c:pt>
                <c:pt idx="27">
                  <c:v>21.483112534259298</c:v>
                </c:pt>
                <c:pt idx="28">
                  <c:v>23.632551757633756</c:v>
                </c:pt>
                <c:pt idx="29">
                  <c:v>-3.995471487076685E-2</c:v>
                </c:pt>
                <c:pt idx="30">
                  <c:v>4.5229465294077329</c:v>
                </c:pt>
                <c:pt idx="31">
                  <c:v>10.714674081060636</c:v>
                </c:pt>
                <c:pt idx="32">
                  <c:v>13.075274449809029</c:v>
                </c:pt>
                <c:pt idx="33">
                  <c:v>16.068301419017189</c:v>
                </c:pt>
                <c:pt idx="34">
                  <c:v>19.091715672753971</c:v>
                </c:pt>
                <c:pt idx="35">
                  <c:v>22.129948719171963</c:v>
                </c:pt>
                <c:pt idx="36">
                  <c:v>23.831284185986547</c:v>
                </c:pt>
                <c:pt idx="37">
                  <c:v>27.169478121623499</c:v>
                </c:pt>
                <c:pt idx="38">
                  <c:v>30.569350212486754</c:v>
                </c:pt>
                <c:pt idx="39">
                  <c:v>33.336265883734676</c:v>
                </c:pt>
                <c:pt idx="40">
                  <c:v>36.886224201009476</c:v>
                </c:pt>
                <c:pt idx="41">
                  <c:v>39.982374076224588</c:v>
                </c:pt>
                <c:pt idx="42">
                  <c:v>43.395147986625659</c:v>
                </c:pt>
                <c:pt idx="43">
                  <c:v>46.830347874920456</c:v>
                </c:pt>
                <c:pt idx="44">
                  <c:v>50.319824043812972</c:v>
                </c:pt>
                <c:pt idx="45">
                  <c:v>53.168979649285802</c:v>
                </c:pt>
                <c:pt idx="46">
                  <c:v>56.429879435657178</c:v>
                </c:pt>
                <c:pt idx="47">
                  <c:v>59.713551923770268</c:v>
                </c:pt>
                <c:pt idx="48">
                  <c:v>62.709054530665618</c:v>
                </c:pt>
                <c:pt idx="49">
                  <c:v>65.531908654813208</c:v>
                </c:pt>
                <c:pt idx="50">
                  <c:v>68.492003524581321</c:v>
                </c:pt>
                <c:pt idx="51">
                  <c:v>71.367360479463798</c:v>
                </c:pt>
                <c:pt idx="52">
                  <c:v>74.156695336912591</c:v>
                </c:pt>
                <c:pt idx="53">
                  <c:v>76.774441251604372</c:v>
                </c:pt>
                <c:pt idx="54">
                  <c:v>79.287186490476344</c:v>
                </c:pt>
                <c:pt idx="55">
                  <c:v>81.978877427360686</c:v>
                </c:pt>
                <c:pt idx="56">
                  <c:v>84.546708658422546</c:v>
                </c:pt>
                <c:pt idx="57">
                  <c:v>84.828386760039535</c:v>
                </c:pt>
                <c:pt idx="58">
                  <c:v>84.061619984035502</c:v>
                </c:pt>
                <c:pt idx="59">
                  <c:v>86.979949047786675</c:v>
                </c:pt>
                <c:pt idx="60">
                  <c:v>89.869006093080827</c:v>
                </c:pt>
                <c:pt idx="61">
                  <c:v>92.290968526282299</c:v>
                </c:pt>
                <c:pt idx="62">
                  <c:v>94.824235270431785</c:v>
                </c:pt>
                <c:pt idx="63">
                  <c:v>97.517555003909834</c:v>
                </c:pt>
                <c:pt idx="64">
                  <c:v>100.27319883739798</c:v>
                </c:pt>
                <c:pt idx="65">
                  <c:v>102.94763874557239</c:v>
                </c:pt>
                <c:pt idx="66">
                  <c:v>105.42816414470394</c:v>
                </c:pt>
                <c:pt idx="67">
                  <c:v>107.62984992423455</c:v>
                </c:pt>
                <c:pt idx="68">
                  <c:v>109.52023020464732</c:v>
                </c:pt>
                <c:pt idx="69">
                  <c:v>112.06225117583659</c:v>
                </c:pt>
                <c:pt idx="70">
                  <c:v>107.21269045626863</c:v>
                </c:pt>
                <c:pt idx="71">
                  <c:v>111.34515784554124</c:v>
                </c:pt>
                <c:pt idx="72">
                  <c:v>113.74104806633932</c:v>
                </c:pt>
                <c:pt idx="73">
                  <c:v>115.55176636058948</c:v>
                </c:pt>
                <c:pt idx="74">
                  <c:v>114.79229586373197</c:v>
                </c:pt>
                <c:pt idx="75">
                  <c:v>114.97528152377279</c:v>
                </c:pt>
                <c:pt idx="76">
                  <c:v>104.86817565052597</c:v>
                </c:pt>
                <c:pt idx="77">
                  <c:v>106.21072416740881</c:v>
                </c:pt>
                <c:pt idx="78">
                  <c:v>107.64958451283395</c:v>
                </c:pt>
                <c:pt idx="79">
                  <c:v>110.38726355851897</c:v>
                </c:pt>
                <c:pt idx="80">
                  <c:v>110.77103397463303</c:v>
                </c:pt>
                <c:pt idx="81">
                  <c:v>111.68840049118636</c:v>
                </c:pt>
                <c:pt idx="82">
                  <c:v>114.2646802718759</c:v>
                </c:pt>
                <c:pt idx="83">
                  <c:v>116.79811441818899</c:v>
                </c:pt>
                <c:pt idx="84">
                  <c:v>119.04535872974938</c:v>
                </c:pt>
                <c:pt idx="85">
                  <c:v>121.02777793848711</c:v>
                </c:pt>
                <c:pt idx="86">
                  <c:v>122.71824358138095</c:v>
                </c:pt>
                <c:pt idx="87">
                  <c:v>124.70677863532357</c:v>
                </c:pt>
                <c:pt idx="88">
                  <c:v>126.74305229864186</c:v>
                </c:pt>
                <c:pt idx="89">
                  <c:v>127.69502812360645</c:v>
                </c:pt>
                <c:pt idx="90">
                  <c:v>129.22163070452731</c:v>
                </c:pt>
                <c:pt idx="91">
                  <c:v>130.80102082109917</c:v>
                </c:pt>
                <c:pt idx="92">
                  <c:v>131.66577463682734</c:v>
                </c:pt>
                <c:pt idx="93">
                  <c:v>133.06943962195803</c:v>
                </c:pt>
                <c:pt idx="94">
                  <c:v>134.43497830197725</c:v>
                </c:pt>
                <c:pt idx="95">
                  <c:v>136.13300386900463</c:v>
                </c:pt>
                <c:pt idx="96">
                  <c:v>137.6089130718079</c:v>
                </c:pt>
                <c:pt idx="97">
                  <c:v>139.24753667029782</c:v>
                </c:pt>
                <c:pt idx="98">
                  <c:v>140.90054090285074</c:v>
                </c:pt>
                <c:pt idx="99">
                  <c:v>142.46049419815535</c:v>
                </c:pt>
                <c:pt idx="100">
                  <c:v>142.99376389952684</c:v>
                </c:pt>
                <c:pt idx="101">
                  <c:v>144.1903952246528</c:v>
                </c:pt>
                <c:pt idx="102">
                  <c:v>145.33355976012103</c:v>
                </c:pt>
                <c:pt idx="103">
                  <c:v>146.60966039994585</c:v>
                </c:pt>
                <c:pt idx="104">
                  <c:v>147.15401004040714</c:v>
                </c:pt>
                <c:pt idx="105">
                  <c:v>148.22880287328832</c:v>
                </c:pt>
                <c:pt idx="106">
                  <c:v>149.25534723759154</c:v>
                </c:pt>
                <c:pt idx="107">
                  <c:v>149.91363070675385</c:v>
                </c:pt>
                <c:pt idx="108">
                  <c:v>150.97048646219554</c:v>
                </c:pt>
                <c:pt idx="109">
                  <c:v>151.64272626863479</c:v>
                </c:pt>
                <c:pt idx="110">
                  <c:v>152.32123422865459</c:v>
                </c:pt>
                <c:pt idx="111">
                  <c:v>153.1931586147175</c:v>
                </c:pt>
                <c:pt idx="112">
                  <c:v>9.3719485932070317</c:v>
                </c:pt>
                <c:pt idx="113">
                  <c:v>9.6075664290999292</c:v>
                </c:pt>
                <c:pt idx="114">
                  <c:v>9.9510804770725887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1.3346118893951644</c:v>
                </c:pt>
                <c:pt idx="119">
                  <c:v>1.4569959147857166</c:v>
                </c:pt>
                <c:pt idx="120">
                  <c:v>1.6888011611418623</c:v>
                </c:pt>
                <c:pt idx="121">
                  <c:v>3.6622189200835127</c:v>
                </c:pt>
                <c:pt idx="122">
                  <c:v>4.5495607174353498</c:v>
                </c:pt>
                <c:pt idx="123">
                  <c:v>5.6584214485602198</c:v>
                </c:pt>
                <c:pt idx="124">
                  <c:v>7.2381682909445502</c:v>
                </c:pt>
                <c:pt idx="125">
                  <c:v>8.1381682671026923</c:v>
                </c:pt>
                <c:pt idx="126">
                  <c:v>9.8432316101507809</c:v>
                </c:pt>
                <c:pt idx="127">
                  <c:v>10</c:v>
                </c:pt>
                <c:pt idx="128">
                  <c:v>10</c:v>
                </c:pt>
                <c:pt idx="129">
                  <c:v>9.7200000059604648</c:v>
                </c:pt>
                <c:pt idx="130">
                  <c:v>0</c:v>
                </c:pt>
                <c:pt idx="131">
                  <c:v>7.7721533775330087E-2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0.34810125827788951</c:v>
                </c:pt>
                <c:pt idx="137">
                  <c:v>2.9520384196936202</c:v>
                </c:pt>
                <c:pt idx="138">
                  <c:v>4.3204928594290308</c:v>
                </c:pt>
                <c:pt idx="139">
                  <c:v>4.867251167197483</c:v>
                </c:pt>
                <c:pt idx="140">
                  <c:v>3.3994535786329791</c:v>
                </c:pt>
                <c:pt idx="141">
                  <c:v>4.2923383600889693</c:v>
                </c:pt>
                <c:pt idx="142">
                  <c:v>6.2232313687690581</c:v>
                </c:pt>
                <c:pt idx="143">
                  <c:v>8.6845041496353836</c:v>
                </c:pt>
                <c:pt idx="144">
                  <c:v>8.8988695668354652</c:v>
                </c:pt>
                <c:pt idx="145">
                  <c:v>3.1718864517665253</c:v>
                </c:pt>
                <c:pt idx="146">
                  <c:v>4.8257086598433716</c:v>
                </c:pt>
                <c:pt idx="147">
                  <c:v>6.5599424737289169</c:v>
                </c:pt>
                <c:pt idx="148">
                  <c:v>2.6464164141701829</c:v>
                </c:pt>
                <c:pt idx="149">
                  <c:v>4.2267959710823035</c:v>
                </c:pt>
                <c:pt idx="150">
                  <c:v>6.0162047481500665</c:v>
                </c:pt>
                <c:pt idx="151">
                  <c:v>3.0484335715455515</c:v>
                </c:pt>
                <c:pt idx="152">
                  <c:v>0.49007213294943774</c:v>
                </c:pt>
                <c:pt idx="153">
                  <c:v>0.59526200563153253</c:v>
                </c:pt>
                <c:pt idx="154">
                  <c:v>1.2952619937106036</c:v>
                </c:pt>
                <c:pt idx="155">
                  <c:v>1.8788063076182269</c:v>
                </c:pt>
                <c:pt idx="156">
                  <c:v>2.1688063195391551</c:v>
                </c:pt>
                <c:pt idx="157">
                  <c:v>2.9688063314600841</c:v>
                </c:pt>
                <c:pt idx="158">
                  <c:v>3.3903253129168398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0.34620103087784138</c:v>
                </c:pt>
                <c:pt idx="163">
                  <c:v>-0.22092977611506193</c:v>
                </c:pt>
                <c:pt idx="164">
                  <c:v>-9.2918615911408153E-3</c:v>
                </c:pt>
                <c:pt idx="165">
                  <c:v>-1.0458589066590918E-2</c:v>
                </c:pt>
                <c:pt idx="166">
                  <c:v>9.1413228130010182E-2</c:v>
                </c:pt>
                <c:pt idx="167">
                  <c:v>-0.11838777993689042</c:v>
                </c:pt>
                <c:pt idx="168">
                  <c:v>0.43620075971323402</c:v>
                </c:pt>
                <c:pt idx="169">
                  <c:v>1.0976231373241028</c:v>
                </c:pt>
                <c:pt idx="170">
                  <c:v>1.9073441806547677</c:v>
                </c:pt>
                <c:pt idx="171">
                  <c:v>2.5347867398793689</c:v>
                </c:pt>
                <c:pt idx="172">
                  <c:v>1.9387413077016049</c:v>
                </c:pt>
                <c:pt idx="173">
                  <c:v>-0.21457425874461222</c:v>
                </c:pt>
                <c:pt idx="174">
                  <c:v>-0.24581936871719989</c:v>
                </c:pt>
                <c:pt idx="175">
                  <c:v>-3.0492022884388348E-2</c:v>
                </c:pt>
                <c:pt idx="176">
                  <c:v>0.25858545947130551</c:v>
                </c:pt>
                <c:pt idx="177">
                  <c:v>0.49469511589619941</c:v>
                </c:pt>
                <c:pt idx="178">
                  <c:v>-4.4370134534560179E-2</c:v>
                </c:pt>
                <c:pt idx="179">
                  <c:v>0.18535805002093753</c:v>
                </c:pt>
                <c:pt idx="180">
                  <c:v>0.53859256931045962</c:v>
                </c:pt>
                <c:pt idx="181">
                  <c:v>0.88395672525370372</c:v>
                </c:pt>
                <c:pt idx="182">
                  <c:v>0.27851780403167226</c:v>
                </c:pt>
                <c:pt idx="183">
                  <c:v>1.6656502492025993E-2</c:v>
                </c:pt>
                <c:pt idx="184">
                  <c:v>-0.5599375266060207</c:v>
                </c:pt>
                <c:pt idx="185">
                  <c:v>-9.3353286454174622E-2</c:v>
                </c:pt>
                <c:pt idx="186">
                  <c:v>7.1162205087119901E-2</c:v>
                </c:pt>
                <c:pt idx="187">
                  <c:v>0.26478575475744037</c:v>
                </c:pt>
                <c:pt idx="188">
                  <c:v>0.410229120624237</c:v>
                </c:pt>
                <c:pt idx="189">
                  <c:v>-0.7137444204819019</c:v>
                </c:pt>
                <c:pt idx="190">
                  <c:v>-0.19462488427153346</c:v>
                </c:pt>
                <c:pt idx="191">
                  <c:v>-3.1013493467042963E-2</c:v>
                </c:pt>
                <c:pt idx="192">
                  <c:v>6.7962729912338204E-2</c:v>
                </c:pt>
                <c:pt idx="193">
                  <c:v>0.17478555769748993</c:v>
                </c:pt>
                <c:pt idx="194">
                  <c:v>0.27772135523407826</c:v>
                </c:pt>
                <c:pt idx="195">
                  <c:v>0.37076957374978292</c:v>
                </c:pt>
                <c:pt idx="196">
                  <c:v>0.46410532940797111</c:v>
                </c:pt>
                <c:pt idx="197">
                  <c:v>0.55605460843270293</c:v>
                </c:pt>
                <c:pt idx="198">
                  <c:v>0.64800388745743476</c:v>
                </c:pt>
                <c:pt idx="199">
                  <c:v>0.73995316648216658</c:v>
                </c:pt>
                <c:pt idx="200">
                  <c:v>0.8319024455068984</c:v>
                </c:pt>
                <c:pt idx="201">
                  <c:v>0.91925114303838029</c:v>
                </c:pt>
                <c:pt idx="202">
                  <c:v>1.0079863171569627</c:v>
                </c:pt>
                <c:pt idx="203">
                  <c:v>1.0959022096200641</c:v>
                </c:pt>
                <c:pt idx="204">
                  <c:v>1.1877254452133172</c:v>
                </c:pt>
                <c:pt idx="205">
                  <c:v>-4.7063440239066381</c:v>
                </c:pt>
                <c:pt idx="206">
                  <c:v>-2.4889781141623644</c:v>
                </c:pt>
                <c:pt idx="207">
                  <c:v>-1.4246374737698204</c:v>
                </c:pt>
                <c:pt idx="208">
                  <c:v>-3.0982507994780235</c:v>
                </c:pt>
                <c:pt idx="209">
                  <c:v>-3.1709567590994538</c:v>
                </c:pt>
                <c:pt idx="210">
                  <c:v>-3.0501433392352624</c:v>
                </c:pt>
                <c:pt idx="211">
                  <c:v>-3.3488711154894588</c:v>
                </c:pt>
                <c:pt idx="212">
                  <c:v>-5.6101480235602423</c:v>
                </c:pt>
                <c:pt idx="213">
                  <c:v>-0.64900402988381956</c:v>
                </c:pt>
                <c:pt idx="214">
                  <c:v>-7.6352945352930135E-2</c:v>
                </c:pt>
                <c:pt idx="215">
                  <c:v>-6.7591470931063213E-2</c:v>
                </c:pt>
                <c:pt idx="216">
                  <c:v>0.15465402442502807</c:v>
                </c:pt>
                <c:pt idx="217">
                  <c:v>0.37689951978111935</c:v>
                </c:pt>
                <c:pt idx="218">
                  <c:v>0.48649038434643188</c:v>
                </c:pt>
                <c:pt idx="219">
                  <c:v>0.63465404423747174</c:v>
                </c:pt>
                <c:pt idx="220">
                  <c:v>0.81243988430815506</c:v>
                </c:pt>
                <c:pt idx="221">
                  <c:v>0.84443388685177467</c:v>
                </c:pt>
                <c:pt idx="222">
                  <c:v>8.5157182874127102E-3</c:v>
                </c:pt>
                <c:pt idx="223">
                  <c:v>-0.38042139468322489</c:v>
                </c:pt>
                <c:pt idx="224">
                  <c:v>-0.8543512020995081</c:v>
                </c:pt>
                <c:pt idx="225">
                  <c:v>-0.51061342198053694</c:v>
                </c:pt>
                <c:pt idx="226">
                  <c:v>-0.76726996190131302</c:v>
                </c:pt>
                <c:pt idx="227">
                  <c:v>-0.37106745128303942</c:v>
                </c:pt>
                <c:pt idx="228">
                  <c:v>-3.8758322081577035E-2</c:v>
                </c:pt>
                <c:pt idx="229">
                  <c:v>0.19613732514694959</c:v>
                </c:pt>
                <c:pt idx="230">
                  <c:v>0.27021915509246952</c:v>
                </c:pt>
                <c:pt idx="231">
                  <c:v>0.34430098503798945</c:v>
                </c:pt>
                <c:pt idx="232">
                  <c:v>-2.2970648120917758E-2</c:v>
                </c:pt>
                <c:pt idx="233">
                  <c:v>0.27335667166116906</c:v>
                </c:pt>
                <c:pt idx="234">
                  <c:v>0.49560216701726034</c:v>
                </c:pt>
                <c:pt idx="235">
                  <c:v>0.77751923229852338</c:v>
                </c:pt>
                <c:pt idx="236">
                  <c:v>0.97761923527875183</c:v>
                </c:pt>
                <c:pt idx="237">
                  <c:v>0.74170106522426948</c:v>
                </c:pt>
                <c:pt idx="238">
                  <c:v>-0.13642816009835457</c:v>
                </c:pt>
                <c:pt idx="239">
                  <c:v>-9.6983180237728561E-3</c:v>
                </c:pt>
                <c:pt idx="240">
                  <c:v>0.11689720752420385</c:v>
                </c:pt>
                <c:pt idx="241">
                  <c:v>0.26506086741524371</c:v>
                </c:pt>
                <c:pt idx="242">
                  <c:v>-1.015538010175618</c:v>
                </c:pt>
                <c:pt idx="243">
                  <c:v>-0.2412432224141412</c:v>
                </c:pt>
                <c:pt idx="244">
                  <c:v>-0.4787000308331173</c:v>
                </c:pt>
                <c:pt idx="245">
                  <c:v>-1.0497977816468591</c:v>
                </c:pt>
                <c:pt idx="246">
                  <c:v>-0.54165117463690393</c:v>
                </c:pt>
                <c:pt idx="247">
                  <c:v>-5.0122942432111017E-2</c:v>
                </c:pt>
                <c:pt idx="248">
                  <c:v>-1.1410413707196199E-2</c:v>
                </c:pt>
                <c:pt idx="249">
                  <c:v>-0.57810036952778887</c:v>
                </c:pt>
                <c:pt idx="250">
                  <c:v>-1.126150216054512</c:v>
                </c:pt>
                <c:pt idx="251">
                  <c:v>-1.8772837597552723</c:v>
                </c:pt>
                <c:pt idx="252">
                  <c:v>-0.40187450343147901</c:v>
                </c:pt>
                <c:pt idx="253">
                  <c:v>-5.0989971431150138E-2</c:v>
                </c:pt>
                <c:pt idx="254">
                  <c:v>0.17125552392494114</c:v>
                </c:pt>
                <c:pt idx="255">
                  <c:v>0.46758284370702796</c:v>
                </c:pt>
                <c:pt idx="256">
                  <c:v>0.15901004943047781</c:v>
                </c:pt>
                <c:pt idx="257">
                  <c:v>-4.6122061675845316E-2</c:v>
                </c:pt>
                <c:pt idx="258">
                  <c:v>-2.3680912979600066E-3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5A5-46D7-89EB-34AF30E6B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8117496"/>
        <c:axId val="79811224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2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Vandbalance!#REF!</c15:sqref>
                        </c15:formulaRef>
                      </c:ext>
                    </c:extLst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Vandbalance!$CZ$14:$CZ$272</c15:sqref>
                        </c15:formulaRef>
                      </c:ext>
                    </c:extLst>
                    <c:numCache>
                      <c:formatCode>0</c:formatCode>
                      <c:ptCount val="259"/>
                      <c:pt idx="0">
                        <c:v>5.7278480529785156</c:v>
                      </c:pt>
                      <c:pt idx="1">
                        <c:v>10.678609809540859</c:v>
                      </c:pt>
                      <c:pt idx="2">
                        <c:v>7.888609714173441</c:v>
                      </c:pt>
                      <c:pt idx="3">
                        <c:v>10.404305724763049</c:v>
                      </c:pt>
                      <c:pt idx="4">
                        <c:v>11.45280223267747</c:v>
                      </c:pt>
                      <c:pt idx="5">
                        <c:v>12.225027695654461</c:v>
                      </c:pt>
                      <c:pt idx="6">
                        <c:v>12.993515504984032</c:v>
                      </c:pt>
                      <c:pt idx="7">
                        <c:v>13.726352573143856</c:v>
                      </c:pt>
                      <c:pt idx="8">
                        <c:v>14.495956156486386</c:v>
                      </c:pt>
                      <c:pt idx="9">
                        <c:v>15.257101752727664</c:v>
                      </c:pt>
                      <c:pt idx="10">
                        <c:v>15.765177059041292</c:v>
                      </c:pt>
                      <c:pt idx="11">
                        <c:v>15.955299215049564</c:v>
                      </c:pt>
                      <c:pt idx="12">
                        <c:v>16.286357346164067</c:v>
                      </c:pt>
                      <c:pt idx="13">
                        <c:v>16.869754561110028</c:v>
                      </c:pt>
                      <c:pt idx="14">
                        <c:v>17.548502679551632</c:v>
                      </c:pt>
                      <c:pt idx="15">
                        <c:v>17.985207294494529</c:v>
                      </c:pt>
                      <c:pt idx="16">
                        <c:v>18.597212384432282</c:v>
                      </c:pt>
                      <c:pt idx="17">
                        <c:v>18.88437471681641</c:v>
                      </c:pt>
                      <c:pt idx="18">
                        <c:v>19.43358772612126</c:v>
                      </c:pt>
                      <c:pt idx="19">
                        <c:v>19.712449903026879</c:v>
                      </c:pt>
                      <c:pt idx="20">
                        <c:v>20.502642929371262</c:v>
                      </c:pt>
                      <c:pt idx="21">
                        <c:v>20.917701331238874</c:v>
                      </c:pt>
                      <c:pt idx="22">
                        <c:v>21.835669005733962</c:v>
                      </c:pt>
                      <c:pt idx="23">
                        <c:v>22.931298244692499</c:v>
                      </c:pt>
                      <c:pt idx="24">
                        <c:v>24.046831218581758</c:v>
                      </c:pt>
                      <c:pt idx="25">
                        <c:v>25.274141066575396</c:v>
                      </c:pt>
                      <c:pt idx="26">
                        <c:v>26.716391353181507</c:v>
                      </c:pt>
                      <c:pt idx="27">
                        <c:v>28.463043824806306</c:v>
                      </c:pt>
                      <c:pt idx="28">
                        <c:v>30.451230510115323</c:v>
                      </c:pt>
                      <c:pt idx="29">
                        <c:v>6.4339432488202419</c:v>
                      </c:pt>
                      <c:pt idx="30">
                        <c:v>10.801050322374238</c:v>
                      </c:pt>
                      <c:pt idx="31">
                        <c:v>16.836938418173332</c:v>
                      </c:pt>
                      <c:pt idx="32">
                        <c:v>19.041699331067946</c:v>
                      </c:pt>
                      <c:pt idx="33">
                        <c:v>21.878886844422311</c:v>
                      </c:pt>
                      <c:pt idx="34">
                        <c:v>24.746461642305292</c:v>
                      </c:pt>
                      <c:pt idx="35">
                        <c:v>27.628855232869512</c:v>
                      </c:pt>
                      <c:pt idx="36">
                        <c:v>29.17435124383033</c:v>
                      </c:pt>
                      <c:pt idx="37">
                        <c:v>32.378968503021184</c:v>
                      </c:pt>
                      <c:pt idx="38">
                        <c:v>35.645263917438371</c:v>
                      </c:pt>
                      <c:pt idx="39">
                        <c:v>38.278602912240189</c:v>
                      </c:pt>
                      <c:pt idx="40">
                        <c:v>41.694984553068878</c:v>
                      </c:pt>
                      <c:pt idx="41">
                        <c:v>44.657557751837899</c:v>
                      </c:pt>
                      <c:pt idx="42">
                        <c:v>47.936754985792874</c:v>
                      </c:pt>
                      <c:pt idx="43">
                        <c:v>51.238378197641566</c:v>
                      </c:pt>
                      <c:pt idx="44">
                        <c:v>54.594277690088006</c:v>
                      </c:pt>
                      <c:pt idx="45">
                        <c:v>57.309856619114754</c:v>
                      </c:pt>
                      <c:pt idx="46">
                        <c:v>60.437179729040025</c:v>
                      </c:pt>
                      <c:pt idx="47">
                        <c:v>63.587275540707026</c:v>
                      </c:pt>
                      <c:pt idx="48">
                        <c:v>66.449201471156272</c:v>
                      </c:pt>
                      <c:pt idx="49">
                        <c:v>69.138478918857743</c:v>
                      </c:pt>
                      <c:pt idx="50">
                        <c:v>71.964997112179788</c:v>
                      </c:pt>
                      <c:pt idx="51">
                        <c:v>74.706777390616182</c:v>
                      </c:pt>
                      <c:pt idx="52">
                        <c:v>77.362535571618878</c:v>
                      </c:pt>
                      <c:pt idx="53">
                        <c:v>79.846704809864562</c:v>
                      </c:pt>
                      <c:pt idx="54">
                        <c:v>82.225873372290451</c:v>
                      </c:pt>
                      <c:pt idx="55">
                        <c:v>84.783987632728696</c:v>
                      </c:pt>
                      <c:pt idx="56">
                        <c:v>87.218242187344458</c:v>
                      </c:pt>
                      <c:pt idx="57">
                        <c:v>87.366343612515351</c:v>
                      </c:pt>
                      <c:pt idx="58">
                        <c:v>86.466000160065221</c:v>
                      </c:pt>
                      <c:pt idx="59">
                        <c:v>89.250752547370297</c:v>
                      </c:pt>
                      <c:pt idx="60">
                        <c:v>92.006232916218352</c:v>
                      </c:pt>
                      <c:pt idx="61">
                        <c:v>94.294618672973741</c:v>
                      </c:pt>
                      <c:pt idx="62">
                        <c:v>96.694308740677116</c:v>
                      </c:pt>
                      <c:pt idx="63">
                        <c:v>99.254051797709067</c:v>
                      </c:pt>
                      <c:pt idx="64">
                        <c:v>101.87611895475112</c:v>
                      </c:pt>
                      <c:pt idx="65">
                        <c:v>104.41698218647943</c:v>
                      </c:pt>
                      <c:pt idx="66">
                        <c:v>106.76393090916487</c:v>
                      </c:pt>
                      <c:pt idx="67">
                        <c:v>108.83204001224939</c:v>
                      </c:pt>
                      <c:pt idx="68">
                        <c:v>110.58884361621608</c:v>
                      </c:pt>
                      <c:pt idx="69">
                        <c:v>112.99728791095924</c:v>
                      </c:pt>
                      <c:pt idx="70">
                        <c:v>108.0141505149452</c:v>
                      </c:pt>
                      <c:pt idx="71">
                        <c:v>112.01304122777171</c:v>
                      </c:pt>
                      <c:pt idx="72">
                        <c:v>114.27535477212371</c:v>
                      </c:pt>
                      <c:pt idx="73">
                        <c:v>115.95249638992776</c:v>
                      </c:pt>
                      <c:pt idx="74">
                        <c:v>115.05944921662416</c:v>
                      </c:pt>
                      <c:pt idx="75">
                        <c:v>115.10885820021889</c:v>
                      </c:pt>
                      <c:pt idx="76">
                        <c:v>104.86817565052597</c:v>
                      </c:pt>
                      <c:pt idx="77">
                        <c:v>106.21072416740881</c:v>
                      </c:pt>
                      <c:pt idx="78">
                        <c:v>107.64958451283395</c:v>
                      </c:pt>
                      <c:pt idx="79">
                        <c:v>110.38726355851897</c:v>
                      </c:pt>
                      <c:pt idx="80">
                        <c:v>110.77103397463303</c:v>
                      </c:pt>
                      <c:pt idx="81">
                        <c:v>111.68840049118636</c:v>
                      </c:pt>
                      <c:pt idx="82">
                        <c:v>114.2646802718759</c:v>
                      </c:pt>
                      <c:pt idx="83">
                        <c:v>116.79811441818899</c:v>
                      </c:pt>
                      <c:pt idx="84">
                        <c:v>119.04535872974938</c:v>
                      </c:pt>
                      <c:pt idx="85">
                        <c:v>121.02777793848711</c:v>
                      </c:pt>
                      <c:pt idx="86">
                        <c:v>122.71824358138095</c:v>
                      </c:pt>
                      <c:pt idx="87">
                        <c:v>124.70677863532357</c:v>
                      </c:pt>
                      <c:pt idx="88">
                        <c:v>126.74305229864186</c:v>
                      </c:pt>
                      <c:pt idx="89">
                        <c:v>127.69502812360645</c:v>
                      </c:pt>
                      <c:pt idx="90">
                        <c:v>129.22163070452731</c:v>
                      </c:pt>
                      <c:pt idx="91">
                        <c:v>130.80102082109917</c:v>
                      </c:pt>
                      <c:pt idx="92">
                        <c:v>131.66577463682734</c:v>
                      </c:pt>
                      <c:pt idx="93">
                        <c:v>133.06943962195803</c:v>
                      </c:pt>
                      <c:pt idx="94">
                        <c:v>134.43497830197725</c:v>
                      </c:pt>
                      <c:pt idx="95">
                        <c:v>136.13300386900463</c:v>
                      </c:pt>
                      <c:pt idx="96">
                        <c:v>137.6089130718079</c:v>
                      </c:pt>
                      <c:pt idx="97">
                        <c:v>139.24753667029782</c:v>
                      </c:pt>
                      <c:pt idx="98">
                        <c:v>140.90054090285074</c:v>
                      </c:pt>
                      <c:pt idx="99">
                        <c:v>142.46049419815535</c:v>
                      </c:pt>
                      <c:pt idx="100">
                        <c:v>142.99376389952684</c:v>
                      </c:pt>
                      <c:pt idx="101">
                        <c:v>144.1903952246528</c:v>
                      </c:pt>
                      <c:pt idx="102">
                        <c:v>145.33355976012103</c:v>
                      </c:pt>
                      <c:pt idx="103">
                        <c:v>146.60966039994585</c:v>
                      </c:pt>
                      <c:pt idx="104">
                        <c:v>147.15401004040714</c:v>
                      </c:pt>
                      <c:pt idx="105">
                        <c:v>148.22880287328832</c:v>
                      </c:pt>
                      <c:pt idx="106">
                        <c:v>149.25534723759154</c:v>
                      </c:pt>
                      <c:pt idx="107">
                        <c:v>149.91363070675385</c:v>
                      </c:pt>
                      <c:pt idx="108">
                        <c:v>150.97048646219554</c:v>
                      </c:pt>
                      <c:pt idx="109">
                        <c:v>151.64272626863479</c:v>
                      </c:pt>
                      <c:pt idx="110">
                        <c:v>152.32123422865459</c:v>
                      </c:pt>
                      <c:pt idx="111">
                        <c:v>153.1931586147175</c:v>
                      </c:pt>
                      <c:pt idx="112">
                        <c:v>153.60644296144983</c:v>
                      </c:pt>
                      <c:pt idx="113">
                        <c:v>153.84206079734273</c:v>
                      </c:pt>
                      <c:pt idx="114">
                        <c:v>154.18557484531539</c:v>
                      </c:pt>
                      <c:pt idx="115">
                        <c:v>154.73458727184061</c:v>
                      </c:pt>
                      <c:pt idx="116">
                        <c:v>155.25881788432952</c:v>
                      </c:pt>
                      <c:pt idx="117">
                        <c:v>155.83833102714874</c:v>
                      </c:pt>
                      <c:pt idx="118">
                        <c:v>147.17294291654389</c:v>
                      </c:pt>
                      <c:pt idx="119">
                        <c:v>147.29532694193446</c:v>
                      </c:pt>
                      <c:pt idx="120">
                        <c:v>147.52713218829061</c:v>
                      </c:pt>
                      <c:pt idx="121">
                        <c:v>149.50054994723226</c:v>
                      </c:pt>
                      <c:pt idx="122">
                        <c:v>150.3878917445841</c:v>
                      </c:pt>
                      <c:pt idx="123">
                        <c:v>151.49675247570894</c:v>
                      </c:pt>
                      <c:pt idx="124">
                        <c:v>153.07649931809328</c:v>
                      </c:pt>
                      <c:pt idx="125">
                        <c:v>153.97649929425143</c:v>
                      </c:pt>
                      <c:pt idx="126">
                        <c:v>155.68156263729952</c:v>
                      </c:pt>
                      <c:pt idx="127">
                        <c:v>155.87327688703141</c:v>
                      </c:pt>
                      <c:pt idx="128">
                        <c:v>155.88256522562679</c:v>
                      </c:pt>
                      <c:pt idx="129">
                        <c:v>137.60256523158725</c:v>
                      </c:pt>
                      <c:pt idx="130">
                        <c:v>127.70927413489994</c:v>
                      </c:pt>
                      <c:pt idx="131">
                        <c:v>127.78699566867527</c:v>
                      </c:pt>
                      <c:pt idx="132">
                        <c:v>120.43091969516453</c:v>
                      </c:pt>
                      <c:pt idx="133">
                        <c:v>107.14750200774844</c:v>
                      </c:pt>
                      <c:pt idx="134">
                        <c:v>92.232565326954671</c:v>
                      </c:pt>
                      <c:pt idx="135">
                        <c:v>59.666742487217732</c:v>
                      </c:pt>
                      <c:pt idx="136">
                        <c:v>60.014843745495625</c:v>
                      </c:pt>
                      <c:pt idx="137">
                        <c:v>61.53393104350738</c:v>
                      </c:pt>
                      <c:pt idx="138">
                        <c:v>62.902385483242796</c:v>
                      </c:pt>
                      <c:pt idx="139">
                        <c:v>63.449143791011252</c:v>
                      </c:pt>
                      <c:pt idx="140">
                        <c:v>61.981346202446744</c:v>
                      </c:pt>
                      <c:pt idx="141">
                        <c:v>62.874230983902734</c:v>
                      </c:pt>
                      <c:pt idx="142">
                        <c:v>63.490786658074171</c:v>
                      </c:pt>
                      <c:pt idx="143">
                        <c:v>64.637722104431859</c:v>
                      </c:pt>
                      <c:pt idx="144">
                        <c:v>63.537750187123294</c:v>
                      </c:pt>
                      <c:pt idx="145">
                        <c:v>56.496429737545697</c:v>
                      </c:pt>
                      <c:pt idx="146">
                        <c:v>56.835914611113907</c:v>
                      </c:pt>
                      <c:pt idx="147">
                        <c:v>57.255811090490795</c:v>
                      </c:pt>
                      <c:pt idx="148">
                        <c:v>52.027947696423411</c:v>
                      </c:pt>
                      <c:pt idx="149">
                        <c:v>52.293989918826895</c:v>
                      </c:pt>
                      <c:pt idx="150">
                        <c:v>52.769061361386008</c:v>
                      </c:pt>
                      <c:pt idx="151">
                        <c:v>48.486952850272857</c:v>
                      </c:pt>
                      <c:pt idx="152">
                        <c:v>48.285770205094053</c:v>
                      </c:pt>
                      <c:pt idx="153">
                        <c:v>66.390960077776157</c:v>
                      </c:pt>
                      <c:pt idx="154">
                        <c:v>67.090960065855228</c:v>
                      </c:pt>
                      <c:pt idx="155">
                        <c:v>67.674504379762851</c:v>
                      </c:pt>
                      <c:pt idx="156">
                        <c:v>67.964504391683789</c:v>
                      </c:pt>
                      <c:pt idx="157">
                        <c:v>68.764504403604718</c:v>
                      </c:pt>
                      <c:pt idx="158">
                        <c:v>69.186023385061475</c:v>
                      </c:pt>
                      <c:pt idx="159">
                        <c:v>34.956023386551607</c:v>
                      </c:pt>
                      <c:pt idx="160">
                        <c:v>32.592225918008552</c:v>
                      </c:pt>
                      <c:pt idx="161">
                        <c:v>23.773744911386245</c:v>
                      </c:pt>
                      <c:pt idx="162">
                        <c:v>24.046114436328139</c:v>
                      </c:pt>
                      <c:pt idx="163">
                        <c:v>18.239791795749511</c:v>
                      </c:pt>
                      <c:pt idx="164">
                        <c:v>18.01015007356844</c:v>
                      </c:pt>
                      <c:pt idx="165">
                        <c:v>17.75167351520841</c:v>
                      </c:pt>
                      <c:pt idx="166">
                        <c:v>17.610821856223538</c:v>
                      </c:pt>
                      <c:pt idx="167">
                        <c:v>15.259894278439987</c:v>
                      </c:pt>
                      <c:pt idx="168">
                        <c:v>15.386473994822524</c:v>
                      </c:pt>
                      <c:pt idx="169">
                        <c:v>15.73827532910272</c:v>
                      </c:pt>
                      <c:pt idx="170">
                        <c:v>16.238375329102638</c:v>
                      </c:pt>
                      <c:pt idx="171">
                        <c:v>16.556196844996606</c:v>
                      </c:pt>
                      <c:pt idx="172">
                        <c:v>15.650530369488166</c:v>
                      </c:pt>
                      <c:pt idx="173">
                        <c:v>11.944735066203521</c:v>
                      </c:pt>
                      <c:pt idx="174">
                        <c:v>10.158750826099634</c:v>
                      </c:pt>
                      <c:pt idx="175">
                        <c:v>9.7479558152561481</c:v>
                      </c:pt>
                      <c:pt idx="176">
                        <c:v>9.7704316183026094</c:v>
                      </c:pt>
                      <c:pt idx="177">
                        <c:v>9.770431618302581</c:v>
                      </c:pt>
                      <c:pt idx="178">
                        <c:v>8.8462998312237744</c:v>
                      </c:pt>
                      <c:pt idx="179">
                        <c:v>8.8005978110261651</c:v>
                      </c:pt>
                      <c:pt idx="180">
                        <c:v>8.9227722600971617</c:v>
                      </c:pt>
                      <c:pt idx="181">
                        <c:v>9.0370763458218732</c:v>
                      </c:pt>
                      <c:pt idx="182">
                        <c:v>8.2005773543813234</c:v>
                      </c:pt>
                      <c:pt idx="183">
                        <c:v>7.7406645640829481</c:v>
                      </c:pt>
                      <c:pt idx="184">
                        <c:v>5.904319320453709</c:v>
                      </c:pt>
                      <c:pt idx="185">
                        <c:v>5.4943953362723619</c:v>
                      </c:pt>
                      <c:pt idx="186">
                        <c:v>5.4170603701088851</c:v>
                      </c:pt>
                      <c:pt idx="187">
                        <c:v>5.4621867485285804</c:v>
                      </c:pt>
                      <c:pt idx="188">
                        <c:v>5.4591329431447662</c:v>
                      </c:pt>
                      <c:pt idx="189">
                        <c:v>3.3482957686346708</c:v>
                      </c:pt>
                      <c:pt idx="190">
                        <c:v>2.8456666827100605</c:v>
                      </c:pt>
                      <c:pt idx="191">
                        <c:v>2.6960875944102725</c:v>
                      </c:pt>
                      <c:pt idx="192">
                        <c:v>2.6770797567610032</c:v>
                      </c:pt>
                      <c:pt idx="193">
                        <c:v>2.6969320169845332</c:v>
                      </c:pt>
                      <c:pt idx="194">
                        <c:v>2.7128972469594999</c:v>
                      </c:pt>
                      <c:pt idx="195">
                        <c:v>2.7189748979135686</c:v>
                      </c:pt>
                      <c:pt idx="196">
                        <c:v>2.7253400860101351</c:v>
                      </c:pt>
                      <c:pt idx="197">
                        <c:v>2.7303187974732452</c:v>
                      </c:pt>
                      <c:pt idx="198">
                        <c:v>2.7352975089363554</c:v>
                      </c:pt>
                      <c:pt idx="199">
                        <c:v>2.7402762203994655</c:v>
                      </c:pt>
                      <c:pt idx="200">
                        <c:v>2.7452549318625756</c:v>
                      </c:pt>
                      <c:pt idx="201">
                        <c:v>2.74563306183245</c:v>
                      </c:pt>
                      <c:pt idx="202">
                        <c:v>2.7473976683893966</c:v>
                      </c:pt>
                      <c:pt idx="203">
                        <c:v>2.7483429932908905</c:v>
                      </c:pt>
                      <c:pt idx="204">
                        <c:v>2.7531956613225077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0.15465402442501386</c:v>
                      </c:pt>
                      <c:pt idx="217">
                        <c:v>0.37689951978111935</c:v>
                      </c:pt>
                      <c:pt idx="218">
                        <c:v>0.48649038434641056</c:v>
                      </c:pt>
                      <c:pt idx="219">
                        <c:v>0.63465404423746463</c:v>
                      </c:pt>
                      <c:pt idx="220">
                        <c:v>0.81243988430813374</c:v>
                      </c:pt>
                      <c:pt idx="221">
                        <c:v>0.84443388685176046</c:v>
                      </c:pt>
                      <c:pt idx="222">
                        <c:v>8.5157182874127102E-3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0.19613732514693538</c:v>
                      </c:pt>
                      <c:pt idx="230">
                        <c:v>0.27021915509246242</c:v>
                      </c:pt>
                      <c:pt idx="231">
                        <c:v>0.34430098503798945</c:v>
                      </c:pt>
                      <c:pt idx="232">
                        <c:v>0</c:v>
                      </c:pt>
                      <c:pt idx="233">
                        <c:v>0.27335667166116195</c:v>
                      </c:pt>
                      <c:pt idx="234">
                        <c:v>0.49560216701726745</c:v>
                      </c:pt>
                      <c:pt idx="235">
                        <c:v>0.77751923229851627</c:v>
                      </c:pt>
                      <c:pt idx="236">
                        <c:v>0.97761923527875183</c:v>
                      </c:pt>
                      <c:pt idx="237">
                        <c:v>0.74170106522424817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0.11689720752420385</c:v>
                      </c:pt>
                      <c:pt idx="241">
                        <c:v>0.2650608674152295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0.17125552392494114</c:v>
                      </c:pt>
                      <c:pt idx="255">
                        <c:v>0.46758284370702086</c:v>
                      </c:pt>
                      <c:pt idx="256">
                        <c:v>0.1590100494304636</c:v>
                      </c:pt>
                      <c:pt idx="257">
                        <c:v>0</c:v>
                      </c:pt>
                      <c:pt idx="258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05A5-46D7-89EB-34AF30E6B4C5}"/>
                  </c:ext>
                </c:extLst>
              </c15:ser>
            </c15:filteredScatterSeries>
          </c:ext>
        </c:extLst>
      </c:scatterChart>
      <c:valAx>
        <c:axId val="7981174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98112248"/>
        <c:crosses val="autoZero"/>
        <c:crossBetween val="midCat"/>
      </c:valAx>
      <c:valAx>
        <c:axId val="798112248"/>
        <c:scaling>
          <c:orientation val="maxMin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98117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Vandbalance!#REF!</c:f>
            </c:numRef>
          </c:xVal>
          <c:yVal>
            <c:numRef>
              <c:f>Vandbalance!$AI$14:$AI$272</c:f>
              <c:numCache>
                <c:formatCode>General</c:formatCode>
                <c:ptCount val="259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11.55</c:v>
                </c:pt>
                <c:pt idx="17">
                  <c:v>11.55</c:v>
                </c:pt>
                <c:pt idx="18">
                  <c:v>11.55</c:v>
                </c:pt>
                <c:pt idx="19">
                  <c:v>11.55</c:v>
                </c:pt>
                <c:pt idx="20">
                  <c:v>12.600000000000001</c:v>
                </c:pt>
                <c:pt idx="21">
                  <c:v>15.750000000000002</c:v>
                </c:pt>
                <c:pt idx="22">
                  <c:v>18.900000000000002</c:v>
                </c:pt>
                <c:pt idx="23">
                  <c:v>22.05</c:v>
                </c:pt>
                <c:pt idx="24">
                  <c:v>25.200000000000003</c:v>
                </c:pt>
                <c:pt idx="25">
                  <c:v>28.35</c:v>
                </c:pt>
                <c:pt idx="26">
                  <c:v>31.500000000000004</c:v>
                </c:pt>
                <c:pt idx="27">
                  <c:v>34.650000000000006</c:v>
                </c:pt>
                <c:pt idx="28">
                  <c:v>37.800000000000004</c:v>
                </c:pt>
                <c:pt idx="29">
                  <c:v>40.950000000000003</c:v>
                </c:pt>
                <c:pt idx="30">
                  <c:v>44.1</c:v>
                </c:pt>
                <c:pt idx="31">
                  <c:v>47.250000000000007</c:v>
                </c:pt>
                <c:pt idx="32">
                  <c:v>50.400000000000006</c:v>
                </c:pt>
                <c:pt idx="33">
                  <c:v>53.550000000000004</c:v>
                </c:pt>
                <c:pt idx="34">
                  <c:v>56.7</c:v>
                </c:pt>
                <c:pt idx="35">
                  <c:v>59.850000000000009</c:v>
                </c:pt>
                <c:pt idx="36">
                  <c:v>63.000000000000007</c:v>
                </c:pt>
                <c:pt idx="37">
                  <c:v>65.7</c:v>
                </c:pt>
                <c:pt idx="38">
                  <c:v>68.400000000000006</c:v>
                </c:pt>
                <c:pt idx="39">
                  <c:v>71.100000000000009</c:v>
                </c:pt>
                <c:pt idx="40">
                  <c:v>73.800000000000011</c:v>
                </c:pt>
                <c:pt idx="41">
                  <c:v>76.500000000000014</c:v>
                </c:pt>
                <c:pt idx="42">
                  <c:v>79.200000000000017</c:v>
                </c:pt>
                <c:pt idx="43">
                  <c:v>81.900000000000006</c:v>
                </c:pt>
                <c:pt idx="44">
                  <c:v>84.600000000000009</c:v>
                </c:pt>
                <c:pt idx="45">
                  <c:v>87.300000000000011</c:v>
                </c:pt>
                <c:pt idx="46">
                  <c:v>90.000000000000014</c:v>
                </c:pt>
                <c:pt idx="47">
                  <c:v>92.700000000000017</c:v>
                </c:pt>
                <c:pt idx="48">
                  <c:v>95.4</c:v>
                </c:pt>
                <c:pt idx="49">
                  <c:v>98.100000000000009</c:v>
                </c:pt>
                <c:pt idx="50">
                  <c:v>100.80000000000001</c:v>
                </c:pt>
                <c:pt idx="51">
                  <c:v>103.50000000000001</c:v>
                </c:pt>
                <c:pt idx="52">
                  <c:v>106.20000000000002</c:v>
                </c:pt>
                <c:pt idx="53">
                  <c:v>108.9</c:v>
                </c:pt>
                <c:pt idx="54">
                  <c:v>111.60000000000002</c:v>
                </c:pt>
                <c:pt idx="55">
                  <c:v>114.30000000000001</c:v>
                </c:pt>
                <c:pt idx="56">
                  <c:v>117.00000000000001</c:v>
                </c:pt>
                <c:pt idx="57">
                  <c:v>119.70000000000002</c:v>
                </c:pt>
                <c:pt idx="58">
                  <c:v>122.4</c:v>
                </c:pt>
                <c:pt idx="59">
                  <c:v>125.10000000000002</c:v>
                </c:pt>
                <c:pt idx="60">
                  <c:v>127.80000000000001</c:v>
                </c:pt>
                <c:pt idx="61">
                  <c:v>130.50000000000003</c:v>
                </c:pt>
                <c:pt idx="62">
                  <c:v>133.20000000000002</c:v>
                </c:pt>
                <c:pt idx="63">
                  <c:v>135.9</c:v>
                </c:pt>
                <c:pt idx="64">
                  <c:v>138.60000000000002</c:v>
                </c:pt>
                <c:pt idx="65">
                  <c:v>141.30000000000001</c:v>
                </c:pt>
                <c:pt idx="66">
                  <c:v>144.00000000000003</c:v>
                </c:pt>
                <c:pt idx="67">
                  <c:v>146.70000000000002</c:v>
                </c:pt>
                <c:pt idx="68">
                  <c:v>149.4</c:v>
                </c:pt>
                <c:pt idx="69">
                  <c:v>152.10000000000002</c:v>
                </c:pt>
                <c:pt idx="70">
                  <c:v>154.80000000000001</c:v>
                </c:pt>
                <c:pt idx="71">
                  <c:v>157.50000000000003</c:v>
                </c:pt>
                <c:pt idx="72">
                  <c:v>160.20000000000002</c:v>
                </c:pt>
                <c:pt idx="73">
                  <c:v>162.9</c:v>
                </c:pt>
                <c:pt idx="74">
                  <c:v>165.60000000000002</c:v>
                </c:pt>
                <c:pt idx="75">
                  <c:v>168.3</c:v>
                </c:pt>
                <c:pt idx="76">
                  <c:v>171.00000000000003</c:v>
                </c:pt>
                <c:pt idx="77">
                  <c:v>171.00000000000003</c:v>
                </c:pt>
                <c:pt idx="78">
                  <c:v>171.00000000000003</c:v>
                </c:pt>
                <c:pt idx="79">
                  <c:v>171.00000000000003</c:v>
                </c:pt>
                <c:pt idx="80">
                  <c:v>171.00000000000003</c:v>
                </c:pt>
                <c:pt idx="81">
                  <c:v>171.00000000000003</c:v>
                </c:pt>
                <c:pt idx="82">
                  <c:v>171.00000000000003</c:v>
                </c:pt>
                <c:pt idx="83">
                  <c:v>171.00000000000003</c:v>
                </c:pt>
                <c:pt idx="84">
                  <c:v>171.00000000000003</c:v>
                </c:pt>
                <c:pt idx="85">
                  <c:v>171.00000000000003</c:v>
                </c:pt>
                <c:pt idx="86">
                  <c:v>171.00000000000003</c:v>
                </c:pt>
                <c:pt idx="87">
                  <c:v>171.00000000000003</c:v>
                </c:pt>
                <c:pt idx="88">
                  <c:v>171.00000000000003</c:v>
                </c:pt>
                <c:pt idx="89">
                  <c:v>171.00000000000003</c:v>
                </c:pt>
                <c:pt idx="90">
                  <c:v>171.00000000000003</c:v>
                </c:pt>
                <c:pt idx="91">
                  <c:v>171.00000000000003</c:v>
                </c:pt>
                <c:pt idx="92">
                  <c:v>171.00000000000003</c:v>
                </c:pt>
                <c:pt idx="93">
                  <c:v>171.00000000000003</c:v>
                </c:pt>
                <c:pt idx="94">
                  <c:v>171.00000000000003</c:v>
                </c:pt>
                <c:pt idx="95">
                  <c:v>171.00000000000003</c:v>
                </c:pt>
                <c:pt idx="96">
                  <c:v>171.00000000000003</c:v>
                </c:pt>
                <c:pt idx="97">
                  <c:v>171.00000000000003</c:v>
                </c:pt>
                <c:pt idx="98">
                  <c:v>171.00000000000003</c:v>
                </c:pt>
                <c:pt idx="99">
                  <c:v>171.00000000000003</c:v>
                </c:pt>
                <c:pt idx="100">
                  <c:v>171.00000000000003</c:v>
                </c:pt>
                <c:pt idx="101">
                  <c:v>171.00000000000003</c:v>
                </c:pt>
                <c:pt idx="102">
                  <c:v>171.00000000000003</c:v>
                </c:pt>
                <c:pt idx="103">
                  <c:v>171.00000000000003</c:v>
                </c:pt>
                <c:pt idx="104">
                  <c:v>171.00000000000003</c:v>
                </c:pt>
                <c:pt idx="105">
                  <c:v>171.00000000000003</c:v>
                </c:pt>
                <c:pt idx="106">
                  <c:v>171.00000000000003</c:v>
                </c:pt>
                <c:pt idx="107">
                  <c:v>171.00000000000003</c:v>
                </c:pt>
                <c:pt idx="108">
                  <c:v>171.00000000000003</c:v>
                </c:pt>
                <c:pt idx="109">
                  <c:v>171.00000000000003</c:v>
                </c:pt>
                <c:pt idx="110">
                  <c:v>171.00000000000003</c:v>
                </c:pt>
                <c:pt idx="111">
                  <c:v>171.00000000000003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12.600000000000001</c:v>
                </c:pt>
                <c:pt idx="138">
                  <c:v>12.600000000000001</c:v>
                </c:pt>
                <c:pt idx="139">
                  <c:v>12.600000000000001</c:v>
                </c:pt>
                <c:pt idx="140">
                  <c:v>12.600000000000001</c:v>
                </c:pt>
                <c:pt idx="141">
                  <c:v>12.600000000000001</c:v>
                </c:pt>
                <c:pt idx="142">
                  <c:v>15.750000000000002</c:v>
                </c:pt>
                <c:pt idx="143">
                  <c:v>18.900000000000002</c:v>
                </c:pt>
                <c:pt idx="144">
                  <c:v>22.05</c:v>
                </c:pt>
                <c:pt idx="145">
                  <c:v>25.200000000000003</c:v>
                </c:pt>
                <c:pt idx="146">
                  <c:v>28.35</c:v>
                </c:pt>
                <c:pt idx="147">
                  <c:v>31.500000000000004</c:v>
                </c:pt>
                <c:pt idx="148">
                  <c:v>34.650000000000006</c:v>
                </c:pt>
                <c:pt idx="149">
                  <c:v>37.800000000000004</c:v>
                </c:pt>
                <c:pt idx="150">
                  <c:v>40.950000000000003</c:v>
                </c:pt>
                <c:pt idx="151">
                  <c:v>44.1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10.500000000000002</c:v>
                </c:pt>
                <c:pt idx="163">
                  <c:v>10.500000000000002</c:v>
                </c:pt>
                <c:pt idx="164">
                  <c:v>10.500000000000002</c:v>
                </c:pt>
                <c:pt idx="165">
                  <c:v>10.500000000000002</c:v>
                </c:pt>
                <c:pt idx="166">
                  <c:v>12.600000000000001</c:v>
                </c:pt>
                <c:pt idx="167">
                  <c:v>15.750000000000002</c:v>
                </c:pt>
                <c:pt idx="168">
                  <c:v>18.900000000000002</c:v>
                </c:pt>
                <c:pt idx="169">
                  <c:v>22.05</c:v>
                </c:pt>
                <c:pt idx="170">
                  <c:v>25.200000000000003</c:v>
                </c:pt>
                <c:pt idx="171">
                  <c:v>28.35</c:v>
                </c:pt>
                <c:pt idx="172">
                  <c:v>31.500000000000004</c:v>
                </c:pt>
                <c:pt idx="173">
                  <c:v>34.650000000000006</c:v>
                </c:pt>
                <c:pt idx="174">
                  <c:v>37.800000000000004</c:v>
                </c:pt>
                <c:pt idx="175">
                  <c:v>40.950000000000003</c:v>
                </c:pt>
                <c:pt idx="176">
                  <c:v>44.1</c:v>
                </c:pt>
                <c:pt idx="177">
                  <c:v>47.250000000000007</c:v>
                </c:pt>
                <c:pt idx="178">
                  <c:v>50.400000000000006</c:v>
                </c:pt>
                <c:pt idx="179">
                  <c:v>53.550000000000004</c:v>
                </c:pt>
                <c:pt idx="180">
                  <c:v>56.7</c:v>
                </c:pt>
                <c:pt idx="181">
                  <c:v>59.850000000000009</c:v>
                </c:pt>
                <c:pt idx="182">
                  <c:v>63.000000000000007</c:v>
                </c:pt>
                <c:pt idx="183">
                  <c:v>65.7</c:v>
                </c:pt>
                <c:pt idx="184">
                  <c:v>68.400000000000006</c:v>
                </c:pt>
                <c:pt idx="185">
                  <c:v>71.100000000000009</c:v>
                </c:pt>
                <c:pt idx="186">
                  <c:v>73.800000000000011</c:v>
                </c:pt>
                <c:pt idx="187">
                  <c:v>76.500000000000014</c:v>
                </c:pt>
                <c:pt idx="188">
                  <c:v>79.200000000000017</c:v>
                </c:pt>
                <c:pt idx="189">
                  <c:v>81.900000000000006</c:v>
                </c:pt>
                <c:pt idx="190">
                  <c:v>84.600000000000009</c:v>
                </c:pt>
                <c:pt idx="191">
                  <c:v>87.300000000000011</c:v>
                </c:pt>
                <c:pt idx="192">
                  <c:v>90.000000000000014</c:v>
                </c:pt>
                <c:pt idx="193">
                  <c:v>92.700000000000017</c:v>
                </c:pt>
                <c:pt idx="194">
                  <c:v>95.4</c:v>
                </c:pt>
                <c:pt idx="195">
                  <c:v>98.100000000000009</c:v>
                </c:pt>
                <c:pt idx="196">
                  <c:v>100.80000000000001</c:v>
                </c:pt>
                <c:pt idx="197">
                  <c:v>103.50000000000001</c:v>
                </c:pt>
                <c:pt idx="198">
                  <c:v>106.20000000000002</c:v>
                </c:pt>
                <c:pt idx="199">
                  <c:v>108.9</c:v>
                </c:pt>
                <c:pt idx="200">
                  <c:v>111.60000000000002</c:v>
                </c:pt>
                <c:pt idx="201">
                  <c:v>114.30000000000001</c:v>
                </c:pt>
                <c:pt idx="202">
                  <c:v>117.00000000000001</c:v>
                </c:pt>
                <c:pt idx="203">
                  <c:v>119.70000000000002</c:v>
                </c:pt>
                <c:pt idx="204">
                  <c:v>122.4</c:v>
                </c:pt>
                <c:pt idx="205">
                  <c:v>125.10000000000002</c:v>
                </c:pt>
                <c:pt idx="206">
                  <c:v>127.80000000000001</c:v>
                </c:pt>
                <c:pt idx="207">
                  <c:v>130.50000000000003</c:v>
                </c:pt>
                <c:pt idx="208">
                  <c:v>133.20000000000002</c:v>
                </c:pt>
                <c:pt idx="209">
                  <c:v>135.9</c:v>
                </c:pt>
                <c:pt idx="210">
                  <c:v>138.60000000000002</c:v>
                </c:pt>
                <c:pt idx="211">
                  <c:v>141.30000000000001</c:v>
                </c:pt>
                <c:pt idx="212">
                  <c:v>144.00000000000003</c:v>
                </c:pt>
                <c:pt idx="213">
                  <c:v>42.000000000000007</c:v>
                </c:pt>
                <c:pt idx="214">
                  <c:v>42.000000000000007</c:v>
                </c:pt>
                <c:pt idx="215">
                  <c:v>42.000000000000007</c:v>
                </c:pt>
                <c:pt idx="216">
                  <c:v>42.000000000000007</c:v>
                </c:pt>
                <c:pt idx="217">
                  <c:v>42.000000000000007</c:v>
                </c:pt>
                <c:pt idx="218">
                  <c:v>42.000000000000007</c:v>
                </c:pt>
                <c:pt idx="219">
                  <c:v>42.000000000000007</c:v>
                </c:pt>
                <c:pt idx="220">
                  <c:v>42.000000000000007</c:v>
                </c:pt>
                <c:pt idx="221">
                  <c:v>42.000000000000007</c:v>
                </c:pt>
                <c:pt idx="222">
                  <c:v>42.000000000000007</c:v>
                </c:pt>
                <c:pt idx="223">
                  <c:v>42.000000000000007</c:v>
                </c:pt>
                <c:pt idx="224">
                  <c:v>42.000000000000007</c:v>
                </c:pt>
                <c:pt idx="225">
                  <c:v>42.000000000000007</c:v>
                </c:pt>
                <c:pt idx="226">
                  <c:v>42.000000000000007</c:v>
                </c:pt>
                <c:pt idx="227">
                  <c:v>42.000000000000007</c:v>
                </c:pt>
                <c:pt idx="228">
                  <c:v>42.000000000000007</c:v>
                </c:pt>
                <c:pt idx="229">
                  <c:v>42.000000000000007</c:v>
                </c:pt>
                <c:pt idx="230">
                  <c:v>42.000000000000007</c:v>
                </c:pt>
                <c:pt idx="231">
                  <c:v>42.000000000000007</c:v>
                </c:pt>
                <c:pt idx="232">
                  <c:v>42.000000000000007</c:v>
                </c:pt>
                <c:pt idx="233">
                  <c:v>42.000000000000007</c:v>
                </c:pt>
                <c:pt idx="234">
                  <c:v>42.000000000000007</c:v>
                </c:pt>
                <c:pt idx="235">
                  <c:v>42.000000000000007</c:v>
                </c:pt>
                <c:pt idx="236">
                  <c:v>42.000000000000007</c:v>
                </c:pt>
                <c:pt idx="237">
                  <c:v>42.000000000000007</c:v>
                </c:pt>
                <c:pt idx="238">
                  <c:v>42.000000000000007</c:v>
                </c:pt>
                <c:pt idx="239">
                  <c:v>42.000000000000007</c:v>
                </c:pt>
                <c:pt idx="240">
                  <c:v>42.000000000000007</c:v>
                </c:pt>
                <c:pt idx="241">
                  <c:v>42.000000000000007</c:v>
                </c:pt>
                <c:pt idx="242">
                  <c:v>42.000000000000007</c:v>
                </c:pt>
                <c:pt idx="243">
                  <c:v>42.000000000000007</c:v>
                </c:pt>
                <c:pt idx="244">
                  <c:v>42.000000000000007</c:v>
                </c:pt>
                <c:pt idx="245">
                  <c:v>42.000000000000007</c:v>
                </c:pt>
                <c:pt idx="246">
                  <c:v>42.000000000000007</c:v>
                </c:pt>
                <c:pt idx="247">
                  <c:v>42.000000000000007</c:v>
                </c:pt>
                <c:pt idx="248">
                  <c:v>42.000000000000007</c:v>
                </c:pt>
                <c:pt idx="249">
                  <c:v>42.000000000000007</c:v>
                </c:pt>
                <c:pt idx="250">
                  <c:v>42.000000000000007</c:v>
                </c:pt>
                <c:pt idx="251">
                  <c:v>42.000000000000007</c:v>
                </c:pt>
                <c:pt idx="252">
                  <c:v>42.000000000000007</c:v>
                </c:pt>
                <c:pt idx="253">
                  <c:v>42.000000000000007</c:v>
                </c:pt>
                <c:pt idx="254">
                  <c:v>42.000000000000007</c:v>
                </c:pt>
                <c:pt idx="255">
                  <c:v>42.000000000000007</c:v>
                </c:pt>
                <c:pt idx="256">
                  <c:v>42.000000000000007</c:v>
                </c:pt>
                <c:pt idx="257">
                  <c:v>42.000000000000007</c:v>
                </c:pt>
                <c:pt idx="258">
                  <c:v>42.000000000000007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69-4EDB-839A-532D13EC97C8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Vandbalance!$DA$14:$DA$272</c:f>
              <c:numCache>
                <c:formatCode>0</c:formatCode>
                <c:ptCount val="259"/>
                <c:pt idx="0">
                  <c:v>5.7278480529785156</c:v>
                </c:pt>
                <c:pt idx="1">
                  <c:v>10.678609809540859</c:v>
                </c:pt>
                <c:pt idx="2">
                  <c:v>7.888609714173441</c:v>
                </c:pt>
                <c:pt idx="3">
                  <c:v>10.404305724763049</c:v>
                </c:pt>
                <c:pt idx="4">
                  <c:v>11.45280223267747</c:v>
                </c:pt>
                <c:pt idx="5">
                  <c:v>12.225027695654461</c:v>
                </c:pt>
                <c:pt idx="6">
                  <c:v>12.993515504984032</c:v>
                </c:pt>
                <c:pt idx="7">
                  <c:v>13.726352573143856</c:v>
                </c:pt>
                <c:pt idx="8">
                  <c:v>14.495956156486386</c:v>
                </c:pt>
                <c:pt idx="9">
                  <c:v>15.257101752727664</c:v>
                </c:pt>
                <c:pt idx="10">
                  <c:v>15.765177059041292</c:v>
                </c:pt>
                <c:pt idx="11">
                  <c:v>15.955299215049564</c:v>
                </c:pt>
                <c:pt idx="12">
                  <c:v>16.286357346164067</c:v>
                </c:pt>
                <c:pt idx="13">
                  <c:v>16.869754561110028</c:v>
                </c:pt>
                <c:pt idx="14">
                  <c:v>17.548502679551632</c:v>
                </c:pt>
                <c:pt idx="15">
                  <c:v>17.985207294494529</c:v>
                </c:pt>
                <c:pt idx="16">
                  <c:v>18.597212384432282</c:v>
                </c:pt>
                <c:pt idx="17">
                  <c:v>18.88437471681641</c:v>
                </c:pt>
                <c:pt idx="18">
                  <c:v>19.43358772612126</c:v>
                </c:pt>
                <c:pt idx="19">
                  <c:v>19.712449903026879</c:v>
                </c:pt>
                <c:pt idx="20">
                  <c:v>20.502642929371262</c:v>
                </c:pt>
                <c:pt idx="21">
                  <c:v>20.917701331238874</c:v>
                </c:pt>
                <c:pt idx="22">
                  <c:v>21.835669005733962</c:v>
                </c:pt>
                <c:pt idx="23">
                  <c:v>22.931298244692499</c:v>
                </c:pt>
                <c:pt idx="24">
                  <c:v>24.046831218581758</c:v>
                </c:pt>
                <c:pt idx="25">
                  <c:v>25.274141066575396</c:v>
                </c:pt>
                <c:pt idx="26">
                  <c:v>26.716391353181507</c:v>
                </c:pt>
                <c:pt idx="27">
                  <c:v>28.463043824806306</c:v>
                </c:pt>
                <c:pt idx="28">
                  <c:v>30.451230510115323</c:v>
                </c:pt>
                <c:pt idx="29">
                  <c:v>6.3939885339494822</c:v>
                </c:pt>
                <c:pt idx="30">
                  <c:v>10.801050322374238</c:v>
                </c:pt>
                <c:pt idx="31">
                  <c:v>16.836938418173332</c:v>
                </c:pt>
                <c:pt idx="32">
                  <c:v>19.041699331067946</c:v>
                </c:pt>
                <c:pt idx="33">
                  <c:v>21.878886844422311</c:v>
                </c:pt>
                <c:pt idx="34">
                  <c:v>24.746461642305292</c:v>
                </c:pt>
                <c:pt idx="35">
                  <c:v>27.628855232869512</c:v>
                </c:pt>
                <c:pt idx="36">
                  <c:v>29.17435124383033</c:v>
                </c:pt>
                <c:pt idx="37">
                  <c:v>32.378968503021184</c:v>
                </c:pt>
                <c:pt idx="38">
                  <c:v>35.645263917438371</c:v>
                </c:pt>
                <c:pt idx="39">
                  <c:v>38.278602912240189</c:v>
                </c:pt>
                <c:pt idx="40">
                  <c:v>41.694984553068878</c:v>
                </c:pt>
                <c:pt idx="41">
                  <c:v>44.657557751837899</c:v>
                </c:pt>
                <c:pt idx="42">
                  <c:v>47.936754985792874</c:v>
                </c:pt>
                <c:pt idx="43">
                  <c:v>51.238378197641566</c:v>
                </c:pt>
                <c:pt idx="44">
                  <c:v>54.594277690088006</c:v>
                </c:pt>
                <c:pt idx="45">
                  <c:v>57.309856619114754</c:v>
                </c:pt>
                <c:pt idx="46">
                  <c:v>60.437179729040025</c:v>
                </c:pt>
                <c:pt idx="47">
                  <c:v>63.587275540707026</c:v>
                </c:pt>
                <c:pt idx="48">
                  <c:v>66.449201471156272</c:v>
                </c:pt>
                <c:pt idx="49">
                  <c:v>69.138478918857743</c:v>
                </c:pt>
                <c:pt idx="50">
                  <c:v>71.964997112179788</c:v>
                </c:pt>
                <c:pt idx="51">
                  <c:v>74.706777390616182</c:v>
                </c:pt>
                <c:pt idx="52">
                  <c:v>77.362535571618878</c:v>
                </c:pt>
                <c:pt idx="53">
                  <c:v>79.846704809864562</c:v>
                </c:pt>
                <c:pt idx="54">
                  <c:v>82.225873372290451</c:v>
                </c:pt>
                <c:pt idx="55">
                  <c:v>84.783987632728696</c:v>
                </c:pt>
                <c:pt idx="56">
                  <c:v>87.218242187344458</c:v>
                </c:pt>
                <c:pt idx="57">
                  <c:v>87.366343612515351</c:v>
                </c:pt>
                <c:pt idx="58">
                  <c:v>86.466000160065221</c:v>
                </c:pt>
                <c:pt idx="59">
                  <c:v>89.250752547370297</c:v>
                </c:pt>
                <c:pt idx="60">
                  <c:v>92.006232916218352</c:v>
                </c:pt>
                <c:pt idx="61">
                  <c:v>94.294618672973741</c:v>
                </c:pt>
                <c:pt idx="62">
                  <c:v>96.694308740677116</c:v>
                </c:pt>
                <c:pt idx="63">
                  <c:v>99.254051797709067</c:v>
                </c:pt>
                <c:pt idx="64">
                  <c:v>101.87611895475112</c:v>
                </c:pt>
                <c:pt idx="65">
                  <c:v>104.41698218647943</c:v>
                </c:pt>
                <c:pt idx="66">
                  <c:v>106.76393090916487</c:v>
                </c:pt>
                <c:pt idx="67">
                  <c:v>108.83204001224939</c:v>
                </c:pt>
                <c:pt idx="68">
                  <c:v>110.58884361621608</c:v>
                </c:pt>
                <c:pt idx="69">
                  <c:v>112.99728791095924</c:v>
                </c:pt>
                <c:pt idx="70">
                  <c:v>108.0141505149452</c:v>
                </c:pt>
                <c:pt idx="71">
                  <c:v>112.01304122777171</c:v>
                </c:pt>
                <c:pt idx="72">
                  <c:v>114.27535477212371</c:v>
                </c:pt>
                <c:pt idx="73">
                  <c:v>115.95249638992776</c:v>
                </c:pt>
                <c:pt idx="74">
                  <c:v>115.05944921662416</c:v>
                </c:pt>
                <c:pt idx="75">
                  <c:v>115.10885820021889</c:v>
                </c:pt>
                <c:pt idx="76">
                  <c:v>104.86817565052597</c:v>
                </c:pt>
                <c:pt idx="77">
                  <c:v>106.21072416740881</c:v>
                </c:pt>
                <c:pt idx="78">
                  <c:v>107.64958451283395</c:v>
                </c:pt>
                <c:pt idx="79">
                  <c:v>110.38726355851897</c:v>
                </c:pt>
                <c:pt idx="80">
                  <c:v>110.77103397463303</c:v>
                </c:pt>
                <c:pt idx="81">
                  <c:v>111.68840049118636</c:v>
                </c:pt>
                <c:pt idx="82">
                  <c:v>114.2646802718759</c:v>
                </c:pt>
                <c:pt idx="83">
                  <c:v>116.79811441818899</c:v>
                </c:pt>
                <c:pt idx="84">
                  <c:v>119.04535872974938</c:v>
                </c:pt>
                <c:pt idx="85">
                  <c:v>121.02777793848711</c:v>
                </c:pt>
                <c:pt idx="86">
                  <c:v>122.71824358138095</c:v>
                </c:pt>
                <c:pt idx="87">
                  <c:v>124.70677863532357</c:v>
                </c:pt>
                <c:pt idx="88">
                  <c:v>126.74305229864186</c:v>
                </c:pt>
                <c:pt idx="89">
                  <c:v>127.69502812360645</c:v>
                </c:pt>
                <c:pt idx="90">
                  <c:v>129.22163070452731</c:v>
                </c:pt>
                <c:pt idx="91">
                  <c:v>130.80102082109917</c:v>
                </c:pt>
                <c:pt idx="92">
                  <c:v>131.66577463682734</c:v>
                </c:pt>
                <c:pt idx="93">
                  <c:v>133.06943962195803</c:v>
                </c:pt>
                <c:pt idx="94">
                  <c:v>134.43497830197725</c:v>
                </c:pt>
                <c:pt idx="95">
                  <c:v>136.13300386900463</c:v>
                </c:pt>
                <c:pt idx="96">
                  <c:v>137.6089130718079</c:v>
                </c:pt>
                <c:pt idx="97">
                  <c:v>139.24753667029782</c:v>
                </c:pt>
                <c:pt idx="98">
                  <c:v>140.90054090285074</c:v>
                </c:pt>
                <c:pt idx="99">
                  <c:v>142.46049419815535</c:v>
                </c:pt>
                <c:pt idx="100">
                  <c:v>142.99376389952684</c:v>
                </c:pt>
                <c:pt idx="101">
                  <c:v>144.1903952246528</c:v>
                </c:pt>
                <c:pt idx="102">
                  <c:v>145.33355976012103</c:v>
                </c:pt>
                <c:pt idx="103">
                  <c:v>146.60966039994585</c:v>
                </c:pt>
                <c:pt idx="104">
                  <c:v>147.15401004040714</c:v>
                </c:pt>
                <c:pt idx="105">
                  <c:v>148.22880287328832</c:v>
                </c:pt>
                <c:pt idx="106">
                  <c:v>149.25534723759154</c:v>
                </c:pt>
                <c:pt idx="107">
                  <c:v>149.91363070675385</c:v>
                </c:pt>
                <c:pt idx="108">
                  <c:v>150.97048646219554</c:v>
                </c:pt>
                <c:pt idx="109">
                  <c:v>151.64272626863479</c:v>
                </c:pt>
                <c:pt idx="110">
                  <c:v>152.32123422865459</c:v>
                </c:pt>
                <c:pt idx="111">
                  <c:v>153.1931586147175</c:v>
                </c:pt>
                <c:pt idx="112">
                  <c:v>153.60644296144983</c:v>
                </c:pt>
                <c:pt idx="113">
                  <c:v>153.84206079734273</c:v>
                </c:pt>
                <c:pt idx="114">
                  <c:v>154.18557484531539</c:v>
                </c:pt>
                <c:pt idx="115">
                  <c:v>154.73458727184061</c:v>
                </c:pt>
                <c:pt idx="116">
                  <c:v>155.25881788432952</c:v>
                </c:pt>
                <c:pt idx="117">
                  <c:v>155.83833102714874</c:v>
                </c:pt>
                <c:pt idx="118">
                  <c:v>147.17294291654389</c:v>
                </c:pt>
                <c:pt idx="119">
                  <c:v>147.29532694193446</c:v>
                </c:pt>
                <c:pt idx="120">
                  <c:v>147.52713218829061</c:v>
                </c:pt>
                <c:pt idx="121">
                  <c:v>149.50054994723226</c:v>
                </c:pt>
                <c:pt idx="122">
                  <c:v>150.3878917445841</c:v>
                </c:pt>
                <c:pt idx="123">
                  <c:v>151.49675247570894</c:v>
                </c:pt>
                <c:pt idx="124">
                  <c:v>153.07649931809328</c:v>
                </c:pt>
                <c:pt idx="125">
                  <c:v>153.97649929425143</c:v>
                </c:pt>
                <c:pt idx="126">
                  <c:v>155.68156263729952</c:v>
                </c:pt>
                <c:pt idx="127">
                  <c:v>155.87327688703141</c:v>
                </c:pt>
                <c:pt idx="128">
                  <c:v>155.88256522562679</c:v>
                </c:pt>
                <c:pt idx="129">
                  <c:v>137.60256523158725</c:v>
                </c:pt>
                <c:pt idx="130">
                  <c:v>127.70927413489994</c:v>
                </c:pt>
                <c:pt idx="131">
                  <c:v>127.78699566867527</c:v>
                </c:pt>
                <c:pt idx="132">
                  <c:v>120.43091969516453</c:v>
                </c:pt>
                <c:pt idx="133">
                  <c:v>107.14750200774844</c:v>
                </c:pt>
                <c:pt idx="134">
                  <c:v>92.232565326954671</c:v>
                </c:pt>
                <c:pt idx="135">
                  <c:v>59.666742487217732</c:v>
                </c:pt>
                <c:pt idx="136">
                  <c:v>60.014843745495625</c:v>
                </c:pt>
                <c:pt idx="137">
                  <c:v>61.53393104350738</c:v>
                </c:pt>
                <c:pt idx="138">
                  <c:v>62.902385483242796</c:v>
                </c:pt>
                <c:pt idx="139">
                  <c:v>63.449143791011252</c:v>
                </c:pt>
                <c:pt idx="140">
                  <c:v>61.981346202446744</c:v>
                </c:pt>
                <c:pt idx="141">
                  <c:v>62.874230983902734</c:v>
                </c:pt>
                <c:pt idx="142">
                  <c:v>63.490786658074171</c:v>
                </c:pt>
                <c:pt idx="143">
                  <c:v>64.637722104431859</c:v>
                </c:pt>
                <c:pt idx="144">
                  <c:v>63.537750187123294</c:v>
                </c:pt>
                <c:pt idx="145">
                  <c:v>56.496429737545697</c:v>
                </c:pt>
                <c:pt idx="146">
                  <c:v>56.835914611113907</c:v>
                </c:pt>
                <c:pt idx="147">
                  <c:v>57.255811090490795</c:v>
                </c:pt>
                <c:pt idx="148">
                  <c:v>52.027947696423411</c:v>
                </c:pt>
                <c:pt idx="149">
                  <c:v>52.293989918826895</c:v>
                </c:pt>
                <c:pt idx="150">
                  <c:v>52.769061361386008</c:v>
                </c:pt>
                <c:pt idx="151">
                  <c:v>48.486952850272857</c:v>
                </c:pt>
                <c:pt idx="152">
                  <c:v>48.285770205094053</c:v>
                </c:pt>
                <c:pt idx="153">
                  <c:v>66.390960077776157</c:v>
                </c:pt>
                <c:pt idx="154">
                  <c:v>67.090960065855228</c:v>
                </c:pt>
                <c:pt idx="155">
                  <c:v>67.674504379762851</c:v>
                </c:pt>
                <c:pt idx="156">
                  <c:v>67.964504391683789</c:v>
                </c:pt>
                <c:pt idx="157">
                  <c:v>68.764504403604718</c:v>
                </c:pt>
                <c:pt idx="158">
                  <c:v>69.186023385061475</c:v>
                </c:pt>
                <c:pt idx="159">
                  <c:v>34.956023386551607</c:v>
                </c:pt>
                <c:pt idx="160">
                  <c:v>32.592225918008552</c:v>
                </c:pt>
                <c:pt idx="161">
                  <c:v>23.773744911386245</c:v>
                </c:pt>
                <c:pt idx="162">
                  <c:v>24.046114436328139</c:v>
                </c:pt>
                <c:pt idx="163">
                  <c:v>18.01886201963444</c:v>
                </c:pt>
                <c:pt idx="164">
                  <c:v>18.000858211977288</c:v>
                </c:pt>
                <c:pt idx="165">
                  <c:v>17.741214926141822</c:v>
                </c:pt>
                <c:pt idx="166">
                  <c:v>17.610821856223538</c:v>
                </c:pt>
                <c:pt idx="167">
                  <c:v>15.141506498503105</c:v>
                </c:pt>
                <c:pt idx="168">
                  <c:v>15.386473994822524</c:v>
                </c:pt>
                <c:pt idx="169">
                  <c:v>15.73827532910272</c:v>
                </c:pt>
                <c:pt idx="170">
                  <c:v>16.238375329102638</c:v>
                </c:pt>
                <c:pt idx="171">
                  <c:v>16.556196844996606</c:v>
                </c:pt>
                <c:pt idx="172">
                  <c:v>15.650530369488166</c:v>
                </c:pt>
                <c:pt idx="173">
                  <c:v>11.730160807458901</c:v>
                </c:pt>
                <c:pt idx="174">
                  <c:v>9.9129314573824274</c:v>
                </c:pt>
                <c:pt idx="175">
                  <c:v>9.7174637923717739</c:v>
                </c:pt>
                <c:pt idx="176">
                  <c:v>9.7704316183026094</c:v>
                </c:pt>
                <c:pt idx="177">
                  <c:v>9.770431618302581</c:v>
                </c:pt>
                <c:pt idx="178">
                  <c:v>8.8019296966892</c:v>
                </c:pt>
                <c:pt idx="179">
                  <c:v>8.8005978110261651</c:v>
                </c:pt>
                <c:pt idx="180">
                  <c:v>8.9227722600971617</c:v>
                </c:pt>
                <c:pt idx="181">
                  <c:v>9.0370763458218732</c:v>
                </c:pt>
                <c:pt idx="182">
                  <c:v>8.2005773543813234</c:v>
                </c:pt>
                <c:pt idx="183">
                  <c:v>7.7406645640829481</c:v>
                </c:pt>
                <c:pt idx="184">
                  <c:v>5.3443817938477025</c:v>
                </c:pt>
                <c:pt idx="185">
                  <c:v>5.4010420498181873</c:v>
                </c:pt>
                <c:pt idx="186">
                  <c:v>5.4170603701088851</c:v>
                </c:pt>
                <c:pt idx="187">
                  <c:v>5.4621867485285804</c:v>
                </c:pt>
                <c:pt idx="188">
                  <c:v>5.4591329431447662</c:v>
                </c:pt>
                <c:pt idx="189">
                  <c:v>2.6345513481527689</c:v>
                </c:pt>
                <c:pt idx="190">
                  <c:v>2.6510417984385128</c:v>
                </c:pt>
                <c:pt idx="191">
                  <c:v>2.6650741009432295</c:v>
                </c:pt>
                <c:pt idx="192">
                  <c:v>2.6770797567610032</c:v>
                </c:pt>
                <c:pt idx="193">
                  <c:v>2.6969320169845332</c:v>
                </c:pt>
                <c:pt idx="194">
                  <c:v>2.7128972469594999</c:v>
                </c:pt>
                <c:pt idx="195">
                  <c:v>2.7189748979135686</c:v>
                </c:pt>
                <c:pt idx="196">
                  <c:v>2.7253400860101351</c:v>
                </c:pt>
                <c:pt idx="197">
                  <c:v>2.7303187974732452</c:v>
                </c:pt>
                <c:pt idx="198">
                  <c:v>2.7352975089363554</c:v>
                </c:pt>
                <c:pt idx="199">
                  <c:v>2.7402762203994655</c:v>
                </c:pt>
                <c:pt idx="200">
                  <c:v>2.7452549318625756</c:v>
                </c:pt>
                <c:pt idx="201">
                  <c:v>2.74563306183245</c:v>
                </c:pt>
                <c:pt idx="202">
                  <c:v>2.7473976683893966</c:v>
                </c:pt>
                <c:pt idx="203">
                  <c:v>2.7483429932908905</c:v>
                </c:pt>
                <c:pt idx="204">
                  <c:v>2.7531956613225077</c:v>
                </c:pt>
                <c:pt idx="205">
                  <c:v>-5.3403309995616439</c:v>
                </c:pt>
                <c:pt idx="206">
                  <c:v>-3.0408346266304704</c:v>
                </c:pt>
                <c:pt idx="207">
                  <c:v>-1.7407440328601638</c:v>
                </c:pt>
                <c:pt idx="208">
                  <c:v>-3.583337753175698</c:v>
                </c:pt>
                <c:pt idx="209">
                  <c:v>-3.6354178760823572</c:v>
                </c:pt>
                <c:pt idx="210">
                  <c:v>-3.4456817739766166</c:v>
                </c:pt>
                <c:pt idx="211">
                  <c:v>-3.7174174175839596</c:v>
                </c:pt>
                <c:pt idx="212">
                  <c:v>-6.1167486030184648</c:v>
                </c:pt>
                <c:pt idx="213">
                  <c:v>-5.0065305631462707</c:v>
                </c:pt>
                <c:pt idx="214">
                  <c:v>-2.6744494297278436</c:v>
                </c:pt>
                <c:pt idx="215">
                  <c:v>-1.681881015398119</c:v>
                </c:pt>
                <c:pt idx="216">
                  <c:v>-0.72423694978482445</c:v>
                </c:pt>
                <c:pt idx="217">
                  <c:v>-0.10160778839980367</c:v>
                </c:pt>
                <c:pt idx="218">
                  <c:v>0.22596973878123094</c:v>
                </c:pt>
                <c:pt idx="219">
                  <c:v>0.49281502609642303</c:v>
                </c:pt>
                <c:pt idx="220">
                  <c:v>0.73521641887580813</c:v>
                </c:pt>
                <c:pt idx="221">
                  <c:v>0.8023900001163895</c:v>
                </c:pt>
                <c:pt idx="222">
                  <c:v>-1.437484226852348E-2</c:v>
                </c:pt>
                <c:pt idx="223">
                  <c:v>-1.5172405997163025</c:v>
                </c:pt>
                <c:pt idx="224">
                  <c:v>-3.9983685443783088</c:v>
                </c:pt>
                <c:pt idx="225">
                  <c:v>-3.7315025332970038</c:v>
                </c:pt>
                <c:pt idx="226">
                  <c:v>-4.7885741432374971</c:v>
                </c:pt>
                <c:pt idx="227">
                  <c:v>-3.6571546393581684</c:v>
                </c:pt>
                <c:pt idx="228">
                  <c:v>-1.9424026097413503</c:v>
                </c:pt>
                <c:pt idx="229">
                  <c:v>-0.84029123146783036</c:v>
                </c:pt>
                <c:pt idx="230">
                  <c:v>-0.29405861462001326</c:v>
                </c:pt>
                <c:pt idx="231">
                  <c:v>3.7083088194520997E-2</c:v>
                </c:pt>
                <c:pt idx="232">
                  <c:v>-0.25812475195974116</c:v>
                </c:pt>
                <c:pt idx="233">
                  <c:v>0.14532832623780223</c:v>
                </c:pt>
                <c:pt idx="234">
                  <c:v>0.42589784562008504</c:v>
                </c:pt>
                <c:pt idx="235">
                  <c:v>0.73956910176005408</c:v>
                </c:pt>
                <c:pt idx="236">
                  <c:v>0.9569574975411399</c:v>
                </c:pt>
                <c:pt idx="237">
                  <c:v>0.73045189690046186</c:v>
                </c:pt>
                <c:pt idx="238">
                  <c:v>-0.54577371380977979</c:v>
                </c:pt>
                <c:pt idx="239">
                  <c:v>-0.26122814831470009</c:v>
                </c:pt>
                <c:pt idx="240">
                  <c:v>-2.0046811189757818E-2</c:v>
                </c:pt>
                <c:pt idx="241">
                  <c:v>0.19050245722652903</c:v>
                </c:pt>
                <c:pt idx="242">
                  <c:v>-4.0576099302418243</c:v>
                </c:pt>
                <c:pt idx="243">
                  <c:v>-2.6104901251408705</c:v>
                </c:pt>
                <c:pt idx="244">
                  <c:v>-3.1834478801133343</c:v>
                </c:pt>
                <c:pt idx="245">
                  <c:v>-5.6251183875668289</c:v>
                </c:pt>
                <c:pt idx="246">
                  <c:v>-4.6335391984535192</c:v>
                </c:pt>
                <c:pt idx="247">
                  <c:v>-2.4260697852538442</c:v>
                </c:pt>
                <c:pt idx="248">
                  <c:v>-1.3387055842002837</c:v>
                </c:pt>
                <c:pt idx="249">
                  <c:v>-3.0093466100672686</c:v>
                </c:pt>
                <c:pt idx="250">
                  <c:v>-5.778228252242684</c:v>
                </c:pt>
                <c:pt idx="251">
                  <c:v>-9.9584982471788521</c:v>
                </c:pt>
                <c:pt idx="252">
                  <c:v>-5.9894092567262476</c:v>
                </c:pt>
                <c:pt idx="253">
                  <c:v>-3.2437959193437109</c:v>
                </c:pt>
                <c:pt idx="254">
                  <c:v>-1.5670499366052297</c:v>
                </c:pt>
                <c:pt idx="255">
                  <c:v>-0.47882790702607281</c:v>
                </c:pt>
                <c:pt idx="256">
                  <c:v>-0.35625802596865697</c:v>
                </c:pt>
                <c:pt idx="257">
                  <c:v>-0.46297321834623517</c:v>
                </c:pt>
                <c:pt idx="258">
                  <c:v>-0.23631941309915305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269-4EDB-839A-532D13EC9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8117496"/>
        <c:axId val="79811224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2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Vandbalance!#REF!</c15:sqref>
                        </c15:formulaRef>
                      </c:ext>
                    </c:extLst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Vandbalance!$CZ$14:$CZ$272</c15:sqref>
                        </c15:formulaRef>
                      </c:ext>
                    </c:extLst>
                    <c:numCache>
                      <c:formatCode>0</c:formatCode>
                      <c:ptCount val="259"/>
                      <c:pt idx="0">
                        <c:v>5.7278480529785156</c:v>
                      </c:pt>
                      <c:pt idx="1">
                        <c:v>10.678609809540859</c:v>
                      </c:pt>
                      <c:pt idx="2">
                        <c:v>7.888609714173441</c:v>
                      </c:pt>
                      <c:pt idx="3">
                        <c:v>10.404305724763049</c:v>
                      </c:pt>
                      <c:pt idx="4">
                        <c:v>11.45280223267747</c:v>
                      </c:pt>
                      <c:pt idx="5">
                        <c:v>12.225027695654461</c:v>
                      </c:pt>
                      <c:pt idx="6">
                        <c:v>12.993515504984032</c:v>
                      </c:pt>
                      <c:pt idx="7">
                        <c:v>13.726352573143856</c:v>
                      </c:pt>
                      <c:pt idx="8">
                        <c:v>14.495956156486386</c:v>
                      </c:pt>
                      <c:pt idx="9">
                        <c:v>15.257101752727664</c:v>
                      </c:pt>
                      <c:pt idx="10">
                        <c:v>15.765177059041292</c:v>
                      </c:pt>
                      <c:pt idx="11">
                        <c:v>15.955299215049564</c:v>
                      </c:pt>
                      <c:pt idx="12">
                        <c:v>16.286357346164067</c:v>
                      </c:pt>
                      <c:pt idx="13">
                        <c:v>16.869754561110028</c:v>
                      </c:pt>
                      <c:pt idx="14">
                        <c:v>17.548502679551632</c:v>
                      </c:pt>
                      <c:pt idx="15">
                        <c:v>17.985207294494529</c:v>
                      </c:pt>
                      <c:pt idx="16">
                        <c:v>18.597212384432282</c:v>
                      </c:pt>
                      <c:pt idx="17">
                        <c:v>18.88437471681641</c:v>
                      </c:pt>
                      <c:pt idx="18">
                        <c:v>19.43358772612126</c:v>
                      </c:pt>
                      <c:pt idx="19">
                        <c:v>19.712449903026879</c:v>
                      </c:pt>
                      <c:pt idx="20">
                        <c:v>20.502642929371262</c:v>
                      </c:pt>
                      <c:pt idx="21">
                        <c:v>20.917701331238874</c:v>
                      </c:pt>
                      <c:pt idx="22">
                        <c:v>21.835669005733962</c:v>
                      </c:pt>
                      <c:pt idx="23">
                        <c:v>22.931298244692499</c:v>
                      </c:pt>
                      <c:pt idx="24">
                        <c:v>24.046831218581758</c:v>
                      </c:pt>
                      <c:pt idx="25">
                        <c:v>25.274141066575396</c:v>
                      </c:pt>
                      <c:pt idx="26">
                        <c:v>26.716391353181507</c:v>
                      </c:pt>
                      <c:pt idx="27">
                        <c:v>28.463043824806306</c:v>
                      </c:pt>
                      <c:pt idx="28">
                        <c:v>30.451230510115323</c:v>
                      </c:pt>
                      <c:pt idx="29">
                        <c:v>6.4339432488202419</c:v>
                      </c:pt>
                      <c:pt idx="30">
                        <c:v>10.801050322374238</c:v>
                      </c:pt>
                      <c:pt idx="31">
                        <c:v>16.836938418173332</c:v>
                      </c:pt>
                      <c:pt idx="32">
                        <c:v>19.041699331067946</c:v>
                      </c:pt>
                      <c:pt idx="33">
                        <c:v>21.878886844422311</c:v>
                      </c:pt>
                      <c:pt idx="34">
                        <c:v>24.746461642305292</c:v>
                      </c:pt>
                      <c:pt idx="35">
                        <c:v>27.628855232869512</c:v>
                      </c:pt>
                      <c:pt idx="36">
                        <c:v>29.17435124383033</c:v>
                      </c:pt>
                      <c:pt idx="37">
                        <c:v>32.378968503021184</c:v>
                      </c:pt>
                      <c:pt idx="38">
                        <c:v>35.645263917438371</c:v>
                      </c:pt>
                      <c:pt idx="39">
                        <c:v>38.278602912240189</c:v>
                      </c:pt>
                      <c:pt idx="40">
                        <c:v>41.694984553068878</c:v>
                      </c:pt>
                      <c:pt idx="41">
                        <c:v>44.657557751837899</c:v>
                      </c:pt>
                      <c:pt idx="42">
                        <c:v>47.936754985792874</c:v>
                      </c:pt>
                      <c:pt idx="43">
                        <c:v>51.238378197641566</c:v>
                      </c:pt>
                      <c:pt idx="44">
                        <c:v>54.594277690088006</c:v>
                      </c:pt>
                      <c:pt idx="45">
                        <c:v>57.309856619114754</c:v>
                      </c:pt>
                      <c:pt idx="46">
                        <c:v>60.437179729040025</c:v>
                      </c:pt>
                      <c:pt idx="47">
                        <c:v>63.587275540707026</c:v>
                      </c:pt>
                      <c:pt idx="48">
                        <c:v>66.449201471156272</c:v>
                      </c:pt>
                      <c:pt idx="49">
                        <c:v>69.138478918857743</c:v>
                      </c:pt>
                      <c:pt idx="50">
                        <c:v>71.964997112179788</c:v>
                      </c:pt>
                      <c:pt idx="51">
                        <c:v>74.706777390616182</c:v>
                      </c:pt>
                      <c:pt idx="52">
                        <c:v>77.362535571618878</c:v>
                      </c:pt>
                      <c:pt idx="53">
                        <c:v>79.846704809864562</c:v>
                      </c:pt>
                      <c:pt idx="54">
                        <c:v>82.225873372290451</c:v>
                      </c:pt>
                      <c:pt idx="55">
                        <c:v>84.783987632728696</c:v>
                      </c:pt>
                      <c:pt idx="56">
                        <c:v>87.218242187344458</c:v>
                      </c:pt>
                      <c:pt idx="57">
                        <c:v>87.366343612515351</c:v>
                      </c:pt>
                      <c:pt idx="58">
                        <c:v>86.466000160065221</c:v>
                      </c:pt>
                      <c:pt idx="59">
                        <c:v>89.250752547370297</c:v>
                      </c:pt>
                      <c:pt idx="60">
                        <c:v>92.006232916218352</c:v>
                      </c:pt>
                      <c:pt idx="61">
                        <c:v>94.294618672973741</c:v>
                      </c:pt>
                      <c:pt idx="62">
                        <c:v>96.694308740677116</c:v>
                      </c:pt>
                      <c:pt idx="63">
                        <c:v>99.254051797709067</c:v>
                      </c:pt>
                      <c:pt idx="64">
                        <c:v>101.87611895475112</c:v>
                      </c:pt>
                      <c:pt idx="65">
                        <c:v>104.41698218647943</c:v>
                      </c:pt>
                      <c:pt idx="66">
                        <c:v>106.76393090916487</c:v>
                      </c:pt>
                      <c:pt idx="67">
                        <c:v>108.83204001224939</c:v>
                      </c:pt>
                      <c:pt idx="68">
                        <c:v>110.58884361621608</c:v>
                      </c:pt>
                      <c:pt idx="69">
                        <c:v>112.99728791095924</c:v>
                      </c:pt>
                      <c:pt idx="70">
                        <c:v>108.0141505149452</c:v>
                      </c:pt>
                      <c:pt idx="71">
                        <c:v>112.01304122777171</c:v>
                      </c:pt>
                      <c:pt idx="72">
                        <c:v>114.27535477212371</c:v>
                      </c:pt>
                      <c:pt idx="73">
                        <c:v>115.95249638992776</c:v>
                      </c:pt>
                      <c:pt idx="74">
                        <c:v>115.05944921662416</c:v>
                      </c:pt>
                      <c:pt idx="75">
                        <c:v>115.10885820021889</c:v>
                      </c:pt>
                      <c:pt idx="76">
                        <c:v>104.86817565052597</c:v>
                      </c:pt>
                      <c:pt idx="77">
                        <c:v>106.21072416740881</c:v>
                      </c:pt>
                      <c:pt idx="78">
                        <c:v>107.64958451283395</c:v>
                      </c:pt>
                      <c:pt idx="79">
                        <c:v>110.38726355851897</c:v>
                      </c:pt>
                      <c:pt idx="80">
                        <c:v>110.77103397463303</c:v>
                      </c:pt>
                      <c:pt idx="81">
                        <c:v>111.68840049118636</c:v>
                      </c:pt>
                      <c:pt idx="82">
                        <c:v>114.2646802718759</c:v>
                      </c:pt>
                      <c:pt idx="83">
                        <c:v>116.79811441818899</c:v>
                      </c:pt>
                      <c:pt idx="84">
                        <c:v>119.04535872974938</c:v>
                      </c:pt>
                      <c:pt idx="85">
                        <c:v>121.02777793848711</c:v>
                      </c:pt>
                      <c:pt idx="86">
                        <c:v>122.71824358138095</c:v>
                      </c:pt>
                      <c:pt idx="87">
                        <c:v>124.70677863532357</c:v>
                      </c:pt>
                      <c:pt idx="88">
                        <c:v>126.74305229864186</c:v>
                      </c:pt>
                      <c:pt idx="89">
                        <c:v>127.69502812360645</c:v>
                      </c:pt>
                      <c:pt idx="90">
                        <c:v>129.22163070452731</c:v>
                      </c:pt>
                      <c:pt idx="91">
                        <c:v>130.80102082109917</c:v>
                      </c:pt>
                      <c:pt idx="92">
                        <c:v>131.66577463682734</c:v>
                      </c:pt>
                      <c:pt idx="93">
                        <c:v>133.06943962195803</c:v>
                      </c:pt>
                      <c:pt idx="94">
                        <c:v>134.43497830197725</c:v>
                      </c:pt>
                      <c:pt idx="95">
                        <c:v>136.13300386900463</c:v>
                      </c:pt>
                      <c:pt idx="96">
                        <c:v>137.6089130718079</c:v>
                      </c:pt>
                      <c:pt idx="97">
                        <c:v>139.24753667029782</c:v>
                      </c:pt>
                      <c:pt idx="98">
                        <c:v>140.90054090285074</c:v>
                      </c:pt>
                      <c:pt idx="99">
                        <c:v>142.46049419815535</c:v>
                      </c:pt>
                      <c:pt idx="100">
                        <c:v>142.99376389952684</c:v>
                      </c:pt>
                      <c:pt idx="101">
                        <c:v>144.1903952246528</c:v>
                      </c:pt>
                      <c:pt idx="102">
                        <c:v>145.33355976012103</c:v>
                      </c:pt>
                      <c:pt idx="103">
                        <c:v>146.60966039994585</c:v>
                      </c:pt>
                      <c:pt idx="104">
                        <c:v>147.15401004040714</c:v>
                      </c:pt>
                      <c:pt idx="105">
                        <c:v>148.22880287328832</c:v>
                      </c:pt>
                      <c:pt idx="106">
                        <c:v>149.25534723759154</c:v>
                      </c:pt>
                      <c:pt idx="107">
                        <c:v>149.91363070675385</c:v>
                      </c:pt>
                      <c:pt idx="108">
                        <c:v>150.97048646219554</c:v>
                      </c:pt>
                      <c:pt idx="109">
                        <c:v>151.64272626863479</c:v>
                      </c:pt>
                      <c:pt idx="110">
                        <c:v>152.32123422865459</c:v>
                      </c:pt>
                      <c:pt idx="111">
                        <c:v>153.1931586147175</c:v>
                      </c:pt>
                      <c:pt idx="112">
                        <c:v>153.60644296144983</c:v>
                      </c:pt>
                      <c:pt idx="113">
                        <c:v>153.84206079734273</c:v>
                      </c:pt>
                      <c:pt idx="114">
                        <c:v>154.18557484531539</c:v>
                      </c:pt>
                      <c:pt idx="115">
                        <c:v>154.73458727184061</c:v>
                      </c:pt>
                      <c:pt idx="116">
                        <c:v>155.25881788432952</c:v>
                      </c:pt>
                      <c:pt idx="117">
                        <c:v>155.83833102714874</c:v>
                      </c:pt>
                      <c:pt idx="118">
                        <c:v>147.17294291654389</c:v>
                      </c:pt>
                      <c:pt idx="119">
                        <c:v>147.29532694193446</c:v>
                      </c:pt>
                      <c:pt idx="120">
                        <c:v>147.52713218829061</c:v>
                      </c:pt>
                      <c:pt idx="121">
                        <c:v>149.50054994723226</c:v>
                      </c:pt>
                      <c:pt idx="122">
                        <c:v>150.3878917445841</c:v>
                      </c:pt>
                      <c:pt idx="123">
                        <c:v>151.49675247570894</c:v>
                      </c:pt>
                      <c:pt idx="124">
                        <c:v>153.07649931809328</c:v>
                      </c:pt>
                      <c:pt idx="125">
                        <c:v>153.97649929425143</c:v>
                      </c:pt>
                      <c:pt idx="126">
                        <c:v>155.68156263729952</c:v>
                      </c:pt>
                      <c:pt idx="127">
                        <c:v>155.87327688703141</c:v>
                      </c:pt>
                      <c:pt idx="128">
                        <c:v>155.88256522562679</c:v>
                      </c:pt>
                      <c:pt idx="129">
                        <c:v>137.60256523158725</c:v>
                      </c:pt>
                      <c:pt idx="130">
                        <c:v>127.70927413489994</c:v>
                      </c:pt>
                      <c:pt idx="131">
                        <c:v>127.78699566867527</c:v>
                      </c:pt>
                      <c:pt idx="132">
                        <c:v>120.43091969516453</c:v>
                      </c:pt>
                      <c:pt idx="133">
                        <c:v>107.14750200774844</c:v>
                      </c:pt>
                      <c:pt idx="134">
                        <c:v>92.232565326954671</c:v>
                      </c:pt>
                      <c:pt idx="135">
                        <c:v>59.666742487217732</c:v>
                      </c:pt>
                      <c:pt idx="136">
                        <c:v>60.014843745495625</c:v>
                      </c:pt>
                      <c:pt idx="137">
                        <c:v>61.53393104350738</c:v>
                      </c:pt>
                      <c:pt idx="138">
                        <c:v>62.902385483242796</c:v>
                      </c:pt>
                      <c:pt idx="139">
                        <c:v>63.449143791011252</c:v>
                      </c:pt>
                      <c:pt idx="140">
                        <c:v>61.981346202446744</c:v>
                      </c:pt>
                      <c:pt idx="141">
                        <c:v>62.874230983902734</c:v>
                      </c:pt>
                      <c:pt idx="142">
                        <c:v>63.490786658074171</c:v>
                      </c:pt>
                      <c:pt idx="143">
                        <c:v>64.637722104431859</c:v>
                      </c:pt>
                      <c:pt idx="144">
                        <c:v>63.537750187123294</c:v>
                      </c:pt>
                      <c:pt idx="145">
                        <c:v>56.496429737545697</c:v>
                      </c:pt>
                      <c:pt idx="146">
                        <c:v>56.835914611113907</c:v>
                      </c:pt>
                      <c:pt idx="147">
                        <c:v>57.255811090490795</c:v>
                      </c:pt>
                      <c:pt idx="148">
                        <c:v>52.027947696423411</c:v>
                      </c:pt>
                      <c:pt idx="149">
                        <c:v>52.293989918826895</c:v>
                      </c:pt>
                      <c:pt idx="150">
                        <c:v>52.769061361386008</c:v>
                      </c:pt>
                      <c:pt idx="151">
                        <c:v>48.486952850272857</c:v>
                      </c:pt>
                      <c:pt idx="152">
                        <c:v>48.285770205094053</c:v>
                      </c:pt>
                      <c:pt idx="153">
                        <c:v>66.390960077776157</c:v>
                      </c:pt>
                      <c:pt idx="154">
                        <c:v>67.090960065855228</c:v>
                      </c:pt>
                      <c:pt idx="155">
                        <c:v>67.674504379762851</c:v>
                      </c:pt>
                      <c:pt idx="156">
                        <c:v>67.964504391683789</c:v>
                      </c:pt>
                      <c:pt idx="157">
                        <c:v>68.764504403604718</c:v>
                      </c:pt>
                      <c:pt idx="158">
                        <c:v>69.186023385061475</c:v>
                      </c:pt>
                      <c:pt idx="159">
                        <c:v>34.956023386551607</c:v>
                      </c:pt>
                      <c:pt idx="160">
                        <c:v>32.592225918008552</c:v>
                      </c:pt>
                      <c:pt idx="161">
                        <c:v>23.773744911386245</c:v>
                      </c:pt>
                      <c:pt idx="162">
                        <c:v>24.046114436328139</c:v>
                      </c:pt>
                      <c:pt idx="163">
                        <c:v>18.239791795749511</c:v>
                      </c:pt>
                      <c:pt idx="164">
                        <c:v>18.01015007356844</c:v>
                      </c:pt>
                      <c:pt idx="165">
                        <c:v>17.75167351520841</c:v>
                      </c:pt>
                      <c:pt idx="166">
                        <c:v>17.610821856223538</c:v>
                      </c:pt>
                      <c:pt idx="167">
                        <c:v>15.259894278439987</c:v>
                      </c:pt>
                      <c:pt idx="168">
                        <c:v>15.386473994822524</c:v>
                      </c:pt>
                      <c:pt idx="169">
                        <c:v>15.73827532910272</c:v>
                      </c:pt>
                      <c:pt idx="170">
                        <c:v>16.238375329102638</c:v>
                      </c:pt>
                      <c:pt idx="171">
                        <c:v>16.556196844996606</c:v>
                      </c:pt>
                      <c:pt idx="172">
                        <c:v>15.650530369488166</c:v>
                      </c:pt>
                      <c:pt idx="173">
                        <c:v>11.944735066203521</c:v>
                      </c:pt>
                      <c:pt idx="174">
                        <c:v>10.158750826099634</c:v>
                      </c:pt>
                      <c:pt idx="175">
                        <c:v>9.7479558152561481</c:v>
                      </c:pt>
                      <c:pt idx="176">
                        <c:v>9.7704316183026094</c:v>
                      </c:pt>
                      <c:pt idx="177">
                        <c:v>9.770431618302581</c:v>
                      </c:pt>
                      <c:pt idx="178">
                        <c:v>8.8462998312237744</c:v>
                      </c:pt>
                      <c:pt idx="179">
                        <c:v>8.8005978110261651</c:v>
                      </c:pt>
                      <c:pt idx="180">
                        <c:v>8.9227722600971617</c:v>
                      </c:pt>
                      <c:pt idx="181">
                        <c:v>9.0370763458218732</c:v>
                      </c:pt>
                      <c:pt idx="182">
                        <c:v>8.2005773543813234</c:v>
                      </c:pt>
                      <c:pt idx="183">
                        <c:v>7.7406645640829481</c:v>
                      </c:pt>
                      <c:pt idx="184">
                        <c:v>5.904319320453709</c:v>
                      </c:pt>
                      <c:pt idx="185">
                        <c:v>5.4943953362723619</c:v>
                      </c:pt>
                      <c:pt idx="186">
                        <c:v>5.4170603701088851</c:v>
                      </c:pt>
                      <c:pt idx="187">
                        <c:v>5.4621867485285804</c:v>
                      </c:pt>
                      <c:pt idx="188">
                        <c:v>5.4591329431447662</c:v>
                      </c:pt>
                      <c:pt idx="189">
                        <c:v>3.3482957686346708</c:v>
                      </c:pt>
                      <c:pt idx="190">
                        <c:v>2.8456666827100605</c:v>
                      </c:pt>
                      <c:pt idx="191">
                        <c:v>2.6960875944102725</c:v>
                      </c:pt>
                      <c:pt idx="192">
                        <c:v>2.6770797567610032</c:v>
                      </c:pt>
                      <c:pt idx="193">
                        <c:v>2.6969320169845332</c:v>
                      </c:pt>
                      <c:pt idx="194">
                        <c:v>2.7128972469594999</c:v>
                      </c:pt>
                      <c:pt idx="195">
                        <c:v>2.7189748979135686</c:v>
                      </c:pt>
                      <c:pt idx="196">
                        <c:v>2.7253400860101351</c:v>
                      </c:pt>
                      <c:pt idx="197">
                        <c:v>2.7303187974732452</c:v>
                      </c:pt>
                      <c:pt idx="198">
                        <c:v>2.7352975089363554</c:v>
                      </c:pt>
                      <c:pt idx="199">
                        <c:v>2.7402762203994655</c:v>
                      </c:pt>
                      <c:pt idx="200">
                        <c:v>2.7452549318625756</c:v>
                      </c:pt>
                      <c:pt idx="201">
                        <c:v>2.74563306183245</c:v>
                      </c:pt>
                      <c:pt idx="202">
                        <c:v>2.7473976683893966</c:v>
                      </c:pt>
                      <c:pt idx="203">
                        <c:v>2.7483429932908905</c:v>
                      </c:pt>
                      <c:pt idx="204">
                        <c:v>2.7531956613225077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0.15465402442501386</c:v>
                      </c:pt>
                      <c:pt idx="217">
                        <c:v>0.37689951978111935</c:v>
                      </c:pt>
                      <c:pt idx="218">
                        <c:v>0.48649038434641056</c:v>
                      </c:pt>
                      <c:pt idx="219">
                        <c:v>0.63465404423746463</c:v>
                      </c:pt>
                      <c:pt idx="220">
                        <c:v>0.81243988430813374</c:v>
                      </c:pt>
                      <c:pt idx="221">
                        <c:v>0.84443388685176046</c:v>
                      </c:pt>
                      <c:pt idx="222">
                        <c:v>8.5157182874127102E-3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0.19613732514693538</c:v>
                      </c:pt>
                      <c:pt idx="230">
                        <c:v>0.27021915509246242</c:v>
                      </c:pt>
                      <c:pt idx="231">
                        <c:v>0.34430098503798945</c:v>
                      </c:pt>
                      <c:pt idx="232">
                        <c:v>0</c:v>
                      </c:pt>
                      <c:pt idx="233">
                        <c:v>0.27335667166116195</c:v>
                      </c:pt>
                      <c:pt idx="234">
                        <c:v>0.49560216701726745</c:v>
                      </c:pt>
                      <c:pt idx="235">
                        <c:v>0.77751923229851627</c:v>
                      </c:pt>
                      <c:pt idx="236">
                        <c:v>0.97761923527875183</c:v>
                      </c:pt>
                      <c:pt idx="237">
                        <c:v>0.74170106522424817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0.11689720752420385</c:v>
                      </c:pt>
                      <c:pt idx="241">
                        <c:v>0.2650608674152295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0.17125552392494114</c:v>
                      </c:pt>
                      <c:pt idx="255">
                        <c:v>0.46758284370702086</c:v>
                      </c:pt>
                      <c:pt idx="256">
                        <c:v>0.1590100494304636</c:v>
                      </c:pt>
                      <c:pt idx="257">
                        <c:v>0</c:v>
                      </c:pt>
                      <c:pt idx="258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1269-4EDB-839A-532D13EC97C8}"/>
                  </c:ext>
                </c:extLst>
              </c15:ser>
            </c15:filteredScatterSeries>
            <c15:filteredScatterSeries>
              <c15:ser>
                <c:idx val="2"/>
                <c:order val="2"/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2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Vandbalance!#REF!</c15:sqref>
                        </c15:formulaRef>
                      </c:ext>
                    </c:extLst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Vandbalance!$CY$14:$CY$272</c15:sqref>
                        </c15:formulaRef>
                      </c:ext>
                    </c:extLst>
                    <c:numCache>
                      <c:formatCode>0</c:formatCode>
                      <c:ptCount val="259"/>
                      <c:pt idx="0">
                        <c:v>5.7278480529785103</c:v>
                      </c:pt>
                      <c:pt idx="1">
                        <c:v>10</c:v>
                      </c:pt>
                      <c:pt idx="2">
                        <c:v>7.2099999046325607</c:v>
                      </c:pt>
                      <c:pt idx="3">
                        <c:v>9.7256959152221611</c:v>
                      </c:pt>
                      <c:pt idx="4">
                        <c:v>10</c:v>
                      </c:pt>
                      <c:pt idx="5">
                        <c:v>10</c:v>
                      </c:pt>
                      <c:pt idx="6">
                        <c:v>10</c:v>
                      </c:pt>
                      <c:pt idx="7">
                        <c:v>10</c:v>
                      </c:pt>
                      <c:pt idx="8">
                        <c:v>10</c:v>
                      </c:pt>
                      <c:pt idx="9">
                        <c:v>10</c:v>
                      </c:pt>
                      <c:pt idx="10">
                        <c:v>10</c:v>
                      </c:pt>
                      <c:pt idx="11">
                        <c:v>10</c:v>
                      </c:pt>
                      <c:pt idx="12">
                        <c:v>10</c:v>
                      </c:pt>
                      <c:pt idx="13">
                        <c:v>10</c:v>
                      </c:pt>
                      <c:pt idx="14">
                        <c:v>10</c:v>
                      </c:pt>
                      <c:pt idx="15">
                        <c:v>10</c:v>
                      </c:pt>
                      <c:pt idx="16">
                        <c:v>10.688881309232585</c:v>
                      </c:pt>
                      <c:pt idx="17">
                        <c:v>10.976043641616711</c:v>
                      </c:pt>
                      <c:pt idx="18">
                        <c:v>11.525256650921554</c:v>
                      </c:pt>
                      <c:pt idx="19">
                        <c:v>11.55</c:v>
                      </c:pt>
                      <c:pt idx="20">
                        <c:v>12.393943872366203</c:v>
                      </c:pt>
                      <c:pt idx="21">
                        <c:v>12.970254812299272</c:v>
                      </c:pt>
                      <c:pt idx="22">
                        <c:v>14.049475024859779</c:v>
                      </c:pt>
                      <c:pt idx="23">
                        <c:v>15.306356801883773</c:v>
                      </c:pt>
                      <c:pt idx="24">
                        <c:v>16.583142313838522</c:v>
                      </c:pt>
                      <c:pt idx="25">
                        <c:v>17.971704699897515</c:v>
                      </c:pt>
                      <c:pt idx="26">
                        <c:v>19.575207524569059</c:v>
                      </c:pt>
                      <c:pt idx="27">
                        <c:v>21.483112534259298</c:v>
                      </c:pt>
                      <c:pt idx="28">
                        <c:v>23.632551757633756</c:v>
                      </c:pt>
                      <c:pt idx="29">
                        <c:v>-3.995471487076685E-2</c:v>
                      </c:pt>
                      <c:pt idx="30">
                        <c:v>4.5229465294077329</c:v>
                      </c:pt>
                      <c:pt idx="31">
                        <c:v>10.714674081060636</c:v>
                      </c:pt>
                      <c:pt idx="32">
                        <c:v>13.075274449809029</c:v>
                      </c:pt>
                      <c:pt idx="33">
                        <c:v>16.068301419017189</c:v>
                      </c:pt>
                      <c:pt idx="34">
                        <c:v>19.091715672753971</c:v>
                      </c:pt>
                      <c:pt idx="35">
                        <c:v>22.129948719171963</c:v>
                      </c:pt>
                      <c:pt idx="36">
                        <c:v>23.831284185986547</c:v>
                      </c:pt>
                      <c:pt idx="37">
                        <c:v>27.169478121623499</c:v>
                      </c:pt>
                      <c:pt idx="38">
                        <c:v>30.569350212486754</c:v>
                      </c:pt>
                      <c:pt idx="39">
                        <c:v>33.336265883734676</c:v>
                      </c:pt>
                      <c:pt idx="40">
                        <c:v>36.886224201009476</c:v>
                      </c:pt>
                      <c:pt idx="41">
                        <c:v>39.982374076224588</c:v>
                      </c:pt>
                      <c:pt idx="42">
                        <c:v>43.395147986625659</c:v>
                      </c:pt>
                      <c:pt idx="43">
                        <c:v>46.830347874920456</c:v>
                      </c:pt>
                      <c:pt idx="44">
                        <c:v>50.319824043812972</c:v>
                      </c:pt>
                      <c:pt idx="45">
                        <c:v>53.168979649285802</c:v>
                      </c:pt>
                      <c:pt idx="46">
                        <c:v>56.429879435657178</c:v>
                      </c:pt>
                      <c:pt idx="47">
                        <c:v>59.713551923770268</c:v>
                      </c:pt>
                      <c:pt idx="48">
                        <c:v>62.709054530665618</c:v>
                      </c:pt>
                      <c:pt idx="49">
                        <c:v>65.531908654813208</c:v>
                      </c:pt>
                      <c:pt idx="50">
                        <c:v>68.492003524581321</c:v>
                      </c:pt>
                      <c:pt idx="51">
                        <c:v>71.367360479463798</c:v>
                      </c:pt>
                      <c:pt idx="52">
                        <c:v>74.156695336912591</c:v>
                      </c:pt>
                      <c:pt idx="53">
                        <c:v>76.774441251604372</c:v>
                      </c:pt>
                      <c:pt idx="54">
                        <c:v>79.287186490476344</c:v>
                      </c:pt>
                      <c:pt idx="55">
                        <c:v>81.978877427360686</c:v>
                      </c:pt>
                      <c:pt idx="56">
                        <c:v>84.546708658422546</c:v>
                      </c:pt>
                      <c:pt idx="57">
                        <c:v>84.828386760039535</c:v>
                      </c:pt>
                      <c:pt idx="58">
                        <c:v>84.061619984035502</c:v>
                      </c:pt>
                      <c:pt idx="59">
                        <c:v>86.979949047786675</c:v>
                      </c:pt>
                      <c:pt idx="60">
                        <c:v>89.869006093080827</c:v>
                      </c:pt>
                      <c:pt idx="61">
                        <c:v>92.290968526282299</c:v>
                      </c:pt>
                      <c:pt idx="62">
                        <c:v>94.824235270431785</c:v>
                      </c:pt>
                      <c:pt idx="63">
                        <c:v>97.517555003909834</c:v>
                      </c:pt>
                      <c:pt idx="64">
                        <c:v>100.27319883739798</c:v>
                      </c:pt>
                      <c:pt idx="65">
                        <c:v>102.94763874557239</c:v>
                      </c:pt>
                      <c:pt idx="66">
                        <c:v>105.42816414470394</c:v>
                      </c:pt>
                      <c:pt idx="67">
                        <c:v>107.62984992423455</c:v>
                      </c:pt>
                      <c:pt idx="68">
                        <c:v>109.52023020464732</c:v>
                      </c:pt>
                      <c:pt idx="69">
                        <c:v>112.06225117583659</c:v>
                      </c:pt>
                      <c:pt idx="70">
                        <c:v>107.21269045626863</c:v>
                      </c:pt>
                      <c:pt idx="71">
                        <c:v>111.34515784554124</c:v>
                      </c:pt>
                      <c:pt idx="72">
                        <c:v>113.74104806633932</c:v>
                      </c:pt>
                      <c:pt idx="73">
                        <c:v>115.55176636058948</c:v>
                      </c:pt>
                      <c:pt idx="74">
                        <c:v>114.79229586373197</c:v>
                      </c:pt>
                      <c:pt idx="75">
                        <c:v>114.97528152377279</c:v>
                      </c:pt>
                      <c:pt idx="76">
                        <c:v>104.86817565052597</c:v>
                      </c:pt>
                      <c:pt idx="77">
                        <c:v>106.21072416740881</c:v>
                      </c:pt>
                      <c:pt idx="78">
                        <c:v>107.64958451283395</c:v>
                      </c:pt>
                      <c:pt idx="79">
                        <c:v>110.38726355851897</c:v>
                      </c:pt>
                      <c:pt idx="80">
                        <c:v>110.77103397463303</c:v>
                      </c:pt>
                      <c:pt idx="81">
                        <c:v>111.68840049118636</c:v>
                      </c:pt>
                      <c:pt idx="82">
                        <c:v>114.2646802718759</c:v>
                      </c:pt>
                      <c:pt idx="83">
                        <c:v>116.79811441818899</c:v>
                      </c:pt>
                      <c:pt idx="84">
                        <c:v>119.04535872974938</c:v>
                      </c:pt>
                      <c:pt idx="85">
                        <c:v>121.02777793848711</c:v>
                      </c:pt>
                      <c:pt idx="86">
                        <c:v>122.71824358138095</c:v>
                      </c:pt>
                      <c:pt idx="87">
                        <c:v>124.70677863532357</c:v>
                      </c:pt>
                      <c:pt idx="88">
                        <c:v>126.74305229864186</c:v>
                      </c:pt>
                      <c:pt idx="89">
                        <c:v>127.69502812360645</c:v>
                      </c:pt>
                      <c:pt idx="90">
                        <c:v>129.22163070452731</c:v>
                      </c:pt>
                      <c:pt idx="91">
                        <c:v>130.80102082109917</c:v>
                      </c:pt>
                      <c:pt idx="92">
                        <c:v>131.66577463682734</c:v>
                      </c:pt>
                      <c:pt idx="93">
                        <c:v>133.06943962195803</c:v>
                      </c:pt>
                      <c:pt idx="94">
                        <c:v>134.43497830197725</c:v>
                      </c:pt>
                      <c:pt idx="95">
                        <c:v>136.13300386900463</c:v>
                      </c:pt>
                      <c:pt idx="96">
                        <c:v>137.6089130718079</c:v>
                      </c:pt>
                      <c:pt idx="97">
                        <c:v>139.24753667029782</c:v>
                      </c:pt>
                      <c:pt idx="98">
                        <c:v>140.90054090285074</c:v>
                      </c:pt>
                      <c:pt idx="99">
                        <c:v>142.46049419815535</c:v>
                      </c:pt>
                      <c:pt idx="100">
                        <c:v>142.99376389952684</c:v>
                      </c:pt>
                      <c:pt idx="101">
                        <c:v>144.1903952246528</c:v>
                      </c:pt>
                      <c:pt idx="102">
                        <c:v>145.33355976012103</c:v>
                      </c:pt>
                      <c:pt idx="103">
                        <c:v>146.60966039994585</c:v>
                      </c:pt>
                      <c:pt idx="104">
                        <c:v>147.15401004040714</c:v>
                      </c:pt>
                      <c:pt idx="105">
                        <c:v>148.22880287328832</c:v>
                      </c:pt>
                      <c:pt idx="106">
                        <c:v>149.25534723759154</c:v>
                      </c:pt>
                      <c:pt idx="107">
                        <c:v>149.91363070675385</c:v>
                      </c:pt>
                      <c:pt idx="108">
                        <c:v>150.97048646219554</c:v>
                      </c:pt>
                      <c:pt idx="109">
                        <c:v>151.64272626863479</c:v>
                      </c:pt>
                      <c:pt idx="110">
                        <c:v>152.32123422865459</c:v>
                      </c:pt>
                      <c:pt idx="111">
                        <c:v>153.1931586147175</c:v>
                      </c:pt>
                      <c:pt idx="112">
                        <c:v>9.3719485932070317</c:v>
                      </c:pt>
                      <c:pt idx="113">
                        <c:v>9.6075664290999292</c:v>
                      </c:pt>
                      <c:pt idx="114">
                        <c:v>9.9510804770725887</c:v>
                      </c:pt>
                      <c:pt idx="115">
                        <c:v>10</c:v>
                      </c:pt>
                      <c:pt idx="116">
                        <c:v>10</c:v>
                      </c:pt>
                      <c:pt idx="117">
                        <c:v>10</c:v>
                      </c:pt>
                      <c:pt idx="118">
                        <c:v>1.3346118893951644</c:v>
                      </c:pt>
                      <c:pt idx="119">
                        <c:v>1.4569959147857166</c:v>
                      </c:pt>
                      <c:pt idx="120">
                        <c:v>1.6888011611418623</c:v>
                      </c:pt>
                      <c:pt idx="121">
                        <c:v>3.6622189200835127</c:v>
                      </c:pt>
                      <c:pt idx="122">
                        <c:v>4.5495607174353498</c:v>
                      </c:pt>
                      <c:pt idx="123">
                        <c:v>5.6584214485602198</c:v>
                      </c:pt>
                      <c:pt idx="124">
                        <c:v>7.2381682909445502</c:v>
                      </c:pt>
                      <c:pt idx="125">
                        <c:v>8.1381682671026923</c:v>
                      </c:pt>
                      <c:pt idx="126">
                        <c:v>9.8432316101507809</c:v>
                      </c:pt>
                      <c:pt idx="127">
                        <c:v>10</c:v>
                      </c:pt>
                      <c:pt idx="128">
                        <c:v>10</c:v>
                      </c:pt>
                      <c:pt idx="129">
                        <c:v>9.7200000059604648</c:v>
                      </c:pt>
                      <c:pt idx="130">
                        <c:v>0</c:v>
                      </c:pt>
                      <c:pt idx="131">
                        <c:v>7.7721533775330087E-2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0.34810125827788951</c:v>
                      </c:pt>
                      <c:pt idx="137">
                        <c:v>2.9520384196936202</c:v>
                      </c:pt>
                      <c:pt idx="138">
                        <c:v>4.3204928594290308</c:v>
                      </c:pt>
                      <c:pt idx="139">
                        <c:v>4.867251167197483</c:v>
                      </c:pt>
                      <c:pt idx="140">
                        <c:v>3.3994535786329791</c:v>
                      </c:pt>
                      <c:pt idx="141">
                        <c:v>4.2923383600889693</c:v>
                      </c:pt>
                      <c:pt idx="142">
                        <c:v>6.2232313687690581</c:v>
                      </c:pt>
                      <c:pt idx="143">
                        <c:v>8.6845041496353836</c:v>
                      </c:pt>
                      <c:pt idx="144">
                        <c:v>8.8988695668354652</c:v>
                      </c:pt>
                      <c:pt idx="145">
                        <c:v>3.1718864517665253</c:v>
                      </c:pt>
                      <c:pt idx="146">
                        <c:v>4.8257086598433716</c:v>
                      </c:pt>
                      <c:pt idx="147">
                        <c:v>6.5599424737289169</c:v>
                      </c:pt>
                      <c:pt idx="148">
                        <c:v>2.6464164141701829</c:v>
                      </c:pt>
                      <c:pt idx="149">
                        <c:v>4.2267959710823035</c:v>
                      </c:pt>
                      <c:pt idx="150">
                        <c:v>6.0162047481500665</c:v>
                      </c:pt>
                      <c:pt idx="151">
                        <c:v>3.0484335715455515</c:v>
                      </c:pt>
                      <c:pt idx="152">
                        <c:v>0.49007213294943774</c:v>
                      </c:pt>
                      <c:pt idx="153">
                        <c:v>0.59526200563153253</c:v>
                      </c:pt>
                      <c:pt idx="154">
                        <c:v>1.2952619937106036</c:v>
                      </c:pt>
                      <c:pt idx="155">
                        <c:v>1.8788063076182269</c:v>
                      </c:pt>
                      <c:pt idx="156">
                        <c:v>2.1688063195391551</c:v>
                      </c:pt>
                      <c:pt idx="157">
                        <c:v>2.9688063314600841</c:v>
                      </c:pt>
                      <c:pt idx="158">
                        <c:v>3.3903253129168398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0.34620103087784138</c:v>
                      </c:pt>
                      <c:pt idx="163">
                        <c:v>-0.22092977611506193</c:v>
                      </c:pt>
                      <c:pt idx="164">
                        <c:v>-9.2918615911408153E-3</c:v>
                      </c:pt>
                      <c:pt idx="165">
                        <c:v>-1.0458589066590918E-2</c:v>
                      </c:pt>
                      <c:pt idx="166">
                        <c:v>9.1413228130010182E-2</c:v>
                      </c:pt>
                      <c:pt idx="167">
                        <c:v>-0.11838777993689042</c:v>
                      </c:pt>
                      <c:pt idx="168">
                        <c:v>0.43620075971323402</c:v>
                      </c:pt>
                      <c:pt idx="169">
                        <c:v>1.0976231373241028</c:v>
                      </c:pt>
                      <c:pt idx="170">
                        <c:v>1.9073441806547677</c:v>
                      </c:pt>
                      <c:pt idx="171">
                        <c:v>2.5347867398793689</c:v>
                      </c:pt>
                      <c:pt idx="172">
                        <c:v>1.9387413077016049</c:v>
                      </c:pt>
                      <c:pt idx="173">
                        <c:v>-0.21457425874461222</c:v>
                      </c:pt>
                      <c:pt idx="174">
                        <c:v>-0.24581936871719989</c:v>
                      </c:pt>
                      <c:pt idx="175">
                        <c:v>-3.0492022884388348E-2</c:v>
                      </c:pt>
                      <c:pt idx="176">
                        <c:v>0.25858545947130551</c:v>
                      </c:pt>
                      <c:pt idx="177">
                        <c:v>0.49469511589619941</c:v>
                      </c:pt>
                      <c:pt idx="178">
                        <c:v>-4.4370134534560179E-2</c:v>
                      </c:pt>
                      <c:pt idx="179">
                        <c:v>0.18535805002093753</c:v>
                      </c:pt>
                      <c:pt idx="180">
                        <c:v>0.53859256931045962</c:v>
                      </c:pt>
                      <c:pt idx="181">
                        <c:v>0.88395672525370372</c:v>
                      </c:pt>
                      <c:pt idx="182">
                        <c:v>0.27851780403167226</c:v>
                      </c:pt>
                      <c:pt idx="183">
                        <c:v>1.6656502492025993E-2</c:v>
                      </c:pt>
                      <c:pt idx="184">
                        <c:v>-0.5599375266060207</c:v>
                      </c:pt>
                      <c:pt idx="185">
                        <c:v>-9.3353286454174622E-2</c:v>
                      </c:pt>
                      <c:pt idx="186">
                        <c:v>7.1162205087119901E-2</c:v>
                      </c:pt>
                      <c:pt idx="187">
                        <c:v>0.26478575475744037</c:v>
                      </c:pt>
                      <c:pt idx="188">
                        <c:v>0.410229120624237</c:v>
                      </c:pt>
                      <c:pt idx="189">
                        <c:v>-0.7137444204819019</c:v>
                      </c:pt>
                      <c:pt idx="190">
                        <c:v>-0.19462488427153346</c:v>
                      </c:pt>
                      <c:pt idx="191">
                        <c:v>-3.1013493467042963E-2</c:v>
                      </c:pt>
                      <c:pt idx="192">
                        <c:v>6.7962729912338204E-2</c:v>
                      </c:pt>
                      <c:pt idx="193">
                        <c:v>0.17478555769748993</c:v>
                      </c:pt>
                      <c:pt idx="194">
                        <c:v>0.27772135523407826</c:v>
                      </c:pt>
                      <c:pt idx="195">
                        <c:v>0.37076957374978292</c:v>
                      </c:pt>
                      <c:pt idx="196">
                        <c:v>0.46410532940797111</c:v>
                      </c:pt>
                      <c:pt idx="197">
                        <c:v>0.55605460843270293</c:v>
                      </c:pt>
                      <c:pt idx="198">
                        <c:v>0.64800388745743476</c:v>
                      </c:pt>
                      <c:pt idx="199">
                        <c:v>0.73995316648216658</c:v>
                      </c:pt>
                      <c:pt idx="200">
                        <c:v>0.8319024455068984</c:v>
                      </c:pt>
                      <c:pt idx="201">
                        <c:v>0.91925114303838029</c:v>
                      </c:pt>
                      <c:pt idx="202">
                        <c:v>1.0079863171569627</c:v>
                      </c:pt>
                      <c:pt idx="203">
                        <c:v>1.0959022096200641</c:v>
                      </c:pt>
                      <c:pt idx="204">
                        <c:v>1.1877254452133172</c:v>
                      </c:pt>
                      <c:pt idx="205">
                        <c:v>-4.7063440239066381</c:v>
                      </c:pt>
                      <c:pt idx="206">
                        <c:v>-2.4889781141623644</c:v>
                      </c:pt>
                      <c:pt idx="207">
                        <c:v>-1.4246374737698204</c:v>
                      </c:pt>
                      <c:pt idx="208">
                        <c:v>-3.0982507994780235</c:v>
                      </c:pt>
                      <c:pt idx="209">
                        <c:v>-3.1709567590994538</c:v>
                      </c:pt>
                      <c:pt idx="210">
                        <c:v>-3.0501433392352624</c:v>
                      </c:pt>
                      <c:pt idx="211">
                        <c:v>-3.3488711154894588</c:v>
                      </c:pt>
                      <c:pt idx="212">
                        <c:v>-5.6101480235602423</c:v>
                      </c:pt>
                      <c:pt idx="213">
                        <c:v>-0.64900402988381956</c:v>
                      </c:pt>
                      <c:pt idx="214">
                        <c:v>-7.6352945352930135E-2</c:v>
                      </c:pt>
                      <c:pt idx="215">
                        <c:v>-6.7591470931063213E-2</c:v>
                      </c:pt>
                      <c:pt idx="216">
                        <c:v>0.15465402442502807</c:v>
                      </c:pt>
                      <c:pt idx="217">
                        <c:v>0.37689951978111935</c:v>
                      </c:pt>
                      <c:pt idx="218">
                        <c:v>0.48649038434643188</c:v>
                      </c:pt>
                      <c:pt idx="219">
                        <c:v>0.63465404423747174</c:v>
                      </c:pt>
                      <c:pt idx="220">
                        <c:v>0.81243988430815506</c:v>
                      </c:pt>
                      <c:pt idx="221">
                        <c:v>0.84443388685177467</c:v>
                      </c:pt>
                      <c:pt idx="222">
                        <c:v>8.5157182874127102E-3</c:v>
                      </c:pt>
                      <c:pt idx="223">
                        <c:v>-0.38042139468322489</c:v>
                      </c:pt>
                      <c:pt idx="224">
                        <c:v>-0.8543512020995081</c:v>
                      </c:pt>
                      <c:pt idx="225">
                        <c:v>-0.51061342198053694</c:v>
                      </c:pt>
                      <c:pt idx="226">
                        <c:v>-0.76726996190131302</c:v>
                      </c:pt>
                      <c:pt idx="227">
                        <c:v>-0.37106745128303942</c:v>
                      </c:pt>
                      <c:pt idx="228">
                        <c:v>-3.8758322081577035E-2</c:v>
                      </c:pt>
                      <c:pt idx="229">
                        <c:v>0.19613732514694959</c:v>
                      </c:pt>
                      <c:pt idx="230">
                        <c:v>0.27021915509246952</c:v>
                      </c:pt>
                      <c:pt idx="231">
                        <c:v>0.34430098503798945</c:v>
                      </c:pt>
                      <c:pt idx="232">
                        <c:v>-2.2970648120917758E-2</c:v>
                      </c:pt>
                      <c:pt idx="233">
                        <c:v>0.27335667166116906</c:v>
                      </c:pt>
                      <c:pt idx="234">
                        <c:v>0.49560216701726034</c:v>
                      </c:pt>
                      <c:pt idx="235">
                        <c:v>0.77751923229852338</c:v>
                      </c:pt>
                      <c:pt idx="236">
                        <c:v>0.97761923527875183</c:v>
                      </c:pt>
                      <c:pt idx="237">
                        <c:v>0.74170106522426948</c:v>
                      </c:pt>
                      <c:pt idx="238">
                        <c:v>-0.13642816009835457</c:v>
                      </c:pt>
                      <c:pt idx="239">
                        <c:v>-9.6983180237728561E-3</c:v>
                      </c:pt>
                      <c:pt idx="240">
                        <c:v>0.11689720752420385</c:v>
                      </c:pt>
                      <c:pt idx="241">
                        <c:v>0.26506086741524371</c:v>
                      </c:pt>
                      <c:pt idx="242">
                        <c:v>-1.015538010175618</c:v>
                      </c:pt>
                      <c:pt idx="243">
                        <c:v>-0.2412432224141412</c:v>
                      </c:pt>
                      <c:pt idx="244">
                        <c:v>-0.4787000308331173</c:v>
                      </c:pt>
                      <c:pt idx="245">
                        <c:v>-1.0497977816468591</c:v>
                      </c:pt>
                      <c:pt idx="246">
                        <c:v>-0.54165117463690393</c:v>
                      </c:pt>
                      <c:pt idx="247">
                        <c:v>-5.0122942432111017E-2</c:v>
                      </c:pt>
                      <c:pt idx="248">
                        <c:v>-1.1410413707196199E-2</c:v>
                      </c:pt>
                      <c:pt idx="249">
                        <c:v>-0.57810036952778887</c:v>
                      </c:pt>
                      <c:pt idx="250">
                        <c:v>-1.126150216054512</c:v>
                      </c:pt>
                      <c:pt idx="251">
                        <c:v>-1.8772837597552723</c:v>
                      </c:pt>
                      <c:pt idx="252">
                        <c:v>-0.40187450343147901</c:v>
                      </c:pt>
                      <c:pt idx="253">
                        <c:v>-5.0989971431150138E-2</c:v>
                      </c:pt>
                      <c:pt idx="254">
                        <c:v>0.17125552392494114</c:v>
                      </c:pt>
                      <c:pt idx="255">
                        <c:v>0.46758284370702796</c:v>
                      </c:pt>
                      <c:pt idx="256">
                        <c:v>0.15901004943047781</c:v>
                      </c:pt>
                      <c:pt idx="257">
                        <c:v>-4.6122061675845316E-2</c:v>
                      </c:pt>
                      <c:pt idx="258">
                        <c:v>-2.3680912979600066E-3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1269-4EDB-839A-532D13EC97C8}"/>
                  </c:ext>
                </c:extLst>
              </c15:ser>
            </c15:filteredScatterSeries>
          </c:ext>
        </c:extLst>
      </c:scatterChart>
      <c:valAx>
        <c:axId val="7981174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98112248"/>
        <c:crosses val="autoZero"/>
        <c:crossBetween val="midCat"/>
      </c:valAx>
      <c:valAx>
        <c:axId val="798112248"/>
        <c:scaling>
          <c:orientation val="maxMin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98117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Vandbalance!$D$14:$D$409</c:f>
              <c:numCache>
                <c:formatCode>dd/mm/yy;@</c:formatCode>
                <c:ptCount val="396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</c:numCache>
            </c:numRef>
          </c:xVal>
          <c:yVal>
            <c:numRef>
              <c:f>Vandbalance!$CZ$14:$CZ$409</c:f>
              <c:numCache>
                <c:formatCode>0</c:formatCode>
                <c:ptCount val="396"/>
                <c:pt idx="0">
                  <c:v>5.7278480529785156</c:v>
                </c:pt>
                <c:pt idx="1">
                  <c:v>10.678609809540859</c:v>
                </c:pt>
                <c:pt idx="2">
                  <c:v>7.888609714173441</c:v>
                </c:pt>
                <c:pt idx="3">
                  <c:v>10.404305724763049</c:v>
                </c:pt>
                <c:pt idx="4">
                  <c:v>11.45280223267747</c:v>
                </c:pt>
                <c:pt idx="5">
                  <c:v>12.225027695654461</c:v>
                </c:pt>
                <c:pt idx="6">
                  <c:v>12.993515504984032</c:v>
                </c:pt>
                <c:pt idx="7">
                  <c:v>13.726352573143856</c:v>
                </c:pt>
                <c:pt idx="8">
                  <c:v>14.495956156486386</c:v>
                </c:pt>
                <c:pt idx="9">
                  <c:v>15.257101752727664</c:v>
                </c:pt>
                <c:pt idx="10">
                  <c:v>15.765177059041292</c:v>
                </c:pt>
                <c:pt idx="11">
                  <c:v>15.955299215049564</c:v>
                </c:pt>
                <c:pt idx="12">
                  <c:v>16.286357346164067</c:v>
                </c:pt>
                <c:pt idx="13">
                  <c:v>16.869754561110028</c:v>
                </c:pt>
                <c:pt idx="14">
                  <c:v>17.548502679551632</c:v>
                </c:pt>
                <c:pt idx="15">
                  <c:v>17.985207294494529</c:v>
                </c:pt>
                <c:pt idx="16">
                  <c:v>18.597212384432282</c:v>
                </c:pt>
                <c:pt idx="17">
                  <c:v>18.88437471681641</c:v>
                </c:pt>
                <c:pt idx="18">
                  <c:v>19.43358772612126</c:v>
                </c:pt>
                <c:pt idx="19">
                  <c:v>19.712449903026879</c:v>
                </c:pt>
                <c:pt idx="20">
                  <c:v>20.502642929371262</c:v>
                </c:pt>
                <c:pt idx="21">
                  <c:v>20.917701331238874</c:v>
                </c:pt>
                <c:pt idx="22">
                  <c:v>21.835669005733962</c:v>
                </c:pt>
                <c:pt idx="23">
                  <c:v>22.931298244692499</c:v>
                </c:pt>
                <c:pt idx="24">
                  <c:v>24.046831218581758</c:v>
                </c:pt>
                <c:pt idx="25">
                  <c:v>25.274141066575396</c:v>
                </c:pt>
                <c:pt idx="26">
                  <c:v>26.716391353181507</c:v>
                </c:pt>
                <c:pt idx="27">
                  <c:v>28.463043824806306</c:v>
                </c:pt>
                <c:pt idx="28">
                  <c:v>30.451230510115323</c:v>
                </c:pt>
                <c:pt idx="29">
                  <c:v>6.4339432488202419</c:v>
                </c:pt>
                <c:pt idx="30">
                  <c:v>10.801050322374238</c:v>
                </c:pt>
                <c:pt idx="31">
                  <c:v>16.836938418173332</c:v>
                </c:pt>
                <c:pt idx="32">
                  <c:v>19.041699331067946</c:v>
                </c:pt>
                <c:pt idx="33">
                  <c:v>21.878886844422311</c:v>
                </c:pt>
                <c:pt idx="34">
                  <c:v>24.746461642305292</c:v>
                </c:pt>
                <c:pt idx="35">
                  <c:v>27.628855232869512</c:v>
                </c:pt>
                <c:pt idx="36">
                  <c:v>29.17435124383033</c:v>
                </c:pt>
                <c:pt idx="37">
                  <c:v>32.378968503021184</c:v>
                </c:pt>
                <c:pt idx="38">
                  <c:v>35.645263917438371</c:v>
                </c:pt>
                <c:pt idx="39">
                  <c:v>38.278602912240189</c:v>
                </c:pt>
                <c:pt idx="40">
                  <c:v>41.694984553068878</c:v>
                </c:pt>
                <c:pt idx="41">
                  <c:v>44.657557751837899</c:v>
                </c:pt>
                <c:pt idx="42">
                  <c:v>47.936754985792874</c:v>
                </c:pt>
                <c:pt idx="43">
                  <c:v>51.238378197641566</c:v>
                </c:pt>
                <c:pt idx="44">
                  <c:v>54.594277690088006</c:v>
                </c:pt>
                <c:pt idx="45">
                  <c:v>57.309856619114754</c:v>
                </c:pt>
                <c:pt idx="46">
                  <c:v>60.437179729040025</c:v>
                </c:pt>
                <c:pt idx="47">
                  <c:v>63.587275540707026</c:v>
                </c:pt>
                <c:pt idx="48">
                  <c:v>66.449201471156272</c:v>
                </c:pt>
                <c:pt idx="49">
                  <c:v>69.138478918857743</c:v>
                </c:pt>
                <c:pt idx="50">
                  <c:v>71.964997112179788</c:v>
                </c:pt>
                <c:pt idx="51">
                  <c:v>74.706777390616182</c:v>
                </c:pt>
                <c:pt idx="52">
                  <c:v>77.362535571618878</c:v>
                </c:pt>
                <c:pt idx="53">
                  <c:v>79.846704809864562</c:v>
                </c:pt>
                <c:pt idx="54">
                  <c:v>82.225873372290451</c:v>
                </c:pt>
                <c:pt idx="55">
                  <c:v>84.783987632728696</c:v>
                </c:pt>
                <c:pt idx="56">
                  <c:v>87.218242187344458</c:v>
                </c:pt>
                <c:pt idx="57">
                  <c:v>87.366343612515351</c:v>
                </c:pt>
                <c:pt idx="58">
                  <c:v>86.466000160065221</c:v>
                </c:pt>
                <c:pt idx="59">
                  <c:v>89.250752547370297</c:v>
                </c:pt>
                <c:pt idx="60">
                  <c:v>92.006232916218352</c:v>
                </c:pt>
                <c:pt idx="61">
                  <c:v>94.294618672973741</c:v>
                </c:pt>
                <c:pt idx="62">
                  <c:v>96.694308740677116</c:v>
                </c:pt>
                <c:pt idx="63">
                  <c:v>99.254051797709067</c:v>
                </c:pt>
                <c:pt idx="64">
                  <c:v>101.87611895475112</c:v>
                </c:pt>
                <c:pt idx="65">
                  <c:v>104.41698218647943</c:v>
                </c:pt>
                <c:pt idx="66">
                  <c:v>106.76393090916487</c:v>
                </c:pt>
                <c:pt idx="67">
                  <c:v>108.83204001224939</c:v>
                </c:pt>
                <c:pt idx="68">
                  <c:v>110.58884361621608</c:v>
                </c:pt>
                <c:pt idx="69">
                  <c:v>112.99728791095924</c:v>
                </c:pt>
                <c:pt idx="70">
                  <c:v>108.0141505149452</c:v>
                </c:pt>
                <c:pt idx="71">
                  <c:v>112.01304122777171</c:v>
                </c:pt>
                <c:pt idx="72">
                  <c:v>114.27535477212371</c:v>
                </c:pt>
                <c:pt idx="73">
                  <c:v>115.95249638992776</c:v>
                </c:pt>
                <c:pt idx="74">
                  <c:v>115.05944921662416</c:v>
                </c:pt>
                <c:pt idx="75">
                  <c:v>115.10885820021889</c:v>
                </c:pt>
                <c:pt idx="76">
                  <c:v>104.86817565052597</c:v>
                </c:pt>
                <c:pt idx="77">
                  <c:v>106.21072416740881</c:v>
                </c:pt>
                <c:pt idx="78">
                  <c:v>107.64958451283395</c:v>
                </c:pt>
                <c:pt idx="79">
                  <c:v>110.38726355851897</c:v>
                </c:pt>
                <c:pt idx="80">
                  <c:v>110.77103397463303</c:v>
                </c:pt>
                <c:pt idx="81">
                  <c:v>111.68840049118636</c:v>
                </c:pt>
                <c:pt idx="82">
                  <c:v>114.2646802718759</c:v>
                </c:pt>
                <c:pt idx="83">
                  <c:v>116.79811441818899</c:v>
                </c:pt>
                <c:pt idx="84">
                  <c:v>119.04535872974938</c:v>
                </c:pt>
                <c:pt idx="85">
                  <c:v>121.02777793848711</c:v>
                </c:pt>
                <c:pt idx="86">
                  <c:v>122.71824358138095</c:v>
                </c:pt>
                <c:pt idx="87">
                  <c:v>124.70677863532357</c:v>
                </c:pt>
                <c:pt idx="88">
                  <c:v>126.74305229864186</c:v>
                </c:pt>
                <c:pt idx="89">
                  <c:v>127.69502812360645</c:v>
                </c:pt>
                <c:pt idx="90">
                  <c:v>129.22163070452731</c:v>
                </c:pt>
                <c:pt idx="91">
                  <c:v>130.80102082109917</c:v>
                </c:pt>
                <c:pt idx="92">
                  <c:v>131.66577463682734</c:v>
                </c:pt>
                <c:pt idx="93">
                  <c:v>133.06943962195803</c:v>
                </c:pt>
                <c:pt idx="94">
                  <c:v>134.43497830197725</c:v>
                </c:pt>
                <c:pt idx="95">
                  <c:v>136.13300386900463</c:v>
                </c:pt>
                <c:pt idx="96">
                  <c:v>137.6089130718079</c:v>
                </c:pt>
                <c:pt idx="97">
                  <c:v>139.24753667029782</c:v>
                </c:pt>
                <c:pt idx="98">
                  <c:v>140.90054090285074</c:v>
                </c:pt>
                <c:pt idx="99">
                  <c:v>142.46049419815535</c:v>
                </c:pt>
                <c:pt idx="100">
                  <c:v>142.99376389952684</c:v>
                </c:pt>
                <c:pt idx="101">
                  <c:v>144.1903952246528</c:v>
                </c:pt>
                <c:pt idx="102">
                  <c:v>145.33355976012103</c:v>
                </c:pt>
                <c:pt idx="103">
                  <c:v>146.60966039994585</c:v>
                </c:pt>
                <c:pt idx="104">
                  <c:v>147.15401004040714</c:v>
                </c:pt>
                <c:pt idx="105">
                  <c:v>148.22880287328832</c:v>
                </c:pt>
                <c:pt idx="106">
                  <c:v>149.25534723759154</c:v>
                </c:pt>
                <c:pt idx="107">
                  <c:v>149.91363070675385</c:v>
                </c:pt>
                <c:pt idx="108">
                  <c:v>150.97048646219554</c:v>
                </c:pt>
                <c:pt idx="109">
                  <c:v>151.64272626863479</c:v>
                </c:pt>
                <c:pt idx="110">
                  <c:v>152.32123422865459</c:v>
                </c:pt>
                <c:pt idx="111">
                  <c:v>153.1931586147175</c:v>
                </c:pt>
                <c:pt idx="112">
                  <c:v>153.60644296144983</c:v>
                </c:pt>
                <c:pt idx="113">
                  <c:v>153.84206079734273</c:v>
                </c:pt>
                <c:pt idx="114">
                  <c:v>154.18557484531539</c:v>
                </c:pt>
                <c:pt idx="115">
                  <c:v>154.73458727184061</c:v>
                </c:pt>
                <c:pt idx="116">
                  <c:v>155.25881788432952</c:v>
                </c:pt>
                <c:pt idx="117">
                  <c:v>155.83833102714874</c:v>
                </c:pt>
                <c:pt idx="118">
                  <c:v>147.17294291654389</c:v>
                </c:pt>
                <c:pt idx="119">
                  <c:v>147.29532694193446</c:v>
                </c:pt>
                <c:pt idx="120">
                  <c:v>147.52713218829061</c:v>
                </c:pt>
                <c:pt idx="121">
                  <c:v>149.50054994723226</c:v>
                </c:pt>
                <c:pt idx="122">
                  <c:v>150.3878917445841</c:v>
                </c:pt>
                <c:pt idx="123">
                  <c:v>151.49675247570894</c:v>
                </c:pt>
                <c:pt idx="124">
                  <c:v>153.07649931809328</c:v>
                </c:pt>
                <c:pt idx="125">
                  <c:v>153.97649929425143</c:v>
                </c:pt>
                <c:pt idx="126">
                  <c:v>155.68156263729952</c:v>
                </c:pt>
                <c:pt idx="127">
                  <c:v>155.87327688703141</c:v>
                </c:pt>
                <c:pt idx="128">
                  <c:v>155.88256522562679</c:v>
                </c:pt>
                <c:pt idx="129">
                  <c:v>137.60256523158725</c:v>
                </c:pt>
                <c:pt idx="130">
                  <c:v>127.70927413489994</c:v>
                </c:pt>
                <c:pt idx="131">
                  <c:v>127.78699566867527</c:v>
                </c:pt>
                <c:pt idx="132">
                  <c:v>120.43091969516453</c:v>
                </c:pt>
                <c:pt idx="133">
                  <c:v>107.14750200774844</c:v>
                </c:pt>
                <c:pt idx="134">
                  <c:v>92.232565326954671</c:v>
                </c:pt>
                <c:pt idx="135">
                  <c:v>59.666742487217732</c:v>
                </c:pt>
                <c:pt idx="136">
                  <c:v>60.014843745495625</c:v>
                </c:pt>
                <c:pt idx="137">
                  <c:v>61.53393104350738</c:v>
                </c:pt>
                <c:pt idx="138">
                  <c:v>62.902385483242796</c:v>
                </c:pt>
                <c:pt idx="139">
                  <c:v>63.449143791011252</c:v>
                </c:pt>
                <c:pt idx="140">
                  <c:v>61.981346202446744</c:v>
                </c:pt>
                <c:pt idx="141">
                  <c:v>62.874230983902734</c:v>
                </c:pt>
                <c:pt idx="142">
                  <c:v>63.490786658074171</c:v>
                </c:pt>
                <c:pt idx="143">
                  <c:v>64.637722104431859</c:v>
                </c:pt>
                <c:pt idx="144">
                  <c:v>63.537750187123294</c:v>
                </c:pt>
                <c:pt idx="145">
                  <c:v>56.496429737545697</c:v>
                </c:pt>
                <c:pt idx="146">
                  <c:v>56.835914611113907</c:v>
                </c:pt>
                <c:pt idx="147">
                  <c:v>57.255811090490795</c:v>
                </c:pt>
                <c:pt idx="148">
                  <c:v>52.027947696423411</c:v>
                </c:pt>
                <c:pt idx="149">
                  <c:v>52.293989918826895</c:v>
                </c:pt>
                <c:pt idx="150">
                  <c:v>52.769061361386008</c:v>
                </c:pt>
                <c:pt idx="151">
                  <c:v>48.486952850272857</c:v>
                </c:pt>
                <c:pt idx="152">
                  <c:v>48.285770205094053</c:v>
                </c:pt>
                <c:pt idx="153">
                  <c:v>66.390960077776157</c:v>
                </c:pt>
                <c:pt idx="154">
                  <c:v>67.090960065855228</c:v>
                </c:pt>
                <c:pt idx="155">
                  <c:v>67.674504379762851</c:v>
                </c:pt>
                <c:pt idx="156">
                  <c:v>67.964504391683789</c:v>
                </c:pt>
                <c:pt idx="157">
                  <c:v>68.764504403604718</c:v>
                </c:pt>
                <c:pt idx="158">
                  <c:v>69.186023385061475</c:v>
                </c:pt>
                <c:pt idx="159">
                  <c:v>34.956023386551607</c:v>
                </c:pt>
                <c:pt idx="160">
                  <c:v>32.592225918008552</c:v>
                </c:pt>
                <c:pt idx="161">
                  <c:v>23.773744911386245</c:v>
                </c:pt>
                <c:pt idx="162">
                  <c:v>24.046114436328139</c:v>
                </c:pt>
                <c:pt idx="163">
                  <c:v>18.239791795749511</c:v>
                </c:pt>
                <c:pt idx="164">
                  <c:v>18.01015007356844</c:v>
                </c:pt>
                <c:pt idx="165">
                  <c:v>17.75167351520841</c:v>
                </c:pt>
                <c:pt idx="166">
                  <c:v>17.610821856223538</c:v>
                </c:pt>
                <c:pt idx="167">
                  <c:v>15.259894278439987</c:v>
                </c:pt>
                <c:pt idx="168">
                  <c:v>15.386473994822524</c:v>
                </c:pt>
                <c:pt idx="169">
                  <c:v>15.73827532910272</c:v>
                </c:pt>
                <c:pt idx="170">
                  <c:v>16.238375329102638</c:v>
                </c:pt>
                <c:pt idx="171">
                  <c:v>16.556196844996606</c:v>
                </c:pt>
                <c:pt idx="172">
                  <c:v>15.650530369488166</c:v>
                </c:pt>
                <c:pt idx="173">
                  <c:v>11.944735066203521</c:v>
                </c:pt>
                <c:pt idx="174">
                  <c:v>10.158750826099634</c:v>
                </c:pt>
                <c:pt idx="175">
                  <c:v>9.7479558152561481</c:v>
                </c:pt>
                <c:pt idx="176">
                  <c:v>9.7704316183026094</c:v>
                </c:pt>
                <c:pt idx="177">
                  <c:v>9.770431618302581</c:v>
                </c:pt>
                <c:pt idx="178">
                  <c:v>8.8462998312237744</c:v>
                </c:pt>
                <c:pt idx="179">
                  <c:v>8.8005978110261651</c:v>
                </c:pt>
                <c:pt idx="180">
                  <c:v>8.9227722600971617</c:v>
                </c:pt>
                <c:pt idx="181">
                  <c:v>9.0370763458218732</c:v>
                </c:pt>
                <c:pt idx="182">
                  <c:v>8.2005773543813234</c:v>
                </c:pt>
                <c:pt idx="183">
                  <c:v>7.7406645640829481</c:v>
                </c:pt>
                <c:pt idx="184">
                  <c:v>5.904319320453709</c:v>
                </c:pt>
                <c:pt idx="185">
                  <c:v>5.4943953362723619</c:v>
                </c:pt>
                <c:pt idx="186">
                  <c:v>5.4170603701088851</c:v>
                </c:pt>
                <c:pt idx="187">
                  <c:v>5.4621867485285804</c:v>
                </c:pt>
                <c:pt idx="188">
                  <c:v>5.4591329431447662</c:v>
                </c:pt>
                <c:pt idx="189">
                  <c:v>3.3482957686346708</c:v>
                </c:pt>
                <c:pt idx="190">
                  <c:v>2.8456666827100605</c:v>
                </c:pt>
                <c:pt idx="191">
                  <c:v>2.6960875944102725</c:v>
                </c:pt>
                <c:pt idx="192">
                  <c:v>2.6770797567610032</c:v>
                </c:pt>
                <c:pt idx="193">
                  <c:v>2.6969320169845332</c:v>
                </c:pt>
                <c:pt idx="194">
                  <c:v>2.7128972469594999</c:v>
                </c:pt>
                <c:pt idx="195">
                  <c:v>2.7189748979135686</c:v>
                </c:pt>
                <c:pt idx="196">
                  <c:v>2.7253400860101351</c:v>
                </c:pt>
                <c:pt idx="197">
                  <c:v>2.7303187974732452</c:v>
                </c:pt>
                <c:pt idx="198">
                  <c:v>2.7352975089363554</c:v>
                </c:pt>
                <c:pt idx="199">
                  <c:v>2.7402762203994655</c:v>
                </c:pt>
                <c:pt idx="200">
                  <c:v>2.7452549318625756</c:v>
                </c:pt>
                <c:pt idx="201">
                  <c:v>2.74563306183245</c:v>
                </c:pt>
                <c:pt idx="202">
                  <c:v>2.7473976683893966</c:v>
                </c:pt>
                <c:pt idx="203">
                  <c:v>2.7483429932908905</c:v>
                </c:pt>
                <c:pt idx="204">
                  <c:v>2.7531956613225077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0.15465402442501386</c:v>
                </c:pt>
                <c:pt idx="217">
                  <c:v>0.37689951978111935</c:v>
                </c:pt>
                <c:pt idx="218">
                  <c:v>0.48649038434641056</c:v>
                </c:pt>
                <c:pt idx="219">
                  <c:v>0.63465404423746463</c:v>
                </c:pt>
                <c:pt idx="220">
                  <c:v>0.81243988430813374</c:v>
                </c:pt>
                <c:pt idx="221">
                  <c:v>0.84443388685176046</c:v>
                </c:pt>
                <c:pt idx="222">
                  <c:v>8.5157182874127102E-3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0.19613732514693538</c:v>
                </c:pt>
                <c:pt idx="230">
                  <c:v>0.27021915509246242</c:v>
                </c:pt>
                <c:pt idx="231">
                  <c:v>0.34430098503798945</c:v>
                </c:pt>
                <c:pt idx="232">
                  <c:v>0</c:v>
                </c:pt>
                <c:pt idx="233">
                  <c:v>0.27335667166116195</c:v>
                </c:pt>
                <c:pt idx="234">
                  <c:v>0.49560216701726745</c:v>
                </c:pt>
                <c:pt idx="235">
                  <c:v>0.77751923229851627</c:v>
                </c:pt>
                <c:pt idx="236">
                  <c:v>0.97761923527875183</c:v>
                </c:pt>
                <c:pt idx="237">
                  <c:v>0.74170106522424817</c:v>
                </c:pt>
                <c:pt idx="238">
                  <c:v>0</c:v>
                </c:pt>
                <c:pt idx="239">
                  <c:v>0</c:v>
                </c:pt>
                <c:pt idx="240">
                  <c:v>0.11689720752420385</c:v>
                </c:pt>
                <c:pt idx="241">
                  <c:v>0.2650608674152295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0.17125552392494114</c:v>
                </c:pt>
                <c:pt idx="255">
                  <c:v>0.46758284370702086</c:v>
                </c:pt>
                <c:pt idx="256">
                  <c:v>0.1590100494304636</c:v>
                </c:pt>
                <c:pt idx="257">
                  <c:v>0</c:v>
                </c:pt>
                <c:pt idx="258">
                  <c:v>0</c:v>
                </c:pt>
                <c:pt idx="259">
                  <c:v>0.36804105291011524</c:v>
                </c:pt>
                <c:pt idx="260">
                  <c:v>0.51620471280116931</c:v>
                </c:pt>
                <c:pt idx="261">
                  <c:v>1.3729128425803765</c:v>
                </c:pt>
                <c:pt idx="262">
                  <c:v>1.1358904923983744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0.4931895532806152</c:v>
                </c:pt>
                <c:pt idx="269">
                  <c:v>1.2932895652015475</c:v>
                </c:pt>
                <c:pt idx="270">
                  <c:v>2.2933895652015224</c:v>
                </c:pt>
                <c:pt idx="271">
                  <c:v>2.6534895652015109</c:v>
                </c:pt>
                <c:pt idx="272">
                  <c:v>0</c:v>
                </c:pt>
                <c:pt idx="273">
                  <c:v>0.69288055876509702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100-4916-996D-AFA720F3631C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Vandbalance!$D$14:$D$409</c:f>
              <c:numCache>
                <c:formatCode>dd/mm/yy;@</c:formatCode>
                <c:ptCount val="396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</c:numCache>
            </c:numRef>
          </c:xVal>
          <c:yVal>
            <c:numRef>
              <c:f>Vandbalance!$AI$14:$AI$409</c:f>
              <c:numCache>
                <c:formatCode>General</c:formatCode>
                <c:ptCount val="39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11.55</c:v>
                </c:pt>
                <c:pt idx="17">
                  <c:v>11.55</c:v>
                </c:pt>
                <c:pt idx="18">
                  <c:v>11.55</c:v>
                </c:pt>
                <c:pt idx="19">
                  <c:v>11.55</c:v>
                </c:pt>
                <c:pt idx="20">
                  <c:v>12.600000000000001</c:v>
                </c:pt>
                <c:pt idx="21">
                  <c:v>15.750000000000002</c:v>
                </c:pt>
                <c:pt idx="22">
                  <c:v>18.900000000000002</c:v>
                </c:pt>
                <c:pt idx="23">
                  <c:v>22.05</c:v>
                </c:pt>
                <c:pt idx="24">
                  <c:v>25.200000000000003</c:v>
                </c:pt>
                <c:pt idx="25">
                  <c:v>28.35</c:v>
                </c:pt>
                <c:pt idx="26">
                  <c:v>31.500000000000004</c:v>
                </c:pt>
                <c:pt idx="27">
                  <c:v>34.650000000000006</c:v>
                </c:pt>
                <c:pt idx="28">
                  <c:v>37.800000000000004</c:v>
                </c:pt>
                <c:pt idx="29">
                  <c:v>40.950000000000003</c:v>
                </c:pt>
                <c:pt idx="30">
                  <c:v>44.1</c:v>
                </c:pt>
                <c:pt idx="31">
                  <c:v>47.250000000000007</c:v>
                </c:pt>
                <c:pt idx="32">
                  <c:v>50.400000000000006</c:v>
                </c:pt>
                <c:pt idx="33">
                  <c:v>53.550000000000004</c:v>
                </c:pt>
                <c:pt idx="34">
                  <c:v>56.7</c:v>
                </c:pt>
                <c:pt idx="35">
                  <c:v>59.850000000000009</c:v>
                </c:pt>
                <c:pt idx="36">
                  <c:v>63.000000000000007</c:v>
                </c:pt>
                <c:pt idx="37">
                  <c:v>65.7</c:v>
                </c:pt>
                <c:pt idx="38">
                  <c:v>68.400000000000006</c:v>
                </c:pt>
                <c:pt idx="39">
                  <c:v>71.100000000000009</c:v>
                </c:pt>
                <c:pt idx="40">
                  <c:v>73.800000000000011</c:v>
                </c:pt>
                <c:pt idx="41">
                  <c:v>76.500000000000014</c:v>
                </c:pt>
                <c:pt idx="42">
                  <c:v>79.200000000000017</c:v>
                </c:pt>
                <c:pt idx="43">
                  <c:v>81.900000000000006</c:v>
                </c:pt>
                <c:pt idx="44">
                  <c:v>84.600000000000009</c:v>
                </c:pt>
                <c:pt idx="45">
                  <c:v>87.300000000000011</c:v>
                </c:pt>
                <c:pt idx="46">
                  <c:v>90.000000000000014</c:v>
                </c:pt>
                <c:pt idx="47">
                  <c:v>92.700000000000017</c:v>
                </c:pt>
                <c:pt idx="48">
                  <c:v>95.4</c:v>
                </c:pt>
                <c:pt idx="49">
                  <c:v>98.100000000000009</c:v>
                </c:pt>
                <c:pt idx="50">
                  <c:v>100.80000000000001</c:v>
                </c:pt>
                <c:pt idx="51">
                  <c:v>103.50000000000001</c:v>
                </c:pt>
                <c:pt idx="52">
                  <c:v>106.20000000000002</c:v>
                </c:pt>
                <c:pt idx="53">
                  <c:v>108.9</c:v>
                </c:pt>
                <c:pt idx="54">
                  <c:v>111.60000000000002</c:v>
                </c:pt>
                <c:pt idx="55">
                  <c:v>114.30000000000001</c:v>
                </c:pt>
                <c:pt idx="56">
                  <c:v>117.00000000000001</c:v>
                </c:pt>
                <c:pt idx="57">
                  <c:v>119.70000000000002</c:v>
                </c:pt>
                <c:pt idx="58">
                  <c:v>122.4</c:v>
                </c:pt>
                <c:pt idx="59">
                  <c:v>125.10000000000002</c:v>
                </c:pt>
                <c:pt idx="60">
                  <c:v>127.80000000000001</c:v>
                </c:pt>
                <c:pt idx="61">
                  <c:v>130.50000000000003</c:v>
                </c:pt>
                <c:pt idx="62">
                  <c:v>133.20000000000002</c:v>
                </c:pt>
                <c:pt idx="63">
                  <c:v>135.9</c:v>
                </c:pt>
                <c:pt idx="64">
                  <c:v>138.60000000000002</c:v>
                </c:pt>
                <c:pt idx="65">
                  <c:v>141.30000000000001</c:v>
                </c:pt>
                <c:pt idx="66">
                  <c:v>144.00000000000003</c:v>
                </c:pt>
                <c:pt idx="67">
                  <c:v>146.70000000000002</c:v>
                </c:pt>
                <c:pt idx="68">
                  <c:v>149.4</c:v>
                </c:pt>
                <c:pt idx="69">
                  <c:v>152.10000000000002</c:v>
                </c:pt>
                <c:pt idx="70">
                  <c:v>154.80000000000001</c:v>
                </c:pt>
                <c:pt idx="71">
                  <c:v>157.50000000000003</c:v>
                </c:pt>
                <c:pt idx="72">
                  <c:v>160.20000000000002</c:v>
                </c:pt>
                <c:pt idx="73">
                  <c:v>162.9</c:v>
                </c:pt>
                <c:pt idx="74">
                  <c:v>165.60000000000002</c:v>
                </c:pt>
                <c:pt idx="75">
                  <c:v>168.3</c:v>
                </c:pt>
                <c:pt idx="76">
                  <c:v>171.00000000000003</c:v>
                </c:pt>
                <c:pt idx="77">
                  <c:v>171.00000000000003</c:v>
                </c:pt>
                <c:pt idx="78">
                  <c:v>171.00000000000003</c:v>
                </c:pt>
                <c:pt idx="79">
                  <c:v>171.00000000000003</c:v>
                </c:pt>
                <c:pt idx="80">
                  <c:v>171.00000000000003</c:v>
                </c:pt>
                <c:pt idx="81">
                  <c:v>171.00000000000003</c:v>
                </c:pt>
                <c:pt idx="82">
                  <c:v>171.00000000000003</c:v>
                </c:pt>
                <c:pt idx="83">
                  <c:v>171.00000000000003</c:v>
                </c:pt>
                <c:pt idx="84">
                  <c:v>171.00000000000003</c:v>
                </c:pt>
                <c:pt idx="85">
                  <c:v>171.00000000000003</c:v>
                </c:pt>
                <c:pt idx="86">
                  <c:v>171.00000000000003</c:v>
                </c:pt>
                <c:pt idx="87">
                  <c:v>171.00000000000003</c:v>
                </c:pt>
                <c:pt idx="88">
                  <c:v>171.00000000000003</c:v>
                </c:pt>
                <c:pt idx="89">
                  <c:v>171.00000000000003</c:v>
                </c:pt>
                <c:pt idx="90">
                  <c:v>171.00000000000003</c:v>
                </c:pt>
                <c:pt idx="91">
                  <c:v>171.00000000000003</c:v>
                </c:pt>
                <c:pt idx="92">
                  <c:v>171.00000000000003</c:v>
                </c:pt>
                <c:pt idx="93">
                  <c:v>171.00000000000003</c:v>
                </c:pt>
                <c:pt idx="94">
                  <c:v>171.00000000000003</c:v>
                </c:pt>
                <c:pt idx="95">
                  <c:v>171.00000000000003</c:v>
                </c:pt>
                <c:pt idx="96">
                  <c:v>171.00000000000003</c:v>
                </c:pt>
                <c:pt idx="97">
                  <c:v>171.00000000000003</c:v>
                </c:pt>
                <c:pt idx="98">
                  <c:v>171.00000000000003</c:v>
                </c:pt>
                <c:pt idx="99">
                  <c:v>171.00000000000003</c:v>
                </c:pt>
                <c:pt idx="100">
                  <c:v>171.00000000000003</c:v>
                </c:pt>
                <c:pt idx="101">
                  <c:v>171.00000000000003</c:v>
                </c:pt>
                <c:pt idx="102">
                  <c:v>171.00000000000003</c:v>
                </c:pt>
                <c:pt idx="103">
                  <c:v>171.00000000000003</c:v>
                </c:pt>
                <c:pt idx="104">
                  <c:v>171.00000000000003</c:v>
                </c:pt>
                <c:pt idx="105">
                  <c:v>171.00000000000003</c:v>
                </c:pt>
                <c:pt idx="106">
                  <c:v>171.00000000000003</c:v>
                </c:pt>
                <c:pt idx="107">
                  <c:v>171.00000000000003</c:v>
                </c:pt>
                <c:pt idx="108">
                  <c:v>171.00000000000003</c:v>
                </c:pt>
                <c:pt idx="109">
                  <c:v>171.00000000000003</c:v>
                </c:pt>
                <c:pt idx="110">
                  <c:v>171.00000000000003</c:v>
                </c:pt>
                <c:pt idx="111">
                  <c:v>171.00000000000003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12.600000000000001</c:v>
                </c:pt>
                <c:pt idx="138">
                  <c:v>12.600000000000001</c:v>
                </c:pt>
                <c:pt idx="139">
                  <c:v>12.600000000000001</c:v>
                </c:pt>
                <c:pt idx="140">
                  <c:v>12.600000000000001</c:v>
                </c:pt>
                <c:pt idx="141">
                  <c:v>12.600000000000001</c:v>
                </c:pt>
                <c:pt idx="142">
                  <c:v>15.750000000000002</c:v>
                </c:pt>
                <c:pt idx="143">
                  <c:v>18.900000000000002</c:v>
                </c:pt>
                <c:pt idx="144">
                  <c:v>22.05</c:v>
                </c:pt>
                <c:pt idx="145">
                  <c:v>25.200000000000003</c:v>
                </c:pt>
                <c:pt idx="146">
                  <c:v>28.35</c:v>
                </c:pt>
                <c:pt idx="147">
                  <c:v>31.500000000000004</c:v>
                </c:pt>
                <c:pt idx="148">
                  <c:v>34.650000000000006</c:v>
                </c:pt>
                <c:pt idx="149">
                  <c:v>37.800000000000004</c:v>
                </c:pt>
                <c:pt idx="150">
                  <c:v>40.950000000000003</c:v>
                </c:pt>
                <c:pt idx="151">
                  <c:v>44.1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10.500000000000002</c:v>
                </c:pt>
                <c:pt idx="163">
                  <c:v>10.500000000000002</c:v>
                </c:pt>
                <c:pt idx="164">
                  <c:v>10.500000000000002</c:v>
                </c:pt>
                <c:pt idx="165">
                  <c:v>10.500000000000002</c:v>
                </c:pt>
                <c:pt idx="166">
                  <c:v>12.600000000000001</c:v>
                </c:pt>
                <c:pt idx="167">
                  <c:v>15.750000000000002</c:v>
                </c:pt>
                <c:pt idx="168">
                  <c:v>18.900000000000002</c:v>
                </c:pt>
                <c:pt idx="169">
                  <c:v>22.05</c:v>
                </c:pt>
                <c:pt idx="170">
                  <c:v>25.200000000000003</c:v>
                </c:pt>
                <c:pt idx="171">
                  <c:v>28.35</c:v>
                </c:pt>
                <c:pt idx="172">
                  <c:v>31.500000000000004</c:v>
                </c:pt>
                <c:pt idx="173">
                  <c:v>34.650000000000006</c:v>
                </c:pt>
                <c:pt idx="174">
                  <c:v>37.800000000000004</c:v>
                </c:pt>
                <c:pt idx="175">
                  <c:v>40.950000000000003</c:v>
                </c:pt>
                <c:pt idx="176">
                  <c:v>44.1</c:v>
                </c:pt>
                <c:pt idx="177">
                  <c:v>47.250000000000007</c:v>
                </c:pt>
                <c:pt idx="178">
                  <c:v>50.400000000000006</c:v>
                </c:pt>
                <c:pt idx="179">
                  <c:v>53.550000000000004</c:v>
                </c:pt>
                <c:pt idx="180">
                  <c:v>56.7</c:v>
                </c:pt>
                <c:pt idx="181">
                  <c:v>59.850000000000009</c:v>
                </c:pt>
                <c:pt idx="182">
                  <c:v>63.000000000000007</c:v>
                </c:pt>
                <c:pt idx="183">
                  <c:v>65.7</c:v>
                </c:pt>
                <c:pt idx="184">
                  <c:v>68.400000000000006</c:v>
                </c:pt>
                <c:pt idx="185">
                  <c:v>71.100000000000009</c:v>
                </c:pt>
                <c:pt idx="186">
                  <c:v>73.800000000000011</c:v>
                </c:pt>
                <c:pt idx="187">
                  <c:v>76.500000000000014</c:v>
                </c:pt>
                <c:pt idx="188">
                  <c:v>79.200000000000017</c:v>
                </c:pt>
                <c:pt idx="189">
                  <c:v>81.900000000000006</c:v>
                </c:pt>
                <c:pt idx="190">
                  <c:v>84.600000000000009</c:v>
                </c:pt>
                <c:pt idx="191">
                  <c:v>87.300000000000011</c:v>
                </c:pt>
                <c:pt idx="192">
                  <c:v>90.000000000000014</c:v>
                </c:pt>
                <c:pt idx="193">
                  <c:v>92.700000000000017</c:v>
                </c:pt>
                <c:pt idx="194">
                  <c:v>95.4</c:v>
                </c:pt>
                <c:pt idx="195">
                  <c:v>98.100000000000009</c:v>
                </c:pt>
                <c:pt idx="196">
                  <c:v>100.80000000000001</c:v>
                </c:pt>
                <c:pt idx="197">
                  <c:v>103.50000000000001</c:v>
                </c:pt>
                <c:pt idx="198">
                  <c:v>106.20000000000002</c:v>
                </c:pt>
                <c:pt idx="199">
                  <c:v>108.9</c:v>
                </c:pt>
                <c:pt idx="200">
                  <c:v>111.60000000000002</c:v>
                </c:pt>
                <c:pt idx="201">
                  <c:v>114.30000000000001</c:v>
                </c:pt>
                <c:pt idx="202">
                  <c:v>117.00000000000001</c:v>
                </c:pt>
                <c:pt idx="203">
                  <c:v>119.70000000000002</c:v>
                </c:pt>
                <c:pt idx="204">
                  <c:v>122.4</c:v>
                </c:pt>
                <c:pt idx="205">
                  <c:v>125.10000000000002</c:v>
                </c:pt>
                <c:pt idx="206">
                  <c:v>127.80000000000001</c:v>
                </c:pt>
                <c:pt idx="207">
                  <c:v>130.50000000000003</c:v>
                </c:pt>
                <c:pt idx="208">
                  <c:v>133.20000000000002</c:v>
                </c:pt>
                <c:pt idx="209">
                  <c:v>135.9</c:v>
                </c:pt>
                <c:pt idx="210">
                  <c:v>138.60000000000002</c:v>
                </c:pt>
                <c:pt idx="211">
                  <c:v>141.30000000000001</c:v>
                </c:pt>
                <c:pt idx="212">
                  <c:v>144.00000000000003</c:v>
                </c:pt>
                <c:pt idx="213">
                  <c:v>42.000000000000007</c:v>
                </c:pt>
                <c:pt idx="214">
                  <c:v>42.000000000000007</c:v>
                </c:pt>
                <c:pt idx="215">
                  <c:v>42.000000000000007</c:v>
                </c:pt>
                <c:pt idx="216">
                  <c:v>42.000000000000007</c:v>
                </c:pt>
                <c:pt idx="217">
                  <c:v>42.000000000000007</c:v>
                </c:pt>
                <c:pt idx="218">
                  <c:v>42.000000000000007</c:v>
                </c:pt>
                <c:pt idx="219">
                  <c:v>42.000000000000007</c:v>
                </c:pt>
                <c:pt idx="220">
                  <c:v>42.000000000000007</c:v>
                </c:pt>
                <c:pt idx="221">
                  <c:v>42.000000000000007</c:v>
                </c:pt>
                <c:pt idx="222">
                  <c:v>42.000000000000007</c:v>
                </c:pt>
                <c:pt idx="223">
                  <c:v>42.000000000000007</c:v>
                </c:pt>
                <c:pt idx="224">
                  <c:v>42.000000000000007</c:v>
                </c:pt>
                <c:pt idx="225">
                  <c:v>42.000000000000007</c:v>
                </c:pt>
                <c:pt idx="226">
                  <c:v>42.000000000000007</c:v>
                </c:pt>
                <c:pt idx="227">
                  <c:v>42.000000000000007</c:v>
                </c:pt>
                <c:pt idx="228">
                  <c:v>42.000000000000007</c:v>
                </c:pt>
                <c:pt idx="229">
                  <c:v>42.000000000000007</c:v>
                </c:pt>
                <c:pt idx="230">
                  <c:v>42.000000000000007</c:v>
                </c:pt>
                <c:pt idx="231">
                  <c:v>42.000000000000007</c:v>
                </c:pt>
                <c:pt idx="232">
                  <c:v>42.000000000000007</c:v>
                </c:pt>
                <c:pt idx="233">
                  <c:v>42.000000000000007</c:v>
                </c:pt>
                <c:pt idx="234">
                  <c:v>42.000000000000007</c:v>
                </c:pt>
                <c:pt idx="235">
                  <c:v>42.000000000000007</c:v>
                </c:pt>
                <c:pt idx="236">
                  <c:v>42.000000000000007</c:v>
                </c:pt>
                <c:pt idx="237">
                  <c:v>42.000000000000007</c:v>
                </c:pt>
                <c:pt idx="238">
                  <c:v>42.000000000000007</c:v>
                </c:pt>
                <c:pt idx="239">
                  <c:v>42.000000000000007</c:v>
                </c:pt>
                <c:pt idx="240">
                  <c:v>42.000000000000007</c:v>
                </c:pt>
                <c:pt idx="241">
                  <c:v>42.000000000000007</c:v>
                </c:pt>
                <c:pt idx="242">
                  <c:v>42.000000000000007</c:v>
                </c:pt>
                <c:pt idx="243">
                  <c:v>42.000000000000007</c:v>
                </c:pt>
                <c:pt idx="244">
                  <c:v>42.000000000000007</c:v>
                </c:pt>
                <c:pt idx="245">
                  <c:v>42.000000000000007</c:v>
                </c:pt>
                <c:pt idx="246">
                  <c:v>42.000000000000007</c:v>
                </c:pt>
                <c:pt idx="247">
                  <c:v>42.000000000000007</c:v>
                </c:pt>
                <c:pt idx="248">
                  <c:v>42.000000000000007</c:v>
                </c:pt>
                <c:pt idx="249">
                  <c:v>42.000000000000007</c:v>
                </c:pt>
                <c:pt idx="250">
                  <c:v>42.000000000000007</c:v>
                </c:pt>
                <c:pt idx="251">
                  <c:v>42.000000000000007</c:v>
                </c:pt>
                <c:pt idx="252">
                  <c:v>42.000000000000007</c:v>
                </c:pt>
                <c:pt idx="253">
                  <c:v>42.000000000000007</c:v>
                </c:pt>
                <c:pt idx="254">
                  <c:v>42.000000000000007</c:v>
                </c:pt>
                <c:pt idx="255">
                  <c:v>42.000000000000007</c:v>
                </c:pt>
                <c:pt idx="256">
                  <c:v>42.000000000000007</c:v>
                </c:pt>
                <c:pt idx="257">
                  <c:v>42.000000000000007</c:v>
                </c:pt>
                <c:pt idx="258">
                  <c:v>42.000000000000007</c:v>
                </c:pt>
                <c:pt idx="259">
                  <c:v>42.000000000000007</c:v>
                </c:pt>
                <c:pt idx="260">
                  <c:v>42.000000000000007</c:v>
                </c:pt>
                <c:pt idx="261">
                  <c:v>42.000000000000007</c:v>
                </c:pt>
                <c:pt idx="262">
                  <c:v>42.000000000000007</c:v>
                </c:pt>
                <c:pt idx="263">
                  <c:v>42.000000000000007</c:v>
                </c:pt>
                <c:pt idx="264">
                  <c:v>42.000000000000007</c:v>
                </c:pt>
                <c:pt idx="265">
                  <c:v>42.000000000000007</c:v>
                </c:pt>
                <c:pt idx="266">
                  <c:v>42.000000000000007</c:v>
                </c:pt>
                <c:pt idx="267">
                  <c:v>42.000000000000007</c:v>
                </c:pt>
                <c:pt idx="268">
                  <c:v>42.000000000000007</c:v>
                </c:pt>
                <c:pt idx="269">
                  <c:v>42.000000000000007</c:v>
                </c:pt>
                <c:pt idx="270">
                  <c:v>42.000000000000007</c:v>
                </c:pt>
                <c:pt idx="271">
                  <c:v>42.000000000000007</c:v>
                </c:pt>
                <c:pt idx="272">
                  <c:v>42.000000000000007</c:v>
                </c:pt>
                <c:pt idx="273">
                  <c:v>42.000000000000007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10</c:v>
                </c:pt>
                <c:pt idx="386">
                  <c:v>10</c:v>
                </c:pt>
                <c:pt idx="387">
                  <c:v>10</c:v>
                </c:pt>
                <c:pt idx="388">
                  <c:v>10</c:v>
                </c:pt>
                <c:pt idx="389">
                  <c:v>10</c:v>
                </c:pt>
                <c:pt idx="390">
                  <c:v>10</c:v>
                </c:pt>
                <c:pt idx="391">
                  <c:v>10</c:v>
                </c:pt>
                <c:pt idx="392">
                  <c:v>10</c:v>
                </c:pt>
                <c:pt idx="393">
                  <c:v>10</c:v>
                </c:pt>
                <c:pt idx="394">
                  <c:v>10</c:v>
                </c:pt>
                <c:pt idx="395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100-4916-996D-AFA720F3631C}"/>
            </c:ext>
          </c:extLst>
        </c:ser>
        <c:ser>
          <c:idx val="3"/>
          <c:order val="3"/>
          <c:spPr>
            <a:ln w="1905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Vandbalance!$D$14:$D$409</c:f>
              <c:numCache>
                <c:formatCode>dd/mm/yy;@</c:formatCode>
                <c:ptCount val="396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</c:numCache>
            </c:numRef>
          </c:xVal>
          <c:yVal>
            <c:numRef>
              <c:f>Vandbalance!$CQ$14:$CQ$409</c:f>
              <c:numCache>
                <c:formatCode>0.0</c:formatCode>
                <c:ptCount val="3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2.5625860108408864</c:v>
                </c:pt>
                <c:pt idx="206">
                  <c:v>2.4045176614681241</c:v>
                </c:pt>
                <c:pt idx="207">
                  <c:v>1.490216635711642</c:v>
                </c:pt>
                <c:pt idx="208">
                  <c:v>2.4848331709819766</c:v>
                </c:pt>
                <c:pt idx="209">
                  <c:v>2.5979198741131424</c:v>
                </c:pt>
                <c:pt idx="210">
                  <c:v>2.4297360991255119</c:v>
                </c:pt>
                <c:pt idx="211">
                  <c:v>2.5032430648755715</c:v>
                </c:pt>
                <c:pt idx="212">
                  <c:v>3.8356901016122698</c:v>
                </c:pt>
                <c:pt idx="213">
                  <c:v>3.6460936298726607</c:v>
                </c:pt>
                <c:pt idx="214">
                  <c:v>2.1739174665177718</c:v>
                </c:pt>
                <c:pt idx="215">
                  <c:v>1.3507320678193693</c:v>
                </c:pt>
                <c:pt idx="216">
                  <c:v>0.73539857025721422</c:v>
                </c:pt>
                <c:pt idx="217">
                  <c:v>0.40038366602893921</c:v>
                </c:pt>
                <c:pt idx="218">
                  <c:v>0.21798666261575378</c:v>
                </c:pt>
                <c:pt idx="219">
                  <c:v>0.11868162742413736</c:v>
                </c:pt>
                <c:pt idx="220">
                  <c:v>6.4615552708696719E-2</c:v>
                </c:pt>
                <c:pt idx="221">
                  <c:v>3.5179578696948328E-2</c:v>
                </c:pt>
                <c:pt idx="222">
                  <c:v>1.9153326179446768E-2</c:v>
                </c:pt>
                <c:pt idx="223">
                  <c:v>0.95121606951747217</c:v>
                </c:pt>
                <c:pt idx="224">
                  <c:v>2.6307083884373532</c:v>
                </c:pt>
                <c:pt idx="225">
                  <c:v>2.695029664570916</c:v>
                </c:pt>
                <c:pt idx="226">
                  <c:v>3.364764723158848</c:v>
                </c:pt>
                <c:pt idx="227">
                  <c:v>2.7495831573689733</c:v>
                </c:pt>
                <c:pt idx="228">
                  <c:v>1.5928452202867547</c:v>
                </c:pt>
                <c:pt idx="229">
                  <c:v>0.86721573104500771</c:v>
                </c:pt>
                <c:pt idx="230">
                  <c:v>0.47215078690228213</c:v>
                </c:pt>
                <c:pt idx="231">
                  <c:v>0.25705987286901666</c:v>
                </c:pt>
                <c:pt idx="232">
                  <c:v>0.19676159708962376</c:v>
                </c:pt>
                <c:pt idx="233">
                  <c:v>0.10712575841546398</c:v>
                </c:pt>
                <c:pt idx="234">
                  <c:v>5.8324024026197199E-2</c:v>
                </c:pt>
                <c:pt idx="235">
                  <c:v>3.1754190858716426E-2</c:v>
                </c:pt>
                <c:pt idx="236">
                  <c:v>1.7288392800854997E-2</c:v>
                </c:pt>
                <c:pt idx="237">
                  <c:v>9.4125694137880411E-3</c:v>
                </c:pt>
                <c:pt idx="238">
                  <c:v>0.34251362657487772</c:v>
                </c:pt>
                <c:pt idx="239">
                  <c:v>0.21046373554955516</c:v>
                </c:pt>
                <c:pt idx="240">
                  <c:v>0.11458581157699413</c:v>
                </c:pt>
                <c:pt idx="241">
                  <c:v>6.2385608525236246E-2</c:v>
                </c:pt>
                <c:pt idx="242">
                  <c:v>2.5454071167900958</c:v>
                </c:pt>
                <c:pt idx="243">
                  <c:v>1.9824310818733857</c:v>
                </c:pt>
                <c:pt idx="244">
                  <c:v>2.2631563636834513</c:v>
                </c:pt>
                <c:pt idx="245">
                  <c:v>3.8283294865860849</c:v>
                </c:pt>
                <c:pt idx="246">
                  <c:v>3.4238246729893955</c:v>
                </c:pt>
                <c:pt idx="247">
                  <c:v>1.9880371541977666</c:v>
                </c:pt>
                <c:pt idx="248">
                  <c:v>1.1105939181676829</c:v>
                </c:pt>
                <c:pt idx="249">
                  <c:v>2.0343080788187375</c:v>
                </c:pt>
                <c:pt idx="250">
                  <c:v>3.8925550915043829</c:v>
                </c:pt>
                <c:pt idx="251">
                  <c:v>6.7618325302931943</c:v>
                </c:pt>
                <c:pt idx="252">
                  <c:v>4.6752841813282675</c:v>
                </c:pt>
                <c:pt idx="253">
                  <c:v>2.6715315074370327</c:v>
                </c:pt>
                <c:pt idx="254">
                  <c:v>1.454500487382395</c:v>
                </c:pt>
                <c:pt idx="255">
                  <c:v>0.79189470979707777</c:v>
                </c:pt>
                <c:pt idx="256">
                  <c:v>0.4311426753339519</c:v>
                </c:pt>
                <c:pt idx="257">
                  <c:v>0.34879382496909112</c:v>
                </c:pt>
                <c:pt idx="258">
                  <c:v>0.19575518762956767</c:v>
                </c:pt>
                <c:pt idx="259">
                  <c:v>0.10657782437609581</c:v>
                </c:pt>
                <c:pt idx="260">
                  <c:v>5.8025704382524794E-2</c:v>
                </c:pt>
                <c:pt idx="261">
                  <c:v>3.1591772386032502E-2</c:v>
                </c:pt>
                <c:pt idx="262">
                  <c:v>1.7199964965726934E-2</c:v>
                </c:pt>
                <c:pt idx="263">
                  <c:v>0.19909761854533073</c:v>
                </c:pt>
                <c:pt idx="264">
                  <c:v>5.9158135351720071</c:v>
                </c:pt>
                <c:pt idx="265">
                  <c:v>4.6666435199681411</c:v>
                </c:pt>
                <c:pt idx="266">
                  <c:v>4.9077955271597196</c:v>
                </c:pt>
                <c:pt idx="267">
                  <c:v>2.9301524950180036</c:v>
                </c:pt>
                <c:pt idx="268">
                  <c:v>1.5953052472875786</c:v>
                </c:pt>
                <c:pt idx="269">
                  <c:v>0.86855507907879703</c:v>
                </c:pt>
                <c:pt idx="270">
                  <c:v>0.47287998749844706</c:v>
                </c:pt>
                <c:pt idx="271">
                  <c:v>0.25745688208248252</c:v>
                </c:pt>
                <c:pt idx="272">
                  <c:v>1.1966913106460888</c:v>
                </c:pt>
                <c:pt idx="273">
                  <c:v>0.65153193579620428</c:v>
                </c:pt>
                <c:pt idx="274">
                  <c:v>0.37973388219276388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77-4653-911F-F175AFDBB685}"/>
            </c:ext>
          </c:extLst>
        </c:ser>
        <c:ser>
          <c:idx val="4"/>
          <c:order val="4"/>
          <c:spPr>
            <a:ln w="1905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Vandbalance!$D$14:$D$409</c:f>
              <c:numCache>
                <c:formatCode>dd/mm/yy;@</c:formatCode>
                <c:ptCount val="396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</c:numCache>
            </c:numRef>
          </c:xVal>
          <c:yVal>
            <c:numRef>
              <c:f>Vandbalance!$AZ$14:$AZ$409</c:f>
              <c:numCache>
                <c:formatCode>0.0</c:formatCode>
                <c:ptCount val="396"/>
                <c:pt idx="0">
                  <c:v>0</c:v>
                </c:pt>
                <c:pt idx="1">
                  <c:v>0</c:v>
                </c:pt>
                <c:pt idx="2">
                  <c:v>-7.89</c:v>
                </c:pt>
                <c:pt idx="3">
                  <c:v>-3.04</c:v>
                </c:pt>
                <c:pt idx="4">
                  <c:v>-4.78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-0.22</c:v>
                </c:pt>
                <c:pt idx="23">
                  <c:v>-1.36</c:v>
                </c:pt>
                <c:pt idx="24">
                  <c:v>-2.9</c:v>
                </c:pt>
                <c:pt idx="25">
                  <c:v>-0.59</c:v>
                </c:pt>
                <c:pt idx="26">
                  <c:v>-0.27</c:v>
                </c:pt>
                <c:pt idx="27">
                  <c:v>-1.86</c:v>
                </c:pt>
                <c:pt idx="28">
                  <c:v>-0.63</c:v>
                </c:pt>
                <c:pt idx="29">
                  <c:v>-29.67</c:v>
                </c:pt>
                <c:pt idx="30">
                  <c:v>-0.85</c:v>
                </c:pt>
                <c:pt idx="31">
                  <c:v>0</c:v>
                </c:pt>
                <c:pt idx="32">
                  <c:v>-1.23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-1.74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-4.9000000000000004</c:v>
                </c:pt>
                <c:pt idx="58">
                  <c:v>-5.97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-7.61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-3.41</c:v>
                </c:pt>
                <c:pt idx="75">
                  <c:v>-0.14000000000000001</c:v>
                </c:pt>
                <c:pt idx="76">
                  <c:v>-11.46</c:v>
                </c:pt>
                <c:pt idx="77">
                  <c:v>-0.79</c:v>
                </c:pt>
                <c:pt idx="78">
                  <c:v>-0.37</c:v>
                </c:pt>
                <c:pt idx="79">
                  <c:v>0</c:v>
                </c:pt>
                <c:pt idx="80">
                  <c:v>-0.81</c:v>
                </c:pt>
                <c:pt idx="81">
                  <c:v>-0.05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-0.12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-0.2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-10.19</c:v>
                </c:pt>
                <c:pt idx="119">
                  <c:v>-0.18</c:v>
                </c:pt>
                <c:pt idx="120">
                  <c:v>-0.05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-0.04</c:v>
                </c:pt>
                <c:pt idx="128">
                  <c:v>0</c:v>
                </c:pt>
                <c:pt idx="129">
                  <c:v>-0.68</c:v>
                </c:pt>
                <c:pt idx="130">
                  <c:v>-11.23</c:v>
                </c:pt>
                <c:pt idx="131">
                  <c:v>-0.44</c:v>
                </c:pt>
                <c:pt idx="132">
                  <c:v>-7.97</c:v>
                </c:pt>
                <c:pt idx="133">
                  <c:v>-14.61</c:v>
                </c:pt>
                <c:pt idx="134">
                  <c:v>-16.52</c:v>
                </c:pt>
                <c:pt idx="135">
                  <c:v>-34</c:v>
                </c:pt>
                <c:pt idx="136">
                  <c:v>-1</c:v>
                </c:pt>
                <c:pt idx="137">
                  <c:v>0</c:v>
                </c:pt>
                <c:pt idx="138">
                  <c:v>0</c:v>
                </c:pt>
                <c:pt idx="139">
                  <c:v>-0.26</c:v>
                </c:pt>
                <c:pt idx="140">
                  <c:v>-2.4700000000000002</c:v>
                </c:pt>
                <c:pt idx="141">
                  <c:v>-0.43</c:v>
                </c:pt>
                <c:pt idx="142">
                  <c:v>0</c:v>
                </c:pt>
                <c:pt idx="143">
                  <c:v>0</c:v>
                </c:pt>
                <c:pt idx="144">
                  <c:v>-1.79</c:v>
                </c:pt>
                <c:pt idx="145">
                  <c:v>-8.0399999999999991</c:v>
                </c:pt>
                <c:pt idx="146">
                  <c:v>-0.37</c:v>
                </c:pt>
                <c:pt idx="147">
                  <c:v>-0.39</c:v>
                </c:pt>
                <c:pt idx="148">
                  <c:v>-6.18</c:v>
                </c:pt>
                <c:pt idx="149">
                  <c:v>-0.19</c:v>
                </c:pt>
                <c:pt idx="150">
                  <c:v>0</c:v>
                </c:pt>
                <c:pt idx="151">
                  <c:v>-5.18</c:v>
                </c:pt>
                <c:pt idx="152">
                  <c:v>-0.14000000000000001</c:v>
                </c:pt>
                <c:pt idx="153">
                  <c:v>-0.01</c:v>
                </c:pt>
                <c:pt idx="154">
                  <c:v>0</c:v>
                </c:pt>
                <c:pt idx="155">
                  <c:v>0</c:v>
                </c:pt>
                <c:pt idx="156">
                  <c:v>-0.01</c:v>
                </c:pt>
                <c:pt idx="157">
                  <c:v>0</c:v>
                </c:pt>
                <c:pt idx="158">
                  <c:v>0</c:v>
                </c:pt>
                <c:pt idx="159">
                  <c:v>-34.33</c:v>
                </c:pt>
                <c:pt idx="160">
                  <c:v>-2.56</c:v>
                </c:pt>
                <c:pt idx="161">
                  <c:v>-9.0399999999999991</c:v>
                </c:pt>
                <c:pt idx="162">
                  <c:v>-0.14000000000000001</c:v>
                </c:pt>
                <c:pt idx="163">
                  <c:v>-6.25</c:v>
                </c:pt>
                <c:pt idx="164">
                  <c:v>-0.16</c:v>
                </c:pt>
                <c:pt idx="165">
                  <c:v>-0.47</c:v>
                </c:pt>
                <c:pt idx="166">
                  <c:v>-0.35</c:v>
                </c:pt>
                <c:pt idx="167">
                  <c:v>-2.69</c:v>
                </c:pt>
                <c:pt idx="168">
                  <c:v>-0.02</c:v>
                </c:pt>
                <c:pt idx="169">
                  <c:v>-0.01</c:v>
                </c:pt>
                <c:pt idx="170">
                  <c:v>0</c:v>
                </c:pt>
                <c:pt idx="171">
                  <c:v>0</c:v>
                </c:pt>
                <c:pt idx="172">
                  <c:v>-1.46</c:v>
                </c:pt>
                <c:pt idx="173">
                  <c:v>-4.2</c:v>
                </c:pt>
                <c:pt idx="174">
                  <c:v>-2.0699999999999998</c:v>
                </c:pt>
                <c:pt idx="175">
                  <c:v>-0.39</c:v>
                </c:pt>
                <c:pt idx="176">
                  <c:v>-0.06</c:v>
                </c:pt>
                <c:pt idx="177">
                  <c:v>-0.01</c:v>
                </c:pt>
                <c:pt idx="178">
                  <c:v>-1.18</c:v>
                </c:pt>
                <c:pt idx="179">
                  <c:v>-0.17</c:v>
                </c:pt>
                <c:pt idx="180">
                  <c:v>0</c:v>
                </c:pt>
                <c:pt idx="181">
                  <c:v>0</c:v>
                </c:pt>
                <c:pt idx="182">
                  <c:v>-1.54</c:v>
                </c:pt>
                <c:pt idx="183">
                  <c:v>-0.74</c:v>
                </c:pt>
                <c:pt idx="184">
                  <c:v>-2.56</c:v>
                </c:pt>
                <c:pt idx="185">
                  <c:v>-0.09</c:v>
                </c:pt>
                <c:pt idx="186">
                  <c:v>0</c:v>
                </c:pt>
                <c:pt idx="187">
                  <c:v>-0.4</c:v>
                </c:pt>
                <c:pt idx="188">
                  <c:v>-0.35</c:v>
                </c:pt>
                <c:pt idx="189">
                  <c:v>-3.18</c:v>
                </c:pt>
                <c:pt idx="190">
                  <c:v>0</c:v>
                </c:pt>
                <c:pt idx="191">
                  <c:v>0</c:v>
                </c:pt>
                <c:pt idx="192">
                  <c:v>-0.05</c:v>
                </c:pt>
                <c:pt idx="193">
                  <c:v>-0.13</c:v>
                </c:pt>
                <c:pt idx="194">
                  <c:v>-0.15</c:v>
                </c:pt>
                <c:pt idx="195">
                  <c:v>-0.06</c:v>
                </c:pt>
                <c:pt idx="196">
                  <c:v>0</c:v>
                </c:pt>
                <c:pt idx="197">
                  <c:v>-0.01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-0.1</c:v>
                </c:pt>
                <c:pt idx="202">
                  <c:v>-0.06</c:v>
                </c:pt>
                <c:pt idx="203">
                  <c:v>-0.26</c:v>
                </c:pt>
                <c:pt idx="204">
                  <c:v>-0.16</c:v>
                </c:pt>
                <c:pt idx="205">
                  <c:v>-12.35</c:v>
                </c:pt>
                <c:pt idx="206">
                  <c:v>-0.11</c:v>
                </c:pt>
                <c:pt idx="207">
                  <c:v>-0.28999999999999998</c:v>
                </c:pt>
                <c:pt idx="208">
                  <c:v>-4.43</c:v>
                </c:pt>
                <c:pt idx="209">
                  <c:v>-2.85</c:v>
                </c:pt>
                <c:pt idx="210">
                  <c:v>-2.44</c:v>
                </c:pt>
                <c:pt idx="211">
                  <c:v>-2.97</c:v>
                </c:pt>
                <c:pt idx="212">
                  <c:v>-6.34</c:v>
                </c:pt>
                <c:pt idx="213">
                  <c:v>-0.55000000000000004</c:v>
                </c:pt>
                <c:pt idx="214">
                  <c:v>-0.09</c:v>
                </c:pt>
                <c:pt idx="215">
                  <c:v>-0.51</c:v>
                </c:pt>
                <c:pt idx="216">
                  <c:v>0</c:v>
                </c:pt>
                <c:pt idx="217">
                  <c:v>0</c:v>
                </c:pt>
                <c:pt idx="218">
                  <c:v>-0.22</c:v>
                </c:pt>
                <c:pt idx="219">
                  <c:v>0</c:v>
                </c:pt>
                <c:pt idx="220">
                  <c:v>-0.12</c:v>
                </c:pt>
                <c:pt idx="221">
                  <c:v>-0.11</c:v>
                </c:pt>
                <c:pt idx="222">
                  <c:v>-1.01</c:v>
                </c:pt>
                <c:pt idx="223">
                  <c:v>-2.58</c:v>
                </c:pt>
                <c:pt idx="224">
                  <c:v>-5.36</c:v>
                </c:pt>
                <c:pt idx="225">
                  <c:v>-2.58</c:v>
                </c:pt>
                <c:pt idx="226">
                  <c:v>-4.67</c:v>
                </c:pt>
                <c:pt idx="227">
                  <c:v>-1.77</c:v>
                </c:pt>
                <c:pt idx="228">
                  <c:v>0</c:v>
                </c:pt>
                <c:pt idx="229">
                  <c:v>-0.13</c:v>
                </c:pt>
                <c:pt idx="230">
                  <c:v>-0.01</c:v>
                </c:pt>
                <c:pt idx="231">
                  <c:v>0</c:v>
                </c:pt>
                <c:pt idx="232">
                  <c:v>-0.72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-0.56000000000000005</c:v>
                </c:pt>
                <c:pt idx="238">
                  <c:v>-1.76</c:v>
                </c:pt>
                <c:pt idx="239">
                  <c:v>0</c:v>
                </c:pt>
                <c:pt idx="240">
                  <c:v>0</c:v>
                </c:pt>
                <c:pt idx="241">
                  <c:v>-0.01</c:v>
                </c:pt>
                <c:pt idx="242">
                  <c:v>-7.02</c:v>
                </c:pt>
                <c:pt idx="243">
                  <c:v>-0.64</c:v>
                </c:pt>
                <c:pt idx="244">
                  <c:v>-3.16</c:v>
                </c:pt>
                <c:pt idx="245">
                  <c:v>-6.67</c:v>
                </c:pt>
                <c:pt idx="246">
                  <c:v>-2.61</c:v>
                </c:pt>
                <c:pt idx="247">
                  <c:v>-0.01</c:v>
                </c:pt>
                <c:pt idx="248">
                  <c:v>-0.19</c:v>
                </c:pt>
                <c:pt idx="249">
                  <c:v>-4</c:v>
                </c:pt>
                <c:pt idx="250">
                  <c:v>-6.87</c:v>
                </c:pt>
                <c:pt idx="251">
                  <c:v>-11.21</c:v>
                </c:pt>
                <c:pt idx="252">
                  <c:v>-0.86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-0.69</c:v>
                </c:pt>
                <c:pt idx="257">
                  <c:v>-1.1000000000000001</c:v>
                </c:pt>
                <c:pt idx="258">
                  <c:v>-0.62</c:v>
                </c:pt>
                <c:pt idx="259">
                  <c:v>-0.13</c:v>
                </c:pt>
                <c:pt idx="260">
                  <c:v>0</c:v>
                </c:pt>
                <c:pt idx="261">
                  <c:v>0</c:v>
                </c:pt>
                <c:pt idx="262">
                  <c:v>-1.1200000000000001</c:v>
                </c:pt>
                <c:pt idx="263">
                  <c:v>-2.13</c:v>
                </c:pt>
                <c:pt idx="264">
                  <c:v>-15.71</c:v>
                </c:pt>
                <c:pt idx="265">
                  <c:v>-2</c:v>
                </c:pt>
                <c:pt idx="266">
                  <c:v>-6.16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-0.64</c:v>
                </c:pt>
                <c:pt idx="272">
                  <c:v>-6.6</c:v>
                </c:pt>
                <c:pt idx="273">
                  <c:v>-0.18</c:v>
                </c:pt>
                <c:pt idx="274">
                  <c:v>-2.48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64-42E9-916B-86B7D0529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8117496"/>
        <c:axId val="798112248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2"/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2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Vandbalance!#REF!</c15:sqref>
                        </c15:formulaRef>
                      </c:ext>
                    </c:extLst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Vandbalance!$CY$14:$CY$272</c15:sqref>
                        </c15:formulaRef>
                      </c:ext>
                    </c:extLst>
                    <c:numCache>
                      <c:formatCode>0</c:formatCode>
                      <c:ptCount val="259"/>
                      <c:pt idx="0">
                        <c:v>5.7278480529785103</c:v>
                      </c:pt>
                      <c:pt idx="1">
                        <c:v>10</c:v>
                      </c:pt>
                      <c:pt idx="2">
                        <c:v>7.2099999046325607</c:v>
                      </c:pt>
                      <c:pt idx="3">
                        <c:v>9.7256959152221611</c:v>
                      </c:pt>
                      <c:pt idx="4">
                        <c:v>10</c:v>
                      </c:pt>
                      <c:pt idx="5">
                        <c:v>10</c:v>
                      </c:pt>
                      <c:pt idx="6">
                        <c:v>10</c:v>
                      </c:pt>
                      <c:pt idx="7">
                        <c:v>10</c:v>
                      </c:pt>
                      <c:pt idx="8">
                        <c:v>10</c:v>
                      </c:pt>
                      <c:pt idx="9">
                        <c:v>10</c:v>
                      </c:pt>
                      <c:pt idx="10">
                        <c:v>10</c:v>
                      </c:pt>
                      <c:pt idx="11">
                        <c:v>10</c:v>
                      </c:pt>
                      <c:pt idx="12">
                        <c:v>10</c:v>
                      </c:pt>
                      <c:pt idx="13">
                        <c:v>10</c:v>
                      </c:pt>
                      <c:pt idx="14">
                        <c:v>10</c:v>
                      </c:pt>
                      <c:pt idx="15">
                        <c:v>10</c:v>
                      </c:pt>
                      <c:pt idx="16">
                        <c:v>10.688881309232585</c:v>
                      </c:pt>
                      <c:pt idx="17">
                        <c:v>10.976043641616711</c:v>
                      </c:pt>
                      <c:pt idx="18">
                        <c:v>11.525256650921554</c:v>
                      </c:pt>
                      <c:pt idx="19">
                        <c:v>11.55</c:v>
                      </c:pt>
                      <c:pt idx="20">
                        <c:v>12.393943872366203</c:v>
                      </c:pt>
                      <c:pt idx="21">
                        <c:v>12.970254812299272</c:v>
                      </c:pt>
                      <c:pt idx="22">
                        <c:v>14.049475024859779</c:v>
                      </c:pt>
                      <c:pt idx="23">
                        <c:v>15.306356801883773</c:v>
                      </c:pt>
                      <c:pt idx="24">
                        <c:v>16.583142313838522</c:v>
                      </c:pt>
                      <c:pt idx="25">
                        <c:v>17.971704699897515</c:v>
                      </c:pt>
                      <c:pt idx="26">
                        <c:v>19.575207524569059</c:v>
                      </c:pt>
                      <c:pt idx="27">
                        <c:v>21.483112534259298</c:v>
                      </c:pt>
                      <c:pt idx="28">
                        <c:v>23.632551757633756</c:v>
                      </c:pt>
                      <c:pt idx="29">
                        <c:v>-3.995471487076685E-2</c:v>
                      </c:pt>
                      <c:pt idx="30">
                        <c:v>4.5229465294077329</c:v>
                      </c:pt>
                      <c:pt idx="31">
                        <c:v>10.714674081060636</c:v>
                      </c:pt>
                      <c:pt idx="32">
                        <c:v>13.075274449809029</c:v>
                      </c:pt>
                      <c:pt idx="33">
                        <c:v>16.068301419017189</c:v>
                      </c:pt>
                      <c:pt idx="34">
                        <c:v>19.091715672753971</c:v>
                      </c:pt>
                      <c:pt idx="35">
                        <c:v>22.129948719171963</c:v>
                      </c:pt>
                      <c:pt idx="36">
                        <c:v>23.831284185986547</c:v>
                      </c:pt>
                      <c:pt idx="37">
                        <c:v>27.169478121623499</c:v>
                      </c:pt>
                      <c:pt idx="38">
                        <c:v>30.569350212486754</c:v>
                      </c:pt>
                      <c:pt idx="39">
                        <c:v>33.336265883734676</c:v>
                      </c:pt>
                      <c:pt idx="40">
                        <c:v>36.886224201009476</c:v>
                      </c:pt>
                      <c:pt idx="41">
                        <c:v>39.982374076224588</c:v>
                      </c:pt>
                      <c:pt idx="42">
                        <c:v>43.395147986625659</c:v>
                      </c:pt>
                      <c:pt idx="43">
                        <c:v>46.830347874920456</c:v>
                      </c:pt>
                      <c:pt idx="44">
                        <c:v>50.319824043812972</c:v>
                      </c:pt>
                      <c:pt idx="45">
                        <c:v>53.168979649285802</c:v>
                      </c:pt>
                      <c:pt idx="46">
                        <c:v>56.429879435657178</c:v>
                      </c:pt>
                      <c:pt idx="47">
                        <c:v>59.713551923770268</c:v>
                      </c:pt>
                      <c:pt idx="48">
                        <c:v>62.709054530665618</c:v>
                      </c:pt>
                      <c:pt idx="49">
                        <c:v>65.531908654813208</c:v>
                      </c:pt>
                      <c:pt idx="50">
                        <c:v>68.492003524581321</c:v>
                      </c:pt>
                      <c:pt idx="51">
                        <c:v>71.367360479463798</c:v>
                      </c:pt>
                      <c:pt idx="52">
                        <c:v>74.156695336912591</c:v>
                      </c:pt>
                      <c:pt idx="53">
                        <c:v>76.774441251604372</c:v>
                      </c:pt>
                      <c:pt idx="54">
                        <c:v>79.287186490476344</c:v>
                      </c:pt>
                      <c:pt idx="55">
                        <c:v>81.978877427360686</c:v>
                      </c:pt>
                      <c:pt idx="56">
                        <c:v>84.546708658422546</c:v>
                      </c:pt>
                      <c:pt idx="57">
                        <c:v>84.828386760039535</c:v>
                      </c:pt>
                      <c:pt idx="58">
                        <c:v>84.061619984035502</c:v>
                      </c:pt>
                      <c:pt idx="59">
                        <c:v>86.979949047786675</c:v>
                      </c:pt>
                      <c:pt idx="60">
                        <c:v>89.869006093080827</c:v>
                      </c:pt>
                      <c:pt idx="61">
                        <c:v>92.290968526282299</c:v>
                      </c:pt>
                      <c:pt idx="62">
                        <c:v>94.824235270431785</c:v>
                      </c:pt>
                      <c:pt idx="63">
                        <c:v>97.517555003909834</c:v>
                      </c:pt>
                      <c:pt idx="64">
                        <c:v>100.27319883739798</c:v>
                      </c:pt>
                      <c:pt idx="65">
                        <c:v>102.94763874557239</c:v>
                      </c:pt>
                      <c:pt idx="66">
                        <c:v>105.42816414470394</c:v>
                      </c:pt>
                      <c:pt idx="67">
                        <c:v>107.62984992423455</c:v>
                      </c:pt>
                      <c:pt idx="68">
                        <c:v>109.52023020464732</c:v>
                      </c:pt>
                      <c:pt idx="69">
                        <c:v>112.06225117583659</c:v>
                      </c:pt>
                      <c:pt idx="70">
                        <c:v>107.21269045626863</c:v>
                      </c:pt>
                      <c:pt idx="71">
                        <c:v>111.34515784554124</c:v>
                      </c:pt>
                      <c:pt idx="72">
                        <c:v>113.74104806633932</c:v>
                      </c:pt>
                      <c:pt idx="73">
                        <c:v>115.55176636058948</c:v>
                      </c:pt>
                      <c:pt idx="74">
                        <c:v>114.79229586373197</c:v>
                      </c:pt>
                      <c:pt idx="75">
                        <c:v>114.97528152377279</c:v>
                      </c:pt>
                      <c:pt idx="76">
                        <c:v>104.86817565052597</c:v>
                      </c:pt>
                      <c:pt idx="77">
                        <c:v>106.21072416740881</c:v>
                      </c:pt>
                      <c:pt idx="78">
                        <c:v>107.64958451283395</c:v>
                      </c:pt>
                      <c:pt idx="79">
                        <c:v>110.38726355851897</c:v>
                      </c:pt>
                      <c:pt idx="80">
                        <c:v>110.77103397463303</c:v>
                      </c:pt>
                      <c:pt idx="81">
                        <c:v>111.68840049118636</c:v>
                      </c:pt>
                      <c:pt idx="82">
                        <c:v>114.2646802718759</c:v>
                      </c:pt>
                      <c:pt idx="83">
                        <c:v>116.79811441818899</c:v>
                      </c:pt>
                      <c:pt idx="84">
                        <c:v>119.04535872974938</c:v>
                      </c:pt>
                      <c:pt idx="85">
                        <c:v>121.02777793848711</c:v>
                      </c:pt>
                      <c:pt idx="86">
                        <c:v>122.71824358138095</c:v>
                      </c:pt>
                      <c:pt idx="87">
                        <c:v>124.70677863532357</c:v>
                      </c:pt>
                      <c:pt idx="88">
                        <c:v>126.74305229864186</c:v>
                      </c:pt>
                      <c:pt idx="89">
                        <c:v>127.69502812360645</c:v>
                      </c:pt>
                      <c:pt idx="90">
                        <c:v>129.22163070452731</c:v>
                      </c:pt>
                      <c:pt idx="91">
                        <c:v>130.80102082109917</c:v>
                      </c:pt>
                      <c:pt idx="92">
                        <c:v>131.66577463682734</c:v>
                      </c:pt>
                      <c:pt idx="93">
                        <c:v>133.06943962195803</c:v>
                      </c:pt>
                      <c:pt idx="94">
                        <c:v>134.43497830197725</c:v>
                      </c:pt>
                      <c:pt idx="95">
                        <c:v>136.13300386900463</c:v>
                      </c:pt>
                      <c:pt idx="96">
                        <c:v>137.6089130718079</c:v>
                      </c:pt>
                      <c:pt idx="97">
                        <c:v>139.24753667029782</c:v>
                      </c:pt>
                      <c:pt idx="98">
                        <c:v>140.90054090285074</c:v>
                      </c:pt>
                      <c:pt idx="99">
                        <c:v>142.46049419815535</c:v>
                      </c:pt>
                      <c:pt idx="100">
                        <c:v>142.99376389952684</c:v>
                      </c:pt>
                      <c:pt idx="101">
                        <c:v>144.1903952246528</c:v>
                      </c:pt>
                      <c:pt idx="102">
                        <c:v>145.33355976012103</c:v>
                      </c:pt>
                      <c:pt idx="103">
                        <c:v>146.60966039994585</c:v>
                      </c:pt>
                      <c:pt idx="104">
                        <c:v>147.15401004040714</c:v>
                      </c:pt>
                      <c:pt idx="105">
                        <c:v>148.22880287328832</c:v>
                      </c:pt>
                      <c:pt idx="106">
                        <c:v>149.25534723759154</c:v>
                      </c:pt>
                      <c:pt idx="107">
                        <c:v>149.91363070675385</c:v>
                      </c:pt>
                      <c:pt idx="108">
                        <c:v>150.97048646219554</c:v>
                      </c:pt>
                      <c:pt idx="109">
                        <c:v>151.64272626863479</c:v>
                      </c:pt>
                      <c:pt idx="110">
                        <c:v>152.32123422865459</c:v>
                      </c:pt>
                      <c:pt idx="111">
                        <c:v>153.1931586147175</c:v>
                      </c:pt>
                      <c:pt idx="112">
                        <c:v>9.3719485932070317</c:v>
                      </c:pt>
                      <c:pt idx="113">
                        <c:v>9.6075664290999292</c:v>
                      </c:pt>
                      <c:pt idx="114">
                        <c:v>9.9510804770725887</c:v>
                      </c:pt>
                      <c:pt idx="115">
                        <c:v>10</c:v>
                      </c:pt>
                      <c:pt idx="116">
                        <c:v>10</c:v>
                      </c:pt>
                      <c:pt idx="117">
                        <c:v>10</c:v>
                      </c:pt>
                      <c:pt idx="118">
                        <c:v>1.3346118893951644</c:v>
                      </c:pt>
                      <c:pt idx="119">
                        <c:v>1.4569959147857166</c:v>
                      </c:pt>
                      <c:pt idx="120">
                        <c:v>1.6888011611418623</c:v>
                      </c:pt>
                      <c:pt idx="121">
                        <c:v>3.6622189200835127</c:v>
                      </c:pt>
                      <c:pt idx="122">
                        <c:v>4.5495607174353498</c:v>
                      </c:pt>
                      <c:pt idx="123">
                        <c:v>5.6584214485602198</c:v>
                      </c:pt>
                      <c:pt idx="124">
                        <c:v>7.2381682909445502</c:v>
                      </c:pt>
                      <c:pt idx="125">
                        <c:v>8.1381682671026923</c:v>
                      </c:pt>
                      <c:pt idx="126">
                        <c:v>9.8432316101507809</c:v>
                      </c:pt>
                      <c:pt idx="127">
                        <c:v>10</c:v>
                      </c:pt>
                      <c:pt idx="128">
                        <c:v>10</c:v>
                      </c:pt>
                      <c:pt idx="129">
                        <c:v>9.7200000059604648</c:v>
                      </c:pt>
                      <c:pt idx="130">
                        <c:v>0</c:v>
                      </c:pt>
                      <c:pt idx="131">
                        <c:v>7.7721533775330087E-2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0.34810125827788951</c:v>
                      </c:pt>
                      <c:pt idx="137">
                        <c:v>2.9520384196936202</c:v>
                      </c:pt>
                      <c:pt idx="138">
                        <c:v>4.3204928594290308</c:v>
                      </c:pt>
                      <c:pt idx="139">
                        <c:v>4.867251167197483</c:v>
                      </c:pt>
                      <c:pt idx="140">
                        <c:v>3.3994535786329791</c:v>
                      </c:pt>
                      <c:pt idx="141">
                        <c:v>4.2923383600889693</c:v>
                      </c:pt>
                      <c:pt idx="142">
                        <c:v>6.2232313687690581</c:v>
                      </c:pt>
                      <c:pt idx="143">
                        <c:v>8.6845041496353836</c:v>
                      </c:pt>
                      <c:pt idx="144">
                        <c:v>8.8988695668354652</c:v>
                      </c:pt>
                      <c:pt idx="145">
                        <c:v>3.1718864517665253</c:v>
                      </c:pt>
                      <c:pt idx="146">
                        <c:v>4.8257086598433716</c:v>
                      </c:pt>
                      <c:pt idx="147">
                        <c:v>6.5599424737289169</c:v>
                      </c:pt>
                      <c:pt idx="148">
                        <c:v>2.6464164141701829</c:v>
                      </c:pt>
                      <c:pt idx="149">
                        <c:v>4.2267959710823035</c:v>
                      </c:pt>
                      <c:pt idx="150">
                        <c:v>6.0162047481500665</c:v>
                      </c:pt>
                      <c:pt idx="151">
                        <c:v>3.0484335715455515</c:v>
                      </c:pt>
                      <c:pt idx="152">
                        <c:v>0.49007213294943774</c:v>
                      </c:pt>
                      <c:pt idx="153">
                        <c:v>0.59526200563153253</c:v>
                      </c:pt>
                      <c:pt idx="154">
                        <c:v>1.2952619937106036</c:v>
                      </c:pt>
                      <c:pt idx="155">
                        <c:v>1.8788063076182269</c:v>
                      </c:pt>
                      <c:pt idx="156">
                        <c:v>2.1688063195391551</c:v>
                      </c:pt>
                      <c:pt idx="157">
                        <c:v>2.9688063314600841</c:v>
                      </c:pt>
                      <c:pt idx="158">
                        <c:v>3.3903253129168398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0.34620103087784138</c:v>
                      </c:pt>
                      <c:pt idx="163">
                        <c:v>-0.22092977611506193</c:v>
                      </c:pt>
                      <c:pt idx="164">
                        <c:v>-9.2918615911408153E-3</c:v>
                      </c:pt>
                      <c:pt idx="165">
                        <c:v>-1.0458589066590918E-2</c:v>
                      </c:pt>
                      <c:pt idx="166">
                        <c:v>9.1413228130010182E-2</c:v>
                      </c:pt>
                      <c:pt idx="167">
                        <c:v>-0.11838777993689042</c:v>
                      </c:pt>
                      <c:pt idx="168">
                        <c:v>0.43620075971323402</c:v>
                      </c:pt>
                      <c:pt idx="169">
                        <c:v>1.0976231373241028</c:v>
                      </c:pt>
                      <c:pt idx="170">
                        <c:v>1.9073441806547677</c:v>
                      </c:pt>
                      <c:pt idx="171">
                        <c:v>2.5347867398793689</c:v>
                      </c:pt>
                      <c:pt idx="172">
                        <c:v>1.9387413077016049</c:v>
                      </c:pt>
                      <c:pt idx="173">
                        <c:v>-0.21457425874461222</c:v>
                      </c:pt>
                      <c:pt idx="174">
                        <c:v>-0.24581936871719989</c:v>
                      </c:pt>
                      <c:pt idx="175">
                        <c:v>-3.0492022884388348E-2</c:v>
                      </c:pt>
                      <c:pt idx="176">
                        <c:v>0.25858545947130551</c:v>
                      </c:pt>
                      <c:pt idx="177">
                        <c:v>0.49469511589619941</c:v>
                      </c:pt>
                      <c:pt idx="178">
                        <c:v>-4.4370134534560179E-2</c:v>
                      </c:pt>
                      <c:pt idx="179">
                        <c:v>0.18535805002093753</c:v>
                      </c:pt>
                      <c:pt idx="180">
                        <c:v>0.53859256931045962</c:v>
                      </c:pt>
                      <c:pt idx="181">
                        <c:v>0.88395672525370372</c:v>
                      </c:pt>
                      <c:pt idx="182">
                        <c:v>0.27851780403167226</c:v>
                      </c:pt>
                      <c:pt idx="183">
                        <c:v>1.6656502492025993E-2</c:v>
                      </c:pt>
                      <c:pt idx="184">
                        <c:v>-0.5599375266060207</c:v>
                      </c:pt>
                      <c:pt idx="185">
                        <c:v>-9.3353286454174622E-2</c:v>
                      </c:pt>
                      <c:pt idx="186">
                        <c:v>7.1162205087119901E-2</c:v>
                      </c:pt>
                      <c:pt idx="187">
                        <c:v>0.26478575475744037</c:v>
                      </c:pt>
                      <c:pt idx="188">
                        <c:v>0.410229120624237</c:v>
                      </c:pt>
                      <c:pt idx="189">
                        <c:v>-0.7137444204819019</c:v>
                      </c:pt>
                      <c:pt idx="190">
                        <c:v>-0.19462488427153346</c:v>
                      </c:pt>
                      <c:pt idx="191">
                        <c:v>-3.1013493467042963E-2</c:v>
                      </c:pt>
                      <c:pt idx="192">
                        <c:v>6.7962729912338204E-2</c:v>
                      </c:pt>
                      <c:pt idx="193">
                        <c:v>0.17478555769748993</c:v>
                      </c:pt>
                      <c:pt idx="194">
                        <c:v>0.27772135523407826</c:v>
                      </c:pt>
                      <c:pt idx="195">
                        <c:v>0.37076957374978292</c:v>
                      </c:pt>
                      <c:pt idx="196">
                        <c:v>0.46410532940797111</c:v>
                      </c:pt>
                      <c:pt idx="197">
                        <c:v>0.55605460843270293</c:v>
                      </c:pt>
                      <c:pt idx="198">
                        <c:v>0.64800388745743476</c:v>
                      </c:pt>
                      <c:pt idx="199">
                        <c:v>0.73995316648216658</c:v>
                      </c:pt>
                      <c:pt idx="200">
                        <c:v>0.8319024455068984</c:v>
                      </c:pt>
                      <c:pt idx="201">
                        <c:v>0.91925114303838029</c:v>
                      </c:pt>
                      <c:pt idx="202">
                        <c:v>1.0079863171569627</c:v>
                      </c:pt>
                      <c:pt idx="203">
                        <c:v>1.0959022096200641</c:v>
                      </c:pt>
                      <c:pt idx="204">
                        <c:v>1.1877254452133172</c:v>
                      </c:pt>
                      <c:pt idx="205">
                        <c:v>-4.7063440239066381</c:v>
                      </c:pt>
                      <c:pt idx="206">
                        <c:v>-2.4889781141623644</c:v>
                      </c:pt>
                      <c:pt idx="207">
                        <c:v>-1.4246374737698204</c:v>
                      </c:pt>
                      <c:pt idx="208">
                        <c:v>-3.0982507994780235</c:v>
                      </c:pt>
                      <c:pt idx="209">
                        <c:v>-3.1709567590994538</c:v>
                      </c:pt>
                      <c:pt idx="210">
                        <c:v>-3.0501433392352624</c:v>
                      </c:pt>
                      <c:pt idx="211">
                        <c:v>-3.3488711154894588</c:v>
                      </c:pt>
                      <c:pt idx="212">
                        <c:v>-5.6101480235602423</c:v>
                      </c:pt>
                      <c:pt idx="213">
                        <c:v>-0.64900402988381956</c:v>
                      </c:pt>
                      <c:pt idx="214">
                        <c:v>-7.6352945352930135E-2</c:v>
                      </c:pt>
                      <c:pt idx="215">
                        <c:v>-6.7591470931063213E-2</c:v>
                      </c:pt>
                      <c:pt idx="216">
                        <c:v>0.15465402442502807</c:v>
                      </c:pt>
                      <c:pt idx="217">
                        <c:v>0.37689951978111935</c:v>
                      </c:pt>
                      <c:pt idx="218">
                        <c:v>0.48649038434643188</c:v>
                      </c:pt>
                      <c:pt idx="219">
                        <c:v>0.63465404423747174</c:v>
                      </c:pt>
                      <c:pt idx="220">
                        <c:v>0.81243988430815506</c:v>
                      </c:pt>
                      <c:pt idx="221">
                        <c:v>0.84443388685177467</c:v>
                      </c:pt>
                      <c:pt idx="222">
                        <c:v>8.5157182874127102E-3</c:v>
                      </c:pt>
                      <c:pt idx="223">
                        <c:v>-0.38042139468322489</c:v>
                      </c:pt>
                      <c:pt idx="224">
                        <c:v>-0.8543512020995081</c:v>
                      </c:pt>
                      <c:pt idx="225">
                        <c:v>-0.51061342198053694</c:v>
                      </c:pt>
                      <c:pt idx="226">
                        <c:v>-0.76726996190131302</c:v>
                      </c:pt>
                      <c:pt idx="227">
                        <c:v>-0.37106745128303942</c:v>
                      </c:pt>
                      <c:pt idx="228">
                        <c:v>-3.8758322081577035E-2</c:v>
                      </c:pt>
                      <c:pt idx="229">
                        <c:v>0.19613732514694959</c:v>
                      </c:pt>
                      <c:pt idx="230">
                        <c:v>0.27021915509246952</c:v>
                      </c:pt>
                      <c:pt idx="231">
                        <c:v>0.34430098503798945</c:v>
                      </c:pt>
                      <c:pt idx="232">
                        <c:v>-2.2970648120917758E-2</c:v>
                      </c:pt>
                      <c:pt idx="233">
                        <c:v>0.27335667166116906</c:v>
                      </c:pt>
                      <c:pt idx="234">
                        <c:v>0.49560216701726034</c:v>
                      </c:pt>
                      <c:pt idx="235">
                        <c:v>0.77751923229852338</c:v>
                      </c:pt>
                      <c:pt idx="236">
                        <c:v>0.97761923527875183</c:v>
                      </c:pt>
                      <c:pt idx="237">
                        <c:v>0.74170106522426948</c:v>
                      </c:pt>
                      <c:pt idx="238">
                        <c:v>-0.13642816009835457</c:v>
                      </c:pt>
                      <c:pt idx="239">
                        <c:v>-9.6983180237728561E-3</c:v>
                      </c:pt>
                      <c:pt idx="240">
                        <c:v>0.11689720752420385</c:v>
                      </c:pt>
                      <c:pt idx="241">
                        <c:v>0.26506086741524371</c:v>
                      </c:pt>
                      <c:pt idx="242">
                        <c:v>-1.015538010175618</c:v>
                      </c:pt>
                      <c:pt idx="243">
                        <c:v>-0.2412432224141412</c:v>
                      </c:pt>
                      <c:pt idx="244">
                        <c:v>-0.4787000308331173</c:v>
                      </c:pt>
                      <c:pt idx="245">
                        <c:v>-1.0497977816468591</c:v>
                      </c:pt>
                      <c:pt idx="246">
                        <c:v>-0.54165117463690393</c:v>
                      </c:pt>
                      <c:pt idx="247">
                        <c:v>-5.0122942432111017E-2</c:v>
                      </c:pt>
                      <c:pt idx="248">
                        <c:v>-1.1410413707196199E-2</c:v>
                      </c:pt>
                      <c:pt idx="249">
                        <c:v>-0.57810036952778887</c:v>
                      </c:pt>
                      <c:pt idx="250">
                        <c:v>-1.126150216054512</c:v>
                      </c:pt>
                      <c:pt idx="251">
                        <c:v>-1.8772837597552723</c:v>
                      </c:pt>
                      <c:pt idx="252">
                        <c:v>-0.40187450343147901</c:v>
                      </c:pt>
                      <c:pt idx="253">
                        <c:v>-5.0989971431150138E-2</c:v>
                      </c:pt>
                      <c:pt idx="254">
                        <c:v>0.17125552392494114</c:v>
                      </c:pt>
                      <c:pt idx="255">
                        <c:v>0.46758284370702796</c:v>
                      </c:pt>
                      <c:pt idx="256">
                        <c:v>0.15901004943047781</c:v>
                      </c:pt>
                      <c:pt idx="257">
                        <c:v>-4.6122061675845316E-2</c:v>
                      </c:pt>
                      <c:pt idx="258">
                        <c:v>-2.3680912979600066E-3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9909-4841-B845-5DF39497FA7C}"/>
                  </c:ext>
                </c:extLst>
              </c15:ser>
            </c15:filteredScatterSeries>
          </c:ext>
        </c:extLst>
      </c:scatterChart>
      <c:valAx>
        <c:axId val="7981174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d/mm/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98112248"/>
        <c:crosses val="autoZero"/>
        <c:crossBetween val="midCat"/>
      </c:valAx>
      <c:valAx>
        <c:axId val="798112248"/>
        <c:scaling>
          <c:orientation val="maxMin"/>
          <c:max val="200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98117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Grønt bladareal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'Afgrødemodel 1'!$B$10:$B$315</c:f>
              <c:numCache>
                <c:formatCode>dd/mm/yy;@</c:formatCode>
                <c:ptCount val="306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</c:numCache>
            </c:numRef>
          </c:xVal>
          <c:yVal>
            <c:numRef>
              <c:f>'Afgrødemodel 1'!$AB$10:$AB$315</c:f>
              <c:numCache>
                <c:formatCode>0.0</c:formatCode>
                <c:ptCount val="30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3.283200338847736E-2</c:v>
                </c:pt>
                <c:pt idx="17">
                  <c:v>7.8479846975225032E-2</c:v>
                </c:pt>
                <c:pt idx="18">
                  <c:v>0.12916980507850739</c:v>
                </c:pt>
                <c:pt idx="19">
                  <c:v>0.19173181286689667</c:v>
                </c:pt>
                <c:pt idx="20">
                  <c:v>0.2389249354995665</c:v>
                </c:pt>
                <c:pt idx="21">
                  <c:v>0.27386307265918697</c:v>
                </c:pt>
                <c:pt idx="22">
                  <c:v>0.32517296308773846</c:v>
                </c:pt>
                <c:pt idx="23">
                  <c:v>0.3688682157019556</c:v>
                </c:pt>
                <c:pt idx="24">
                  <c:v>0.41268424934032921</c:v>
                </c:pt>
                <c:pt idx="25">
                  <c:v>0.45986098333019898</c:v>
                </c:pt>
                <c:pt idx="26">
                  <c:v>0.51555116836282666</c:v>
                </c:pt>
                <c:pt idx="27">
                  <c:v>0.56740448742052374</c:v>
                </c:pt>
                <c:pt idx="28">
                  <c:v>0.6259514160995272</c:v>
                </c:pt>
                <c:pt idx="29">
                  <c:v>0.68842245058223495</c:v>
                </c:pt>
                <c:pt idx="30">
                  <c:v>0.74760447525390705</c:v>
                </c:pt>
                <c:pt idx="31">
                  <c:v>0.81919752096043208</c:v>
                </c:pt>
                <c:pt idx="32">
                  <c:v>0.892390407121461</c:v>
                </c:pt>
                <c:pt idx="33">
                  <c:v>0.96172979345372833</c:v>
                </c:pt>
                <c:pt idx="34">
                  <c:v>1.0614557162971283</c:v>
                </c:pt>
                <c:pt idx="35">
                  <c:v>1.1901480918757497</c:v>
                </c:pt>
                <c:pt idx="36">
                  <c:v>1.3526432255327039</c:v>
                </c:pt>
                <c:pt idx="37">
                  <c:v>1.5307610543777979</c:v>
                </c:pt>
                <c:pt idx="38">
                  <c:v>1.7367137626830389</c:v>
                </c:pt>
                <c:pt idx="39">
                  <c:v>1.9458801242832853</c:v>
                </c:pt>
                <c:pt idx="40">
                  <c:v>2.1347881689937509</c:v>
                </c:pt>
                <c:pt idx="41">
                  <c:v>2.3365841547236741</c:v>
                </c:pt>
                <c:pt idx="42">
                  <c:v>2.6167716236616299</c:v>
                </c:pt>
                <c:pt idx="43">
                  <c:v>2.9763901521637277</c:v>
                </c:pt>
                <c:pt idx="44">
                  <c:v>3.3705290754382187</c:v>
                </c:pt>
                <c:pt idx="45">
                  <c:v>3.7861467641216269</c:v>
                </c:pt>
                <c:pt idx="46">
                  <c:v>4.1561347286556805</c:v>
                </c:pt>
                <c:pt idx="47">
                  <c:v>4.5459362999014408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4.8643031784841089</c:v>
                </c:pt>
                <c:pt idx="90">
                  <c:v>4.6552567237163833</c:v>
                </c:pt>
                <c:pt idx="91">
                  <c:v>4.4523227383863118</c:v>
                </c:pt>
                <c:pt idx="92">
                  <c:v>4.2347188264058717</c:v>
                </c:pt>
                <c:pt idx="93">
                  <c:v>4.0171149144254326</c:v>
                </c:pt>
                <c:pt idx="94">
                  <c:v>3.8190709046454807</c:v>
                </c:pt>
                <c:pt idx="95">
                  <c:v>3.6344743276283671</c:v>
                </c:pt>
                <c:pt idx="96">
                  <c:v>3.4400977995110065</c:v>
                </c:pt>
                <c:pt idx="97">
                  <c:v>3.2224938875305664</c:v>
                </c:pt>
                <c:pt idx="98">
                  <c:v>3.0097799511002479</c:v>
                </c:pt>
                <c:pt idx="99">
                  <c:v>2.8141809290953579</c:v>
                </c:pt>
                <c:pt idx="100">
                  <c:v>2.5990220048899801</c:v>
                </c:pt>
                <c:pt idx="101">
                  <c:v>2.3496332518337444</c:v>
                </c:pt>
                <c:pt idx="102">
                  <c:v>2.0867970660146735</c:v>
                </c:pt>
                <c:pt idx="103">
                  <c:v>1.8606356968215194</c:v>
                </c:pt>
                <c:pt idx="104">
                  <c:v>1.6662591687041588</c:v>
                </c:pt>
                <c:pt idx="105">
                  <c:v>1.4339853300733516</c:v>
                </c:pt>
                <c:pt idx="106">
                  <c:v>1.1907090464547689</c:v>
                </c:pt>
                <c:pt idx="107">
                  <c:v>0.93031784841075904</c:v>
                </c:pt>
                <c:pt idx="108">
                  <c:v>0.69804400977995318</c:v>
                </c:pt>
                <c:pt idx="109">
                  <c:v>0.48533007334963418</c:v>
                </c:pt>
                <c:pt idx="110">
                  <c:v>0.26405867970660335</c:v>
                </c:pt>
                <c:pt idx="111">
                  <c:v>3.3007334963325974E-2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CE-49BD-B5D7-266C6171CFF9}"/>
            </c:ext>
          </c:extLst>
        </c:ser>
        <c:ser>
          <c:idx val="6"/>
          <c:order val="5"/>
          <c:tx>
            <c:v>F4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'Afgrødemodel 1'!$B$125:$B$176</c:f>
              <c:numCache>
                <c:formatCode>dd/mm/yy;@</c:formatCode>
                <c:ptCount val="52"/>
                <c:pt idx="0">
                  <c:v>43306</c:v>
                </c:pt>
                <c:pt idx="1">
                  <c:v>43307</c:v>
                </c:pt>
                <c:pt idx="2">
                  <c:v>43308</c:v>
                </c:pt>
                <c:pt idx="3">
                  <c:v>43309</c:v>
                </c:pt>
                <c:pt idx="4">
                  <c:v>43310</c:v>
                </c:pt>
                <c:pt idx="5">
                  <c:v>43311</c:v>
                </c:pt>
                <c:pt idx="6">
                  <c:v>43312</c:v>
                </c:pt>
                <c:pt idx="7">
                  <c:v>43313</c:v>
                </c:pt>
                <c:pt idx="8">
                  <c:v>43314</c:v>
                </c:pt>
                <c:pt idx="9">
                  <c:v>43315</c:v>
                </c:pt>
                <c:pt idx="10">
                  <c:v>43316</c:v>
                </c:pt>
                <c:pt idx="11">
                  <c:v>43317</c:v>
                </c:pt>
                <c:pt idx="12">
                  <c:v>43318</c:v>
                </c:pt>
                <c:pt idx="13">
                  <c:v>43319</c:v>
                </c:pt>
                <c:pt idx="14">
                  <c:v>43320</c:v>
                </c:pt>
                <c:pt idx="15">
                  <c:v>43321</c:v>
                </c:pt>
                <c:pt idx="16">
                  <c:v>43322</c:v>
                </c:pt>
                <c:pt idx="17">
                  <c:v>43323</c:v>
                </c:pt>
                <c:pt idx="18">
                  <c:v>43324</c:v>
                </c:pt>
                <c:pt idx="19">
                  <c:v>43325</c:v>
                </c:pt>
                <c:pt idx="20">
                  <c:v>43326</c:v>
                </c:pt>
                <c:pt idx="21">
                  <c:v>43327</c:v>
                </c:pt>
                <c:pt idx="22">
                  <c:v>43328</c:v>
                </c:pt>
                <c:pt idx="23">
                  <c:v>43329</c:v>
                </c:pt>
                <c:pt idx="24">
                  <c:v>43330</c:v>
                </c:pt>
                <c:pt idx="25">
                  <c:v>43331</c:v>
                </c:pt>
                <c:pt idx="26">
                  <c:v>43332</c:v>
                </c:pt>
                <c:pt idx="27">
                  <c:v>43333</c:v>
                </c:pt>
                <c:pt idx="28">
                  <c:v>43334</c:v>
                </c:pt>
                <c:pt idx="29">
                  <c:v>43335</c:v>
                </c:pt>
                <c:pt idx="30">
                  <c:v>43336</c:v>
                </c:pt>
                <c:pt idx="31">
                  <c:v>43337</c:v>
                </c:pt>
                <c:pt idx="32">
                  <c:v>43338</c:v>
                </c:pt>
                <c:pt idx="33">
                  <c:v>43339</c:v>
                </c:pt>
                <c:pt idx="34">
                  <c:v>43340</c:v>
                </c:pt>
                <c:pt idx="35">
                  <c:v>43341</c:v>
                </c:pt>
                <c:pt idx="36">
                  <c:v>43342</c:v>
                </c:pt>
                <c:pt idx="37">
                  <c:v>43343</c:v>
                </c:pt>
                <c:pt idx="38">
                  <c:v>43344</c:v>
                </c:pt>
                <c:pt idx="39">
                  <c:v>43345</c:v>
                </c:pt>
                <c:pt idx="40">
                  <c:v>43346</c:v>
                </c:pt>
                <c:pt idx="41">
                  <c:v>43347</c:v>
                </c:pt>
                <c:pt idx="42">
                  <c:v>43348</c:v>
                </c:pt>
                <c:pt idx="43">
                  <c:v>43349</c:v>
                </c:pt>
                <c:pt idx="44">
                  <c:v>43350</c:v>
                </c:pt>
                <c:pt idx="45">
                  <c:v>43351</c:v>
                </c:pt>
                <c:pt idx="46">
                  <c:v>43352</c:v>
                </c:pt>
                <c:pt idx="47">
                  <c:v>43353</c:v>
                </c:pt>
                <c:pt idx="48">
                  <c:v>43354</c:v>
                </c:pt>
                <c:pt idx="49">
                  <c:v>43355</c:v>
                </c:pt>
                <c:pt idx="50">
                  <c:v>43356</c:v>
                </c:pt>
                <c:pt idx="51">
                  <c:v>43357</c:v>
                </c:pt>
              </c:numCache>
            </c:numRef>
          </c:xVal>
          <c:yVal>
            <c:numRef>
              <c:f>'Afgrødemodel 1'!$N$125:$N$176</c:f>
              <c:numCache>
                <c:formatCode>General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CE-49BD-B5D7-266C6171CFF9}"/>
            </c:ext>
          </c:extLst>
        </c:ser>
        <c:ser>
          <c:idx val="1"/>
          <c:order val="8"/>
          <c:tx>
            <c:v>Gult bladareal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'Afgrødemodel 1'!$B$10:$B$315</c:f>
              <c:numCache>
                <c:formatCode>dd/mm/yy;@</c:formatCode>
                <c:ptCount val="306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</c:numCache>
              <c:extLst xmlns:c15="http://schemas.microsoft.com/office/drawing/2012/chart"/>
            </c:numRef>
          </c:xVal>
          <c:yVal>
            <c:numRef>
              <c:f>'Afgrødemodel 1'!$AJ$10:$AJ$315</c:f>
              <c:numCache>
                <c:formatCode>0.0</c:formatCode>
                <c:ptCount val="30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5.4278728606356526E-2</c:v>
                </c:pt>
                <c:pt idx="90">
                  <c:v>0.13789731051344653</c:v>
                </c:pt>
                <c:pt idx="91">
                  <c:v>0.21907090464547543</c:v>
                </c:pt>
                <c:pt idx="92">
                  <c:v>0.30611246943765125</c:v>
                </c:pt>
                <c:pt idx="93">
                  <c:v>0.39315403422982709</c:v>
                </c:pt>
                <c:pt idx="94">
                  <c:v>0.47237163814180771</c:v>
                </c:pt>
                <c:pt idx="95">
                  <c:v>0.54621026894865321</c:v>
                </c:pt>
                <c:pt idx="96">
                  <c:v>0.62396088019559748</c:v>
                </c:pt>
                <c:pt idx="97">
                  <c:v>0.71100244498777332</c:v>
                </c:pt>
                <c:pt idx="98">
                  <c:v>0.79608801955990083</c:v>
                </c:pt>
                <c:pt idx="99">
                  <c:v>0.87432762836185685</c:v>
                </c:pt>
                <c:pt idx="100">
                  <c:v>0.96039119804400797</c:v>
                </c:pt>
                <c:pt idx="101">
                  <c:v>1.0601466992665023</c:v>
                </c:pt>
                <c:pt idx="102">
                  <c:v>1.1652811735941306</c:v>
                </c:pt>
                <c:pt idx="103">
                  <c:v>1.2557457212713923</c:v>
                </c:pt>
                <c:pt idx="104">
                  <c:v>1.3334963325183364</c:v>
                </c:pt>
                <c:pt idx="105">
                  <c:v>1.4264058679706593</c:v>
                </c:pt>
                <c:pt idx="106">
                  <c:v>1.5237163814180925</c:v>
                </c:pt>
                <c:pt idx="107">
                  <c:v>1.6278728606356963</c:v>
                </c:pt>
                <c:pt idx="108">
                  <c:v>1.7207823960880189</c:v>
                </c:pt>
                <c:pt idx="109">
                  <c:v>1.8058679706601464</c:v>
                </c:pt>
                <c:pt idx="110">
                  <c:v>1.8943765281173588</c:v>
                </c:pt>
                <c:pt idx="111">
                  <c:v>1.9867970660146697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6ACE-49BD-B5D7-266C6171C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196760"/>
        <c:axId val="471197088"/>
        <c:extLst>
          <c:ext xmlns:c15="http://schemas.microsoft.com/office/drawing/2012/chart" uri="{02D57815-91ED-43cb-92C2-25804820EDAC}">
            <c15:filteredScatterSeries>
              <c15:ser>
                <c:idx val="3"/>
                <c:order val="2"/>
                <c:tx>
                  <c:v>F1</c:v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'Afgrødemodel 1'!$B$76:$B$88</c15:sqref>
                        </c15:formulaRef>
                      </c:ext>
                    </c:extLst>
                    <c:numCache>
                      <c:formatCode>dd/mm/yy;@</c:formatCode>
                      <c:ptCount val="13"/>
                      <c:pt idx="0">
                        <c:v>43257</c:v>
                      </c:pt>
                      <c:pt idx="1">
                        <c:v>43258</c:v>
                      </c:pt>
                      <c:pt idx="2">
                        <c:v>43259</c:v>
                      </c:pt>
                      <c:pt idx="3">
                        <c:v>43260</c:v>
                      </c:pt>
                      <c:pt idx="4">
                        <c:v>43261</c:v>
                      </c:pt>
                      <c:pt idx="5">
                        <c:v>43262</c:v>
                      </c:pt>
                      <c:pt idx="6">
                        <c:v>43263</c:v>
                      </c:pt>
                      <c:pt idx="7">
                        <c:v>43264</c:v>
                      </c:pt>
                      <c:pt idx="8">
                        <c:v>43265</c:v>
                      </c:pt>
                      <c:pt idx="9">
                        <c:v>43266</c:v>
                      </c:pt>
                      <c:pt idx="10">
                        <c:v>43267</c:v>
                      </c:pt>
                      <c:pt idx="11">
                        <c:v>43268</c:v>
                      </c:pt>
                      <c:pt idx="12">
                        <c:v>43269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'Afgrødemodel 1'!$N$76:$N$88</c15:sqref>
                        </c15:formulaRef>
                      </c:ext>
                    </c:extLst>
                    <c:numCache>
                      <c:formatCode>General</c:formatCode>
                      <c:ptCount val="13"/>
                      <c:pt idx="0">
                        <c:v>8</c:v>
                      </c:pt>
                      <c:pt idx="1">
                        <c:v>8</c:v>
                      </c:pt>
                      <c:pt idx="2">
                        <c:v>8</c:v>
                      </c:pt>
                      <c:pt idx="3">
                        <c:v>8</c:v>
                      </c:pt>
                      <c:pt idx="4">
                        <c:v>8</c:v>
                      </c:pt>
                      <c:pt idx="5">
                        <c:v>8</c:v>
                      </c:pt>
                      <c:pt idx="6">
                        <c:v>8</c:v>
                      </c:pt>
                      <c:pt idx="7">
                        <c:v>8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8</c:v>
                      </c:pt>
                      <c:pt idx="11">
                        <c:v>8</c:v>
                      </c:pt>
                      <c:pt idx="12">
                        <c:v>8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6ACE-49BD-B5D7-266C6171CFF9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v>F2</c:v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1'!$B$89:$B$93</c15:sqref>
                        </c15:formulaRef>
                      </c:ext>
                    </c:extLst>
                    <c:numCache>
                      <c:formatCode>dd/mm/yy;@</c:formatCode>
                      <c:ptCount val="5"/>
                      <c:pt idx="0">
                        <c:v>43270</c:v>
                      </c:pt>
                      <c:pt idx="1">
                        <c:v>43271</c:v>
                      </c:pt>
                      <c:pt idx="2">
                        <c:v>43272</c:v>
                      </c:pt>
                      <c:pt idx="3">
                        <c:v>43273</c:v>
                      </c:pt>
                      <c:pt idx="4">
                        <c:v>43274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1'!$N$89:$N$93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8</c:v>
                      </c:pt>
                      <c:pt idx="1">
                        <c:v>8</c:v>
                      </c:pt>
                      <c:pt idx="2">
                        <c:v>8</c:v>
                      </c:pt>
                      <c:pt idx="3">
                        <c:v>8</c:v>
                      </c:pt>
                      <c:pt idx="4">
                        <c:v>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6ACE-49BD-B5D7-266C6171CFF9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v>F3</c:v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1'!$B$94:$B$124</c15:sqref>
                        </c15:formulaRef>
                      </c:ext>
                    </c:extLst>
                    <c:numCache>
                      <c:formatCode>dd/mm/yy;@</c:formatCode>
                      <c:ptCount val="31"/>
                      <c:pt idx="0">
                        <c:v>43275</c:v>
                      </c:pt>
                      <c:pt idx="1">
                        <c:v>43276</c:v>
                      </c:pt>
                      <c:pt idx="2">
                        <c:v>43277</c:v>
                      </c:pt>
                      <c:pt idx="3">
                        <c:v>43278</c:v>
                      </c:pt>
                      <c:pt idx="4">
                        <c:v>43279</c:v>
                      </c:pt>
                      <c:pt idx="5">
                        <c:v>43280</c:v>
                      </c:pt>
                      <c:pt idx="6">
                        <c:v>43281</c:v>
                      </c:pt>
                      <c:pt idx="7">
                        <c:v>43282</c:v>
                      </c:pt>
                      <c:pt idx="8">
                        <c:v>43283</c:v>
                      </c:pt>
                      <c:pt idx="9">
                        <c:v>43284</c:v>
                      </c:pt>
                      <c:pt idx="10">
                        <c:v>43285</c:v>
                      </c:pt>
                      <c:pt idx="11">
                        <c:v>43286</c:v>
                      </c:pt>
                      <c:pt idx="12">
                        <c:v>43287</c:v>
                      </c:pt>
                      <c:pt idx="13">
                        <c:v>43288</c:v>
                      </c:pt>
                      <c:pt idx="14">
                        <c:v>43289</c:v>
                      </c:pt>
                      <c:pt idx="15">
                        <c:v>43290</c:v>
                      </c:pt>
                      <c:pt idx="16">
                        <c:v>43291</c:v>
                      </c:pt>
                      <c:pt idx="17">
                        <c:v>43292</c:v>
                      </c:pt>
                      <c:pt idx="18">
                        <c:v>43293</c:v>
                      </c:pt>
                      <c:pt idx="19">
                        <c:v>43294</c:v>
                      </c:pt>
                      <c:pt idx="20">
                        <c:v>43295</c:v>
                      </c:pt>
                      <c:pt idx="21">
                        <c:v>43296</c:v>
                      </c:pt>
                      <c:pt idx="22">
                        <c:v>43297</c:v>
                      </c:pt>
                      <c:pt idx="23">
                        <c:v>43298</c:v>
                      </c:pt>
                      <c:pt idx="24">
                        <c:v>43299</c:v>
                      </c:pt>
                      <c:pt idx="25">
                        <c:v>43300</c:v>
                      </c:pt>
                      <c:pt idx="26">
                        <c:v>43301</c:v>
                      </c:pt>
                      <c:pt idx="27">
                        <c:v>43302</c:v>
                      </c:pt>
                      <c:pt idx="28">
                        <c:v>43303</c:v>
                      </c:pt>
                      <c:pt idx="29">
                        <c:v>43304</c:v>
                      </c:pt>
                      <c:pt idx="30">
                        <c:v>43305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1'!$N$94:$N$124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8</c:v>
                      </c:pt>
                      <c:pt idx="1">
                        <c:v>8</c:v>
                      </c:pt>
                      <c:pt idx="2">
                        <c:v>8</c:v>
                      </c:pt>
                      <c:pt idx="3">
                        <c:v>8</c:v>
                      </c:pt>
                      <c:pt idx="4">
                        <c:v>8</c:v>
                      </c:pt>
                      <c:pt idx="5">
                        <c:v>8</c:v>
                      </c:pt>
                      <c:pt idx="6">
                        <c:v>8</c:v>
                      </c:pt>
                      <c:pt idx="7">
                        <c:v>8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8</c:v>
                      </c:pt>
                      <c:pt idx="11">
                        <c:v>8</c:v>
                      </c:pt>
                      <c:pt idx="12">
                        <c:v>8</c:v>
                      </c:pt>
                      <c:pt idx="13">
                        <c:v>8</c:v>
                      </c:pt>
                      <c:pt idx="14">
                        <c:v>8</c:v>
                      </c:pt>
                      <c:pt idx="15">
                        <c:v>8</c:v>
                      </c:pt>
                      <c:pt idx="16">
                        <c:v>8</c:v>
                      </c:pt>
                      <c:pt idx="17">
                        <c:v>8</c:v>
                      </c:pt>
                      <c:pt idx="18">
                        <c:v>8</c:v>
                      </c:pt>
                      <c:pt idx="19">
                        <c:v>8</c:v>
                      </c:pt>
                      <c:pt idx="20">
                        <c:v>8</c:v>
                      </c:pt>
                      <c:pt idx="21">
                        <c:v>8</c:v>
                      </c:pt>
                      <c:pt idx="22">
                        <c:v>8</c:v>
                      </c:pt>
                      <c:pt idx="23">
                        <c:v>8</c:v>
                      </c:pt>
                      <c:pt idx="24">
                        <c:v>8</c:v>
                      </c:pt>
                      <c:pt idx="25">
                        <c:v>8</c:v>
                      </c:pt>
                      <c:pt idx="26">
                        <c:v>8</c:v>
                      </c:pt>
                      <c:pt idx="27">
                        <c:v>8</c:v>
                      </c:pt>
                      <c:pt idx="28">
                        <c:v>8</c:v>
                      </c:pt>
                      <c:pt idx="29">
                        <c:v>8</c:v>
                      </c:pt>
                      <c:pt idx="30">
                        <c:v>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ACE-49BD-B5D7-266C6171CFF9}"/>
                  </c:ext>
                </c:extLst>
              </c15:ser>
            </c15:filteredScatterSeries>
            <c15:filteredScatterSeries>
              <c15:ser>
                <c:idx val="7"/>
                <c:order val="6"/>
                <c:tx>
                  <c:v>F5</c:v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1'!$B$177:$B$195</c15:sqref>
                        </c15:formulaRef>
                      </c:ext>
                    </c:extLst>
                    <c:numCache>
                      <c:formatCode>dd/mm/yy;@</c:formatCode>
                      <c:ptCount val="19"/>
                      <c:pt idx="0">
                        <c:v>43358</c:v>
                      </c:pt>
                      <c:pt idx="1">
                        <c:v>43359</c:v>
                      </c:pt>
                      <c:pt idx="2">
                        <c:v>43360</c:v>
                      </c:pt>
                      <c:pt idx="3">
                        <c:v>43361</c:v>
                      </c:pt>
                      <c:pt idx="4">
                        <c:v>43362</c:v>
                      </c:pt>
                      <c:pt idx="5">
                        <c:v>43363</c:v>
                      </c:pt>
                      <c:pt idx="6">
                        <c:v>43364</c:v>
                      </c:pt>
                      <c:pt idx="7">
                        <c:v>43365</c:v>
                      </c:pt>
                      <c:pt idx="8">
                        <c:v>43366</c:v>
                      </c:pt>
                      <c:pt idx="9">
                        <c:v>43367</c:v>
                      </c:pt>
                      <c:pt idx="10">
                        <c:v>43368</c:v>
                      </c:pt>
                      <c:pt idx="11">
                        <c:v>43369</c:v>
                      </c:pt>
                      <c:pt idx="12">
                        <c:v>43370</c:v>
                      </c:pt>
                      <c:pt idx="13">
                        <c:v>43371</c:v>
                      </c:pt>
                      <c:pt idx="14">
                        <c:v>43372</c:v>
                      </c:pt>
                      <c:pt idx="15">
                        <c:v>43373</c:v>
                      </c:pt>
                      <c:pt idx="16">
                        <c:v>43374</c:v>
                      </c:pt>
                      <c:pt idx="17">
                        <c:v>43375</c:v>
                      </c:pt>
                      <c:pt idx="18">
                        <c:v>43376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1'!$N$177:$N$195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8</c:v>
                      </c:pt>
                      <c:pt idx="1">
                        <c:v>8</c:v>
                      </c:pt>
                      <c:pt idx="2">
                        <c:v>8</c:v>
                      </c:pt>
                      <c:pt idx="3">
                        <c:v>8</c:v>
                      </c:pt>
                      <c:pt idx="4">
                        <c:v>8</c:v>
                      </c:pt>
                      <c:pt idx="5">
                        <c:v>8</c:v>
                      </c:pt>
                      <c:pt idx="6">
                        <c:v>8</c:v>
                      </c:pt>
                      <c:pt idx="7">
                        <c:v>8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8</c:v>
                      </c:pt>
                      <c:pt idx="11">
                        <c:v>8</c:v>
                      </c:pt>
                      <c:pt idx="12">
                        <c:v>8</c:v>
                      </c:pt>
                      <c:pt idx="13">
                        <c:v>8</c:v>
                      </c:pt>
                      <c:pt idx="14">
                        <c:v>8</c:v>
                      </c:pt>
                      <c:pt idx="15">
                        <c:v>8</c:v>
                      </c:pt>
                      <c:pt idx="16">
                        <c:v>8</c:v>
                      </c:pt>
                      <c:pt idx="17">
                        <c:v>8</c:v>
                      </c:pt>
                      <c:pt idx="18">
                        <c:v>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ACE-49BD-B5D7-266C6171CFF9}"/>
                  </c:ext>
                </c:extLst>
              </c15:ser>
            </c15:filteredScatterSeries>
            <c15:filteredScatterSeries>
              <c15:ser>
                <c:idx val="8"/>
                <c:order val="7"/>
                <c:tx>
                  <c:v>Total bladareal</c:v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1'!$B$10:$B$315</c15:sqref>
                        </c15:formulaRef>
                      </c:ext>
                    </c:extLst>
                    <c:numCache>
                      <c:formatCode>dd/mm/yy;@</c:formatCode>
                      <c:ptCount val="306"/>
                      <c:pt idx="0">
                        <c:v>43191</c:v>
                      </c:pt>
                      <c:pt idx="1">
                        <c:v>43192</c:v>
                      </c:pt>
                      <c:pt idx="2">
                        <c:v>43193</c:v>
                      </c:pt>
                      <c:pt idx="3">
                        <c:v>43194</c:v>
                      </c:pt>
                      <c:pt idx="4">
                        <c:v>43195</c:v>
                      </c:pt>
                      <c:pt idx="5">
                        <c:v>43196</c:v>
                      </c:pt>
                      <c:pt idx="6">
                        <c:v>43197</c:v>
                      </c:pt>
                      <c:pt idx="7">
                        <c:v>43198</c:v>
                      </c:pt>
                      <c:pt idx="8">
                        <c:v>43199</c:v>
                      </c:pt>
                      <c:pt idx="9">
                        <c:v>43200</c:v>
                      </c:pt>
                      <c:pt idx="10">
                        <c:v>43201</c:v>
                      </c:pt>
                      <c:pt idx="11">
                        <c:v>43202</c:v>
                      </c:pt>
                      <c:pt idx="12">
                        <c:v>43203</c:v>
                      </c:pt>
                      <c:pt idx="13">
                        <c:v>43204</c:v>
                      </c:pt>
                      <c:pt idx="14">
                        <c:v>43205</c:v>
                      </c:pt>
                      <c:pt idx="15">
                        <c:v>43206</c:v>
                      </c:pt>
                      <c:pt idx="16">
                        <c:v>43207</c:v>
                      </c:pt>
                      <c:pt idx="17">
                        <c:v>43208</c:v>
                      </c:pt>
                      <c:pt idx="18">
                        <c:v>43209</c:v>
                      </c:pt>
                      <c:pt idx="19">
                        <c:v>43210</c:v>
                      </c:pt>
                      <c:pt idx="20">
                        <c:v>43211</c:v>
                      </c:pt>
                      <c:pt idx="21">
                        <c:v>43212</c:v>
                      </c:pt>
                      <c:pt idx="22">
                        <c:v>43213</c:v>
                      </c:pt>
                      <c:pt idx="23">
                        <c:v>43214</c:v>
                      </c:pt>
                      <c:pt idx="24">
                        <c:v>43215</c:v>
                      </c:pt>
                      <c:pt idx="25">
                        <c:v>43216</c:v>
                      </c:pt>
                      <c:pt idx="26">
                        <c:v>43217</c:v>
                      </c:pt>
                      <c:pt idx="27">
                        <c:v>43218</c:v>
                      </c:pt>
                      <c:pt idx="28">
                        <c:v>43219</c:v>
                      </c:pt>
                      <c:pt idx="29">
                        <c:v>43220</c:v>
                      </c:pt>
                      <c:pt idx="30">
                        <c:v>43221</c:v>
                      </c:pt>
                      <c:pt idx="31">
                        <c:v>43222</c:v>
                      </c:pt>
                      <c:pt idx="32">
                        <c:v>43223</c:v>
                      </c:pt>
                      <c:pt idx="33">
                        <c:v>43224</c:v>
                      </c:pt>
                      <c:pt idx="34">
                        <c:v>43225</c:v>
                      </c:pt>
                      <c:pt idx="35">
                        <c:v>43226</c:v>
                      </c:pt>
                      <c:pt idx="36">
                        <c:v>43227</c:v>
                      </c:pt>
                      <c:pt idx="37">
                        <c:v>43228</c:v>
                      </c:pt>
                      <c:pt idx="38">
                        <c:v>43229</c:v>
                      </c:pt>
                      <c:pt idx="39">
                        <c:v>43230</c:v>
                      </c:pt>
                      <c:pt idx="40">
                        <c:v>43231</c:v>
                      </c:pt>
                      <c:pt idx="41">
                        <c:v>43232</c:v>
                      </c:pt>
                      <c:pt idx="42">
                        <c:v>43233</c:v>
                      </c:pt>
                      <c:pt idx="43">
                        <c:v>43234</c:v>
                      </c:pt>
                      <c:pt idx="44">
                        <c:v>43235</c:v>
                      </c:pt>
                      <c:pt idx="45">
                        <c:v>43236</c:v>
                      </c:pt>
                      <c:pt idx="46">
                        <c:v>43237</c:v>
                      </c:pt>
                      <c:pt idx="47">
                        <c:v>43238</c:v>
                      </c:pt>
                      <c:pt idx="48">
                        <c:v>43239</c:v>
                      </c:pt>
                      <c:pt idx="49">
                        <c:v>43240</c:v>
                      </c:pt>
                      <c:pt idx="50">
                        <c:v>43241</c:v>
                      </c:pt>
                      <c:pt idx="51">
                        <c:v>43242</c:v>
                      </c:pt>
                      <c:pt idx="52">
                        <c:v>43243</c:v>
                      </c:pt>
                      <c:pt idx="53">
                        <c:v>43244</c:v>
                      </c:pt>
                      <c:pt idx="54">
                        <c:v>43245</c:v>
                      </c:pt>
                      <c:pt idx="55">
                        <c:v>43246</c:v>
                      </c:pt>
                      <c:pt idx="56">
                        <c:v>43247</c:v>
                      </c:pt>
                      <c:pt idx="57">
                        <c:v>43248</c:v>
                      </c:pt>
                      <c:pt idx="58">
                        <c:v>43249</c:v>
                      </c:pt>
                      <c:pt idx="59">
                        <c:v>43250</c:v>
                      </c:pt>
                      <c:pt idx="60">
                        <c:v>43251</c:v>
                      </c:pt>
                      <c:pt idx="61">
                        <c:v>43252</c:v>
                      </c:pt>
                      <c:pt idx="62">
                        <c:v>43253</c:v>
                      </c:pt>
                      <c:pt idx="63">
                        <c:v>43254</c:v>
                      </c:pt>
                      <c:pt idx="64">
                        <c:v>43255</c:v>
                      </c:pt>
                      <c:pt idx="65">
                        <c:v>43256</c:v>
                      </c:pt>
                      <c:pt idx="66">
                        <c:v>43257</c:v>
                      </c:pt>
                      <c:pt idx="67">
                        <c:v>43258</c:v>
                      </c:pt>
                      <c:pt idx="68">
                        <c:v>43259</c:v>
                      </c:pt>
                      <c:pt idx="69">
                        <c:v>43260</c:v>
                      </c:pt>
                      <c:pt idx="70">
                        <c:v>43261</c:v>
                      </c:pt>
                      <c:pt idx="71">
                        <c:v>43262</c:v>
                      </c:pt>
                      <c:pt idx="72">
                        <c:v>43263</c:v>
                      </c:pt>
                      <c:pt idx="73">
                        <c:v>43264</c:v>
                      </c:pt>
                      <c:pt idx="74">
                        <c:v>43265</c:v>
                      </c:pt>
                      <c:pt idx="75">
                        <c:v>43266</c:v>
                      </c:pt>
                      <c:pt idx="76">
                        <c:v>43267</c:v>
                      </c:pt>
                      <c:pt idx="77">
                        <c:v>43268</c:v>
                      </c:pt>
                      <c:pt idx="78">
                        <c:v>43269</c:v>
                      </c:pt>
                      <c:pt idx="79">
                        <c:v>43270</c:v>
                      </c:pt>
                      <c:pt idx="80">
                        <c:v>43271</c:v>
                      </c:pt>
                      <c:pt idx="81">
                        <c:v>43272</c:v>
                      </c:pt>
                      <c:pt idx="82">
                        <c:v>43273</c:v>
                      </c:pt>
                      <c:pt idx="83">
                        <c:v>43274</c:v>
                      </c:pt>
                      <c:pt idx="84">
                        <c:v>43275</c:v>
                      </c:pt>
                      <c:pt idx="85">
                        <c:v>43276</c:v>
                      </c:pt>
                      <c:pt idx="86">
                        <c:v>43277</c:v>
                      </c:pt>
                      <c:pt idx="87">
                        <c:v>43278</c:v>
                      </c:pt>
                      <c:pt idx="88">
                        <c:v>43279</c:v>
                      </c:pt>
                      <c:pt idx="89">
                        <c:v>43280</c:v>
                      </c:pt>
                      <c:pt idx="90">
                        <c:v>43281</c:v>
                      </c:pt>
                      <c:pt idx="91">
                        <c:v>43282</c:v>
                      </c:pt>
                      <c:pt idx="92">
                        <c:v>43283</c:v>
                      </c:pt>
                      <c:pt idx="93">
                        <c:v>43284</c:v>
                      </c:pt>
                      <c:pt idx="94">
                        <c:v>43285</c:v>
                      </c:pt>
                      <c:pt idx="95">
                        <c:v>43286</c:v>
                      </c:pt>
                      <c:pt idx="96">
                        <c:v>43287</c:v>
                      </c:pt>
                      <c:pt idx="97">
                        <c:v>43288</c:v>
                      </c:pt>
                      <c:pt idx="98">
                        <c:v>43289</c:v>
                      </c:pt>
                      <c:pt idx="99">
                        <c:v>43290</c:v>
                      </c:pt>
                      <c:pt idx="100">
                        <c:v>43291</c:v>
                      </c:pt>
                      <c:pt idx="101">
                        <c:v>43292</c:v>
                      </c:pt>
                      <c:pt idx="102">
                        <c:v>43293</c:v>
                      </c:pt>
                      <c:pt idx="103">
                        <c:v>43294</c:v>
                      </c:pt>
                      <c:pt idx="104">
                        <c:v>43295</c:v>
                      </c:pt>
                      <c:pt idx="105">
                        <c:v>43296</c:v>
                      </c:pt>
                      <c:pt idx="106">
                        <c:v>43297</c:v>
                      </c:pt>
                      <c:pt idx="107">
                        <c:v>43298</c:v>
                      </c:pt>
                      <c:pt idx="108">
                        <c:v>43299</c:v>
                      </c:pt>
                      <c:pt idx="109">
                        <c:v>43300</c:v>
                      </c:pt>
                      <c:pt idx="110">
                        <c:v>43301</c:v>
                      </c:pt>
                      <c:pt idx="111">
                        <c:v>43302</c:v>
                      </c:pt>
                      <c:pt idx="112">
                        <c:v>43303</c:v>
                      </c:pt>
                      <c:pt idx="113">
                        <c:v>43304</c:v>
                      </c:pt>
                      <c:pt idx="114">
                        <c:v>43305</c:v>
                      </c:pt>
                      <c:pt idx="115">
                        <c:v>43306</c:v>
                      </c:pt>
                      <c:pt idx="116">
                        <c:v>43307</c:v>
                      </c:pt>
                      <c:pt idx="117">
                        <c:v>43308</c:v>
                      </c:pt>
                      <c:pt idx="118">
                        <c:v>43309</c:v>
                      </c:pt>
                      <c:pt idx="119">
                        <c:v>43310</c:v>
                      </c:pt>
                      <c:pt idx="120">
                        <c:v>43311</c:v>
                      </c:pt>
                      <c:pt idx="121">
                        <c:v>43312</c:v>
                      </c:pt>
                      <c:pt idx="122">
                        <c:v>43313</c:v>
                      </c:pt>
                      <c:pt idx="123">
                        <c:v>43314</c:v>
                      </c:pt>
                      <c:pt idx="124">
                        <c:v>43315</c:v>
                      </c:pt>
                      <c:pt idx="125">
                        <c:v>43316</c:v>
                      </c:pt>
                      <c:pt idx="126">
                        <c:v>43317</c:v>
                      </c:pt>
                      <c:pt idx="127">
                        <c:v>43318</c:v>
                      </c:pt>
                      <c:pt idx="128">
                        <c:v>43319</c:v>
                      </c:pt>
                      <c:pt idx="129">
                        <c:v>43320</c:v>
                      </c:pt>
                      <c:pt idx="130">
                        <c:v>43321</c:v>
                      </c:pt>
                      <c:pt idx="131">
                        <c:v>43322</c:v>
                      </c:pt>
                      <c:pt idx="132">
                        <c:v>43323</c:v>
                      </c:pt>
                      <c:pt idx="133">
                        <c:v>43324</c:v>
                      </c:pt>
                      <c:pt idx="134">
                        <c:v>43325</c:v>
                      </c:pt>
                      <c:pt idx="135">
                        <c:v>43326</c:v>
                      </c:pt>
                      <c:pt idx="136">
                        <c:v>43327</c:v>
                      </c:pt>
                      <c:pt idx="137">
                        <c:v>43328</c:v>
                      </c:pt>
                      <c:pt idx="138">
                        <c:v>43329</c:v>
                      </c:pt>
                      <c:pt idx="139">
                        <c:v>43330</c:v>
                      </c:pt>
                      <c:pt idx="140">
                        <c:v>43331</c:v>
                      </c:pt>
                      <c:pt idx="141">
                        <c:v>43332</c:v>
                      </c:pt>
                      <c:pt idx="142">
                        <c:v>43333</c:v>
                      </c:pt>
                      <c:pt idx="143">
                        <c:v>43334</c:v>
                      </c:pt>
                      <c:pt idx="144">
                        <c:v>43335</c:v>
                      </c:pt>
                      <c:pt idx="145">
                        <c:v>43336</c:v>
                      </c:pt>
                      <c:pt idx="146">
                        <c:v>43337</c:v>
                      </c:pt>
                      <c:pt idx="147">
                        <c:v>43338</c:v>
                      </c:pt>
                      <c:pt idx="148">
                        <c:v>43339</c:v>
                      </c:pt>
                      <c:pt idx="149">
                        <c:v>43340</c:v>
                      </c:pt>
                      <c:pt idx="150">
                        <c:v>43341</c:v>
                      </c:pt>
                      <c:pt idx="151">
                        <c:v>43342</c:v>
                      </c:pt>
                      <c:pt idx="152">
                        <c:v>43343</c:v>
                      </c:pt>
                      <c:pt idx="153">
                        <c:v>43344</c:v>
                      </c:pt>
                      <c:pt idx="154">
                        <c:v>43345</c:v>
                      </c:pt>
                      <c:pt idx="155">
                        <c:v>43346</c:v>
                      </c:pt>
                      <c:pt idx="156">
                        <c:v>43347</c:v>
                      </c:pt>
                      <c:pt idx="157">
                        <c:v>43348</c:v>
                      </c:pt>
                      <c:pt idx="158">
                        <c:v>43349</c:v>
                      </c:pt>
                      <c:pt idx="159">
                        <c:v>43350</c:v>
                      </c:pt>
                      <c:pt idx="160">
                        <c:v>43351</c:v>
                      </c:pt>
                      <c:pt idx="161">
                        <c:v>43352</c:v>
                      </c:pt>
                      <c:pt idx="162">
                        <c:v>43353</c:v>
                      </c:pt>
                      <c:pt idx="163">
                        <c:v>43354</c:v>
                      </c:pt>
                      <c:pt idx="164">
                        <c:v>43355</c:v>
                      </c:pt>
                      <c:pt idx="165">
                        <c:v>43356</c:v>
                      </c:pt>
                      <c:pt idx="166">
                        <c:v>43357</c:v>
                      </c:pt>
                      <c:pt idx="167">
                        <c:v>43358</c:v>
                      </c:pt>
                      <c:pt idx="168">
                        <c:v>43359</c:v>
                      </c:pt>
                      <c:pt idx="169">
                        <c:v>43360</c:v>
                      </c:pt>
                      <c:pt idx="170">
                        <c:v>43361</c:v>
                      </c:pt>
                      <c:pt idx="171">
                        <c:v>43362</c:v>
                      </c:pt>
                      <c:pt idx="172">
                        <c:v>43363</c:v>
                      </c:pt>
                      <c:pt idx="173">
                        <c:v>43364</c:v>
                      </c:pt>
                      <c:pt idx="174">
                        <c:v>43365</c:v>
                      </c:pt>
                      <c:pt idx="175">
                        <c:v>43366</c:v>
                      </c:pt>
                      <c:pt idx="176">
                        <c:v>43367</c:v>
                      </c:pt>
                      <c:pt idx="177">
                        <c:v>43368</c:v>
                      </c:pt>
                      <c:pt idx="178">
                        <c:v>43369</c:v>
                      </c:pt>
                      <c:pt idx="179">
                        <c:v>43370</c:v>
                      </c:pt>
                      <c:pt idx="180">
                        <c:v>43371</c:v>
                      </c:pt>
                      <c:pt idx="181">
                        <c:v>43372</c:v>
                      </c:pt>
                      <c:pt idx="182">
                        <c:v>43373</c:v>
                      </c:pt>
                      <c:pt idx="183">
                        <c:v>43374</c:v>
                      </c:pt>
                      <c:pt idx="184">
                        <c:v>43375</c:v>
                      </c:pt>
                      <c:pt idx="185">
                        <c:v>43376</c:v>
                      </c:pt>
                      <c:pt idx="186">
                        <c:v>43377</c:v>
                      </c:pt>
                      <c:pt idx="187">
                        <c:v>43378</c:v>
                      </c:pt>
                      <c:pt idx="188">
                        <c:v>43379</c:v>
                      </c:pt>
                      <c:pt idx="189">
                        <c:v>43380</c:v>
                      </c:pt>
                      <c:pt idx="190">
                        <c:v>43381</c:v>
                      </c:pt>
                      <c:pt idx="191">
                        <c:v>43382</c:v>
                      </c:pt>
                      <c:pt idx="192">
                        <c:v>43383</c:v>
                      </c:pt>
                      <c:pt idx="193">
                        <c:v>43384</c:v>
                      </c:pt>
                      <c:pt idx="194">
                        <c:v>43385</c:v>
                      </c:pt>
                      <c:pt idx="195">
                        <c:v>43386</c:v>
                      </c:pt>
                      <c:pt idx="196">
                        <c:v>43387</c:v>
                      </c:pt>
                      <c:pt idx="197">
                        <c:v>43388</c:v>
                      </c:pt>
                      <c:pt idx="198">
                        <c:v>43389</c:v>
                      </c:pt>
                      <c:pt idx="199">
                        <c:v>43390</c:v>
                      </c:pt>
                      <c:pt idx="200">
                        <c:v>43391</c:v>
                      </c:pt>
                      <c:pt idx="201">
                        <c:v>43392</c:v>
                      </c:pt>
                      <c:pt idx="202">
                        <c:v>43393</c:v>
                      </c:pt>
                      <c:pt idx="203">
                        <c:v>43394</c:v>
                      </c:pt>
                      <c:pt idx="204">
                        <c:v>43395</c:v>
                      </c:pt>
                      <c:pt idx="205">
                        <c:v>43396</c:v>
                      </c:pt>
                      <c:pt idx="206">
                        <c:v>43397</c:v>
                      </c:pt>
                      <c:pt idx="207">
                        <c:v>43398</c:v>
                      </c:pt>
                      <c:pt idx="208">
                        <c:v>43399</c:v>
                      </c:pt>
                      <c:pt idx="209">
                        <c:v>43400</c:v>
                      </c:pt>
                      <c:pt idx="210">
                        <c:v>43401</c:v>
                      </c:pt>
                      <c:pt idx="211">
                        <c:v>43402</c:v>
                      </c:pt>
                      <c:pt idx="212">
                        <c:v>43403</c:v>
                      </c:pt>
                      <c:pt idx="213">
                        <c:v>43404</c:v>
                      </c:pt>
                      <c:pt idx="214">
                        <c:v>43405</c:v>
                      </c:pt>
                      <c:pt idx="215">
                        <c:v>43406</c:v>
                      </c:pt>
                      <c:pt idx="216">
                        <c:v>43407</c:v>
                      </c:pt>
                      <c:pt idx="217">
                        <c:v>43408</c:v>
                      </c:pt>
                      <c:pt idx="218">
                        <c:v>43409</c:v>
                      </c:pt>
                      <c:pt idx="219">
                        <c:v>43410</c:v>
                      </c:pt>
                      <c:pt idx="220">
                        <c:v>43411</c:v>
                      </c:pt>
                      <c:pt idx="221">
                        <c:v>43412</c:v>
                      </c:pt>
                      <c:pt idx="222">
                        <c:v>43413</c:v>
                      </c:pt>
                      <c:pt idx="223">
                        <c:v>43414</c:v>
                      </c:pt>
                      <c:pt idx="224">
                        <c:v>43415</c:v>
                      </c:pt>
                      <c:pt idx="225">
                        <c:v>43416</c:v>
                      </c:pt>
                      <c:pt idx="226">
                        <c:v>43417</c:v>
                      </c:pt>
                      <c:pt idx="227">
                        <c:v>43418</c:v>
                      </c:pt>
                      <c:pt idx="228">
                        <c:v>43419</c:v>
                      </c:pt>
                      <c:pt idx="229">
                        <c:v>43420</c:v>
                      </c:pt>
                      <c:pt idx="230">
                        <c:v>43421</c:v>
                      </c:pt>
                      <c:pt idx="231">
                        <c:v>43422</c:v>
                      </c:pt>
                      <c:pt idx="232">
                        <c:v>43423</c:v>
                      </c:pt>
                      <c:pt idx="233">
                        <c:v>43424</c:v>
                      </c:pt>
                      <c:pt idx="234">
                        <c:v>43425</c:v>
                      </c:pt>
                      <c:pt idx="235">
                        <c:v>43426</c:v>
                      </c:pt>
                      <c:pt idx="236">
                        <c:v>43427</c:v>
                      </c:pt>
                      <c:pt idx="237">
                        <c:v>43428</c:v>
                      </c:pt>
                      <c:pt idx="238">
                        <c:v>43429</c:v>
                      </c:pt>
                      <c:pt idx="239">
                        <c:v>43430</c:v>
                      </c:pt>
                      <c:pt idx="240">
                        <c:v>43431</c:v>
                      </c:pt>
                      <c:pt idx="241">
                        <c:v>43432</c:v>
                      </c:pt>
                      <c:pt idx="242">
                        <c:v>43433</c:v>
                      </c:pt>
                      <c:pt idx="243">
                        <c:v>43434</c:v>
                      </c:pt>
                      <c:pt idx="244">
                        <c:v>43435</c:v>
                      </c:pt>
                      <c:pt idx="245">
                        <c:v>43436</c:v>
                      </c:pt>
                      <c:pt idx="246">
                        <c:v>43437</c:v>
                      </c:pt>
                      <c:pt idx="247">
                        <c:v>43438</c:v>
                      </c:pt>
                      <c:pt idx="248">
                        <c:v>43439</c:v>
                      </c:pt>
                      <c:pt idx="249">
                        <c:v>43440</c:v>
                      </c:pt>
                      <c:pt idx="250">
                        <c:v>43441</c:v>
                      </c:pt>
                      <c:pt idx="251">
                        <c:v>43442</c:v>
                      </c:pt>
                      <c:pt idx="252">
                        <c:v>43443</c:v>
                      </c:pt>
                      <c:pt idx="253">
                        <c:v>43444</c:v>
                      </c:pt>
                      <c:pt idx="254">
                        <c:v>43445</c:v>
                      </c:pt>
                      <c:pt idx="255">
                        <c:v>43446</c:v>
                      </c:pt>
                      <c:pt idx="256">
                        <c:v>43447</c:v>
                      </c:pt>
                      <c:pt idx="257">
                        <c:v>43448</c:v>
                      </c:pt>
                      <c:pt idx="258">
                        <c:v>43449</c:v>
                      </c:pt>
                      <c:pt idx="259">
                        <c:v>43450</c:v>
                      </c:pt>
                      <c:pt idx="260">
                        <c:v>43451</c:v>
                      </c:pt>
                      <c:pt idx="261">
                        <c:v>43452</c:v>
                      </c:pt>
                      <c:pt idx="262">
                        <c:v>43453</c:v>
                      </c:pt>
                      <c:pt idx="263">
                        <c:v>43454</c:v>
                      </c:pt>
                      <c:pt idx="264">
                        <c:v>43455</c:v>
                      </c:pt>
                      <c:pt idx="265">
                        <c:v>43456</c:v>
                      </c:pt>
                      <c:pt idx="266">
                        <c:v>43457</c:v>
                      </c:pt>
                      <c:pt idx="267">
                        <c:v>43458</c:v>
                      </c:pt>
                      <c:pt idx="268">
                        <c:v>43459</c:v>
                      </c:pt>
                      <c:pt idx="269">
                        <c:v>43460</c:v>
                      </c:pt>
                      <c:pt idx="270">
                        <c:v>43461</c:v>
                      </c:pt>
                      <c:pt idx="271">
                        <c:v>43462</c:v>
                      </c:pt>
                      <c:pt idx="272">
                        <c:v>43463</c:v>
                      </c:pt>
                      <c:pt idx="273">
                        <c:v>43464</c:v>
                      </c:pt>
                      <c:pt idx="274">
                        <c:v>43465</c:v>
                      </c:pt>
                      <c:pt idx="275">
                        <c:v>43466</c:v>
                      </c:pt>
                      <c:pt idx="276">
                        <c:v>43467</c:v>
                      </c:pt>
                      <c:pt idx="277">
                        <c:v>43468</c:v>
                      </c:pt>
                      <c:pt idx="278">
                        <c:v>43469</c:v>
                      </c:pt>
                      <c:pt idx="279">
                        <c:v>43470</c:v>
                      </c:pt>
                      <c:pt idx="280">
                        <c:v>43471</c:v>
                      </c:pt>
                      <c:pt idx="281">
                        <c:v>43472</c:v>
                      </c:pt>
                      <c:pt idx="282">
                        <c:v>43473</c:v>
                      </c:pt>
                      <c:pt idx="283">
                        <c:v>43474</c:v>
                      </c:pt>
                      <c:pt idx="284">
                        <c:v>43475</c:v>
                      </c:pt>
                      <c:pt idx="285">
                        <c:v>43476</c:v>
                      </c:pt>
                      <c:pt idx="286">
                        <c:v>43477</c:v>
                      </c:pt>
                      <c:pt idx="287">
                        <c:v>43478</c:v>
                      </c:pt>
                      <c:pt idx="288">
                        <c:v>43479</c:v>
                      </c:pt>
                      <c:pt idx="289">
                        <c:v>43480</c:v>
                      </c:pt>
                      <c:pt idx="290">
                        <c:v>43481</c:v>
                      </c:pt>
                      <c:pt idx="291">
                        <c:v>43482</c:v>
                      </c:pt>
                      <c:pt idx="292">
                        <c:v>43483</c:v>
                      </c:pt>
                      <c:pt idx="293">
                        <c:v>43484</c:v>
                      </c:pt>
                      <c:pt idx="294">
                        <c:v>43485</c:v>
                      </c:pt>
                      <c:pt idx="295">
                        <c:v>43486</c:v>
                      </c:pt>
                      <c:pt idx="296">
                        <c:v>43487</c:v>
                      </c:pt>
                      <c:pt idx="297">
                        <c:v>43488</c:v>
                      </c:pt>
                      <c:pt idx="298">
                        <c:v>43489</c:v>
                      </c:pt>
                      <c:pt idx="299">
                        <c:v>43490</c:v>
                      </c:pt>
                      <c:pt idx="300">
                        <c:v>43491</c:v>
                      </c:pt>
                      <c:pt idx="301">
                        <c:v>43492</c:v>
                      </c:pt>
                      <c:pt idx="302">
                        <c:v>43493</c:v>
                      </c:pt>
                      <c:pt idx="303">
                        <c:v>43494</c:v>
                      </c:pt>
                      <c:pt idx="304">
                        <c:v>43495</c:v>
                      </c:pt>
                      <c:pt idx="305">
                        <c:v>43496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1'!$AI$10:$AI$315</c15:sqref>
                        </c15:formulaRef>
                      </c:ext>
                    </c:extLst>
                    <c:numCache>
                      <c:formatCode>0.0</c:formatCode>
                      <c:ptCount val="30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3.283200338847736E-2</c:v>
                      </c:pt>
                      <c:pt idx="17">
                        <c:v>7.8479846975225032E-2</c:v>
                      </c:pt>
                      <c:pt idx="18">
                        <c:v>0.12916980507850739</c:v>
                      </c:pt>
                      <c:pt idx="19">
                        <c:v>0.19173181286689667</c:v>
                      </c:pt>
                      <c:pt idx="20">
                        <c:v>0.2389249354995665</c:v>
                      </c:pt>
                      <c:pt idx="21">
                        <c:v>0.27386307265918697</c:v>
                      </c:pt>
                      <c:pt idx="22">
                        <c:v>0.32517296308773846</c:v>
                      </c:pt>
                      <c:pt idx="23">
                        <c:v>0.3688682157019556</c:v>
                      </c:pt>
                      <c:pt idx="24">
                        <c:v>0.41268424934032921</c:v>
                      </c:pt>
                      <c:pt idx="25">
                        <c:v>0.45986098333019898</c:v>
                      </c:pt>
                      <c:pt idx="26">
                        <c:v>0.51555116836282666</c:v>
                      </c:pt>
                      <c:pt idx="27">
                        <c:v>0.56740448742052374</c:v>
                      </c:pt>
                      <c:pt idx="28">
                        <c:v>0.6259514160995272</c:v>
                      </c:pt>
                      <c:pt idx="29">
                        <c:v>0.68842245058223495</c:v>
                      </c:pt>
                      <c:pt idx="30">
                        <c:v>0.74760447525390705</c:v>
                      </c:pt>
                      <c:pt idx="31">
                        <c:v>0.81919752096043208</c:v>
                      </c:pt>
                      <c:pt idx="32">
                        <c:v>0.892390407121461</c:v>
                      </c:pt>
                      <c:pt idx="33">
                        <c:v>0.96172979345372833</c:v>
                      </c:pt>
                      <c:pt idx="34">
                        <c:v>1.0614557162971283</c:v>
                      </c:pt>
                      <c:pt idx="35">
                        <c:v>1.1901480918757497</c:v>
                      </c:pt>
                      <c:pt idx="36">
                        <c:v>1.3526432255327039</c:v>
                      </c:pt>
                      <c:pt idx="37">
                        <c:v>1.5307610543777979</c:v>
                      </c:pt>
                      <c:pt idx="38">
                        <c:v>1.7367137626830389</c:v>
                      </c:pt>
                      <c:pt idx="39">
                        <c:v>1.9458801242832853</c:v>
                      </c:pt>
                      <c:pt idx="40">
                        <c:v>2.1347881689937509</c:v>
                      </c:pt>
                      <c:pt idx="41">
                        <c:v>2.3365841547236741</c:v>
                      </c:pt>
                      <c:pt idx="42">
                        <c:v>2.6167716236616299</c:v>
                      </c:pt>
                      <c:pt idx="43">
                        <c:v>2.9763901521637277</c:v>
                      </c:pt>
                      <c:pt idx="44">
                        <c:v>3.3705290754382187</c:v>
                      </c:pt>
                      <c:pt idx="45">
                        <c:v>3.7861467641216269</c:v>
                      </c:pt>
                      <c:pt idx="46">
                        <c:v>4.1561347286556805</c:v>
                      </c:pt>
                      <c:pt idx="47">
                        <c:v>4.5459362999014408</c:v>
                      </c:pt>
                      <c:pt idx="48">
                        <c:v>5</c:v>
                      </c:pt>
                      <c:pt idx="49">
                        <c:v>5</c:v>
                      </c:pt>
                      <c:pt idx="50">
                        <c:v>5</c:v>
                      </c:pt>
                      <c:pt idx="51">
                        <c:v>5</c:v>
                      </c:pt>
                      <c:pt idx="52">
                        <c:v>5</c:v>
                      </c:pt>
                      <c:pt idx="53">
                        <c:v>5</c:v>
                      </c:pt>
                      <c:pt idx="54">
                        <c:v>5</c:v>
                      </c:pt>
                      <c:pt idx="55">
                        <c:v>5</c:v>
                      </c:pt>
                      <c:pt idx="56">
                        <c:v>5</c:v>
                      </c:pt>
                      <c:pt idx="57">
                        <c:v>5</c:v>
                      </c:pt>
                      <c:pt idx="58">
                        <c:v>5</c:v>
                      </c:pt>
                      <c:pt idx="59">
                        <c:v>5</c:v>
                      </c:pt>
                      <c:pt idx="60">
                        <c:v>5</c:v>
                      </c:pt>
                      <c:pt idx="61">
                        <c:v>5</c:v>
                      </c:pt>
                      <c:pt idx="62">
                        <c:v>5</c:v>
                      </c:pt>
                      <c:pt idx="63">
                        <c:v>5</c:v>
                      </c:pt>
                      <c:pt idx="64">
                        <c:v>5</c:v>
                      </c:pt>
                      <c:pt idx="65">
                        <c:v>5</c:v>
                      </c:pt>
                      <c:pt idx="66">
                        <c:v>5</c:v>
                      </c:pt>
                      <c:pt idx="67">
                        <c:v>5</c:v>
                      </c:pt>
                      <c:pt idx="68">
                        <c:v>5</c:v>
                      </c:pt>
                      <c:pt idx="69">
                        <c:v>5</c:v>
                      </c:pt>
                      <c:pt idx="70">
                        <c:v>5</c:v>
                      </c:pt>
                      <c:pt idx="71">
                        <c:v>5</c:v>
                      </c:pt>
                      <c:pt idx="72">
                        <c:v>5</c:v>
                      </c:pt>
                      <c:pt idx="73">
                        <c:v>5</c:v>
                      </c:pt>
                      <c:pt idx="74">
                        <c:v>5</c:v>
                      </c:pt>
                      <c:pt idx="75">
                        <c:v>5</c:v>
                      </c:pt>
                      <c:pt idx="76">
                        <c:v>5</c:v>
                      </c:pt>
                      <c:pt idx="77">
                        <c:v>5</c:v>
                      </c:pt>
                      <c:pt idx="78">
                        <c:v>5</c:v>
                      </c:pt>
                      <c:pt idx="79">
                        <c:v>5</c:v>
                      </c:pt>
                      <c:pt idx="80">
                        <c:v>5</c:v>
                      </c:pt>
                      <c:pt idx="81">
                        <c:v>5</c:v>
                      </c:pt>
                      <c:pt idx="82">
                        <c:v>5</c:v>
                      </c:pt>
                      <c:pt idx="83">
                        <c:v>5</c:v>
                      </c:pt>
                      <c:pt idx="84">
                        <c:v>5</c:v>
                      </c:pt>
                      <c:pt idx="85">
                        <c:v>5</c:v>
                      </c:pt>
                      <c:pt idx="86">
                        <c:v>5</c:v>
                      </c:pt>
                      <c:pt idx="87">
                        <c:v>5</c:v>
                      </c:pt>
                      <c:pt idx="88">
                        <c:v>5</c:v>
                      </c:pt>
                      <c:pt idx="89">
                        <c:v>4.9185819070904655</c:v>
                      </c:pt>
                      <c:pt idx="90">
                        <c:v>4.79315403422983</c:v>
                      </c:pt>
                      <c:pt idx="91">
                        <c:v>4.6713936430317871</c:v>
                      </c:pt>
                      <c:pt idx="92">
                        <c:v>4.5408312958435229</c:v>
                      </c:pt>
                      <c:pt idx="93">
                        <c:v>4.4102689486552595</c:v>
                      </c:pt>
                      <c:pt idx="94">
                        <c:v>4.2914425427872889</c:v>
                      </c:pt>
                      <c:pt idx="95">
                        <c:v>4.1806845965770201</c:v>
                      </c:pt>
                      <c:pt idx="96">
                        <c:v>4.0640586797066041</c:v>
                      </c:pt>
                      <c:pt idx="97">
                        <c:v>3.9334963325183399</c:v>
                      </c:pt>
                      <c:pt idx="98">
                        <c:v>3.8058679706601488</c:v>
                      </c:pt>
                      <c:pt idx="99">
                        <c:v>3.6885085574572147</c:v>
                      </c:pt>
                      <c:pt idx="100">
                        <c:v>3.559413202933988</c:v>
                      </c:pt>
                      <c:pt idx="101">
                        <c:v>3.4097799511002469</c:v>
                      </c:pt>
                      <c:pt idx="102">
                        <c:v>3.2520782396088039</c:v>
                      </c:pt>
                      <c:pt idx="103">
                        <c:v>3.1163814180929119</c:v>
                      </c:pt>
                      <c:pt idx="104">
                        <c:v>2.999755501222495</c:v>
                      </c:pt>
                      <c:pt idx="105">
                        <c:v>2.8603911980440109</c:v>
                      </c:pt>
                      <c:pt idx="106">
                        <c:v>2.7144254278728615</c:v>
                      </c:pt>
                      <c:pt idx="107">
                        <c:v>2.5581907090464551</c:v>
                      </c:pt>
                      <c:pt idx="108">
                        <c:v>2.4188264058679723</c:v>
                      </c:pt>
                      <c:pt idx="109">
                        <c:v>2.2911980440097803</c:v>
                      </c:pt>
                      <c:pt idx="110">
                        <c:v>2.1584352078239624</c:v>
                      </c:pt>
                      <c:pt idx="111">
                        <c:v>2.0198044009779954</c:v>
                      </c:pt>
                      <c:pt idx="112">
                        <c:v>2</c:v>
                      </c:pt>
                      <c:pt idx="113">
                        <c:v>2</c:v>
                      </c:pt>
                      <c:pt idx="114">
                        <c:v>2</c:v>
                      </c:pt>
                      <c:pt idx="115">
                        <c:v>2</c:v>
                      </c:pt>
                      <c:pt idx="116">
                        <c:v>2</c:v>
                      </c:pt>
                      <c:pt idx="117">
                        <c:v>2</c:v>
                      </c:pt>
                      <c:pt idx="118">
                        <c:v>2</c:v>
                      </c:pt>
                      <c:pt idx="119">
                        <c:v>2</c:v>
                      </c:pt>
                      <c:pt idx="120">
                        <c:v>2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ACE-49BD-B5D7-266C6171CFF9}"/>
                  </c:ext>
                </c:extLst>
              </c15:ser>
            </c15:filteredScatterSeries>
          </c:ext>
        </c:extLst>
      </c:scatterChart>
      <c:scatterChart>
        <c:scatterStyle val="lineMarker"/>
        <c:varyColors val="0"/>
        <c:ser>
          <c:idx val="2"/>
          <c:order val="1"/>
          <c:tx>
            <c:v>Roddybde</c:v>
          </c:tx>
          <c:spPr>
            <a:ln w="317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'Afgrødemodel 1'!$B$10:$B$315</c:f>
              <c:numCache>
                <c:formatCode>dd/mm/yy;@</c:formatCode>
                <c:ptCount val="306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</c:numCache>
            </c:numRef>
          </c:xVal>
          <c:yVal>
            <c:numRef>
              <c:f>'Afgrødemodel 1'!$AS$10:$AS$315</c:f>
              <c:numCache>
                <c:formatCode>General</c:formatCode>
                <c:ptCount val="30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-5.5</c:v>
                </c:pt>
                <c:pt idx="17">
                  <c:v>-5.5</c:v>
                </c:pt>
                <c:pt idx="18">
                  <c:v>-5.5</c:v>
                </c:pt>
                <c:pt idx="19">
                  <c:v>-5.5</c:v>
                </c:pt>
                <c:pt idx="20">
                  <c:v>-6</c:v>
                </c:pt>
                <c:pt idx="21">
                  <c:v>-7.5</c:v>
                </c:pt>
                <c:pt idx="22">
                  <c:v>-9</c:v>
                </c:pt>
                <c:pt idx="23">
                  <c:v>-10.5</c:v>
                </c:pt>
                <c:pt idx="24">
                  <c:v>-12</c:v>
                </c:pt>
                <c:pt idx="25">
                  <c:v>-13.5</c:v>
                </c:pt>
                <c:pt idx="26">
                  <c:v>-15</c:v>
                </c:pt>
                <c:pt idx="27">
                  <c:v>-16.5</c:v>
                </c:pt>
                <c:pt idx="28">
                  <c:v>-18</c:v>
                </c:pt>
                <c:pt idx="29">
                  <c:v>-19.5</c:v>
                </c:pt>
                <c:pt idx="30">
                  <c:v>-21</c:v>
                </c:pt>
                <c:pt idx="31">
                  <c:v>-22.5</c:v>
                </c:pt>
                <c:pt idx="32">
                  <c:v>-24</c:v>
                </c:pt>
                <c:pt idx="33">
                  <c:v>-25.5</c:v>
                </c:pt>
                <c:pt idx="34">
                  <c:v>-27</c:v>
                </c:pt>
                <c:pt idx="35">
                  <c:v>-28.5</c:v>
                </c:pt>
                <c:pt idx="36">
                  <c:v>-30</c:v>
                </c:pt>
                <c:pt idx="37">
                  <c:v>-31.5</c:v>
                </c:pt>
                <c:pt idx="38">
                  <c:v>-33</c:v>
                </c:pt>
                <c:pt idx="39">
                  <c:v>-34.5</c:v>
                </c:pt>
                <c:pt idx="40">
                  <c:v>-36</c:v>
                </c:pt>
                <c:pt idx="41">
                  <c:v>-37.5</c:v>
                </c:pt>
                <c:pt idx="42">
                  <c:v>-39</c:v>
                </c:pt>
                <c:pt idx="43">
                  <c:v>-40.5</c:v>
                </c:pt>
                <c:pt idx="44">
                  <c:v>-42</c:v>
                </c:pt>
                <c:pt idx="45">
                  <c:v>-43.5</c:v>
                </c:pt>
                <c:pt idx="46">
                  <c:v>-45</c:v>
                </c:pt>
                <c:pt idx="47">
                  <c:v>-46.5</c:v>
                </c:pt>
                <c:pt idx="48">
                  <c:v>-48</c:v>
                </c:pt>
                <c:pt idx="49">
                  <c:v>-49.5</c:v>
                </c:pt>
                <c:pt idx="50">
                  <c:v>-51</c:v>
                </c:pt>
                <c:pt idx="51">
                  <c:v>-52.5</c:v>
                </c:pt>
                <c:pt idx="52">
                  <c:v>-54</c:v>
                </c:pt>
                <c:pt idx="53">
                  <c:v>-55.5</c:v>
                </c:pt>
                <c:pt idx="54">
                  <c:v>-57</c:v>
                </c:pt>
                <c:pt idx="55">
                  <c:v>-58.5</c:v>
                </c:pt>
                <c:pt idx="56">
                  <c:v>-60</c:v>
                </c:pt>
                <c:pt idx="57">
                  <c:v>-61.5</c:v>
                </c:pt>
                <c:pt idx="58">
                  <c:v>-63</c:v>
                </c:pt>
                <c:pt idx="59">
                  <c:v>-64.5</c:v>
                </c:pt>
                <c:pt idx="60">
                  <c:v>-66</c:v>
                </c:pt>
                <c:pt idx="61">
                  <c:v>-67.5</c:v>
                </c:pt>
                <c:pt idx="62">
                  <c:v>-69</c:v>
                </c:pt>
                <c:pt idx="63">
                  <c:v>-70.5</c:v>
                </c:pt>
                <c:pt idx="64">
                  <c:v>-72</c:v>
                </c:pt>
                <c:pt idx="65">
                  <c:v>-73.5</c:v>
                </c:pt>
                <c:pt idx="66">
                  <c:v>-75</c:v>
                </c:pt>
                <c:pt idx="67">
                  <c:v>-76.5</c:v>
                </c:pt>
                <c:pt idx="68">
                  <c:v>-78</c:v>
                </c:pt>
                <c:pt idx="69">
                  <c:v>-79.5</c:v>
                </c:pt>
                <c:pt idx="70">
                  <c:v>-81</c:v>
                </c:pt>
                <c:pt idx="71">
                  <c:v>-82.5</c:v>
                </c:pt>
                <c:pt idx="72">
                  <c:v>-84</c:v>
                </c:pt>
                <c:pt idx="73">
                  <c:v>-85.5</c:v>
                </c:pt>
                <c:pt idx="74">
                  <c:v>-87</c:v>
                </c:pt>
                <c:pt idx="75">
                  <c:v>-88.5</c:v>
                </c:pt>
                <c:pt idx="76">
                  <c:v>-90</c:v>
                </c:pt>
                <c:pt idx="77">
                  <c:v>-90</c:v>
                </c:pt>
                <c:pt idx="78">
                  <c:v>-90</c:v>
                </c:pt>
                <c:pt idx="79">
                  <c:v>-90</c:v>
                </c:pt>
                <c:pt idx="80">
                  <c:v>-90</c:v>
                </c:pt>
                <c:pt idx="81">
                  <c:v>-90</c:v>
                </c:pt>
                <c:pt idx="82">
                  <c:v>-90</c:v>
                </c:pt>
                <c:pt idx="83">
                  <c:v>-90</c:v>
                </c:pt>
                <c:pt idx="84">
                  <c:v>-90</c:v>
                </c:pt>
                <c:pt idx="85">
                  <c:v>-90</c:v>
                </c:pt>
                <c:pt idx="86">
                  <c:v>-90</c:v>
                </c:pt>
                <c:pt idx="87">
                  <c:v>-90</c:v>
                </c:pt>
                <c:pt idx="88">
                  <c:v>-90</c:v>
                </c:pt>
                <c:pt idx="89">
                  <c:v>-90</c:v>
                </c:pt>
                <c:pt idx="90">
                  <c:v>-90</c:v>
                </c:pt>
                <c:pt idx="91">
                  <c:v>-90</c:v>
                </c:pt>
                <c:pt idx="92">
                  <c:v>-90</c:v>
                </c:pt>
                <c:pt idx="93">
                  <c:v>-90</c:v>
                </c:pt>
                <c:pt idx="94">
                  <c:v>-90</c:v>
                </c:pt>
                <c:pt idx="95">
                  <c:v>-90</c:v>
                </c:pt>
                <c:pt idx="96">
                  <c:v>-90</c:v>
                </c:pt>
                <c:pt idx="97">
                  <c:v>-90</c:v>
                </c:pt>
                <c:pt idx="98">
                  <c:v>-90</c:v>
                </c:pt>
                <c:pt idx="99">
                  <c:v>-90</c:v>
                </c:pt>
                <c:pt idx="100">
                  <c:v>-90</c:v>
                </c:pt>
                <c:pt idx="101">
                  <c:v>-90</c:v>
                </c:pt>
                <c:pt idx="102">
                  <c:v>-90</c:v>
                </c:pt>
                <c:pt idx="103">
                  <c:v>-90</c:v>
                </c:pt>
                <c:pt idx="104">
                  <c:v>-90</c:v>
                </c:pt>
                <c:pt idx="105">
                  <c:v>-90</c:v>
                </c:pt>
                <c:pt idx="106">
                  <c:v>-90</c:v>
                </c:pt>
                <c:pt idx="107">
                  <c:v>-90</c:v>
                </c:pt>
                <c:pt idx="108">
                  <c:v>-90</c:v>
                </c:pt>
                <c:pt idx="109">
                  <c:v>-90</c:v>
                </c:pt>
                <c:pt idx="110">
                  <c:v>-90</c:v>
                </c:pt>
                <c:pt idx="111">
                  <c:v>-90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ACE-49BD-B5D7-266C6171C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1150456"/>
        <c:axId val="581152752"/>
      </c:scatterChart>
      <c:valAx>
        <c:axId val="471196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6]mmmm\ ;@" sourceLinked="0"/>
        <c:majorTickMark val="none"/>
        <c:minorTickMark val="none"/>
        <c:tickLblPos val="low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71197088"/>
        <c:crosses val="autoZero"/>
        <c:crossBetween val="midCat"/>
        <c:majorUnit val="60"/>
      </c:valAx>
      <c:valAx>
        <c:axId val="471197088"/>
        <c:scaling>
          <c:orientation val="minMax"/>
          <c:max val="6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100" b="0">
                    <a:solidFill>
                      <a:schemeClr val="tx1"/>
                    </a:solidFill>
                  </a:rPr>
                  <a:t>                     Bladarealindeks</a:t>
                </a:r>
              </a:p>
            </c:rich>
          </c:tx>
          <c:layout>
            <c:manualLayout>
              <c:xMode val="edge"/>
              <c:yMode val="edge"/>
              <c:x val="3.9085745298866319E-2"/>
              <c:y val="0.5423099940715852"/>
            </c:manualLayout>
          </c:layout>
          <c:overlay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71196760"/>
        <c:crossesAt val="0"/>
        <c:crossBetween val="midCat"/>
      </c:valAx>
      <c:valAx>
        <c:axId val="581152752"/>
        <c:scaling>
          <c:orientation val="minMax"/>
          <c:max val="100"/>
          <c:min val="-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100" b="0">
                    <a:solidFill>
                      <a:schemeClr val="tx1"/>
                    </a:solidFill>
                  </a:rPr>
                  <a:t>                              Roddybde, cm       </a:t>
                </a:r>
              </a:p>
            </c:rich>
          </c:tx>
          <c:layout>
            <c:manualLayout>
              <c:xMode val="edge"/>
              <c:yMode val="edge"/>
              <c:x val="0.91104862776419882"/>
              <c:y val="1.8310914345055274E-2"/>
            </c:manualLayout>
          </c:layout>
          <c:overlay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581150456"/>
        <c:crosses val="max"/>
        <c:crossBetween val="midCat"/>
      </c:valAx>
      <c:valAx>
        <c:axId val="581150456"/>
        <c:scaling>
          <c:orientation val="minMax"/>
        </c:scaling>
        <c:delete val="1"/>
        <c:axPos val="b"/>
        <c:numFmt formatCode="dd/mm/yy;@" sourceLinked="1"/>
        <c:majorTickMark val="out"/>
        <c:minorTickMark val="none"/>
        <c:tickLblPos val="nextTo"/>
        <c:crossAx val="581152752"/>
        <c:crossesAt val="0"/>
        <c:crossBetween val="midCat"/>
      </c:valAx>
      <c:spPr>
        <a:noFill/>
        <a:ln w="15875">
          <a:solidFill>
            <a:schemeClr val="tx1"/>
          </a:solidFill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0674767714211297"/>
          <c:y val="0.64583508305080006"/>
          <c:w val="0.20807941200458485"/>
          <c:h val="0.1513639274743008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Grønt bladareal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'Afgrødemodel 2'!$B$10:$B$315</c:f>
              <c:numCache>
                <c:formatCode>dd/mm/yy;@</c:formatCode>
                <c:ptCount val="306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</c:numCache>
            </c:numRef>
          </c:xVal>
          <c:yVal>
            <c:numRef>
              <c:f>'Afgrødemodel 2'!$AB$10:$AB$315</c:f>
              <c:numCache>
                <c:formatCode>0.0</c:formatCode>
                <c:ptCount val="30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E5-487A-BEA4-AF10EA8F20DF}"/>
            </c:ext>
          </c:extLst>
        </c:ser>
        <c:ser>
          <c:idx val="6"/>
          <c:order val="5"/>
          <c:tx>
            <c:v>F4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'Afgrødemodel 2'!$B$125:$B$176</c:f>
              <c:numCache>
                <c:formatCode>dd/mm/yy;@</c:formatCode>
                <c:ptCount val="52"/>
                <c:pt idx="0">
                  <c:v>43306</c:v>
                </c:pt>
                <c:pt idx="1">
                  <c:v>43307</c:v>
                </c:pt>
                <c:pt idx="2">
                  <c:v>43308</c:v>
                </c:pt>
                <c:pt idx="3">
                  <c:v>43309</c:v>
                </c:pt>
                <c:pt idx="4">
                  <c:v>43310</c:v>
                </c:pt>
                <c:pt idx="5">
                  <c:v>43311</c:v>
                </c:pt>
                <c:pt idx="6">
                  <c:v>43312</c:v>
                </c:pt>
                <c:pt idx="7">
                  <c:v>43313</c:v>
                </c:pt>
                <c:pt idx="8">
                  <c:v>43314</c:v>
                </c:pt>
                <c:pt idx="9">
                  <c:v>43315</c:v>
                </c:pt>
                <c:pt idx="10">
                  <c:v>43316</c:v>
                </c:pt>
                <c:pt idx="11">
                  <c:v>43317</c:v>
                </c:pt>
                <c:pt idx="12">
                  <c:v>43318</c:v>
                </c:pt>
                <c:pt idx="13">
                  <c:v>43319</c:v>
                </c:pt>
                <c:pt idx="14">
                  <c:v>43320</c:v>
                </c:pt>
                <c:pt idx="15">
                  <c:v>43321</c:v>
                </c:pt>
                <c:pt idx="16">
                  <c:v>43322</c:v>
                </c:pt>
                <c:pt idx="17">
                  <c:v>43323</c:v>
                </c:pt>
                <c:pt idx="18">
                  <c:v>43324</c:v>
                </c:pt>
                <c:pt idx="19">
                  <c:v>43325</c:v>
                </c:pt>
                <c:pt idx="20">
                  <c:v>43326</c:v>
                </c:pt>
                <c:pt idx="21">
                  <c:v>43327</c:v>
                </c:pt>
                <c:pt idx="22">
                  <c:v>43328</c:v>
                </c:pt>
                <c:pt idx="23">
                  <c:v>43329</c:v>
                </c:pt>
                <c:pt idx="24">
                  <c:v>43330</c:v>
                </c:pt>
                <c:pt idx="25">
                  <c:v>43331</c:v>
                </c:pt>
                <c:pt idx="26">
                  <c:v>43332</c:v>
                </c:pt>
                <c:pt idx="27">
                  <c:v>43333</c:v>
                </c:pt>
                <c:pt idx="28">
                  <c:v>43334</c:v>
                </c:pt>
                <c:pt idx="29">
                  <c:v>43335</c:v>
                </c:pt>
                <c:pt idx="30">
                  <c:v>43336</c:v>
                </c:pt>
                <c:pt idx="31">
                  <c:v>43337</c:v>
                </c:pt>
                <c:pt idx="32">
                  <c:v>43338</c:v>
                </c:pt>
                <c:pt idx="33">
                  <c:v>43339</c:v>
                </c:pt>
                <c:pt idx="34">
                  <c:v>43340</c:v>
                </c:pt>
                <c:pt idx="35">
                  <c:v>43341</c:v>
                </c:pt>
                <c:pt idx="36">
                  <c:v>43342</c:v>
                </c:pt>
                <c:pt idx="37">
                  <c:v>43343</c:v>
                </c:pt>
                <c:pt idx="38">
                  <c:v>43344</c:v>
                </c:pt>
                <c:pt idx="39">
                  <c:v>43345</c:v>
                </c:pt>
                <c:pt idx="40">
                  <c:v>43346</c:v>
                </c:pt>
                <c:pt idx="41">
                  <c:v>43347</c:v>
                </c:pt>
                <c:pt idx="42">
                  <c:v>43348</c:v>
                </c:pt>
                <c:pt idx="43">
                  <c:v>43349</c:v>
                </c:pt>
                <c:pt idx="44">
                  <c:v>43350</c:v>
                </c:pt>
                <c:pt idx="45">
                  <c:v>43351</c:v>
                </c:pt>
                <c:pt idx="46">
                  <c:v>43352</c:v>
                </c:pt>
                <c:pt idx="47">
                  <c:v>43353</c:v>
                </c:pt>
                <c:pt idx="48">
                  <c:v>43354</c:v>
                </c:pt>
                <c:pt idx="49">
                  <c:v>43355</c:v>
                </c:pt>
                <c:pt idx="50">
                  <c:v>43356</c:v>
                </c:pt>
                <c:pt idx="51">
                  <c:v>43357</c:v>
                </c:pt>
              </c:numCache>
            </c:numRef>
          </c:xVal>
          <c:yVal>
            <c:numRef>
              <c:f>'Afgrødemodel 2'!$N$125:$N$176</c:f>
              <c:numCache>
                <c:formatCode>General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E5-487A-BEA4-AF10EA8F2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196760"/>
        <c:axId val="471197088"/>
        <c:extLst>
          <c:ext xmlns:c15="http://schemas.microsoft.com/office/drawing/2012/chart" uri="{02D57815-91ED-43cb-92C2-25804820EDAC}">
            <c15:filteredScatterSeries>
              <c15:ser>
                <c:idx val="3"/>
                <c:order val="2"/>
                <c:tx>
                  <c:v>F1</c:v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'Afgrødemodel 2'!$B$76:$B$88</c15:sqref>
                        </c15:formulaRef>
                      </c:ext>
                    </c:extLst>
                    <c:numCache>
                      <c:formatCode>dd/mm/yy;@</c:formatCode>
                      <c:ptCount val="13"/>
                      <c:pt idx="0">
                        <c:v>43257</c:v>
                      </c:pt>
                      <c:pt idx="1">
                        <c:v>43258</c:v>
                      </c:pt>
                      <c:pt idx="2">
                        <c:v>43259</c:v>
                      </c:pt>
                      <c:pt idx="3">
                        <c:v>43260</c:v>
                      </c:pt>
                      <c:pt idx="4">
                        <c:v>43261</c:v>
                      </c:pt>
                      <c:pt idx="5">
                        <c:v>43262</c:v>
                      </c:pt>
                      <c:pt idx="6">
                        <c:v>43263</c:v>
                      </c:pt>
                      <c:pt idx="7">
                        <c:v>43264</c:v>
                      </c:pt>
                      <c:pt idx="8">
                        <c:v>43265</c:v>
                      </c:pt>
                      <c:pt idx="9">
                        <c:v>43266</c:v>
                      </c:pt>
                      <c:pt idx="10">
                        <c:v>43267</c:v>
                      </c:pt>
                      <c:pt idx="11">
                        <c:v>43268</c:v>
                      </c:pt>
                      <c:pt idx="12">
                        <c:v>43269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'Afgrødemodel 2'!$N$76:$N$88</c15:sqref>
                        </c15:formulaRef>
                      </c:ext>
                    </c:extLst>
                    <c:numCache>
                      <c:formatCode>General</c:formatCode>
                      <c:ptCount val="13"/>
                      <c:pt idx="0">
                        <c:v>8</c:v>
                      </c:pt>
                      <c:pt idx="1">
                        <c:v>8</c:v>
                      </c:pt>
                      <c:pt idx="2">
                        <c:v>8</c:v>
                      </c:pt>
                      <c:pt idx="3">
                        <c:v>8</c:v>
                      </c:pt>
                      <c:pt idx="4">
                        <c:v>8</c:v>
                      </c:pt>
                      <c:pt idx="5">
                        <c:v>8</c:v>
                      </c:pt>
                      <c:pt idx="6">
                        <c:v>8</c:v>
                      </c:pt>
                      <c:pt idx="7">
                        <c:v>8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8</c:v>
                      </c:pt>
                      <c:pt idx="11">
                        <c:v>8</c:v>
                      </c:pt>
                      <c:pt idx="12">
                        <c:v>8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57E5-487A-BEA4-AF10EA8F20DF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v>F2</c:v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2'!$B$89:$B$93</c15:sqref>
                        </c15:formulaRef>
                      </c:ext>
                    </c:extLst>
                    <c:numCache>
                      <c:formatCode>dd/mm/yy;@</c:formatCode>
                      <c:ptCount val="5"/>
                      <c:pt idx="0">
                        <c:v>43270</c:v>
                      </c:pt>
                      <c:pt idx="1">
                        <c:v>43271</c:v>
                      </c:pt>
                      <c:pt idx="2">
                        <c:v>43272</c:v>
                      </c:pt>
                      <c:pt idx="3">
                        <c:v>43273</c:v>
                      </c:pt>
                      <c:pt idx="4">
                        <c:v>43274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2'!$N$89:$N$93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8</c:v>
                      </c:pt>
                      <c:pt idx="1">
                        <c:v>8</c:v>
                      </c:pt>
                      <c:pt idx="2">
                        <c:v>8</c:v>
                      </c:pt>
                      <c:pt idx="3">
                        <c:v>8</c:v>
                      </c:pt>
                      <c:pt idx="4">
                        <c:v>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7E5-487A-BEA4-AF10EA8F20DF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v>F3</c:v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2'!$B$94:$B$124</c15:sqref>
                        </c15:formulaRef>
                      </c:ext>
                    </c:extLst>
                    <c:numCache>
                      <c:formatCode>dd/mm/yy;@</c:formatCode>
                      <c:ptCount val="31"/>
                      <c:pt idx="0">
                        <c:v>43275</c:v>
                      </c:pt>
                      <c:pt idx="1">
                        <c:v>43276</c:v>
                      </c:pt>
                      <c:pt idx="2">
                        <c:v>43277</c:v>
                      </c:pt>
                      <c:pt idx="3">
                        <c:v>43278</c:v>
                      </c:pt>
                      <c:pt idx="4">
                        <c:v>43279</c:v>
                      </c:pt>
                      <c:pt idx="5">
                        <c:v>43280</c:v>
                      </c:pt>
                      <c:pt idx="6">
                        <c:v>43281</c:v>
                      </c:pt>
                      <c:pt idx="7">
                        <c:v>43282</c:v>
                      </c:pt>
                      <c:pt idx="8">
                        <c:v>43283</c:v>
                      </c:pt>
                      <c:pt idx="9">
                        <c:v>43284</c:v>
                      </c:pt>
                      <c:pt idx="10">
                        <c:v>43285</c:v>
                      </c:pt>
                      <c:pt idx="11">
                        <c:v>43286</c:v>
                      </c:pt>
                      <c:pt idx="12">
                        <c:v>43287</c:v>
                      </c:pt>
                      <c:pt idx="13">
                        <c:v>43288</c:v>
                      </c:pt>
                      <c:pt idx="14">
                        <c:v>43289</c:v>
                      </c:pt>
                      <c:pt idx="15">
                        <c:v>43290</c:v>
                      </c:pt>
                      <c:pt idx="16">
                        <c:v>43291</c:v>
                      </c:pt>
                      <c:pt idx="17">
                        <c:v>43292</c:v>
                      </c:pt>
                      <c:pt idx="18">
                        <c:v>43293</c:v>
                      </c:pt>
                      <c:pt idx="19">
                        <c:v>43294</c:v>
                      </c:pt>
                      <c:pt idx="20">
                        <c:v>43295</c:v>
                      </c:pt>
                      <c:pt idx="21">
                        <c:v>43296</c:v>
                      </c:pt>
                      <c:pt idx="22">
                        <c:v>43297</c:v>
                      </c:pt>
                      <c:pt idx="23">
                        <c:v>43298</c:v>
                      </c:pt>
                      <c:pt idx="24">
                        <c:v>43299</c:v>
                      </c:pt>
                      <c:pt idx="25">
                        <c:v>43300</c:v>
                      </c:pt>
                      <c:pt idx="26">
                        <c:v>43301</c:v>
                      </c:pt>
                      <c:pt idx="27">
                        <c:v>43302</c:v>
                      </c:pt>
                      <c:pt idx="28">
                        <c:v>43303</c:v>
                      </c:pt>
                      <c:pt idx="29">
                        <c:v>43304</c:v>
                      </c:pt>
                      <c:pt idx="30">
                        <c:v>43305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2'!$N$94:$N$124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8</c:v>
                      </c:pt>
                      <c:pt idx="1">
                        <c:v>8</c:v>
                      </c:pt>
                      <c:pt idx="2">
                        <c:v>8</c:v>
                      </c:pt>
                      <c:pt idx="3">
                        <c:v>8</c:v>
                      </c:pt>
                      <c:pt idx="4">
                        <c:v>8</c:v>
                      </c:pt>
                      <c:pt idx="5">
                        <c:v>8</c:v>
                      </c:pt>
                      <c:pt idx="6">
                        <c:v>8</c:v>
                      </c:pt>
                      <c:pt idx="7">
                        <c:v>8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8</c:v>
                      </c:pt>
                      <c:pt idx="11">
                        <c:v>8</c:v>
                      </c:pt>
                      <c:pt idx="12">
                        <c:v>8</c:v>
                      </c:pt>
                      <c:pt idx="13">
                        <c:v>8</c:v>
                      </c:pt>
                      <c:pt idx="14">
                        <c:v>8</c:v>
                      </c:pt>
                      <c:pt idx="15">
                        <c:v>8</c:v>
                      </c:pt>
                      <c:pt idx="16">
                        <c:v>8</c:v>
                      </c:pt>
                      <c:pt idx="17">
                        <c:v>8</c:v>
                      </c:pt>
                      <c:pt idx="18">
                        <c:v>8</c:v>
                      </c:pt>
                      <c:pt idx="19">
                        <c:v>8</c:v>
                      </c:pt>
                      <c:pt idx="20">
                        <c:v>8</c:v>
                      </c:pt>
                      <c:pt idx="21">
                        <c:v>8</c:v>
                      </c:pt>
                      <c:pt idx="22">
                        <c:v>8</c:v>
                      </c:pt>
                      <c:pt idx="23">
                        <c:v>8</c:v>
                      </c:pt>
                      <c:pt idx="24">
                        <c:v>8</c:v>
                      </c:pt>
                      <c:pt idx="25">
                        <c:v>8</c:v>
                      </c:pt>
                      <c:pt idx="26">
                        <c:v>8</c:v>
                      </c:pt>
                      <c:pt idx="27">
                        <c:v>8</c:v>
                      </c:pt>
                      <c:pt idx="28">
                        <c:v>8</c:v>
                      </c:pt>
                      <c:pt idx="29">
                        <c:v>8</c:v>
                      </c:pt>
                      <c:pt idx="30">
                        <c:v>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7E5-487A-BEA4-AF10EA8F20DF}"/>
                  </c:ext>
                </c:extLst>
              </c15:ser>
            </c15:filteredScatterSeries>
            <c15:filteredScatterSeries>
              <c15:ser>
                <c:idx val="7"/>
                <c:order val="6"/>
                <c:tx>
                  <c:v>F5</c:v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2'!$B$177:$B$195</c15:sqref>
                        </c15:formulaRef>
                      </c:ext>
                    </c:extLst>
                    <c:numCache>
                      <c:formatCode>dd/mm/yy;@</c:formatCode>
                      <c:ptCount val="19"/>
                      <c:pt idx="0">
                        <c:v>43358</c:v>
                      </c:pt>
                      <c:pt idx="1">
                        <c:v>43359</c:v>
                      </c:pt>
                      <c:pt idx="2">
                        <c:v>43360</c:v>
                      </c:pt>
                      <c:pt idx="3">
                        <c:v>43361</c:v>
                      </c:pt>
                      <c:pt idx="4">
                        <c:v>43362</c:v>
                      </c:pt>
                      <c:pt idx="5">
                        <c:v>43363</c:v>
                      </c:pt>
                      <c:pt idx="6">
                        <c:v>43364</c:v>
                      </c:pt>
                      <c:pt idx="7">
                        <c:v>43365</c:v>
                      </c:pt>
                      <c:pt idx="8">
                        <c:v>43366</c:v>
                      </c:pt>
                      <c:pt idx="9">
                        <c:v>43367</c:v>
                      </c:pt>
                      <c:pt idx="10">
                        <c:v>43368</c:v>
                      </c:pt>
                      <c:pt idx="11">
                        <c:v>43369</c:v>
                      </c:pt>
                      <c:pt idx="12">
                        <c:v>43370</c:v>
                      </c:pt>
                      <c:pt idx="13">
                        <c:v>43371</c:v>
                      </c:pt>
                      <c:pt idx="14">
                        <c:v>43372</c:v>
                      </c:pt>
                      <c:pt idx="15">
                        <c:v>43373</c:v>
                      </c:pt>
                      <c:pt idx="16">
                        <c:v>43374</c:v>
                      </c:pt>
                      <c:pt idx="17">
                        <c:v>43375</c:v>
                      </c:pt>
                      <c:pt idx="18">
                        <c:v>43376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2'!$N$177:$N$195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8</c:v>
                      </c:pt>
                      <c:pt idx="1">
                        <c:v>8</c:v>
                      </c:pt>
                      <c:pt idx="2">
                        <c:v>8</c:v>
                      </c:pt>
                      <c:pt idx="3">
                        <c:v>8</c:v>
                      </c:pt>
                      <c:pt idx="4">
                        <c:v>8</c:v>
                      </c:pt>
                      <c:pt idx="5">
                        <c:v>8</c:v>
                      </c:pt>
                      <c:pt idx="6">
                        <c:v>8</c:v>
                      </c:pt>
                      <c:pt idx="7">
                        <c:v>8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8</c:v>
                      </c:pt>
                      <c:pt idx="11">
                        <c:v>8</c:v>
                      </c:pt>
                      <c:pt idx="12">
                        <c:v>8</c:v>
                      </c:pt>
                      <c:pt idx="13">
                        <c:v>8</c:v>
                      </c:pt>
                      <c:pt idx="14">
                        <c:v>8</c:v>
                      </c:pt>
                      <c:pt idx="15">
                        <c:v>8</c:v>
                      </c:pt>
                      <c:pt idx="16">
                        <c:v>8</c:v>
                      </c:pt>
                      <c:pt idx="17">
                        <c:v>8</c:v>
                      </c:pt>
                      <c:pt idx="18">
                        <c:v>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7E5-487A-BEA4-AF10EA8F20DF}"/>
                  </c:ext>
                </c:extLst>
              </c15:ser>
            </c15:filteredScatterSeries>
            <c15:filteredScatterSeries>
              <c15:ser>
                <c:idx val="8"/>
                <c:order val="7"/>
                <c:tx>
                  <c:v>Total bladareal</c:v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2'!$B$10:$B$315</c15:sqref>
                        </c15:formulaRef>
                      </c:ext>
                    </c:extLst>
                    <c:numCache>
                      <c:formatCode>dd/mm/yy;@</c:formatCode>
                      <c:ptCount val="306"/>
                      <c:pt idx="0">
                        <c:v>43191</c:v>
                      </c:pt>
                      <c:pt idx="1">
                        <c:v>43192</c:v>
                      </c:pt>
                      <c:pt idx="2">
                        <c:v>43193</c:v>
                      </c:pt>
                      <c:pt idx="3">
                        <c:v>43194</c:v>
                      </c:pt>
                      <c:pt idx="4">
                        <c:v>43195</c:v>
                      </c:pt>
                      <c:pt idx="5">
                        <c:v>43196</c:v>
                      </c:pt>
                      <c:pt idx="6">
                        <c:v>43197</c:v>
                      </c:pt>
                      <c:pt idx="7">
                        <c:v>43198</c:v>
                      </c:pt>
                      <c:pt idx="8">
                        <c:v>43199</c:v>
                      </c:pt>
                      <c:pt idx="9">
                        <c:v>43200</c:v>
                      </c:pt>
                      <c:pt idx="10">
                        <c:v>43201</c:v>
                      </c:pt>
                      <c:pt idx="11">
                        <c:v>43202</c:v>
                      </c:pt>
                      <c:pt idx="12">
                        <c:v>43203</c:v>
                      </c:pt>
                      <c:pt idx="13">
                        <c:v>43204</c:v>
                      </c:pt>
                      <c:pt idx="14">
                        <c:v>43205</c:v>
                      </c:pt>
                      <c:pt idx="15">
                        <c:v>43206</c:v>
                      </c:pt>
                      <c:pt idx="16">
                        <c:v>43207</c:v>
                      </c:pt>
                      <c:pt idx="17">
                        <c:v>43208</c:v>
                      </c:pt>
                      <c:pt idx="18">
                        <c:v>43209</c:v>
                      </c:pt>
                      <c:pt idx="19">
                        <c:v>43210</c:v>
                      </c:pt>
                      <c:pt idx="20">
                        <c:v>43211</c:v>
                      </c:pt>
                      <c:pt idx="21">
                        <c:v>43212</c:v>
                      </c:pt>
                      <c:pt idx="22">
                        <c:v>43213</c:v>
                      </c:pt>
                      <c:pt idx="23">
                        <c:v>43214</c:v>
                      </c:pt>
                      <c:pt idx="24">
                        <c:v>43215</c:v>
                      </c:pt>
                      <c:pt idx="25">
                        <c:v>43216</c:v>
                      </c:pt>
                      <c:pt idx="26">
                        <c:v>43217</c:v>
                      </c:pt>
                      <c:pt idx="27">
                        <c:v>43218</c:v>
                      </c:pt>
                      <c:pt idx="28">
                        <c:v>43219</c:v>
                      </c:pt>
                      <c:pt idx="29">
                        <c:v>43220</c:v>
                      </c:pt>
                      <c:pt idx="30">
                        <c:v>43221</c:v>
                      </c:pt>
                      <c:pt idx="31">
                        <c:v>43222</c:v>
                      </c:pt>
                      <c:pt idx="32">
                        <c:v>43223</c:v>
                      </c:pt>
                      <c:pt idx="33">
                        <c:v>43224</c:v>
                      </c:pt>
                      <c:pt idx="34">
                        <c:v>43225</c:v>
                      </c:pt>
                      <c:pt idx="35">
                        <c:v>43226</c:v>
                      </c:pt>
                      <c:pt idx="36">
                        <c:v>43227</c:v>
                      </c:pt>
                      <c:pt idx="37">
                        <c:v>43228</c:v>
                      </c:pt>
                      <c:pt idx="38">
                        <c:v>43229</c:v>
                      </c:pt>
                      <c:pt idx="39">
                        <c:v>43230</c:v>
                      </c:pt>
                      <c:pt idx="40">
                        <c:v>43231</c:v>
                      </c:pt>
                      <c:pt idx="41">
                        <c:v>43232</c:v>
                      </c:pt>
                      <c:pt idx="42">
                        <c:v>43233</c:v>
                      </c:pt>
                      <c:pt idx="43">
                        <c:v>43234</c:v>
                      </c:pt>
                      <c:pt idx="44">
                        <c:v>43235</c:v>
                      </c:pt>
                      <c:pt idx="45">
                        <c:v>43236</c:v>
                      </c:pt>
                      <c:pt idx="46">
                        <c:v>43237</c:v>
                      </c:pt>
                      <c:pt idx="47">
                        <c:v>43238</c:v>
                      </c:pt>
                      <c:pt idx="48">
                        <c:v>43239</c:v>
                      </c:pt>
                      <c:pt idx="49">
                        <c:v>43240</c:v>
                      </c:pt>
                      <c:pt idx="50">
                        <c:v>43241</c:v>
                      </c:pt>
                      <c:pt idx="51">
                        <c:v>43242</c:v>
                      </c:pt>
                      <c:pt idx="52">
                        <c:v>43243</c:v>
                      </c:pt>
                      <c:pt idx="53">
                        <c:v>43244</c:v>
                      </c:pt>
                      <c:pt idx="54">
                        <c:v>43245</c:v>
                      </c:pt>
                      <c:pt idx="55">
                        <c:v>43246</c:v>
                      </c:pt>
                      <c:pt idx="56">
                        <c:v>43247</c:v>
                      </c:pt>
                      <c:pt idx="57">
                        <c:v>43248</c:v>
                      </c:pt>
                      <c:pt idx="58">
                        <c:v>43249</c:v>
                      </c:pt>
                      <c:pt idx="59">
                        <c:v>43250</c:v>
                      </c:pt>
                      <c:pt idx="60">
                        <c:v>43251</c:v>
                      </c:pt>
                      <c:pt idx="61">
                        <c:v>43252</c:v>
                      </c:pt>
                      <c:pt idx="62">
                        <c:v>43253</c:v>
                      </c:pt>
                      <c:pt idx="63">
                        <c:v>43254</c:v>
                      </c:pt>
                      <c:pt idx="64">
                        <c:v>43255</c:v>
                      </c:pt>
                      <c:pt idx="65">
                        <c:v>43256</c:v>
                      </c:pt>
                      <c:pt idx="66">
                        <c:v>43257</c:v>
                      </c:pt>
                      <c:pt idx="67">
                        <c:v>43258</c:v>
                      </c:pt>
                      <c:pt idx="68">
                        <c:v>43259</c:v>
                      </c:pt>
                      <c:pt idx="69">
                        <c:v>43260</c:v>
                      </c:pt>
                      <c:pt idx="70">
                        <c:v>43261</c:v>
                      </c:pt>
                      <c:pt idx="71">
                        <c:v>43262</c:v>
                      </c:pt>
                      <c:pt idx="72">
                        <c:v>43263</c:v>
                      </c:pt>
                      <c:pt idx="73">
                        <c:v>43264</c:v>
                      </c:pt>
                      <c:pt idx="74">
                        <c:v>43265</c:v>
                      </c:pt>
                      <c:pt idx="75">
                        <c:v>43266</c:v>
                      </c:pt>
                      <c:pt idx="76">
                        <c:v>43267</c:v>
                      </c:pt>
                      <c:pt idx="77">
                        <c:v>43268</c:v>
                      </c:pt>
                      <c:pt idx="78">
                        <c:v>43269</c:v>
                      </c:pt>
                      <c:pt idx="79">
                        <c:v>43270</c:v>
                      </c:pt>
                      <c:pt idx="80">
                        <c:v>43271</c:v>
                      </c:pt>
                      <c:pt idx="81">
                        <c:v>43272</c:v>
                      </c:pt>
                      <c:pt idx="82">
                        <c:v>43273</c:v>
                      </c:pt>
                      <c:pt idx="83">
                        <c:v>43274</c:v>
                      </c:pt>
                      <c:pt idx="84">
                        <c:v>43275</c:v>
                      </c:pt>
                      <c:pt idx="85">
                        <c:v>43276</c:v>
                      </c:pt>
                      <c:pt idx="86">
                        <c:v>43277</c:v>
                      </c:pt>
                      <c:pt idx="87">
                        <c:v>43278</c:v>
                      </c:pt>
                      <c:pt idx="88">
                        <c:v>43279</c:v>
                      </c:pt>
                      <c:pt idx="89">
                        <c:v>43280</c:v>
                      </c:pt>
                      <c:pt idx="90">
                        <c:v>43281</c:v>
                      </c:pt>
                      <c:pt idx="91">
                        <c:v>43282</c:v>
                      </c:pt>
                      <c:pt idx="92">
                        <c:v>43283</c:v>
                      </c:pt>
                      <c:pt idx="93">
                        <c:v>43284</c:v>
                      </c:pt>
                      <c:pt idx="94">
                        <c:v>43285</c:v>
                      </c:pt>
                      <c:pt idx="95">
                        <c:v>43286</c:v>
                      </c:pt>
                      <c:pt idx="96">
                        <c:v>43287</c:v>
                      </c:pt>
                      <c:pt idx="97">
                        <c:v>43288</c:v>
                      </c:pt>
                      <c:pt idx="98">
                        <c:v>43289</c:v>
                      </c:pt>
                      <c:pt idx="99">
                        <c:v>43290</c:v>
                      </c:pt>
                      <c:pt idx="100">
                        <c:v>43291</c:v>
                      </c:pt>
                      <c:pt idx="101">
                        <c:v>43292</c:v>
                      </c:pt>
                      <c:pt idx="102">
                        <c:v>43293</c:v>
                      </c:pt>
                      <c:pt idx="103">
                        <c:v>43294</c:v>
                      </c:pt>
                      <c:pt idx="104">
                        <c:v>43295</c:v>
                      </c:pt>
                      <c:pt idx="105">
                        <c:v>43296</c:v>
                      </c:pt>
                      <c:pt idx="106">
                        <c:v>43297</c:v>
                      </c:pt>
                      <c:pt idx="107">
                        <c:v>43298</c:v>
                      </c:pt>
                      <c:pt idx="108">
                        <c:v>43299</c:v>
                      </c:pt>
                      <c:pt idx="109">
                        <c:v>43300</c:v>
                      </c:pt>
                      <c:pt idx="110">
                        <c:v>43301</c:v>
                      </c:pt>
                      <c:pt idx="111">
                        <c:v>43302</c:v>
                      </c:pt>
                      <c:pt idx="112">
                        <c:v>43303</c:v>
                      </c:pt>
                      <c:pt idx="113">
                        <c:v>43304</c:v>
                      </c:pt>
                      <c:pt idx="114">
                        <c:v>43305</c:v>
                      </c:pt>
                      <c:pt idx="115">
                        <c:v>43306</c:v>
                      </c:pt>
                      <c:pt idx="116">
                        <c:v>43307</c:v>
                      </c:pt>
                      <c:pt idx="117">
                        <c:v>43308</c:v>
                      </c:pt>
                      <c:pt idx="118">
                        <c:v>43309</c:v>
                      </c:pt>
                      <c:pt idx="119">
                        <c:v>43310</c:v>
                      </c:pt>
                      <c:pt idx="120">
                        <c:v>43311</c:v>
                      </c:pt>
                      <c:pt idx="121">
                        <c:v>43312</c:v>
                      </c:pt>
                      <c:pt idx="122">
                        <c:v>43313</c:v>
                      </c:pt>
                      <c:pt idx="123">
                        <c:v>43314</c:v>
                      </c:pt>
                      <c:pt idx="124">
                        <c:v>43315</c:v>
                      </c:pt>
                      <c:pt idx="125">
                        <c:v>43316</c:v>
                      </c:pt>
                      <c:pt idx="126">
                        <c:v>43317</c:v>
                      </c:pt>
                      <c:pt idx="127">
                        <c:v>43318</c:v>
                      </c:pt>
                      <c:pt idx="128">
                        <c:v>43319</c:v>
                      </c:pt>
                      <c:pt idx="129">
                        <c:v>43320</c:v>
                      </c:pt>
                      <c:pt idx="130">
                        <c:v>43321</c:v>
                      </c:pt>
                      <c:pt idx="131">
                        <c:v>43322</c:v>
                      </c:pt>
                      <c:pt idx="132">
                        <c:v>43323</c:v>
                      </c:pt>
                      <c:pt idx="133">
                        <c:v>43324</c:v>
                      </c:pt>
                      <c:pt idx="134">
                        <c:v>43325</c:v>
                      </c:pt>
                      <c:pt idx="135">
                        <c:v>43326</c:v>
                      </c:pt>
                      <c:pt idx="136">
                        <c:v>43327</c:v>
                      </c:pt>
                      <c:pt idx="137">
                        <c:v>43328</c:v>
                      </c:pt>
                      <c:pt idx="138">
                        <c:v>43329</c:v>
                      </c:pt>
                      <c:pt idx="139">
                        <c:v>43330</c:v>
                      </c:pt>
                      <c:pt idx="140">
                        <c:v>43331</c:v>
                      </c:pt>
                      <c:pt idx="141">
                        <c:v>43332</c:v>
                      </c:pt>
                      <c:pt idx="142">
                        <c:v>43333</c:v>
                      </c:pt>
                      <c:pt idx="143">
                        <c:v>43334</c:v>
                      </c:pt>
                      <c:pt idx="144">
                        <c:v>43335</c:v>
                      </c:pt>
                      <c:pt idx="145">
                        <c:v>43336</c:v>
                      </c:pt>
                      <c:pt idx="146">
                        <c:v>43337</c:v>
                      </c:pt>
                      <c:pt idx="147">
                        <c:v>43338</c:v>
                      </c:pt>
                      <c:pt idx="148">
                        <c:v>43339</c:v>
                      </c:pt>
                      <c:pt idx="149">
                        <c:v>43340</c:v>
                      </c:pt>
                      <c:pt idx="150">
                        <c:v>43341</c:v>
                      </c:pt>
                      <c:pt idx="151">
                        <c:v>43342</c:v>
                      </c:pt>
                      <c:pt idx="152">
                        <c:v>43343</c:v>
                      </c:pt>
                      <c:pt idx="153">
                        <c:v>43344</c:v>
                      </c:pt>
                      <c:pt idx="154">
                        <c:v>43345</c:v>
                      </c:pt>
                      <c:pt idx="155">
                        <c:v>43346</c:v>
                      </c:pt>
                      <c:pt idx="156">
                        <c:v>43347</c:v>
                      </c:pt>
                      <c:pt idx="157">
                        <c:v>43348</c:v>
                      </c:pt>
                      <c:pt idx="158">
                        <c:v>43349</c:v>
                      </c:pt>
                      <c:pt idx="159">
                        <c:v>43350</c:v>
                      </c:pt>
                      <c:pt idx="160">
                        <c:v>43351</c:v>
                      </c:pt>
                      <c:pt idx="161">
                        <c:v>43352</c:v>
                      </c:pt>
                      <c:pt idx="162">
                        <c:v>43353</c:v>
                      </c:pt>
                      <c:pt idx="163">
                        <c:v>43354</c:v>
                      </c:pt>
                      <c:pt idx="164">
                        <c:v>43355</c:v>
                      </c:pt>
                      <c:pt idx="165">
                        <c:v>43356</c:v>
                      </c:pt>
                      <c:pt idx="166">
                        <c:v>43357</c:v>
                      </c:pt>
                      <c:pt idx="167">
                        <c:v>43358</c:v>
                      </c:pt>
                      <c:pt idx="168">
                        <c:v>43359</c:v>
                      </c:pt>
                      <c:pt idx="169">
                        <c:v>43360</c:v>
                      </c:pt>
                      <c:pt idx="170">
                        <c:v>43361</c:v>
                      </c:pt>
                      <c:pt idx="171">
                        <c:v>43362</c:v>
                      </c:pt>
                      <c:pt idx="172">
                        <c:v>43363</c:v>
                      </c:pt>
                      <c:pt idx="173">
                        <c:v>43364</c:v>
                      </c:pt>
                      <c:pt idx="174">
                        <c:v>43365</c:v>
                      </c:pt>
                      <c:pt idx="175">
                        <c:v>43366</c:v>
                      </c:pt>
                      <c:pt idx="176">
                        <c:v>43367</c:v>
                      </c:pt>
                      <c:pt idx="177">
                        <c:v>43368</c:v>
                      </c:pt>
                      <c:pt idx="178">
                        <c:v>43369</c:v>
                      </c:pt>
                      <c:pt idx="179">
                        <c:v>43370</c:v>
                      </c:pt>
                      <c:pt idx="180">
                        <c:v>43371</c:v>
                      </c:pt>
                      <c:pt idx="181">
                        <c:v>43372</c:v>
                      </c:pt>
                      <c:pt idx="182">
                        <c:v>43373</c:v>
                      </c:pt>
                      <c:pt idx="183">
                        <c:v>43374</c:v>
                      </c:pt>
                      <c:pt idx="184">
                        <c:v>43375</c:v>
                      </c:pt>
                      <c:pt idx="185">
                        <c:v>43376</c:v>
                      </c:pt>
                      <c:pt idx="186">
                        <c:v>43377</c:v>
                      </c:pt>
                      <c:pt idx="187">
                        <c:v>43378</c:v>
                      </c:pt>
                      <c:pt idx="188">
                        <c:v>43379</c:v>
                      </c:pt>
                      <c:pt idx="189">
                        <c:v>43380</c:v>
                      </c:pt>
                      <c:pt idx="190">
                        <c:v>43381</c:v>
                      </c:pt>
                      <c:pt idx="191">
                        <c:v>43382</c:v>
                      </c:pt>
                      <c:pt idx="192">
                        <c:v>43383</c:v>
                      </c:pt>
                      <c:pt idx="193">
                        <c:v>43384</c:v>
                      </c:pt>
                      <c:pt idx="194">
                        <c:v>43385</c:v>
                      </c:pt>
                      <c:pt idx="195">
                        <c:v>43386</c:v>
                      </c:pt>
                      <c:pt idx="196">
                        <c:v>43387</c:v>
                      </c:pt>
                      <c:pt idx="197">
                        <c:v>43388</c:v>
                      </c:pt>
                      <c:pt idx="198">
                        <c:v>43389</c:v>
                      </c:pt>
                      <c:pt idx="199">
                        <c:v>43390</c:v>
                      </c:pt>
                      <c:pt idx="200">
                        <c:v>43391</c:v>
                      </c:pt>
                      <c:pt idx="201">
                        <c:v>43392</c:v>
                      </c:pt>
                      <c:pt idx="202">
                        <c:v>43393</c:v>
                      </c:pt>
                      <c:pt idx="203">
                        <c:v>43394</c:v>
                      </c:pt>
                      <c:pt idx="204">
                        <c:v>43395</c:v>
                      </c:pt>
                      <c:pt idx="205">
                        <c:v>43396</c:v>
                      </c:pt>
                      <c:pt idx="206">
                        <c:v>43397</c:v>
                      </c:pt>
                      <c:pt idx="207">
                        <c:v>43398</c:v>
                      </c:pt>
                      <c:pt idx="208">
                        <c:v>43399</c:v>
                      </c:pt>
                      <c:pt idx="209">
                        <c:v>43400</c:v>
                      </c:pt>
                      <c:pt idx="210">
                        <c:v>43401</c:v>
                      </c:pt>
                      <c:pt idx="211">
                        <c:v>43402</c:v>
                      </c:pt>
                      <c:pt idx="212">
                        <c:v>43403</c:v>
                      </c:pt>
                      <c:pt idx="213">
                        <c:v>43404</c:v>
                      </c:pt>
                      <c:pt idx="214">
                        <c:v>43405</c:v>
                      </c:pt>
                      <c:pt idx="215">
                        <c:v>43406</c:v>
                      </c:pt>
                      <c:pt idx="216">
                        <c:v>43407</c:v>
                      </c:pt>
                      <c:pt idx="217">
                        <c:v>43408</c:v>
                      </c:pt>
                      <c:pt idx="218">
                        <c:v>43409</c:v>
                      </c:pt>
                      <c:pt idx="219">
                        <c:v>43410</c:v>
                      </c:pt>
                      <c:pt idx="220">
                        <c:v>43411</c:v>
                      </c:pt>
                      <c:pt idx="221">
                        <c:v>43412</c:v>
                      </c:pt>
                      <c:pt idx="222">
                        <c:v>43413</c:v>
                      </c:pt>
                      <c:pt idx="223">
                        <c:v>43414</c:v>
                      </c:pt>
                      <c:pt idx="224">
                        <c:v>43415</c:v>
                      </c:pt>
                      <c:pt idx="225">
                        <c:v>43416</c:v>
                      </c:pt>
                      <c:pt idx="226">
                        <c:v>43417</c:v>
                      </c:pt>
                      <c:pt idx="227">
                        <c:v>43418</c:v>
                      </c:pt>
                      <c:pt idx="228">
                        <c:v>43419</c:v>
                      </c:pt>
                      <c:pt idx="229">
                        <c:v>43420</c:v>
                      </c:pt>
                      <c:pt idx="230">
                        <c:v>43421</c:v>
                      </c:pt>
                      <c:pt idx="231">
                        <c:v>43422</c:v>
                      </c:pt>
                      <c:pt idx="232">
                        <c:v>43423</c:v>
                      </c:pt>
                      <c:pt idx="233">
                        <c:v>43424</c:v>
                      </c:pt>
                      <c:pt idx="234">
                        <c:v>43425</c:v>
                      </c:pt>
                      <c:pt idx="235">
                        <c:v>43426</c:v>
                      </c:pt>
                      <c:pt idx="236">
                        <c:v>43427</c:v>
                      </c:pt>
                      <c:pt idx="237">
                        <c:v>43428</c:v>
                      </c:pt>
                      <c:pt idx="238">
                        <c:v>43429</c:v>
                      </c:pt>
                      <c:pt idx="239">
                        <c:v>43430</c:v>
                      </c:pt>
                      <c:pt idx="240">
                        <c:v>43431</c:v>
                      </c:pt>
                      <c:pt idx="241">
                        <c:v>43432</c:v>
                      </c:pt>
                      <c:pt idx="242">
                        <c:v>43433</c:v>
                      </c:pt>
                      <c:pt idx="243">
                        <c:v>43434</c:v>
                      </c:pt>
                      <c:pt idx="244">
                        <c:v>43435</c:v>
                      </c:pt>
                      <c:pt idx="245">
                        <c:v>43436</c:v>
                      </c:pt>
                      <c:pt idx="246">
                        <c:v>43437</c:v>
                      </c:pt>
                      <c:pt idx="247">
                        <c:v>43438</c:v>
                      </c:pt>
                      <c:pt idx="248">
                        <c:v>43439</c:v>
                      </c:pt>
                      <c:pt idx="249">
                        <c:v>43440</c:v>
                      </c:pt>
                      <c:pt idx="250">
                        <c:v>43441</c:v>
                      </c:pt>
                      <c:pt idx="251">
                        <c:v>43442</c:v>
                      </c:pt>
                      <c:pt idx="252">
                        <c:v>43443</c:v>
                      </c:pt>
                      <c:pt idx="253">
                        <c:v>43444</c:v>
                      </c:pt>
                      <c:pt idx="254">
                        <c:v>43445</c:v>
                      </c:pt>
                      <c:pt idx="255">
                        <c:v>43446</c:v>
                      </c:pt>
                      <c:pt idx="256">
                        <c:v>43447</c:v>
                      </c:pt>
                      <c:pt idx="257">
                        <c:v>43448</c:v>
                      </c:pt>
                      <c:pt idx="258">
                        <c:v>43449</c:v>
                      </c:pt>
                      <c:pt idx="259">
                        <c:v>43450</c:v>
                      </c:pt>
                      <c:pt idx="260">
                        <c:v>43451</c:v>
                      </c:pt>
                      <c:pt idx="261">
                        <c:v>43452</c:v>
                      </c:pt>
                      <c:pt idx="262">
                        <c:v>43453</c:v>
                      </c:pt>
                      <c:pt idx="263">
                        <c:v>43454</c:v>
                      </c:pt>
                      <c:pt idx="264">
                        <c:v>43455</c:v>
                      </c:pt>
                      <c:pt idx="265">
                        <c:v>43456</c:v>
                      </c:pt>
                      <c:pt idx="266">
                        <c:v>43457</c:v>
                      </c:pt>
                      <c:pt idx="267">
                        <c:v>43458</c:v>
                      </c:pt>
                      <c:pt idx="268">
                        <c:v>43459</c:v>
                      </c:pt>
                      <c:pt idx="269">
                        <c:v>43460</c:v>
                      </c:pt>
                      <c:pt idx="270">
                        <c:v>43461</c:v>
                      </c:pt>
                      <c:pt idx="271">
                        <c:v>43462</c:v>
                      </c:pt>
                      <c:pt idx="272">
                        <c:v>43463</c:v>
                      </c:pt>
                      <c:pt idx="273">
                        <c:v>43464</c:v>
                      </c:pt>
                      <c:pt idx="274">
                        <c:v>43465</c:v>
                      </c:pt>
                      <c:pt idx="275">
                        <c:v>43466</c:v>
                      </c:pt>
                      <c:pt idx="276">
                        <c:v>43467</c:v>
                      </c:pt>
                      <c:pt idx="277">
                        <c:v>43468</c:v>
                      </c:pt>
                      <c:pt idx="278">
                        <c:v>43469</c:v>
                      </c:pt>
                      <c:pt idx="279">
                        <c:v>43470</c:v>
                      </c:pt>
                      <c:pt idx="280">
                        <c:v>43471</c:v>
                      </c:pt>
                      <c:pt idx="281">
                        <c:v>43472</c:v>
                      </c:pt>
                      <c:pt idx="282">
                        <c:v>43473</c:v>
                      </c:pt>
                      <c:pt idx="283">
                        <c:v>43474</c:v>
                      </c:pt>
                      <c:pt idx="284">
                        <c:v>43475</c:v>
                      </c:pt>
                      <c:pt idx="285">
                        <c:v>43476</c:v>
                      </c:pt>
                      <c:pt idx="286">
                        <c:v>43477</c:v>
                      </c:pt>
                      <c:pt idx="287">
                        <c:v>43478</c:v>
                      </c:pt>
                      <c:pt idx="288">
                        <c:v>43479</c:v>
                      </c:pt>
                      <c:pt idx="289">
                        <c:v>43480</c:v>
                      </c:pt>
                      <c:pt idx="290">
                        <c:v>43481</c:v>
                      </c:pt>
                      <c:pt idx="291">
                        <c:v>43482</c:v>
                      </c:pt>
                      <c:pt idx="292">
                        <c:v>43483</c:v>
                      </c:pt>
                      <c:pt idx="293">
                        <c:v>43484</c:v>
                      </c:pt>
                      <c:pt idx="294">
                        <c:v>43485</c:v>
                      </c:pt>
                      <c:pt idx="295">
                        <c:v>43486</c:v>
                      </c:pt>
                      <c:pt idx="296">
                        <c:v>43487</c:v>
                      </c:pt>
                      <c:pt idx="297">
                        <c:v>43488</c:v>
                      </c:pt>
                      <c:pt idx="298">
                        <c:v>43489</c:v>
                      </c:pt>
                      <c:pt idx="299">
                        <c:v>43490</c:v>
                      </c:pt>
                      <c:pt idx="300">
                        <c:v>43491</c:v>
                      </c:pt>
                      <c:pt idx="301">
                        <c:v>43492</c:v>
                      </c:pt>
                      <c:pt idx="302">
                        <c:v>43493</c:v>
                      </c:pt>
                      <c:pt idx="303">
                        <c:v>43494</c:v>
                      </c:pt>
                      <c:pt idx="304">
                        <c:v>43495</c:v>
                      </c:pt>
                      <c:pt idx="305">
                        <c:v>43496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2'!$AI$10:$AI$315</c15:sqref>
                        </c15:formulaRef>
                      </c:ext>
                    </c:extLst>
                    <c:numCache>
                      <c:formatCode>0.0</c:formatCode>
                      <c:ptCount val="30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7E5-487A-BEA4-AF10EA8F20DF}"/>
                  </c:ext>
                </c:extLst>
              </c15:ser>
            </c15:filteredScatterSeries>
            <c15:filteredScatterSeries>
              <c15:ser>
                <c:idx val="1"/>
                <c:order val="8"/>
                <c:tx>
                  <c:v>Gult bladareal</c:v>
                </c:tx>
                <c:spPr>
                  <a:ln w="19050" cap="rnd">
                    <a:solidFill>
                      <a:srgbClr val="FFC000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2'!$B$10:$B$315</c15:sqref>
                        </c15:formulaRef>
                      </c:ext>
                    </c:extLst>
                    <c:numCache>
                      <c:formatCode>dd/mm/yy;@</c:formatCode>
                      <c:ptCount val="306"/>
                      <c:pt idx="0">
                        <c:v>43191</c:v>
                      </c:pt>
                      <c:pt idx="1">
                        <c:v>43192</c:v>
                      </c:pt>
                      <c:pt idx="2">
                        <c:v>43193</c:v>
                      </c:pt>
                      <c:pt idx="3">
                        <c:v>43194</c:v>
                      </c:pt>
                      <c:pt idx="4">
                        <c:v>43195</c:v>
                      </c:pt>
                      <c:pt idx="5">
                        <c:v>43196</c:v>
                      </c:pt>
                      <c:pt idx="6">
                        <c:v>43197</c:v>
                      </c:pt>
                      <c:pt idx="7">
                        <c:v>43198</c:v>
                      </c:pt>
                      <c:pt idx="8">
                        <c:v>43199</c:v>
                      </c:pt>
                      <c:pt idx="9">
                        <c:v>43200</c:v>
                      </c:pt>
                      <c:pt idx="10">
                        <c:v>43201</c:v>
                      </c:pt>
                      <c:pt idx="11">
                        <c:v>43202</c:v>
                      </c:pt>
                      <c:pt idx="12">
                        <c:v>43203</c:v>
                      </c:pt>
                      <c:pt idx="13">
                        <c:v>43204</c:v>
                      </c:pt>
                      <c:pt idx="14">
                        <c:v>43205</c:v>
                      </c:pt>
                      <c:pt idx="15">
                        <c:v>43206</c:v>
                      </c:pt>
                      <c:pt idx="16">
                        <c:v>43207</c:v>
                      </c:pt>
                      <c:pt idx="17">
                        <c:v>43208</c:v>
                      </c:pt>
                      <c:pt idx="18">
                        <c:v>43209</c:v>
                      </c:pt>
                      <c:pt idx="19">
                        <c:v>43210</c:v>
                      </c:pt>
                      <c:pt idx="20">
                        <c:v>43211</c:v>
                      </c:pt>
                      <c:pt idx="21">
                        <c:v>43212</c:v>
                      </c:pt>
                      <c:pt idx="22">
                        <c:v>43213</c:v>
                      </c:pt>
                      <c:pt idx="23">
                        <c:v>43214</c:v>
                      </c:pt>
                      <c:pt idx="24">
                        <c:v>43215</c:v>
                      </c:pt>
                      <c:pt idx="25">
                        <c:v>43216</c:v>
                      </c:pt>
                      <c:pt idx="26">
                        <c:v>43217</c:v>
                      </c:pt>
                      <c:pt idx="27">
                        <c:v>43218</c:v>
                      </c:pt>
                      <c:pt idx="28">
                        <c:v>43219</c:v>
                      </c:pt>
                      <c:pt idx="29">
                        <c:v>43220</c:v>
                      </c:pt>
                      <c:pt idx="30">
                        <c:v>43221</c:v>
                      </c:pt>
                      <c:pt idx="31">
                        <c:v>43222</c:v>
                      </c:pt>
                      <c:pt idx="32">
                        <c:v>43223</c:v>
                      </c:pt>
                      <c:pt idx="33">
                        <c:v>43224</c:v>
                      </c:pt>
                      <c:pt idx="34">
                        <c:v>43225</c:v>
                      </c:pt>
                      <c:pt idx="35">
                        <c:v>43226</c:v>
                      </c:pt>
                      <c:pt idx="36">
                        <c:v>43227</c:v>
                      </c:pt>
                      <c:pt idx="37">
                        <c:v>43228</c:v>
                      </c:pt>
                      <c:pt idx="38">
                        <c:v>43229</c:v>
                      </c:pt>
                      <c:pt idx="39">
                        <c:v>43230</c:v>
                      </c:pt>
                      <c:pt idx="40">
                        <c:v>43231</c:v>
                      </c:pt>
                      <c:pt idx="41">
                        <c:v>43232</c:v>
                      </c:pt>
                      <c:pt idx="42">
                        <c:v>43233</c:v>
                      </c:pt>
                      <c:pt idx="43">
                        <c:v>43234</c:v>
                      </c:pt>
                      <c:pt idx="44">
                        <c:v>43235</c:v>
                      </c:pt>
                      <c:pt idx="45">
                        <c:v>43236</c:v>
                      </c:pt>
                      <c:pt idx="46">
                        <c:v>43237</c:v>
                      </c:pt>
                      <c:pt idx="47">
                        <c:v>43238</c:v>
                      </c:pt>
                      <c:pt idx="48">
                        <c:v>43239</c:v>
                      </c:pt>
                      <c:pt idx="49">
                        <c:v>43240</c:v>
                      </c:pt>
                      <c:pt idx="50">
                        <c:v>43241</c:v>
                      </c:pt>
                      <c:pt idx="51">
                        <c:v>43242</c:v>
                      </c:pt>
                      <c:pt idx="52">
                        <c:v>43243</c:v>
                      </c:pt>
                      <c:pt idx="53">
                        <c:v>43244</c:v>
                      </c:pt>
                      <c:pt idx="54">
                        <c:v>43245</c:v>
                      </c:pt>
                      <c:pt idx="55">
                        <c:v>43246</c:v>
                      </c:pt>
                      <c:pt idx="56">
                        <c:v>43247</c:v>
                      </c:pt>
                      <c:pt idx="57">
                        <c:v>43248</c:v>
                      </c:pt>
                      <c:pt idx="58">
                        <c:v>43249</c:v>
                      </c:pt>
                      <c:pt idx="59">
                        <c:v>43250</c:v>
                      </c:pt>
                      <c:pt idx="60">
                        <c:v>43251</c:v>
                      </c:pt>
                      <c:pt idx="61">
                        <c:v>43252</c:v>
                      </c:pt>
                      <c:pt idx="62">
                        <c:v>43253</c:v>
                      </c:pt>
                      <c:pt idx="63">
                        <c:v>43254</c:v>
                      </c:pt>
                      <c:pt idx="64">
                        <c:v>43255</c:v>
                      </c:pt>
                      <c:pt idx="65">
                        <c:v>43256</c:v>
                      </c:pt>
                      <c:pt idx="66">
                        <c:v>43257</c:v>
                      </c:pt>
                      <c:pt idx="67">
                        <c:v>43258</c:v>
                      </c:pt>
                      <c:pt idx="68">
                        <c:v>43259</c:v>
                      </c:pt>
                      <c:pt idx="69">
                        <c:v>43260</c:v>
                      </c:pt>
                      <c:pt idx="70">
                        <c:v>43261</c:v>
                      </c:pt>
                      <c:pt idx="71">
                        <c:v>43262</c:v>
                      </c:pt>
                      <c:pt idx="72">
                        <c:v>43263</c:v>
                      </c:pt>
                      <c:pt idx="73">
                        <c:v>43264</c:v>
                      </c:pt>
                      <c:pt idx="74">
                        <c:v>43265</c:v>
                      </c:pt>
                      <c:pt idx="75">
                        <c:v>43266</c:v>
                      </c:pt>
                      <c:pt idx="76">
                        <c:v>43267</c:v>
                      </c:pt>
                      <c:pt idx="77">
                        <c:v>43268</c:v>
                      </c:pt>
                      <c:pt idx="78">
                        <c:v>43269</c:v>
                      </c:pt>
                      <c:pt idx="79">
                        <c:v>43270</c:v>
                      </c:pt>
                      <c:pt idx="80">
                        <c:v>43271</c:v>
                      </c:pt>
                      <c:pt idx="81">
                        <c:v>43272</c:v>
                      </c:pt>
                      <c:pt idx="82">
                        <c:v>43273</c:v>
                      </c:pt>
                      <c:pt idx="83">
                        <c:v>43274</c:v>
                      </c:pt>
                      <c:pt idx="84">
                        <c:v>43275</c:v>
                      </c:pt>
                      <c:pt idx="85">
                        <c:v>43276</c:v>
                      </c:pt>
                      <c:pt idx="86">
                        <c:v>43277</c:v>
                      </c:pt>
                      <c:pt idx="87">
                        <c:v>43278</c:v>
                      </c:pt>
                      <c:pt idx="88">
                        <c:v>43279</c:v>
                      </c:pt>
                      <c:pt idx="89">
                        <c:v>43280</c:v>
                      </c:pt>
                      <c:pt idx="90">
                        <c:v>43281</c:v>
                      </c:pt>
                      <c:pt idx="91">
                        <c:v>43282</c:v>
                      </c:pt>
                      <c:pt idx="92">
                        <c:v>43283</c:v>
                      </c:pt>
                      <c:pt idx="93">
                        <c:v>43284</c:v>
                      </c:pt>
                      <c:pt idx="94">
                        <c:v>43285</c:v>
                      </c:pt>
                      <c:pt idx="95">
                        <c:v>43286</c:v>
                      </c:pt>
                      <c:pt idx="96">
                        <c:v>43287</c:v>
                      </c:pt>
                      <c:pt idx="97">
                        <c:v>43288</c:v>
                      </c:pt>
                      <c:pt idx="98">
                        <c:v>43289</c:v>
                      </c:pt>
                      <c:pt idx="99">
                        <c:v>43290</c:v>
                      </c:pt>
                      <c:pt idx="100">
                        <c:v>43291</c:v>
                      </c:pt>
                      <c:pt idx="101">
                        <c:v>43292</c:v>
                      </c:pt>
                      <c:pt idx="102">
                        <c:v>43293</c:v>
                      </c:pt>
                      <c:pt idx="103">
                        <c:v>43294</c:v>
                      </c:pt>
                      <c:pt idx="104">
                        <c:v>43295</c:v>
                      </c:pt>
                      <c:pt idx="105">
                        <c:v>43296</c:v>
                      </c:pt>
                      <c:pt idx="106">
                        <c:v>43297</c:v>
                      </c:pt>
                      <c:pt idx="107">
                        <c:v>43298</c:v>
                      </c:pt>
                      <c:pt idx="108">
                        <c:v>43299</c:v>
                      </c:pt>
                      <c:pt idx="109">
                        <c:v>43300</c:v>
                      </c:pt>
                      <c:pt idx="110">
                        <c:v>43301</c:v>
                      </c:pt>
                      <c:pt idx="111">
                        <c:v>43302</c:v>
                      </c:pt>
                      <c:pt idx="112">
                        <c:v>43303</c:v>
                      </c:pt>
                      <c:pt idx="113">
                        <c:v>43304</c:v>
                      </c:pt>
                      <c:pt idx="114">
                        <c:v>43305</c:v>
                      </c:pt>
                      <c:pt idx="115">
                        <c:v>43306</c:v>
                      </c:pt>
                      <c:pt idx="116">
                        <c:v>43307</c:v>
                      </c:pt>
                      <c:pt idx="117">
                        <c:v>43308</c:v>
                      </c:pt>
                      <c:pt idx="118">
                        <c:v>43309</c:v>
                      </c:pt>
                      <c:pt idx="119">
                        <c:v>43310</c:v>
                      </c:pt>
                      <c:pt idx="120">
                        <c:v>43311</c:v>
                      </c:pt>
                      <c:pt idx="121">
                        <c:v>43312</c:v>
                      </c:pt>
                      <c:pt idx="122">
                        <c:v>43313</c:v>
                      </c:pt>
                      <c:pt idx="123">
                        <c:v>43314</c:v>
                      </c:pt>
                      <c:pt idx="124">
                        <c:v>43315</c:v>
                      </c:pt>
                      <c:pt idx="125">
                        <c:v>43316</c:v>
                      </c:pt>
                      <c:pt idx="126">
                        <c:v>43317</c:v>
                      </c:pt>
                      <c:pt idx="127">
                        <c:v>43318</c:v>
                      </c:pt>
                      <c:pt idx="128">
                        <c:v>43319</c:v>
                      </c:pt>
                      <c:pt idx="129">
                        <c:v>43320</c:v>
                      </c:pt>
                      <c:pt idx="130">
                        <c:v>43321</c:v>
                      </c:pt>
                      <c:pt idx="131">
                        <c:v>43322</c:v>
                      </c:pt>
                      <c:pt idx="132">
                        <c:v>43323</c:v>
                      </c:pt>
                      <c:pt idx="133">
                        <c:v>43324</c:v>
                      </c:pt>
                      <c:pt idx="134">
                        <c:v>43325</c:v>
                      </c:pt>
                      <c:pt idx="135">
                        <c:v>43326</c:v>
                      </c:pt>
                      <c:pt idx="136">
                        <c:v>43327</c:v>
                      </c:pt>
                      <c:pt idx="137">
                        <c:v>43328</c:v>
                      </c:pt>
                      <c:pt idx="138">
                        <c:v>43329</c:v>
                      </c:pt>
                      <c:pt idx="139">
                        <c:v>43330</c:v>
                      </c:pt>
                      <c:pt idx="140">
                        <c:v>43331</c:v>
                      </c:pt>
                      <c:pt idx="141">
                        <c:v>43332</c:v>
                      </c:pt>
                      <c:pt idx="142">
                        <c:v>43333</c:v>
                      </c:pt>
                      <c:pt idx="143">
                        <c:v>43334</c:v>
                      </c:pt>
                      <c:pt idx="144">
                        <c:v>43335</c:v>
                      </c:pt>
                      <c:pt idx="145">
                        <c:v>43336</c:v>
                      </c:pt>
                      <c:pt idx="146">
                        <c:v>43337</c:v>
                      </c:pt>
                      <c:pt idx="147">
                        <c:v>43338</c:v>
                      </c:pt>
                      <c:pt idx="148">
                        <c:v>43339</c:v>
                      </c:pt>
                      <c:pt idx="149">
                        <c:v>43340</c:v>
                      </c:pt>
                      <c:pt idx="150">
                        <c:v>43341</c:v>
                      </c:pt>
                      <c:pt idx="151">
                        <c:v>43342</c:v>
                      </c:pt>
                      <c:pt idx="152">
                        <c:v>43343</c:v>
                      </c:pt>
                      <c:pt idx="153">
                        <c:v>43344</c:v>
                      </c:pt>
                      <c:pt idx="154">
                        <c:v>43345</c:v>
                      </c:pt>
                      <c:pt idx="155">
                        <c:v>43346</c:v>
                      </c:pt>
                      <c:pt idx="156">
                        <c:v>43347</c:v>
                      </c:pt>
                      <c:pt idx="157">
                        <c:v>43348</c:v>
                      </c:pt>
                      <c:pt idx="158">
                        <c:v>43349</c:v>
                      </c:pt>
                      <c:pt idx="159">
                        <c:v>43350</c:v>
                      </c:pt>
                      <c:pt idx="160">
                        <c:v>43351</c:v>
                      </c:pt>
                      <c:pt idx="161">
                        <c:v>43352</c:v>
                      </c:pt>
                      <c:pt idx="162">
                        <c:v>43353</c:v>
                      </c:pt>
                      <c:pt idx="163">
                        <c:v>43354</c:v>
                      </c:pt>
                      <c:pt idx="164">
                        <c:v>43355</c:v>
                      </c:pt>
                      <c:pt idx="165">
                        <c:v>43356</c:v>
                      </c:pt>
                      <c:pt idx="166">
                        <c:v>43357</c:v>
                      </c:pt>
                      <c:pt idx="167">
                        <c:v>43358</c:v>
                      </c:pt>
                      <c:pt idx="168">
                        <c:v>43359</c:v>
                      </c:pt>
                      <c:pt idx="169">
                        <c:v>43360</c:v>
                      </c:pt>
                      <c:pt idx="170">
                        <c:v>43361</c:v>
                      </c:pt>
                      <c:pt idx="171">
                        <c:v>43362</c:v>
                      </c:pt>
                      <c:pt idx="172">
                        <c:v>43363</c:v>
                      </c:pt>
                      <c:pt idx="173">
                        <c:v>43364</c:v>
                      </c:pt>
                      <c:pt idx="174">
                        <c:v>43365</c:v>
                      </c:pt>
                      <c:pt idx="175">
                        <c:v>43366</c:v>
                      </c:pt>
                      <c:pt idx="176">
                        <c:v>43367</c:v>
                      </c:pt>
                      <c:pt idx="177">
                        <c:v>43368</c:v>
                      </c:pt>
                      <c:pt idx="178">
                        <c:v>43369</c:v>
                      </c:pt>
                      <c:pt idx="179">
                        <c:v>43370</c:v>
                      </c:pt>
                      <c:pt idx="180">
                        <c:v>43371</c:v>
                      </c:pt>
                      <c:pt idx="181">
                        <c:v>43372</c:v>
                      </c:pt>
                      <c:pt idx="182">
                        <c:v>43373</c:v>
                      </c:pt>
                      <c:pt idx="183">
                        <c:v>43374</c:v>
                      </c:pt>
                      <c:pt idx="184">
                        <c:v>43375</c:v>
                      </c:pt>
                      <c:pt idx="185">
                        <c:v>43376</c:v>
                      </c:pt>
                      <c:pt idx="186">
                        <c:v>43377</c:v>
                      </c:pt>
                      <c:pt idx="187">
                        <c:v>43378</c:v>
                      </c:pt>
                      <c:pt idx="188">
                        <c:v>43379</c:v>
                      </c:pt>
                      <c:pt idx="189">
                        <c:v>43380</c:v>
                      </c:pt>
                      <c:pt idx="190">
                        <c:v>43381</c:v>
                      </c:pt>
                      <c:pt idx="191">
                        <c:v>43382</c:v>
                      </c:pt>
                      <c:pt idx="192">
                        <c:v>43383</c:v>
                      </c:pt>
                      <c:pt idx="193">
                        <c:v>43384</c:v>
                      </c:pt>
                      <c:pt idx="194">
                        <c:v>43385</c:v>
                      </c:pt>
                      <c:pt idx="195">
                        <c:v>43386</c:v>
                      </c:pt>
                      <c:pt idx="196">
                        <c:v>43387</c:v>
                      </c:pt>
                      <c:pt idx="197">
                        <c:v>43388</c:v>
                      </c:pt>
                      <c:pt idx="198">
                        <c:v>43389</c:v>
                      </c:pt>
                      <c:pt idx="199">
                        <c:v>43390</c:v>
                      </c:pt>
                      <c:pt idx="200">
                        <c:v>43391</c:v>
                      </c:pt>
                      <c:pt idx="201">
                        <c:v>43392</c:v>
                      </c:pt>
                      <c:pt idx="202">
                        <c:v>43393</c:v>
                      </c:pt>
                      <c:pt idx="203">
                        <c:v>43394</c:v>
                      </c:pt>
                      <c:pt idx="204">
                        <c:v>43395</c:v>
                      </c:pt>
                      <c:pt idx="205">
                        <c:v>43396</c:v>
                      </c:pt>
                      <c:pt idx="206">
                        <c:v>43397</c:v>
                      </c:pt>
                      <c:pt idx="207">
                        <c:v>43398</c:v>
                      </c:pt>
                      <c:pt idx="208">
                        <c:v>43399</c:v>
                      </c:pt>
                      <c:pt idx="209">
                        <c:v>43400</c:v>
                      </c:pt>
                      <c:pt idx="210">
                        <c:v>43401</c:v>
                      </c:pt>
                      <c:pt idx="211">
                        <c:v>43402</c:v>
                      </c:pt>
                      <c:pt idx="212">
                        <c:v>43403</c:v>
                      </c:pt>
                      <c:pt idx="213">
                        <c:v>43404</c:v>
                      </c:pt>
                      <c:pt idx="214">
                        <c:v>43405</c:v>
                      </c:pt>
                      <c:pt idx="215">
                        <c:v>43406</c:v>
                      </c:pt>
                      <c:pt idx="216">
                        <c:v>43407</c:v>
                      </c:pt>
                      <c:pt idx="217">
                        <c:v>43408</c:v>
                      </c:pt>
                      <c:pt idx="218">
                        <c:v>43409</c:v>
                      </c:pt>
                      <c:pt idx="219">
                        <c:v>43410</c:v>
                      </c:pt>
                      <c:pt idx="220">
                        <c:v>43411</c:v>
                      </c:pt>
                      <c:pt idx="221">
                        <c:v>43412</c:v>
                      </c:pt>
                      <c:pt idx="222">
                        <c:v>43413</c:v>
                      </c:pt>
                      <c:pt idx="223">
                        <c:v>43414</c:v>
                      </c:pt>
                      <c:pt idx="224">
                        <c:v>43415</c:v>
                      </c:pt>
                      <c:pt idx="225">
                        <c:v>43416</c:v>
                      </c:pt>
                      <c:pt idx="226">
                        <c:v>43417</c:v>
                      </c:pt>
                      <c:pt idx="227">
                        <c:v>43418</c:v>
                      </c:pt>
                      <c:pt idx="228">
                        <c:v>43419</c:v>
                      </c:pt>
                      <c:pt idx="229">
                        <c:v>43420</c:v>
                      </c:pt>
                      <c:pt idx="230">
                        <c:v>43421</c:v>
                      </c:pt>
                      <c:pt idx="231">
                        <c:v>43422</c:v>
                      </c:pt>
                      <c:pt idx="232">
                        <c:v>43423</c:v>
                      </c:pt>
                      <c:pt idx="233">
                        <c:v>43424</c:v>
                      </c:pt>
                      <c:pt idx="234">
                        <c:v>43425</c:v>
                      </c:pt>
                      <c:pt idx="235">
                        <c:v>43426</c:v>
                      </c:pt>
                      <c:pt idx="236">
                        <c:v>43427</c:v>
                      </c:pt>
                      <c:pt idx="237">
                        <c:v>43428</c:v>
                      </c:pt>
                      <c:pt idx="238">
                        <c:v>43429</c:v>
                      </c:pt>
                      <c:pt idx="239">
                        <c:v>43430</c:v>
                      </c:pt>
                      <c:pt idx="240">
                        <c:v>43431</c:v>
                      </c:pt>
                      <c:pt idx="241">
                        <c:v>43432</c:v>
                      </c:pt>
                      <c:pt idx="242">
                        <c:v>43433</c:v>
                      </c:pt>
                      <c:pt idx="243">
                        <c:v>43434</c:v>
                      </c:pt>
                      <c:pt idx="244">
                        <c:v>43435</c:v>
                      </c:pt>
                      <c:pt idx="245">
                        <c:v>43436</c:v>
                      </c:pt>
                      <c:pt idx="246">
                        <c:v>43437</c:v>
                      </c:pt>
                      <c:pt idx="247">
                        <c:v>43438</c:v>
                      </c:pt>
                      <c:pt idx="248">
                        <c:v>43439</c:v>
                      </c:pt>
                      <c:pt idx="249">
                        <c:v>43440</c:v>
                      </c:pt>
                      <c:pt idx="250">
                        <c:v>43441</c:v>
                      </c:pt>
                      <c:pt idx="251">
                        <c:v>43442</c:v>
                      </c:pt>
                      <c:pt idx="252">
                        <c:v>43443</c:v>
                      </c:pt>
                      <c:pt idx="253">
                        <c:v>43444</c:v>
                      </c:pt>
                      <c:pt idx="254">
                        <c:v>43445</c:v>
                      </c:pt>
                      <c:pt idx="255">
                        <c:v>43446</c:v>
                      </c:pt>
                      <c:pt idx="256">
                        <c:v>43447</c:v>
                      </c:pt>
                      <c:pt idx="257">
                        <c:v>43448</c:v>
                      </c:pt>
                      <c:pt idx="258">
                        <c:v>43449</c:v>
                      </c:pt>
                      <c:pt idx="259">
                        <c:v>43450</c:v>
                      </c:pt>
                      <c:pt idx="260">
                        <c:v>43451</c:v>
                      </c:pt>
                      <c:pt idx="261">
                        <c:v>43452</c:v>
                      </c:pt>
                      <c:pt idx="262">
                        <c:v>43453</c:v>
                      </c:pt>
                      <c:pt idx="263">
                        <c:v>43454</c:v>
                      </c:pt>
                      <c:pt idx="264">
                        <c:v>43455</c:v>
                      </c:pt>
                      <c:pt idx="265">
                        <c:v>43456</c:v>
                      </c:pt>
                      <c:pt idx="266">
                        <c:v>43457</c:v>
                      </c:pt>
                      <c:pt idx="267">
                        <c:v>43458</c:v>
                      </c:pt>
                      <c:pt idx="268">
                        <c:v>43459</c:v>
                      </c:pt>
                      <c:pt idx="269">
                        <c:v>43460</c:v>
                      </c:pt>
                      <c:pt idx="270">
                        <c:v>43461</c:v>
                      </c:pt>
                      <c:pt idx="271">
                        <c:v>43462</c:v>
                      </c:pt>
                      <c:pt idx="272">
                        <c:v>43463</c:v>
                      </c:pt>
                      <c:pt idx="273">
                        <c:v>43464</c:v>
                      </c:pt>
                      <c:pt idx="274">
                        <c:v>43465</c:v>
                      </c:pt>
                      <c:pt idx="275">
                        <c:v>43466</c:v>
                      </c:pt>
                      <c:pt idx="276">
                        <c:v>43467</c:v>
                      </c:pt>
                      <c:pt idx="277">
                        <c:v>43468</c:v>
                      </c:pt>
                      <c:pt idx="278">
                        <c:v>43469</c:v>
                      </c:pt>
                      <c:pt idx="279">
                        <c:v>43470</c:v>
                      </c:pt>
                      <c:pt idx="280">
                        <c:v>43471</c:v>
                      </c:pt>
                      <c:pt idx="281">
                        <c:v>43472</c:v>
                      </c:pt>
                      <c:pt idx="282">
                        <c:v>43473</c:v>
                      </c:pt>
                      <c:pt idx="283">
                        <c:v>43474</c:v>
                      </c:pt>
                      <c:pt idx="284">
                        <c:v>43475</c:v>
                      </c:pt>
                      <c:pt idx="285">
                        <c:v>43476</c:v>
                      </c:pt>
                      <c:pt idx="286">
                        <c:v>43477</c:v>
                      </c:pt>
                      <c:pt idx="287">
                        <c:v>43478</c:v>
                      </c:pt>
                      <c:pt idx="288">
                        <c:v>43479</c:v>
                      </c:pt>
                      <c:pt idx="289">
                        <c:v>43480</c:v>
                      </c:pt>
                      <c:pt idx="290">
                        <c:v>43481</c:v>
                      </c:pt>
                      <c:pt idx="291">
                        <c:v>43482</c:v>
                      </c:pt>
                      <c:pt idx="292">
                        <c:v>43483</c:v>
                      </c:pt>
                      <c:pt idx="293">
                        <c:v>43484</c:v>
                      </c:pt>
                      <c:pt idx="294">
                        <c:v>43485</c:v>
                      </c:pt>
                      <c:pt idx="295">
                        <c:v>43486</c:v>
                      </c:pt>
                      <c:pt idx="296">
                        <c:v>43487</c:v>
                      </c:pt>
                      <c:pt idx="297">
                        <c:v>43488</c:v>
                      </c:pt>
                      <c:pt idx="298">
                        <c:v>43489</c:v>
                      </c:pt>
                      <c:pt idx="299">
                        <c:v>43490</c:v>
                      </c:pt>
                      <c:pt idx="300">
                        <c:v>43491</c:v>
                      </c:pt>
                      <c:pt idx="301">
                        <c:v>43492</c:v>
                      </c:pt>
                      <c:pt idx="302">
                        <c:v>43493</c:v>
                      </c:pt>
                      <c:pt idx="303">
                        <c:v>43494</c:v>
                      </c:pt>
                      <c:pt idx="304">
                        <c:v>43495</c:v>
                      </c:pt>
                      <c:pt idx="305">
                        <c:v>43496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2'!$AJ$10:$AJ$315</c15:sqref>
                        </c15:formulaRef>
                      </c:ext>
                    </c:extLst>
                    <c:numCache>
                      <c:formatCode>0.0</c:formatCode>
                      <c:ptCount val="30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7E5-487A-BEA4-AF10EA8F20DF}"/>
                  </c:ext>
                </c:extLst>
              </c15:ser>
            </c15:filteredScatterSeries>
          </c:ext>
        </c:extLst>
      </c:scatterChart>
      <c:scatterChart>
        <c:scatterStyle val="lineMarker"/>
        <c:varyColors val="0"/>
        <c:ser>
          <c:idx val="2"/>
          <c:order val="1"/>
          <c:tx>
            <c:v>Roddybde</c:v>
          </c:tx>
          <c:spPr>
            <a:ln w="317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'Afgrødemodel 2'!$B$10:$B$315</c:f>
              <c:numCache>
                <c:formatCode>dd/mm/yy;@</c:formatCode>
                <c:ptCount val="306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</c:numCache>
            </c:numRef>
          </c:xVal>
          <c:yVal>
            <c:numRef>
              <c:f>'Afgrødemodel 2'!$AS$10:$AS$315</c:f>
              <c:numCache>
                <c:formatCode>General</c:formatCode>
                <c:ptCount val="30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7E5-487A-BEA4-AF10EA8F2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1150456"/>
        <c:axId val="581152752"/>
      </c:scatterChart>
      <c:valAx>
        <c:axId val="471196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6]mmmm\ ;@" sourceLinked="0"/>
        <c:majorTickMark val="none"/>
        <c:minorTickMark val="none"/>
        <c:tickLblPos val="low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71197088"/>
        <c:crosses val="autoZero"/>
        <c:crossBetween val="midCat"/>
        <c:majorUnit val="60"/>
      </c:valAx>
      <c:valAx>
        <c:axId val="471197088"/>
        <c:scaling>
          <c:orientation val="minMax"/>
          <c:max val="6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100" b="0">
                    <a:solidFill>
                      <a:schemeClr val="tx1"/>
                    </a:solidFill>
                  </a:rPr>
                  <a:t>  Bladarealindeks</a:t>
                </a:r>
              </a:p>
            </c:rich>
          </c:tx>
          <c:layout>
            <c:manualLayout>
              <c:xMode val="edge"/>
              <c:yMode val="edge"/>
              <c:x val="4.0964881896264856E-2"/>
              <c:y val="0.55438565777669702"/>
            </c:manualLayout>
          </c:layout>
          <c:overlay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71196760"/>
        <c:crossesAt val="0"/>
        <c:crossBetween val="midCat"/>
      </c:valAx>
      <c:valAx>
        <c:axId val="581152752"/>
        <c:scaling>
          <c:orientation val="minMax"/>
          <c:max val="100"/>
          <c:min val="-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100" b="0">
                    <a:solidFill>
                      <a:schemeClr val="tx1"/>
                    </a:solidFill>
                  </a:rPr>
                  <a:t>       Roddybde, cm</a:t>
                </a:r>
              </a:p>
            </c:rich>
          </c:tx>
          <c:layout>
            <c:manualLayout>
              <c:xMode val="edge"/>
              <c:yMode val="edge"/>
              <c:x val="0.90353208137460472"/>
              <c:y val="8.0731294423615541E-2"/>
            </c:manualLayout>
          </c:layout>
          <c:overlay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581150456"/>
        <c:crosses val="max"/>
        <c:crossBetween val="midCat"/>
      </c:valAx>
      <c:valAx>
        <c:axId val="581150456"/>
        <c:scaling>
          <c:orientation val="minMax"/>
        </c:scaling>
        <c:delete val="1"/>
        <c:axPos val="b"/>
        <c:numFmt formatCode="dd/mm/yy;@" sourceLinked="1"/>
        <c:majorTickMark val="out"/>
        <c:minorTickMark val="none"/>
        <c:tickLblPos val="nextTo"/>
        <c:crossAx val="581152752"/>
        <c:crossesAt val="0"/>
        <c:crossBetween val="midCat"/>
      </c:valAx>
      <c:spPr>
        <a:noFill/>
        <a:ln w="15875">
          <a:solidFill>
            <a:schemeClr val="tx1"/>
          </a:solidFill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0674767714211297"/>
          <c:y val="0.64583508305080006"/>
          <c:w val="0.20807941200458485"/>
          <c:h val="0.1513639274743008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Grønt bladareal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'Afgrødemodel 3'!$B$10:$B$315</c:f>
              <c:numCache>
                <c:formatCode>dd/mm/yy;@</c:formatCode>
                <c:ptCount val="306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</c:numCache>
            </c:numRef>
          </c:xVal>
          <c:yVal>
            <c:numRef>
              <c:f>'Afgrødemodel 3'!$AB$10:$AB$315</c:f>
              <c:numCache>
                <c:formatCode>0.0</c:formatCode>
                <c:ptCount val="30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5.3321043155743264E-2</c:v>
                </c:pt>
                <c:pt idx="138">
                  <c:v>0.10647830268680292</c:v>
                </c:pt>
                <c:pt idx="139">
                  <c:v>0.15979757475641143</c:v>
                </c:pt>
                <c:pt idx="140">
                  <c:v>0.2251149842869502</c:v>
                </c:pt>
                <c:pt idx="141">
                  <c:v>0.29181485234289961</c:v>
                </c:pt>
                <c:pt idx="142">
                  <c:v>0.35959251141962201</c:v>
                </c:pt>
                <c:pt idx="143">
                  <c:v>0.45329271251573899</c:v>
                </c:pt>
                <c:pt idx="144">
                  <c:v>0.55382918592897767</c:v>
                </c:pt>
                <c:pt idx="145">
                  <c:v>0.63734289165287561</c:v>
                </c:pt>
                <c:pt idx="146">
                  <c:v>0.71509964717675634</c:v>
                </c:pt>
                <c:pt idx="147">
                  <c:v>0.80025107689521957</c:v>
                </c:pt>
                <c:pt idx="148">
                  <c:v>0.90254498867975186</c:v>
                </c:pt>
                <c:pt idx="149">
                  <c:v>1.0217880298537183</c:v>
                </c:pt>
                <c:pt idx="150">
                  <c:v>1.1494087460194991</c:v>
                </c:pt>
                <c:pt idx="151">
                  <c:v>1.2886857176658491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44-4946-812B-1CE192835912}"/>
            </c:ext>
          </c:extLst>
        </c:ser>
        <c:ser>
          <c:idx val="6"/>
          <c:order val="5"/>
          <c:tx>
            <c:v>F4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'Afgrødemodel 3'!$B$125:$B$176</c:f>
              <c:numCache>
                <c:formatCode>dd/mm/yy;@</c:formatCode>
                <c:ptCount val="52"/>
                <c:pt idx="0">
                  <c:v>43306</c:v>
                </c:pt>
                <c:pt idx="1">
                  <c:v>43307</c:v>
                </c:pt>
                <c:pt idx="2">
                  <c:v>43308</c:v>
                </c:pt>
                <c:pt idx="3">
                  <c:v>43309</c:v>
                </c:pt>
                <c:pt idx="4">
                  <c:v>43310</c:v>
                </c:pt>
                <c:pt idx="5">
                  <c:v>43311</c:v>
                </c:pt>
                <c:pt idx="6">
                  <c:v>43312</c:v>
                </c:pt>
                <c:pt idx="7">
                  <c:v>43313</c:v>
                </c:pt>
                <c:pt idx="8">
                  <c:v>43314</c:v>
                </c:pt>
                <c:pt idx="9">
                  <c:v>43315</c:v>
                </c:pt>
                <c:pt idx="10">
                  <c:v>43316</c:v>
                </c:pt>
                <c:pt idx="11">
                  <c:v>43317</c:v>
                </c:pt>
                <c:pt idx="12">
                  <c:v>43318</c:v>
                </c:pt>
                <c:pt idx="13">
                  <c:v>43319</c:v>
                </c:pt>
                <c:pt idx="14">
                  <c:v>43320</c:v>
                </c:pt>
                <c:pt idx="15">
                  <c:v>43321</c:v>
                </c:pt>
                <c:pt idx="16">
                  <c:v>43322</c:v>
                </c:pt>
                <c:pt idx="17">
                  <c:v>43323</c:v>
                </c:pt>
                <c:pt idx="18">
                  <c:v>43324</c:v>
                </c:pt>
                <c:pt idx="19">
                  <c:v>43325</c:v>
                </c:pt>
                <c:pt idx="20">
                  <c:v>43326</c:v>
                </c:pt>
                <c:pt idx="21">
                  <c:v>43327</c:v>
                </c:pt>
                <c:pt idx="22">
                  <c:v>43328</c:v>
                </c:pt>
                <c:pt idx="23">
                  <c:v>43329</c:v>
                </c:pt>
                <c:pt idx="24">
                  <c:v>43330</c:v>
                </c:pt>
                <c:pt idx="25">
                  <c:v>43331</c:v>
                </c:pt>
                <c:pt idx="26">
                  <c:v>43332</c:v>
                </c:pt>
                <c:pt idx="27">
                  <c:v>43333</c:v>
                </c:pt>
                <c:pt idx="28">
                  <c:v>43334</c:v>
                </c:pt>
                <c:pt idx="29">
                  <c:v>43335</c:v>
                </c:pt>
                <c:pt idx="30">
                  <c:v>43336</c:v>
                </c:pt>
                <c:pt idx="31">
                  <c:v>43337</c:v>
                </c:pt>
                <c:pt idx="32">
                  <c:v>43338</c:v>
                </c:pt>
                <c:pt idx="33">
                  <c:v>43339</c:v>
                </c:pt>
                <c:pt idx="34">
                  <c:v>43340</c:v>
                </c:pt>
                <c:pt idx="35">
                  <c:v>43341</c:v>
                </c:pt>
                <c:pt idx="36">
                  <c:v>43342</c:v>
                </c:pt>
                <c:pt idx="37">
                  <c:v>43343</c:v>
                </c:pt>
                <c:pt idx="38">
                  <c:v>43344</c:v>
                </c:pt>
                <c:pt idx="39">
                  <c:v>43345</c:v>
                </c:pt>
                <c:pt idx="40">
                  <c:v>43346</c:v>
                </c:pt>
                <c:pt idx="41">
                  <c:v>43347</c:v>
                </c:pt>
                <c:pt idx="42">
                  <c:v>43348</c:v>
                </c:pt>
                <c:pt idx="43">
                  <c:v>43349</c:v>
                </c:pt>
                <c:pt idx="44">
                  <c:v>43350</c:v>
                </c:pt>
                <c:pt idx="45">
                  <c:v>43351</c:v>
                </c:pt>
                <c:pt idx="46">
                  <c:v>43352</c:v>
                </c:pt>
                <c:pt idx="47">
                  <c:v>43353</c:v>
                </c:pt>
                <c:pt idx="48">
                  <c:v>43354</c:v>
                </c:pt>
                <c:pt idx="49">
                  <c:v>43355</c:v>
                </c:pt>
                <c:pt idx="50">
                  <c:v>43356</c:v>
                </c:pt>
                <c:pt idx="51">
                  <c:v>43357</c:v>
                </c:pt>
              </c:numCache>
            </c:numRef>
          </c:xVal>
          <c:yVal>
            <c:numRef>
              <c:f>'Afgrødemodel 3'!$N$125:$N$176</c:f>
              <c:numCache>
                <c:formatCode>General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44-4946-812B-1CE192835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196760"/>
        <c:axId val="471197088"/>
        <c:extLst>
          <c:ext xmlns:c15="http://schemas.microsoft.com/office/drawing/2012/chart" uri="{02D57815-91ED-43cb-92C2-25804820EDAC}">
            <c15:filteredScatterSeries>
              <c15:ser>
                <c:idx val="3"/>
                <c:order val="2"/>
                <c:tx>
                  <c:v>F1</c:v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'Afgrødemodel 3'!$B$76:$B$88</c15:sqref>
                        </c15:formulaRef>
                      </c:ext>
                    </c:extLst>
                    <c:numCache>
                      <c:formatCode>dd/mm/yy;@</c:formatCode>
                      <c:ptCount val="13"/>
                      <c:pt idx="0">
                        <c:v>43257</c:v>
                      </c:pt>
                      <c:pt idx="1">
                        <c:v>43258</c:v>
                      </c:pt>
                      <c:pt idx="2">
                        <c:v>43259</c:v>
                      </c:pt>
                      <c:pt idx="3">
                        <c:v>43260</c:v>
                      </c:pt>
                      <c:pt idx="4">
                        <c:v>43261</c:v>
                      </c:pt>
                      <c:pt idx="5">
                        <c:v>43262</c:v>
                      </c:pt>
                      <c:pt idx="6">
                        <c:v>43263</c:v>
                      </c:pt>
                      <c:pt idx="7">
                        <c:v>43264</c:v>
                      </c:pt>
                      <c:pt idx="8">
                        <c:v>43265</c:v>
                      </c:pt>
                      <c:pt idx="9">
                        <c:v>43266</c:v>
                      </c:pt>
                      <c:pt idx="10">
                        <c:v>43267</c:v>
                      </c:pt>
                      <c:pt idx="11">
                        <c:v>43268</c:v>
                      </c:pt>
                      <c:pt idx="12">
                        <c:v>43269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'Afgrødemodel 3'!$N$76:$N$88</c15:sqref>
                        </c15:formulaRef>
                      </c:ext>
                    </c:extLst>
                    <c:numCache>
                      <c:formatCode>General</c:formatCode>
                      <c:ptCount val="13"/>
                      <c:pt idx="0">
                        <c:v>8</c:v>
                      </c:pt>
                      <c:pt idx="1">
                        <c:v>8</c:v>
                      </c:pt>
                      <c:pt idx="2">
                        <c:v>8</c:v>
                      </c:pt>
                      <c:pt idx="3">
                        <c:v>8</c:v>
                      </c:pt>
                      <c:pt idx="4">
                        <c:v>8</c:v>
                      </c:pt>
                      <c:pt idx="5">
                        <c:v>8</c:v>
                      </c:pt>
                      <c:pt idx="6">
                        <c:v>8</c:v>
                      </c:pt>
                      <c:pt idx="7">
                        <c:v>8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8</c:v>
                      </c:pt>
                      <c:pt idx="11">
                        <c:v>8</c:v>
                      </c:pt>
                      <c:pt idx="12">
                        <c:v>8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9344-4946-812B-1CE192835912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v>F2</c:v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3'!$B$89:$B$93</c15:sqref>
                        </c15:formulaRef>
                      </c:ext>
                    </c:extLst>
                    <c:numCache>
                      <c:formatCode>dd/mm/yy;@</c:formatCode>
                      <c:ptCount val="5"/>
                      <c:pt idx="0">
                        <c:v>43270</c:v>
                      </c:pt>
                      <c:pt idx="1">
                        <c:v>43271</c:v>
                      </c:pt>
                      <c:pt idx="2">
                        <c:v>43272</c:v>
                      </c:pt>
                      <c:pt idx="3">
                        <c:v>43273</c:v>
                      </c:pt>
                      <c:pt idx="4">
                        <c:v>43274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3'!$N$89:$N$93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8</c:v>
                      </c:pt>
                      <c:pt idx="1">
                        <c:v>8</c:v>
                      </c:pt>
                      <c:pt idx="2">
                        <c:v>8</c:v>
                      </c:pt>
                      <c:pt idx="3">
                        <c:v>8</c:v>
                      </c:pt>
                      <c:pt idx="4">
                        <c:v>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344-4946-812B-1CE192835912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v>F3</c:v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3'!$B$94:$B$124</c15:sqref>
                        </c15:formulaRef>
                      </c:ext>
                    </c:extLst>
                    <c:numCache>
                      <c:formatCode>dd/mm/yy;@</c:formatCode>
                      <c:ptCount val="31"/>
                      <c:pt idx="0">
                        <c:v>43275</c:v>
                      </c:pt>
                      <c:pt idx="1">
                        <c:v>43276</c:v>
                      </c:pt>
                      <c:pt idx="2">
                        <c:v>43277</c:v>
                      </c:pt>
                      <c:pt idx="3">
                        <c:v>43278</c:v>
                      </c:pt>
                      <c:pt idx="4">
                        <c:v>43279</c:v>
                      </c:pt>
                      <c:pt idx="5">
                        <c:v>43280</c:v>
                      </c:pt>
                      <c:pt idx="6">
                        <c:v>43281</c:v>
                      </c:pt>
                      <c:pt idx="7">
                        <c:v>43282</c:v>
                      </c:pt>
                      <c:pt idx="8">
                        <c:v>43283</c:v>
                      </c:pt>
                      <c:pt idx="9">
                        <c:v>43284</c:v>
                      </c:pt>
                      <c:pt idx="10">
                        <c:v>43285</c:v>
                      </c:pt>
                      <c:pt idx="11">
                        <c:v>43286</c:v>
                      </c:pt>
                      <c:pt idx="12">
                        <c:v>43287</c:v>
                      </c:pt>
                      <c:pt idx="13">
                        <c:v>43288</c:v>
                      </c:pt>
                      <c:pt idx="14">
                        <c:v>43289</c:v>
                      </c:pt>
                      <c:pt idx="15">
                        <c:v>43290</c:v>
                      </c:pt>
                      <c:pt idx="16">
                        <c:v>43291</c:v>
                      </c:pt>
                      <c:pt idx="17">
                        <c:v>43292</c:v>
                      </c:pt>
                      <c:pt idx="18">
                        <c:v>43293</c:v>
                      </c:pt>
                      <c:pt idx="19">
                        <c:v>43294</c:v>
                      </c:pt>
                      <c:pt idx="20">
                        <c:v>43295</c:v>
                      </c:pt>
                      <c:pt idx="21">
                        <c:v>43296</c:v>
                      </c:pt>
                      <c:pt idx="22">
                        <c:v>43297</c:v>
                      </c:pt>
                      <c:pt idx="23">
                        <c:v>43298</c:v>
                      </c:pt>
                      <c:pt idx="24">
                        <c:v>43299</c:v>
                      </c:pt>
                      <c:pt idx="25">
                        <c:v>43300</c:v>
                      </c:pt>
                      <c:pt idx="26">
                        <c:v>43301</c:v>
                      </c:pt>
                      <c:pt idx="27">
                        <c:v>43302</c:v>
                      </c:pt>
                      <c:pt idx="28">
                        <c:v>43303</c:v>
                      </c:pt>
                      <c:pt idx="29">
                        <c:v>43304</c:v>
                      </c:pt>
                      <c:pt idx="30">
                        <c:v>43305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3'!$N$94:$N$124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8</c:v>
                      </c:pt>
                      <c:pt idx="1">
                        <c:v>8</c:v>
                      </c:pt>
                      <c:pt idx="2">
                        <c:v>8</c:v>
                      </c:pt>
                      <c:pt idx="3">
                        <c:v>8</c:v>
                      </c:pt>
                      <c:pt idx="4">
                        <c:v>8</c:v>
                      </c:pt>
                      <c:pt idx="5">
                        <c:v>8</c:v>
                      </c:pt>
                      <c:pt idx="6">
                        <c:v>8</c:v>
                      </c:pt>
                      <c:pt idx="7">
                        <c:v>8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8</c:v>
                      </c:pt>
                      <c:pt idx="11">
                        <c:v>8</c:v>
                      </c:pt>
                      <c:pt idx="12">
                        <c:v>8</c:v>
                      </c:pt>
                      <c:pt idx="13">
                        <c:v>8</c:v>
                      </c:pt>
                      <c:pt idx="14">
                        <c:v>8</c:v>
                      </c:pt>
                      <c:pt idx="15">
                        <c:v>8</c:v>
                      </c:pt>
                      <c:pt idx="16">
                        <c:v>8</c:v>
                      </c:pt>
                      <c:pt idx="17">
                        <c:v>8</c:v>
                      </c:pt>
                      <c:pt idx="18">
                        <c:v>8</c:v>
                      </c:pt>
                      <c:pt idx="19">
                        <c:v>8</c:v>
                      </c:pt>
                      <c:pt idx="20">
                        <c:v>8</c:v>
                      </c:pt>
                      <c:pt idx="21">
                        <c:v>8</c:v>
                      </c:pt>
                      <c:pt idx="22">
                        <c:v>8</c:v>
                      </c:pt>
                      <c:pt idx="23">
                        <c:v>8</c:v>
                      </c:pt>
                      <c:pt idx="24">
                        <c:v>8</c:v>
                      </c:pt>
                      <c:pt idx="25">
                        <c:v>8</c:v>
                      </c:pt>
                      <c:pt idx="26">
                        <c:v>8</c:v>
                      </c:pt>
                      <c:pt idx="27">
                        <c:v>8</c:v>
                      </c:pt>
                      <c:pt idx="28">
                        <c:v>8</c:v>
                      </c:pt>
                      <c:pt idx="29">
                        <c:v>8</c:v>
                      </c:pt>
                      <c:pt idx="30">
                        <c:v>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344-4946-812B-1CE192835912}"/>
                  </c:ext>
                </c:extLst>
              </c15:ser>
            </c15:filteredScatterSeries>
            <c15:filteredScatterSeries>
              <c15:ser>
                <c:idx val="7"/>
                <c:order val="6"/>
                <c:tx>
                  <c:v>F5</c:v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3'!$B$177:$B$195</c15:sqref>
                        </c15:formulaRef>
                      </c:ext>
                    </c:extLst>
                    <c:numCache>
                      <c:formatCode>dd/mm/yy;@</c:formatCode>
                      <c:ptCount val="19"/>
                      <c:pt idx="0">
                        <c:v>43358</c:v>
                      </c:pt>
                      <c:pt idx="1">
                        <c:v>43359</c:v>
                      </c:pt>
                      <c:pt idx="2">
                        <c:v>43360</c:v>
                      </c:pt>
                      <c:pt idx="3">
                        <c:v>43361</c:v>
                      </c:pt>
                      <c:pt idx="4">
                        <c:v>43362</c:v>
                      </c:pt>
                      <c:pt idx="5">
                        <c:v>43363</c:v>
                      </c:pt>
                      <c:pt idx="6">
                        <c:v>43364</c:v>
                      </c:pt>
                      <c:pt idx="7">
                        <c:v>43365</c:v>
                      </c:pt>
                      <c:pt idx="8">
                        <c:v>43366</c:v>
                      </c:pt>
                      <c:pt idx="9">
                        <c:v>43367</c:v>
                      </c:pt>
                      <c:pt idx="10">
                        <c:v>43368</c:v>
                      </c:pt>
                      <c:pt idx="11">
                        <c:v>43369</c:v>
                      </c:pt>
                      <c:pt idx="12">
                        <c:v>43370</c:v>
                      </c:pt>
                      <c:pt idx="13">
                        <c:v>43371</c:v>
                      </c:pt>
                      <c:pt idx="14">
                        <c:v>43372</c:v>
                      </c:pt>
                      <c:pt idx="15">
                        <c:v>43373</c:v>
                      </c:pt>
                      <c:pt idx="16">
                        <c:v>43374</c:v>
                      </c:pt>
                      <c:pt idx="17">
                        <c:v>43375</c:v>
                      </c:pt>
                      <c:pt idx="18">
                        <c:v>43376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3'!$N$177:$N$195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8</c:v>
                      </c:pt>
                      <c:pt idx="1">
                        <c:v>8</c:v>
                      </c:pt>
                      <c:pt idx="2">
                        <c:v>8</c:v>
                      </c:pt>
                      <c:pt idx="3">
                        <c:v>8</c:v>
                      </c:pt>
                      <c:pt idx="4">
                        <c:v>8</c:v>
                      </c:pt>
                      <c:pt idx="5">
                        <c:v>8</c:v>
                      </c:pt>
                      <c:pt idx="6">
                        <c:v>8</c:v>
                      </c:pt>
                      <c:pt idx="7">
                        <c:v>8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8</c:v>
                      </c:pt>
                      <c:pt idx="11">
                        <c:v>8</c:v>
                      </c:pt>
                      <c:pt idx="12">
                        <c:v>8</c:v>
                      </c:pt>
                      <c:pt idx="13">
                        <c:v>8</c:v>
                      </c:pt>
                      <c:pt idx="14">
                        <c:v>8</c:v>
                      </c:pt>
                      <c:pt idx="15">
                        <c:v>8</c:v>
                      </c:pt>
                      <c:pt idx="16">
                        <c:v>8</c:v>
                      </c:pt>
                      <c:pt idx="17">
                        <c:v>8</c:v>
                      </c:pt>
                      <c:pt idx="18">
                        <c:v>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344-4946-812B-1CE192835912}"/>
                  </c:ext>
                </c:extLst>
              </c15:ser>
            </c15:filteredScatterSeries>
            <c15:filteredScatterSeries>
              <c15:ser>
                <c:idx val="8"/>
                <c:order val="7"/>
                <c:tx>
                  <c:v>Total bladareal</c:v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3'!$B$10:$B$315</c15:sqref>
                        </c15:formulaRef>
                      </c:ext>
                    </c:extLst>
                    <c:numCache>
                      <c:formatCode>dd/mm/yy;@</c:formatCode>
                      <c:ptCount val="306"/>
                      <c:pt idx="0">
                        <c:v>43191</c:v>
                      </c:pt>
                      <c:pt idx="1">
                        <c:v>43192</c:v>
                      </c:pt>
                      <c:pt idx="2">
                        <c:v>43193</c:v>
                      </c:pt>
                      <c:pt idx="3">
                        <c:v>43194</c:v>
                      </c:pt>
                      <c:pt idx="4">
                        <c:v>43195</c:v>
                      </c:pt>
                      <c:pt idx="5">
                        <c:v>43196</c:v>
                      </c:pt>
                      <c:pt idx="6">
                        <c:v>43197</c:v>
                      </c:pt>
                      <c:pt idx="7">
                        <c:v>43198</c:v>
                      </c:pt>
                      <c:pt idx="8">
                        <c:v>43199</c:v>
                      </c:pt>
                      <c:pt idx="9">
                        <c:v>43200</c:v>
                      </c:pt>
                      <c:pt idx="10">
                        <c:v>43201</c:v>
                      </c:pt>
                      <c:pt idx="11">
                        <c:v>43202</c:v>
                      </c:pt>
                      <c:pt idx="12">
                        <c:v>43203</c:v>
                      </c:pt>
                      <c:pt idx="13">
                        <c:v>43204</c:v>
                      </c:pt>
                      <c:pt idx="14">
                        <c:v>43205</c:v>
                      </c:pt>
                      <c:pt idx="15">
                        <c:v>43206</c:v>
                      </c:pt>
                      <c:pt idx="16">
                        <c:v>43207</c:v>
                      </c:pt>
                      <c:pt idx="17">
                        <c:v>43208</c:v>
                      </c:pt>
                      <c:pt idx="18">
                        <c:v>43209</c:v>
                      </c:pt>
                      <c:pt idx="19">
                        <c:v>43210</c:v>
                      </c:pt>
                      <c:pt idx="20">
                        <c:v>43211</c:v>
                      </c:pt>
                      <c:pt idx="21">
                        <c:v>43212</c:v>
                      </c:pt>
                      <c:pt idx="22">
                        <c:v>43213</c:v>
                      </c:pt>
                      <c:pt idx="23">
                        <c:v>43214</c:v>
                      </c:pt>
                      <c:pt idx="24">
                        <c:v>43215</c:v>
                      </c:pt>
                      <c:pt idx="25">
                        <c:v>43216</c:v>
                      </c:pt>
                      <c:pt idx="26">
                        <c:v>43217</c:v>
                      </c:pt>
                      <c:pt idx="27">
                        <c:v>43218</c:v>
                      </c:pt>
                      <c:pt idx="28">
                        <c:v>43219</c:v>
                      </c:pt>
                      <c:pt idx="29">
                        <c:v>43220</c:v>
                      </c:pt>
                      <c:pt idx="30">
                        <c:v>43221</c:v>
                      </c:pt>
                      <c:pt idx="31">
                        <c:v>43222</c:v>
                      </c:pt>
                      <c:pt idx="32">
                        <c:v>43223</c:v>
                      </c:pt>
                      <c:pt idx="33">
                        <c:v>43224</c:v>
                      </c:pt>
                      <c:pt idx="34">
                        <c:v>43225</c:v>
                      </c:pt>
                      <c:pt idx="35">
                        <c:v>43226</c:v>
                      </c:pt>
                      <c:pt idx="36">
                        <c:v>43227</c:v>
                      </c:pt>
                      <c:pt idx="37">
                        <c:v>43228</c:v>
                      </c:pt>
                      <c:pt idx="38">
                        <c:v>43229</c:v>
                      </c:pt>
                      <c:pt idx="39">
                        <c:v>43230</c:v>
                      </c:pt>
                      <c:pt idx="40">
                        <c:v>43231</c:v>
                      </c:pt>
                      <c:pt idx="41">
                        <c:v>43232</c:v>
                      </c:pt>
                      <c:pt idx="42">
                        <c:v>43233</c:v>
                      </c:pt>
                      <c:pt idx="43">
                        <c:v>43234</c:v>
                      </c:pt>
                      <c:pt idx="44">
                        <c:v>43235</c:v>
                      </c:pt>
                      <c:pt idx="45">
                        <c:v>43236</c:v>
                      </c:pt>
                      <c:pt idx="46">
                        <c:v>43237</c:v>
                      </c:pt>
                      <c:pt idx="47">
                        <c:v>43238</c:v>
                      </c:pt>
                      <c:pt idx="48">
                        <c:v>43239</c:v>
                      </c:pt>
                      <c:pt idx="49">
                        <c:v>43240</c:v>
                      </c:pt>
                      <c:pt idx="50">
                        <c:v>43241</c:v>
                      </c:pt>
                      <c:pt idx="51">
                        <c:v>43242</c:v>
                      </c:pt>
                      <c:pt idx="52">
                        <c:v>43243</c:v>
                      </c:pt>
                      <c:pt idx="53">
                        <c:v>43244</c:v>
                      </c:pt>
                      <c:pt idx="54">
                        <c:v>43245</c:v>
                      </c:pt>
                      <c:pt idx="55">
                        <c:v>43246</c:v>
                      </c:pt>
                      <c:pt idx="56">
                        <c:v>43247</c:v>
                      </c:pt>
                      <c:pt idx="57">
                        <c:v>43248</c:v>
                      </c:pt>
                      <c:pt idx="58">
                        <c:v>43249</c:v>
                      </c:pt>
                      <c:pt idx="59">
                        <c:v>43250</c:v>
                      </c:pt>
                      <c:pt idx="60">
                        <c:v>43251</c:v>
                      </c:pt>
                      <c:pt idx="61">
                        <c:v>43252</c:v>
                      </c:pt>
                      <c:pt idx="62">
                        <c:v>43253</c:v>
                      </c:pt>
                      <c:pt idx="63">
                        <c:v>43254</c:v>
                      </c:pt>
                      <c:pt idx="64">
                        <c:v>43255</c:v>
                      </c:pt>
                      <c:pt idx="65">
                        <c:v>43256</c:v>
                      </c:pt>
                      <c:pt idx="66">
                        <c:v>43257</c:v>
                      </c:pt>
                      <c:pt idx="67">
                        <c:v>43258</c:v>
                      </c:pt>
                      <c:pt idx="68">
                        <c:v>43259</c:v>
                      </c:pt>
                      <c:pt idx="69">
                        <c:v>43260</c:v>
                      </c:pt>
                      <c:pt idx="70">
                        <c:v>43261</c:v>
                      </c:pt>
                      <c:pt idx="71">
                        <c:v>43262</c:v>
                      </c:pt>
                      <c:pt idx="72">
                        <c:v>43263</c:v>
                      </c:pt>
                      <c:pt idx="73">
                        <c:v>43264</c:v>
                      </c:pt>
                      <c:pt idx="74">
                        <c:v>43265</c:v>
                      </c:pt>
                      <c:pt idx="75">
                        <c:v>43266</c:v>
                      </c:pt>
                      <c:pt idx="76">
                        <c:v>43267</c:v>
                      </c:pt>
                      <c:pt idx="77">
                        <c:v>43268</c:v>
                      </c:pt>
                      <c:pt idx="78">
                        <c:v>43269</c:v>
                      </c:pt>
                      <c:pt idx="79">
                        <c:v>43270</c:v>
                      </c:pt>
                      <c:pt idx="80">
                        <c:v>43271</c:v>
                      </c:pt>
                      <c:pt idx="81">
                        <c:v>43272</c:v>
                      </c:pt>
                      <c:pt idx="82">
                        <c:v>43273</c:v>
                      </c:pt>
                      <c:pt idx="83">
                        <c:v>43274</c:v>
                      </c:pt>
                      <c:pt idx="84">
                        <c:v>43275</c:v>
                      </c:pt>
                      <c:pt idx="85">
                        <c:v>43276</c:v>
                      </c:pt>
                      <c:pt idx="86">
                        <c:v>43277</c:v>
                      </c:pt>
                      <c:pt idx="87">
                        <c:v>43278</c:v>
                      </c:pt>
                      <c:pt idx="88">
                        <c:v>43279</c:v>
                      </c:pt>
                      <c:pt idx="89">
                        <c:v>43280</c:v>
                      </c:pt>
                      <c:pt idx="90">
                        <c:v>43281</c:v>
                      </c:pt>
                      <c:pt idx="91">
                        <c:v>43282</c:v>
                      </c:pt>
                      <c:pt idx="92">
                        <c:v>43283</c:v>
                      </c:pt>
                      <c:pt idx="93">
                        <c:v>43284</c:v>
                      </c:pt>
                      <c:pt idx="94">
                        <c:v>43285</c:v>
                      </c:pt>
                      <c:pt idx="95">
                        <c:v>43286</c:v>
                      </c:pt>
                      <c:pt idx="96">
                        <c:v>43287</c:v>
                      </c:pt>
                      <c:pt idx="97">
                        <c:v>43288</c:v>
                      </c:pt>
                      <c:pt idx="98">
                        <c:v>43289</c:v>
                      </c:pt>
                      <c:pt idx="99">
                        <c:v>43290</c:v>
                      </c:pt>
                      <c:pt idx="100">
                        <c:v>43291</c:v>
                      </c:pt>
                      <c:pt idx="101">
                        <c:v>43292</c:v>
                      </c:pt>
                      <c:pt idx="102">
                        <c:v>43293</c:v>
                      </c:pt>
                      <c:pt idx="103">
                        <c:v>43294</c:v>
                      </c:pt>
                      <c:pt idx="104">
                        <c:v>43295</c:v>
                      </c:pt>
                      <c:pt idx="105">
                        <c:v>43296</c:v>
                      </c:pt>
                      <c:pt idx="106">
                        <c:v>43297</c:v>
                      </c:pt>
                      <c:pt idx="107">
                        <c:v>43298</c:v>
                      </c:pt>
                      <c:pt idx="108">
                        <c:v>43299</c:v>
                      </c:pt>
                      <c:pt idx="109">
                        <c:v>43300</c:v>
                      </c:pt>
                      <c:pt idx="110">
                        <c:v>43301</c:v>
                      </c:pt>
                      <c:pt idx="111">
                        <c:v>43302</c:v>
                      </c:pt>
                      <c:pt idx="112">
                        <c:v>43303</c:v>
                      </c:pt>
                      <c:pt idx="113">
                        <c:v>43304</c:v>
                      </c:pt>
                      <c:pt idx="114">
                        <c:v>43305</c:v>
                      </c:pt>
                      <c:pt idx="115">
                        <c:v>43306</c:v>
                      </c:pt>
                      <c:pt idx="116">
                        <c:v>43307</c:v>
                      </c:pt>
                      <c:pt idx="117">
                        <c:v>43308</c:v>
                      </c:pt>
                      <c:pt idx="118">
                        <c:v>43309</c:v>
                      </c:pt>
                      <c:pt idx="119">
                        <c:v>43310</c:v>
                      </c:pt>
                      <c:pt idx="120">
                        <c:v>43311</c:v>
                      </c:pt>
                      <c:pt idx="121">
                        <c:v>43312</c:v>
                      </c:pt>
                      <c:pt idx="122">
                        <c:v>43313</c:v>
                      </c:pt>
                      <c:pt idx="123">
                        <c:v>43314</c:v>
                      </c:pt>
                      <c:pt idx="124">
                        <c:v>43315</c:v>
                      </c:pt>
                      <c:pt idx="125">
                        <c:v>43316</c:v>
                      </c:pt>
                      <c:pt idx="126">
                        <c:v>43317</c:v>
                      </c:pt>
                      <c:pt idx="127">
                        <c:v>43318</c:v>
                      </c:pt>
                      <c:pt idx="128">
                        <c:v>43319</c:v>
                      </c:pt>
                      <c:pt idx="129">
                        <c:v>43320</c:v>
                      </c:pt>
                      <c:pt idx="130">
                        <c:v>43321</c:v>
                      </c:pt>
                      <c:pt idx="131">
                        <c:v>43322</c:v>
                      </c:pt>
                      <c:pt idx="132">
                        <c:v>43323</c:v>
                      </c:pt>
                      <c:pt idx="133">
                        <c:v>43324</c:v>
                      </c:pt>
                      <c:pt idx="134">
                        <c:v>43325</c:v>
                      </c:pt>
                      <c:pt idx="135">
                        <c:v>43326</c:v>
                      </c:pt>
                      <c:pt idx="136">
                        <c:v>43327</c:v>
                      </c:pt>
                      <c:pt idx="137">
                        <c:v>43328</c:v>
                      </c:pt>
                      <c:pt idx="138">
                        <c:v>43329</c:v>
                      </c:pt>
                      <c:pt idx="139">
                        <c:v>43330</c:v>
                      </c:pt>
                      <c:pt idx="140">
                        <c:v>43331</c:v>
                      </c:pt>
                      <c:pt idx="141">
                        <c:v>43332</c:v>
                      </c:pt>
                      <c:pt idx="142">
                        <c:v>43333</c:v>
                      </c:pt>
                      <c:pt idx="143">
                        <c:v>43334</c:v>
                      </c:pt>
                      <c:pt idx="144">
                        <c:v>43335</c:v>
                      </c:pt>
                      <c:pt idx="145">
                        <c:v>43336</c:v>
                      </c:pt>
                      <c:pt idx="146">
                        <c:v>43337</c:v>
                      </c:pt>
                      <c:pt idx="147">
                        <c:v>43338</c:v>
                      </c:pt>
                      <c:pt idx="148">
                        <c:v>43339</c:v>
                      </c:pt>
                      <c:pt idx="149">
                        <c:v>43340</c:v>
                      </c:pt>
                      <c:pt idx="150">
                        <c:v>43341</c:v>
                      </c:pt>
                      <c:pt idx="151">
                        <c:v>43342</c:v>
                      </c:pt>
                      <c:pt idx="152">
                        <c:v>43343</c:v>
                      </c:pt>
                      <c:pt idx="153">
                        <c:v>43344</c:v>
                      </c:pt>
                      <c:pt idx="154">
                        <c:v>43345</c:v>
                      </c:pt>
                      <c:pt idx="155">
                        <c:v>43346</c:v>
                      </c:pt>
                      <c:pt idx="156">
                        <c:v>43347</c:v>
                      </c:pt>
                      <c:pt idx="157">
                        <c:v>43348</c:v>
                      </c:pt>
                      <c:pt idx="158">
                        <c:v>43349</c:v>
                      </c:pt>
                      <c:pt idx="159">
                        <c:v>43350</c:v>
                      </c:pt>
                      <c:pt idx="160">
                        <c:v>43351</c:v>
                      </c:pt>
                      <c:pt idx="161">
                        <c:v>43352</c:v>
                      </c:pt>
                      <c:pt idx="162">
                        <c:v>43353</c:v>
                      </c:pt>
                      <c:pt idx="163">
                        <c:v>43354</c:v>
                      </c:pt>
                      <c:pt idx="164">
                        <c:v>43355</c:v>
                      </c:pt>
                      <c:pt idx="165">
                        <c:v>43356</c:v>
                      </c:pt>
                      <c:pt idx="166">
                        <c:v>43357</c:v>
                      </c:pt>
                      <c:pt idx="167">
                        <c:v>43358</c:v>
                      </c:pt>
                      <c:pt idx="168">
                        <c:v>43359</c:v>
                      </c:pt>
                      <c:pt idx="169">
                        <c:v>43360</c:v>
                      </c:pt>
                      <c:pt idx="170">
                        <c:v>43361</c:v>
                      </c:pt>
                      <c:pt idx="171">
                        <c:v>43362</c:v>
                      </c:pt>
                      <c:pt idx="172">
                        <c:v>43363</c:v>
                      </c:pt>
                      <c:pt idx="173">
                        <c:v>43364</c:v>
                      </c:pt>
                      <c:pt idx="174">
                        <c:v>43365</c:v>
                      </c:pt>
                      <c:pt idx="175">
                        <c:v>43366</c:v>
                      </c:pt>
                      <c:pt idx="176">
                        <c:v>43367</c:v>
                      </c:pt>
                      <c:pt idx="177">
                        <c:v>43368</c:v>
                      </c:pt>
                      <c:pt idx="178">
                        <c:v>43369</c:v>
                      </c:pt>
                      <c:pt idx="179">
                        <c:v>43370</c:v>
                      </c:pt>
                      <c:pt idx="180">
                        <c:v>43371</c:v>
                      </c:pt>
                      <c:pt idx="181">
                        <c:v>43372</c:v>
                      </c:pt>
                      <c:pt idx="182">
                        <c:v>43373</c:v>
                      </c:pt>
                      <c:pt idx="183">
                        <c:v>43374</c:v>
                      </c:pt>
                      <c:pt idx="184">
                        <c:v>43375</c:v>
                      </c:pt>
                      <c:pt idx="185">
                        <c:v>43376</c:v>
                      </c:pt>
                      <c:pt idx="186">
                        <c:v>43377</c:v>
                      </c:pt>
                      <c:pt idx="187">
                        <c:v>43378</c:v>
                      </c:pt>
                      <c:pt idx="188">
                        <c:v>43379</c:v>
                      </c:pt>
                      <c:pt idx="189">
                        <c:v>43380</c:v>
                      </c:pt>
                      <c:pt idx="190">
                        <c:v>43381</c:v>
                      </c:pt>
                      <c:pt idx="191">
                        <c:v>43382</c:v>
                      </c:pt>
                      <c:pt idx="192">
                        <c:v>43383</c:v>
                      </c:pt>
                      <c:pt idx="193">
                        <c:v>43384</c:v>
                      </c:pt>
                      <c:pt idx="194">
                        <c:v>43385</c:v>
                      </c:pt>
                      <c:pt idx="195">
                        <c:v>43386</c:v>
                      </c:pt>
                      <c:pt idx="196">
                        <c:v>43387</c:v>
                      </c:pt>
                      <c:pt idx="197">
                        <c:v>43388</c:v>
                      </c:pt>
                      <c:pt idx="198">
                        <c:v>43389</c:v>
                      </c:pt>
                      <c:pt idx="199">
                        <c:v>43390</c:v>
                      </c:pt>
                      <c:pt idx="200">
                        <c:v>43391</c:v>
                      </c:pt>
                      <c:pt idx="201">
                        <c:v>43392</c:v>
                      </c:pt>
                      <c:pt idx="202">
                        <c:v>43393</c:v>
                      </c:pt>
                      <c:pt idx="203">
                        <c:v>43394</c:v>
                      </c:pt>
                      <c:pt idx="204">
                        <c:v>43395</c:v>
                      </c:pt>
                      <c:pt idx="205">
                        <c:v>43396</c:v>
                      </c:pt>
                      <c:pt idx="206">
                        <c:v>43397</c:v>
                      </c:pt>
                      <c:pt idx="207">
                        <c:v>43398</c:v>
                      </c:pt>
                      <c:pt idx="208">
                        <c:v>43399</c:v>
                      </c:pt>
                      <c:pt idx="209">
                        <c:v>43400</c:v>
                      </c:pt>
                      <c:pt idx="210">
                        <c:v>43401</c:v>
                      </c:pt>
                      <c:pt idx="211">
                        <c:v>43402</c:v>
                      </c:pt>
                      <c:pt idx="212">
                        <c:v>43403</c:v>
                      </c:pt>
                      <c:pt idx="213">
                        <c:v>43404</c:v>
                      </c:pt>
                      <c:pt idx="214">
                        <c:v>43405</c:v>
                      </c:pt>
                      <c:pt idx="215">
                        <c:v>43406</c:v>
                      </c:pt>
                      <c:pt idx="216">
                        <c:v>43407</c:v>
                      </c:pt>
                      <c:pt idx="217">
                        <c:v>43408</c:v>
                      </c:pt>
                      <c:pt idx="218">
                        <c:v>43409</c:v>
                      </c:pt>
                      <c:pt idx="219">
                        <c:v>43410</c:v>
                      </c:pt>
                      <c:pt idx="220">
                        <c:v>43411</c:v>
                      </c:pt>
                      <c:pt idx="221">
                        <c:v>43412</c:v>
                      </c:pt>
                      <c:pt idx="222">
                        <c:v>43413</c:v>
                      </c:pt>
                      <c:pt idx="223">
                        <c:v>43414</c:v>
                      </c:pt>
                      <c:pt idx="224">
                        <c:v>43415</c:v>
                      </c:pt>
                      <c:pt idx="225">
                        <c:v>43416</c:v>
                      </c:pt>
                      <c:pt idx="226">
                        <c:v>43417</c:v>
                      </c:pt>
                      <c:pt idx="227">
                        <c:v>43418</c:v>
                      </c:pt>
                      <c:pt idx="228">
                        <c:v>43419</c:v>
                      </c:pt>
                      <c:pt idx="229">
                        <c:v>43420</c:v>
                      </c:pt>
                      <c:pt idx="230">
                        <c:v>43421</c:v>
                      </c:pt>
                      <c:pt idx="231">
                        <c:v>43422</c:v>
                      </c:pt>
                      <c:pt idx="232">
                        <c:v>43423</c:v>
                      </c:pt>
                      <c:pt idx="233">
                        <c:v>43424</c:v>
                      </c:pt>
                      <c:pt idx="234">
                        <c:v>43425</c:v>
                      </c:pt>
                      <c:pt idx="235">
                        <c:v>43426</c:v>
                      </c:pt>
                      <c:pt idx="236">
                        <c:v>43427</c:v>
                      </c:pt>
                      <c:pt idx="237">
                        <c:v>43428</c:v>
                      </c:pt>
                      <c:pt idx="238">
                        <c:v>43429</c:v>
                      </c:pt>
                      <c:pt idx="239">
                        <c:v>43430</c:v>
                      </c:pt>
                      <c:pt idx="240">
                        <c:v>43431</c:v>
                      </c:pt>
                      <c:pt idx="241">
                        <c:v>43432</c:v>
                      </c:pt>
                      <c:pt idx="242">
                        <c:v>43433</c:v>
                      </c:pt>
                      <c:pt idx="243">
                        <c:v>43434</c:v>
                      </c:pt>
                      <c:pt idx="244">
                        <c:v>43435</c:v>
                      </c:pt>
                      <c:pt idx="245">
                        <c:v>43436</c:v>
                      </c:pt>
                      <c:pt idx="246">
                        <c:v>43437</c:v>
                      </c:pt>
                      <c:pt idx="247">
                        <c:v>43438</c:v>
                      </c:pt>
                      <c:pt idx="248">
                        <c:v>43439</c:v>
                      </c:pt>
                      <c:pt idx="249">
                        <c:v>43440</c:v>
                      </c:pt>
                      <c:pt idx="250">
                        <c:v>43441</c:v>
                      </c:pt>
                      <c:pt idx="251">
                        <c:v>43442</c:v>
                      </c:pt>
                      <c:pt idx="252">
                        <c:v>43443</c:v>
                      </c:pt>
                      <c:pt idx="253">
                        <c:v>43444</c:v>
                      </c:pt>
                      <c:pt idx="254">
                        <c:v>43445</c:v>
                      </c:pt>
                      <c:pt idx="255">
                        <c:v>43446</c:v>
                      </c:pt>
                      <c:pt idx="256">
                        <c:v>43447</c:v>
                      </c:pt>
                      <c:pt idx="257">
                        <c:v>43448</c:v>
                      </c:pt>
                      <c:pt idx="258">
                        <c:v>43449</c:v>
                      </c:pt>
                      <c:pt idx="259">
                        <c:v>43450</c:v>
                      </c:pt>
                      <c:pt idx="260">
                        <c:v>43451</c:v>
                      </c:pt>
                      <c:pt idx="261">
                        <c:v>43452</c:v>
                      </c:pt>
                      <c:pt idx="262">
                        <c:v>43453</c:v>
                      </c:pt>
                      <c:pt idx="263">
                        <c:v>43454</c:v>
                      </c:pt>
                      <c:pt idx="264">
                        <c:v>43455</c:v>
                      </c:pt>
                      <c:pt idx="265">
                        <c:v>43456</c:v>
                      </c:pt>
                      <c:pt idx="266">
                        <c:v>43457</c:v>
                      </c:pt>
                      <c:pt idx="267">
                        <c:v>43458</c:v>
                      </c:pt>
                      <c:pt idx="268">
                        <c:v>43459</c:v>
                      </c:pt>
                      <c:pt idx="269">
                        <c:v>43460</c:v>
                      </c:pt>
                      <c:pt idx="270">
                        <c:v>43461</c:v>
                      </c:pt>
                      <c:pt idx="271">
                        <c:v>43462</c:v>
                      </c:pt>
                      <c:pt idx="272">
                        <c:v>43463</c:v>
                      </c:pt>
                      <c:pt idx="273">
                        <c:v>43464</c:v>
                      </c:pt>
                      <c:pt idx="274">
                        <c:v>43465</c:v>
                      </c:pt>
                      <c:pt idx="275">
                        <c:v>43466</c:v>
                      </c:pt>
                      <c:pt idx="276">
                        <c:v>43467</c:v>
                      </c:pt>
                      <c:pt idx="277">
                        <c:v>43468</c:v>
                      </c:pt>
                      <c:pt idx="278">
                        <c:v>43469</c:v>
                      </c:pt>
                      <c:pt idx="279">
                        <c:v>43470</c:v>
                      </c:pt>
                      <c:pt idx="280">
                        <c:v>43471</c:v>
                      </c:pt>
                      <c:pt idx="281">
                        <c:v>43472</c:v>
                      </c:pt>
                      <c:pt idx="282">
                        <c:v>43473</c:v>
                      </c:pt>
                      <c:pt idx="283">
                        <c:v>43474</c:v>
                      </c:pt>
                      <c:pt idx="284">
                        <c:v>43475</c:v>
                      </c:pt>
                      <c:pt idx="285">
                        <c:v>43476</c:v>
                      </c:pt>
                      <c:pt idx="286">
                        <c:v>43477</c:v>
                      </c:pt>
                      <c:pt idx="287">
                        <c:v>43478</c:v>
                      </c:pt>
                      <c:pt idx="288">
                        <c:v>43479</c:v>
                      </c:pt>
                      <c:pt idx="289">
                        <c:v>43480</c:v>
                      </c:pt>
                      <c:pt idx="290">
                        <c:v>43481</c:v>
                      </c:pt>
                      <c:pt idx="291">
                        <c:v>43482</c:v>
                      </c:pt>
                      <c:pt idx="292">
                        <c:v>43483</c:v>
                      </c:pt>
                      <c:pt idx="293">
                        <c:v>43484</c:v>
                      </c:pt>
                      <c:pt idx="294">
                        <c:v>43485</c:v>
                      </c:pt>
                      <c:pt idx="295">
                        <c:v>43486</c:v>
                      </c:pt>
                      <c:pt idx="296">
                        <c:v>43487</c:v>
                      </c:pt>
                      <c:pt idx="297">
                        <c:v>43488</c:v>
                      </c:pt>
                      <c:pt idx="298">
                        <c:v>43489</c:v>
                      </c:pt>
                      <c:pt idx="299">
                        <c:v>43490</c:v>
                      </c:pt>
                      <c:pt idx="300">
                        <c:v>43491</c:v>
                      </c:pt>
                      <c:pt idx="301">
                        <c:v>43492</c:v>
                      </c:pt>
                      <c:pt idx="302">
                        <c:v>43493</c:v>
                      </c:pt>
                      <c:pt idx="303">
                        <c:v>43494</c:v>
                      </c:pt>
                      <c:pt idx="304">
                        <c:v>43495</c:v>
                      </c:pt>
                      <c:pt idx="305">
                        <c:v>43496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3'!$AI$10:$AI$315</c15:sqref>
                        </c15:formulaRef>
                      </c:ext>
                    </c:extLst>
                    <c:numCache>
                      <c:formatCode>0.0</c:formatCode>
                      <c:ptCount val="30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5.3321043155743264E-2</c:v>
                      </c:pt>
                      <c:pt idx="138">
                        <c:v>0.10647830268680292</c:v>
                      </c:pt>
                      <c:pt idx="139">
                        <c:v>0.15979757475641143</c:v>
                      </c:pt>
                      <c:pt idx="140">
                        <c:v>0.2251149842869502</c:v>
                      </c:pt>
                      <c:pt idx="141">
                        <c:v>0.29181485234289961</c:v>
                      </c:pt>
                      <c:pt idx="142">
                        <c:v>0.35959251141962201</c:v>
                      </c:pt>
                      <c:pt idx="143">
                        <c:v>0.45329271251573899</c:v>
                      </c:pt>
                      <c:pt idx="144">
                        <c:v>0.55382918592897767</c:v>
                      </c:pt>
                      <c:pt idx="145">
                        <c:v>0.63734289165287561</c:v>
                      </c:pt>
                      <c:pt idx="146">
                        <c:v>0.71509964717675634</c:v>
                      </c:pt>
                      <c:pt idx="147">
                        <c:v>0.80025107689521957</c:v>
                      </c:pt>
                      <c:pt idx="148">
                        <c:v>0.90254498867975186</c:v>
                      </c:pt>
                      <c:pt idx="149">
                        <c:v>1.0217880298537183</c:v>
                      </c:pt>
                      <c:pt idx="150">
                        <c:v>1.1494087460194991</c:v>
                      </c:pt>
                      <c:pt idx="151">
                        <c:v>1.2886857176658491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344-4946-812B-1CE192835912}"/>
                  </c:ext>
                </c:extLst>
              </c15:ser>
            </c15:filteredScatterSeries>
            <c15:filteredScatterSeries>
              <c15:ser>
                <c:idx val="1"/>
                <c:order val="8"/>
                <c:tx>
                  <c:v>Gult bladareal</c:v>
                </c:tx>
                <c:spPr>
                  <a:ln w="19050" cap="rnd">
                    <a:solidFill>
                      <a:srgbClr val="FFC000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3'!$B$10:$B$315</c15:sqref>
                        </c15:formulaRef>
                      </c:ext>
                    </c:extLst>
                    <c:numCache>
                      <c:formatCode>dd/mm/yy;@</c:formatCode>
                      <c:ptCount val="306"/>
                      <c:pt idx="0">
                        <c:v>43191</c:v>
                      </c:pt>
                      <c:pt idx="1">
                        <c:v>43192</c:v>
                      </c:pt>
                      <c:pt idx="2">
                        <c:v>43193</c:v>
                      </c:pt>
                      <c:pt idx="3">
                        <c:v>43194</c:v>
                      </c:pt>
                      <c:pt idx="4">
                        <c:v>43195</c:v>
                      </c:pt>
                      <c:pt idx="5">
                        <c:v>43196</c:v>
                      </c:pt>
                      <c:pt idx="6">
                        <c:v>43197</c:v>
                      </c:pt>
                      <c:pt idx="7">
                        <c:v>43198</c:v>
                      </c:pt>
                      <c:pt idx="8">
                        <c:v>43199</c:v>
                      </c:pt>
                      <c:pt idx="9">
                        <c:v>43200</c:v>
                      </c:pt>
                      <c:pt idx="10">
                        <c:v>43201</c:v>
                      </c:pt>
                      <c:pt idx="11">
                        <c:v>43202</c:v>
                      </c:pt>
                      <c:pt idx="12">
                        <c:v>43203</c:v>
                      </c:pt>
                      <c:pt idx="13">
                        <c:v>43204</c:v>
                      </c:pt>
                      <c:pt idx="14">
                        <c:v>43205</c:v>
                      </c:pt>
                      <c:pt idx="15">
                        <c:v>43206</c:v>
                      </c:pt>
                      <c:pt idx="16">
                        <c:v>43207</c:v>
                      </c:pt>
                      <c:pt idx="17">
                        <c:v>43208</c:v>
                      </c:pt>
                      <c:pt idx="18">
                        <c:v>43209</c:v>
                      </c:pt>
                      <c:pt idx="19">
                        <c:v>43210</c:v>
                      </c:pt>
                      <c:pt idx="20">
                        <c:v>43211</c:v>
                      </c:pt>
                      <c:pt idx="21">
                        <c:v>43212</c:v>
                      </c:pt>
                      <c:pt idx="22">
                        <c:v>43213</c:v>
                      </c:pt>
                      <c:pt idx="23">
                        <c:v>43214</c:v>
                      </c:pt>
                      <c:pt idx="24">
                        <c:v>43215</c:v>
                      </c:pt>
                      <c:pt idx="25">
                        <c:v>43216</c:v>
                      </c:pt>
                      <c:pt idx="26">
                        <c:v>43217</c:v>
                      </c:pt>
                      <c:pt idx="27">
                        <c:v>43218</c:v>
                      </c:pt>
                      <c:pt idx="28">
                        <c:v>43219</c:v>
                      </c:pt>
                      <c:pt idx="29">
                        <c:v>43220</c:v>
                      </c:pt>
                      <c:pt idx="30">
                        <c:v>43221</c:v>
                      </c:pt>
                      <c:pt idx="31">
                        <c:v>43222</c:v>
                      </c:pt>
                      <c:pt idx="32">
                        <c:v>43223</c:v>
                      </c:pt>
                      <c:pt idx="33">
                        <c:v>43224</c:v>
                      </c:pt>
                      <c:pt idx="34">
                        <c:v>43225</c:v>
                      </c:pt>
                      <c:pt idx="35">
                        <c:v>43226</c:v>
                      </c:pt>
                      <c:pt idx="36">
                        <c:v>43227</c:v>
                      </c:pt>
                      <c:pt idx="37">
                        <c:v>43228</c:v>
                      </c:pt>
                      <c:pt idx="38">
                        <c:v>43229</c:v>
                      </c:pt>
                      <c:pt idx="39">
                        <c:v>43230</c:v>
                      </c:pt>
                      <c:pt idx="40">
                        <c:v>43231</c:v>
                      </c:pt>
                      <c:pt idx="41">
                        <c:v>43232</c:v>
                      </c:pt>
                      <c:pt idx="42">
                        <c:v>43233</c:v>
                      </c:pt>
                      <c:pt idx="43">
                        <c:v>43234</c:v>
                      </c:pt>
                      <c:pt idx="44">
                        <c:v>43235</c:v>
                      </c:pt>
                      <c:pt idx="45">
                        <c:v>43236</c:v>
                      </c:pt>
                      <c:pt idx="46">
                        <c:v>43237</c:v>
                      </c:pt>
                      <c:pt idx="47">
                        <c:v>43238</c:v>
                      </c:pt>
                      <c:pt idx="48">
                        <c:v>43239</c:v>
                      </c:pt>
                      <c:pt idx="49">
                        <c:v>43240</c:v>
                      </c:pt>
                      <c:pt idx="50">
                        <c:v>43241</c:v>
                      </c:pt>
                      <c:pt idx="51">
                        <c:v>43242</c:v>
                      </c:pt>
                      <c:pt idx="52">
                        <c:v>43243</c:v>
                      </c:pt>
                      <c:pt idx="53">
                        <c:v>43244</c:v>
                      </c:pt>
                      <c:pt idx="54">
                        <c:v>43245</c:v>
                      </c:pt>
                      <c:pt idx="55">
                        <c:v>43246</c:v>
                      </c:pt>
                      <c:pt idx="56">
                        <c:v>43247</c:v>
                      </c:pt>
                      <c:pt idx="57">
                        <c:v>43248</c:v>
                      </c:pt>
                      <c:pt idx="58">
                        <c:v>43249</c:v>
                      </c:pt>
                      <c:pt idx="59">
                        <c:v>43250</c:v>
                      </c:pt>
                      <c:pt idx="60">
                        <c:v>43251</c:v>
                      </c:pt>
                      <c:pt idx="61">
                        <c:v>43252</c:v>
                      </c:pt>
                      <c:pt idx="62">
                        <c:v>43253</c:v>
                      </c:pt>
                      <c:pt idx="63">
                        <c:v>43254</c:v>
                      </c:pt>
                      <c:pt idx="64">
                        <c:v>43255</c:v>
                      </c:pt>
                      <c:pt idx="65">
                        <c:v>43256</c:v>
                      </c:pt>
                      <c:pt idx="66">
                        <c:v>43257</c:v>
                      </c:pt>
                      <c:pt idx="67">
                        <c:v>43258</c:v>
                      </c:pt>
                      <c:pt idx="68">
                        <c:v>43259</c:v>
                      </c:pt>
                      <c:pt idx="69">
                        <c:v>43260</c:v>
                      </c:pt>
                      <c:pt idx="70">
                        <c:v>43261</c:v>
                      </c:pt>
                      <c:pt idx="71">
                        <c:v>43262</c:v>
                      </c:pt>
                      <c:pt idx="72">
                        <c:v>43263</c:v>
                      </c:pt>
                      <c:pt idx="73">
                        <c:v>43264</c:v>
                      </c:pt>
                      <c:pt idx="74">
                        <c:v>43265</c:v>
                      </c:pt>
                      <c:pt idx="75">
                        <c:v>43266</c:v>
                      </c:pt>
                      <c:pt idx="76">
                        <c:v>43267</c:v>
                      </c:pt>
                      <c:pt idx="77">
                        <c:v>43268</c:v>
                      </c:pt>
                      <c:pt idx="78">
                        <c:v>43269</c:v>
                      </c:pt>
                      <c:pt idx="79">
                        <c:v>43270</c:v>
                      </c:pt>
                      <c:pt idx="80">
                        <c:v>43271</c:v>
                      </c:pt>
                      <c:pt idx="81">
                        <c:v>43272</c:v>
                      </c:pt>
                      <c:pt idx="82">
                        <c:v>43273</c:v>
                      </c:pt>
                      <c:pt idx="83">
                        <c:v>43274</c:v>
                      </c:pt>
                      <c:pt idx="84">
                        <c:v>43275</c:v>
                      </c:pt>
                      <c:pt idx="85">
                        <c:v>43276</c:v>
                      </c:pt>
                      <c:pt idx="86">
                        <c:v>43277</c:v>
                      </c:pt>
                      <c:pt idx="87">
                        <c:v>43278</c:v>
                      </c:pt>
                      <c:pt idx="88">
                        <c:v>43279</c:v>
                      </c:pt>
                      <c:pt idx="89">
                        <c:v>43280</c:v>
                      </c:pt>
                      <c:pt idx="90">
                        <c:v>43281</c:v>
                      </c:pt>
                      <c:pt idx="91">
                        <c:v>43282</c:v>
                      </c:pt>
                      <c:pt idx="92">
                        <c:v>43283</c:v>
                      </c:pt>
                      <c:pt idx="93">
                        <c:v>43284</c:v>
                      </c:pt>
                      <c:pt idx="94">
                        <c:v>43285</c:v>
                      </c:pt>
                      <c:pt idx="95">
                        <c:v>43286</c:v>
                      </c:pt>
                      <c:pt idx="96">
                        <c:v>43287</c:v>
                      </c:pt>
                      <c:pt idx="97">
                        <c:v>43288</c:v>
                      </c:pt>
                      <c:pt idx="98">
                        <c:v>43289</c:v>
                      </c:pt>
                      <c:pt idx="99">
                        <c:v>43290</c:v>
                      </c:pt>
                      <c:pt idx="100">
                        <c:v>43291</c:v>
                      </c:pt>
                      <c:pt idx="101">
                        <c:v>43292</c:v>
                      </c:pt>
                      <c:pt idx="102">
                        <c:v>43293</c:v>
                      </c:pt>
                      <c:pt idx="103">
                        <c:v>43294</c:v>
                      </c:pt>
                      <c:pt idx="104">
                        <c:v>43295</c:v>
                      </c:pt>
                      <c:pt idx="105">
                        <c:v>43296</c:v>
                      </c:pt>
                      <c:pt idx="106">
                        <c:v>43297</c:v>
                      </c:pt>
                      <c:pt idx="107">
                        <c:v>43298</c:v>
                      </c:pt>
                      <c:pt idx="108">
                        <c:v>43299</c:v>
                      </c:pt>
                      <c:pt idx="109">
                        <c:v>43300</c:v>
                      </c:pt>
                      <c:pt idx="110">
                        <c:v>43301</c:v>
                      </c:pt>
                      <c:pt idx="111">
                        <c:v>43302</c:v>
                      </c:pt>
                      <c:pt idx="112">
                        <c:v>43303</c:v>
                      </c:pt>
                      <c:pt idx="113">
                        <c:v>43304</c:v>
                      </c:pt>
                      <c:pt idx="114">
                        <c:v>43305</c:v>
                      </c:pt>
                      <c:pt idx="115">
                        <c:v>43306</c:v>
                      </c:pt>
                      <c:pt idx="116">
                        <c:v>43307</c:v>
                      </c:pt>
                      <c:pt idx="117">
                        <c:v>43308</c:v>
                      </c:pt>
                      <c:pt idx="118">
                        <c:v>43309</c:v>
                      </c:pt>
                      <c:pt idx="119">
                        <c:v>43310</c:v>
                      </c:pt>
                      <c:pt idx="120">
                        <c:v>43311</c:v>
                      </c:pt>
                      <c:pt idx="121">
                        <c:v>43312</c:v>
                      </c:pt>
                      <c:pt idx="122">
                        <c:v>43313</c:v>
                      </c:pt>
                      <c:pt idx="123">
                        <c:v>43314</c:v>
                      </c:pt>
                      <c:pt idx="124">
                        <c:v>43315</c:v>
                      </c:pt>
                      <c:pt idx="125">
                        <c:v>43316</c:v>
                      </c:pt>
                      <c:pt idx="126">
                        <c:v>43317</c:v>
                      </c:pt>
                      <c:pt idx="127">
                        <c:v>43318</c:v>
                      </c:pt>
                      <c:pt idx="128">
                        <c:v>43319</c:v>
                      </c:pt>
                      <c:pt idx="129">
                        <c:v>43320</c:v>
                      </c:pt>
                      <c:pt idx="130">
                        <c:v>43321</c:v>
                      </c:pt>
                      <c:pt idx="131">
                        <c:v>43322</c:v>
                      </c:pt>
                      <c:pt idx="132">
                        <c:v>43323</c:v>
                      </c:pt>
                      <c:pt idx="133">
                        <c:v>43324</c:v>
                      </c:pt>
                      <c:pt idx="134">
                        <c:v>43325</c:v>
                      </c:pt>
                      <c:pt idx="135">
                        <c:v>43326</c:v>
                      </c:pt>
                      <c:pt idx="136">
                        <c:v>43327</c:v>
                      </c:pt>
                      <c:pt idx="137">
                        <c:v>43328</c:v>
                      </c:pt>
                      <c:pt idx="138">
                        <c:v>43329</c:v>
                      </c:pt>
                      <c:pt idx="139">
                        <c:v>43330</c:v>
                      </c:pt>
                      <c:pt idx="140">
                        <c:v>43331</c:v>
                      </c:pt>
                      <c:pt idx="141">
                        <c:v>43332</c:v>
                      </c:pt>
                      <c:pt idx="142">
                        <c:v>43333</c:v>
                      </c:pt>
                      <c:pt idx="143">
                        <c:v>43334</c:v>
                      </c:pt>
                      <c:pt idx="144">
                        <c:v>43335</c:v>
                      </c:pt>
                      <c:pt idx="145">
                        <c:v>43336</c:v>
                      </c:pt>
                      <c:pt idx="146">
                        <c:v>43337</c:v>
                      </c:pt>
                      <c:pt idx="147">
                        <c:v>43338</c:v>
                      </c:pt>
                      <c:pt idx="148">
                        <c:v>43339</c:v>
                      </c:pt>
                      <c:pt idx="149">
                        <c:v>43340</c:v>
                      </c:pt>
                      <c:pt idx="150">
                        <c:v>43341</c:v>
                      </c:pt>
                      <c:pt idx="151">
                        <c:v>43342</c:v>
                      </c:pt>
                      <c:pt idx="152">
                        <c:v>43343</c:v>
                      </c:pt>
                      <c:pt idx="153">
                        <c:v>43344</c:v>
                      </c:pt>
                      <c:pt idx="154">
                        <c:v>43345</c:v>
                      </c:pt>
                      <c:pt idx="155">
                        <c:v>43346</c:v>
                      </c:pt>
                      <c:pt idx="156">
                        <c:v>43347</c:v>
                      </c:pt>
                      <c:pt idx="157">
                        <c:v>43348</c:v>
                      </c:pt>
                      <c:pt idx="158">
                        <c:v>43349</c:v>
                      </c:pt>
                      <c:pt idx="159">
                        <c:v>43350</c:v>
                      </c:pt>
                      <c:pt idx="160">
                        <c:v>43351</c:v>
                      </c:pt>
                      <c:pt idx="161">
                        <c:v>43352</c:v>
                      </c:pt>
                      <c:pt idx="162">
                        <c:v>43353</c:v>
                      </c:pt>
                      <c:pt idx="163">
                        <c:v>43354</c:v>
                      </c:pt>
                      <c:pt idx="164">
                        <c:v>43355</c:v>
                      </c:pt>
                      <c:pt idx="165">
                        <c:v>43356</c:v>
                      </c:pt>
                      <c:pt idx="166">
                        <c:v>43357</c:v>
                      </c:pt>
                      <c:pt idx="167">
                        <c:v>43358</c:v>
                      </c:pt>
                      <c:pt idx="168">
                        <c:v>43359</c:v>
                      </c:pt>
                      <c:pt idx="169">
                        <c:v>43360</c:v>
                      </c:pt>
                      <c:pt idx="170">
                        <c:v>43361</c:v>
                      </c:pt>
                      <c:pt idx="171">
                        <c:v>43362</c:v>
                      </c:pt>
                      <c:pt idx="172">
                        <c:v>43363</c:v>
                      </c:pt>
                      <c:pt idx="173">
                        <c:v>43364</c:v>
                      </c:pt>
                      <c:pt idx="174">
                        <c:v>43365</c:v>
                      </c:pt>
                      <c:pt idx="175">
                        <c:v>43366</c:v>
                      </c:pt>
                      <c:pt idx="176">
                        <c:v>43367</c:v>
                      </c:pt>
                      <c:pt idx="177">
                        <c:v>43368</c:v>
                      </c:pt>
                      <c:pt idx="178">
                        <c:v>43369</c:v>
                      </c:pt>
                      <c:pt idx="179">
                        <c:v>43370</c:v>
                      </c:pt>
                      <c:pt idx="180">
                        <c:v>43371</c:v>
                      </c:pt>
                      <c:pt idx="181">
                        <c:v>43372</c:v>
                      </c:pt>
                      <c:pt idx="182">
                        <c:v>43373</c:v>
                      </c:pt>
                      <c:pt idx="183">
                        <c:v>43374</c:v>
                      </c:pt>
                      <c:pt idx="184">
                        <c:v>43375</c:v>
                      </c:pt>
                      <c:pt idx="185">
                        <c:v>43376</c:v>
                      </c:pt>
                      <c:pt idx="186">
                        <c:v>43377</c:v>
                      </c:pt>
                      <c:pt idx="187">
                        <c:v>43378</c:v>
                      </c:pt>
                      <c:pt idx="188">
                        <c:v>43379</c:v>
                      </c:pt>
                      <c:pt idx="189">
                        <c:v>43380</c:v>
                      </c:pt>
                      <c:pt idx="190">
                        <c:v>43381</c:v>
                      </c:pt>
                      <c:pt idx="191">
                        <c:v>43382</c:v>
                      </c:pt>
                      <c:pt idx="192">
                        <c:v>43383</c:v>
                      </c:pt>
                      <c:pt idx="193">
                        <c:v>43384</c:v>
                      </c:pt>
                      <c:pt idx="194">
                        <c:v>43385</c:v>
                      </c:pt>
                      <c:pt idx="195">
                        <c:v>43386</c:v>
                      </c:pt>
                      <c:pt idx="196">
                        <c:v>43387</c:v>
                      </c:pt>
                      <c:pt idx="197">
                        <c:v>43388</c:v>
                      </c:pt>
                      <c:pt idx="198">
                        <c:v>43389</c:v>
                      </c:pt>
                      <c:pt idx="199">
                        <c:v>43390</c:v>
                      </c:pt>
                      <c:pt idx="200">
                        <c:v>43391</c:v>
                      </c:pt>
                      <c:pt idx="201">
                        <c:v>43392</c:v>
                      </c:pt>
                      <c:pt idx="202">
                        <c:v>43393</c:v>
                      </c:pt>
                      <c:pt idx="203">
                        <c:v>43394</c:v>
                      </c:pt>
                      <c:pt idx="204">
                        <c:v>43395</c:v>
                      </c:pt>
                      <c:pt idx="205">
                        <c:v>43396</c:v>
                      </c:pt>
                      <c:pt idx="206">
                        <c:v>43397</c:v>
                      </c:pt>
                      <c:pt idx="207">
                        <c:v>43398</c:v>
                      </c:pt>
                      <c:pt idx="208">
                        <c:v>43399</c:v>
                      </c:pt>
                      <c:pt idx="209">
                        <c:v>43400</c:v>
                      </c:pt>
                      <c:pt idx="210">
                        <c:v>43401</c:v>
                      </c:pt>
                      <c:pt idx="211">
                        <c:v>43402</c:v>
                      </c:pt>
                      <c:pt idx="212">
                        <c:v>43403</c:v>
                      </c:pt>
                      <c:pt idx="213">
                        <c:v>43404</c:v>
                      </c:pt>
                      <c:pt idx="214">
                        <c:v>43405</c:v>
                      </c:pt>
                      <c:pt idx="215">
                        <c:v>43406</c:v>
                      </c:pt>
                      <c:pt idx="216">
                        <c:v>43407</c:v>
                      </c:pt>
                      <c:pt idx="217">
                        <c:v>43408</c:v>
                      </c:pt>
                      <c:pt idx="218">
                        <c:v>43409</c:v>
                      </c:pt>
                      <c:pt idx="219">
                        <c:v>43410</c:v>
                      </c:pt>
                      <c:pt idx="220">
                        <c:v>43411</c:v>
                      </c:pt>
                      <c:pt idx="221">
                        <c:v>43412</c:v>
                      </c:pt>
                      <c:pt idx="222">
                        <c:v>43413</c:v>
                      </c:pt>
                      <c:pt idx="223">
                        <c:v>43414</c:v>
                      </c:pt>
                      <c:pt idx="224">
                        <c:v>43415</c:v>
                      </c:pt>
                      <c:pt idx="225">
                        <c:v>43416</c:v>
                      </c:pt>
                      <c:pt idx="226">
                        <c:v>43417</c:v>
                      </c:pt>
                      <c:pt idx="227">
                        <c:v>43418</c:v>
                      </c:pt>
                      <c:pt idx="228">
                        <c:v>43419</c:v>
                      </c:pt>
                      <c:pt idx="229">
                        <c:v>43420</c:v>
                      </c:pt>
                      <c:pt idx="230">
                        <c:v>43421</c:v>
                      </c:pt>
                      <c:pt idx="231">
                        <c:v>43422</c:v>
                      </c:pt>
                      <c:pt idx="232">
                        <c:v>43423</c:v>
                      </c:pt>
                      <c:pt idx="233">
                        <c:v>43424</c:v>
                      </c:pt>
                      <c:pt idx="234">
                        <c:v>43425</c:v>
                      </c:pt>
                      <c:pt idx="235">
                        <c:v>43426</c:v>
                      </c:pt>
                      <c:pt idx="236">
                        <c:v>43427</c:v>
                      </c:pt>
                      <c:pt idx="237">
                        <c:v>43428</c:v>
                      </c:pt>
                      <c:pt idx="238">
                        <c:v>43429</c:v>
                      </c:pt>
                      <c:pt idx="239">
                        <c:v>43430</c:v>
                      </c:pt>
                      <c:pt idx="240">
                        <c:v>43431</c:v>
                      </c:pt>
                      <c:pt idx="241">
                        <c:v>43432</c:v>
                      </c:pt>
                      <c:pt idx="242">
                        <c:v>43433</c:v>
                      </c:pt>
                      <c:pt idx="243">
                        <c:v>43434</c:v>
                      </c:pt>
                      <c:pt idx="244">
                        <c:v>43435</c:v>
                      </c:pt>
                      <c:pt idx="245">
                        <c:v>43436</c:v>
                      </c:pt>
                      <c:pt idx="246">
                        <c:v>43437</c:v>
                      </c:pt>
                      <c:pt idx="247">
                        <c:v>43438</c:v>
                      </c:pt>
                      <c:pt idx="248">
                        <c:v>43439</c:v>
                      </c:pt>
                      <c:pt idx="249">
                        <c:v>43440</c:v>
                      </c:pt>
                      <c:pt idx="250">
                        <c:v>43441</c:v>
                      </c:pt>
                      <c:pt idx="251">
                        <c:v>43442</c:v>
                      </c:pt>
                      <c:pt idx="252">
                        <c:v>43443</c:v>
                      </c:pt>
                      <c:pt idx="253">
                        <c:v>43444</c:v>
                      </c:pt>
                      <c:pt idx="254">
                        <c:v>43445</c:v>
                      </c:pt>
                      <c:pt idx="255">
                        <c:v>43446</c:v>
                      </c:pt>
                      <c:pt idx="256">
                        <c:v>43447</c:v>
                      </c:pt>
                      <c:pt idx="257">
                        <c:v>43448</c:v>
                      </c:pt>
                      <c:pt idx="258">
                        <c:v>43449</c:v>
                      </c:pt>
                      <c:pt idx="259">
                        <c:v>43450</c:v>
                      </c:pt>
                      <c:pt idx="260">
                        <c:v>43451</c:v>
                      </c:pt>
                      <c:pt idx="261">
                        <c:v>43452</c:v>
                      </c:pt>
                      <c:pt idx="262">
                        <c:v>43453</c:v>
                      </c:pt>
                      <c:pt idx="263">
                        <c:v>43454</c:v>
                      </c:pt>
                      <c:pt idx="264">
                        <c:v>43455</c:v>
                      </c:pt>
                      <c:pt idx="265">
                        <c:v>43456</c:v>
                      </c:pt>
                      <c:pt idx="266">
                        <c:v>43457</c:v>
                      </c:pt>
                      <c:pt idx="267">
                        <c:v>43458</c:v>
                      </c:pt>
                      <c:pt idx="268">
                        <c:v>43459</c:v>
                      </c:pt>
                      <c:pt idx="269">
                        <c:v>43460</c:v>
                      </c:pt>
                      <c:pt idx="270">
                        <c:v>43461</c:v>
                      </c:pt>
                      <c:pt idx="271">
                        <c:v>43462</c:v>
                      </c:pt>
                      <c:pt idx="272">
                        <c:v>43463</c:v>
                      </c:pt>
                      <c:pt idx="273">
                        <c:v>43464</c:v>
                      </c:pt>
                      <c:pt idx="274">
                        <c:v>43465</c:v>
                      </c:pt>
                      <c:pt idx="275">
                        <c:v>43466</c:v>
                      </c:pt>
                      <c:pt idx="276">
                        <c:v>43467</c:v>
                      </c:pt>
                      <c:pt idx="277">
                        <c:v>43468</c:v>
                      </c:pt>
                      <c:pt idx="278">
                        <c:v>43469</c:v>
                      </c:pt>
                      <c:pt idx="279">
                        <c:v>43470</c:v>
                      </c:pt>
                      <c:pt idx="280">
                        <c:v>43471</c:v>
                      </c:pt>
                      <c:pt idx="281">
                        <c:v>43472</c:v>
                      </c:pt>
                      <c:pt idx="282">
                        <c:v>43473</c:v>
                      </c:pt>
                      <c:pt idx="283">
                        <c:v>43474</c:v>
                      </c:pt>
                      <c:pt idx="284">
                        <c:v>43475</c:v>
                      </c:pt>
                      <c:pt idx="285">
                        <c:v>43476</c:v>
                      </c:pt>
                      <c:pt idx="286">
                        <c:v>43477</c:v>
                      </c:pt>
                      <c:pt idx="287">
                        <c:v>43478</c:v>
                      </c:pt>
                      <c:pt idx="288">
                        <c:v>43479</c:v>
                      </c:pt>
                      <c:pt idx="289">
                        <c:v>43480</c:v>
                      </c:pt>
                      <c:pt idx="290">
                        <c:v>43481</c:v>
                      </c:pt>
                      <c:pt idx="291">
                        <c:v>43482</c:v>
                      </c:pt>
                      <c:pt idx="292">
                        <c:v>43483</c:v>
                      </c:pt>
                      <c:pt idx="293">
                        <c:v>43484</c:v>
                      </c:pt>
                      <c:pt idx="294">
                        <c:v>43485</c:v>
                      </c:pt>
                      <c:pt idx="295">
                        <c:v>43486</c:v>
                      </c:pt>
                      <c:pt idx="296">
                        <c:v>43487</c:v>
                      </c:pt>
                      <c:pt idx="297">
                        <c:v>43488</c:v>
                      </c:pt>
                      <c:pt idx="298">
                        <c:v>43489</c:v>
                      </c:pt>
                      <c:pt idx="299">
                        <c:v>43490</c:v>
                      </c:pt>
                      <c:pt idx="300">
                        <c:v>43491</c:v>
                      </c:pt>
                      <c:pt idx="301">
                        <c:v>43492</c:v>
                      </c:pt>
                      <c:pt idx="302">
                        <c:v>43493</c:v>
                      </c:pt>
                      <c:pt idx="303">
                        <c:v>43494</c:v>
                      </c:pt>
                      <c:pt idx="304">
                        <c:v>43495</c:v>
                      </c:pt>
                      <c:pt idx="305">
                        <c:v>43496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3'!$AJ$10:$AJ$315</c15:sqref>
                        </c15:formulaRef>
                      </c:ext>
                    </c:extLst>
                    <c:numCache>
                      <c:formatCode>0.0</c:formatCode>
                      <c:ptCount val="30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344-4946-812B-1CE192835912}"/>
                  </c:ext>
                </c:extLst>
              </c15:ser>
            </c15:filteredScatterSeries>
          </c:ext>
        </c:extLst>
      </c:scatterChart>
      <c:scatterChart>
        <c:scatterStyle val="lineMarker"/>
        <c:varyColors val="0"/>
        <c:ser>
          <c:idx val="2"/>
          <c:order val="1"/>
          <c:tx>
            <c:v>Roddybde</c:v>
          </c:tx>
          <c:spPr>
            <a:ln w="317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'Afgrødemodel 3'!$B$10:$B$315</c:f>
              <c:numCache>
                <c:formatCode>dd/mm/yy;@</c:formatCode>
                <c:ptCount val="306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</c:numCache>
            </c:numRef>
          </c:xVal>
          <c:yVal>
            <c:numRef>
              <c:f>'Afgrødemodel 3'!$AS$10:$AS$315</c:f>
              <c:numCache>
                <c:formatCode>General</c:formatCode>
                <c:ptCount val="30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-6</c:v>
                </c:pt>
                <c:pt idx="138">
                  <c:v>-6</c:v>
                </c:pt>
                <c:pt idx="139">
                  <c:v>-6</c:v>
                </c:pt>
                <c:pt idx="140">
                  <c:v>-6</c:v>
                </c:pt>
                <c:pt idx="141">
                  <c:v>-6</c:v>
                </c:pt>
                <c:pt idx="142">
                  <c:v>-7.5</c:v>
                </c:pt>
                <c:pt idx="143">
                  <c:v>-9</c:v>
                </c:pt>
                <c:pt idx="144">
                  <c:v>-10.5</c:v>
                </c:pt>
                <c:pt idx="145">
                  <c:v>-12</c:v>
                </c:pt>
                <c:pt idx="146">
                  <c:v>-13.5</c:v>
                </c:pt>
                <c:pt idx="147">
                  <c:v>-15</c:v>
                </c:pt>
                <c:pt idx="148">
                  <c:v>-16.5</c:v>
                </c:pt>
                <c:pt idx="149">
                  <c:v>-18</c:v>
                </c:pt>
                <c:pt idx="150">
                  <c:v>-19.5</c:v>
                </c:pt>
                <c:pt idx="151">
                  <c:v>-21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344-4946-812B-1CE192835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1150456"/>
        <c:axId val="581152752"/>
      </c:scatterChart>
      <c:valAx>
        <c:axId val="471196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6]mmmm\ ;@" sourceLinked="0"/>
        <c:majorTickMark val="none"/>
        <c:minorTickMark val="none"/>
        <c:tickLblPos val="low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71197088"/>
        <c:crosses val="autoZero"/>
        <c:crossBetween val="midCat"/>
        <c:majorUnit val="60"/>
      </c:valAx>
      <c:valAx>
        <c:axId val="471197088"/>
        <c:scaling>
          <c:orientation val="minMax"/>
          <c:max val="6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100" b="0">
                    <a:solidFill>
                      <a:schemeClr val="tx1"/>
                    </a:solidFill>
                  </a:rPr>
                  <a:t>  Bladarealindeks</a:t>
                </a:r>
              </a:p>
            </c:rich>
          </c:tx>
          <c:layout>
            <c:manualLayout>
              <c:xMode val="edge"/>
              <c:yMode val="edge"/>
              <c:x val="4.0964881896264856E-2"/>
              <c:y val="0.55438565777669702"/>
            </c:manualLayout>
          </c:layout>
          <c:overlay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71196760"/>
        <c:crossesAt val="0"/>
        <c:crossBetween val="midCat"/>
      </c:valAx>
      <c:valAx>
        <c:axId val="581152752"/>
        <c:scaling>
          <c:orientation val="minMax"/>
          <c:max val="100"/>
          <c:min val="-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100" b="0">
                    <a:solidFill>
                      <a:schemeClr val="tx1"/>
                    </a:solidFill>
                  </a:rPr>
                  <a:t>       Roddybde, cm</a:t>
                </a:r>
              </a:p>
            </c:rich>
          </c:tx>
          <c:layout>
            <c:manualLayout>
              <c:xMode val="edge"/>
              <c:yMode val="edge"/>
              <c:x val="0.90353208137460472"/>
              <c:y val="8.0731294423615541E-2"/>
            </c:manualLayout>
          </c:layout>
          <c:overlay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581150456"/>
        <c:crosses val="max"/>
        <c:crossBetween val="midCat"/>
      </c:valAx>
      <c:valAx>
        <c:axId val="581150456"/>
        <c:scaling>
          <c:orientation val="minMax"/>
        </c:scaling>
        <c:delete val="1"/>
        <c:axPos val="b"/>
        <c:numFmt formatCode="dd/mm/yy;@" sourceLinked="1"/>
        <c:majorTickMark val="out"/>
        <c:minorTickMark val="none"/>
        <c:tickLblPos val="nextTo"/>
        <c:crossAx val="581152752"/>
        <c:crossesAt val="0"/>
        <c:crossBetween val="midCat"/>
      </c:valAx>
      <c:spPr>
        <a:noFill/>
        <a:ln w="15875">
          <a:solidFill>
            <a:schemeClr val="tx1"/>
          </a:solidFill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0674767714211297"/>
          <c:y val="0.64583508305080006"/>
          <c:w val="0.20807941200458485"/>
          <c:h val="0.1513639274743008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Grønt bladareal</c:v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'Afgrødemodel 4'!$B$10:$B$315</c:f>
              <c:numCache>
                <c:formatCode>dd/mm/yy;@</c:formatCode>
                <c:ptCount val="306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</c:numCache>
            </c:numRef>
          </c:xVal>
          <c:yVal>
            <c:numRef>
              <c:f>'Afgrødemodel 4'!$AB$10:$AB$315</c:f>
              <c:numCache>
                <c:formatCode>0.0</c:formatCode>
                <c:ptCount val="30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4.6969821944155221E-2</c:v>
                </c:pt>
                <c:pt idx="163">
                  <c:v>9.1632334571883023E-2</c:v>
                </c:pt>
                <c:pt idx="164">
                  <c:v>0.1374171565033776</c:v>
                </c:pt>
                <c:pt idx="165">
                  <c:v>0.18056832992630922</c:v>
                </c:pt>
                <c:pt idx="166">
                  <c:v>0.23034303793647881</c:v>
                </c:pt>
                <c:pt idx="167">
                  <c:v>0.28243150297149244</c:v>
                </c:pt>
                <c:pt idx="168">
                  <c:v>0.33776173749558347</c:v>
                </c:pt>
                <c:pt idx="169">
                  <c:v>0.41957113422930981</c:v>
                </c:pt>
                <c:pt idx="170">
                  <c:v>0.5173807515183042</c:v>
                </c:pt>
                <c:pt idx="171">
                  <c:v>0.62305425643526724</c:v>
                </c:pt>
                <c:pt idx="172">
                  <c:v>0.71887935657025692</c:v>
                </c:pt>
                <c:pt idx="173">
                  <c:v>0.82213397047939485</c:v>
                </c:pt>
                <c:pt idx="174">
                  <c:v>0.90289703354927209</c:v>
                </c:pt>
                <c:pt idx="175">
                  <c:v>0.98272100807267271</c:v>
                </c:pt>
                <c:pt idx="176">
                  <c:v>1.0591428720994707</c:v>
                </c:pt>
                <c:pt idx="177">
                  <c:v>1.1395036438975432</c:v>
                </c:pt>
                <c:pt idx="178">
                  <c:v>1.2643866000954165</c:v>
                </c:pt>
                <c:pt idx="179">
                  <c:v>1.409534582362403</c:v>
                </c:pt>
                <c:pt idx="180">
                  <c:v>1.5181859204213457</c:v>
                </c:pt>
                <c:pt idx="181">
                  <c:v>1.6222065211624912</c:v>
                </c:pt>
                <c:pt idx="182">
                  <c:v>1.7531142737183774</c:v>
                </c:pt>
                <c:pt idx="183">
                  <c:v>1.8572330422685477</c:v>
                </c:pt>
                <c:pt idx="184">
                  <c:v>1.9703446337580273</c:v>
                </c:pt>
                <c:pt idx="185">
                  <c:v>2.102074589654666</c:v>
                </c:pt>
                <c:pt idx="186">
                  <c:v>2.2563499207930309</c:v>
                </c:pt>
                <c:pt idx="187">
                  <c:v>2.4814181205454182</c:v>
                </c:pt>
                <c:pt idx="188">
                  <c:v>2.6528388401941787</c:v>
                </c:pt>
                <c:pt idx="189">
                  <c:v>2.7929516152208489</c:v>
                </c:pt>
                <c:pt idx="190">
                  <c:v>3.0039821790274424</c:v>
                </c:pt>
                <c:pt idx="191">
                  <c:v>3.2730146763401184</c:v>
                </c:pt>
                <c:pt idx="192">
                  <c:v>3.5329883167430349</c:v>
                </c:pt>
                <c:pt idx="193">
                  <c:v>3.8500003660979649</c:v>
                </c:pt>
                <c:pt idx="194">
                  <c:v>4.2131748681284797</c:v>
                </c:pt>
                <c:pt idx="195">
                  <c:v>4.6675879822239725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0.5</c:v>
                </c:pt>
                <c:pt idx="214">
                  <c:v>0.5</c:v>
                </c:pt>
                <c:pt idx="215">
                  <c:v>0.5</c:v>
                </c:pt>
                <c:pt idx="216">
                  <c:v>0.5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7F-46FA-AA72-A172F3B6C910}"/>
            </c:ext>
          </c:extLst>
        </c:ser>
        <c:ser>
          <c:idx val="6"/>
          <c:order val="5"/>
          <c:tx>
            <c:v>F4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'Afgrødemodel 4'!$B$125:$B$176</c:f>
              <c:numCache>
                <c:formatCode>dd/mm/yy;@</c:formatCode>
                <c:ptCount val="52"/>
                <c:pt idx="0">
                  <c:v>43306</c:v>
                </c:pt>
                <c:pt idx="1">
                  <c:v>43307</c:v>
                </c:pt>
                <c:pt idx="2">
                  <c:v>43308</c:v>
                </c:pt>
                <c:pt idx="3">
                  <c:v>43309</c:v>
                </c:pt>
                <c:pt idx="4">
                  <c:v>43310</c:v>
                </c:pt>
                <c:pt idx="5">
                  <c:v>43311</c:v>
                </c:pt>
                <c:pt idx="6">
                  <c:v>43312</c:v>
                </c:pt>
                <c:pt idx="7">
                  <c:v>43313</c:v>
                </c:pt>
                <c:pt idx="8">
                  <c:v>43314</c:v>
                </c:pt>
                <c:pt idx="9">
                  <c:v>43315</c:v>
                </c:pt>
                <c:pt idx="10">
                  <c:v>43316</c:v>
                </c:pt>
                <c:pt idx="11">
                  <c:v>43317</c:v>
                </c:pt>
                <c:pt idx="12">
                  <c:v>43318</c:v>
                </c:pt>
                <c:pt idx="13">
                  <c:v>43319</c:v>
                </c:pt>
                <c:pt idx="14">
                  <c:v>43320</c:v>
                </c:pt>
                <c:pt idx="15">
                  <c:v>43321</c:v>
                </c:pt>
                <c:pt idx="16">
                  <c:v>43322</c:v>
                </c:pt>
                <c:pt idx="17">
                  <c:v>43323</c:v>
                </c:pt>
                <c:pt idx="18">
                  <c:v>43324</c:v>
                </c:pt>
                <c:pt idx="19">
                  <c:v>43325</c:v>
                </c:pt>
                <c:pt idx="20">
                  <c:v>43326</c:v>
                </c:pt>
                <c:pt idx="21">
                  <c:v>43327</c:v>
                </c:pt>
                <c:pt idx="22">
                  <c:v>43328</c:v>
                </c:pt>
                <c:pt idx="23">
                  <c:v>43329</c:v>
                </c:pt>
                <c:pt idx="24">
                  <c:v>43330</c:v>
                </c:pt>
                <c:pt idx="25">
                  <c:v>43331</c:v>
                </c:pt>
                <c:pt idx="26">
                  <c:v>43332</c:v>
                </c:pt>
                <c:pt idx="27">
                  <c:v>43333</c:v>
                </c:pt>
                <c:pt idx="28">
                  <c:v>43334</c:v>
                </c:pt>
                <c:pt idx="29">
                  <c:v>43335</c:v>
                </c:pt>
                <c:pt idx="30">
                  <c:v>43336</c:v>
                </c:pt>
                <c:pt idx="31">
                  <c:v>43337</c:v>
                </c:pt>
                <c:pt idx="32">
                  <c:v>43338</c:v>
                </c:pt>
                <c:pt idx="33">
                  <c:v>43339</c:v>
                </c:pt>
                <c:pt idx="34">
                  <c:v>43340</c:v>
                </c:pt>
                <c:pt idx="35">
                  <c:v>43341</c:v>
                </c:pt>
                <c:pt idx="36">
                  <c:v>43342</c:v>
                </c:pt>
                <c:pt idx="37">
                  <c:v>43343</c:v>
                </c:pt>
                <c:pt idx="38">
                  <c:v>43344</c:v>
                </c:pt>
                <c:pt idx="39">
                  <c:v>43345</c:v>
                </c:pt>
                <c:pt idx="40">
                  <c:v>43346</c:v>
                </c:pt>
                <c:pt idx="41">
                  <c:v>43347</c:v>
                </c:pt>
                <c:pt idx="42">
                  <c:v>43348</c:v>
                </c:pt>
                <c:pt idx="43">
                  <c:v>43349</c:v>
                </c:pt>
                <c:pt idx="44">
                  <c:v>43350</c:v>
                </c:pt>
                <c:pt idx="45">
                  <c:v>43351</c:v>
                </c:pt>
                <c:pt idx="46">
                  <c:v>43352</c:v>
                </c:pt>
                <c:pt idx="47">
                  <c:v>43353</c:v>
                </c:pt>
                <c:pt idx="48">
                  <c:v>43354</c:v>
                </c:pt>
                <c:pt idx="49">
                  <c:v>43355</c:v>
                </c:pt>
                <c:pt idx="50">
                  <c:v>43356</c:v>
                </c:pt>
                <c:pt idx="51">
                  <c:v>43357</c:v>
                </c:pt>
              </c:numCache>
            </c:numRef>
          </c:xVal>
          <c:yVal>
            <c:numRef>
              <c:f>'Afgrødemodel 4'!$N$125:$N$176</c:f>
              <c:numCache>
                <c:formatCode>General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7F-46FA-AA72-A172F3B6C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196760"/>
        <c:axId val="471197088"/>
        <c:extLst>
          <c:ext xmlns:c15="http://schemas.microsoft.com/office/drawing/2012/chart" uri="{02D57815-91ED-43cb-92C2-25804820EDAC}">
            <c15:filteredScatterSeries>
              <c15:ser>
                <c:idx val="3"/>
                <c:order val="2"/>
                <c:tx>
                  <c:v>F1</c:v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'Afgrødemodel 4'!$B$76:$B$88</c15:sqref>
                        </c15:formulaRef>
                      </c:ext>
                    </c:extLst>
                    <c:numCache>
                      <c:formatCode>dd/mm/yy;@</c:formatCode>
                      <c:ptCount val="13"/>
                      <c:pt idx="0">
                        <c:v>43257</c:v>
                      </c:pt>
                      <c:pt idx="1">
                        <c:v>43258</c:v>
                      </c:pt>
                      <c:pt idx="2">
                        <c:v>43259</c:v>
                      </c:pt>
                      <c:pt idx="3">
                        <c:v>43260</c:v>
                      </c:pt>
                      <c:pt idx="4">
                        <c:v>43261</c:v>
                      </c:pt>
                      <c:pt idx="5">
                        <c:v>43262</c:v>
                      </c:pt>
                      <c:pt idx="6">
                        <c:v>43263</c:v>
                      </c:pt>
                      <c:pt idx="7">
                        <c:v>43264</c:v>
                      </c:pt>
                      <c:pt idx="8">
                        <c:v>43265</c:v>
                      </c:pt>
                      <c:pt idx="9">
                        <c:v>43266</c:v>
                      </c:pt>
                      <c:pt idx="10">
                        <c:v>43267</c:v>
                      </c:pt>
                      <c:pt idx="11">
                        <c:v>43268</c:v>
                      </c:pt>
                      <c:pt idx="12">
                        <c:v>43269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'Afgrødemodel 4'!$N$76:$N$88</c15:sqref>
                        </c15:formulaRef>
                      </c:ext>
                    </c:extLst>
                    <c:numCache>
                      <c:formatCode>General</c:formatCode>
                      <c:ptCount val="13"/>
                      <c:pt idx="0">
                        <c:v>8</c:v>
                      </c:pt>
                      <c:pt idx="1">
                        <c:v>8</c:v>
                      </c:pt>
                      <c:pt idx="2">
                        <c:v>8</c:v>
                      </c:pt>
                      <c:pt idx="3">
                        <c:v>8</c:v>
                      </c:pt>
                      <c:pt idx="4">
                        <c:v>8</c:v>
                      </c:pt>
                      <c:pt idx="5">
                        <c:v>8</c:v>
                      </c:pt>
                      <c:pt idx="6">
                        <c:v>8</c:v>
                      </c:pt>
                      <c:pt idx="7">
                        <c:v>8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8</c:v>
                      </c:pt>
                      <c:pt idx="11">
                        <c:v>8</c:v>
                      </c:pt>
                      <c:pt idx="12">
                        <c:v>8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BE7F-46FA-AA72-A172F3B6C910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v>F2</c:v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4'!$B$89:$B$93</c15:sqref>
                        </c15:formulaRef>
                      </c:ext>
                    </c:extLst>
                    <c:numCache>
                      <c:formatCode>dd/mm/yy;@</c:formatCode>
                      <c:ptCount val="5"/>
                      <c:pt idx="0">
                        <c:v>43270</c:v>
                      </c:pt>
                      <c:pt idx="1">
                        <c:v>43271</c:v>
                      </c:pt>
                      <c:pt idx="2">
                        <c:v>43272</c:v>
                      </c:pt>
                      <c:pt idx="3">
                        <c:v>43273</c:v>
                      </c:pt>
                      <c:pt idx="4">
                        <c:v>43274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4'!$N$89:$N$93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8</c:v>
                      </c:pt>
                      <c:pt idx="1">
                        <c:v>8</c:v>
                      </c:pt>
                      <c:pt idx="2">
                        <c:v>8</c:v>
                      </c:pt>
                      <c:pt idx="3">
                        <c:v>8</c:v>
                      </c:pt>
                      <c:pt idx="4">
                        <c:v>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E7F-46FA-AA72-A172F3B6C910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v>F3</c:v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4'!$B$94:$B$124</c15:sqref>
                        </c15:formulaRef>
                      </c:ext>
                    </c:extLst>
                    <c:numCache>
                      <c:formatCode>dd/mm/yy;@</c:formatCode>
                      <c:ptCount val="31"/>
                      <c:pt idx="0">
                        <c:v>43275</c:v>
                      </c:pt>
                      <c:pt idx="1">
                        <c:v>43276</c:v>
                      </c:pt>
                      <c:pt idx="2">
                        <c:v>43277</c:v>
                      </c:pt>
                      <c:pt idx="3">
                        <c:v>43278</c:v>
                      </c:pt>
                      <c:pt idx="4">
                        <c:v>43279</c:v>
                      </c:pt>
                      <c:pt idx="5">
                        <c:v>43280</c:v>
                      </c:pt>
                      <c:pt idx="6">
                        <c:v>43281</c:v>
                      </c:pt>
                      <c:pt idx="7">
                        <c:v>43282</c:v>
                      </c:pt>
                      <c:pt idx="8">
                        <c:v>43283</c:v>
                      </c:pt>
                      <c:pt idx="9">
                        <c:v>43284</c:v>
                      </c:pt>
                      <c:pt idx="10">
                        <c:v>43285</c:v>
                      </c:pt>
                      <c:pt idx="11">
                        <c:v>43286</c:v>
                      </c:pt>
                      <c:pt idx="12">
                        <c:v>43287</c:v>
                      </c:pt>
                      <c:pt idx="13">
                        <c:v>43288</c:v>
                      </c:pt>
                      <c:pt idx="14">
                        <c:v>43289</c:v>
                      </c:pt>
                      <c:pt idx="15">
                        <c:v>43290</c:v>
                      </c:pt>
                      <c:pt idx="16">
                        <c:v>43291</c:v>
                      </c:pt>
                      <c:pt idx="17">
                        <c:v>43292</c:v>
                      </c:pt>
                      <c:pt idx="18">
                        <c:v>43293</c:v>
                      </c:pt>
                      <c:pt idx="19">
                        <c:v>43294</c:v>
                      </c:pt>
                      <c:pt idx="20">
                        <c:v>43295</c:v>
                      </c:pt>
                      <c:pt idx="21">
                        <c:v>43296</c:v>
                      </c:pt>
                      <c:pt idx="22">
                        <c:v>43297</c:v>
                      </c:pt>
                      <c:pt idx="23">
                        <c:v>43298</c:v>
                      </c:pt>
                      <c:pt idx="24">
                        <c:v>43299</c:v>
                      </c:pt>
                      <c:pt idx="25">
                        <c:v>43300</c:v>
                      </c:pt>
                      <c:pt idx="26">
                        <c:v>43301</c:v>
                      </c:pt>
                      <c:pt idx="27">
                        <c:v>43302</c:v>
                      </c:pt>
                      <c:pt idx="28">
                        <c:v>43303</c:v>
                      </c:pt>
                      <c:pt idx="29">
                        <c:v>43304</c:v>
                      </c:pt>
                      <c:pt idx="30">
                        <c:v>43305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4'!$N$94:$N$124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8</c:v>
                      </c:pt>
                      <c:pt idx="1">
                        <c:v>8</c:v>
                      </c:pt>
                      <c:pt idx="2">
                        <c:v>8</c:v>
                      </c:pt>
                      <c:pt idx="3">
                        <c:v>8</c:v>
                      </c:pt>
                      <c:pt idx="4">
                        <c:v>8</c:v>
                      </c:pt>
                      <c:pt idx="5">
                        <c:v>8</c:v>
                      </c:pt>
                      <c:pt idx="6">
                        <c:v>8</c:v>
                      </c:pt>
                      <c:pt idx="7">
                        <c:v>8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8</c:v>
                      </c:pt>
                      <c:pt idx="11">
                        <c:v>8</c:v>
                      </c:pt>
                      <c:pt idx="12">
                        <c:v>8</c:v>
                      </c:pt>
                      <c:pt idx="13">
                        <c:v>8</c:v>
                      </c:pt>
                      <c:pt idx="14">
                        <c:v>8</c:v>
                      </c:pt>
                      <c:pt idx="15">
                        <c:v>8</c:v>
                      </c:pt>
                      <c:pt idx="16">
                        <c:v>8</c:v>
                      </c:pt>
                      <c:pt idx="17">
                        <c:v>8</c:v>
                      </c:pt>
                      <c:pt idx="18">
                        <c:v>8</c:v>
                      </c:pt>
                      <c:pt idx="19">
                        <c:v>8</c:v>
                      </c:pt>
                      <c:pt idx="20">
                        <c:v>8</c:v>
                      </c:pt>
                      <c:pt idx="21">
                        <c:v>8</c:v>
                      </c:pt>
                      <c:pt idx="22">
                        <c:v>8</c:v>
                      </c:pt>
                      <c:pt idx="23">
                        <c:v>8</c:v>
                      </c:pt>
                      <c:pt idx="24">
                        <c:v>8</c:v>
                      </c:pt>
                      <c:pt idx="25">
                        <c:v>8</c:v>
                      </c:pt>
                      <c:pt idx="26">
                        <c:v>8</c:v>
                      </c:pt>
                      <c:pt idx="27">
                        <c:v>8</c:v>
                      </c:pt>
                      <c:pt idx="28">
                        <c:v>8</c:v>
                      </c:pt>
                      <c:pt idx="29">
                        <c:v>8</c:v>
                      </c:pt>
                      <c:pt idx="30">
                        <c:v>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E7F-46FA-AA72-A172F3B6C910}"/>
                  </c:ext>
                </c:extLst>
              </c15:ser>
            </c15:filteredScatterSeries>
            <c15:filteredScatterSeries>
              <c15:ser>
                <c:idx val="7"/>
                <c:order val="6"/>
                <c:tx>
                  <c:v>F5</c:v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4'!$B$177:$B$195</c15:sqref>
                        </c15:formulaRef>
                      </c:ext>
                    </c:extLst>
                    <c:numCache>
                      <c:formatCode>dd/mm/yy;@</c:formatCode>
                      <c:ptCount val="19"/>
                      <c:pt idx="0">
                        <c:v>43358</c:v>
                      </c:pt>
                      <c:pt idx="1">
                        <c:v>43359</c:v>
                      </c:pt>
                      <c:pt idx="2">
                        <c:v>43360</c:v>
                      </c:pt>
                      <c:pt idx="3">
                        <c:v>43361</c:v>
                      </c:pt>
                      <c:pt idx="4">
                        <c:v>43362</c:v>
                      </c:pt>
                      <c:pt idx="5">
                        <c:v>43363</c:v>
                      </c:pt>
                      <c:pt idx="6">
                        <c:v>43364</c:v>
                      </c:pt>
                      <c:pt idx="7">
                        <c:v>43365</c:v>
                      </c:pt>
                      <c:pt idx="8">
                        <c:v>43366</c:v>
                      </c:pt>
                      <c:pt idx="9">
                        <c:v>43367</c:v>
                      </c:pt>
                      <c:pt idx="10">
                        <c:v>43368</c:v>
                      </c:pt>
                      <c:pt idx="11">
                        <c:v>43369</c:v>
                      </c:pt>
                      <c:pt idx="12">
                        <c:v>43370</c:v>
                      </c:pt>
                      <c:pt idx="13">
                        <c:v>43371</c:v>
                      </c:pt>
                      <c:pt idx="14">
                        <c:v>43372</c:v>
                      </c:pt>
                      <c:pt idx="15">
                        <c:v>43373</c:v>
                      </c:pt>
                      <c:pt idx="16">
                        <c:v>43374</c:v>
                      </c:pt>
                      <c:pt idx="17">
                        <c:v>43375</c:v>
                      </c:pt>
                      <c:pt idx="18">
                        <c:v>43376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4'!$N$177:$N$195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8</c:v>
                      </c:pt>
                      <c:pt idx="1">
                        <c:v>8</c:v>
                      </c:pt>
                      <c:pt idx="2">
                        <c:v>8</c:v>
                      </c:pt>
                      <c:pt idx="3">
                        <c:v>8</c:v>
                      </c:pt>
                      <c:pt idx="4">
                        <c:v>8</c:v>
                      </c:pt>
                      <c:pt idx="5">
                        <c:v>8</c:v>
                      </c:pt>
                      <c:pt idx="6">
                        <c:v>8</c:v>
                      </c:pt>
                      <c:pt idx="7">
                        <c:v>8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8</c:v>
                      </c:pt>
                      <c:pt idx="11">
                        <c:v>8</c:v>
                      </c:pt>
                      <c:pt idx="12">
                        <c:v>8</c:v>
                      </c:pt>
                      <c:pt idx="13">
                        <c:v>8</c:v>
                      </c:pt>
                      <c:pt idx="14">
                        <c:v>8</c:v>
                      </c:pt>
                      <c:pt idx="15">
                        <c:v>8</c:v>
                      </c:pt>
                      <c:pt idx="16">
                        <c:v>8</c:v>
                      </c:pt>
                      <c:pt idx="17">
                        <c:v>8</c:v>
                      </c:pt>
                      <c:pt idx="18">
                        <c:v>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BE7F-46FA-AA72-A172F3B6C910}"/>
                  </c:ext>
                </c:extLst>
              </c15:ser>
            </c15:filteredScatterSeries>
            <c15:filteredScatterSeries>
              <c15:ser>
                <c:idx val="8"/>
                <c:order val="7"/>
                <c:tx>
                  <c:v>Total bladareal</c:v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4'!$B$10:$B$315</c15:sqref>
                        </c15:formulaRef>
                      </c:ext>
                    </c:extLst>
                    <c:numCache>
                      <c:formatCode>dd/mm/yy;@</c:formatCode>
                      <c:ptCount val="306"/>
                      <c:pt idx="0">
                        <c:v>43191</c:v>
                      </c:pt>
                      <c:pt idx="1">
                        <c:v>43192</c:v>
                      </c:pt>
                      <c:pt idx="2">
                        <c:v>43193</c:v>
                      </c:pt>
                      <c:pt idx="3">
                        <c:v>43194</c:v>
                      </c:pt>
                      <c:pt idx="4">
                        <c:v>43195</c:v>
                      </c:pt>
                      <c:pt idx="5">
                        <c:v>43196</c:v>
                      </c:pt>
                      <c:pt idx="6">
                        <c:v>43197</c:v>
                      </c:pt>
                      <c:pt idx="7">
                        <c:v>43198</c:v>
                      </c:pt>
                      <c:pt idx="8">
                        <c:v>43199</c:v>
                      </c:pt>
                      <c:pt idx="9">
                        <c:v>43200</c:v>
                      </c:pt>
                      <c:pt idx="10">
                        <c:v>43201</c:v>
                      </c:pt>
                      <c:pt idx="11">
                        <c:v>43202</c:v>
                      </c:pt>
                      <c:pt idx="12">
                        <c:v>43203</c:v>
                      </c:pt>
                      <c:pt idx="13">
                        <c:v>43204</c:v>
                      </c:pt>
                      <c:pt idx="14">
                        <c:v>43205</c:v>
                      </c:pt>
                      <c:pt idx="15">
                        <c:v>43206</c:v>
                      </c:pt>
                      <c:pt idx="16">
                        <c:v>43207</c:v>
                      </c:pt>
                      <c:pt idx="17">
                        <c:v>43208</c:v>
                      </c:pt>
                      <c:pt idx="18">
                        <c:v>43209</c:v>
                      </c:pt>
                      <c:pt idx="19">
                        <c:v>43210</c:v>
                      </c:pt>
                      <c:pt idx="20">
                        <c:v>43211</c:v>
                      </c:pt>
                      <c:pt idx="21">
                        <c:v>43212</c:v>
                      </c:pt>
                      <c:pt idx="22">
                        <c:v>43213</c:v>
                      </c:pt>
                      <c:pt idx="23">
                        <c:v>43214</c:v>
                      </c:pt>
                      <c:pt idx="24">
                        <c:v>43215</c:v>
                      </c:pt>
                      <c:pt idx="25">
                        <c:v>43216</c:v>
                      </c:pt>
                      <c:pt idx="26">
                        <c:v>43217</c:v>
                      </c:pt>
                      <c:pt idx="27">
                        <c:v>43218</c:v>
                      </c:pt>
                      <c:pt idx="28">
                        <c:v>43219</c:v>
                      </c:pt>
                      <c:pt idx="29">
                        <c:v>43220</c:v>
                      </c:pt>
                      <c:pt idx="30">
                        <c:v>43221</c:v>
                      </c:pt>
                      <c:pt idx="31">
                        <c:v>43222</c:v>
                      </c:pt>
                      <c:pt idx="32">
                        <c:v>43223</c:v>
                      </c:pt>
                      <c:pt idx="33">
                        <c:v>43224</c:v>
                      </c:pt>
                      <c:pt idx="34">
                        <c:v>43225</c:v>
                      </c:pt>
                      <c:pt idx="35">
                        <c:v>43226</c:v>
                      </c:pt>
                      <c:pt idx="36">
                        <c:v>43227</c:v>
                      </c:pt>
                      <c:pt idx="37">
                        <c:v>43228</c:v>
                      </c:pt>
                      <c:pt idx="38">
                        <c:v>43229</c:v>
                      </c:pt>
                      <c:pt idx="39">
                        <c:v>43230</c:v>
                      </c:pt>
                      <c:pt idx="40">
                        <c:v>43231</c:v>
                      </c:pt>
                      <c:pt idx="41">
                        <c:v>43232</c:v>
                      </c:pt>
                      <c:pt idx="42">
                        <c:v>43233</c:v>
                      </c:pt>
                      <c:pt idx="43">
                        <c:v>43234</c:v>
                      </c:pt>
                      <c:pt idx="44">
                        <c:v>43235</c:v>
                      </c:pt>
                      <c:pt idx="45">
                        <c:v>43236</c:v>
                      </c:pt>
                      <c:pt idx="46">
                        <c:v>43237</c:v>
                      </c:pt>
                      <c:pt idx="47">
                        <c:v>43238</c:v>
                      </c:pt>
                      <c:pt idx="48">
                        <c:v>43239</c:v>
                      </c:pt>
                      <c:pt idx="49">
                        <c:v>43240</c:v>
                      </c:pt>
                      <c:pt idx="50">
                        <c:v>43241</c:v>
                      </c:pt>
                      <c:pt idx="51">
                        <c:v>43242</c:v>
                      </c:pt>
                      <c:pt idx="52">
                        <c:v>43243</c:v>
                      </c:pt>
                      <c:pt idx="53">
                        <c:v>43244</c:v>
                      </c:pt>
                      <c:pt idx="54">
                        <c:v>43245</c:v>
                      </c:pt>
                      <c:pt idx="55">
                        <c:v>43246</c:v>
                      </c:pt>
                      <c:pt idx="56">
                        <c:v>43247</c:v>
                      </c:pt>
                      <c:pt idx="57">
                        <c:v>43248</c:v>
                      </c:pt>
                      <c:pt idx="58">
                        <c:v>43249</c:v>
                      </c:pt>
                      <c:pt idx="59">
                        <c:v>43250</c:v>
                      </c:pt>
                      <c:pt idx="60">
                        <c:v>43251</c:v>
                      </c:pt>
                      <c:pt idx="61">
                        <c:v>43252</c:v>
                      </c:pt>
                      <c:pt idx="62">
                        <c:v>43253</c:v>
                      </c:pt>
                      <c:pt idx="63">
                        <c:v>43254</c:v>
                      </c:pt>
                      <c:pt idx="64">
                        <c:v>43255</c:v>
                      </c:pt>
                      <c:pt idx="65">
                        <c:v>43256</c:v>
                      </c:pt>
                      <c:pt idx="66">
                        <c:v>43257</c:v>
                      </c:pt>
                      <c:pt idx="67">
                        <c:v>43258</c:v>
                      </c:pt>
                      <c:pt idx="68">
                        <c:v>43259</c:v>
                      </c:pt>
                      <c:pt idx="69">
                        <c:v>43260</c:v>
                      </c:pt>
                      <c:pt idx="70">
                        <c:v>43261</c:v>
                      </c:pt>
                      <c:pt idx="71">
                        <c:v>43262</c:v>
                      </c:pt>
                      <c:pt idx="72">
                        <c:v>43263</c:v>
                      </c:pt>
                      <c:pt idx="73">
                        <c:v>43264</c:v>
                      </c:pt>
                      <c:pt idx="74">
                        <c:v>43265</c:v>
                      </c:pt>
                      <c:pt idx="75">
                        <c:v>43266</c:v>
                      </c:pt>
                      <c:pt idx="76">
                        <c:v>43267</c:v>
                      </c:pt>
                      <c:pt idx="77">
                        <c:v>43268</c:v>
                      </c:pt>
                      <c:pt idx="78">
                        <c:v>43269</c:v>
                      </c:pt>
                      <c:pt idx="79">
                        <c:v>43270</c:v>
                      </c:pt>
                      <c:pt idx="80">
                        <c:v>43271</c:v>
                      </c:pt>
                      <c:pt idx="81">
                        <c:v>43272</c:v>
                      </c:pt>
                      <c:pt idx="82">
                        <c:v>43273</c:v>
                      </c:pt>
                      <c:pt idx="83">
                        <c:v>43274</c:v>
                      </c:pt>
                      <c:pt idx="84">
                        <c:v>43275</c:v>
                      </c:pt>
                      <c:pt idx="85">
                        <c:v>43276</c:v>
                      </c:pt>
                      <c:pt idx="86">
                        <c:v>43277</c:v>
                      </c:pt>
                      <c:pt idx="87">
                        <c:v>43278</c:v>
                      </c:pt>
                      <c:pt idx="88">
                        <c:v>43279</c:v>
                      </c:pt>
                      <c:pt idx="89">
                        <c:v>43280</c:v>
                      </c:pt>
                      <c:pt idx="90">
                        <c:v>43281</c:v>
                      </c:pt>
                      <c:pt idx="91">
                        <c:v>43282</c:v>
                      </c:pt>
                      <c:pt idx="92">
                        <c:v>43283</c:v>
                      </c:pt>
                      <c:pt idx="93">
                        <c:v>43284</c:v>
                      </c:pt>
                      <c:pt idx="94">
                        <c:v>43285</c:v>
                      </c:pt>
                      <c:pt idx="95">
                        <c:v>43286</c:v>
                      </c:pt>
                      <c:pt idx="96">
                        <c:v>43287</c:v>
                      </c:pt>
                      <c:pt idx="97">
                        <c:v>43288</c:v>
                      </c:pt>
                      <c:pt idx="98">
                        <c:v>43289</c:v>
                      </c:pt>
                      <c:pt idx="99">
                        <c:v>43290</c:v>
                      </c:pt>
                      <c:pt idx="100">
                        <c:v>43291</c:v>
                      </c:pt>
                      <c:pt idx="101">
                        <c:v>43292</c:v>
                      </c:pt>
                      <c:pt idx="102">
                        <c:v>43293</c:v>
                      </c:pt>
                      <c:pt idx="103">
                        <c:v>43294</c:v>
                      </c:pt>
                      <c:pt idx="104">
                        <c:v>43295</c:v>
                      </c:pt>
                      <c:pt idx="105">
                        <c:v>43296</c:v>
                      </c:pt>
                      <c:pt idx="106">
                        <c:v>43297</c:v>
                      </c:pt>
                      <c:pt idx="107">
                        <c:v>43298</c:v>
                      </c:pt>
                      <c:pt idx="108">
                        <c:v>43299</c:v>
                      </c:pt>
                      <c:pt idx="109">
                        <c:v>43300</c:v>
                      </c:pt>
                      <c:pt idx="110">
                        <c:v>43301</c:v>
                      </c:pt>
                      <c:pt idx="111">
                        <c:v>43302</c:v>
                      </c:pt>
                      <c:pt idx="112">
                        <c:v>43303</c:v>
                      </c:pt>
                      <c:pt idx="113">
                        <c:v>43304</c:v>
                      </c:pt>
                      <c:pt idx="114">
                        <c:v>43305</c:v>
                      </c:pt>
                      <c:pt idx="115">
                        <c:v>43306</c:v>
                      </c:pt>
                      <c:pt idx="116">
                        <c:v>43307</c:v>
                      </c:pt>
                      <c:pt idx="117">
                        <c:v>43308</c:v>
                      </c:pt>
                      <c:pt idx="118">
                        <c:v>43309</c:v>
                      </c:pt>
                      <c:pt idx="119">
                        <c:v>43310</c:v>
                      </c:pt>
                      <c:pt idx="120">
                        <c:v>43311</c:v>
                      </c:pt>
                      <c:pt idx="121">
                        <c:v>43312</c:v>
                      </c:pt>
                      <c:pt idx="122">
                        <c:v>43313</c:v>
                      </c:pt>
                      <c:pt idx="123">
                        <c:v>43314</c:v>
                      </c:pt>
                      <c:pt idx="124">
                        <c:v>43315</c:v>
                      </c:pt>
                      <c:pt idx="125">
                        <c:v>43316</c:v>
                      </c:pt>
                      <c:pt idx="126">
                        <c:v>43317</c:v>
                      </c:pt>
                      <c:pt idx="127">
                        <c:v>43318</c:v>
                      </c:pt>
                      <c:pt idx="128">
                        <c:v>43319</c:v>
                      </c:pt>
                      <c:pt idx="129">
                        <c:v>43320</c:v>
                      </c:pt>
                      <c:pt idx="130">
                        <c:v>43321</c:v>
                      </c:pt>
                      <c:pt idx="131">
                        <c:v>43322</c:v>
                      </c:pt>
                      <c:pt idx="132">
                        <c:v>43323</c:v>
                      </c:pt>
                      <c:pt idx="133">
                        <c:v>43324</c:v>
                      </c:pt>
                      <c:pt idx="134">
                        <c:v>43325</c:v>
                      </c:pt>
                      <c:pt idx="135">
                        <c:v>43326</c:v>
                      </c:pt>
                      <c:pt idx="136">
                        <c:v>43327</c:v>
                      </c:pt>
                      <c:pt idx="137">
                        <c:v>43328</c:v>
                      </c:pt>
                      <c:pt idx="138">
                        <c:v>43329</c:v>
                      </c:pt>
                      <c:pt idx="139">
                        <c:v>43330</c:v>
                      </c:pt>
                      <c:pt idx="140">
                        <c:v>43331</c:v>
                      </c:pt>
                      <c:pt idx="141">
                        <c:v>43332</c:v>
                      </c:pt>
                      <c:pt idx="142">
                        <c:v>43333</c:v>
                      </c:pt>
                      <c:pt idx="143">
                        <c:v>43334</c:v>
                      </c:pt>
                      <c:pt idx="144">
                        <c:v>43335</c:v>
                      </c:pt>
                      <c:pt idx="145">
                        <c:v>43336</c:v>
                      </c:pt>
                      <c:pt idx="146">
                        <c:v>43337</c:v>
                      </c:pt>
                      <c:pt idx="147">
                        <c:v>43338</c:v>
                      </c:pt>
                      <c:pt idx="148">
                        <c:v>43339</c:v>
                      </c:pt>
                      <c:pt idx="149">
                        <c:v>43340</c:v>
                      </c:pt>
                      <c:pt idx="150">
                        <c:v>43341</c:v>
                      </c:pt>
                      <c:pt idx="151">
                        <c:v>43342</c:v>
                      </c:pt>
                      <c:pt idx="152">
                        <c:v>43343</c:v>
                      </c:pt>
                      <c:pt idx="153">
                        <c:v>43344</c:v>
                      </c:pt>
                      <c:pt idx="154">
                        <c:v>43345</c:v>
                      </c:pt>
                      <c:pt idx="155">
                        <c:v>43346</c:v>
                      </c:pt>
                      <c:pt idx="156">
                        <c:v>43347</c:v>
                      </c:pt>
                      <c:pt idx="157">
                        <c:v>43348</c:v>
                      </c:pt>
                      <c:pt idx="158">
                        <c:v>43349</c:v>
                      </c:pt>
                      <c:pt idx="159">
                        <c:v>43350</c:v>
                      </c:pt>
                      <c:pt idx="160">
                        <c:v>43351</c:v>
                      </c:pt>
                      <c:pt idx="161">
                        <c:v>43352</c:v>
                      </c:pt>
                      <c:pt idx="162">
                        <c:v>43353</c:v>
                      </c:pt>
                      <c:pt idx="163">
                        <c:v>43354</c:v>
                      </c:pt>
                      <c:pt idx="164">
                        <c:v>43355</c:v>
                      </c:pt>
                      <c:pt idx="165">
                        <c:v>43356</c:v>
                      </c:pt>
                      <c:pt idx="166">
                        <c:v>43357</c:v>
                      </c:pt>
                      <c:pt idx="167">
                        <c:v>43358</c:v>
                      </c:pt>
                      <c:pt idx="168">
                        <c:v>43359</c:v>
                      </c:pt>
                      <c:pt idx="169">
                        <c:v>43360</c:v>
                      </c:pt>
                      <c:pt idx="170">
                        <c:v>43361</c:v>
                      </c:pt>
                      <c:pt idx="171">
                        <c:v>43362</c:v>
                      </c:pt>
                      <c:pt idx="172">
                        <c:v>43363</c:v>
                      </c:pt>
                      <c:pt idx="173">
                        <c:v>43364</c:v>
                      </c:pt>
                      <c:pt idx="174">
                        <c:v>43365</c:v>
                      </c:pt>
                      <c:pt idx="175">
                        <c:v>43366</c:v>
                      </c:pt>
                      <c:pt idx="176">
                        <c:v>43367</c:v>
                      </c:pt>
                      <c:pt idx="177">
                        <c:v>43368</c:v>
                      </c:pt>
                      <c:pt idx="178">
                        <c:v>43369</c:v>
                      </c:pt>
                      <c:pt idx="179">
                        <c:v>43370</c:v>
                      </c:pt>
                      <c:pt idx="180">
                        <c:v>43371</c:v>
                      </c:pt>
                      <c:pt idx="181">
                        <c:v>43372</c:v>
                      </c:pt>
                      <c:pt idx="182">
                        <c:v>43373</c:v>
                      </c:pt>
                      <c:pt idx="183">
                        <c:v>43374</c:v>
                      </c:pt>
                      <c:pt idx="184">
                        <c:v>43375</c:v>
                      </c:pt>
                      <c:pt idx="185">
                        <c:v>43376</c:v>
                      </c:pt>
                      <c:pt idx="186">
                        <c:v>43377</c:v>
                      </c:pt>
                      <c:pt idx="187">
                        <c:v>43378</c:v>
                      </c:pt>
                      <c:pt idx="188">
                        <c:v>43379</c:v>
                      </c:pt>
                      <c:pt idx="189">
                        <c:v>43380</c:v>
                      </c:pt>
                      <c:pt idx="190">
                        <c:v>43381</c:v>
                      </c:pt>
                      <c:pt idx="191">
                        <c:v>43382</c:v>
                      </c:pt>
                      <c:pt idx="192">
                        <c:v>43383</c:v>
                      </c:pt>
                      <c:pt idx="193">
                        <c:v>43384</c:v>
                      </c:pt>
                      <c:pt idx="194">
                        <c:v>43385</c:v>
                      </c:pt>
                      <c:pt idx="195">
                        <c:v>43386</c:v>
                      </c:pt>
                      <c:pt idx="196">
                        <c:v>43387</c:v>
                      </c:pt>
                      <c:pt idx="197">
                        <c:v>43388</c:v>
                      </c:pt>
                      <c:pt idx="198">
                        <c:v>43389</c:v>
                      </c:pt>
                      <c:pt idx="199">
                        <c:v>43390</c:v>
                      </c:pt>
                      <c:pt idx="200">
                        <c:v>43391</c:v>
                      </c:pt>
                      <c:pt idx="201">
                        <c:v>43392</c:v>
                      </c:pt>
                      <c:pt idx="202">
                        <c:v>43393</c:v>
                      </c:pt>
                      <c:pt idx="203">
                        <c:v>43394</c:v>
                      </c:pt>
                      <c:pt idx="204">
                        <c:v>43395</c:v>
                      </c:pt>
                      <c:pt idx="205">
                        <c:v>43396</c:v>
                      </c:pt>
                      <c:pt idx="206">
                        <c:v>43397</c:v>
                      </c:pt>
                      <c:pt idx="207">
                        <c:v>43398</c:v>
                      </c:pt>
                      <c:pt idx="208">
                        <c:v>43399</c:v>
                      </c:pt>
                      <c:pt idx="209">
                        <c:v>43400</c:v>
                      </c:pt>
                      <c:pt idx="210">
                        <c:v>43401</c:v>
                      </c:pt>
                      <c:pt idx="211">
                        <c:v>43402</c:v>
                      </c:pt>
                      <c:pt idx="212">
                        <c:v>43403</c:v>
                      </c:pt>
                      <c:pt idx="213">
                        <c:v>43404</c:v>
                      </c:pt>
                      <c:pt idx="214">
                        <c:v>43405</c:v>
                      </c:pt>
                      <c:pt idx="215">
                        <c:v>43406</c:v>
                      </c:pt>
                      <c:pt idx="216">
                        <c:v>43407</c:v>
                      </c:pt>
                      <c:pt idx="217">
                        <c:v>43408</c:v>
                      </c:pt>
                      <c:pt idx="218">
                        <c:v>43409</c:v>
                      </c:pt>
                      <c:pt idx="219">
                        <c:v>43410</c:v>
                      </c:pt>
                      <c:pt idx="220">
                        <c:v>43411</c:v>
                      </c:pt>
                      <c:pt idx="221">
                        <c:v>43412</c:v>
                      </c:pt>
                      <c:pt idx="222">
                        <c:v>43413</c:v>
                      </c:pt>
                      <c:pt idx="223">
                        <c:v>43414</c:v>
                      </c:pt>
                      <c:pt idx="224">
                        <c:v>43415</c:v>
                      </c:pt>
                      <c:pt idx="225">
                        <c:v>43416</c:v>
                      </c:pt>
                      <c:pt idx="226">
                        <c:v>43417</c:v>
                      </c:pt>
                      <c:pt idx="227">
                        <c:v>43418</c:v>
                      </c:pt>
                      <c:pt idx="228">
                        <c:v>43419</c:v>
                      </c:pt>
                      <c:pt idx="229">
                        <c:v>43420</c:v>
                      </c:pt>
                      <c:pt idx="230">
                        <c:v>43421</c:v>
                      </c:pt>
                      <c:pt idx="231">
                        <c:v>43422</c:v>
                      </c:pt>
                      <c:pt idx="232">
                        <c:v>43423</c:v>
                      </c:pt>
                      <c:pt idx="233">
                        <c:v>43424</c:v>
                      </c:pt>
                      <c:pt idx="234">
                        <c:v>43425</c:v>
                      </c:pt>
                      <c:pt idx="235">
                        <c:v>43426</c:v>
                      </c:pt>
                      <c:pt idx="236">
                        <c:v>43427</c:v>
                      </c:pt>
                      <c:pt idx="237">
                        <c:v>43428</c:v>
                      </c:pt>
                      <c:pt idx="238">
                        <c:v>43429</c:v>
                      </c:pt>
                      <c:pt idx="239">
                        <c:v>43430</c:v>
                      </c:pt>
                      <c:pt idx="240">
                        <c:v>43431</c:v>
                      </c:pt>
                      <c:pt idx="241">
                        <c:v>43432</c:v>
                      </c:pt>
                      <c:pt idx="242">
                        <c:v>43433</c:v>
                      </c:pt>
                      <c:pt idx="243">
                        <c:v>43434</c:v>
                      </c:pt>
                      <c:pt idx="244">
                        <c:v>43435</c:v>
                      </c:pt>
                      <c:pt idx="245">
                        <c:v>43436</c:v>
                      </c:pt>
                      <c:pt idx="246">
                        <c:v>43437</c:v>
                      </c:pt>
                      <c:pt idx="247">
                        <c:v>43438</c:v>
                      </c:pt>
                      <c:pt idx="248">
                        <c:v>43439</c:v>
                      </c:pt>
                      <c:pt idx="249">
                        <c:v>43440</c:v>
                      </c:pt>
                      <c:pt idx="250">
                        <c:v>43441</c:v>
                      </c:pt>
                      <c:pt idx="251">
                        <c:v>43442</c:v>
                      </c:pt>
                      <c:pt idx="252">
                        <c:v>43443</c:v>
                      </c:pt>
                      <c:pt idx="253">
                        <c:v>43444</c:v>
                      </c:pt>
                      <c:pt idx="254">
                        <c:v>43445</c:v>
                      </c:pt>
                      <c:pt idx="255">
                        <c:v>43446</c:v>
                      </c:pt>
                      <c:pt idx="256">
                        <c:v>43447</c:v>
                      </c:pt>
                      <c:pt idx="257">
                        <c:v>43448</c:v>
                      </c:pt>
                      <c:pt idx="258">
                        <c:v>43449</c:v>
                      </c:pt>
                      <c:pt idx="259">
                        <c:v>43450</c:v>
                      </c:pt>
                      <c:pt idx="260">
                        <c:v>43451</c:v>
                      </c:pt>
                      <c:pt idx="261">
                        <c:v>43452</c:v>
                      </c:pt>
                      <c:pt idx="262">
                        <c:v>43453</c:v>
                      </c:pt>
                      <c:pt idx="263">
                        <c:v>43454</c:v>
                      </c:pt>
                      <c:pt idx="264">
                        <c:v>43455</c:v>
                      </c:pt>
                      <c:pt idx="265">
                        <c:v>43456</c:v>
                      </c:pt>
                      <c:pt idx="266">
                        <c:v>43457</c:v>
                      </c:pt>
                      <c:pt idx="267">
                        <c:v>43458</c:v>
                      </c:pt>
                      <c:pt idx="268">
                        <c:v>43459</c:v>
                      </c:pt>
                      <c:pt idx="269">
                        <c:v>43460</c:v>
                      </c:pt>
                      <c:pt idx="270">
                        <c:v>43461</c:v>
                      </c:pt>
                      <c:pt idx="271">
                        <c:v>43462</c:v>
                      </c:pt>
                      <c:pt idx="272">
                        <c:v>43463</c:v>
                      </c:pt>
                      <c:pt idx="273">
                        <c:v>43464</c:v>
                      </c:pt>
                      <c:pt idx="274">
                        <c:v>43465</c:v>
                      </c:pt>
                      <c:pt idx="275">
                        <c:v>43466</c:v>
                      </c:pt>
                      <c:pt idx="276">
                        <c:v>43467</c:v>
                      </c:pt>
                      <c:pt idx="277">
                        <c:v>43468</c:v>
                      </c:pt>
                      <c:pt idx="278">
                        <c:v>43469</c:v>
                      </c:pt>
                      <c:pt idx="279">
                        <c:v>43470</c:v>
                      </c:pt>
                      <c:pt idx="280">
                        <c:v>43471</c:v>
                      </c:pt>
                      <c:pt idx="281">
                        <c:v>43472</c:v>
                      </c:pt>
                      <c:pt idx="282">
                        <c:v>43473</c:v>
                      </c:pt>
                      <c:pt idx="283">
                        <c:v>43474</c:v>
                      </c:pt>
                      <c:pt idx="284">
                        <c:v>43475</c:v>
                      </c:pt>
                      <c:pt idx="285">
                        <c:v>43476</c:v>
                      </c:pt>
                      <c:pt idx="286">
                        <c:v>43477</c:v>
                      </c:pt>
                      <c:pt idx="287">
                        <c:v>43478</c:v>
                      </c:pt>
                      <c:pt idx="288">
                        <c:v>43479</c:v>
                      </c:pt>
                      <c:pt idx="289">
                        <c:v>43480</c:v>
                      </c:pt>
                      <c:pt idx="290">
                        <c:v>43481</c:v>
                      </c:pt>
                      <c:pt idx="291">
                        <c:v>43482</c:v>
                      </c:pt>
                      <c:pt idx="292">
                        <c:v>43483</c:v>
                      </c:pt>
                      <c:pt idx="293">
                        <c:v>43484</c:v>
                      </c:pt>
                      <c:pt idx="294">
                        <c:v>43485</c:v>
                      </c:pt>
                      <c:pt idx="295">
                        <c:v>43486</c:v>
                      </c:pt>
                      <c:pt idx="296">
                        <c:v>43487</c:v>
                      </c:pt>
                      <c:pt idx="297">
                        <c:v>43488</c:v>
                      </c:pt>
                      <c:pt idx="298">
                        <c:v>43489</c:v>
                      </c:pt>
                      <c:pt idx="299">
                        <c:v>43490</c:v>
                      </c:pt>
                      <c:pt idx="300">
                        <c:v>43491</c:v>
                      </c:pt>
                      <c:pt idx="301">
                        <c:v>43492</c:v>
                      </c:pt>
                      <c:pt idx="302">
                        <c:v>43493</c:v>
                      </c:pt>
                      <c:pt idx="303">
                        <c:v>43494</c:v>
                      </c:pt>
                      <c:pt idx="304">
                        <c:v>43495</c:v>
                      </c:pt>
                      <c:pt idx="305">
                        <c:v>43496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4'!$AI$10:$AI$315</c15:sqref>
                        </c15:formulaRef>
                      </c:ext>
                    </c:extLst>
                    <c:numCache>
                      <c:formatCode>0.0</c:formatCode>
                      <c:ptCount val="30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4.6969821944155221E-2</c:v>
                      </c:pt>
                      <c:pt idx="163">
                        <c:v>9.1632334571883023E-2</c:v>
                      </c:pt>
                      <c:pt idx="164">
                        <c:v>0.1374171565033776</c:v>
                      </c:pt>
                      <c:pt idx="165">
                        <c:v>0.18056832992630922</c:v>
                      </c:pt>
                      <c:pt idx="166">
                        <c:v>0.23034303793647881</c:v>
                      </c:pt>
                      <c:pt idx="167">
                        <c:v>0.28243150297149244</c:v>
                      </c:pt>
                      <c:pt idx="168">
                        <c:v>0.33776173749558347</c:v>
                      </c:pt>
                      <c:pt idx="169">
                        <c:v>0.41957113422930981</c:v>
                      </c:pt>
                      <c:pt idx="170">
                        <c:v>0.5173807515183042</c:v>
                      </c:pt>
                      <c:pt idx="171">
                        <c:v>0.62305425643526724</c:v>
                      </c:pt>
                      <c:pt idx="172">
                        <c:v>0.71887935657025692</c:v>
                      </c:pt>
                      <c:pt idx="173">
                        <c:v>0.82213397047939485</c:v>
                      </c:pt>
                      <c:pt idx="174">
                        <c:v>0.90289703354927209</c:v>
                      </c:pt>
                      <c:pt idx="175">
                        <c:v>0.98272100807267271</c:v>
                      </c:pt>
                      <c:pt idx="176">
                        <c:v>1.0591428720994707</c:v>
                      </c:pt>
                      <c:pt idx="177">
                        <c:v>1.1395036438975432</c:v>
                      </c:pt>
                      <c:pt idx="178">
                        <c:v>1.2643866000954165</c:v>
                      </c:pt>
                      <c:pt idx="179">
                        <c:v>1.409534582362403</c:v>
                      </c:pt>
                      <c:pt idx="180">
                        <c:v>1.5181859204213457</c:v>
                      </c:pt>
                      <c:pt idx="181">
                        <c:v>1.6222065211624912</c:v>
                      </c:pt>
                      <c:pt idx="182">
                        <c:v>1.7531142737183774</c:v>
                      </c:pt>
                      <c:pt idx="183">
                        <c:v>1.8572330422685477</c:v>
                      </c:pt>
                      <c:pt idx="184">
                        <c:v>1.9703446337580273</c:v>
                      </c:pt>
                      <c:pt idx="185">
                        <c:v>2.102074589654666</c:v>
                      </c:pt>
                      <c:pt idx="186">
                        <c:v>2.2563499207930309</c:v>
                      </c:pt>
                      <c:pt idx="187">
                        <c:v>2.4814181205454182</c:v>
                      </c:pt>
                      <c:pt idx="188">
                        <c:v>2.6528388401941787</c:v>
                      </c:pt>
                      <c:pt idx="189">
                        <c:v>2.7929516152208489</c:v>
                      </c:pt>
                      <c:pt idx="190">
                        <c:v>3.0039821790274424</c:v>
                      </c:pt>
                      <c:pt idx="191">
                        <c:v>3.2730146763401184</c:v>
                      </c:pt>
                      <c:pt idx="192">
                        <c:v>3.5329883167430349</c:v>
                      </c:pt>
                      <c:pt idx="193">
                        <c:v>3.8500003660979649</c:v>
                      </c:pt>
                      <c:pt idx="194">
                        <c:v>4.2131748681284797</c:v>
                      </c:pt>
                      <c:pt idx="195">
                        <c:v>4.6675879822239725</c:v>
                      </c:pt>
                      <c:pt idx="196">
                        <c:v>5</c:v>
                      </c:pt>
                      <c:pt idx="197">
                        <c:v>5</c:v>
                      </c:pt>
                      <c:pt idx="198">
                        <c:v>5</c:v>
                      </c:pt>
                      <c:pt idx="199">
                        <c:v>5</c:v>
                      </c:pt>
                      <c:pt idx="200">
                        <c:v>5</c:v>
                      </c:pt>
                      <c:pt idx="201">
                        <c:v>5</c:v>
                      </c:pt>
                      <c:pt idx="202">
                        <c:v>5</c:v>
                      </c:pt>
                      <c:pt idx="203">
                        <c:v>5</c:v>
                      </c:pt>
                      <c:pt idx="204">
                        <c:v>5</c:v>
                      </c:pt>
                      <c:pt idx="205">
                        <c:v>5</c:v>
                      </c:pt>
                      <c:pt idx="206">
                        <c:v>5</c:v>
                      </c:pt>
                      <c:pt idx="207">
                        <c:v>5</c:v>
                      </c:pt>
                      <c:pt idx="208">
                        <c:v>5</c:v>
                      </c:pt>
                      <c:pt idx="209">
                        <c:v>5</c:v>
                      </c:pt>
                      <c:pt idx="210">
                        <c:v>5</c:v>
                      </c:pt>
                      <c:pt idx="211">
                        <c:v>5</c:v>
                      </c:pt>
                      <c:pt idx="212">
                        <c:v>5</c:v>
                      </c:pt>
                      <c:pt idx="213">
                        <c:v>0.5</c:v>
                      </c:pt>
                      <c:pt idx="214">
                        <c:v>0.5</c:v>
                      </c:pt>
                      <c:pt idx="215">
                        <c:v>0.5</c:v>
                      </c:pt>
                      <c:pt idx="216">
                        <c:v>0.5</c:v>
                      </c:pt>
                      <c:pt idx="217">
                        <c:v>0.5</c:v>
                      </c:pt>
                      <c:pt idx="218">
                        <c:v>0.5</c:v>
                      </c:pt>
                      <c:pt idx="219">
                        <c:v>0.5</c:v>
                      </c:pt>
                      <c:pt idx="220">
                        <c:v>0.5</c:v>
                      </c:pt>
                      <c:pt idx="221">
                        <c:v>0.5</c:v>
                      </c:pt>
                      <c:pt idx="222">
                        <c:v>0.5</c:v>
                      </c:pt>
                      <c:pt idx="223">
                        <c:v>0.5</c:v>
                      </c:pt>
                      <c:pt idx="224">
                        <c:v>0.5</c:v>
                      </c:pt>
                      <c:pt idx="225">
                        <c:v>0.5</c:v>
                      </c:pt>
                      <c:pt idx="226">
                        <c:v>0.5</c:v>
                      </c:pt>
                      <c:pt idx="227">
                        <c:v>0.5</c:v>
                      </c:pt>
                      <c:pt idx="228">
                        <c:v>0.5</c:v>
                      </c:pt>
                      <c:pt idx="229">
                        <c:v>0.5</c:v>
                      </c:pt>
                      <c:pt idx="230">
                        <c:v>0.5</c:v>
                      </c:pt>
                      <c:pt idx="231">
                        <c:v>0.5</c:v>
                      </c:pt>
                      <c:pt idx="232">
                        <c:v>0.5</c:v>
                      </c:pt>
                      <c:pt idx="233">
                        <c:v>0.5</c:v>
                      </c:pt>
                      <c:pt idx="234">
                        <c:v>0.5</c:v>
                      </c:pt>
                      <c:pt idx="235">
                        <c:v>0.5</c:v>
                      </c:pt>
                      <c:pt idx="236">
                        <c:v>0.5</c:v>
                      </c:pt>
                      <c:pt idx="237">
                        <c:v>0.5</c:v>
                      </c:pt>
                      <c:pt idx="238">
                        <c:v>0.5</c:v>
                      </c:pt>
                      <c:pt idx="239">
                        <c:v>0.5</c:v>
                      </c:pt>
                      <c:pt idx="240">
                        <c:v>0.5</c:v>
                      </c:pt>
                      <c:pt idx="241">
                        <c:v>0.5</c:v>
                      </c:pt>
                      <c:pt idx="242">
                        <c:v>0.5</c:v>
                      </c:pt>
                      <c:pt idx="243">
                        <c:v>0.5</c:v>
                      </c:pt>
                      <c:pt idx="244">
                        <c:v>0.5</c:v>
                      </c:pt>
                      <c:pt idx="245">
                        <c:v>0.5</c:v>
                      </c:pt>
                      <c:pt idx="246">
                        <c:v>0.5</c:v>
                      </c:pt>
                      <c:pt idx="247">
                        <c:v>0.5</c:v>
                      </c:pt>
                      <c:pt idx="248">
                        <c:v>0.5</c:v>
                      </c:pt>
                      <c:pt idx="249">
                        <c:v>0.5</c:v>
                      </c:pt>
                      <c:pt idx="250">
                        <c:v>0.5</c:v>
                      </c:pt>
                      <c:pt idx="251">
                        <c:v>0.5</c:v>
                      </c:pt>
                      <c:pt idx="252">
                        <c:v>0.5</c:v>
                      </c:pt>
                      <c:pt idx="253">
                        <c:v>0.5</c:v>
                      </c:pt>
                      <c:pt idx="254">
                        <c:v>0.5</c:v>
                      </c:pt>
                      <c:pt idx="255">
                        <c:v>0.5</c:v>
                      </c:pt>
                      <c:pt idx="256">
                        <c:v>0.5</c:v>
                      </c:pt>
                      <c:pt idx="257">
                        <c:v>0.5</c:v>
                      </c:pt>
                      <c:pt idx="258">
                        <c:v>0.5</c:v>
                      </c:pt>
                      <c:pt idx="259">
                        <c:v>0.5</c:v>
                      </c:pt>
                      <c:pt idx="260">
                        <c:v>0.5</c:v>
                      </c:pt>
                      <c:pt idx="261">
                        <c:v>0.5</c:v>
                      </c:pt>
                      <c:pt idx="262">
                        <c:v>0.5</c:v>
                      </c:pt>
                      <c:pt idx="263">
                        <c:v>0.5</c:v>
                      </c:pt>
                      <c:pt idx="264">
                        <c:v>0.5</c:v>
                      </c:pt>
                      <c:pt idx="265">
                        <c:v>0.5</c:v>
                      </c:pt>
                      <c:pt idx="266">
                        <c:v>0.5</c:v>
                      </c:pt>
                      <c:pt idx="267">
                        <c:v>0.5</c:v>
                      </c:pt>
                      <c:pt idx="268">
                        <c:v>0.5</c:v>
                      </c:pt>
                      <c:pt idx="269">
                        <c:v>0.5</c:v>
                      </c:pt>
                      <c:pt idx="270">
                        <c:v>0.5</c:v>
                      </c:pt>
                      <c:pt idx="271">
                        <c:v>0.5</c:v>
                      </c:pt>
                      <c:pt idx="272">
                        <c:v>0.5</c:v>
                      </c:pt>
                      <c:pt idx="273">
                        <c:v>0.5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BE7F-46FA-AA72-A172F3B6C910}"/>
                  </c:ext>
                </c:extLst>
              </c15:ser>
            </c15:filteredScatterSeries>
            <c15:filteredScatterSeries>
              <c15:ser>
                <c:idx val="1"/>
                <c:order val="8"/>
                <c:tx>
                  <c:v>Gult bladareal</c:v>
                </c:tx>
                <c:spPr>
                  <a:ln w="19050" cap="rnd">
                    <a:solidFill>
                      <a:srgbClr val="FFC000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4'!$B$10:$B$315</c15:sqref>
                        </c15:formulaRef>
                      </c:ext>
                    </c:extLst>
                    <c:numCache>
                      <c:formatCode>dd/mm/yy;@</c:formatCode>
                      <c:ptCount val="306"/>
                      <c:pt idx="0">
                        <c:v>43191</c:v>
                      </c:pt>
                      <c:pt idx="1">
                        <c:v>43192</c:v>
                      </c:pt>
                      <c:pt idx="2">
                        <c:v>43193</c:v>
                      </c:pt>
                      <c:pt idx="3">
                        <c:v>43194</c:v>
                      </c:pt>
                      <c:pt idx="4">
                        <c:v>43195</c:v>
                      </c:pt>
                      <c:pt idx="5">
                        <c:v>43196</c:v>
                      </c:pt>
                      <c:pt idx="6">
                        <c:v>43197</c:v>
                      </c:pt>
                      <c:pt idx="7">
                        <c:v>43198</c:v>
                      </c:pt>
                      <c:pt idx="8">
                        <c:v>43199</c:v>
                      </c:pt>
                      <c:pt idx="9">
                        <c:v>43200</c:v>
                      </c:pt>
                      <c:pt idx="10">
                        <c:v>43201</c:v>
                      </c:pt>
                      <c:pt idx="11">
                        <c:v>43202</c:v>
                      </c:pt>
                      <c:pt idx="12">
                        <c:v>43203</c:v>
                      </c:pt>
                      <c:pt idx="13">
                        <c:v>43204</c:v>
                      </c:pt>
                      <c:pt idx="14">
                        <c:v>43205</c:v>
                      </c:pt>
                      <c:pt idx="15">
                        <c:v>43206</c:v>
                      </c:pt>
                      <c:pt idx="16">
                        <c:v>43207</c:v>
                      </c:pt>
                      <c:pt idx="17">
                        <c:v>43208</c:v>
                      </c:pt>
                      <c:pt idx="18">
                        <c:v>43209</c:v>
                      </c:pt>
                      <c:pt idx="19">
                        <c:v>43210</c:v>
                      </c:pt>
                      <c:pt idx="20">
                        <c:v>43211</c:v>
                      </c:pt>
                      <c:pt idx="21">
                        <c:v>43212</c:v>
                      </c:pt>
                      <c:pt idx="22">
                        <c:v>43213</c:v>
                      </c:pt>
                      <c:pt idx="23">
                        <c:v>43214</c:v>
                      </c:pt>
                      <c:pt idx="24">
                        <c:v>43215</c:v>
                      </c:pt>
                      <c:pt idx="25">
                        <c:v>43216</c:v>
                      </c:pt>
                      <c:pt idx="26">
                        <c:v>43217</c:v>
                      </c:pt>
                      <c:pt idx="27">
                        <c:v>43218</c:v>
                      </c:pt>
                      <c:pt idx="28">
                        <c:v>43219</c:v>
                      </c:pt>
                      <c:pt idx="29">
                        <c:v>43220</c:v>
                      </c:pt>
                      <c:pt idx="30">
                        <c:v>43221</c:v>
                      </c:pt>
                      <c:pt idx="31">
                        <c:v>43222</c:v>
                      </c:pt>
                      <c:pt idx="32">
                        <c:v>43223</c:v>
                      </c:pt>
                      <c:pt idx="33">
                        <c:v>43224</c:v>
                      </c:pt>
                      <c:pt idx="34">
                        <c:v>43225</c:v>
                      </c:pt>
                      <c:pt idx="35">
                        <c:v>43226</c:v>
                      </c:pt>
                      <c:pt idx="36">
                        <c:v>43227</c:v>
                      </c:pt>
                      <c:pt idx="37">
                        <c:v>43228</c:v>
                      </c:pt>
                      <c:pt idx="38">
                        <c:v>43229</c:v>
                      </c:pt>
                      <c:pt idx="39">
                        <c:v>43230</c:v>
                      </c:pt>
                      <c:pt idx="40">
                        <c:v>43231</c:v>
                      </c:pt>
                      <c:pt idx="41">
                        <c:v>43232</c:v>
                      </c:pt>
                      <c:pt idx="42">
                        <c:v>43233</c:v>
                      </c:pt>
                      <c:pt idx="43">
                        <c:v>43234</c:v>
                      </c:pt>
                      <c:pt idx="44">
                        <c:v>43235</c:v>
                      </c:pt>
                      <c:pt idx="45">
                        <c:v>43236</c:v>
                      </c:pt>
                      <c:pt idx="46">
                        <c:v>43237</c:v>
                      </c:pt>
                      <c:pt idx="47">
                        <c:v>43238</c:v>
                      </c:pt>
                      <c:pt idx="48">
                        <c:v>43239</c:v>
                      </c:pt>
                      <c:pt idx="49">
                        <c:v>43240</c:v>
                      </c:pt>
                      <c:pt idx="50">
                        <c:v>43241</c:v>
                      </c:pt>
                      <c:pt idx="51">
                        <c:v>43242</c:v>
                      </c:pt>
                      <c:pt idx="52">
                        <c:v>43243</c:v>
                      </c:pt>
                      <c:pt idx="53">
                        <c:v>43244</c:v>
                      </c:pt>
                      <c:pt idx="54">
                        <c:v>43245</c:v>
                      </c:pt>
                      <c:pt idx="55">
                        <c:v>43246</c:v>
                      </c:pt>
                      <c:pt idx="56">
                        <c:v>43247</c:v>
                      </c:pt>
                      <c:pt idx="57">
                        <c:v>43248</c:v>
                      </c:pt>
                      <c:pt idx="58">
                        <c:v>43249</c:v>
                      </c:pt>
                      <c:pt idx="59">
                        <c:v>43250</c:v>
                      </c:pt>
                      <c:pt idx="60">
                        <c:v>43251</c:v>
                      </c:pt>
                      <c:pt idx="61">
                        <c:v>43252</c:v>
                      </c:pt>
                      <c:pt idx="62">
                        <c:v>43253</c:v>
                      </c:pt>
                      <c:pt idx="63">
                        <c:v>43254</c:v>
                      </c:pt>
                      <c:pt idx="64">
                        <c:v>43255</c:v>
                      </c:pt>
                      <c:pt idx="65">
                        <c:v>43256</c:v>
                      </c:pt>
                      <c:pt idx="66">
                        <c:v>43257</c:v>
                      </c:pt>
                      <c:pt idx="67">
                        <c:v>43258</c:v>
                      </c:pt>
                      <c:pt idx="68">
                        <c:v>43259</c:v>
                      </c:pt>
                      <c:pt idx="69">
                        <c:v>43260</c:v>
                      </c:pt>
                      <c:pt idx="70">
                        <c:v>43261</c:v>
                      </c:pt>
                      <c:pt idx="71">
                        <c:v>43262</c:v>
                      </c:pt>
                      <c:pt idx="72">
                        <c:v>43263</c:v>
                      </c:pt>
                      <c:pt idx="73">
                        <c:v>43264</c:v>
                      </c:pt>
                      <c:pt idx="74">
                        <c:v>43265</c:v>
                      </c:pt>
                      <c:pt idx="75">
                        <c:v>43266</c:v>
                      </c:pt>
                      <c:pt idx="76">
                        <c:v>43267</c:v>
                      </c:pt>
                      <c:pt idx="77">
                        <c:v>43268</c:v>
                      </c:pt>
                      <c:pt idx="78">
                        <c:v>43269</c:v>
                      </c:pt>
                      <c:pt idx="79">
                        <c:v>43270</c:v>
                      </c:pt>
                      <c:pt idx="80">
                        <c:v>43271</c:v>
                      </c:pt>
                      <c:pt idx="81">
                        <c:v>43272</c:v>
                      </c:pt>
                      <c:pt idx="82">
                        <c:v>43273</c:v>
                      </c:pt>
                      <c:pt idx="83">
                        <c:v>43274</c:v>
                      </c:pt>
                      <c:pt idx="84">
                        <c:v>43275</c:v>
                      </c:pt>
                      <c:pt idx="85">
                        <c:v>43276</c:v>
                      </c:pt>
                      <c:pt idx="86">
                        <c:v>43277</c:v>
                      </c:pt>
                      <c:pt idx="87">
                        <c:v>43278</c:v>
                      </c:pt>
                      <c:pt idx="88">
                        <c:v>43279</c:v>
                      </c:pt>
                      <c:pt idx="89">
                        <c:v>43280</c:v>
                      </c:pt>
                      <c:pt idx="90">
                        <c:v>43281</c:v>
                      </c:pt>
                      <c:pt idx="91">
                        <c:v>43282</c:v>
                      </c:pt>
                      <c:pt idx="92">
                        <c:v>43283</c:v>
                      </c:pt>
                      <c:pt idx="93">
                        <c:v>43284</c:v>
                      </c:pt>
                      <c:pt idx="94">
                        <c:v>43285</c:v>
                      </c:pt>
                      <c:pt idx="95">
                        <c:v>43286</c:v>
                      </c:pt>
                      <c:pt idx="96">
                        <c:v>43287</c:v>
                      </c:pt>
                      <c:pt idx="97">
                        <c:v>43288</c:v>
                      </c:pt>
                      <c:pt idx="98">
                        <c:v>43289</c:v>
                      </c:pt>
                      <c:pt idx="99">
                        <c:v>43290</c:v>
                      </c:pt>
                      <c:pt idx="100">
                        <c:v>43291</c:v>
                      </c:pt>
                      <c:pt idx="101">
                        <c:v>43292</c:v>
                      </c:pt>
                      <c:pt idx="102">
                        <c:v>43293</c:v>
                      </c:pt>
                      <c:pt idx="103">
                        <c:v>43294</c:v>
                      </c:pt>
                      <c:pt idx="104">
                        <c:v>43295</c:v>
                      </c:pt>
                      <c:pt idx="105">
                        <c:v>43296</c:v>
                      </c:pt>
                      <c:pt idx="106">
                        <c:v>43297</c:v>
                      </c:pt>
                      <c:pt idx="107">
                        <c:v>43298</c:v>
                      </c:pt>
                      <c:pt idx="108">
                        <c:v>43299</c:v>
                      </c:pt>
                      <c:pt idx="109">
                        <c:v>43300</c:v>
                      </c:pt>
                      <c:pt idx="110">
                        <c:v>43301</c:v>
                      </c:pt>
                      <c:pt idx="111">
                        <c:v>43302</c:v>
                      </c:pt>
                      <c:pt idx="112">
                        <c:v>43303</c:v>
                      </c:pt>
                      <c:pt idx="113">
                        <c:v>43304</c:v>
                      </c:pt>
                      <c:pt idx="114">
                        <c:v>43305</c:v>
                      </c:pt>
                      <c:pt idx="115">
                        <c:v>43306</c:v>
                      </c:pt>
                      <c:pt idx="116">
                        <c:v>43307</c:v>
                      </c:pt>
                      <c:pt idx="117">
                        <c:v>43308</c:v>
                      </c:pt>
                      <c:pt idx="118">
                        <c:v>43309</c:v>
                      </c:pt>
                      <c:pt idx="119">
                        <c:v>43310</c:v>
                      </c:pt>
                      <c:pt idx="120">
                        <c:v>43311</c:v>
                      </c:pt>
                      <c:pt idx="121">
                        <c:v>43312</c:v>
                      </c:pt>
                      <c:pt idx="122">
                        <c:v>43313</c:v>
                      </c:pt>
                      <c:pt idx="123">
                        <c:v>43314</c:v>
                      </c:pt>
                      <c:pt idx="124">
                        <c:v>43315</c:v>
                      </c:pt>
                      <c:pt idx="125">
                        <c:v>43316</c:v>
                      </c:pt>
                      <c:pt idx="126">
                        <c:v>43317</c:v>
                      </c:pt>
                      <c:pt idx="127">
                        <c:v>43318</c:v>
                      </c:pt>
                      <c:pt idx="128">
                        <c:v>43319</c:v>
                      </c:pt>
                      <c:pt idx="129">
                        <c:v>43320</c:v>
                      </c:pt>
                      <c:pt idx="130">
                        <c:v>43321</c:v>
                      </c:pt>
                      <c:pt idx="131">
                        <c:v>43322</c:v>
                      </c:pt>
                      <c:pt idx="132">
                        <c:v>43323</c:v>
                      </c:pt>
                      <c:pt idx="133">
                        <c:v>43324</c:v>
                      </c:pt>
                      <c:pt idx="134">
                        <c:v>43325</c:v>
                      </c:pt>
                      <c:pt idx="135">
                        <c:v>43326</c:v>
                      </c:pt>
                      <c:pt idx="136">
                        <c:v>43327</c:v>
                      </c:pt>
                      <c:pt idx="137">
                        <c:v>43328</c:v>
                      </c:pt>
                      <c:pt idx="138">
                        <c:v>43329</c:v>
                      </c:pt>
                      <c:pt idx="139">
                        <c:v>43330</c:v>
                      </c:pt>
                      <c:pt idx="140">
                        <c:v>43331</c:v>
                      </c:pt>
                      <c:pt idx="141">
                        <c:v>43332</c:v>
                      </c:pt>
                      <c:pt idx="142">
                        <c:v>43333</c:v>
                      </c:pt>
                      <c:pt idx="143">
                        <c:v>43334</c:v>
                      </c:pt>
                      <c:pt idx="144">
                        <c:v>43335</c:v>
                      </c:pt>
                      <c:pt idx="145">
                        <c:v>43336</c:v>
                      </c:pt>
                      <c:pt idx="146">
                        <c:v>43337</c:v>
                      </c:pt>
                      <c:pt idx="147">
                        <c:v>43338</c:v>
                      </c:pt>
                      <c:pt idx="148">
                        <c:v>43339</c:v>
                      </c:pt>
                      <c:pt idx="149">
                        <c:v>43340</c:v>
                      </c:pt>
                      <c:pt idx="150">
                        <c:v>43341</c:v>
                      </c:pt>
                      <c:pt idx="151">
                        <c:v>43342</c:v>
                      </c:pt>
                      <c:pt idx="152">
                        <c:v>43343</c:v>
                      </c:pt>
                      <c:pt idx="153">
                        <c:v>43344</c:v>
                      </c:pt>
                      <c:pt idx="154">
                        <c:v>43345</c:v>
                      </c:pt>
                      <c:pt idx="155">
                        <c:v>43346</c:v>
                      </c:pt>
                      <c:pt idx="156">
                        <c:v>43347</c:v>
                      </c:pt>
                      <c:pt idx="157">
                        <c:v>43348</c:v>
                      </c:pt>
                      <c:pt idx="158">
                        <c:v>43349</c:v>
                      </c:pt>
                      <c:pt idx="159">
                        <c:v>43350</c:v>
                      </c:pt>
                      <c:pt idx="160">
                        <c:v>43351</c:v>
                      </c:pt>
                      <c:pt idx="161">
                        <c:v>43352</c:v>
                      </c:pt>
                      <c:pt idx="162">
                        <c:v>43353</c:v>
                      </c:pt>
                      <c:pt idx="163">
                        <c:v>43354</c:v>
                      </c:pt>
                      <c:pt idx="164">
                        <c:v>43355</c:v>
                      </c:pt>
                      <c:pt idx="165">
                        <c:v>43356</c:v>
                      </c:pt>
                      <c:pt idx="166">
                        <c:v>43357</c:v>
                      </c:pt>
                      <c:pt idx="167">
                        <c:v>43358</c:v>
                      </c:pt>
                      <c:pt idx="168">
                        <c:v>43359</c:v>
                      </c:pt>
                      <c:pt idx="169">
                        <c:v>43360</c:v>
                      </c:pt>
                      <c:pt idx="170">
                        <c:v>43361</c:v>
                      </c:pt>
                      <c:pt idx="171">
                        <c:v>43362</c:v>
                      </c:pt>
                      <c:pt idx="172">
                        <c:v>43363</c:v>
                      </c:pt>
                      <c:pt idx="173">
                        <c:v>43364</c:v>
                      </c:pt>
                      <c:pt idx="174">
                        <c:v>43365</c:v>
                      </c:pt>
                      <c:pt idx="175">
                        <c:v>43366</c:v>
                      </c:pt>
                      <c:pt idx="176">
                        <c:v>43367</c:v>
                      </c:pt>
                      <c:pt idx="177">
                        <c:v>43368</c:v>
                      </c:pt>
                      <c:pt idx="178">
                        <c:v>43369</c:v>
                      </c:pt>
                      <c:pt idx="179">
                        <c:v>43370</c:v>
                      </c:pt>
                      <c:pt idx="180">
                        <c:v>43371</c:v>
                      </c:pt>
                      <c:pt idx="181">
                        <c:v>43372</c:v>
                      </c:pt>
                      <c:pt idx="182">
                        <c:v>43373</c:v>
                      </c:pt>
                      <c:pt idx="183">
                        <c:v>43374</c:v>
                      </c:pt>
                      <c:pt idx="184">
                        <c:v>43375</c:v>
                      </c:pt>
                      <c:pt idx="185">
                        <c:v>43376</c:v>
                      </c:pt>
                      <c:pt idx="186">
                        <c:v>43377</c:v>
                      </c:pt>
                      <c:pt idx="187">
                        <c:v>43378</c:v>
                      </c:pt>
                      <c:pt idx="188">
                        <c:v>43379</c:v>
                      </c:pt>
                      <c:pt idx="189">
                        <c:v>43380</c:v>
                      </c:pt>
                      <c:pt idx="190">
                        <c:v>43381</c:v>
                      </c:pt>
                      <c:pt idx="191">
                        <c:v>43382</c:v>
                      </c:pt>
                      <c:pt idx="192">
                        <c:v>43383</c:v>
                      </c:pt>
                      <c:pt idx="193">
                        <c:v>43384</c:v>
                      </c:pt>
                      <c:pt idx="194">
                        <c:v>43385</c:v>
                      </c:pt>
                      <c:pt idx="195">
                        <c:v>43386</c:v>
                      </c:pt>
                      <c:pt idx="196">
                        <c:v>43387</c:v>
                      </c:pt>
                      <c:pt idx="197">
                        <c:v>43388</c:v>
                      </c:pt>
                      <c:pt idx="198">
                        <c:v>43389</c:v>
                      </c:pt>
                      <c:pt idx="199">
                        <c:v>43390</c:v>
                      </c:pt>
                      <c:pt idx="200">
                        <c:v>43391</c:v>
                      </c:pt>
                      <c:pt idx="201">
                        <c:v>43392</c:v>
                      </c:pt>
                      <c:pt idx="202">
                        <c:v>43393</c:v>
                      </c:pt>
                      <c:pt idx="203">
                        <c:v>43394</c:v>
                      </c:pt>
                      <c:pt idx="204">
                        <c:v>43395</c:v>
                      </c:pt>
                      <c:pt idx="205">
                        <c:v>43396</c:v>
                      </c:pt>
                      <c:pt idx="206">
                        <c:v>43397</c:v>
                      </c:pt>
                      <c:pt idx="207">
                        <c:v>43398</c:v>
                      </c:pt>
                      <c:pt idx="208">
                        <c:v>43399</c:v>
                      </c:pt>
                      <c:pt idx="209">
                        <c:v>43400</c:v>
                      </c:pt>
                      <c:pt idx="210">
                        <c:v>43401</c:v>
                      </c:pt>
                      <c:pt idx="211">
                        <c:v>43402</c:v>
                      </c:pt>
                      <c:pt idx="212">
                        <c:v>43403</c:v>
                      </c:pt>
                      <c:pt idx="213">
                        <c:v>43404</c:v>
                      </c:pt>
                      <c:pt idx="214">
                        <c:v>43405</c:v>
                      </c:pt>
                      <c:pt idx="215">
                        <c:v>43406</c:v>
                      </c:pt>
                      <c:pt idx="216">
                        <c:v>43407</c:v>
                      </c:pt>
                      <c:pt idx="217">
                        <c:v>43408</c:v>
                      </c:pt>
                      <c:pt idx="218">
                        <c:v>43409</c:v>
                      </c:pt>
                      <c:pt idx="219">
                        <c:v>43410</c:v>
                      </c:pt>
                      <c:pt idx="220">
                        <c:v>43411</c:v>
                      </c:pt>
                      <c:pt idx="221">
                        <c:v>43412</c:v>
                      </c:pt>
                      <c:pt idx="222">
                        <c:v>43413</c:v>
                      </c:pt>
                      <c:pt idx="223">
                        <c:v>43414</c:v>
                      </c:pt>
                      <c:pt idx="224">
                        <c:v>43415</c:v>
                      </c:pt>
                      <c:pt idx="225">
                        <c:v>43416</c:v>
                      </c:pt>
                      <c:pt idx="226">
                        <c:v>43417</c:v>
                      </c:pt>
                      <c:pt idx="227">
                        <c:v>43418</c:v>
                      </c:pt>
                      <c:pt idx="228">
                        <c:v>43419</c:v>
                      </c:pt>
                      <c:pt idx="229">
                        <c:v>43420</c:v>
                      </c:pt>
                      <c:pt idx="230">
                        <c:v>43421</c:v>
                      </c:pt>
                      <c:pt idx="231">
                        <c:v>43422</c:v>
                      </c:pt>
                      <c:pt idx="232">
                        <c:v>43423</c:v>
                      </c:pt>
                      <c:pt idx="233">
                        <c:v>43424</c:v>
                      </c:pt>
                      <c:pt idx="234">
                        <c:v>43425</c:v>
                      </c:pt>
                      <c:pt idx="235">
                        <c:v>43426</c:v>
                      </c:pt>
                      <c:pt idx="236">
                        <c:v>43427</c:v>
                      </c:pt>
                      <c:pt idx="237">
                        <c:v>43428</c:v>
                      </c:pt>
                      <c:pt idx="238">
                        <c:v>43429</c:v>
                      </c:pt>
                      <c:pt idx="239">
                        <c:v>43430</c:v>
                      </c:pt>
                      <c:pt idx="240">
                        <c:v>43431</c:v>
                      </c:pt>
                      <c:pt idx="241">
                        <c:v>43432</c:v>
                      </c:pt>
                      <c:pt idx="242">
                        <c:v>43433</c:v>
                      </c:pt>
                      <c:pt idx="243">
                        <c:v>43434</c:v>
                      </c:pt>
                      <c:pt idx="244">
                        <c:v>43435</c:v>
                      </c:pt>
                      <c:pt idx="245">
                        <c:v>43436</c:v>
                      </c:pt>
                      <c:pt idx="246">
                        <c:v>43437</c:v>
                      </c:pt>
                      <c:pt idx="247">
                        <c:v>43438</c:v>
                      </c:pt>
                      <c:pt idx="248">
                        <c:v>43439</c:v>
                      </c:pt>
                      <c:pt idx="249">
                        <c:v>43440</c:v>
                      </c:pt>
                      <c:pt idx="250">
                        <c:v>43441</c:v>
                      </c:pt>
                      <c:pt idx="251">
                        <c:v>43442</c:v>
                      </c:pt>
                      <c:pt idx="252">
                        <c:v>43443</c:v>
                      </c:pt>
                      <c:pt idx="253">
                        <c:v>43444</c:v>
                      </c:pt>
                      <c:pt idx="254">
                        <c:v>43445</c:v>
                      </c:pt>
                      <c:pt idx="255">
                        <c:v>43446</c:v>
                      </c:pt>
                      <c:pt idx="256">
                        <c:v>43447</c:v>
                      </c:pt>
                      <c:pt idx="257">
                        <c:v>43448</c:v>
                      </c:pt>
                      <c:pt idx="258">
                        <c:v>43449</c:v>
                      </c:pt>
                      <c:pt idx="259">
                        <c:v>43450</c:v>
                      </c:pt>
                      <c:pt idx="260">
                        <c:v>43451</c:v>
                      </c:pt>
                      <c:pt idx="261">
                        <c:v>43452</c:v>
                      </c:pt>
                      <c:pt idx="262">
                        <c:v>43453</c:v>
                      </c:pt>
                      <c:pt idx="263">
                        <c:v>43454</c:v>
                      </c:pt>
                      <c:pt idx="264">
                        <c:v>43455</c:v>
                      </c:pt>
                      <c:pt idx="265">
                        <c:v>43456</c:v>
                      </c:pt>
                      <c:pt idx="266">
                        <c:v>43457</c:v>
                      </c:pt>
                      <c:pt idx="267">
                        <c:v>43458</c:v>
                      </c:pt>
                      <c:pt idx="268">
                        <c:v>43459</c:v>
                      </c:pt>
                      <c:pt idx="269">
                        <c:v>43460</c:v>
                      </c:pt>
                      <c:pt idx="270">
                        <c:v>43461</c:v>
                      </c:pt>
                      <c:pt idx="271">
                        <c:v>43462</c:v>
                      </c:pt>
                      <c:pt idx="272">
                        <c:v>43463</c:v>
                      </c:pt>
                      <c:pt idx="273">
                        <c:v>43464</c:v>
                      </c:pt>
                      <c:pt idx="274">
                        <c:v>43465</c:v>
                      </c:pt>
                      <c:pt idx="275">
                        <c:v>43466</c:v>
                      </c:pt>
                      <c:pt idx="276">
                        <c:v>43467</c:v>
                      </c:pt>
                      <c:pt idx="277">
                        <c:v>43468</c:v>
                      </c:pt>
                      <c:pt idx="278">
                        <c:v>43469</c:v>
                      </c:pt>
                      <c:pt idx="279">
                        <c:v>43470</c:v>
                      </c:pt>
                      <c:pt idx="280">
                        <c:v>43471</c:v>
                      </c:pt>
                      <c:pt idx="281">
                        <c:v>43472</c:v>
                      </c:pt>
                      <c:pt idx="282">
                        <c:v>43473</c:v>
                      </c:pt>
                      <c:pt idx="283">
                        <c:v>43474</c:v>
                      </c:pt>
                      <c:pt idx="284">
                        <c:v>43475</c:v>
                      </c:pt>
                      <c:pt idx="285">
                        <c:v>43476</c:v>
                      </c:pt>
                      <c:pt idx="286">
                        <c:v>43477</c:v>
                      </c:pt>
                      <c:pt idx="287">
                        <c:v>43478</c:v>
                      </c:pt>
                      <c:pt idx="288">
                        <c:v>43479</c:v>
                      </c:pt>
                      <c:pt idx="289">
                        <c:v>43480</c:v>
                      </c:pt>
                      <c:pt idx="290">
                        <c:v>43481</c:v>
                      </c:pt>
                      <c:pt idx="291">
                        <c:v>43482</c:v>
                      </c:pt>
                      <c:pt idx="292">
                        <c:v>43483</c:v>
                      </c:pt>
                      <c:pt idx="293">
                        <c:v>43484</c:v>
                      </c:pt>
                      <c:pt idx="294">
                        <c:v>43485</c:v>
                      </c:pt>
                      <c:pt idx="295">
                        <c:v>43486</c:v>
                      </c:pt>
                      <c:pt idx="296">
                        <c:v>43487</c:v>
                      </c:pt>
                      <c:pt idx="297">
                        <c:v>43488</c:v>
                      </c:pt>
                      <c:pt idx="298">
                        <c:v>43489</c:v>
                      </c:pt>
                      <c:pt idx="299">
                        <c:v>43490</c:v>
                      </c:pt>
                      <c:pt idx="300">
                        <c:v>43491</c:v>
                      </c:pt>
                      <c:pt idx="301">
                        <c:v>43492</c:v>
                      </c:pt>
                      <c:pt idx="302">
                        <c:v>43493</c:v>
                      </c:pt>
                      <c:pt idx="303">
                        <c:v>43494</c:v>
                      </c:pt>
                      <c:pt idx="304">
                        <c:v>43495</c:v>
                      </c:pt>
                      <c:pt idx="305">
                        <c:v>43496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'Afgrødemodel 4'!$AJ$10:$AJ$315</c15:sqref>
                        </c15:formulaRef>
                      </c:ext>
                    </c:extLst>
                    <c:numCache>
                      <c:formatCode>0.0</c:formatCode>
                      <c:ptCount val="30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BE7F-46FA-AA72-A172F3B6C910}"/>
                  </c:ext>
                </c:extLst>
              </c15:ser>
            </c15:filteredScatterSeries>
          </c:ext>
        </c:extLst>
      </c:scatterChart>
      <c:scatterChart>
        <c:scatterStyle val="lineMarker"/>
        <c:varyColors val="0"/>
        <c:ser>
          <c:idx val="2"/>
          <c:order val="1"/>
          <c:tx>
            <c:v>Roddybde</c:v>
          </c:tx>
          <c:spPr>
            <a:ln w="317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'Afgrødemodel 4'!$B$10:$B$315</c:f>
              <c:numCache>
                <c:formatCode>dd/mm/yy;@</c:formatCode>
                <c:ptCount val="306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</c:numCache>
            </c:numRef>
          </c:xVal>
          <c:yVal>
            <c:numRef>
              <c:f>'Afgrødemodel 4'!$AS$10:$AS$315</c:f>
              <c:numCache>
                <c:formatCode>General</c:formatCode>
                <c:ptCount val="30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-5</c:v>
                </c:pt>
                <c:pt idx="163">
                  <c:v>-5</c:v>
                </c:pt>
                <c:pt idx="164">
                  <c:v>-5</c:v>
                </c:pt>
                <c:pt idx="165">
                  <c:v>-5</c:v>
                </c:pt>
                <c:pt idx="166">
                  <c:v>-6</c:v>
                </c:pt>
                <c:pt idx="167">
                  <c:v>-7.5</c:v>
                </c:pt>
                <c:pt idx="168">
                  <c:v>-9</c:v>
                </c:pt>
                <c:pt idx="169">
                  <c:v>-10.5</c:v>
                </c:pt>
                <c:pt idx="170">
                  <c:v>-12</c:v>
                </c:pt>
                <c:pt idx="171">
                  <c:v>-13.5</c:v>
                </c:pt>
                <c:pt idx="172">
                  <c:v>-15</c:v>
                </c:pt>
                <c:pt idx="173">
                  <c:v>-16.5</c:v>
                </c:pt>
                <c:pt idx="174">
                  <c:v>-18</c:v>
                </c:pt>
                <c:pt idx="175">
                  <c:v>-19.5</c:v>
                </c:pt>
                <c:pt idx="176">
                  <c:v>-21</c:v>
                </c:pt>
                <c:pt idx="177">
                  <c:v>-22.5</c:v>
                </c:pt>
                <c:pt idx="178">
                  <c:v>-24</c:v>
                </c:pt>
                <c:pt idx="179">
                  <c:v>-25.5</c:v>
                </c:pt>
                <c:pt idx="180">
                  <c:v>-27</c:v>
                </c:pt>
                <c:pt idx="181">
                  <c:v>-28.5</c:v>
                </c:pt>
                <c:pt idx="182">
                  <c:v>-30</c:v>
                </c:pt>
                <c:pt idx="183">
                  <c:v>-31.5</c:v>
                </c:pt>
                <c:pt idx="184">
                  <c:v>-33</c:v>
                </c:pt>
                <c:pt idx="185">
                  <c:v>-34.5</c:v>
                </c:pt>
                <c:pt idx="186">
                  <c:v>-36</c:v>
                </c:pt>
                <c:pt idx="187">
                  <c:v>-37.5</c:v>
                </c:pt>
                <c:pt idx="188">
                  <c:v>-39</c:v>
                </c:pt>
                <c:pt idx="189">
                  <c:v>-40.5</c:v>
                </c:pt>
                <c:pt idx="190">
                  <c:v>-42</c:v>
                </c:pt>
                <c:pt idx="191">
                  <c:v>-43.5</c:v>
                </c:pt>
                <c:pt idx="192">
                  <c:v>-45</c:v>
                </c:pt>
                <c:pt idx="193">
                  <c:v>-46.5</c:v>
                </c:pt>
                <c:pt idx="194">
                  <c:v>-48</c:v>
                </c:pt>
                <c:pt idx="195">
                  <c:v>-49.5</c:v>
                </c:pt>
                <c:pt idx="196">
                  <c:v>-51</c:v>
                </c:pt>
                <c:pt idx="197">
                  <c:v>-52.5</c:v>
                </c:pt>
                <c:pt idx="198">
                  <c:v>-54</c:v>
                </c:pt>
                <c:pt idx="199">
                  <c:v>-55.5</c:v>
                </c:pt>
                <c:pt idx="200">
                  <c:v>-57</c:v>
                </c:pt>
                <c:pt idx="201">
                  <c:v>-58.5</c:v>
                </c:pt>
                <c:pt idx="202">
                  <c:v>-60</c:v>
                </c:pt>
                <c:pt idx="203">
                  <c:v>-61.5</c:v>
                </c:pt>
                <c:pt idx="204">
                  <c:v>-63</c:v>
                </c:pt>
                <c:pt idx="205">
                  <c:v>-64.5</c:v>
                </c:pt>
                <c:pt idx="206">
                  <c:v>-66</c:v>
                </c:pt>
                <c:pt idx="207">
                  <c:v>-67.5</c:v>
                </c:pt>
                <c:pt idx="208">
                  <c:v>-69</c:v>
                </c:pt>
                <c:pt idx="209">
                  <c:v>-70.5</c:v>
                </c:pt>
                <c:pt idx="210">
                  <c:v>-72</c:v>
                </c:pt>
                <c:pt idx="211">
                  <c:v>-73.5</c:v>
                </c:pt>
                <c:pt idx="212">
                  <c:v>-75</c:v>
                </c:pt>
                <c:pt idx="213">
                  <c:v>-20</c:v>
                </c:pt>
                <c:pt idx="214">
                  <c:v>-20</c:v>
                </c:pt>
                <c:pt idx="215">
                  <c:v>-20</c:v>
                </c:pt>
                <c:pt idx="216">
                  <c:v>-20</c:v>
                </c:pt>
                <c:pt idx="217">
                  <c:v>-20</c:v>
                </c:pt>
                <c:pt idx="218">
                  <c:v>-20</c:v>
                </c:pt>
                <c:pt idx="219">
                  <c:v>-20</c:v>
                </c:pt>
                <c:pt idx="220">
                  <c:v>-20</c:v>
                </c:pt>
                <c:pt idx="221">
                  <c:v>-20</c:v>
                </c:pt>
                <c:pt idx="222">
                  <c:v>-20</c:v>
                </c:pt>
                <c:pt idx="223">
                  <c:v>-20</c:v>
                </c:pt>
                <c:pt idx="224">
                  <c:v>-20</c:v>
                </c:pt>
                <c:pt idx="225">
                  <c:v>-20</c:v>
                </c:pt>
                <c:pt idx="226">
                  <c:v>-20</c:v>
                </c:pt>
                <c:pt idx="227">
                  <c:v>-20</c:v>
                </c:pt>
                <c:pt idx="228">
                  <c:v>-20</c:v>
                </c:pt>
                <c:pt idx="229">
                  <c:v>-20</c:v>
                </c:pt>
                <c:pt idx="230">
                  <c:v>-20</c:v>
                </c:pt>
                <c:pt idx="231">
                  <c:v>-20</c:v>
                </c:pt>
                <c:pt idx="232">
                  <c:v>-20</c:v>
                </c:pt>
                <c:pt idx="233">
                  <c:v>-20</c:v>
                </c:pt>
                <c:pt idx="234">
                  <c:v>-20</c:v>
                </c:pt>
                <c:pt idx="235">
                  <c:v>-20</c:v>
                </c:pt>
                <c:pt idx="236">
                  <c:v>-20</c:v>
                </c:pt>
                <c:pt idx="237">
                  <c:v>-20</c:v>
                </c:pt>
                <c:pt idx="238">
                  <c:v>-20</c:v>
                </c:pt>
                <c:pt idx="239">
                  <c:v>-20</c:v>
                </c:pt>
                <c:pt idx="240">
                  <c:v>-20</c:v>
                </c:pt>
                <c:pt idx="241">
                  <c:v>-20</c:v>
                </c:pt>
                <c:pt idx="242">
                  <c:v>-20</c:v>
                </c:pt>
                <c:pt idx="243">
                  <c:v>-20</c:v>
                </c:pt>
                <c:pt idx="244">
                  <c:v>-20</c:v>
                </c:pt>
                <c:pt idx="245">
                  <c:v>-20</c:v>
                </c:pt>
                <c:pt idx="246">
                  <c:v>-20</c:v>
                </c:pt>
                <c:pt idx="247">
                  <c:v>-20</c:v>
                </c:pt>
                <c:pt idx="248">
                  <c:v>-20</c:v>
                </c:pt>
                <c:pt idx="249">
                  <c:v>-20</c:v>
                </c:pt>
                <c:pt idx="250">
                  <c:v>-20</c:v>
                </c:pt>
                <c:pt idx="251">
                  <c:v>-20</c:v>
                </c:pt>
                <c:pt idx="252">
                  <c:v>-20</c:v>
                </c:pt>
                <c:pt idx="253">
                  <c:v>-20</c:v>
                </c:pt>
                <c:pt idx="254">
                  <c:v>-20</c:v>
                </c:pt>
                <c:pt idx="255">
                  <c:v>-20</c:v>
                </c:pt>
                <c:pt idx="256">
                  <c:v>-20</c:v>
                </c:pt>
                <c:pt idx="257">
                  <c:v>-20</c:v>
                </c:pt>
                <c:pt idx="258">
                  <c:v>-20</c:v>
                </c:pt>
                <c:pt idx="259">
                  <c:v>-20</c:v>
                </c:pt>
                <c:pt idx="260">
                  <c:v>-20</c:v>
                </c:pt>
                <c:pt idx="261">
                  <c:v>-20</c:v>
                </c:pt>
                <c:pt idx="262">
                  <c:v>-20</c:v>
                </c:pt>
                <c:pt idx="263">
                  <c:v>-20</c:v>
                </c:pt>
                <c:pt idx="264">
                  <c:v>-20</c:v>
                </c:pt>
                <c:pt idx="265">
                  <c:v>-20</c:v>
                </c:pt>
                <c:pt idx="266">
                  <c:v>-20</c:v>
                </c:pt>
                <c:pt idx="267">
                  <c:v>-20</c:v>
                </c:pt>
                <c:pt idx="268">
                  <c:v>-20</c:v>
                </c:pt>
                <c:pt idx="269">
                  <c:v>-20</c:v>
                </c:pt>
                <c:pt idx="270">
                  <c:v>-20</c:v>
                </c:pt>
                <c:pt idx="271">
                  <c:v>-20</c:v>
                </c:pt>
                <c:pt idx="272">
                  <c:v>-20</c:v>
                </c:pt>
                <c:pt idx="273">
                  <c:v>-20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E7F-46FA-AA72-A172F3B6C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1150456"/>
        <c:axId val="581152752"/>
      </c:scatterChart>
      <c:valAx>
        <c:axId val="471196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6]mmmm\ ;@" sourceLinked="0"/>
        <c:majorTickMark val="none"/>
        <c:minorTickMark val="none"/>
        <c:tickLblPos val="low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71197088"/>
        <c:crosses val="autoZero"/>
        <c:crossBetween val="midCat"/>
        <c:majorUnit val="60"/>
      </c:valAx>
      <c:valAx>
        <c:axId val="471197088"/>
        <c:scaling>
          <c:orientation val="minMax"/>
          <c:max val="6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100" b="0">
                    <a:solidFill>
                      <a:schemeClr val="tx1"/>
                    </a:solidFill>
                  </a:rPr>
                  <a:t>  Bladarealindeks</a:t>
                </a:r>
              </a:p>
            </c:rich>
          </c:tx>
          <c:layout>
            <c:manualLayout>
              <c:xMode val="edge"/>
              <c:yMode val="edge"/>
              <c:x val="4.0964881896264856E-2"/>
              <c:y val="0.55438565777669702"/>
            </c:manualLayout>
          </c:layout>
          <c:overlay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71196760"/>
        <c:crossesAt val="0"/>
        <c:crossBetween val="midCat"/>
      </c:valAx>
      <c:valAx>
        <c:axId val="581152752"/>
        <c:scaling>
          <c:orientation val="minMax"/>
          <c:max val="100"/>
          <c:min val="-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100" b="0">
                    <a:solidFill>
                      <a:schemeClr val="tx1"/>
                    </a:solidFill>
                  </a:rPr>
                  <a:t>       Roddybde, cm</a:t>
                </a:r>
              </a:p>
            </c:rich>
          </c:tx>
          <c:layout>
            <c:manualLayout>
              <c:xMode val="edge"/>
              <c:yMode val="edge"/>
              <c:x val="0.90353208137460472"/>
              <c:y val="8.0731294423615541E-2"/>
            </c:manualLayout>
          </c:layout>
          <c:overlay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581150456"/>
        <c:crosses val="max"/>
        <c:crossBetween val="midCat"/>
      </c:valAx>
      <c:valAx>
        <c:axId val="581150456"/>
        <c:scaling>
          <c:orientation val="minMax"/>
        </c:scaling>
        <c:delete val="1"/>
        <c:axPos val="b"/>
        <c:numFmt formatCode="dd/mm/yy;@" sourceLinked="1"/>
        <c:majorTickMark val="out"/>
        <c:minorTickMark val="none"/>
        <c:tickLblPos val="nextTo"/>
        <c:crossAx val="581152752"/>
        <c:crossesAt val="0"/>
        <c:crossBetween val="midCat"/>
      </c:valAx>
      <c:spPr>
        <a:noFill/>
        <a:ln w="15875">
          <a:solidFill>
            <a:schemeClr val="tx1"/>
          </a:solidFill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5184688795004397"/>
          <c:y val="0.72906231576099378"/>
          <c:w val="0.20807941200458485"/>
          <c:h val="0.15136392747430086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Grønt bladareal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'Afgrødemodel græs'!$B$10:$B$314</c:f>
              <c:numCache>
                <c:formatCode>dd/mm/yy;@</c:formatCode>
                <c:ptCount val="305"/>
                <c:pt idx="0">
                  <c:v>43160</c:v>
                </c:pt>
                <c:pt idx="1">
                  <c:v>43161</c:v>
                </c:pt>
                <c:pt idx="2">
                  <c:v>43162</c:v>
                </c:pt>
                <c:pt idx="3">
                  <c:v>43163</c:v>
                </c:pt>
                <c:pt idx="4">
                  <c:v>43164</c:v>
                </c:pt>
                <c:pt idx="5">
                  <c:v>43165</c:v>
                </c:pt>
                <c:pt idx="6">
                  <c:v>43166</c:v>
                </c:pt>
                <c:pt idx="7">
                  <c:v>43167</c:v>
                </c:pt>
                <c:pt idx="8">
                  <c:v>43168</c:v>
                </c:pt>
                <c:pt idx="9">
                  <c:v>43169</c:v>
                </c:pt>
                <c:pt idx="10">
                  <c:v>43170</c:v>
                </c:pt>
                <c:pt idx="11">
                  <c:v>43171</c:v>
                </c:pt>
                <c:pt idx="12">
                  <c:v>43172</c:v>
                </c:pt>
                <c:pt idx="13">
                  <c:v>43173</c:v>
                </c:pt>
                <c:pt idx="14">
                  <c:v>43174</c:v>
                </c:pt>
                <c:pt idx="15">
                  <c:v>43175</c:v>
                </c:pt>
                <c:pt idx="16">
                  <c:v>43176</c:v>
                </c:pt>
                <c:pt idx="17">
                  <c:v>43177</c:v>
                </c:pt>
                <c:pt idx="18">
                  <c:v>43178</c:v>
                </c:pt>
                <c:pt idx="19">
                  <c:v>43179</c:v>
                </c:pt>
                <c:pt idx="20">
                  <c:v>43180</c:v>
                </c:pt>
                <c:pt idx="21">
                  <c:v>43181</c:v>
                </c:pt>
                <c:pt idx="22">
                  <c:v>43182</c:v>
                </c:pt>
                <c:pt idx="23">
                  <c:v>43183</c:v>
                </c:pt>
                <c:pt idx="24">
                  <c:v>43184</c:v>
                </c:pt>
                <c:pt idx="25">
                  <c:v>43185</c:v>
                </c:pt>
                <c:pt idx="26">
                  <c:v>43186</c:v>
                </c:pt>
                <c:pt idx="27">
                  <c:v>43187</c:v>
                </c:pt>
                <c:pt idx="28">
                  <c:v>43188</c:v>
                </c:pt>
                <c:pt idx="29">
                  <c:v>43189</c:v>
                </c:pt>
                <c:pt idx="30">
                  <c:v>43190</c:v>
                </c:pt>
                <c:pt idx="31">
                  <c:v>43191</c:v>
                </c:pt>
                <c:pt idx="32">
                  <c:v>43192</c:v>
                </c:pt>
                <c:pt idx="33">
                  <c:v>43193</c:v>
                </c:pt>
                <c:pt idx="34">
                  <c:v>43194</c:v>
                </c:pt>
                <c:pt idx="35">
                  <c:v>43195</c:v>
                </c:pt>
                <c:pt idx="36">
                  <c:v>43196</c:v>
                </c:pt>
                <c:pt idx="37">
                  <c:v>43197</c:v>
                </c:pt>
                <c:pt idx="38">
                  <c:v>43198</c:v>
                </c:pt>
                <c:pt idx="39">
                  <c:v>43199</c:v>
                </c:pt>
                <c:pt idx="40">
                  <c:v>43200</c:v>
                </c:pt>
                <c:pt idx="41">
                  <c:v>43201</c:v>
                </c:pt>
                <c:pt idx="42">
                  <c:v>43202</c:v>
                </c:pt>
                <c:pt idx="43">
                  <c:v>43203</c:v>
                </c:pt>
                <c:pt idx="44">
                  <c:v>43204</c:v>
                </c:pt>
                <c:pt idx="45">
                  <c:v>43205</c:v>
                </c:pt>
                <c:pt idx="46">
                  <c:v>43206</c:v>
                </c:pt>
                <c:pt idx="47">
                  <c:v>43207</c:v>
                </c:pt>
                <c:pt idx="48">
                  <c:v>43208</c:v>
                </c:pt>
                <c:pt idx="49">
                  <c:v>43209</c:v>
                </c:pt>
                <c:pt idx="50">
                  <c:v>43210</c:v>
                </c:pt>
                <c:pt idx="51">
                  <c:v>43211</c:v>
                </c:pt>
                <c:pt idx="52">
                  <c:v>43212</c:v>
                </c:pt>
                <c:pt idx="53">
                  <c:v>43213</c:v>
                </c:pt>
                <c:pt idx="54">
                  <c:v>43214</c:v>
                </c:pt>
                <c:pt idx="55">
                  <c:v>43215</c:v>
                </c:pt>
                <c:pt idx="56">
                  <c:v>43216</c:v>
                </c:pt>
                <c:pt idx="57">
                  <c:v>43217</c:v>
                </c:pt>
                <c:pt idx="58">
                  <c:v>43218</c:v>
                </c:pt>
                <c:pt idx="59">
                  <c:v>43219</c:v>
                </c:pt>
                <c:pt idx="60">
                  <c:v>43220</c:v>
                </c:pt>
                <c:pt idx="61">
                  <c:v>43221</c:v>
                </c:pt>
                <c:pt idx="62">
                  <c:v>43222</c:v>
                </c:pt>
                <c:pt idx="63">
                  <c:v>43223</c:v>
                </c:pt>
                <c:pt idx="64">
                  <c:v>43224</c:v>
                </c:pt>
                <c:pt idx="65">
                  <c:v>43225</c:v>
                </c:pt>
                <c:pt idx="66">
                  <c:v>43226</c:v>
                </c:pt>
                <c:pt idx="67">
                  <c:v>43227</c:v>
                </c:pt>
                <c:pt idx="68">
                  <c:v>43228</c:v>
                </c:pt>
                <c:pt idx="69">
                  <c:v>43229</c:v>
                </c:pt>
                <c:pt idx="70">
                  <c:v>43230</c:v>
                </c:pt>
                <c:pt idx="71">
                  <c:v>43231</c:v>
                </c:pt>
                <c:pt idx="72">
                  <c:v>43232</c:v>
                </c:pt>
                <c:pt idx="73">
                  <c:v>43233</c:v>
                </c:pt>
                <c:pt idx="74">
                  <c:v>43234</c:v>
                </c:pt>
                <c:pt idx="75">
                  <c:v>43235</c:v>
                </c:pt>
                <c:pt idx="76">
                  <c:v>43236</c:v>
                </c:pt>
                <c:pt idx="77">
                  <c:v>43237</c:v>
                </c:pt>
                <c:pt idx="78">
                  <c:v>43238</c:v>
                </c:pt>
                <c:pt idx="79">
                  <c:v>43239</c:v>
                </c:pt>
                <c:pt idx="80">
                  <c:v>43240</c:v>
                </c:pt>
                <c:pt idx="81">
                  <c:v>43241</c:v>
                </c:pt>
                <c:pt idx="82">
                  <c:v>43242</c:v>
                </c:pt>
                <c:pt idx="83">
                  <c:v>43243</c:v>
                </c:pt>
                <c:pt idx="84">
                  <c:v>43244</c:v>
                </c:pt>
                <c:pt idx="85">
                  <c:v>43245</c:v>
                </c:pt>
                <c:pt idx="86">
                  <c:v>43246</c:v>
                </c:pt>
                <c:pt idx="87">
                  <c:v>43247</c:v>
                </c:pt>
                <c:pt idx="88">
                  <c:v>43248</c:v>
                </c:pt>
                <c:pt idx="89">
                  <c:v>43249</c:v>
                </c:pt>
                <c:pt idx="90">
                  <c:v>43250</c:v>
                </c:pt>
                <c:pt idx="91">
                  <c:v>43251</c:v>
                </c:pt>
                <c:pt idx="92">
                  <c:v>43252</c:v>
                </c:pt>
                <c:pt idx="93">
                  <c:v>43253</c:v>
                </c:pt>
                <c:pt idx="94">
                  <c:v>43254</c:v>
                </c:pt>
                <c:pt idx="95">
                  <c:v>43255</c:v>
                </c:pt>
                <c:pt idx="96">
                  <c:v>43256</c:v>
                </c:pt>
                <c:pt idx="97">
                  <c:v>43257</c:v>
                </c:pt>
                <c:pt idx="98">
                  <c:v>43258</c:v>
                </c:pt>
                <c:pt idx="99">
                  <c:v>43259</c:v>
                </c:pt>
                <c:pt idx="100">
                  <c:v>43260</c:v>
                </c:pt>
                <c:pt idx="101">
                  <c:v>43261</c:v>
                </c:pt>
                <c:pt idx="102">
                  <c:v>43262</c:v>
                </c:pt>
                <c:pt idx="103">
                  <c:v>43263</c:v>
                </c:pt>
                <c:pt idx="104">
                  <c:v>43264</c:v>
                </c:pt>
                <c:pt idx="105">
                  <c:v>43265</c:v>
                </c:pt>
                <c:pt idx="106">
                  <c:v>43266</c:v>
                </c:pt>
                <c:pt idx="107">
                  <c:v>43267</c:v>
                </c:pt>
                <c:pt idx="108">
                  <c:v>43268</c:v>
                </c:pt>
                <c:pt idx="109">
                  <c:v>43269</c:v>
                </c:pt>
                <c:pt idx="110">
                  <c:v>43270</c:v>
                </c:pt>
                <c:pt idx="111">
                  <c:v>43271</c:v>
                </c:pt>
                <c:pt idx="112">
                  <c:v>43272</c:v>
                </c:pt>
                <c:pt idx="113">
                  <c:v>43273</c:v>
                </c:pt>
                <c:pt idx="114">
                  <c:v>43274</c:v>
                </c:pt>
                <c:pt idx="115">
                  <c:v>43275</c:v>
                </c:pt>
                <c:pt idx="116">
                  <c:v>43276</c:v>
                </c:pt>
                <c:pt idx="117">
                  <c:v>43277</c:v>
                </c:pt>
                <c:pt idx="118">
                  <c:v>43278</c:v>
                </c:pt>
                <c:pt idx="119">
                  <c:v>43279</c:v>
                </c:pt>
                <c:pt idx="120">
                  <c:v>43280</c:v>
                </c:pt>
                <c:pt idx="121">
                  <c:v>43281</c:v>
                </c:pt>
                <c:pt idx="122">
                  <c:v>43282</c:v>
                </c:pt>
                <c:pt idx="123">
                  <c:v>43283</c:v>
                </c:pt>
                <c:pt idx="124">
                  <c:v>43284</c:v>
                </c:pt>
                <c:pt idx="125">
                  <c:v>43285</c:v>
                </c:pt>
                <c:pt idx="126">
                  <c:v>43286</c:v>
                </c:pt>
                <c:pt idx="127">
                  <c:v>43287</c:v>
                </c:pt>
                <c:pt idx="128">
                  <c:v>43288</c:v>
                </c:pt>
                <c:pt idx="129">
                  <c:v>43289</c:v>
                </c:pt>
                <c:pt idx="130">
                  <c:v>43290</c:v>
                </c:pt>
                <c:pt idx="131">
                  <c:v>43291</c:v>
                </c:pt>
                <c:pt idx="132">
                  <c:v>43292</c:v>
                </c:pt>
                <c:pt idx="133">
                  <c:v>43293</c:v>
                </c:pt>
                <c:pt idx="134">
                  <c:v>43294</c:v>
                </c:pt>
                <c:pt idx="135">
                  <c:v>43295</c:v>
                </c:pt>
                <c:pt idx="136">
                  <c:v>43296</c:v>
                </c:pt>
                <c:pt idx="137">
                  <c:v>43297</c:v>
                </c:pt>
                <c:pt idx="138">
                  <c:v>43298</c:v>
                </c:pt>
                <c:pt idx="139">
                  <c:v>43299</c:v>
                </c:pt>
                <c:pt idx="140">
                  <c:v>43300</c:v>
                </c:pt>
                <c:pt idx="141">
                  <c:v>43301</c:v>
                </c:pt>
                <c:pt idx="142">
                  <c:v>43302</c:v>
                </c:pt>
                <c:pt idx="143">
                  <c:v>43303</c:v>
                </c:pt>
                <c:pt idx="144">
                  <c:v>43304</c:v>
                </c:pt>
                <c:pt idx="145">
                  <c:v>43305</c:v>
                </c:pt>
                <c:pt idx="146">
                  <c:v>43306</c:v>
                </c:pt>
                <c:pt idx="147">
                  <c:v>43307</c:v>
                </c:pt>
                <c:pt idx="148">
                  <c:v>43308</c:v>
                </c:pt>
                <c:pt idx="149">
                  <c:v>43309</c:v>
                </c:pt>
                <c:pt idx="150">
                  <c:v>43310</c:v>
                </c:pt>
                <c:pt idx="151">
                  <c:v>43311</c:v>
                </c:pt>
                <c:pt idx="152">
                  <c:v>43312</c:v>
                </c:pt>
                <c:pt idx="153">
                  <c:v>43313</c:v>
                </c:pt>
                <c:pt idx="154">
                  <c:v>43314</c:v>
                </c:pt>
                <c:pt idx="155">
                  <c:v>43315</c:v>
                </c:pt>
                <c:pt idx="156">
                  <c:v>43316</c:v>
                </c:pt>
                <c:pt idx="157">
                  <c:v>43317</c:v>
                </c:pt>
                <c:pt idx="158">
                  <c:v>43318</c:v>
                </c:pt>
                <c:pt idx="159">
                  <c:v>43319</c:v>
                </c:pt>
                <c:pt idx="160">
                  <c:v>43320</c:v>
                </c:pt>
                <c:pt idx="161">
                  <c:v>43321</c:v>
                </c:pt>
                <c:pt idx="162">
                  <c:v>43322</c:v>
                </c:pt>
                <c:pt idx="163">
                  <c:v>43323</c:v>
                </c:pt>
                <c:pt idx="164">
                  <c:v>43324</c:v>
                </c:pt>
                <c:pt idx="165">
                  <c:v>43325</c:v>
                </c:pt>
                <c:pt idx="166">
                  <c:v>43326</c:v>
                </c:pt>
                <c:pt idx="167">
                  <c:v>43327</c:v>
                </c:pt>
                <c:pt idx="168">
                  <c:v>43328</c:v>
                </c:pt>
                <c:pt idx="169">
                  <c:v>43329</c:v>
                </c:pt>
                <c:pt idx="170">
                  <c:v>43330</c:v>
                </c:pt>
                <c:pt idx="171">
                  <c:v>43331</c:v>
                </c:pt>
                <c:pt idx="172">
                  <c:v>43332</c:v>
                </c:pt>
                <c:pt idx="173">
                  <c:v>43333</c:v>
                </c:pt>
                <c:pt idx="174">
                  <c:v>43334</c:v>
                </c:pt>
                <c:pt idx="175">
                  <c:v>43335</c:v>
                </c:pt>
                <c:pt idx="176">
                  <c:v>43336</c:v>
                </c:pt>
                <c:pt idx="177">
                  <c:v>43337</c:v>
                </c:pt>
                <c:pt idx="178">
                  <c:v>43338</c:v>
                </c:pt>
                <c:pt idx="179">
                  <c:v>43339</c:v>
                </c:pt>
                <c:pt idx="180">
                  <c:v>43340</c:v>
                </c:pt>
                <c:pt idx="181">
                  <c:v>43341</c:v>
                </c:pt>
                <c:pt idx="182">
                  <c:v>43342</c:v>
                </c:pt>
                <c:pt idx="183">
                  <c:v>43343</c:v>
                </c:pt>
                <c:pt idx="184">
                  <c:v>43344</c:v>
                </c:pt>
                <c:pt idx="185">
                  <c:v>43345</c:v>
                </c:pt>
                <c:pt idx="186">
                  <c:v>43346</c:v>
                </c:pt>
                <c:pt idx="187">
                  <c:v>43347</c:v>
                </c:pt>
                <c:pt idx="188">
                  <c:v>43348</c:v>
                </c:pt>
                <c:pt idx="189">
                  <c:v>43349</c:v>
                </c:pt>
                <c:pt idx="190">
                  <c:v>43350</c:v>
                </c:pt>
                <c:pt idx="191">
                  <c:v>43351</c:v>
                </c:pt>
                <c:pt idx="192">
                  <c:v>43352</c:v>
                </c:pt>
                <c:pt idx="193">
                  <c:v>43353</c:v>
                </c:pt>
                <c:pt idx="194">
                  <c:v>43354</c:v>
                </c:pt>
                <c:pt idx="195">
                  <c:v>43355</c:v>
                </c:pt>
                <c:pt idx="196">
                  <c:v>43356</c:v>
                </c:pt>
                <c:pt idx="197">
                  <c:v>43357</c:v>
                </c:pt>
                <c:pt idx="198">
                  <c:v>43358</c:v>
                </c:pt>
                <c:pt idx="199">
                  <c:v>43359</c:v>
                </c:pt>
                <c:pt idx="200">
                  <c:v>43360</c:v>
                </c:pt>
                <c:pt idx="201">
                  <c:v>43361</c:v>
                </c:pt>
                <c:pt idx="202">
                  <c:v>43362</c:v>
                </c:pt>
                <c:pt idx="203">
                  <c:v>43363</c:v>
                </c:pt>
                <c:pt idx="204">
                  <c:v>43364</c:v>
                </c:pt>
                <c:pt idx="205">
                  <c:v>43365</c:v>
                </c:pt>
                <c:pt idx="206">
                  <c:v>43366</c:v>
                </c:pt>
                <c:pt idx="207">
                  <c:v>43367</c:v>
                </c:pt>
                <c:pt idx="208">
                  <c:v>43368</c:v>
                </c:pt>
                <c:pt idx="209">
                  <c:v>43369</c:v>
                </c:pt>
                <c:pt idx="210">
                  <c:v>43370</c:v>
                </c:pt>
                <c:pt idx="211">
                  <c:v>43371</c:v>
                </c:pt>
                <c:pt idx="212">
                  <c:v>43372</c:v>
                </c:pt>
                <c:pt idx="213">
                  <c:v>43373</c:v>
                </c:pt>
                <c:pt idx="214">
                  <c:v>43374</c:v>
                </c:pt>
                <c:pt idx="215">
                  <c:v>43375</c:v>
                </c:pt>
                <c:pt idx="216">
                  <c:v>43376</c:v>
                </c:pt>
                <c:pt idx="217">
                  <c:v>43377</c:v>
                </c:pt>
                <c:pt idx="218">
                  <c:v>43378</c:v>
                </c:pt>
                <c:pt idx="219">
                  <c:v>43379</c:v>
                </c:pt>
                <c:pt idx="220">
                  <c:v>43380</c:v>
                </c:pt>
                <c:pt idx="221">
                  <c:v>43381</c:v>
                </c:pt>
                <c:pt idx="222">
                  <c:v>43382</c:v>
                </c:pt>
                <c:pt idx="223">
                  <c:v>43383</c:v>
                </c:pt>
                <c:pt idx="224">
                  <c:v>43384</c:v>
                </c:pt>
                <c:pt idx="225">
                  <c:v>43385</c:v>
                </c:pt>
                <c:pt idx="226">
                  <c:v>43386</c:v>
                </c:pt>
                <c:pt idx="227">
                  <c:v>43387</c:v>
                </c:pt>
                <c:pt idx="228">
                  <c:v>43388</c:v>
                </c:pt>
                <c:pt idx="229">
                  <c:v>43389</c:v>
                </c:pt>
                <c:pt idx="230">
                  <c:v>43390</c:v>
                </c:pt>
                <c:pt idx="231">
                  <c:v>43391</c:v>
                </c:pt>
                <c:pt idx="232">
                  <c:v>43392</c:v>
                </c:pt>
                <c:pt idx="233">
                  <c:v>43393</c:v>
                </c:pt>
                <c:pt idx="234">
                  <c:v>43394</c:v>
                </c:pt>
                <c:pt idx="235">
                  <c:v>43395</c:v>
                </c:pt>
                <c:pt idx="236">
                  <c:v>43396</c:v>
                </c:pt>
                <c:pt idx="237">
                  <c:v>43397</c:v>
                </c:pt>
                <c:pt idx="238">
                  <c:v>43398</c:v>
                </c:pt>
                <c:pt idx="239">
                  <c:v>43399</c:v>
                </c:pt>
                <c:pt idx="240">
                  <c:v>43400</c:v>
                </c:pt>
                <c:pt idx="241">
                  <c:v>43401</c:v>
                </c:pt>
                <c:pt idx="242">
                  <c:v>43402</c:v>
                </c:pt>
                <c:pt idx="243">
                  <c:v>43403</c:v>
                </c:pt>
                <c:pt idx="244">
                  <c:v>43404</c:v>
                </c:pt>
                <c:pt idx="245">
                  <c:v>43405</c:v>
                </c:pt>
                <c:pt idx="246">
                  <c:v>43406</c:v>
                </c:pt>
                <c:pt idx="247">
                  <c:v>43407</c:v>
                </c:pt>
                <c:pt idx="248">
                  <c:v>43408</c:v>
                </c:pt>
                <c:pt idx="249">
                  <c:v>43409</c:v>
                </c:pt>
                <c:pt idx="250">
                  <c:v>43410</c:v>
                </c:pt>
                <c:pt idx="251">
                  <c:v>43411</c:v>
                </c:pt>
                <c:pt idx="252">
                  <c:v>43412</c:v>
                </c:pt>
                <c:pt idx="253">
                  <c:v>43413</c:v>
                </c:pt>
                <c:pt idx="254">
                  <c:v>43414</c:v>
                </c:pt>
                <c:pt idx="255">
                  <c:v>43415</c:v>
                </c:pt>
                <c:pt idx="256">
                  <c:v>43416</c:v>
                </c:pt>
                <c:pt idx="257">
                  <c:v>43417</c:v>
                </c:pt>
                <c:pt idx="258">
                  <c:v>43418</c:v>
                </c:pt>
                <c:pt idx="259">
                  <c:v>43419</c:v>
                </c:pt>
                <c:pt idx="260">
                  <c:v>43420</c:v>
                </c:pt>
                <c:pt idx="261">
                  <c:v>43421</c:v>
                </c:pt>
                <c:pt idx="262">
                  <c:v>43422</c:v>
                </c:pt>
                <c:pt idx="263">
                  <c:v>43423</c:v>
                </c:pt>
                <c:pt idx="264">
                  <c:v>43424</c:v>
                </c:pt>
                <c:pt idx="265">
                  <c:v>43425</c:v>
                </c:pt>
                <c:pt idx="266">
                  <c:v>43426</c:v>
                </c:pt>
                <c:pt idx="267">
                  <c:v>43427</c:v>
                </c:pt>
                <c:pt idx="268">
                  <c:v>43428</c:v>
                </c:pt>
                <c:pt idx="269">
                  <c:v>43429</c:v>
                </c:pt>
                <c:pt idx="270">
                  <c:v>43430</c:v>
                </c:pt>
                <c:pt idx="271">
                  <c:v>43431</c:v>
                </c:pt>
                <c:pt idx="272">
                  <c:v>43432</c:v>
                </c:pt>
                <c:pt idx="273">
                  <c:v>43433</c:v>
                </c:pt>
                <c:pt idx="274">
                  <c:v>43434</c:v>
                </c:pt>
                <c:pt idx="275">
                  <c:v>43435</c:v>
                </c:pt>
                <c:pt idx="276">
                  <c:v>43436</c:v>
                </c:pt>
                <c:pt idx="277">
                  <c:v>43437</c:v>
                </c:pt>
                <c:pt idx="278">
                  <c:v>43438</c:v>
                </c:pt>
                <c:pt idx="279">
                  <c:v>43439</c:v>
                </c:pt>
                <c:pt idx="280">
                  <c:v>43440</c:v>
                </c:pt>
                <c:pt idx="281">
                  <c:v>43441</c:v>
                </c:pt>
                <c:pt idx="282">
                  <c:v>43442</c:v>
                </c:pt>
                <c:pt idx="283">
                  <c:v>43443</c:v>
                </c:pt>
                <c:pt idx="284">
                  <c:v>43444</c:v>
                </c:pt>
                <c:pt idx="285">
                  <c:v>43445</c:v>
                </c:pt>
                <c:pt idx="286">
                  <c:v>43446</c:v>
                </c:pt>
                <c:pt idx="287">
                  <c:v>43447</c:v>
                </c:pt>
                <c:pt idx="288">
                  <c:v>43448</c:v>
                </c:pt>
                <c:pt idx="289">
                  <c:v>43449</c:v>
                </c:pt>
                <c:pt idx="290">
                  <c:v>43450</c:v>
                </c:pt>
                <c:pt idx="291">
                  <c:v>43451</c:v>
                </c:pt>
                <c:pt idx="292">
                  <c:v>43452</c:v>
                </c:pt>
                <c:pt idx="293">
                  <c:v>43453</c:v>
                </c:pt>
                <c:pt idx="294">
                  <c:v>43454</c:v>
                </c:pt>
                <c:pt idx="295">
                  <c:v>43455</c:v>
                </c:pt>
                <c:pt idx="296">
                  <c:v>43456</c:v>
                </c:pt>
                <c:pt idx="297">
                  <c:v>43457</c:v>
                </c:pt>
                <c:pt idx="298">
                  <c:v>43458</c:v>
                </c:pt>
                <c:pt idx="299">
                  <c:v>43459</c:v>
                </c:pt>
                <c:pt idx="300">
                  <c:v>43460</c:v>
                </c:pt>
                <c:pt idx="301">
                  <c:v>43461</c:v>
                </c:pt>
                <c:pt idx="302">
                  <c:v>43462</c:v>
                </c:pt>
                <c:pt idx="303">
                  <c:v>43463</c:v>
                </c:pt>
                <c:pt idx="304">
                  <c:v>43464</c:v>
                </c:pt>
              </c:numCache>
            </c:numRef>
          </c:xVal>
          <c:yVal>
            <c:numRef>
              <c:f>'Afgrødemodel græs'!$AJ$10:$AJ$314</c:f>
              <c:numCache>
                <c:formatCode>0.00</c:formatCode>
                <c:ptCount val="305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0.66555073210212634</c:v>
                </c:pt>
                <c:pt idx="47">
                  <c:v>0.71779519387411428</c:v>
                </c:pt>
                <c:pt idx="48">
                  <c:v>0.78899337715752593</c:v>
                </c:pt>
                <c:pt idx="49">
                  <c:v>0.8851134570802246</c:v>
                </c:pt>
                <c:pt idx="50">
                  <c:v>1.0176210279753435</c:v>
                </c:pt>
                <c:pt idx="51">
                  <c:v>1.1987089935029105</c:v>
                </c:pt>
                <c:pt idx="52">
                  <c:v>1.4512686138322906</c:v>
                </c:pt>
                <c:pt idx="53">
                  <c:v>1.8006822344450211</c:v>
                </c:pt>
                <c:pt idx="54">
                  <c:v>2.2937489548317957</c:v>
                </c:pt>
                <c:pt idx="55">
                  <c:v>2.9950228406017043</c:v>
                </c:pt>
                <c:pt idx="56">
                  <c:v>3.9853676542291003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0.5</c:v>
                </c:pt>
                <c:pt idx="83">
                  <c:v>0.5</c:v>
                </c:pt>
                <c:pt idx="84">
                  <c:v>0.77101645721212209</c:v>
                </c:pt>
                <c:pt idx="85">
                  <c:v>1.2662204845354088</c:v>
                </c:pt>
                <c:pt idx="86">
                  <c:v>2.1103483592678325</c:v>
                </c:pt>
                <c:pt idx="87">
                  <c:v>3.5703951217429255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0.67325270550153782</c:v>
                </c:pt>
                <c:pt idx="125">
                  <c:v>1.2872490756019921</c:v>
                </c:pt>
                <c:pt idx="126">
                  <c:v>2.5061229523201907</c:v>
                </c:pt>
                <c:pt idx="127">
                  <c:v>4.9467087691014422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0.5</c:v>
                </c:pt>
                <c:pt idx="160">
                  <c:v>0.5</c:v>
                </c:pt>
                <c:pt idx="161">
                  <c:v>0.5</c:v>
                </c:pt>
                <c:pt idx="162">
                  <c:v>0.67592943970582797</c:v>
                </c:pt>
                <c:pt idx="163">
                  <c:v>1.2819580847813266</c:v>
                </c:pt>
                <c:pt idx="164">
                  <c:v>2.4643780796085872</c:v>
                </c:pt>
                <c:pt idx="165">
                  <c:v>4.7816719483432273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0.5</c:v>
                </c:pt>
                <c:pt idx="201">
                  <c:v>0.5</c:v>
                </c:pt>
                <c:pt idx="202">
                  <c:v>0.5</c:v>
                </c:pt>
                <c:pt idx="203">
                  <c:v>0.5</c:v>
                </c:pt>
                <c:pt idx="204">
                  <c:v>0.72035472525268118</c:v>
                </c:pt>
                <c:pt idx="205">
                  <c:v>1.1711130275970154</c:v>
                </c:pt>
                <c:pt idx="206">
                  <c:v>1.9169509903164914</c:v>
                </c:pt>
                <c:pt idx="207">
                  <c:v>3.1456740701274795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0.5</c:v>
                </c:pt>
                <c:pt idx="243">
                  <c:v>0.5</c:v>
                </c:pt>
                <c:pt idx="244">
                  <c:v>0.52172161872047351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A2-4A7C-8244-DBFA69D5F2AA}"/>
            </c:ext>
          </c:extLst>
        </c:ser>
        <c:ser>
          <c:idx val="3"/>
          <c:order val="3"/>
          <c:tx>
            <c:v>F1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xVal>
            <c:numRef>
              <c:f>'Afgrødemodel græs'!$B$56:$B$254</c:f>
              <c:numCache>
                <c:formatCode>dd/mm/yy;@</c:formatCode>
                <c:ptCount val="199"/>
                <c:pt idx="0">
                  <c:v>43206</c:v>
                </c:pt>
                <c:pt idx="1">
                  <c:v>43207</c:v>
                </c:pt>
                <c:pt idx="2">
                  <c:v>43208</c:v>
                </c:pt>
                <c:pt idx="3">
                  <c:v>43209</c:v>
                </c:pt>
                <c:pt idx="4">
                  <c:v>43210</c:v>
                </c:pt>
                <c:pt idx="5">
                  <c:v>43211</c:v>
                </c:pt>
                <c:pt idx="6">
                  <c:v>43212</c:v>
                </c:pt>
                <c:pt idx="7">
                  <c:v>43213</c:v>
                </c:pt>
                <c:pt idx="8">
                  <c:v>43214</c:v>
                </c:pt>
                <c:pt idx="9">
                  <c:v>43215</c:v>
                </c:pt>
                <c:pt idx="10">
                  <c:v>43216</c:v>
                </c:pt>
                <c:pt idx="11">
                  <c:v>43217</c:v>
                </c:pt>
                <c:pt idx="12">
                  <c:v>43218</c:v>
                </c:pt>
                <c:pt idx="13">
                  <c:v>43219</c:v>
                </c:pt>
                <c:pt idx="14">
                  <c:v>43220</c:v>
                </c:pt>
                <c:pt idx="15">
                  <c:v>43221</c:v>
                </c:pt>
                <c:pt idx="16">
                  <c:v>43222</c:v>
                </c:pt>
                <c:pt idx="17">
                  <c:v>43223</c:v>
                </c:pt>
                <c:pt idx="18">
                  <c:v>43224</c:v>
                </c:pt>
                <c:pt idx="19">
                  <c:v>43225</c:v>
                </c:pt>
                <c:pt idx="20">
                  <c:v>43226</c:v>
                </c:pt>
                <c:pt idx="21">
                  <c:v>43227</c:v>
                </c:pt>
                <c:pt idx="22">
                  <c:v>43228</c:v>
                </c:pt>
                <c:pt idx="23">
                  <c:v>43229</c:v>
                </c:pt>
                <c:pt idx="24">
                  <c:v>43230</c:v>
                </c:pt>
                <c:pt idx="25">
                  <c:v>43231</c:v>
                </c:pt>
                <c:pt idx="26">
                  <c:v>43232</c:v>
                </c:pt>
                <c:pt idx="27">
                  <c:v>43233</c:v>
                </c:pt>
                <c:pt idx="28">
                  <c:v>43234</c:v>
                </c:pt>
                <c:pt idx="29">
                  <c:v>43235</c:v>
                </c:pt>
                <c:pt idx="30">
                  <c:v>43236</c:v>
                </c:pt>
                <c:pt idx="31">
                  <c:v>43237</c:v>
                </c:pt>
                <c:pt idx="32">
                  <c:v>43238</c:v>
                </c:pt>
                <c:pt idx="33">
                  <c:v>43239</c:v>
                </c:pt>
                <c:pt idx="34">
                  <c:v>43240</c:v>
                </c:pt>
                <c:pt idx="35">
                  <c:v>43241</c:v>
                </c:pt>
                <c:pt idx="36">
                  <c:v>43242</c:v>
                </c:pt>
                <c:pt idx="37">
                  <c:v>43243</c:v>
                </c:pt>
                <c:pt idx="38">
                  <c:v>43244</c:v>
                </c:pt>
                <c:pt idx="39">
                  <c:v>43245</c:v>
                </c:pt>
                <c:pt idx="40">
                  <c:v>43246</c:v>
                </c:pt>
                <c:pt idx="41">
                  <c:v>43247</c:v>
                </c:pt>
                <c:pt idx="42">
                  <c:v>43248</c:v>
                </c:pt>
                <c:pt idx="43">
                  <c:v>43249</c:v>
                </c:pt>
                <c:pt idx="44">
                  <c:v>43250</c:v>
                </c:pt>
                <c:pt idx="45">
                  <c:v>43251</c:v>
                </c:pt>
                <c:pt idx="46">
                  <c:v>43252</c:v>
                </c:pt>
                <c:pt idx="47">
                  <c:v>43253</c:v>
                </c:pt>
                <c:pt idx="48">
                  <c:v>43254</c:v>
                </c:pt>
                <c:pt idx="49">
                  <c:v>43255</c:v>
                </c:pt>
                <c:pt idx="50">
                  <c:v>43256</c:v>
                </c:pt>
                <c:pt idx="51">
                  <c:v>43257</c:v>
                </c:pt>
                <c:pt idx="52">
                  <c:v>43258</c:v>
                </c:pt>
                <c:pt idx="53">
                  <c:v>43259</c:v>
                </c:pt>
                <c:pt idx="54">
                  <c:v>43260</c:v>
                </c:pt>
                <c:pt idx="55">
                  <c:v>43261</c:v>
                </c:pt>
                <c:pt idx="56">
                  <c:v>43262</c:v>
                </c:pt>
                <c:pt idx="57">
                  <c:v>43263</c:v>
                </c:pt>
                <c:pt idx="58">
                  <c:v>43264</c:v>
                </c:pt>
                <c:pt idx="59">
                  <c:v>43265</c:v>
                </c:pt>
                <c:pt idx="60">
                  <c:v>43266</c:v>
                </c:pt>
                <c:pt idx="61">
                  <c:v>43267</c:v>
                </c:pt>
                <c:pt idx="62">
                  <c:v>43268</c:v>
                </c:pt>
                <c:pt idx="63">
                  <c:v>43269</c:v>
                </c:pt>
                <c:pt idx="64">
                  <c:v>43270</c:v>
                </c:pt>
                <c:pt idx="65">
                  <c:v>43271</c:v>
                </c:pt>
                <c:pt idx="66">
                  <c:v>43272</c:v>
                </c:pt>
                <c:pt idx="67">
                  <c:v>43273</c:v>
                </c:pt>
                <c:pt idx="68">
                  <c:v>43274</c:v>
                </c:pt>
                <c:pt idx="69">
                  <c:v>43275</c:v>
                </c:pt>
                <c:pt idx="70">
                  <c:v>43276</c:v>
                </c:pt>
                <c:pt idx="71">
                  <c:v>43277</c:v>
                </c:pt>
                <c:pt idx="72">
                  <c:v>43278</c:v>
                </c:pt>
                <c:pt idx="73">
                  <c:v>43279</c:v>
                </c:pt>
                <c:pt idx="74">
                  <c:v>43280</c:v>
                </c:pt>
                <c:pt idx="75">
                  <c:v>43281</c:v>
                </c:pt>
                <c:pt idx="76">
                  <c:v>43282</c:v>
                </c:pt>
                <c:pt idx="77">
                  <c:v>43283</c:v>
                </c:pt>
                <c:pt idx="78">
                  <c:v>43284</c:v>
                </c:pt>
                <c:pt idx="79">
                  <c:v>43285</c:v>
                </c:pt>
                <c:pt idx="80">
                  <c:v>43286</c:v>
                </c:pt>
                <c:pt idx="81">
                  <c:v>43287</c:v>
                </c:pt>
                <c:pt idx="82">
                  <c:v>43288</c:v>
                </c:pt>
                <c:pt idx="83">
                  <c:v>43289</c:v>
                </c:pt>
                <c:pt idx="84">
                  <c:v>43290</c:v>
                </c:pt>
                <c:pt idx="85">
                  <c:v>43291</c:v>
                </c:pt>
                <c:pt idx="86">
                  <c:v>43292</c:v>
                </c:pt>
                <c:pt idx="87">
                  <c:v>43293</c:v>
                </c:pt>
                <c:pt idx="88">
                  <c:v>43294</c:v>
                </c:pt>
                <c:pt idx="89">
                  <c:v>43295</c:v>
                </c:pt>
                <c:pt idx="90">
                  <c:v>43296</c:v>
                </c:pt>
                <c:pt idx="91">
                  <c:v>43297</c:v>
                </c:pt>
                <c:pt idx="92">
                  <c:v>43298</c:v>
                </c:pt>
                <c:pt idx="93">
                  <c:v>43299</c:v>
                </c:pt>
                <c:pt idx="94">
                  <c:v>43300</c:v>
                </c:pt>
                <c:pt idx="95">
                  <c:v>43301</c:v>
                </c:pt>
                <c:pt idx="96">
                  <c:v>43302</c:v>
                </c:pt>
                <c:pt idx="97">
                  <c:v>43303</c:v>
                </c:pt>
                <c:pt idx="98">
                  <c:v>43304</c:v>
                </c:pt>
                <c:pt idx="99">
                  <c:v>43305</c:v>
                </c:pt>
                <c:pt idx="100">
                  <c:v>43306</c:v>
                </c:pt>
                <c:pt idx="101">
                  <c:v>43307</c:v>
                </c:pt>
                <c:pt idx="102">
                  <c:v>43308</c:v>
                </c:pt>
                <c:pt idx="103">
                  <c:v>43309</c:v>
                </c:pt>
                <c:pt idx="104">
                  <c:v>43310</c:v>
                </c:pt>
                <c:pt idx="105">
                  <c:v>43311</c:v>
                </c:pt>
                <c:pt idx="106">
                  <c:v>43312</c:v>
                </c:pt>
                <c:pt idx="107">
                  <c:v>43313</c:v>
                </c:pt>
                <c:pt idx="108">
                  <c:v>43314</c:v>
                </c:pt>
                <c:pt idx="109">
                  <c:v>43315</c:v>
                </c:pt>
                <c:pt idx="110">
                  <c:v>43316</c:v>
                </c:pt>
                <c:pt idx="111">
                  <c:v>43317</c:v>
                </c:pt>
                <c:pt idx="112">
                  <c:v>43318</c:v>
                </c:pt>
                <c:pt idx="113">
                  <c:v>43319</c:v>
                </c:pt>
                <c:pt idx="114">
                  <c:v>43320</c:v>
                </c:pt>
                <c:pt idx="115">
                  <c:v>43321</c:v>
                </c:pt>
                <c:pt idx="116">
                  <c:v>43322</c:v>
                </c:pt>
                <c:pt idx="117">
                  <c:v>43323</c:v>
                </c:pt>
                <c:pt idx="118">
                  <c:v>43324</c:v>
                </c:pt>
                <c:pt idx="119">
                  <c:v>43325</c:v>
                </c:pt>
                <c:pt idx="120">
                  <c:v>43326</c:v>
                </c:pt>
                <c:pt idx="121">
                  <c:v>43327</c:v>
                </c:pt>
                <c:pt idx="122">
                  <c:v>43328</c:v>
                </c:pt>
                <c:pt idx="123">
                  <c:v>43329</c:v>
                </c:pt>
                <c:pt idx="124">
                  <c:v>43330</c:v>
                </c:pt>
                <c:pt idx="125">
                  <c:v>43331</c:v>
                </c:pt>
                <c:pt idx="126">
                  <c:v>43332</c:v>
                </c:pt>
                <c:pt idx="127">
                  <c:v>43333</c:v>
                </c:pt>
                <c:pt idx="128">
                  <c:v>43334</c:v>
                </c:pt>
                <c:pt idx="129">
                  <c:v>43335</c:v>
                </c:pt>
                <c:pt idx="130">
                  <c:v>43336</c:v>
                </c:pt>
                <c:pt idx="131">
                  <c:v>43337</c:v>
                </c:pt>
                <c:pt idx="132">
                  <c:v>43338</c:v>
                </c:pt>
                <c:pt idx="133">
                  <c:v>43339</c:v>
                </c:pt>
                <c:pt idx="134">
                  <c:v>43340</c:v>
                </c:pt>
                <c:pt idx="135">
                  <c:v>43341</c:v>
                </c:pt>
                <c:pt idx="136">
                  <c:v>43342</c:v>
                </c:pt>
                <c:pt idx="137">
                  <c:v>43343</c:v>
                </c:pt>
                <c:pt idx="138">
                  <c:v>43344</c:v>
                </c:pt>
                <c:pt idx="139">
                  <c:v>43345</c:v>
                </c:pt>
                <c:pt idx="140">
                  <c:v>43346</c:v>
                </c:pt>
                <c:pt idx="141">
                  <c:v>43347</c:v>
                </c:pt>
                <c:pt idx="142">
                  <c:v>43348</c:v>
                </c:pt>
                <c:pt idx="143">
                  <c:v>43349</c:v>
                </c:pt>
                <c:pt idx="144">
                  <c:v>43350</c:v>
                </c:pt>
                <c:pt idx="145">
                  <c:v>43351</c:v>
                </c:pt>
                <c:pt idx="146">
                  <c:v>43352</c:v>
                </c:pt>
                <c:pt idx="147">
                  <c:v>43353</c:v>
                </c:pt>
                <c:pt idx="148">
                  <c:v>43354</c:v>
                </c:pt>
                <c:pt idx="149">
                  <c:v>43355</c:v>
                </c:pt>
                <c:pt idx="150">
                  <c:v>43356</c:v>
                </c:pt>
                <c:pt idx="151">
                  <c:v>43357</c:v>
                </c:pt>
                <c:pt idx="152">
                  <c:v>43358</c:v>
                </c:pt>
                <c:pt idx="153">
                  <c:v>43359</c:v>
                </c:pt>
                <c:pt idx="154">
                  <c:v>43360</c:v>
                </c:pt>
                <c:pt idx="155">
                  <c:v>43361</c:v>
                </c:pt>
                <c:pt idx="156">
                  <c:v>43362</c:v>
                </c:pt>
                <c:pt idx="157">
                  <c:v>43363</c:v>
                </c:pt>
                <c:pt idx="158">
                  <c:v>43364</c:v>
                </c:pt>
                <c:pt idx="159">
                  <c:v>43365</c:v>
                </c:pt>
                <c:pt idx="160">
                  <c:v>43366</c:v>
                </c:pt>
                <c:pt idx="161">
                  <c:v>43367</c:v>
                </c:pt>
                <c:pt idx="162">
                  <c:v>43368</c:v>
                </c:pt>
                <c:pt idx="163">
                  <c:v>43369</c:v>
                </c:pt>
                <c:pt idx="164">
                  <c:v>43370</c:v>
                </c:pt>
                <c:pt idx="165">
                  <c:v>43371</c:v>
                </c:pt>
                <c:pt idx="166">
                  <c:v>43372</c:v>
                </c:pt>
                <c:pt idx="167">
                  <c:v>43373</c:v>
                </c:pt>
                <c:pt idx="168">
                  <c:v>43374</c:v>
                </c:pt>
                <c:pt idx="169">
                  <c:v>43375</c:v>
                </c:pt>
                <c:pt idx="170">
                  <c:v>43376</c:v>
                </c:pt>
                <c:pt idx="171">
                  <c:v>43377</c:v>
                </c:pt>
                <c:pt idx="172">
                  <c:v>43378</c:v>
                </c:pt>
                <c:pt idx="173">
                  <c:v>43379</c:v>
                </c:pt>
                <c:pt idx="174">
                  <c:v>43380</c:v>
                </c:pt>
                <c:pt idx="175">
                  <c:v>43381</c:v>
                </c:pt>
                <c:pt idx="176">
                  <c:v>43382</c:v>
                </c:pt>
                <c:pt idx="177">
                  <c:v>43383</c:v>
                </c:pt>
                <c:pt idx="178">
                  <c:v>43384</c:v>
                </c:pt>
                <c:pt idx="179">
                  <c:v>43385</c:v>
                </c:pt>
                <c:pt idx="180">
                  <c:v>43386</c:v>
                </c:pt>
                <c:pt idx="181">
                  <c:v>43387</c:v>
                </c:pt>
                <c:pt idx="182">
                  <c:v>43388</c:v>
                </c:pt>
                <c:pt idx="183">
                  <c:v>43389</c:v>
                </c:pt>
                <c:pt idx="184">
                  <c:v>43390</c:v>
                </c:pt>
                <c:pt idx="185">
                  <c:v>43391</c:v>
                </c:pt>
                <c:pt idx="186">
                  <c:v>43392</c:v>
                </c:pt>
                <c:pt idx="187">
                  <c:v>43393</c:v>
                </c:pt>
                <c:pt idx="188">
                  <c:v>43394</c:v>
                </c:pt>
                <c:pt idx="189">
                  <c:v>43395</c:v>
                </c:pt>
                <c:pt idx="190">
                  <c:v>43396</c:v>
                </c:pt>
                <c:pt idx="191">
                  <c:v>43397</c:v>
                </c:pt>
                <c:pt idx="192">
                  <c:v>43398</c:v>
                </c:pt>
                <c:pt idx="193">
                  <c:v>43399</c:v>
                </c:pt>
                <c:pt idx="194">
                  <c:v>43400</c:v>
                </c:pt>
                <c:pt idx="195">
                  <c:v>43401</c:v>
                </c:pt>
                <c:pt idx="196">
                  <c:v>43402</c:v>
                </c:pt>
                <c:pt idx="197">
                  <c:v>43403</c:v>
                </c:pt>
                <c:pt idx="198">
                  <c:v>43404</c:v>
                </c:pt>
              </c:numCache>
            </c:numRef>
          </c:xVal>
          <c:yVal>
            <c:numRef>
              <c:f>'Afgrødemodel 1'!$N$56:$N$254</c:f>
              <c:numCache>
                <c:formatCode>General</c:formatCode>
                <c:ptCount val="199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8</c:v>
                </c:pt>
                <c:pt idx="82">
                  <c:v>8</c:v>
                </c:pt>
                <c:pt idx="83">
                  <c:v>8</c:v>
                </c:pt>
                <c:pt idx="84">
                  <c:v>8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</c:v>
                </c:pt>
                <c:pt idx="136">
                  <c:v>8</c:v>
                </c:pt>
                <c:pt idx="137">
                  <c:v>8</c:v>
                </c:pt>
                <c:pt idx="138">
                  <c:v>8</c:v>
                </c:pt>
                <c:pt idx="139">
                  <c:v>8</c:v>
                </c:pt>
                <c:pt idx="140">
                  <c:v>8</c:v>
                </c:pt>
                <c:pt idx="141">
                  <c:v>8</c:v>
                </c:pt>
                <c:pt idx="142">
                  <c:v>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8</c:v>
                </c:pt>
                <c:pt idx="167">
                  <c:v>8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8</c:v>
                </c:pt>
                <c:pt idx="193">
                  <c:v>8</c:v>
                </c:pt>
                <c:pt idx="194">
                  <c:v>8</c:v>
                </c:pt>
                <c:pt idx="195">
                  <c:v>8</c:v>
                </c:pt>
                <c:pt idx="196">
                  <c:v>8</c:v>
                </c:pt>
                <c:pt idx="197">
                  <c:v>8</c:v>
                </c:pt>
                <c:pt idx="198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A2-4A7C-8244-DBFA69D5F2AA}"/>
            </c:ext>
          </c:extLst>
        </c:ser>
        <c:ser>
          <c:idx val="4"/>
          <c:order val="4"/>
          <c:tx>
            <c:v>F2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EA2-4A7C-8244-DBFA69D5F2AA}"/>
            </c:ext>
          </c:extLst>
        </c:ser>
        <c:ser>
          <c:idx val="5"/>
          <c:order val="5"/>
          <c:tx>
            <c:v>F3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EA2-4A7C-8244-DBFA69D5F2AA}"/>
            </c:ext>
          </c:extLst>
        </c:ser>
        <c:ser>
          <c:idx val="6"/>
          <c:order val="7"/>
          <c:tx>
            <c:v>F4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EA2-4A7C-8244-DBFA69D5F2AA}"/>
            </c:ext>
          </c:extLst>
        </c:ser>
        <c:ser>
          <c:idx val="7"/>
          <c:order val="8"/>
          <c:tx>
            <c:v>F5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EA2-4A7C-8244-DBFA69D5F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196760"/>
        <c:axId val="471197088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Gult bladareal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8-5EA2-4A7C-8244-DBFA69D5F2AA}"/>
                  </c:ext>
                </c:extLst>
              </c15:ser>
            </c15:filteredScatterSeries>
            <c15:filteredScatterSeries>
              <c15:ser>
                <c:idx val="8"/>
                <c:order val="6"/>
                <c:tx>
                  <c:v>Total bladareal</c:v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EA2-4A7C-8244-DBFA69D5F2AA}"/>
                  </c:ext>
                </c:extLst>
              </c15:ser>
            </c15:filteredScatterSeries>
          </c:ext>
        </c:extLst>
      </c:scatterChart>
      <c:scatterChart>
        <c:scatterStyle val="lineMarker"/>
        <c:varyColors val="0"/>
        <c:ser>
          <c:idx val="2"/>
          <c:order val="2"/>
          <c:tx>
            <c:v>Roddybde</c:v>
          </c:tx>
          <c:spPr>
            <a:ln w="317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'Afgrødemodel græs'!$B$10:$B$315</c:f>
              <c:numCache>
                <c:formatCode>dd/mm/yy;@</c:formatCode>
                <c:ptCount val="306"/>
                <c:pt idx="0">
                  <c:v>43160</c:v>
                </c:pt>
                <c:pt idx="1">
                  <c:v>43161</c:v>
                </c:pt>
                <c:pt idx="2">
                  <c:v>43162</c:v>
                </c:pt>
                <c:pt idx="3">
                  <c:v>43163</c:v>
                </c:pt>
                <c:pt idx="4">
                  <c:v>43164</c:v>
                </c:pt>
                <c:pt idx="5">
                  <c:v>43165</c:v>
                </c:pt>
                <c:pt idx="6">
                  <c:v>43166</c:v>
                </c:pt>
                <c:pt idx="7">
                  <c:v>43167</c:v>
                </c:pt>
                <c:pt idx="8">
                  <c:v>43168</c:v>
                </c:pt>
                <c:pt idx="9">
                  <c:v>43169</c:v>
                </c:pt>
                <c:pt idx="10">
                  <c:v>43170</c:v>
                </c:pt>
                <c:pt idx="11">
                  <c:v>43171</c:v>
                </c:pt>
                <c:pt idx="12">
                  <c:v>43172</c:v>
                </c:pt>
                <c:pt idx="13">
                  <c:v>43173</c:v>
                </c:pt>
                <c:pt idx="14">
                  <c:v>43174</c:v>
                </c:pt>
                <c:pt idx="15">
                  <c:v>43175</c:v>
                </c:pt>
                <c:pt idx="16">
                  <c:v>43176</c:v>
                </c:pt>
                <c:pt idx="17">
                  <c:v>43177</c:v>
                </c:pt>
                <c:pt idx="18">
                  <c:v>43178</c:v>
                </c:pt>
                <c:pt idx="19">
                  <c:v>43179</c:v>
                </c:pt>
                <c:pt idx="20">
                  <c:v>43180</c:v>
                </c:pt>
                <c:pt idx="21">
                  <c:v>43181</c:v>
                </c:pt>
                <c:pt idx="22">
                  <c:v>43182</c:v>
                </c:pt>
                <c:pt idx="23">
                  <c:v>43183</c:v>
                </c:pt>
                <c:pt idx="24">
                  <c:v>43184</c:v>
                </c:pt>
                <c:pt idx="25">
                  <c:v>43185</c:v>
                </c:pt>
                <c:pt idx="26">
                  <c:v>43186</c:v>
                </c:pt>
                <c:pt idx="27">
                  <c:v>43187</c:v>
                </c:pt>
                <c:pt idx="28">
                  <c:v>43188</c:v>
                </c:pt>
                <c:pt idx="29">
                  <c:v>43189</c:v>
                </c:pt>
                <c:pt idx="30">
                  <c:v>43190</c:v>
                </c:pt>
                <c:pt idx="31">
                  <c:v>43191</c:v>
                </c:pt>
                <c:pt idx="32">
                  <c:v>43192</c:v>
                </c:pt>
                <c:pt idx="33">
                  <c:v>43193</c:v>
                </c:pt>
                <c:pt idx="34">
                  <c:v>43194</c:v>
                </c:pt>
                <c:pt idx="35">
                  <c:v>43195</c:v>
                </c:pt>
                <c:pt idx="36">
                  <c:v>43196</c:v>
                </c:pt>
                <c:pt idx="37">
                  <c:v>43197</c:v>
                </c:pt>
                <c:pt idx="38">
                  <c:v>43198</c:v>
                </c:pt>
                <c:pt idx="39">
                  <c:v>43199</c:v>
                </c:pt>
                <c:pt idx="40">
                  <c:v>43200</c:v>
                </c:pt>
                <c:pt idx="41">
                  <c:v>43201</c:v>
                </c:pt>
                <c:pt idx="42">
                  <c:v>43202</c:v>
                </c:pt>
                <c:pt idx="43">
                  <c:v>43203</c:v>
                </c:pt>
                <c:pt idx="44">
                  <c:v>43204</c:v>
                </c:pt>
                <c:pt idx="45">
                  <c:v>43205</c:v>
                </c:pt>
                <c:pt idx="46">
                  <c:v>43206</c:v>
                </c:pt>
                <c:pt idx="47">
                  <c:v>43207</c:v>
                </c:pt>
                <c:pt idx="48">
                  <c:v>43208</c:v>
                </c:pt>
                <c:pt idx="49">
                  <c:v>43209</c:v>
                </c:pt>
                <c:pt idx="50">
                  <c:v>43210</c:v>
                </c:pt>
                <c:pt idx="51">
                  <c:v>43211</c:v>
                </c:pt>
                <c:pt idx="52">
                  <c:v>43212</c:v>
                </c:pt>
                <c:pt idx="53">
                  <c:v>43213</c:v>
                </c:pt>
                <c:pt idx="54">
                  <c:v>43214</c:v>
                </c:pt>
                <c:pt idx="55">
                  <c:v>43215</c:v>
                </c:pt>
                <c:pt idx="56">
                  <c:v>43216</c:v>
                </c:pt>
                <c:pt idx="57">
                  <c:v>43217</c:v>
                </c:pt>
                <c:pt idx="58">
                  <c:v>43218</c:v>
                </c:pt>
                <c:pt idx="59">
                  <c:v>43219</c:v>
                </c:pt>
                <c:pt idx="60">
                  <c:v>43220</c:v>
                </c:pt>
                <c:pt idx="61">
                  <c:v>43221</c:v>
                </c:pt>
                <c:pt idx="62">
                  <c:v>43222</c:v>
                </c:pt>
                <c:pt idx="63">
                  <c:v>43223</c:v>
                </c:pt>
                <c:pt idx="64">
                  <c:v>43224</c:v>
                </c:pt>
                <c:pt idx="65">
                  <c:v>43225</c:v>
                </c:pt>
                <c:pt idx="66">
                  <c:v>43226</c:v>
                </c:pt>
                <c:pt idx="67">
                  <c:v>43227</c:v>
                </c:pt>
                <c:pt idx="68">
                  <c:v>43228</c:v>
                </c:pt>
                <c:pt idx="69">
                  <c:v>43229</c:v>
                </c:pt>
                <c:pt idx="70">
                  <c:v>43230</c:v>
                </c:pt>
                <c:pt idx="71">
                  <c:v>43231</c:v>
                </c:pt>
                <c:pt idx="72">
                  <c:v>43232</c:v>
                </c:pt>
                <c:pt idx="73">
                  <c:v>43233</c:v>
                </c:pt>
                <c:pt idx="74">
                  <c:v>43234</c:v>
                </c:pt>
                <c:pt idx="75">
                  <c:v>43235</c:v>
                </c:pt>
                <c:pt idx="76">
                  <c:v>43236</c:v>
                </c:pt>
                <c:pt idx="77">
                  <c:v>43237</c:v>
                </c:pt>
                <c:pt idx="78">
                  <c:v>43238</c:v>
                </c:pt>
                <c:pt idx="79">
                  <c:v>43239</c:v>
                </c:pt>
                <c:pt idx="80">
                  <c:v>43240</c:v>
                </c:pt>
                <c:pt idx="81">
                  <c:v>43241</c:v>
                </c:pt>
                <c:pt idx="82">
                  <c:v>43242</c:v>
                </c:pt>
                <c:pt idx="83">
                  <c:v>43243</c:v>
                </c:pt>
                <c:pt idx="84">
                  <c:v>43244</c:v>
                </c:pt>
                <c:pt idx="85">
                  <c:v>43245</c:v>
                </c:pt>
                <c:pt idx="86">
                  <c:v>43246</c:v>
                </c:pt>
                <c:pt idx="87">
                  <c:v>43247</c:v>
                </c:pt>
                <c:pt idx="88">
                  <c:v>43248</c:v>
                </c:pt>
                <c:pt idx="89">
                  <c:v>43249</c:v>
                </c:pt>
                <c:pt idx="90">
                  <c:v>43250</c:v>
                </c:pt>
                <c:pt idx="91">
                  <c:v>43251</c:v>
                </c:pt>
                <c:pt idx="92">
                  <c:v>43252</c:v>
                </c:pt>
                <c:pt idx="93">
                  <c:v>43253</c:v>
                </c:pt>
                <c:pt idx="94">
                  <c:v>43254</c:v>
                </c:pt>
                <c:pt idx="95">
                  <c:v>43255</c:v>
                </c:pt>
                <c:pt idx="96">
                  <c:v>43256</c:v>
                </c:pt>
                <c:pt idx="97">
                  <c:v>43257</c:v>
                </c:pt>
                <c:pt idx="98">
                  <c:v>43258</c:v>
                </c:pt>
                <c:pt idx="99">
                  <c:v>43259</c:v>
                </c:pt>
                <c:pt idx="100">
                  <c:v>43260</c:v>
                </c:pt>
                <c:pt idx="101">
                  <c:v>43261</c:v>
                </c:pt>
                <c:pt idx="102">
                  <c:v>43262</c:v>
                </c:pt>
                <c:pt idx="103">
                  <c:v>43263</c:v>
                </c:pt>
                <c:pt idx="104">
                  <c:v>43264</c:v>
                </c:pt>
                <c:pt idx="105">
                  <c:v>43265</c:v>
                </c:pt>
                <c:pt idx="106">
                  <c:v>43266</c:v>
                </c:pt>
                <c:pt idx="107">
                  <c:v>43267</c:v>
                </c:pt>
                <c:pt idx="108">
                  <c:v>43268</c:v>
                </c:pt>
                <c:pt idx="109">
                  <c:v>43269</c:v>
                </c:pt>
                <c:pt idx="110">
                  <c:v>43270</c:v>
                </c:pt>
                <c:pt idx="111">
                  <c:v>43271</c:v>
                </c:pt>
                <c:pt idx="112">
                  <c:v>43272</c:v>
                </c:pt>
                <c:pt idx="113">
                  <c:v>43273</c:v>
                </c:pt>
                <c:pt idx="114">
                  <c:v>43274</c:v>
                </c:pt>
                <c:pt idx="115">
                  <c:v>43275</c:v>
                </c:pt>
                <c:pt idx="116">
                  <c:v>43276</c:v>
                </c:pt>
                <c:pt idx="117">
                  <c:v>43277</c:v>
                </c:pt>
                <c:pt idx="118">
                  <c:v>43278</c:v>
                </c:pt>
                <c:pt idx="119">
                  <c:v>43279</c:v>
                </c:pt>
                <c:pt idx="120">
                  <c:v>43280</c:v>
                </c:pt>
                <c:pt idx="121">
                  <c:v>43281</c:v>
                </c:pt>
                <c:pt idx="122">
                  <c:v>43282</c:v>
                </c:pt>
                <c:pt idx="123">
                  <c:v>43283</c:v>
                </c:pt>
                <c:pt idx="124">
                  <c:v>43284</c:v>
                </c:pt>
                <c:pt idx="125">
                  <c:v>43285</c:v>
                </c:pt>
                <c:pt idx="126">
                  <c:v>43286</c:v>
                </c:pt>
                <c:pt idx="127">
                  <c:v>43287</c:v>
                </c:pt>
                <c:pt idx="128">
                  <c:v>43288</c:v>
                </c:pt>
                <c:pt idx="129">
                  <c:v>43289</c:v>
                </c:pt>
                <c:pt idx="130">
                  <c:v>43290</c:v>
                </c:pt>
                <c:pt idx="131">
                  <c:v>43291</c:v>
                </c:pt>
                <c:pt idx="132">
                  <c:v>43292</c:v>
                </c:pt>
                <c:pt idx="133">
                  <c:v>43293</c:v>
                </c:pt>
                <c:pt idx="134">
                  <c:v>43294</c:v>
                </c:pt>
                <c:pt idx="135">
                  <c:v>43295</c:v>
                </c:pt>
                <c:pt idx="136">
                  <c:v>43296</c:v>
                </c:pt>
                <c:pt idx="137">
                  <c:v>43297</c:v>
                </c:pt>
                <c:pt idx="138">
                  <c:v>43298</c:v>
                </c:pt>
                <c:pt idx="139">
                  <c:v>43299</c:v>
                </c:pt>
                <c:pt idx="140">
                  <c:v>43300</c:v>
                </c:pt>
                <c:pt idx="141">
                  <c:v>43301</c:v>
                </c:pt>
                <c:pt idx="142">
                  <c:v>43302</c:v>
                </c:pt>
                <c:pt idx="143">
                  <c:v>43303</c:v>
                </c:pt>
                <c:pt idx="144">
                  <c:v>43304</c:v>
                </c:pt>
                <c:pt idx="145">
                  <c:v>43305</c:v>
                </c:pt>
                <c:pt idx="146">
                  <c:v>43306</c:v>
                </c:pt>
                <c:pt idx="147">
                  <c:v>43307</c:v>
                </c:pt>
                <c:pt idx="148">
                  <c:v>43308</c:v>
                </c:pt>
                <c:pt idx="149">
                  <c:v>43309</c:v>
                </c:pt>
                <c:pt idx="150">
                  <c:v>43310</c:v>
                </c:pt>
                <c:pt idx="151">
                  <c:v>43311</c:v>
                </c:pt>
                <c:pt idx="152">
                  <c:v>43312</c:v>
                </c:pt>
                <c:pt idx="153">
                  <c:v>43313</c:v>
                </c:pt>
                <c:pt idx="154">
                  <c:v>43314</c:v>
                </c:pt>
                <c:pt idx="155">
                  <c:v>43315</c:v>
                </c:pt>
                <c:pt idx="156">
                  <c:v>43316</c:v>
                </c:pt>
                <c:pt idx="157">
                  <c:v>43317</c:v>
                </c:pt>
                <c:pt idx="158">
                  <c:v>43318</c:v>
                </c:pt>
                <c:pt idx="159">
                  <c:v>43319</c:v>
                </c:pt>
                <c:pt idx="160">
                  <c:v>43320</c:v>
                </c:pt>
                <c:pt idx="161">
                  <c:v>43321</c:v>
                </c:pt>
                <c:pt idx="162">
                  <c:v>43322</c:v>
                </c:pt>
                <c:pt idx="163">
                  <c:v>43323</c:v>
                </c:pt>
                <c:pt idx="164">
                  <c:v>43324</c:v>
                </c:pt>
                <c:pt idx="165">
                  <c:v>43325</c:v>
                </c:pt>
                <c:pt idx="166">
                  <c:v>43326</c:v>
                </c:pt>
                <c:pt idx="167">
                  <c:v>43327</c:v>
                </c:pt>
                <c:pt idx="168">
                  <c:v>43328</c:v>
                </c:pt>
                <c:pt idx="169">
                  <c:v>43329</c:v>
                </c:pt>
                <c:pt idx="170">
                  <c:v>43330</c:v>
                </c:pt>
                <c:pt idx="171">
                  <c:v>43331</c:v>
                </c:pt>
                <c:pt idx="172">
                  <c:v>43332</c:v>
                </c:pt>
                <c:pt idx="173">
                  <c:v>43333</c:v>
                </c:pt>
                <c:pt idx="174">
                  <c:v>43334</c:v>
                </c:pt>
                <c:pt idx="175">
                  <c:v>43335</c:v>
                </c:pt>
                <c:pt idx="176">
                  <c:v>43336</c:v>
                </c:pt>
                <c:pt idx="177">
                  <c:v>43337</c:v>
                </c:pt>
                <c:pt idx="178">
                  <c:v>43338</c:v>
                </c:pt>
                <c:pt idx="179">
                  <c:v>43339</c:v>
                </c:pt>
                <c:pt idx="180">
                  <c:v>43340</c:v>
                </c:pt>
                <c:pt idx="181">
                  <c:v>43341</c:v>
                </c:pt>
                <c:pt idx="182">
                  <c:v>43342</c:v>
                </c:pt>
                <c:pt idx="183">
                  <c:v>43343</c:v>
                </c:pt>
                <c:pt idx="184">
                  <c:v>43344</c:v>
                </c:pt>
                <c:pt idx="185">
                  <c:v>43345</c:v>
                </c:pt>
                <c:pt idx="186">
                  <c:v>43346</c:v>
                </c:pt>
                <c:pt idx="187">
                  <c:v>43347</c:v>
                </c:pt>
                <c:pt idx="188">
                  <c:v>43348</c:v>
                </c:pt>
                <c:pt idx="189">
                  <c:v>43349</c:v>
                </c:pt>
                <c:pt idx="190">
                  <c:v>43350</c:v>
                </c:pt>
                <c:pt idx="191">
                  <c:v>43351</c:v>
                </c:pt>
                <c:pt idx="192">
                  <c:v>43352</c:v>
                </c:pt>
                <c:pt idx="193">
                  <c:v>43353</c:v>
                </c:pt>
                <c:pt idx="194">
                  <c:v>43354</c:v>
                </c:pt>
                <c:pt idx="195">
                  <c:v>43355</c:v>
                </c:pt>
                <c:pt idx="196">
                  <c:v>43356</c:v>
                </c:pt>
                <c:pt idx="197">
                  <c:v>43357</c:v>
                </c:pt>
                <c:pt idx="198">
                  <c:v>43358</c:v>
                </c:pt>
                <c:pt idx="199">
                  <c:v>43359</c:v>
                </c:pt>
                <c:pt idx="200">
                  <c:v>43360</c:v>
                </c:pt>
                <c:pt idx="201">
                  <c:v>43361</c:v>
                </c:pt>
                <c:pt idx="202">
                  <c:v>43362</c:v>
                </c:pt>
                <c:pt idx="203">
                  <c:v>43363</c:v>
                </c:pt>
                <c:pt idx="204">
                  <c:v>43364</c:v>
                </c:pt>
                <c:pt idx="205">
                  <c:v>43365</c:v>
                </c:pt>
                <c:pt idx="206">
                  <c:v>43366</c:v>
                </c:pt>
                <c:pt idx="207">
                  <c:v>43367</c:v>
                </c:pt>
                <c:pt idx="208">
                  <c:v>43368</c:v>
                </c:pt>
                <c:pt idx="209">
                  <c:v>43369</c:v>
                </c:pt>
                <c:pt idx="210">
                  <c:v>43370</c:v>
                </c:pt>
                <c:pt idx="211">
                  <c:v>43371</c:v>
                </c:pt>
                <c:pt idx="212">
                  <c:v>43372</c:v>
                </c:pt>
                <c:pt idx="213">
                  <c:v>43373</c:v>
                </c:pt>
                <c:pt idx="214">
                  <c:v>43374</c:v>
                </c:pt>
                <c:pt idx="215">
                  <c:v>43375</c:v>
                </c:pt>
                <c:pt idx="216">
                  <c:v>43376</c:v>
                </c:pt>
                <c:pt idx="217">
                  <c:v>43377</c:v>
                </c:pt>
                <c:pt idx="218">
                  <c:v>43378</c:v>
                </c:pt>
                <c:pt idx="219">
                  <c:v>43379</c:v>
                </c:pt>
                <c:pt idx="220">
                  <c:v>43380</c:v>
                </c:pt>
                <c:pt idx="221">
                  <c:v>43381</c:v>
                </c:pt>
                <c:pt idx="222">
                  <c:v>43382</c:v>
                </c:pt>
                <c:pt idx="223">
                  <c:v>43383</c:v>
                </c:pt>
                <c:pt idx="224">
                  <c:v>43384</c:v>
                </c:pt>
                <c:pt idx="225">
                  <c:v>43385</c:v>
                </c:pt>
                <c:pt idx="226">
                  <c:v>43386</c:v>
                </c:pt>
                <c:pt idx="227">
                  <c:v>43387</c:v>
                </c:pt>
                <c:pt idx="228">
                  <c:v>43388</c:v>
                </c:pt>
                <c:pt idx="229">
                  <c:v>43389</c:v>
                </c:pt>
                <c:pt idx="230">
                  <c:v>43390</c:v>
                </c:pt>
                <c:pt idx="231">
                  <c:v>43391</c:v>
                </c:pt>
                <c:pt idx="232">
                  <c:v>43392</c:v>
                </c:pt>
                <c:pt idx="233">
                  <c:v>43393</c:v>
                </c:pt>
                <c:pt idx="234">
                  <c:v>43394</c:v>
                </c:pt>
                <c:pt idx="235">
                  <c:v>43395</c:v>
                </c:pt>
                <c:pt idx="236">
                  <c:v>43396</c:v>
                </c:pt>
                <c:pt idx="237">
                  <c:v>43397</c:v>
                </c:pt>
                <c:pt idx="238">
                  <c:v>43398</c:v>
                </c:pt>
                <c:pt idx="239">
                  <c:v>43399</c:v>
                </c:pt>
                <c:pt idx="240">
                  <c:v>43400</c:v>
                </c:pt>
                <c:pt idx="241">
                  <c:v>43401</c:v>
                </c:pt>
                <c:pt idx="242">
                  <c:v>43402</c:v>
                </c:pt>
                <c:pt idx="243">
                  <c:v>43403</c:v>
                </c:pt>
                <c:pt idx="244">
                  <c:v>43404</c:v>
                </c:pt>
                <c:pt idx="245">
                  <c:v>43405</c:v>
                </c:pt>
                <c:pt idx="246">
                  <c:v>43406</c:v>
                </c:pt>
                <c:pt idx="247">
                  <c:v>43407</c:v>
                </c:pt>
                <c:pt idx="248">
                  <c:v>43408</c:v>
                </c:pt>
                <c:pt idx="249">
                  <c:v>43409</c:v>
                </c:pt>
                <c:pt idx="250">
                  <c:v>43410</c:v>
                </c:pt>
                <c:pt idx="251">
                  <c:v>43411</c:v>
                </c:pt>
                <c:pt idx="252">
                  <c:v>43412</c:v>
                </c:pt>
                <c:pt idx="253">
                  <c:v>43413</c:v>
                </c:pt>
                <c:pt idx="254">
                  <c:v>43414</c:v>
                </c:pt>
                <c:pt idx="255">
                  <c:v>43415</c:v>
                </c:pt>
                <c:pt idx="256">
                  <c:v>43416</c:v>
                </c:pt>
                <c:pt idx="257">
                  <c:v>43417</c:v>
                </c:pt>
                <c:pt idx="258">
                  <c:v>43418</c:v>
                </c:pt>
                <c:pt idx="259">
                  <c:v>43419</c:v>
                </c:pt>
                <c:pt idx="260">
                  <c:v>43420</c:v>
                </c:pt>
                <c:pt idx="261">
                  <c:v>43421</c:v>
                </c:pt>
                <c:pt idx="262">
                  <c:v>43422</c:v>
                </c:pt>
                <c:pt idx="263">
                  <c:v>43423</c:v>
                </c:pt>
                <c:pt idx="264">
                  <c:v>43424</c:v>
                </c:pt>
                <c:pt idx="265">
                  <c:v>43425</c:v>
                </c:pt>
                <c:pt idx="266">
                  <c:v>43426</c:v>
                </c:pt>
                <c:pt idx="267">
                  <c:v>43427</c:v>
                </c:pt>
                <c:pt idx="268">
                  <c:v>43428</c:v>
                </c:pt>
                <c:pt idx="269">
                  <c:v>43429</c:v>
                </c:pt>
                <c:pt idx="270">
                  <c:v>43430</c:v>
                </c:pt>
                <c:pt idx="271">
                  <c:v>43431</c:v>
                </c:pt>
                <c:pt idx="272">
                  <c:v>43432</c:v>
                </c:pt>
                <c:pt idx="273">
                  <c:v>43433</c:v>
                </c:pt>
                <c:pt idx="274">
                  <c:v>43434</c:v>
                </c:pt>
                <c:pt idx="275">
                  <c:v>43435</c:v>
                </c:pt>
                <c:pt idx="276">
                  <c:v>43436</c:v>
                </c:pt>
                <c:pt idx="277">
                  <c:v>43437</c:v>
                </c:pt>
                <c:pt idx="278">
                  <c:v>43438</c:v>
                </c:pt>
                <c:pt idx="279">
                  <c:v>43439</c:v>
                </c:pt>
                <c:pt idx="280">
                  <c:v>43440</c:v>
                </c:pt>
                <c:pt idx="281">
                  <c:v>43441</c:v>
                </c:pt>
                <c:pt idx="282">
                  <c:v>43442</c:v>
                </c:pt>
                <c:pt idx="283">
                  <c:v>43443</c:v>
                </c:pt>
                <c:pt idx="284">
                  <c:v>43444</c:v>
                </c:pt>
                <c:pt idx="285">
                  <c:v>43445</c:v>
                </c:pt>
                <c:pt idx="286">
                  <c:v>43446</c:v>
                </c:pt>
                <c:pt idx="287">
                  <c:v>43447</c:v>
                </c:pt>
                <c:pt idx="288">
                  <c:v>43448</c:v>
                </c:pt>
                <c:pt idx="289">
                  <c:v>43449</c:v>
                </c:pt>
                <c:pt idx="290">
                  <c:v>43450</c:v>
                </c:pt>
                <c:pt idx="291">
                  <c:v>43451</c:v>
                </c:pt>
                <c:pt idx="292">
                  <c:v>43452</c:v>
                </c:pt>
                <c:pt idx="293">
                  <c:v>43453</c:v>
                </c:pt>
                <c:pt idx="294">
                  <c:v>43454</c:v>
                </c:pt>
                <c:pt idx="295">
                  <c:v>43455</c:v>
                </c:pt>
                <c:pt idx="296">
                  <c:v>43456</c:v>
                </c:pt>
                <c:pt idx="297">
                  <c:v>43457</c:v>
                </c:pt>
                <c:pt idx="298">
                  <c:v>43458</c:v>
                </c:pt>
                <c:pt idx="299">
                  <c:v>43459</c:v>
                </c:pt>
                <c:pt idx="300">
                  <c:v>43460</c:v>
                </c:pt>
                <c:pt idx="301">
                  <c:v>43461</c:v>
                </c:pt>
                <c:pt idx="302">
                  <c:v>43462</c:v>
                </c:pt>
                <c:pt idx="303">
                  <c:v>43463</c:v>
                </c:pt>
                <c:pt idx="304">
                  <c:v>43464</c:v>
                </c:pt>
                <c:pt idx="305">
                  <c:v>43465</c:v>
                </c:pt>
              </c:numCache>
            </c:numRef>
          </c:xVal>
          <c:yVal>
            <c:numRef>
              <c:f>'Afgrødemodel græs'!$AO$10:$AO$314</c:f>
              <c:numCache>
                <c:formatCode>General</c:formatCode>
                <c:ptCount val="305"/>
                <c:pt idx="0">
                  <c:v>-30</c:v>
                </c:pt>
                <c:pt idx="1">
                  <c:v>-30</c:v>
                </c:pt>
                <c:pt idx="2">
                  <c:v>-30</c:v>
                </c:pt>
                <c:pt idx="3">
                  <c:v>-30</c:v>
                </c:pt>
                <c:pt idx="4">
                  <c:v>-30</c:v>
                </c:pt>
                <c:pt idx="5">
                  <c:v>-30</c:v>
                </c:pt>
                <c:pt idx="6">
                  <c:v>-30</c:v>
                </c:pt>
                <c:pt idx="7">
                  <c:v>-30</c:v>
                </c:pt>
                <c:pt idx="8">
                  <c:v>-30</c:v>
                </c:pt>
                <c:pt idx="9">
                  <c:v>-30</c:v>
                </c:pt>
                <c:pt idx="10">
                  <c:v>-30</c:v>
                </c:pt>
                <c:pt idx="11">
                  <c:v>-30</c:v>
                </c:pt>
                <c:pt idx="12">
                  <c:v>-30</c:v>
                </c:pt>
                <c:pt idx="13">
                  <c:v>-30</c:v>
                </c:pt>
                <c:pt idx="14">
                  <c:v>-30</c:v>
                </c:pt>
                <c:pt idx="15">
                  <c:v>-30</c:v>
                </c:pt>
                <c:pt idx="16">
                  <c:v>-30</c:v>
                </c:pt>
                <c:pt idx="17">
                  <c:v>-30</c:v>
                </c:pt>
                <c:pt idx="18">
                  <c:v>-30</c:v>
                </c:pt>
                <c:pt idx="19">
                  <c:v>-30</c:v>
                </c:pt>
                <c:pt idx="20">
                  <c:v>-30</c:v>
                </c:pt>
                <c:pt idx="21">
                  <c:v>-30</c:v>
                </c:pt>
                <c:pt idx="22">
                  <c:v>-30</c:v>
                </c:pt>
                <c:pt idx="23">
                  <c:v>-30</c:v>
                </c:pt>
                <c:pt idx="24">
                  <c:v>-30</c:v>
                </c:pt>
                <c:pt idx="25">
                  <c:v>-30</c:v>
                </c:pt>
                <c:pt idx="26">
                  <c:v>-30</c:v>
                </c:pt>
                <c:pt idx="27">
                  <c:v>-30</c:v>
                </c:pt>
                <c:pt idx="28">
                  <c:v>-30</c:v>
                </c:pt>
                <c:pt idx="29">
                  <c:v>-30</c:v>
                </c:pt>
                <c:pt idx="30">
                  <c:v>-30</c:v>
                </c:pt>
                <c:pt idx="31">
                  <c:v>-30</c:v>
                </c:pt>
                <c:pt idx="32">
                  <c:v>-30</c:v>
                </c:pt>
                <c:pt idx="33">
                  <c:v>-30</c:v>
                </c:pt>
                <c:pt idx="34">
                  <c:v>-30</c:v>
                </c:pt>
                <c:pt idx="35">
                  <c:v>-30</c:v>
                </c:pt>
                <c:pt idx="36">
                  <c:v>-30</c:v>
                </c:pt>
                <c:pt idx="37">
                  <c:v>-30</c:v>
                </c:pt>
                <c:pt idx="38">
                  <c:v>-30</c:v>
                </c:pt>
                <c:pt idx="39">
                  <c:v>-30</c:v>
                </c:pt>
                <c:pt idx="40">
                  <c:v>-30</c:v>
                </c:pt>
                <c:pt idx="41">
                  <c:v>-30</c:v>
                </c:pt>
                <c:pt idx="42">
                  <c:v>-30</c:v>
                </c:pt>
                <c:pt idx="43">
                  <c:v>-30</c:v>
                </c:pt>
                <c:pt idx="44">
                  <c:v>-30</c:v>
                </c:pt>
                <c:pt idx="45">
                  <c:v>-30</c:v>
                </c:pt>
                <c:pt idx="46">
                  <c:v>-30</c:v>
                </c:pt>
                <c:pt idx="47">
                  <c:v>-30</c:v>
                </c:pt>
                <c:pt idx="48">
                  <c:v>-30</c:v>
                </c:pt>
                <c:pt idx="49">
                  <c:v>-30</c:v>
                </c:pt>
                <c:pt idx="50">
                  <c:v>-30</c:v>
                </c:pt>
                <c:pt idx="51">
                  <c:v>-30</c:v>
                </c:pt>
                <c:pt idx="52">
                  <c:v>-30</c:v>
                </c:pt>
                <c:pt idx="53">
                  <c:v>-30</c:v>
                </c:pt>
                <c:pt idx="54">
                  <c:v>-30</c:v>
                </c:pt>
                <c:pt idx="55">
                  <c:v>-30</c:v>
                </c:pt>
                <c:pt idx="56">
                  <c:v>-30</c:v>
                </c:pt>
                <c:pt idx="57">
                  <c:v>-30</c:v>
                </c:pt>
                <c:pt idx="58">
                  <c:v>-30</c:v>
                </c:pt>
                <c:pt idx="59">
                  <c:v>-30</c:v>
                </c:pt>
                <c:pt idx="60">
                  <c:v>-30</c:v>
                </c:pt>
                <c:pt idx="61">
                  <c:v>-30</c:v>
                </c:pt>
                <c:pt idx="62">
                  <c:v>-30</c:v>
                </c:pt>
                <c:pt idx="63">
                  <c:v>-30</c:v>
                </c:pt>
                <c:pt idx="64">
                  <c:v>-30</c:v>
                </c:pt>
                <c:pt idx="65">
                  <c:v>-30</c:v>
                </c:pt>
                <c:pt idx="66">
                  <c:v>-30</c:v>
                </c:pt>
                <c:pt idx="67">
                  <c:v>-30</c:v>
                </c:pt>
                <c:pt idx="68">
                  <c:v>-30</c:v>
                </c:pt>
                <c:pt idx="69">
                  <c:v>-30</c:v>
                </c:pt>
                <c:pt idx="70">
                  <c:v>-30</c:v>
                </c:pt>
                <c:pt idx="71">
                  <c:v>-30</c:v>
                </c:pt>
                <c:pt idx="72">
                  <c:v>-31.2</c:v>
                </c:pt>
                <c:pt idx="73">
                  <c:v>-32.4</c:v>
                </c:pt>
                <c:pt idx="74">
                  <c:v>-33.6</c:v>
                </c:pt>
                <c:pt idx="75">
                  <c:v>-34.799999999999997</c:v>
                </c:pt>
                <c:pt idx="76">
                  <c:v>-36</c:v>
                </c:pt>
                <c:pt idx="77">
                  <c:v>-37.200000000000003</c:v>
                </c:pt>
                <c:pt idx="78">
                  <c:v>-38.4</c:v>
                </c:pt>
                <c:pt idx="79">
                  <c:v>-39.6</c:v>
                </c:pt>
                <c:pt idx="80">
                  <c:v>-40.799999999999997</c:v>
                </c:pt>
                <c:pt idx="81">
                  <c:v>-42</c:v>
                </c:pt>
                <c:pt idx="82">
                  <c:v>-43.2</c:v>
                </c:pt>
                <c:pt idx="83">
                  <c:v>-44.4</c:v>
                </c:pt>
                <c:pt idx="84">
                  <c:v>-45.6</c:v>
                </c:pt>
                <c:pt idx="85">
                  <c:v>-46.8</c:v>
                </c:pt>
                <c:pt idx="86">
                  <c:v>-48</c:v>
                </c:pt>
                <c:pt idx="87">
                  <c:v>-49.2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-30</c:v>
                </c:pt>
                <c:pt idx="246">
                  <c:v>-30</c:v>
                </c:pt>
                <c:pt idx="247">
                  <c:v>-30</c:v>
                </c:pt>
                <c:pt idx="248">
                  <c:v>-30</c:v>
                </c:pt>
                <c:pt idx="249">
                  <c:v>-30</c:v>
                </c:pt>
                <c:pt idx="250">
                  <c:v>-30</c:v>
                </c:pt>
                <c:pt idx="251">
                  <c:v>-30</c:v>
                </c:pt>
                <c:pt idx="252">
                  <c:v>-30</c:v>
                </c:pt>
                <c:pt idx="253">
                  <c:v>-30</c:v>
                </c:pt>
                <c:pt idx="254">
                  <c:v>-30</c:v>
                </c:pt>
                <c:pt idx="255">
                  <c:v>-30</c:v>
                </c:pt>
                <c:pt idx="256">
                  <c:v>-30</c:v>
                </c:pt>
                <c:pt idx="257">
                  <c:v>-30</c:v>
                </c:pt>
                <c:pt idx="258">
                  <c:v>-30</c:v>
                </c:pt>
                <c:pt idx="259">
                  <c:v>-30</c:v>
                </c:pt>
                <c:pt idx="260">
                  <c:v>-30</c:v>
                </c:pt>
                <c:pt idx="261">
                  <c:v>-30</c:v>
                </c:pt>
                <c:pt idx="262">
                  <c:v>-30</c:v>
                </c:pt>
                <c:pt idx="263">
                  <c:v>-30</c:v>
                </c:pt>
                <c:pt idx="264">
                  <c:v>-30</c:v>
                </c:pt>
                <c:pt idx="265">
                  <c:v>-30</c:v>
                </c:pt>
                <c:pt idx="266">
                  <c:v>-30</c:v>
                </c:pt>
                <c:pt idx="267">
                  <c:v>-30</c:v>
                </c:pt>
                <c:pt idx="268">
                  <c:v>-30</c:v>
                </c:pt>
                <c:pt idx="269">
                  <c:v>-30</c:v>
                </c:pt>
                <c:pt idx="270">
                  <c:v>-30</c:v>
                </c:pt>
                <c:pt idx="271">
                  <c:v>-30</c:v>
                </c:pt>
                <c:pt idx="272">
                  <c:v>-30</c:v>
                </c:pt>
                <c:pt idx="273">
                  <c:v>-30</c:v>
                </c:pt>
                <c:pt idx="274">
                  <c:v>-30</c:v>
                </c:pt>
                <c:pt idx="275">
                  <c:v>-30</c:v>
                </c:pt>
                <c:pt idx="276">
                  <c:v>-30</c:v>
                </c:pt>
                <c:pt idx="277">
                  <c:v>-30</c:v>
                </c:pt>
                <c:pt idx="278">
                  <c:v>-30</c:v>
                </c:pt>
                <c:pt idx="279">
                  <c:v>-30</c:v>
                </c:pt>
                <c:pt idx="280">
                  <c:v>-30</c:v>
                </c:pt>
                <c:pt idx="281">
                  <c:v>-30</c:v>
                </c:pt>
                <c:pt idx="282">
                  <c:v>-30</c:v>
                </c:pt>
                <c:pt idx="283">
                  <c:v>-30</c:v>
                </c:pt>
                <c:pt idx="284">
                  <c:v>-30</c:v>
                </c:pt>
                <c:pt idx="285">
                  <c:v>-30</c:v>
                </c:pt>
                <c:pt idx="286">
                  <c:v>-30</c:v>
                </c:pt>
                <c:pt idx="287">
                  <c:v>-30</c:v>
                </c:pt>
                <c:pt idx="288">
                  <c:v>-30</c:v>
                </c:pt>
                <c:pt idx="289">
                  <c:v>-30</c:v>
                </c:pt>
                <c:pt idx="290">
                  <c:v>-30</c:v>
                </c:pt>
                <c:pt idx="291">
                  <c:v>-30</c:v>
                </c:pt>
                <c:pt idx="292">
                  <c:v>-30</c:v>
                </c:pt>
                <c:pt idx="293">
                  <c:v>-30</c:v>
                </c:pt>
                <c:pt idx="294">
                  <c:v>-30</c:v>
                </c:pt>
                <c:pt idx="295">
                  <c:v>-30</c:v>
                </c:pt>
                <c:pt idx="296">
                  <c:v>-30</c:v>
                </c:pt>
                <c:pt idx="297">
                  <c:v>-30</c:v>
                </c:pt>
                <c:pt idx="298">
                  <c:v>-30</c:v>
                </c:pt>
                <c:pt idx="299">
                  <c:v>-30</c:v>
                </c:pt>
                <c:pt idx="300">
                  <c:v>-30</c:v>
                </c:pt>
                <c:pt idx="301">
                  <c:v>-30</c:v>
                </c:pt>
                <c:pt idx="302">
                  <c:v>-30</c:v>
                </c:pt>
                <c:pt idx="303">
                  <c:v>-30</c:v>
                </c:pt>
                <c:pt idx="304">
                  <c:v>-30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EA2-4A7C-8244-DBFA69D5F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1150456"/>
        <c:axId val="581152752"/>
      </c:scatterChart>
      <c:valAx>
        <c:axId val="471196760"/>
        <c:scaling>
          <c:orientation val="minMax"/>
          <c:max val="43450"/>
          <c:min val="431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6]mmmm\ ;@" sourceLinked="0"/>
        <c:majorTickMark val="none"/>
        <c:minorTickMark val="none"/>
        <c:tickLblPos val="low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71197088"/>
        <c:crosses val="autoZero"/>
        <c:crossBetween val="midCat"/>
        <c:majorUnit val="60"/>
      </c:valAx>
      <c:valAx>
        <c:axId val="471197088"/>
        <c:scaling>
          <c:orientation val="minMax"/>
          <c:max val="10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100" b="0">
                    <a:solidFill>
                      <a:schemeClr val="tx1"/>
                    </a:solidFill>
                  </a:rPr>
                  <a:t>  Bladarealindeks</a:t>
                </a:r>
              </a:p>
            </c:rich>
          </c:tx>
          <c:layout>
            <c:manualLayout>
              <c:xMode val="edge"/>
              <c:yMode val="edge"/>
              <c:x val="7.7777777777777779E-2"/>
              <c:y val="0.53655116959064331"/>
            </c:manualLayout>
          </c:layout>
          <c:overlay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71196760"/>
        <c:crossesAt val="0"/>
        <c:crossBetween val="midCat"/>
      </c:valAx>
      <c:valAx>
        <c:axId val="581152752"/>
        <c:scaling>
          <c:orientation val="minMax"/>
          <c:max val="100"/>
          <c:min val="-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100" b="0">
                    <a:solidFill>
                      <a:schemeClr val="tx1"/>
                    </a:solidFill>
                  </a:rPr>
                  <a:t>       Roddybde, cm</a:t>
                </a:r>
              </a:p>
            </c:rich>
          </c:tx>
          <c:layout>
            <c:manualLayout>
              <c:xMode val="edge"/>
              <c:yMode val="edge"/>
              <c:x val="0.87041666666666673"/>
              <c:y val="2.8726608187134496E-2"/>
            </c:manualLayout>
          </c:layout>
          <c:overlay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581150456"/>
        <c:crosses val="max"/>
        <c:crossBetween val="midCat"/>
      </c:valAx>
      <c:valAx>
        <c:axId val="581150456"/>
        <c:scaling>
          <c:orientation val="minMax"/>
        </c:scaling>
        <c:delete val="1"/>
        <c:axPos val="b"/>
        <c:numFmt formatCode="dd/mm/yy;@" sourceLinked="1"/>
        <c:majorTickMark val="out"/>
        <c:minorTickMark val="none"/>
        <c:tickLblPos val="nextTo"/>
        <c:crossAx val="581152752"/>
        <c:crossesAt val="0"/>
        <c:crossBetween val="midCat"/>
      </c:valAx>
      <c:spPr>
        <a:noFill/>
        <a:ln w="15875">
          <a:solidFill>
            <a:schemeClr val="tx1"/>
          </a:solidFill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058626788189522"/>
          <c:y val="0.72035679514768036"/>
          <c:w val="0.20807941200458485"/>
          <c:h val="0.14119913157852101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 orientation="landscape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108</xdr:col>
      <xdr:colOff>462642</xdr:colOff>
      <xdr:row>32</xdr:row>
      <xdr:rowOff>54428</xdr:rowOff>
    </xdr:from>
    <xdr:to>
      <xdr:col>116</xdr:col>
      <xdr:colOff>471146</xdr:colOff>
      <xdr:row>50</xdr:row>
      <xdr:rowOff>11566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FFF70A5-6678-482E-A14F-267CD55F0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110</xdr:col>
      <xdr:colOff>217714</xdr:colOff>
      <xdr:row>56</xdr:row>
      <xdr:rowOff>1</xdr:rowOff>
    </xdr:from>
    <xdr:to>
      <xdr:col>117</xdr:col>
      <xdr:colOff>539182</xdr:colOff>
      <xdr:row>73</xdr:row>
      <xdr:rowOff>106817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40E02438-A453-4105-B128-14F207317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106</xdr:col>
      <xdr:colOff>721180</xdr:colOff>
      <xdr:row>19</xdr:row>
      <xdr:rowOff>13606</xdr:rowOff>
    </xdr:from>
    <xdr:to>
      <xdr:col>124</xdr:col>
      <xdr:colOff>550238</xdr:colOff>
      <xdr:row>58</xdr:row>
      <xdr:rowOff>149677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5071BAD-49F2-4DF6-BA16-B43128CEC1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408214</xdr:colOff>
      <xdr:row>20</xdr:row>
      <xdr:rowOff>81643</xdr:rowOff>
    </xdr:from>
    <xdr:to>
      <xdr:col>64</xdr:col>
      <xdr:colOff>458316</xdr:colOff>
      <xdr:row>49</xdr:row>
      <xdr:rowOff>13607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F6F8258-D54B-4530-B282-22006C27A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408214</xdr:colOff>
      <xdr:row>20</xdr:row>
      <xdr:rowOff>81643</xdr:rowOff>
    </xdr:from>
    <xdr:to>
      <xdr:col>64</xdr:col>
      <xdr:colOff>458316</xdr:colOff>
      <xdr:row>49</xdr:row>
      <xdr:rowOff>13607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5A03BA7-7DAA-4FD2-B3A4-B683A2DDD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408214</xdr:colOff>
      <xdr:row>20</xdr:row>
      <xdr:rowOff>81643</xdr:rowOff>
    </xdr:from>
    <xdr:to>
      <xdr:col>64</xdr:col>
      <xdr:colOff>458316</xdr:colOff>
      <xdr:row>49</xdr:row>
      <xdr:rowOff>13607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44F4FCF-CD1F-40A0-956C-90AB1361E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408214</xdr:colOff>
      <xdr:row>20</xdr:row>
      <xdr:rowOff>81643</xdr:rowOff>
    </xdr:from>
    <xdr:to>
      <xdr:col>64</xdr:col>
      <xdr:colOff>458316</xdr:colOff>
      <xdr:row>49</xdr:row>
      <xdr:rowOff>13607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48CCDA0-8CFA-4CB5-91E3-A602087A2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435428</xdr:colOff>
      <xdr:row>32</xdr:row>
      <xdr:rowOff>0</xdr:rowOff>
    </xdr:from>
    <xdr:to>
      <xdr:col>53</xdr:col>
      <xdr:colOff>435941</xdr:colOff>
      <xdr:row>49</xdr:row>
      <xdr:rowOff>124932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F1C9C03-CAEB-42F4-B46F-CEB2A2EE8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0.47832</cdr:x>
      <cdr:y>0.04808</cdr:y>
    </cdr:from>
    <cdr:to>
      <cdr:x>0.53195</cdr:x>
      <cdr:y>0.12447</cdr:y>
    </cdr:to>
    <cdr:sp macro="" textlink="">
      <cdr:nvSpPr>
        <cdr:cNvPr id="2" name="Tekstfelt 1">
          <a:extLst xmlns:a="http://schemas.openxmlformats.org/drawingml/2006/main">
            <a:ext uri="{FF2B5EF4-FFF2-40B4-BE49-F238E27FC236}">
              <a16:creationId xmlns:a16="http://schemas.microsoft.com/office/drawing/2014/main" id="{CFB5F893-5D8C-48D3-8326-15FF0DB429CA}"/>
            </a:ext>
          </a:extLst>
        </cdr:cNvPr>
        <cdr:cNvSpPr txBox="1"/>
      </cdr:nvSpPr>
      <cdr:spPr>
        <a:xfrm xmlns:a="http://schemas.openxmlformats.org/drawingml/2006/main">
          <a:off x="2164565" y="131353"/>
          <a:ext cx="242694" cy="2086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overflow" wrap="none" lIns="72000" rtlCol="0" anchor="t">
          <a:noAutofit/>
        </a:bodyPr>
        <a:lstStyle xmlns:a="http://schemas.openxmlformats.org/drawingml/2006/main"/>
        <a:p xmlns:a="http://schemas.openxmlformats.org/drawingml/2006/main">
          <a:r>
            <a:rPr lang="da-DK" sz="1000">
              <a:latin typeface="+mn-lt"/>
            </a:rPr>
            <a:t>F1</a:t>
          </a:r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  <a:ln>
          <a:noFill/>
        </a:ln>
      </a:spPr>
      <a:bodyPr vertOverflow="overflow" horzOverflow="overflow" rtlCol="0" anchor="t">
        <a:noAutofit/>
      </a:bodyPr>
      <a:lstStyle>
        <a:defPPr algn="l">
          <a:defRPr sz="1100">
            <a:solidFill>
              <a:schemeClr val="tx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txDef>
      <a:spPr>
        <a:noFill/>
      </a:spPr>
      <a:bodyPr vertOverflow="overflow" horzOverflow="overflow" wrap="none" rtlCol="0" anchor="t">
        <a:noAutofit/>
      </a:bodyPr>
      <a:lstStyle>
        <a:defPPr>
          <a:defRPr sz="1000">
            <a:latin typeface="+mn-lt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D9059-E88A-4A35-AEED-FD61F0386E43}">
  <dimension ref="B2:H7"/>
  <sheetViews>
    <sheetView workbookViewId="0">
      <selection activeCell="D13" sqref="D13"/>
    </sheetView>
  </sheetViews>
  <sheetFormatPr defaultRowHeight="12" x14ac:dyDescent="0.2"/>
  <cols>
    <col min="3" max="3" width="13.28515625" customWidth="1"/>
    <col min="4" max="4" width="11.85546875" customWidth="1"/>
    <col min="5" max="5" width="10.7109375" customWidth="1"/>
  </cols>
  <sheetData>
    <row r="2" spans="2:8" x14ac:dyDescent="0.2">
      <c r="D2" s="10" t="s">
        <v>397</v>
      </c>
      <c r="E2" s="10" t="s">
        <v>398</v>
      </c>
      <c r="G2" s="10" t="s">
        <v>212</v>
      </c>
    </row>
    <row r="3" spans="2:8" x14ac:dyDescent="0.2">
      <c r="G3" t="s">
        <v>98</v>
      </c>
      <c r="H3" t="s">
        <v>99</v>
      </c>
    </row>
    <row r="4" spans="2:8" x14ac:dyDescent="0.2">
      <c r="B4" s="10" t="s">
        <v>393</v>
      </c>
      <c r="C4" t="s">
        <v>199</v>
      </c>
      <c r="D4" s="18">
        <v>43191</v>
      </c>
      <c r="E4" s="18">
        <v>43312</v>
      </c>
    </row>
    <row r="5" spans="2:8" x14ac:dyDescent="0.2">
      <c r="B5" s="10" t="s">
        <v>394</v>
      </c>
      <c r="C5" t="s">
        <v>391</v>
      </c>
      <c r="D5" s="18">
        <v>43313</v>
      </c>
      <c r="E5" s="18">
        <v>43319</v>
      </c>
      <c r="G5">
        <v>6</v>
      </c>
      <c r="H5">
        <v>6</v>
      </c>
    </row>
    <row r="6" spans="2:8" x14ac:dyDescent="0.2">
      <c r="B6" s="10" t="s">
        <v>395</v>
      </c>
      <c r="C6" t="s">
        <v>392</v>
      </c>
      <c r="D6" s="18">
        <v>43320</v>
      </c>
      <c r="E6" s="18">
        <v>43343</v>
      </c>
    </row>
    <row r="7" spans="2:8" x14ac:dyDescent="0.2">
      <c r="B7" s="10" t="s">
        <v>396</v>
      </c>
      <c r="C7" t="s">
        <v>303</v>
      </c>
      <c r="D7" s="18">
        <v>43344</v>
      </c>
      <c r="E7" s="18">
        <v>43465</v>
      </c>
    </row>
  </sheetData>
  <dataValidations count="1">
    <dataValidation type="list" allowBlank="1" showInputMessage="1" showErrorMessage="1" sqref="G4:G5 H5" xr:uid="{C6DB58B3-D175-47C8-9CBF-F2F46B12E240}">
      <formula1>Jordtype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F1354F7-A155-42D0-9ED9-74A1C8260F96}">
          <x14:formula1>
            <xm:f>Konstanter!$I$7:$I$26</xm:f>
          </x14:formula1>
          <xm:sqref>C4:C7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243ED-C815-4265-B36F-F5644C619722}">
  <dimension ref="A1:F520"/>
  <sheetViews>
    <sheetView workbookViewId="0">
      <selection activeCell="M42" sqref="M42"/>
    </sheetView>
  </sheetViews>
  <sheetFormatPr defaultRowHeight="12" x14ac:dyDescent="0.2"/>
  <cols>
    <col min="1" max="1" width="15.7109375" customWidth="1"/>
    <col min="2" max="2" width="12" style="25" customWidth="1"/>
  </cols>
  <sheetData>
    <row r="1" spans="1:6" x14ac:dyDescent="0.2">
      <c r="A1" t="s">
        <v>312</v>
      </c>
      <c r="B1" s="25" t="s">
        <v>401</v>
      </c>
      <c r="C1" t="s">
        <v>115</v>
      </c>
      <c r="D1" t="s">
        <v>41</v>
      </c>
      <c r="E1" t="s">
        <v>28</v>
      </c>
      <c r="F1" t="s">
        <v>148</v>
      </c>
    </row>
    <row r="2" spans="1:6" x14ac:dyDescent="0.2">
      <c r="A2" s="27">
        <v>42795</v>
      </c>
      <c r="B2" s="25">
        <f>A2</f>
        <v>42795</v>
      </c>
      <c r="C2">
        <v>4.6389999389999996</v>
      </c>
      <c r="D2">
        <v>2.2000000000000002</v>
      </c>
      <c r="E2">
        <v>1</v>
      </c>
    </row>
    <row r="3" spans="1:6" x14ac:dyDescent="0.2">
      <c r="A3" s="27">
        <v>42796</v>
      </c>
      <c r="B3" s="25">
        <f t="shared" ref="B3:B66" si="0">A3</f>
        <v>42796</v>
      </c>
      <c r="C3">
        <v>4.2509999279999997</v>
      </c>
      <c r="D3">
        <v>5.4</v>
      </c>
      <c r="E3">
        <v>1.152999997</v>
      </c>
    </row>
    <row r="4" spans="1:6" x14ac:dyDescent="0.2">
      <c r="A4" s="27">
        <v>42797</v>
      </c>
      <c r="B4" s="25">
        <f t="shared" si="0"/>
        <v>42797</v>
      </c>
      <c r="C4">
        <v>4.8280000689999998</v>
      </c>
      <c r="D4">
        <v>0</v>
      </c>
      <c r="E4">
        <v>0.63899999900000004</v>
      </c>
    </row>
    <row r="5" spans="1:6" x14ac:dyDescent="0.2">
      <c r="A5" s="27">
        <v>42798</v>
      </c>
      <c r="B5" s="25">
        <f t="shared" si="0"/>
        <v>42798</v>
      </c>
      <c r="C5">
        <v>5.3949999809999998</v>
      </c>
      <c r="D5">
        <v>1.3</v>
      </c>
      <c r="E5">
        <v>0.60000002399999997</v>
      </c>
    </row>
    <row r="6" spans="1:6" x14ac:dyDescent="0.2">
      <c r="A6" s="27">
        <v>42799</v>
      </c>
      <c r="B6" s="25">
        <f t="shared" si="0"/>
        <v>42799</v>
      </c>
      <c r="C6">
        <v>4.6020002370000004</v>
      </c>
      <c r="D6">
        <v>7.4</v>
      </c>
      <c r="E6">
        <v>0.21500000399999999</v>
      </c>
    </row>
    <row r="7" spans="1:6" x14ac:dyDescent="0.2">
      <c r="A7" s="27">
        <v>42800</v>
      </c>
      <c r="B7" s="25">
        <f t="shared" si="0"/>
        <v>42800</v>
      </c>
      <c r="C7">
        <v>2.5020000929999999</v>
      </c>
      <c r="D7">
        <v>0.1</v>
      </c>
      <c r="E7">
        <v>0.30000001199999998</v>
      </c>
    </row>
    <row r="8" spans="1:6" x14ac:dyDescent="0.2">
      <c r="A8" s="27">
        <v>42801</v>
      </c>
      <c r="B8" s="25">
        <f t="shared" si="0"/>
        <v>42801</v>
      </c>
      <c r="C8">
        <v>9.3000001999999998E-2</v>
      </c>
      <c r="D8">
        <v>0</v>
      </c>
      <c r="E8">
        <v>0.44600001</v>
      </c>
    </row>
    <row r="9" spans="1:6" x14ac:dyDescent="0.2">
      <c r="A9" s="27">
        <v>42802</v>
      </c>
      <c r="B9" s="25">
        <f t="shared" si="0"/>
        <v>42802</v>
      </c>
      <c r="C9">
        <v>2.3719999789999999</v>
      </c>
      <c r="D9">
        <v>3.5</v>
      </c>
      <c r="E9">
        <v>0.30000001199999998</v>
      </c>
    </row>
    <row r="10" spans="1:6" x14ac:dyDescent="0.2">
      <c r="A10" s="27">
        <v>42803</v>
      </c>
      <c r="B10" s="25">
        <f t="shared" si="0"/>
        <v>42803</v>
      </c>
      <c r="C10">
        <v>4.8800001139999996</v>
      </c>
      <c r="D10">
        <v>4.9000000000000004</v>
      </c>
      <c r="E10">
        <v>0.71700000799999997</v>
      </c>
    </row>
    <row r="11" spans="1:6" x14ac:dyDescent="0.2">
      <c r="A11" s="27">
        <v>42804</v>
      </c>
      <c r="B11" s="25">
        <f t="shared" si="0"/>
        <v>42804</v>
      </c>
      <c r="C11">
        <v>5.9229998589999999</v>
      </c>
      <c r="D11">
        <v>0</v>
      </c>
      <c r="E11">
        <v>1.4759999509999999</v>
      </c>
    </row>
    <row r="12" spans="1:6" x14ac:dyDescent="0.2">
      <c r="A12" s="27">
        <v>42805</v>
      </c>
      <c r="B12" s="25">
        <f t="shared" si="0"/>
        <v>42805</v>
      </c>
      <c r="C12">
        <v>5.5409998890000001</v>
      </c>
      <c r="D12">
        <v>0</v>
      </c>
      <c r="E12">
        <v>0.90600001799999996</v>
      </c>
    </row>
    <row r="13" spans="1:6" x14ac:dyDescent="0.2">
      <c r="A13" s="27">
        <v>42806</v>
      </c>
      <c r="B13" s="25">
        <f t="shared" si="0"/>
        <v>42806</v>
      </c>
      <c r="C13">
        <v>4.2119998929999998</v>
      </c>
      <c r="D13">
        <v>0</v>
      </c>
      <c r="E13">
        <v>1.06400001</v>
      </c>
    </row>
    <row r="14" spans="1:6" x14ac:dyDescent="0.2">
      <c r="A14" s="27">
        <v>42807</v>
      </c>
      <c r="B14" s="25">
        <f t="shared" si="0"/>
        <v>42807</v>
      </c>
      <c r="C14">
        <v>3.835000038</v>
      </c>
      <c r="D14">
        <v>0</v>
      </c>
      <c r="E14">
        <v>0.698000014</v>
      </c>
    </row>
    <row r="15" spans="1:6" x14ac:dyDescent="0.2">
      <c r="A15" s="27">
        <v>42808</v>
      </c>
      <c r="B15" s="25">
        <f t="shared" si="0"/>
        <v>42808</v>
      </c>
      <c r="C15">
        <v>6.2639999389999996</v>
      </c>
      <c r="D15">
        <v>0</v>
      </c>
      <c r="E15">
        <v>1.0590000150000001</v>
      </c>
    </row>
    <row r="16" spans="1:6" x14ac:dyDescent="0.2">
      <c r="A16" s="27">
        <v>42809</v>
      </c>
      <c r="B16" s="25">
        <f t="shared" si="0"/>
        <v>42809</v>
      </c>
      <c r="C16">
        <v>6.3959999080000003</v>
      </c>
      <c r="D16">
        <v>0</v>
      </c>
      <c r="E16">
        <v>1.8990000490000001</v>
      </c>
    </row>
    <row r="17" spans="1:5" x14ac:dyDescent="0.2">
      <c r="A17" s="27">
        <v>42810</v>
      </c>
      <c r="B17" s="25">
        <f t="shared" si="0"/>
        <v>42810</v>
      </c>
      <c r="C17">
        <v>7.396999836</v>
      </c>
      <c r="D17">
        <v>0.1</v>
      </c>
      <c r="E17">
        <v>1.567999959</v>
      </c>
    </row>
    <row r="18" spans="1:5" x14ac:dyDescent="0.2">
      <c r="A18" s="27">
        <v>42811</v>
      </c>
      <c r="B18" s="25">
        <f t="shared" si="0"/>
        <v>42811</v>
      </c>
      <c r="C18">
        <v>5.316999912</v>
      </c>
      <c r="D18">
        <v>7.5</v>
      </c>
      <c r="E18">
        <v>0.834999979</v>
      </c>
    </row>
    <row r="19" spans="1:5" x14ac:dyDescent="0.2">
      <c r="A19" s="27">
        <v>42812</v>
      </c>
      <c r="B19" s="25">
        <f t="shared" si="0"/>
        <v>42812</v>
      </c>
      <c r="C19">
        <v>4.521999836</v>
      </c>
      <c r="D19">
        <v>9.4</v>
      </c>
      <c r="E19">
        <v>1.6970000270000001</v>
      </c>
    </row>
    <row r="20" spans="1:5" x14ac:dyDescent="0.2">
      <c r="A20" s="27">
        <v>42813</v>
      </c>
      <c r="B20" s="25">
        <f t="shared" si="0"/>
        <v>42813</v>
      </c>
      <c r="C20">
        <v>3.4500000480000002</v>
      </c>
      <c r="D20">
        <v>12.7</v>
      </c>
      <c r="E20">
        <v>0.30000001199999998</v>
      </c>
    </row>
    <row r="21" spans="1:5" x14ac:dyDescent="0.2">
      <c r="A21" s="27">
        <v>42814</v>
      </c>
      <c r="B21" s="25">
        <f t="shared" si="0"/>
        <v>42814</v>
      </c>
      <c r="C21">
        <v>6.1529998780000001</v>
      </c>
      <c r="D21">
        <v>16.5</v>
      </c>
      <c r="E21">
        <v>0.68300002800000004</v>
      </c>
    </row>
    <row r="22" spans="1:5" x14ac:dyDescent="0.2">
      <c r="A22" s="27">
        <v>42815</v>
      </c>
      <c r="B22" s="25">
        <f t="shared" si="0"/>
        <v>42815</v>
      </c>
      <c r="C22">
        <v>5.4239997860000004</v>
      </c>
      <c r="D22">
        <v>2.2000000000000002</v>
      </c>
      <c r="E22">
        <v>1.5499999520000001</v>
      </c>
    </row>
    <row r="23" spans="1:5" x14ac:dyDescent="0.2">
      <c r="A23" s="27">
        <v>42816</v>
      </c>
      <c r="B23" s="25">
        <f t="shared" si="0"/>
        <v>42816</v>
      </c>
      <c r="C23">
        <v>5.5479998589999999</v>
      </c>
      <c r="D23">
        <v>0</v>
      </c>
      <c r="E23">
        <v>1.769999981</v>
      </c>
    </row>
    <row r="24" spans="1:5" x14ac:dyDescent="0.2">
      <c r="A24" s="27">
        <v>42817</v>
      </c>
      <c r="B24" s="25">
        <f t="shared" si="0"/>
        <v>42817</v>
      </c>
      <c r="C24">
        <v>4.1100001339999999</v>
      </c>
      <c r="D24">
        <v>0</v>
      </c>
      <c r="E24">
        <v>2.0490000249999998</v>
      </c>
    </row>
    <row r="25" spans="1:5" x14ac:dyDescent="0.2">
      <c r="A25" s="27">
        <v>42818</v>
      </c>
      <c r="B25" s="25">
        <f t="shared" si="0"/>
        <v>42818</v>
      </c>
      <c r="C25">
        <v>3.5620000360000001</v>
      </c>
      <c r="D25">
        <v>0</v>
      </c>
      <c r="E25">
        <v>2</v>
      </c>
    </row>
    <row r="26" spans="1:5" x14ac:dyDescent="0.2">
      <c r="A26" s="27">
        <v>42819</v>
      </c>
      <c r="B26" s="25">
        <f t="shared" si="0"/>
        <v>42819</v>
      </c>
      <c r="C26">
        <v>5.5920000080000003</v>
      </c>
      <c r="D26">
        <v>0</v>
      </c>
      <c r="E26">
        <v>1.1599999670000001</v>
      </c>
    </row>
    <row r="27" spans="1:5" x14ac:dyDescent="0.2">
      <c r="A27" s="27">
        <v>42820</v>
      </c>
      <c r="B27" s="25">
        <f t="shared" si="0"/>
        <v>42820</v>
      </c>
      <c r="C27">
        <v>5.0689997670000002</v>
      </c>
      <c r="D27">
        <v>0</v>
      </c>
      <c r="E27">
        <v>0.88400000300000003</v>
      </c>
    </row>
    <row r="28" spans="1:5" x14ac:dyDescent="0.2">
      <c r="A28" s="27">
        <v>42821</v>
      </c>
      <c r="B28" s="25">
        <f t="shared" si="0"/>
        <v>42821</v>
      </c>
      <c r="C28">
        <v>4.6529998780000001</v>
      </c>
      <c r="D28">
        <v>0.1</v>
      </c>
      <c r="E28">
        <v>1.404000044</v>
      </c>
    </row>
    <row r="29" spans="1:5" x14ac:dyDescent="0.2">
      <c r="A29" s="27">
        <v>42822</v>
      </c>
      <c r="B29" s="25">
        <f t="shared" si="0"/>
        <v>42822</v>
      </c>
      <c r="C29">
        <v>4.3390002250000004</v>
      </c>
      <c r="D29">
        <v>0</v>
      </c>
      <c r="E29">
        <v>1.7350000139999999</v>
      </c>
    </row>
    <row r="30" spans="1:5" x14ac:dyDescent="0.2">
      <c r="A30" s="27">
        <v>42823</v>
      </c>
      <c r="B30" s="25">
        <f t="shared" si="0"/>
        <v>42823</v>
      </c>
      <c r="C30">
        <v>5.9539999960000003</v>
      </c>
      <c r="D30">
        <v>2.8</v>
      </c>
      <c r="E30">
        <v>0.60600000600000004</v>
      </c>
    </row>
    <row r="31" spans="1:5" x14ac:dyDescent="0.2">
      <c r="A31" s="27">
        <v>42824</v>
      </c>
      <c r="B31" s="25">
        <f t="shared" si="0"/>
        <v>42824</v>
      </c>
      <c r="C31">
        <v>8.2449998860000004</v>
      </c>
      <c r="D31">
        <v>6.5</v>
      </c>
      <c r="E31">
        <v>0.61400002200000003</v>
      </c>
    </row>
    <row r="32" spans="1:5" x14ac:dyDescent="0.2">
      <c r="A32" s="27">
        <v>42825</v>
      </c>
      <c r="B32" s="25">
        <f t="shared" si="0"/>
        <v>42825</v>
      </c>
      <c r="C32">
        <v>11.95400047</v>
      </c>
      <c r="D32">
        <v>0.8</v>
      </c>
      <c r="E32">
        <v>2.2999999519999998</v>
      </c>
    </row>
    <row r="33" spans="1:5" x14ac:dyDescent="0.2">
      <c r="A33" s="27">
        <v>42826</v>
      </c>
      <c r="B33" s="25">
        <f t="shared" si="0"/>
        <v>42826</v>
      </c>
      <c r="C33">
        <v>9.6999998089999995</v>
      </c>
      <c r="D33">
        <v>0.2</v>
      </c>
      <c r="E33">
        <v>2.0429999830000001</v>
      </c>
    </row>
    <row r="34" spans="1:5" x14ac:dyDescent="0.2">
      <c r="A34" s="27">
        <v>42827</v>
      </c>
      <c r="B34" s="25">
        <f t="shared" si="0"/>
        <v>42827</v>
      </c>
      <c r="C34">
        <v>7.9250001909999996</v>
      </c>
      <c r="D34">
        <v>0</v>
      </c>
      <c r="E34">
        <v>1.0779999490000001</v>
      </c>
    </row>
    <row r="35" spans="1:5" x14ac:dyDescent="0.2">
      <c r="A35" s="27">
        <v>42828</v>
      </c>
      <c r="B35" s="25">
        <f t="shared" si="0"/>
        <v>42828</v>
      </c>
      <c r="C35">
        <v>5.6890001300000002</v>
      </c>
      <c r="D35">
        <v>0</v>
      </c>
      <c r="E35">
        <v>1.8999999759999999</v>
      </c>
    </row>
    <row r="36" spans="1:5" x14ac:dyDescent="0.2">
      <c r="A36" s="27">
        <v>42829</v>
      </c>
      <c r="B36" s="25">
        <f t="shared" si="0"/>
        <v>42829</v>
      </c>
      <c r="C36">
        <v>6.4320001600000003</v>
      </c>
      <c r="D36">
        <v>0</v>
      </c>
      <c r="E36">
        <v>2.3110001090000001</v>
      </c>
    </row>
    <row r="37" spans="1:5" x14ac:dyDescent="0.2">
      <c r="A37" s="27">
        <v>42830</v>
      </c>
      <c r="B37" s="25">
        <f t="shared" si="0"/>
        <v>42830</v>
      </c>
      <c r="C37">
        <v>7.1020002370000004</v>
      </c>
      <c r="D37">
        <v>0.2</v>
      </c>
      <c r="E37">
        <v>1.9659999610000001</v>
      </c>
    </row>
    <row r="38" spans="1:5" x14ac:dyDescent="0.2">
      <c r="A38" s="27">
        <v>42831</v>
      </c>
      <c r="B38" s="25">
        <f t="shared" si="0"/>
        <v>42831</v>
      </c>
      <c r="C38">
        <v>6.4970002170000001</v>
      </c>
      <c r="D38">
        <v>0</v>
      </c>
      <c r="E38">
        <v>1.531999946</v>
      </c>
    </row>
    <row r="39" spans="1:5" x14ac:dyDescent="0.2">
      <c r="A39" s="27">
        <v>42832</v>
      </c>
      <c r="B39" s="25">
        <f t="shared" si="0"/>
        <v>42832</v>
      </c>
      <c r="C39">
        <v>7.9980001449999998</v>
      </c>
      <c r="D39">
        <v>0</v>
      </c>
      <c r="E39">
        <v>1.516000032</v>
      </c>
    </row>
    <row r="40" spans="1:5" x14ac:dyDescent="0.2">
      <c r="A40" s="27">
        <v>42833</v>
      </c>
      <c r="B40" s="25">
        <f t="shared" si="0"/>
        <v>42833</v>
      </c>
      <c r="C40">
        <v>7.7930002209999998</v>
      </c>
      <c r="D40">
        <v>0</v>
      </c>
      <c r="E40">
        <v>1.4980000259999999</v>
      </c>
    </row>
    <row r="41" spans="1:5" x14ac:dyDescent="0.2">
      <c r="A41" s="27">
        <v>42834</v>
      </c>
      <c r="B41" s="25">
        <f t="shared" si="0"/>
        <v>42834</v>
      </c>
      <c r="C41">
        <v>8.4420003890000004</v>
      </c>
      <c r="D41">
        <v>0</v>
      </c>
      <c r="E41">
        <v>3</v>
      </c>
    </row>
    <row r="42" spans="1:5" x14ac:dyDescent="0.2">
      <c r="A42" s="27">
        <v>42835</v>
      </c>
      <c r="B42" s="25">
        <f t="shared" si="0"/>
        <v>42835</v>
      </c>
      <c r="C42">
        <v>8.043999672</v>
      </c>
      <c r="D42">
        <v>0.4</v>
      </c>
      <c r="E42">
        <v>1.9900000099999999</v>
      </c>
    </row>
    <row r="43" spans="1:5" x14ac:dyDescent="0.2">
      <c r="A43" s="27">
        <v>42836</v>
      </c>
      <c r="B43" s="25">
        <f t="shared" si="0"/>
        <v>42836</v>
      </c>
      <c r="C43">
        <v>6.2170000080000003</v>
      </c>
      <c r="D43">
        <v>7.2</v>
      </c>
      <c r="E43">
        <v>2.0590000150000001</v>
      </c>
    </row>
    <row r="44" spans="1:5" x14ac:dyDescent="0.2">
      <c r="A44" s="27">
        <v>42837</v>
      </c>
      <c r="B44" s="25">
        <f t="shared" si="0"/>
        <v>42837</v>
      </c>
      <c r="C44">
        <v>7.5359997749999996</v>
      </c>
      <c r="D44">
        <v>9.3000000000000007</v>
      </c>
      <c r="E44">
        <v>1.1000000240000001</v>
      </c>
    </row>
    <row r="45" spans="1:5" x14ac:dyDescent="0.2">
      <c r="A45" s="27">
        <v>42838</v>
      </c>
      <c r="B45" s="25">
        <f t="shared" si="0"/>
        <v>42838</v>
      </c>
      <c r="C45">
        <v>7.1620001789999996</v>
      </c>
      <c r="D45">
        <v>2</v>
      </c>
      <c r="E45">
        <v>1.7890000340000001</v>
      </c>
    </row>
    <row r="46" spans="1:5" x14ac:dyDescent="0.2">
      <c r="A46" s="27">
        <v>42839</v>
      </c>
      <c r="B46" s="25">
        <f t="shared" si="0"/>
        <v>42839</v>
      </c>
      <c r="C46">
        <v>7.545000076</v>
      </c>
      <c r="D46">
        <v>0.1</v>
      </c>
      <c r="E46">
        <v>1.8919999599999999</v>
      </c>
    </row>
    <row r="47" spans="1:5" x14ac:dyDescent="0.2">
      <c r="A47" s="27">
        <v>42840</v>
      </c>
      <c r="B47" s="25">
        <f t="shared" si="0"/>
        <v>42840</v>
      </c>
      <c r="C47">
        <v>6.1220002170000001</v>
      </c>
      <c r="D47">
        <v>5.4</v>
      </c>
      <c r="E47">
        <v>1.626000047</v>
      </c>
    </row>
    <row r="48" spans="1:5" x14ac:dyDescent="0.2">
      <c r="A48" s="27">
        <v>42841</v>
      </c>
      <c r="B48" s="25">
        <f t="shared" si="0"/>
        <v>42841</v>
      </c>
      <c r="C48">
        <v>4.7960000039999997</v>
      </c>
      <c r="D48">
        <v>1.3</v>
      </c>
      <c r="E48">
        <v>1.7269999979999999</v>
      </c>
    </row>
    <row r="49" spans="1:5" x14ac:dyDescent="0.2">
      <c r="A49" s="27">
        <v>42842</v>
      </c>
      <c r="B49" s="25">
        <f t="shared" si="0"/>
        <v>42842</v>
      </c>
      <c r="C49">
        <v>4.6640000339999999</v>
      </c>
      <c r="D49">
        <v>1.9</v>
      </c>
      <c r="E49">
        <v>2.2620000839999999</v>
      </c>
    </row>
    <row r="50" spans="1:5" x14ac:dyDescent="0.2">
      <c r="A50" s="27">
        <v>42843</v>
      </c>
      <c r="B50" s="25">
        <f t="shared" si="0"/>
        <v>42843</v>
      </c>
      <c r="C50">
        <v>3.2249999049999998</v>
      </c>
      <c r="D50">
        <v>0</v>
      </c>
      <c r="E50">
        <v>1.9950000050000001</v>
      </c>
    </row>
    <row r="51" spans="1:5" x14ac:dyDescent="0.2">
      <c r="A51" s="27">
        <v>42844</v>
      </c>
      <c r="B51" s="25">
        <f t="shared" si="0"/>
        <v>42844</v>
      </c>
      <c r="C51">
        <v>2.9969999789999999</v>
      </c>
      <c r="D51">
        <v>0</v>
      </c>
      <c r="E51">
        <v>2.135999918</v>
      </c>
    </row>
    <row r="52" spans="1:5" x14ac:dyDescent="0.2">
      <c r="A52" s="27">
        <v>42845</v>
      </c>
      <c r="B52" s="25">
        <f t="shared" si="0"/>
        <v>42845</v>
      </c>
      <c r="C52">
        <v>5.5539999010000001</v>
      </c>
      <c r="D52">
        <v>0</v>
      </c>
      <c r="E52">
        <v>1.3619999890000001</v>
      </c>
    </row>
    <row r="53" spans="1:5" x14ac:dyDescent="0.2">
      <c r="A53" s="27">
        <v>42846</v>
      </c>
      <c r="B53" s="25">
        <f t="shared" si="0"/>
        <v>42846</v>
      </c>
      <c r="C53">
        <v>7.7470002170000001</v>
      </c>
      <c r="D53">
        <v>2.2999999999999998</v>
      </c>
      <c r="E53">
        <v>1.0549999480000001</v>
      </c>
    </row>
    <row r="54" spans="1:5" x14ac:dyDescent="0.2">
      <c r="A54" s="27">
        <v>42847</v>
      </c>
      <c r="B54" s="25">
        <f t="shared" si="0"/>
        <v>42847</v>
      </c>
      <c r="C54">
        <v>6.103000164</v>
      </c>
      <c r="D54">
        <v>0.9</v>
      </c>
      <c r="E54">
        <v>2.3380000590000001</v>
      </c>
    </row>
    <row r="55" spans="1:5" x14ac:dyDescent="0.2">
      <c r="A55" s="27">
        <v>42848</v>
      </c>
      <c r="B55" s="25">
        <f t="shared" si="0"/>
        <v>42848</v>
      </c>
      <c r="C55">
        <v>5.6170001029999996</v>
      </c>
      <c r="D55">
        <v>1.4</v>
      </c>
      <c r="E55">
        <v>2.6860001090000001</v>
      </c>
    </row>
    <row r="56" spans="1:5" x14ac:dyDescent="0.2">
      <c r="A56" s="27">
        <v>42849</v>
      </c>
      <c r="B56" s="25">
        <f t="shared" si="0"/>
        <v>42849</v>
      </c>
      <c r="C56">
        <v>6.3000001909999996</v>
      </c>
      <c r="D56">
        <v>2.2000000000000002</v>
      </c>
      <c r="E56">
        <v>2.1889998909999999</v>
      </c>
    </row>
    <row r="57" spans="1:5" x14ac:dyDescent="0.2">
      <c r="A57" s="27">
        <v>42850</v>
      </c>
      <c r="B57" s="25">
        <f t="shared" si="0"/>
        <v>42850</v>
      </c>
      <c r="C57">
        <v>3.7739999289999999</v>
      </c>
      <c r="D57">
        <v>0.9</v>
      </c>
      <c r="E57">
        <v>1.9910000560000001</v>
      </c>
    </row>
    <row r="58" spans="1:5" x14ac:dyDescent="0.2">
      <c r="A58" s="27">
        <v>42851</v>
      </c>
      <c r="B58" s="25">
        <f t="shared" si="0"/>
        <v>42851</v>
      </c>
      <c r="C58">
        <v>4.0980000499999996</v>
      </c>
      <c r="D58">
        <v>1.1000000000000001</v>
      </c>
      <c r="E58">
        <v>2.4279999729999999</v>
      </c>
    </row>
    <row r="59" spans="1:5" x14ac:dyDescent="0.2">
      <c r="A59" s="27">
        <v>42852</v>
      </c>
      <c r="B59" s="25">
        <f t="shared" si="0"/>
        <v>42852</v>
      </c>
      <c r="C59">
        <v>4.8870000840000003</v>
      </c>
      <c r="D59">
        <v>4.5999999999999996</v>
      </c>
      <c r="E59">
        <v>1.7050000430000001</v>
      </c>
    </row>
    <row r="60" spans="1:5" x14ac:dyDescent="0.2">
      <c r="A60" s="27">
        <v>42853</v>
      </c>
      <c r="B60" s="25">
        <f t="shared" si="0"/>
        <v>42853</v>
      </c>
      <c r="C60">
        <v>6.1399998660000001</v>
      </c>
      <c r="D60">
        <v>1</v>
      </c>
      <c r="E60">
        <v>2.4070000650000001</v>
      </c>
    </row>
    <row r="61" spans="1:5" x14ac:dyDescent="0.2">
      <c r="A61" s="27">
        <v>42854</v>
      </c>
      <c r="B61" s="25">
        <f t="shared" si="0"/>
        <v>42854</v>
      </c>
      <c r="C61">
        <v>5.4390001300000002</v>
      </c>
      <c r="D61">
        <v>3.1</v>
      </c>
      <c r="E61">
        <v>1.9470000270000001</v>
      </c>
    </row>
    <row r="62" spans="1:5" x14ac:dyDescent="0.2">
      <c r="A62" s="27">
        <v>42855</v>
      </c>
      <c r="B62" s="25">
        <f t="shared" si="0"/>
        <v>42855</v>
      </c>
      <c r="C62">
        <v>7.2829999919999997</v>
      </c>
      <c r="D62">
        <v>0</v>
      </c>
      <c r="E62">
        <v>3.6280000210000001</v>
      </c>
    </row>
    <row r="63" spans="1:5" x14ac:dyDescent="0.2">
      <c r="A63" s="27">
        <v>42856</v>
      </c>
      <c r="B63" s="25">
        <f t="shared" si="0"/>
        <v>42856</v>
      </c>
      <c r="C63">
        <v>9.2080001829999993</v>
      </c>
      <c r="D63">
        <v>0</v>
      </c>
      <c r="E63">
        <v>3.7000000480000002</v>
      </c>
    </row>
    <row r="64" spans="1:5" x14ac:dyDescent="0.2">
      <c r="A64" s="27">
        <v>42857</v>
      </c>
      <c r="B64" s="25">
        <f t="shared" si="0"/>
        <v>42857</v>
      </c>
      <c r="C64">
        <v>9.6940002439999997</v>
      </c>
      <c r="D64">
        <v>0</v>
      </c>
      <c r="E64">
        <v>4.0780000689999998</v>
      </c>
    </row>
    <row r="65" spans="1:5" x14ac:dyDescent="0.2">
      <c r="A65" s="27">
        <v>42858</v>
      </c>
      <c r="B65" s="25">
        <f t="shared" si="0"/>
        <v>42858</v>
      </c>
      <c r="C65">
        <v>11.291000370000001</v>
      </c>
      <c r="D65">
        <v>0</v>
      </c>
      <c r="E65">
        <v>3.9900000100000002</v>
      </c>
    </row>
    <row r="66" spans="1:5" x14ac:dyDescent="0.2">
      <c r="A66" s="27">
        <v>42859</v>
      </c>
      <c r="B66" s="25">
        <f t="shared" si="0"/>
        <v>42859</v>
      </c>
      <c r="C66">
        <v>9.9910001749999999</v>
      </c>
      <c r="D66">
        <v>0</v>
      </c>
      <c r="E66">
        <v>3.5230000019999999</v>
      </c>
    </row>
    <row r="67" spans="1:5" x14ac:dyDescent="0.2">
      <c r="A67" s="27">
        <v>42860</v>
      </c>
      <c r="B67" s="25">
        <f t="shared" ref="B67:B130" si="1">A67</f>
        <v>42860</v>
      </c>
      <c r="C67">
        <v>10.303999900000001</v>
      </c>
      <c r="D67">
        <v>0</v>
      </c>
      <c r="E67">
        <v>2.7699999809999998</v>
      </c>
    </row>
    <row r="68" spans="1:5" x14ac:dyDescent="0.2">
      <c r="A68" s="27">
        <v>42861</v>
      </c>
      <c r="B68" s="25">
        <f t="shared" si="1"/>
        <v>42861</v>
      </c>
      <c r="C68">
        <v>11.472000120000001</v>
      </c>
      <c r="D68">
        <v>0</v>
      </c>
      <c r="E68">
        <v>3.3710000510000002</v>
      </c>
    </row>
    <row r="69" spans="1:5" x14ac:dyDescent="0.2">
      <c r="A69" s="27">
        <v>42862</v>
      </c>
      <c r="B69" s="25">
        <f t="shared" si="1"/>
        <v>42862</v>
      </c>
      <c r="C69">
        <v>9.3559999470000008</v>
      </c>
      <c r="D69">
        <v>0</v>
      </c>
      <c r="E69">
        <v>3.5469999310000002</v>
      </c>
    </row>
    <row r="70" spans="1:5" x14ac:dyDescent="0.2">
      <c r="A70" s="27">
        <v>42863</v>
      </c>
      <c r="B70" s="25">
        <f t="shared" si="1"/>
        <v>42863</v>
      </c>
      <c r="C70">
        <v>8.668999672</v>
      </c>
      <c r="D70">
        <v>0</v>
      </c>
      <c r="E70">
        <v>4.1999998090000004</v>
      </c>
    </row>
    <row r="71" spans="1:5" x14ac:dyDescent="0.2">
      <c r="A71" s="27">
        <v>42864</v>
      </c>
      <c r="B71" s="25">
        <f t="shared" si="1"/>
        <v>42864</v>
      </c>
      <c r="C71">
        <v>6.2220001219999999</v>
      </c>
      <c r="D71">
        <v>2.1</v>
      </c>
      <c r="E71">
        <v>2.3129999639999999</v>
      </c>
    </row>
    <row r="72" spans="1:5" x14ac:dyDescent="0.2">
      <c r="A72" s="27">
        <v>42865</v>
      </c>
      <c r="B72" s="25">
        <f t="shared" si="1"/>
        <v>42865</v>
      </c>
      <c r="C72">
        <v>7.2589998250000001</v>
      </c>
      <c r="D72">
        <v>5.3</v>
      </c>
      <c r="E72">
        <v>1.7159999610000001</v>
      </c>
    </row>
    <row r="73" spans="1:5" x14ac:dyDescent="0.2">
      <c r="A73" s="27">
        <v>42866</v>
      </c>
      <c r="B73" s="25">
        <f t="shared" si="1"/>
        <v>42866</v>
      </c>
      <c r="C73">
        <v>9.9020004270000008</v>
      </c>
      <c r="D73">
        <v>0.6</v>
      </c>
      <c r="E73">
        <v>2.7990000249999998</v>
      </c>
    </row>
    <row r="74" spans="1:5" x14ac:dyDescent="0.2">
      <c r="A74" s="27">
        <v>42867</v>
      </c>
      <c r="B74" s="25">
        <f t="shared" si="1"/>
        <v>42867</v>
      </c>
      <c r="C74">
        <v>10.38700008</v>
      </c>
      <c r="D74">
        <v>1.4</v>
      </c>
      <c r="E74">
        <v>2.5199999809999998</v>
      </c>
    </row>
    <row r="75" spans="1:5" x14ac:dyDescent="0.2">
      <c r="A75" s="27">
        <v>42868</v>
      </c>
      <c r="B75" s="25">
        <f t="shared" si="1"/>
        <v>42868</v>
      </c>
      <c r="C75">
        <v>12.57800007</v>
      </c>
      <c r="D75">
        <v>4.2</v>
      </c>
      <c r="E75">
        <v>2.7980000970000001</v>
      </c>
    </row>
    <row r="76" spans="1:5" x14ac:dyDescent="0.2">
      <c r="A76" s="27">
        <v>42869</v>
      </c>
      <c r="B76" s="25">
        <f t="shared" si="1"/>
        <v>42869</v>
      </c>
      <c r="C76">
        <v>13.04399967</v>
      </c>
      <c r="D76">
        <v>0</v>
      </c>
      <c r="E76">
        <v>3.7939999100000001</v>
      </c>
    </row>
    <row r="77" spans="1:5" x14ac:dyDescent="0.2">
      <c r="A77" s="27">
        <v>42870</v>
      </c>
      <c r="B77" s="25">
        <f t="shared" si="1"/>
        <v>42870</v>
      </c>
      <c r="C77">
        <v>12.256999970000001</v>
      </c>
      <c r="D77">
        <v>0.1</v>
      </c>
      <c r="E77">
        <v>3.8610000609999999</v>
      </c>
    </row>
    <row r="78" spans="1:5" x14ac:dyDescent="0.2">
      <c r="A78" s="27">
        <v>42871</v>
      </c>
      <c r="B78" s="25">
        <f t="shared" si="1"/>
        <v>42871</v>
      </c>
      <c r="C78">
        <v>12.94499969</v>
      </c>
      <c r="D78">
        <v>18.2</v>
      </c>
      <c r="E78">
        <v>0.98900002200000003</v>
      </c>
    </row>
    <row r="79" spans="1:5" x14ac:dyDescent="0.2">
      <c r="A79" s="27">
        <v>42872</v>
      </c>
      <c r="B79" s="25">
        <f t="shared" si="1"/>
        <v>42872</v>
      </c>
      <c r="C79">
        <v>16.20299911</v>
      </c>
      <c r="D79">
        <v>0.8</v>
      </c>
      <c r="E79">
        <v>2.1579999920000001</v>
      </c>
    </row>
    <row r="80" spans="1:5" x14ac:dyDescent="0.2">
      <c r="A80" s="27">
        <v>42873</v>
      </c>
      <c r="B80" s="25">
        <f t="shared" si="1"/>
        <v>42873</v>
      </c>
      <c r="C80">
        <v>15.45699978</v>
      </c>
      <c r="D80">
        <v>0.1</v>
      </c>
      <c r="E80">
        <v>2.8380000590000001</v>
      </c>
    </row>
    <row r="81" spans="1:5" x14ac:dyDescent="0.2">
      <c r="A81" s="27">
        <v>42874</v>
      </c>
      <c r="B81" s="25">
        <f t="shared" si="1"/>
        <v>42874</v>
      </c>
      <c r="C81">
        <v>13.76299953</v>
      </c>
      <c r="D81">
        <v>0.6</v>
      </c>
      <c r="E81">
        <v>3.2200000289999999</v>
      </c>
    </row>
    <row r="82" spans="1:5" x14ac:dyDescent="0.2">
      <c r="A82" s="27">
        <v>42875</v>
      </c>
      <c r="B82" s="25">
        <f t="shared" si="1"/>
        <v>42875</v>
      </c>
      <c r="C82">
        <v>11.557000159999999</v>
      </c>
      <c r="D82">
        <v>14.6</v>
      </c>
      <c r="E82">
        <v>3.2360000609999999</v>
      </c>
    </row>
    <row r="83" spans="1:5" x14ac:dyDescent="0.2">
      <c r="A83" s="27">
        <v>42876</v>
      </c>
      <c r="B83" s="25">
        <f t="shared" si="1"/>
        <v>42876</v>
      </c>
      <c r="C83">
        <v>12.434000019999999</v>
      </c>
      <c r="D83">
        <v>0</v>
      </c>
      <c r="E83">
        <v>4.6090002060000002</v>
      </c>
    </row>
    <row r="84" spans="1:5" x14ac:dyDescent="0.2">
      <c r="A84" s="27">
        <v>42877</v>
      </c>
      <c r="B84" s="25">
        <f t="shared" si="1"/>
        <v>42877</v>
      </c>
      <c r="C84">
        <v>12.73400021</v>
      </c>
      <c r="D84">
        <v>0</v>
      </c>
      <c r="E84">
        <v>4.5999999049999998</v>
      </c>
    </row>
    <row r="85" spans="1:5" x14ac:dyDescent="0.2">
      <c r="A85" s="27">
        <v>42878</v>
      </c>
      <c r="B85" s="25">
        <f t="shared" si="1"/>
        <v>42878</v>
      </c>
      <c r="C85">
        <v>13.38799953</v>
      </c>
      <c r="D85">
        <v>0</v>
      </c>
      <c r="E85">
        <v>2.9879999160000001</v>
      </c>
    </row>
    <row r="86" spans="1:5" x14ac:dyDescent="0.2">
      <c r="A86" s="27">
        <v>42879</v>
      </c>
      <c r="B86" s="25">
        <f t="shared" si="1"/>
        <v>42879</v>
      </c>
      <c r="C86">
        <v>12.56099987</v>
      </c>
      <c r="D86">
        <v>0</v>
      </c>
      <c r="E86">
        <v>4.5380001070000002</v>
      </c>
    </row>
    <row r="87" spans="1:5" x14ac:dyDescent="0.2">
      <c r="A87" s="27">
        <v>42880</v>
      </c>
      <c r="B87" s="25">
        <f t="shared" si="1"/>
        <v>42880</v>
      </c>
      <c r="C87">
        <v>13.1079998</v>
      </c>
      <c r="D87">
        <v>0</v>
      </c>
      <c r="E87">
        <v>4.8509998320000003</v>
      </c>
    </row>
    <row r="88" spans="1:5" x14ac:dyDescent="0.2">
      <c r="A88" s="27">
        <v>42881</v>
      </c>
      <c r="B88" s="25">
        <f t="shared" si="1"/>
        <v>42881</v>
      </c>
      <c r="C88">
        <v>14.01599979</v>
      </c>
      <c r="D88">
        <v>0</v>
      </c>
      <c r="E88">
        <v>4.5339999200000003</v>
      </c>
    </row>
    <row r="89" spans="1:5" x14ac:dyDescent="0.2">
      <c r="A89" s="27">
        <v>42882</v>
      </c>
      <c r="B89" s="25">
        <f t="shared" si="1"/>
        <v>42882</v>
      </c>
      <c r="C89">
        <v>18.209999079999999</v>
      </c>
      <c r="D89">
        <v>0</v>
      </c>
      <c r="E89">
        <v>5.6269998550000002</v>
      </c>
    </row>
    <row r="90" spans="1:5" x14ac:dyDescent="0.2">
      <c r="A90" s="27">
        <v>42883</v>
      </c>
      <c r="B90" s="25">
        <f t="shared" si="1"/>
        <v>42883</v>
      </c>
      <c r="C90">
        <v>16.222000120000001</v>
      </c>
      <c r="D90">
        <v>0</v>
      </c>
      <c r="E90">
        <v>3.5529999729999999</v>
      </c>
    </row>
    <row r="91" spans="1:5" x14ac:dyDescent="0.2">
      <c r="A91" s="27">
        <v>42884</v>
      </c>
      <c r="B91" s="25">
        <f t="shared" si="1"/>
        <v>42884</v>
      </c>
      <c r="C91">
        <v>11.88799953</v>
      </c>
      <c r="D91">
        <v>0</v>
      </c>
      <c r="E91">
        <v>0.99900001299999996</v>
      </c>
    </row>
    <row r="92" spans="1:5" x14ac:dyDescent="0.2">
      <c r="A92" s="27">
        <v>42885</v>
      </c>
      <c r="B92" s="25">
        <f t="shared" si="1"/>
        <v>42885</v>
      </c>
      <c r="C92">
        <v>13.3409996</v>
      </c>
      <c r="D92">
        <v>0.8</v>
      </c>
      <c r="E92">
        <v>1.9859999420000001</v>
      </c>
    </row>
    <row r="93" spans="1:5" x14ac:dyDescent="0.2">
      <c r="A93" s="27">
        <v>42886</v>
      </c>
      <c r="B93" s="25">
        <f t="shared" si="1"/>
        <v>42886</v>
      </c>
      <c r="C93">
        <v>12.18599987</v>
      </c>
      <c r="D93">
        <v>0.5</v>
      </c>
      <c r="E93">
        <v>2.72300005</v>
      </c>
    </row>
    <row r="94" spans="1:5" x14ac:dyDescent="0.2">
      <c r="A94" s="27">
        <v>42887</v>
      </c>
      <c r="B94" s="25">
        <f t="shared" si="1"/>
        <v>42887</v>
      </c>
      <c r="C94">
        <v>11.899999619999999</v>
      </c>
      <c r="D94">
        <v>0</v>
      </c>
      <c r="E94">
        <v>4.9299998279999997</v>
      </c>
    </row>
    <row r="95" spans="1:5" x14ac:dyDescent="0.2">
      <c r="A95" s="27">
        <v>42888</v>
      </c>
      <c r="B95" s="25">
        <f t="shared" si="1"/>
        <v>42888</v>
      </c>
      <c r="C95">
        <v>14.13099957</v>
      </c>
      <c r="D95">
        <v>0</v>
      </c>
      <c r="E95">
        <v>5.1119999890000001</v>
      </c>
    </row>
    <row r="96" spans="1:5" x14ac:dyDescent="0.2">
      <c r="A96" s="27">
        <v>42889</v>
      </c>
      <c r="B96" s="25">
        <f t="shared" si="1"/>
        <v>42889</v>
      </c>
      <c r="C96">
        <v>15.18700027</v>
      </c>
      <c r="D96">
        <v>1.1000000000000001</v>
      </c>
      <c r="E96">
        <v>2.2430000309999998</v>
      </c>
    </row>
    <row r="97" spans="1:5" x14ac:dyDescent="0.2">
      <c r="A97" s="27">
        <v>42890</v>
      </c>
      <c r="B97" s="25">
        <f t="shared" si="1"/>
        <v>42890</v>
      </c>
      <c r="C97">
        <v>13.62100029</v>
      </c>
      <c r="D97">
        <v>0</v>
      </c>
      <c r="E97">
        <v>2.579999924</v>
      </c>
    </row>
    <row r="98" spans="1:5" x14ac:dyDescent="0.2">
      <c r="A98" s="27">
        <v>42891</v>
      </c>
      <c r="B98" s="25">
        <f t="shared" si="1"/>
        <v>42891</v>
      </c>
      <c r="C98">
        <v>13.84300041</v>
      </c>
      <c r="D98">
        <v>0.7</v>
      </c>
      <c r="E98">
        <v>3.114000082</v>
      </c>
    </row>
    <row r="99" spans="1:5" x14ac:dyDescent="0.2">
      <c r="A99" s="27">
        <v>42892</v>
      </c>
      <c r="B99" s="25">
        <f t="shared" si="1"/>
        <v>42892</v>
      </c>
      <c r="C99">
        <v>16.117000579999999</v>
      </c>
      <c r="D99">
        <v>12.1</v>
      </c>
      <c r="E99">
        <v>4.1750001909999996</v>
      </c>
    </row>
    <row r="100" spans="1:5" x14ac:dyDescent="0.2">
      <c r="A100" s="27">
        <v>42893</v>
      </c>
      <c r="B100" s="25">
        <f t="shared" si="1"/>
        <v>42893</v>
      </c>
      <c r="C100">
        <v>12.524000170000001</v>
      </c>
      <c r="D100">
        <v>11.1</v>
      </c>
      <c r="E100">
        <v>1.52699995</v>
      </c>
    </row>
    <row r="101" spans="1:5" x14ac:dyDescent="0.2">
      <c r="A101" s="27">
        <v>42894</v>
      </c>
      <c r="B101" s="25">
        <f t="shared" si="1"/>
        <v>42894</v>
      </c>
      <c r="C101">
        <v>13.03199959</v>
      </c>
      <c r="D101">
        <v>6.7</v>
      </c>
      <c r="E101">
        <v>2.6719999310000002</v>
      </c>
    </row>
    <row r="102" spans="1:5" x14ac:dyDescent="0.2">
      <c r="A102" s="27">
        <v>42895</v>
      </c>
      <c r="B102" s="25">
        <f t="shared" si="1"/>
        <v>42895</v>
      </c>
      <c r="C102">
        <v>14.27900028</v>
      </c>
      <c r="D102">
        <v>7.4</v>
      </c>
      <c r="E102">
        <v>1.3250000479999999</v>
      </c>
    </row>
    <row r="103" spans="1:5" x14ac:dyDescent="0.2">
      <c r="A103" s="27">
        <v>42896</v>
      </c>
      <c r="B103" s="25">
        <f t="shared" si="1"/>
        <v>42896</v>
      </c>
      <c r="C103">
        <v>14.61699963</v>
      </c>
      <c r="D103">
        <v>0</v>
      </c>
      <c r="E103">
        <v>4.6939997670000002</v>
      </c>
    </row>
    <row r="104" spans="1:5" x14ac:dyDescent="0.2">
      <c r="A104" s="27">
        <v>42897</v>
      </c>
      <c r="B104" s="25">
        <f t="shared" si="1"/>
        <v>42897</v>
      </c>
      <c r="C104">
        <v>15.925999640000001</v>
      </c>
      <c r="D104">
        <v>16.399999999999999</v>
      </c>
      <c r="E104">
        <v>2.1019999980000001</v>
      </c>
    </row>
    <row r="105" spans="1:5" x14ac:dyDescent="0.2">
      <c r="A105" s="27">
        <v>42898</v>
      </c>
      <c r="B105" s="25">
        <f t="shared" si="1"/>
        <v>42898</v>
      </c>
      <c r="C105">
        <v>13.8409996</v>
      </c>
      <c r="D105">
        <v>0.1</v>
      </c>
      <c r="E105">
        <v>2.5009999280000001</v>
      </c>
    </row>
    <row r="106" spans="1:5" x14ac:dyDescent="0.2">
      <c r="A106" s="27">
        <v>42899</v>
      </c>
      <c r="B106" s="25">
        <f t="shared" si="1"/>
        <v>42899</v>
      </c>
      <c r="C106">
        <v>13.442999840000001</v>
      </c>
      <c r="D106">
        <v>0</v>
      </c>
      <c r="E106">
        <v>2.9159998890000001</v>
      </c>
    </row>
    <row r="107" spans="1:5" x14ac:dyDescent="0.2">
      <c r="A107" s="27">
        <v>42900</v>
      </c>
      <c r="B107" s="25">
        <f t="shared" si="1"/>
        <v>42900</v>
      </c>
      <c r="C107">
        <v>14.26200008</v>
      </c>
      <c r="D107">
        <v>0</v>
      </c>
      <c r="E107">
        <v>4.2030000689999998</v>
      </c>
    </row>
    <row r="108" spans="1:5" x14ac:dyDescent="0.2">
      <c r="A108" s="27">
        <v>42901</v>
      </c>
      <c r="B108" s="25">
        <f t="shared" si="1"/>
        <v>42901</v>
      </c>
      <c r="C108">
        <v>16.64599991</v>
      </c>
      <c r="D108">
        <v>0.1</v>
      </c>
      <c r="E108">
        <v>3.5480000970000001</v>
      </c>
    </row>
    <row r="109" spans="1:5" x14ac:dyDescent="0.2">
      <c r="A109" s="27">
        <v>42902</v>
      </c>
      <c r="B109" s="25">
        <f t="shared" si="1"/>
        <v>42902</v>
      </c>
      <c r="C109">
        <v>14.19999981</v>
      </c>
      <c r="D109">
        <v>0</v>
      </c>
      <c r="E109">
        <v>3.9000000950000002</v>
      </c>
    </row>
    <row r="110" spans="1:5" x14ac:dyDescent="0.2">
      <c r="A110" s="27">
        <v>42903</v>
      </c>
      <c r="B110" s="25">
        <f t="shared" si="1"/>
        <v>42903</v>
      </c>
      <c r="C110">
        <v>15.260999679999999</v>
      </c>
      <c r="D110">
        <v>0</v>
      </c>
      <c r="E110">
        <v>5.3720002170000001</v>
      </c>
    </row>
    <row r="111" spans="1:5" x14ac:dyDescent="0.2">
      <c r="A111" s="27">
        <v>42904</v>
      </c>
      <c r="B111" s="25">
        <f t="shared" si="1"/>
        <v>42904</v>
      </c>
      <c r="C111">
        <v>17.56699944</v>
      </c>
      <c r="D111">
        <v>0</v>
      </c>
      <c r="E111">
        <v>5.5879998210000004</v>
      </c>
    </row>
    <row r="112" spans="1:5" x14ac:dyDescent="0.2">
      <c r="A112" s="27">
        <v>42905</v>
      </c>
      <c r="B112" s="25">
        <f t="shared" si="1"/>
        <v>42905</v>
      </c>
      <c r="C112">
        <v>18.07299995</v>
      </c>
      <c r="D112">
        <v>0</v>
      </c>
      <c r="E112">
        <v>5.2020001410000001</v>
      </c>
    </row>
    <row r="113" spans="1:5" x14ac:dyDescent="0.2">
      <c r="A113" s="27">
        <v>42906</v>
      </c>
      <c r="B113" s="25">
        <f t="shared" si="1"/>
        <v>42906</v>
      </c>
      <c r="C113">
        <v>14.52000046</v>
      </c>
      <c r="D113">
        <v>0</v>
      </c>
      <c r="E113">
        <v>5.2170000080000003</v>
      </c>
    </row>
    <row r="114" spans="1:5" x14ac:dyDescent="0.2">
      <c r="A114" s="27">
        <v>42907</v>
      </c>
      <c r="B114" s="25">
        <f t="shared" si="1"/>
        <v>42907</v>
      </c>
      <c r="C114">
        <v>13.088000299999999</v>
      </c>
      <c r="D114">
        <v>0</v>
      </c>
      <c r="E114">
        <v>2.989000082</v>
      </c>
    </row>
    <row r="115" spans="1:5" x14ac:dyDescent="0.2">
      <c r="A115" s="27">
        <v>42908</v>
      </c>
      <c r="B115" s="25">
        <f t="shared" si="1"/>
        <v>42908</v>
      </c>
      <c r="C115">
        <v>15.571000099999999</v>
      </c>
      <c r="D115">
        <v>8.6</v>
      </c>
      <c r="E115">
        <v>2.539999962</v>
      </c>
    </row>
    <row r="116" spans="1:5" x14ac:dyDescent="0.2">
      <c r="A116" s="27">
        <v>42909</v>
      </c>
      <c r="B116" s="25">
        <f t="shared" si="1"/>
        <v>42909</v>
      </c>
      <c r="C116">
        <v>15.83699989</v>
      </c>
      <c r="D116">
        <v>0.3</v>
      </c>
      <c r="E116">
        <v>1.8999999759999999</v>
      </c>
    </row>
    <row r="117" spans="1:5" x14ac:dyDescent="0.2">
      <c r="A117" s="27">
        <v>42910</v>
      </c>
      <c r="B117" s="25">
        <f t="shared" si="1"/>
        <v>42910</v>
      </c>
      <c r="C117">
        <v>15.024000170000001</v>
      </c>
      <c r="D117">
        <v>3.5</v>
      </c>
      <c r="E117">
        <v>2.691999912</v>
      </c>
    </row>
    <row r="118" spans="1:5" x14ac:dyDescent="0.2">
      <c r="A118" s="27">
        <v>42911</v>
      </c>
      <c r="B118" s="25">
        <f t="shared" si="1"/>
        <v>42911</v>
      </c>
      <c r="C118">
        <v>14.45600033</v>
      </c>
      <c r="D118">
        <v>0.7</v>
      </c>
      <c r="E118">
        <v>4.2249999049999998</v>
      </c>
    </row>
    <row r="119" spans="1:5" x14ac:dyDescent="0.2">
      <c r="A119" s="27">
        <v>42912</v>
      </c>
      <c r="B119" s="25">
        <f t="shared" si="1"/>
        <v>42912</v>
      </c>
      <c r="C119">
        <v>13.411000250000001</v>
      </c>
      <c r="D119">
        <v>0.5</v>
      </c>
      <c r="E119">
        <v>3.8150000569999998</v>
      </c>
    </row>
    <row r="120" spans="1:5" x14ac:dyDescent="0.2">
      <c r="A120" s="27">
        <v>42913</v>
      </c>
      <c r="B120" s="25">
        <f t="shared" si="1"/>
        <v>42913</v>
      </c>
      <c r="C120">
        <v>12.317999840000001</v>
      </c>
      <c r="D120">
        <v>0</v>
      </c>
      <c r="E120">
        <v>3.8039999010000001</v>
      </c>
    </row>
    <row r="121" spans="1:5" x14ac:dyDescent="0.2">
      <c r="A121" s="27">
        <v>42914</v>
      </c>
      <c r="B121" s="25">
        <f t="shared" si="1"/>
        <v>42914</v>
      </c>
      <c r="C121">
        <v>14.324000359999999</v>
      </c>
      <c r="D121">
        <v>3.2</v>
      </c>
      <c r="E121">
        <v>2.2000000480000002</v>
      </c>
    </row>
    <row r="122" spans="1:5" x14ac:dyDescent="0.2">
      <c r="A122" s="27">
        <v>42915</v>
      </c>
      <c r="B122" s="25">
        <f t="shared" si="1"/>
        <v>42915</v>
      </c>
      <c r="C122">
        <v>15.13700008</v>
      </c>
      <c r="D122">
        <v>12.5</v>
      </c>
      <c r="E122">
        <v>0.80000001200000004</v>
      </c>
    </row>
    <row r="123" spans="1:5" x14ac:dyDescent="0.2">
      <c r="A123" s="27">
        <v>42916</v>
      </c>
      <c r="B123" s="25">
        <f t="shared" si="1"/>
        <v>42916</v>
      </c>
      <c r="C123">
        <v>14.30000019</v>
      </c>
      <c r="D123">
        <v>9.8000000000000007</v>
      </c>
      <c r="E123">
        <v>0.87300002600000004</v>
      </c>
    </row>
    <row r="124" spans="1:5" x14ac:dyDescent="0.2">
      <c r="A124" s="27">
        <v>42917</v>
      </c>
      <c r="B124" s="25">
        <f t="shared" si="1"/>
        <v>42917</v>
      </c>
      <c r="C124">
        <v>16.54899979</v>
      </c>
      <c r="D124">
        <v>0.1</v>
      </c>
      <c r="E124">
        <v>4.9479999540000001</v>
      </c>
    </row>
    <row r="125" spans="1:5" x14ac:dyDescent="0.2">
      <c r="A125" s="27">
        <v>42918</v>
      </c>
      <c r="B125" s="25">
        <f t="shared" si="1"/>
        <v>42918</v>
      </c>
      <c r="C125">
        <v>14.319000239999999</v>
      </c>
      <c r="D125">
        <v>0.3</v>
      </c>
      <c r="E125">
        <v>3.1480000019999999</v>
      </c>
    </row>
    <row r="126" spans="1:5" x14ac:dyDescent="0.2">
      <c r="A126" s="27">
        <v>42919</v>
      </c>
      <c r="B126" s="25">
        <f t="shared" si="1"/>
        <v>42919</v>
      </c>
      <c r="C126">
        <v>14.352999690000001</v>
      </c>
      <c r="D126">
        <v>0.9</v>
      </c>
      <c r="E126">
        <v>2.9760000710000001</v>
      </c>
    </row>
    <row r="127" spans="1:5" x14ac:dyDescent="0.2">
      <c r="A127" s="27">
        <v>42920</v>
      </c>
      <c r="B127" s="25">
        <f t="shared" si="1"/>
        <v>42920</v>
      </c>
      <c r="C127">
        <v>13.47000027</v>
      </c>
      <c r="D127">
        <v>0.1</v>
      </c>
      <c r="E127">
        <v>3.7119998930000002</v>
      </c>
    </row>
    <row r="128" spans="1:5" x14ac:dyDescent="0.2">
      <c r="A128" s="27">
        <v>42921</v>
      </c>
      <c r="B128" s="25">
        <f t="shared" si="1"/>
        <v>42921</v>
      </c>
      <c r="C128">
        <v>13.821999549999999</v>
      </c>
      <c r="D128">
        <v>0</v>
      </c>
      <c r="E128">
        <v>5.1999998090000004</v>
      </c>
    </row>
    <row r="129" spans="1:5" x14ac:dyDescent="0.2">
      <c r="A129" s="27">
        <v>42922</v>
      </c>
      <c r="B129" s="25">
        <f t="shared" si="1"/>
        <v>42922</v>
      </c>
      <c r="C129">
        <v>13.54300022</v>
      </c>
      <c r="D129">
        <v>0</v>
      </c>
      <c r="E129">
        <v>4.8790001869999999</v>
      </c>
    </row>
    <row r="130" spans="1:5" x14ac:dyDescent="0.2">
      <c r="A130" s="27">
        <v>42923</v>
      </c>
      <c r="B130" s="25">
        <f t="shared" si="1"/>
        <v>42923</v>
      </c>
      <c r="C130">
        <v>16.010000229999999</v>
      </c>
      <c r="D130">
        <v>0.1</v>
      </c>
      <c r="E130">
        <v>3.244999886</v>
      </c>
    </row>
    <row r="131" spans="1:5" x14ac:dyDescent="0.2">
      <c r="A131" s="27">
        <v>42924</v>
      </c>
      <c r="B131" s="25">
        <f t="shared" ref="B131:B194" si="2">A131</f>
        <v>42924</v>
      </c>
      <c r="C131">
        <v>15.25</v>
      </c>
      <c r="D131">
        <v>0.4</v>
      </c>
      <c r="E131">
        <v>3.1449999809999998</v>
      </c>
    </row>
    <row r="132" spans="1:5" x14ac:dyDescent="0.2">
      <c r="A132" s="27">
        <v>42925</v>
      </c>
      <c r="B132" s="25">
        <f t="shared" si="2"/>
        <v>42925</v>
      </c>
      <c r="C132">
        <v>14.083999629999999</v>
      </c>
      <c r="D132">
        <v>0</v>
      </c>
      <c r="E132">
        <v>4.7399997709999999</v>
      </c>
    </row>
    <row r="133" spans="1:5" x14ac:dyDescent="0.2">
      <c r="A133" s="27">
        <v>42926</v>
      </c>
      <c r="B133" s="25">
        <f t="shared" si="2"/>
        <v>42926</v>
      </c>
      <c r="C133">
        <v>15.29800034</v>
      </c>
      <c r="D133">
        <v>0</v>
      </c>
      <c r="E133">
        <v>3.0390000339999999</v>
      </c>
    </row>
    <row r="134" spans="1:5" x14ac:dyDescent="0.2">
      <c r="A134" s="27">
        <v>42927</v>
      </c>
      <c r="B134" s="25">
        <f t="shared" si="2"/>
        <v>42927</v>
      </c>
      <c r="C134">
        <v>16.271999359999999</v>
      </c>
      <c r="D134">
        <v>2.1</v>
      </c>
      <c r="E134">
        <v>3.1559998990000002</v>
      </c>
    </row>
    <row r="135" spans="1:5" x14ac:dyDescent="0.2">
      <c r="A135" s="27">
        <v>42928</v>
      </c>
      <c r="B135" s="25">
        <f t="shared" si="2"/>
        <v>42928</v>
      </c>
      <c r="C135">
        <v>13.87300014</v>
      </c>
      <c r="D135">
        <v>4</v>
      </c>
      <c r="E135">
        <v>3.6340000629999998</v>
      </c>
    </row>
    <row r="136" spans="1:5" x14ac:dyDescent="0.2">
      <c r="A136" s="27">
        <v>42929</v>
      </c>
      <c r="B136" s="25">
        <f t="shared" si="2"/>
        <v>42929</v>
      </c>
      <c r="C136">
        <v>13.87199974</v>
      </c>
      <c r="D136">
        <v>0</v>
      </c>
      <c r="E136">
        <v>4.3000001909999996</v>
      </c>
    </row>
    <row r="137" spans="1:5" x14ac:dyDescent="0.2">
      <c r="A137" s="27">
        <v>42930</v>
      </c>
      <c r="B137" s="25">
        <f t="shared" si="2"/>
        <v>42930</v>
      </c>
      <c r="C137">
        <v>15.260000229999999</v>
      </c>
      <c r="D137">
        <v>0</v>
      </c>
      <c r="E137">
        <v>3.8159999849999999</v>
      </c>
    </row>
    <row r="138" spans="1:5" x14ac:dyDescent="0.2">
      <c r="A138" s="27">
        <v>42931</v>
      </c>
      <c r="B138" s="25">
        <f t="shared" si="2"/>
        <v>42931</v>
      </c>
      <c r="C138">
        <v>14.52999973</v>
      </c>
      <c r="D138">
        <v>0.1</v>
      </c>
      <c r="E138">
        <v>4.0890002250000004</v>
      </c>
    </row>
    <row r="139" spans="1:5" x14ac:dyDescent="0.2">
      <c r="A139" s="27">
        <v>42932</v>
      </c>
      <c r="B139" s="25">
        <f t="shared" si="2"/>
        <v>42932</v>
      </c>
      <c r="C139">
        <v>15.880000109999999</v>
      </c>
      <c r="D139">
        <v>7.3</v>
      </c>
      <c r="E139">
        <v>2.4170000549999999</v>
      </c>
    </row>
    <row r="140" spans="1:5" x14ac:dyDescent="0.2">
      <c r="A140" s="27">
        <v>42933</v>
      </c>
      <c r="B140" s="25">
        <f t="shared" si="2"/>
        <v>42933</v>
      </c>
      <c r="C140">
        <v>14.91300011</v>
      </c>
      <c r="D140">
        <v>0</v>
      </c>
      <c r="E140">
        <v>3.9820001129999998</v>
      </c>
    </row>
    <row r="141" spans="1:5" x14ac:dyDescent="0.2">
      <c r="A141" s="27">
        <v>42934</v>
      </c>
      <c r="B141" s="25">
        <f t="shared" si="2"/>
        <v>42934</v>
      </c>
      <c r="C141">
        <v>15.815999980000001</v>
      </c>
      <c r="D141">
        <v>0</v>
      </c>
      <c r="E141">
        <v>3.2279999259999999</v>
      </c>
    </row>
    <row r="142" spans="1:5" x14ac:dyDescent="0.2">
      <c r="A142" s="27">
        <v>42935</v>
      </c>
      <c r="B142" s="25">
        <f t="shared" si="2"/>
        <v>42935</v>
      </c>
      <c r="C142">
        <v>16.490999219999999</v>
      </c>
      <c r="D142">
        <v>0</v>
      </c>
      <c r="E142">
        <v>4.8029999730000004</v>
      </c>
    </row>
    <row r="143" spans="1:5" x14ac:dyDescent="0.2">
      <c r="A143" s="27">
        <v>42936</v>
      </c>
      <c r="B143" s="25">
        <f t="shared" si="2"/>
        <v>42936</v>
      </c>
      <c r="C143">
        <v>17.419000629999999</v>
      </c>
      <c r="D143">
        <v>5.0999999999999996</v>
      </c>
      <c r="E143">
        <v>2.0060000420000001</v>
      </c>
    </row>
    <row r="144" spans="1:5" x14ac:dyDescent="0.2">
      <c r="A144" s="27">
        <v>42937</v>
      </c>
      <c r="B144" s="25">
        <f t="shared" si="2"/>
        <v>42937</v>
      </c>
      <c r="C144">
        <v>16.493999479999999</v>
      </c>
      <c r="D144">
        <v>0.1</v>
      </c>
      <c r="E144">
        <v>3.25</v>
      </c>
    </row>
    <row r="145" spans="1:5" x14ac:dyDescent="0.2">
      <c r="A145" s="27">
        <v>42938</v>
      </c>
      <c r="B145" s="25">
        <f t="shared" si="2"/>
        <v>42938</v>
      </c>
      <c r="C145">
        <v>15.885000229999999</v>
      </c>
      <c r="D145">
        <v>0.1</v>
      </c>
      <c r="E145">
        <v>2.2630000109999999</v>
      </c>
    </row>
    <row r="146" spans="1:5" x14ac:dyDescent="0.2">
      <c r="A146" s="27">
        <v>42939</v>
      </c>
      <c r="B146" s="25">
        <f t="shared" si="2"/>
        <v>42939</v>
      </c>
      <c r="C146">
        <v>16.099000929999999</v>
      </c>
      <c r="D146">
        <v>14</v>
      </c>
      <c r="E146">
        <v>1.2740000490000001</v>
      </c>
    </row>
    <row r="147" spans="1:5" x14ac:dyDescent="0.2">
      <c r="A147" s="27">
        <v>42940</v>
      </c>
      <c r="B147" s="25">
        <f t="shared" si="2"/>
        <v>42940</v>
      </c>
      <c r="C147">
        <v>15.80500031</v>
      </c>
      <c r="D147">
        <v>0.1</v>
      </c>
      <c r="E147">
        <v>3.0360000130000002</v>
      </c>
    </row>
    <row r="148" spans="1:5" x14ac:dyDescent="0.2">
      <c r="A148" s="27">
        <v>42941</v>
      </c>
      <c r="B148" s="25">
        <f t="shared" si="2"/>
        <v>42941</v>
      </c>
      <c r="C148">
        <v>17.180999759999999</v>
      </c>
      <c r="D148">
        <v>0.1</v>
      </c>
      <c r="E148">
        <v>2.9449999330000001</v>
      </c>
    </row>
    <row r="149" spans="1:5" x14ac:dyDescent="0.2">
      <c r="A149" s="27">
        <v>42942</v>
      </c>
      <c r="B149" s="25">
        <f t="shared" si="2"/>
        <v>42942</v>
      </c>
      <c r="C149">
        <v>17.947000500000001</v>
      </c>
      <c r="D149">
        <v>0</v>
      </c>
      <c r="E149">
        <v>4.8000001909999996</v>
      </c>
    </row>
    <row r="150" spans="1:5" x14ac:dyDescent="0.2">
      <c r="A150" s="27">
        <v>42943</v>
      </c>
      <c r="B150" s="25">
        <f t="shared" si="2"/>
        <v>42943</v>
      </c>
      <c r="C150">
        <v>16.490999219999999</v>
      </c>
      <c r="D150">
        <v>5.9</v>
      </c>
      <c r="E150">
        <v>2.9570000169999999</v>
      </c>
    </row>
    <row r="151" spans="1:5" x14ac:dyDescent="0.2">
      <c r="A151" s="27">
        <v>42944</v>
      </c>
      <c r="B151" s="25">
        <f t="shared" si="2"/>
        <v>42944</v>
      </c>
      <c r="C151">
        <v>14.873999599999999</v>
      </c>
      <c r="D151">
        <v>6.2</v>
      </c>
      <c r="E151">
        <v>3.0090000629999998</v>
      </c>
    </row>
    <row r="152" spans="1:5" x14ac:dyDescent="0.2">
      <c r="A152" s="27">
        <v>42945</v>
      </c>
      <c r="B152" s="25">
        <f t="shared" si="2"/>
        <v>42945</v>
      </c>
      <c r="C152">
        <v>16.429000850000001</v>
      </c>
      <c r="D152">
        <v>21.5</v>
      </c>
      <c r="E152">
        <v>2.5320000650000001</v>
      </c>
    </row>
    <row r="153" spans="1:5" x14ac:dyDescent="0.2">
      <c r="A153" s="27">
        <v>42946</v>
      </c>
      <c r="B153" s="25">
        <f t="shared" si="2"/>
        <v>42946</v>
      </c>
      <c r="C153">
        <v>16.53100014</v>
      </c>
      <c r="D153">
        <v>8.5</v>
      </c>
      <c r="E153">
        <v>2.4630000590000001</v>
      </c>
    </row>
    <row r="154" spans="1:5" x14ac:dyDescent="0.2">
      <c r="A154" s="27">
        <v>42947</v>
      </c>
      <c r="B154" s="25">
        <f t="shared" si="2"/>
        <v>42947</v>
      </c>
      <c r="C154">
        <v>16.857999800000002</v>
      </c>
      <c r="D154">
        <v>0.4</v>
      </c>
      <c r="E154">
        <v>3.4409999849999999</v>
      </c>
    </row>
    <row r="155" spans="1:5" x14ac:dyDescent="0.2">
      <c r="A155" s="27">
        <v>42948</v>
      </c>
      <c r="B155" s="25">
        <f t="shared" si="2"/>
        <v>42948</v>
      </c>
      <c r="C155">
        <v>17.277000430000001</v>
      </c>
      <c r="D155">
        <v>0.2</v>
      </c>
      <c r="E155">
        <v>3.4119999409999999</v>
      </c>
    </row>
    <row r="156" spans="1:5" x14ac:dyDescent="0.2">
      <c r="A156" s="27">
        <v>42949</v>
      </c>
      <c r="B156" s="25">
        <f t="shared" si="2"/>
        <v>42949</v>
      </c>
      <c r="C156">
        <v>17.18600082</v>
      </c>
      <c r="D156">
        <v>0.8</v>
      </c>
      <c r="E156">
        <v>3.3359999660000001</v>
      </c>
    </row>
    <row r="157" spans="1:5" x14ac:dyDescent="0.2">
      <c r="A157" s="27">
        <v>42950</v>
      </c>
      <c r="B157" s="25">
        <f t="shared" si="2"/>
        <v>42950</v>
      </c>
      <c r="C157">
        <v>17.065999980000001</v>
      </c>
      <c r="D157">
        <v>25.2</v>
      </c>
      <c r="E157">
        <v>1.968000054</v>
      </c>
    </row>
    <row r="158" spans="1:5" x14ac:dyDescent="0.2">
      <c r="A158" s="27">
        <v>42951</v>
      </c>
      <c r="B158" s="25">
        <f t="shared" si="2"/>
        <v>42951</v>
      </c>
      <c r="C158">
        <v>17.413999560000001</v>
      </c>
      <c r="D158">
        <v>2.2000000000000002</v>
      </c>
      <c r="E158">
        <v>2.6150000100000002</v>
      </c>
    </row>
    <row r="159" spans="1:5" x14ac:dyDescent="0.2">
      <c r="A159" s="27">
        <v>42952</v>
      </c>
      <c r="B159" s="25">
        <f t="shared" si="2"/>
        <v>42952</v>
      </c>
      <c r="C159">
        <v>15.944000239999999</v>
      </c>
      <c r="D159">
        <v>1.4</v>
      </c>
      <c r="E159">
        <v>3.1040000920000002</v>
      </c>
    </row>
    <row r="160" spans="1:5" x14ac:dyDescent="0.2">
      <c r="A160" s="27">
        <v>42953</v>
      </c>
      <c r="B160" s="25">
        <f t="shared" si="2"/>
        <v>42953</v>
      </c>
      <c r="C160">
        <v>14.960000040000001</v>
      </c>
      <c r="D160">
        <v>3</v>
      </c>
      <c r="E160">
        <v>3.6589999199999999</v>
      </c>
    </row>
    <row r="161" spans="1:5" x14ac:dyDescent="0.2">
      <c r="A161" s="27">
        <v>42954</v>
      </c>
      <c r="B161" s="25">
        <f t="shared" si="2"/>
        <v>42954</v>
      </c>
      <c r="C161">
        <v>15.930999760000001</v>
      </c>
      <c r="D161">
        <v>0.7</v>
      </c>
      <c r="E161">
        <v>3.364000082</v>
      </c>
    </row>
    <row r="162" spans="1:5" x14ac:dyDescent="0.2">
      <c r="A162" s="27">
        <v>42955</v>
      </c>
      <c r="B162" s="25">
        <f t="shared" si="2"/>
        <v>42955</v>
      </c>
      <c r="C162">
        <v>17.625</v>
      </c>
      <c r="D162">
        <v>1</v>
      </c>
      <c r="E162">
        <v>3.0099999899999998</v>
      </c>
    </row>
    <row r="163" spans="1:5" x14ac:dyDescent="0.2">
      <c r="A163" s="27">
        <v>42956</v>
      </c>
      <c r="B163" s="25">
        <f t="shared" si="2"/>
        <v>42956</v>
      </c>
      <c r="C163">
        <v>16.81999969</v>
      </c>
      <c r="D163">
        <v>0.2</v>
      </c>
      <c r="E163">
        <v>2.819000006</v>
      </c>
    </row>
    <row r="164" spans="1:5" x14ac:dyDescent="0.2">
      <c r="A164" s="27">
        <v>42957</v>
      </c>
      <c r="B164" s="25">
        <f t="shared" si="2"/>
        <v>42957</v>
      </c>
      <c r="C164">
        <v>16.097000120000001</v>
      </c>
      <c r="D164">
        <v>0.7</v>
      </c>
      <c r="E164">
        <v>3.4000000950000002</v>
      </c>
    </row>
    <row r="165" spans="1:5" x14ac:dyDescent="0.2">
      <c r="A165" s="27">
        <v>42958</v>
      </c>
      <c r="B165" s="25">
        <f t="shared" si="2"/>
        <v>42958</v>
      </c>
      <c r="C165">
        <v>15.57900047</v>
      </c>
      <c r="D165">
        <v>0</v>
      </c>
      <c r="E165">
        <v>2.3929998870000002</v>
      </c>
    </row>
    <row r="166" spans="1:5" x14ac:dyDescent="0.2">
      <c r="A166" s="27">
        <v>42959</v>
      </c>
      <c r="B166" s="25">
        <f t="shared" si="2"/>
        <v>42959</v>
      </c>
      <c r="C166">
        <v>14.980999949999999</v>
      </c>
      <c r="D166">
        <v>6.1</v>
      </c>
      <c r="E166">
        <v>1.511999965</v>
      </c>
    </row>
    <row r="167" spans="1:5" x14ac:dyDescent="0.2">
      <c r="A167" s="27">
        <v>42960</v>
      </c>
      <c r="B167" s="25">
        <f t="shared" si="2"/>
        <v>42960</v>
      </c>
      <c r="C167">
        <v>14.62199974</v>
      </c>
      <c r="D167">
        <v>0</v>
      </c>
      <c r="E167">
        <v>3.6019999980000001</v>
      </c>
    </row>
    <row r="168" spans="1:5" x14ac:dyDescent="0.2">
      <c r="A168" s="27">
        <v>42961</v>
      </c>
      <c r="B168" s="25">
        <f t="shared" si="2"/>
        <v>42961</v>
      </c>
      <c r="C168">
        <v>14.46899986</v>
      </c>
      <c r="D168">
        <v>0</v>
      </c>
      <c r="E168">
        <v>4.0960001950000002</v>
      </c>
    </row>
    <row r="169" spans="1:5" x14ac:dyDescent="0.2">
      <c r="A169" s="27">
        <v>42962</v>
      </c>
      <c r="B169" s="25">
        <f t="shared" si="2"/>
        <v>42962</v>
      </c>
      <c r="C169">
        <v>17.791999820000001</v>
      </c>
      <c r="D169">
        <v>5.2</v>
      </c>
      <c r="E169">
        <v>2.4749999049999998</v>
      </c>
    </row>
    <row r="170" spans="1:5" x14ac:dyDescent="0.2">
      <c r="A170" s="27">
        <v>42963</v>
      </c>
      <c r="B170" s="25">
        <f t="shared" si="2"/>
        <v>42963</v>
      </c>
      <c r="C170">
        <v>16.684000019999999</v>
      </c>
      <c r="D170">
        <v>0</v>
      </c>
      <c r="E170">
        <v>3.9100000860000002</v>
      </c>
    </row>
    <row r="171" spans="1:5" x14ac:dyDescent="0.2">
      <c r="A171" s="27">
        <v>42964</v>
      </c>
      <c r="B171" s="25">
        <f t="shared" si="2"/>
        <v>42964</v>
      </c>
      <c r="C171">
        <v>16.334999079999999</v>
      </c>
      <c r="D171">
        <v>4.4000000000000004</v>
      </c>
      <c r="E171">
        <v>1.6499999759999999</v>
      </c>
    </row>
    <row r="172" spans="1:5" x14ac:dyDescent="0.2">
      <c r="A172" s="27">
        <v>42965</v>
      </c>
      <c r="B172" s="25">
        <f t="shared" si="2"/>
        <v>42965</v>
      </c>
      <c r="C172">
        <v>17.41200066</v>
      </c>
      <c r="D172">
        <v>5.9</v>
      </c>
      <c r="E172">
        <v>2.1080000399999999</v>
      </c>
    </row>
    <row r="173" spans="1:5" x14ac:dyDescent="0.2">
      <c r="A173" s="27">
        <v>42966</v>
      </c>
      <c r="B173" s="25">
        <f t="shared" si="2"/>
        <v>42966</v>
      </c>
      <c r="C173">
        <v>14.54599953</v>
      </c>
      <c r="D173">
        <v>5.8</v>
      </c>
      <c r="E173">
        <v>2.6889998909999999</v>
      </c>
    </row>
    <row r="174" spans="1:5" x14ac:dyDescent="0.2">
      <c r="A174" s="27">
        <v>42967</v>
      </c>
      <c r="B174" s="25">
        <f t="shared" si="2"/>
        <v>42967</v>
      </c>
      <c r="C174">
        <v>15.07800007</v>
      </c>
      <c r="D174">
        <v>8.4</v>
      </c>
      <c r="E174">
        <v>2.994999886</v>
      </c>
    </row>
    <row r="175" spans="1:5" x14ac:dyDescent="0.2">
      <c r="A175" s="27">
        <v>42968</v>
      </c>
      <c r="B175" s="25">
        <f t="shared" si="2"/>
        <v>42968</v>
      </c>
      <c r="C175">
        <v>15.06200027</v>
      </c>
      <c r="D175">
        <v>4.2</v>
      </c>
      <c r="E175">
        <v>2.02699995</v>
      </c>
    </row>
    <row r="176" spans="1:5" x14ac:dyDescent="0.2">
      <c r="A176" s="27">
        <v>42969</v>
      </c>
      <c r="B176" s="25">
        <f t="shared" si="2"/>
        <v>42969</v>
      </c>
      <c r="C176">
        <v>14.63899994</v>
      </c>
      <c r="D176">
        <v>0</v>
      </c>
      <c r="E176">
        <v>2.9230000970000001</v>
      </c>
    </row>
    <row r="177" spans="1:5" x14ac:dyDescent="0.2">
      <c r="A177" s="27">
        <v>42970</v>
      </c>
      <c r="B177" s="25">
        <f t="shared" si="2"/>
        <v>42970</v>
      </c>
      <c r="C177">
        <v>14.26399994</v>
      </c>
      <c r="D177">
        <v>0.1</v>
      </c>
      <c r="E177">
        <v>3.2999999519999998</v>
      </c>
    </row>
    <row r="178" spans="1:5" x14ac:dyDescent="0.2">
      <c r="A178" s="27">
        <v>42971</v>
      </c>
      <c r="B178" s="25">
        <f t="shared" si="2"/>
        <v>42971</v>
      </c>
      <c r="C178">
        <v>15.79300022</v>
      </c>
      <c r="D178">
        <v>0.2</v>
      </c>
      <c r="E178">
        <v>1.8559999469999999</v>
      </c>
    </row>
    <row r="179" spans="1:5" x14ac:dyDescent="0.2">
      <c r="A179" s="27">
        <v>42972</v>
      </c>
      <c r="B179" s="25">
        <f t="shared" si="2"/>
        <v>42972</v>
      </c>
      <c r="C179">
        <v>16.388999940000001</v>
      </c>
      <c r="D179">
        <v>0</v>
      </c>
      <c r="E179">
        <v>3.1010000710000001</v>
      </c>
    </row>
    <row r="180" spans="1:5" x14ac:dyDescent="0.2">
      <c r="A180" s="27">
        <v>42973</v>
      </c>
      <c r="B180" s="25">
        <f t="shared" si="2"/>
        <v>42973</v>
      </c>
      <c r="C180">
        <v>16.01199913</v>
      </c>
      <c r="D180">
        <v>2.1</v>
      </c>
      <c r="E180">
        <v>1.7879999879999999</v>
      </c>
    </row>
    <row r="181" spans="1:5" x14ac:dyDescent="0.2">
      <c r="A181" s="27">
        <v>42974</v>
      </c>
      <c r="B181" s="25">
        <f t="shared" si="2"/>
        <v>42974</v>
      </c>
      <c r="C181">
        <v>15.204999920000001</v>
      </c>
      <c r="D181">
        <v>4.5999999999999996</v>
      </c>
      <c r="E181">
        <v>3.005000114</v>
      </c>
    </row>
    <row r="182" spans="1:5" x14ac:dyDescent="0.2">
      <c r="A182" s="27">
        <v>42975</v>
      </c>
      <c r="B182" s="25">
        <f t="shared" si="2"/>
        <v>42975</v>
      </c>
      <c r="C182">
        <v>15.885000229999999</v>
      </c>
      <c r="D182">
        <v>0</v>
      </c>
      <c r="E182">
        <v>2.8329999450000001</v>
      </c>
    </row>
    <row r="183" spans="1:5" x14ac:dyDescent="0.2">
      <c r="A183" s="27">
        <v>42976</v>
      </c>
      <c r="B183" s="25">
        <f t="shared" si="2"/>
        <v>42976</v>
      </c>
      <c r="C183">
        <v>17.61300087</v>
      </c>
      <c r="D183">
        <v>0</v>
      </c>
      <c r="E183">
        <v>3.3399999139999998</v>
      </c>
    </row>
    <row r="184" spans="1:5" x14ac:dyDescent="0.2">
      <c r="A184" s="27">
        <v>42977</v>
      </c>
      <c r="B184" s="25">
        <f t="shared" si="2"/>
        <v>42977</v>
      </c>
      <c r="C184">
        <v>14.52000046</v>
      </c>
      <c r="D184">
        <v>13.8</v>
      </c>
      <c r="E184">
        <v>0.71299999999999997</v>
      </c>
    </row>
    <row r="185" spans="1:5" x14ac:dyDescent="0.2">
      <c r="A185" s="27">
        <v>42978</v>
      </c>
      <c r="B185" s="25">
        <f t="shared" si="2"/>
        <v>42978</v>
      </c>
      <c r="C185">
        <v>13.444000239999999</v>
      </c>
      <c r="D185">
        <v>2.8</v>
      </c>
      <c r="E185">
        <v>1.97300005</v>
      </c>
    </row>
    <row r="186" spans="1:5" x14ac:dyDescent="0.2">
      <c r="A186" s="27">
        <v>42979</v>
      </c>
      <c r="B186" s="25">
        <f t="shared" si="2"/>
        <v>42979</v>
      </c>
      <c r="C186">
        <v>13.751000400000001</v>
      </c>
      <c r="D186">
        <v>0</v>
      </c>
      <c r="E186">
        <v>2.9749999049999998</v>
      </c>
    </row>
    <row r="187" spans="1:5" x14ac:dyDescent="0.2">
      <c r="A187" s="27">
        <v>42980</v>
      </c>
      <c r="B187" s="25">
        <f t="shared" si="2"/>
        <v>42980</v>
      </c>
      <c r="C187">
        <v>12.74800014</v>
      </c>
      <c r="D187">
        <v>0</v>
      </c>
      <c r="E187">
        <v>2.90199995</v>
      </c>
    </row>
    <row r="188" spans="1:5" x14ac:dyDescent="0.2">
      <c r="A188" s="27">
        <v>42981</v>
      </c>
      <c r="B188" s="25">
        <f t="shared" si="2"/>
        <v>42981</v>
      </c>
      <c r="C188">
        <v>12.833999629999999</v>
      </c>
      <c r="D188">
        <v>1.3</v>
      </c>
      <c r="E188">
        <v>2.5</v>
      </c>
    </row>
    <row r="189" spans="1:5" x14ac:dyDescent="0.2">
      <c r="A189" s="27">
        <v>42982</v>
      </c>
      <c r="B189" s="25">
        <f t="shared" si="2"/>
        <v>42982</v>
      </c>
      <c r="C189">
        <v>12.82900047</v>
      </c>
      <c r="D189">
        <v>0.1</v>
      </c>
      <c r="E189">
        <v>3.2000000480000002</v>
      </c>
    </row>
    <row r="190" spans="1:5" x14ac:dyDescent="0.2">
      <c r="A190" s="27">
        <v>42983</v>
      </c>
      <c r="B190" s="25">
        <f t="shared" si="2"/>
        <v>42983</v>
      </c>
      <c r="C190">
        <v>14.977000240000001</v>
      </c>
      <c r="D190">
        <v>1.1000000000000001</v>
      </c>
      <c r="E190">
        <v>2.3900001049999999</v>
      </c>
    </row>
    <row r="191" spans="1:5" x14ac:dyDescent="0.2">
      <c r="A191" s="27">
        <v>42984</v>
      </c>
      <c r="B191" s="25">
        <f t="shared" si="2"/>
        <v>42984</v>
      </c>
      <c r="C191">
        <v>15.65100002</v>
      </c>
      <c r="D191">
        <v>16.399999999999999</v>
      </c>
      <c r="E191">
        <v>0.82899999599999996</v>
      </c>
    </row>
    <row r="192" spans="1:5" x14ac:dyDescent="0.2">
      <c r="A192" s="27">
        <v>42985</v>
      </c>
      <c r="B192" s="25">
        <f t="shared" si="2"/>
        <v>42985</v>
      </c>
      <c r="C192">
        <v>14.93000031</v>
      </c>
      <c r="D192">
        <v>0.1</v>
      </c>
      <c r="E192">
        <v>1.963999987</v>
      </c>
    </row>
    <row r="193" spans="1:5" x14ac:dyDescent="0.2">
      <c r="A193" s="27">
        <v>42986</v>
      </c>
      <c r="B193" s="25">
        <f t="shared" si="2"/>
        <v>42986</v>
      </c>
      <c r="C193">
        <v>14.541000370000001</v>
      </c>
      <c r="D193">
        <v>21</v>
      </c>
      <c r="E193">
        <v>1.501000047</v>
      </c>
    </row>
    <row r="194" spans="1:5" x14ac:dyDescent="0.2">
      <c r="A194" s="27">
        <v>42987</v>
      </c>
      <c r="B194" s="25">
        <f t="shared" si="2"/>
        <v>42987</v>
      </c>
      <c r="C194">
        <v>13.67300034</v>
      </c>
      <c r="D194">
        <v>14</v>
      </c>
      <c r="E194">
        <v>1.4769999979999999</v>
      </c>
    </row>
    <row r="195" spans="1:5" x14ac:dyDescent="0.2">
      <c r="A195" s="27">
        <v>42988</v>
      </c>
      <c r="B195" s="25">
        <f t="shared" ref="B195:B258" si="3">A195</f>
        <v>42988</v>
      </c>
      <c r="C195">
        <v>14.333999629999999</v>
      </c>
      <c r="D195">
        <v>9.9</v>
      </c>
      <c r="E195">
        <v>2.0390000339999999</v>
      </c>
    </row>
    <row r="196" spans="1:5" x14ac:dyDescent="0.2">
      <c r="A196" s="27">
        <v>42989</v>
      </c>
      <c r="B196" s="25">
        <f t="shared" si="3"/>
        <v>42989</v>
      </c>
      <c r="C196">
        <v>13.852999690000001</v>
      </c>
      <c r="D196">
        <v>34</v>
      </c>
      <c r="E196">
        <v>1.3930000069999999</v>
      </c>
    </row>
    <row r="197" spans="1:5" x14ac:dyDescent="0.2">
      <c r="A197" s="27">
        <v>42990</v>
      </c>
      <c r="B197" s="25">
        <f t="shared" si="3"/>
        <v>42990</v>
      </c>
      <c r="C197">
        <v>14.35900021</v>
      </c>
      <c r="D197">
        <v>4.7</v>
      </c>
      <c r="E197">
        <v>2.0409998890000001</v>
      </c>
    </row>
    <row r="198" spans="1:5" x14ac:dyDescent="0.2">
      <c r="A198" s="27">
        <v>42991</v>
      </c>
      <c r="B198" s="25">
        <f t="shared" si="3"/>
        <v>42991</v>
      </c>
      <c r="C198">
        <v>12.79899979</v>
      </c>
      <c r="D198">
        <v>29.8</v>
      </c>
      <c r="E198">
        <v>0.80000001200000004</v>
      </c>
    </row>
    <row r="199" spans="1:5" x14ac:dyDescent="0.2">
      <c r="A199" s="27">
        <v>42992</v>
      </c>
      <c r="B199" s="25">
        <f t="shared" si="3"/>
        <v>42992</v>
      </c>
      <c r="C199">
        <v>12.902000429999999</v>
      </c>
      <c r="D199">
        <v>8.4</v>
      </c>
      <c r="E199">
        <v>1.90199995</v>
      </c>
    </row>
    <row r="200" spans="1:5" x14ac:dyDescent="0.2">
      <c r="A200" s="27">
        <v>42993</v>
      </c>
      <c r="B200" s="25">
        <f t="shared" si="3"/>
        <v>42993</v>
      </c>
      <c r="C200">
        <v>12.626000400000001</v>
      </c>
      <c r="D200">
        <v>7.5</v>
      </c>
      <c r="E200">
        <v>2.3529999259999999</v>
      </c>
    </row>
    <row r="201" spans="1:5" x14ac:dyDescent="0.2">
      <c r="A201" s="27">
        <v>42994</v>
      </c>
      <c r="B201" s="25">
        <f t="shared" si="3"/>
        <v>42994</v>
      </c>
      <c r="C201">
        <v>12.239000320000001</v>
      </c>
      <c r="D201">
        <v>11.9</v>
      </c>
      <c r="E201">
        <v>1.934999943</v>
      </c>
    </row>
    <row r="202" spans="1:5" x14ac:dyDescent="0.2">
      <c r="A202" s="27">
        <v>42995</v>
      </c>
      <c r="B202" s="25">
        <f t="shared" si="3"/>
        <v>42995</v>
      </c>
      <c r="C202">
        <v>10.82299995</v>
      </c>
      <c r="D202">
        <v>2.2000000000000002</v>
      </c>
      <c r="E202">
        <v>1.3999999759999999</v>
      </c>
    </row>
    <row r="203" spans="1:5" x14ac:dyDescent="0.2">
      <c r="A203" s="27">
        <v>42996</v>
      </c>
      <c r="B203" s="25">
        <f t="shared" si="3"/>
        <v>42996</v>
      </c>
      <c r="C203">
        <v>10.31200027</v>
      </c>
      <c r="D203">
        <v>0.1</v>
      </c>
      <c r="E203">
        <v>2.233999968</v>
      </c>
    </row>
    <row r="204" spans="1:5" x14ac:dyDescent="0.2">
      <c r="A204" s="27">
        <v>42997</v>
      </c>
      <c r="B204" s="25">
        <f t="shared" si="3"/>
        <v>42997</v>
      </c>
      <c r="C204">
        <v>12.230999949999999</v>
      </c>
      <c r="D204">
        <v>7.2</v>
      </c>
      <c r="E204">
        <v>1.1920000310000001</v>
      </c>
    </row>
    <row r="205" spans="1:5" x14ac:dyDescent="0.2">
      <c r="A205" s="27">
        <v>42998</v>
      </c>
      <c r="B205" s="25">
        <f t="shared" si="3"/>
        <v>42998</v>
      </c>
      <c r="C205">
        <v>13.27600002</v>
      </c>
      <c r="D205">
        <v>10.5</v>
      </c>
      <c r="E205">
        <v>1.6269999740000001</v>
      </c>
    </row>
    <row r="206" spans="1:5" x14ac:dyDescent="0.2">
      <c r="A206" s="27">
        <v>42999</v>
      </c>
      <c r="B206" s="25">
        <f t="shared" si="3"/>
        <v>42999</v>
      </c>
      <c r="C206">
        <v>14.34399986</v>
      </c>
      <c r="D206">
        <v>2</v>
      </c>
      <c r="E206">
        <v>1.0909999610000001</v>
      </c>
    </row>
    <row r="207" spans="1:5" x14ac:dyDescent="0.2">
      <c r="A207" s="27">
        <v>43000</v>
      </c>
      <c r="B207" s="25">
        <f t="shared" si="3"/>
        <v>43000</v>
      </c>
      <c r="C207">
        <v>13.402000429999999</v>
      </c>
      <c r="D207">
        <v>0.1</v>
      </c>
      <c r="E207">
        <v>1.2719999550000001</v>
      </c>
    </row>
    <row r="208" spans="1:5" x14ac:dyDescent="0.2">
      <c r="A208" s="27">
        <v>43001</v>
      </c>
      <c r="B208" s="25">
        <f t="shared" si="3"/>
        <v>43001</v>
      </c>
      <c r="C208">
        <v>13.315999980000001</v>
      </c>
      <c r="D208">
        <v>0.1</v>
      </c>
      <c r="E208">
        <v>2.1989998819999999</v>
      </c>
    </row>
    <row r="209" spans="1:5" x14ac:dyDescent="0.2">
      <c r="A209" s="27">
        <v>43002</v>
      </c>
      <c r="B209" s="25">
        <f t="shared" si="3"/>
        <v>43002</v>
      </c>
      <c r="C209">
        <v>13.25300026</v>
      </c>
      <c r="D209">
        <v>0.3</v>
      </c>
      <c r="E209">
        <v>0.60799998</v>
      </c>
    </row>
    <row r="210" spans="1:5" x14ac:dyDescent="0.2">
      <c r="A210" s="27">
        <v>43003</v>
      </c>
      <c r="B210" s="25">
        <f t="shared" si="3"/>
        <v>43003</v>
      </c>
      <c r="C210">
        <v>14.600000380000001</v>
      </c>
      <c r="D210">
        <v>0.1</v>
      </c>
      <c r="E210">
        <v>1.4470000270000001</v>
      </c>
    </row>
    <row r="211" spans="1:5" x14ac:dyDescent="0.2">
      <c r="A211" s="27">
        <v>43004</v>
      </c>
      <c r="B211" s="25">
        <f t="shared" si="3"/>
        <v>43004</v>
      </c>
      <c r="C211">
        <v>14.597000120000001</v>
      </c>
      <c r="D211">
        <v>0.4</v>
      </c>
      <c r="E211">
        <v>1.1990000009999999</v>
      </c>
    </row>
    <row r="212" spans="1:5" x14ac:dyDescent="0.2">
      <c r="A212" s="27">
        <v>43005</v>
      </c>
      <c r="B212" s="25">
        <f t="shared" si="3"/>
        <v>43005</v>
      </c>
      <c r="C212">
        <v>15.211000439999999</v>
      </c>
      <c r="D212">
        <v>0</v>
      </c>
      <c r="E212">
        <v>1.6000000240000001</v>
      </c>
    </row>
    <row r="213" spans="1:5" x14ac:dyDescent="0.2">
      <c r="A213" s="27">
        <v>43006</v>
      </c>
      <c r="B213" s="25">
        <f t="shared" si="3"/>
        <v>43006</v>
      </c>
      <c r="C213">
        <v>13.59000015</v>
      </c>
      <c r="D213">
        <v>2.8</v>
      </c>
      <c r="E213">
        <v>0.89999997600000003</v>
      </c>
    </row>
    <row r="214" spans="1:5" x14ac:dyDescent="0.2">
      <c r="A214" s="27">
        <v>43007</v>
      </c>
      <c r="B214" s="25">
        <f t="shared" si="3"/>
        <v>43007</v>
      </c>
      <c r="C214">
        <v>14.60999966</v>
      </c>
      <c r="D214">
        <v>0</v>
      </c>
      <c r="E214">
        <v>1.1000000240000001</v>
      </c>
    </row>
    <row r="215" spans="1:5" x14ac:dyDescent="0.2">
      <c r="A215" s="27">
        <v>43008</v>
      </c>
      <c r="B215" s="25">
        <f t="shared" si="3"/>
        <v>43008</v>
      </c>
      <c r="C215">
        <v>13.675999640000001</v>
      </c>
      <c r="D215">
        <v>14.4</v>
      </c>
      <c r="E215">
        <v>0.20000000300000001</v>
      </c>
    </row>
    <row r="216" spans="1:5" x14ac:dyDescent="0.2">
      <c r="A216" s="27">
        <v>43009</v>
      </c>
      <c r="B216" s="25">
        <f t="shared" si="3"/>
        <v>43009</v>
      </c>
      <c r="C216">
        <v>13.38700008</v>
      </c>
      <c r="D216">
        <v>5.6</v>
      </c>
      <c r="E216">
        <v>2</v>
      </c>
    </row>
    <row r="217" spans="1:5" x14ac:dyDescent="0.2">
      <c r="A217" s="27">
        <v>43010</v>
      </c>
      <c r="B217" s="25">
        <f t="shared" si="3"/>
        <v>43010</v>
      </c>
      <c r="C217">
        <v>13.805999760000001</v>
      </c>
      <c r="D217">
        <v>23.2</v>
      </c>
      <c r="E217">
        <v>1.2999999520000001</v>
      </c>
    </row>
    <row r="218" spans="1:5" x14ac:dyDescent="0.2">
      <c r="A218" s="27">
        <v>43011</v>
      </c>
      <c r="B218" s="25">
        <f t="shared" si="3"/>
        <v>43011</v>
      </c>
      <c r="C218">
        <v>12.440999980000001</v>
      </c>
      <c r="D218">
        <v>7.8</v>
      </c>
      <c r="E218">
        <v>1.3170000310000001</v>
      </c>
    </row>
    <row r="219" spans="1:5" x14ac:dyDescent="0.2">
      <c r="A219" s="27">
        <v>43012</v>
      </c>
      <c r="B219" s="25">
        <f t="shared" si="3"/>
        <v>43012</v>
      </c>
      <c r="C219">
        <v>11.68500042</v>
      </c>
      <c r="D219">
        <v>10.8</v>
      </c>
      <c r="E219">
        <v>0.36300000500000001</v>
      </c>
    </row>
    <row r="220" spans="1:5" x14ac:dyDescent="0.2">
      <c r="A220" s="27">
        <v>43013</v>
      </c>
      <c r="B220" s="25">
        <f t="shared" si="3"/>
        <v>43013</v>
      </c>
      <c r="C220">
        <v>10.46800041</v>
      </c>
      <c r="D220">
        <v>12.7</v>
      </c>
      <c r="E220">
        <v>0.814999998</v>
      </c>
    </row>
    <row r="221" spans="1:5" x14ac:dyDescent="0.2">
      <c r="A221" s="27">
        <v>43014</v>
      </c>
      <c r="B221" s="25">
        <f t="shared" si="3"/>
        <v>43014</v>
      </c>
      <c r="C221">
        <v>12.27600002</v>
      </c>
      <c r="D221">
        <v>2.4</v>
      </c>
      <c r="E221">
        <v>1.8999999759999999</v>
      </c>
    </row>
    <row r="222" spans="1:5" x14ac:dyDescent="0.2">
      <c r="A222" s="27">
        <v>43015</v>
      </c>
      <c r="B222" s="25">
        <f t="shared" si="3"/>
        <v>43015</v>
      </c>
      <c r="C222">
        <v>10.92199993</v>
      </c>
      <c r="D222">
        <v>14</v>
      </c>
      <c r="E222">
        <v>0.40000000600000002</v>
      </c>
    </row>
    <row r="223" spans="1:5" x14ac:dyDescent="0.2">
      <c r="A223" s="27">
        <v>43016</v>
      </c>
      <c r="B223" s="25">
        <f t="shared" si="3"/>
        <v>43016</v>
      </c>
      <c r="C223">
        <v>8.5799999239999991</v>
      </c>
      <c r="D223">
        <v>0.1</v>
      </c>
      <c r="E223">
        <v>1.7999999520000001</v>
      </c>
    </row>
    <row r="224" spans="1:5" x14ac:dyDescent="0.2">
      <c r="A224" s="27">
        <v>43017</v>
      </c>
      <c r="B224" s="25">
        <f t="shared" si="3"/>
        <v>43017</v>
      </c>
      <c r="C224">
        <v>9.4919996260000001</v>
      </c>
      <c r="D224">
        <v>0.5</v>
      </c>
      <c r="E224">
        <v>1.2200000289999999</v>
      </c>
    </row>
    <row r="225" spans="1:5" x14ac:dyDescent="0.2">
      <c r="A225" s="27">
        <v>43018</v>
      </c>
      <c r="B225" s="25">
        <f t="shared" si="3"/>
        <v>43018</v>
      </c>
      <c r="C225">
        <v>11.33199978</v>
      </c>
      <c r="D225">
        <v>5.3</v>
      </c>
      <c r="E225">
        <v>0.51099997799999997</v>
      </c>
    </row>
    <row r="226" spans="1:5" x14ac:dyDescent="0.2">
      <c r="A226" s="27">
        <v>43019</v>
      </c>
      <c r="B226" s="25">
        <f t="shared" si="3"/>
        <v>43019</v>
      </c>
      <c r="C226">
        <v>13.60499954</v>
      </c>
      <c r="D226">
        <v>7.4</v>
      </c>
      <c r="E226">
        <v>0.44299998899999998</v>
      </c>
    </row>
    <row r="227" spans="1:5" x14ac:dyDescent="0.2">
      <c r="A227" s="27">
        <v>43020</v>
      </c>
      <c r="B227" s="25">
        <f t="shared" si="3"/>
        <v>43020</v>
      </c>
      <c r="C227">
        <v>12.48400021</v>
      </c>
      <c r="D227">
        <v>16</v>
      </c>
      <c r="E227">
        <v>1.1150000099999999</v>
      </c>
    </row>
    <row r="228" spans="1:5" x14ac:dyDescent="0.2">
      <c r="A228" s="27">
        <v>43021</v>
      </c>
      <c r="B228" s="25">
        <f t="shared" si="3"/>
        <v>43021</v>
      </c>
      <c r="C228">
        <v>13.01200008</v>
      </c>
      <c r="D228">
        <v>0.4</v>
      </c>
      <c r="E228">
        <v>0.60000002399999997</v>
      </c>
    </row>
    <row r="229" spans="1:5" x14ac:dyDescent="0.2">
      <c r="A229" s="27">
        <v>43022</v>
      </c>
      <c r="B229" s="25">
        <f t="shared" si="3"/>
        <v>43022</v>
      </c>
      <c r="C229">
        <v>15.20300007</v>
      </c>
      <c r="D229">
        <v>2.2999999999999998</v>
      </c>
      <c r="E229">
        <v>0.33500000800000002</v>
      </c>
    </row>
    <row r="230" spans="1:5" x14ac:dyDescent="0.2">
      <c r="A230" s="27">
        <v>43023</v>
      </c>
      <c r="B230" s="25">
        <f t="shared" si="3"/>
        <v>43023</v>
      </c>
      <c r="C230">
        <v>14.897000309999999</v>
      </c>
      <c r="D230">
        <v>0</v>
      </c>
      <c r="E230">
        <v>1.1000000240000001</v>
      </c>
    </row>
    <row r="231" spans="1:5" x14ac:dyDescent="0.2">
      <c r="A231" s="27">
        <v>43024</v>
      </c>
      <c r="B231" s="25">
        <f t="shared" si="3"/>
        <v>43024</v>
      </c>
      <c r="C231">
        <v>14.96800041</v>
      </c>
      <c r="D231">
        <v>0</v>
      </c>
      <c r="E231">
        <v>0.797999978</v>
      </c>
    </row>
    <row r="232" spans="1:5" x14ac:dyDescent="0.2">
      <c r="A232" s="27">
        <v>43025</v>
      </c>
      <c r="B232" s="25">
        <f t="shared" si="3"/>
        <v>43025</v>
      </c>
      <c r="C232">
        <v>14.43500042</v>
      </c>
      <c r="D232">
        <v>0</v>
      </c>
      <c r="E232">
        <v>0.88999998599999997</v>
      </c>
    </row>
    <row r="233" spans="1:5" x14ac:dyDescent="0.2">
      <c r="A233" s="27">
        <v>43026</v>
      </c>
      <c r="B233" s="25">
        <f t="shared" si="3"/>
        <v>43026</v>
      </c>
      <c r="C233">
        <v>12.48400021</v>
      </c>
      <c r="D233">
        <v>5.9</v>
      </c>
      <c r="E233">
        <v>0.40000000600000002</v>
      </c>
    </row>
    <row r="234" spans="1:5" x14ac:dyDescent="0.2">
      <c r="A234" s="27">
        <v>43027</v>
      </c>
      <c r="B234" s="25">
        <f t="shared" si="3"/>
        <v>43027</v>
      </c>
      <c r="C234">
        <v>12.10400009</v>
      </c>
      <c r="D234">
        <v>1.8</v>
      </c>
      <c r="E234">
        <v>0.30000001199999998</v>
      </c>
    </row>
    <row r="235" spans="1:5" x14ac:dyDescent="0.2">
      <c r="A235" s="27">
        <v>43028</v>
      </c>
      <c r="B235" s="25">
        <f t="shared" si="3"/>
        <v>43028</v>
      </c>
      <c r="C235">
        <v>13.15400028</v>
      </c>
      <c r="D235">
        <v>1</v>
      </c>
      <c r="E235">
        <v>0.30000001199999998</v>
      </c>
    </row>
    <row r="236" spans="1:5" x14ac:dyDescent="0.2">
      <c r="A236" s="27">
        <v>43029</v>
      </c>
      <c r="B236" s="25">
        <f t="shared" si="3"/>
        <v>43029</v>
      </c>
      <c r="C236">
        <v>11.81000042</v>
      </c>
      <c r="D236">
        <v>6.5</v>
      </c>
      <c r="E236">
        <v>0.60000002399999997</v>
      </c>
    </row>
    <row r="237" spans="1:5" x14ac:dyDescent="0.2">
      <c r="A237" s="27">
        <v>43030</v>
      </c>
      <c r="B237" s="25">
        <f t="shared" si="3"/>
        <v>43030</v>
      </c>
      <c r="C237">
        <v>10.336000439999999</v>
      </c>
      <c r="D237">
        <v>2.2000000000000002</v>
      </c>
      <c r="E237">
        <v>0.56800001899999997</v>
      </c>
    </row>
    <row r="238" spans="1:5" x14ac:dyDescent="0.2">
      <c r="A238" s="27">
        <v>43031</v>
      </c>
      <c r="B238" s="25">
        <f t="shared" si="3"/>
        <v>43031</v>
      </c>
      <c r="C238">
        <v>10.001000400000001</v>
      </c>
      <c r="D238">
        <v>0</v>
      </c>
      <c r="E238">
        <v>0.69999998799999996</v>
      </c>
    </row>
    <row r="239" spans="1:5" x14ac:dyDescent="0.2">
      <c r="A239" s="27">
        <v>43032</v>
      </c>
      <c r="B239" s="25">
        <f t="shared" si="3"/>
        <v>43032</v>
      </c>
      <c r="C239">
        <v>11.708000180000001</v>
      </c>
      <c r="D239">
        <v>4</v>
      </c>
      <c r="E239">
        <v>0.191</v>
      </c>
    </row>
    <row r="240" spans="1:5" x14ac:dyDescent="0.2">
      <c r="A240" s="27">
        <v>43033</v>
      </c>
      <c r="B240" s="25">
        <f t="shared" si="3"/>
        <v>43033</v>
      </c>
      <c r="C240">
        <v>13.102000240000001</v>
      </c>
      <c r="D240">
        <v>5.0999999999999996</v>
      </c>
      <c r="E240">
        <v>0.60000002399999997</v>
      </c>
    </row>
    <row r="241" spans="1:5" x14ac:dyDescent="0.2">
      <c r="A241" s="27">
        <v>43034</v>
      </c>
      <c r="B241" s="25">
        <f t="shared" si="3"/>
        <v>43034</v>
      </c>
      <c r="C241">
        <v>12.04300022</v>
      </c>
      <c r="D241">
        <v>1</v>
      </c>
      <c r="E241">
        <v>0.69999998799999996</v>
      </c>
    </row>
    <row r="242" spans="1:5" x14ac:dyDescent="0.2">
      <c r="A242" s="27">
        <v>43035</v>
      </c>
      <c r="B242" s="25">
        <f t="shared" si="3"/>
        <v>43035</v>
      </c>
      <c r="C242">
        <v>10.777000429999999</v>
      </c>
      <c r="D242">
        <v>0.9</v>
      </c>
      <c r="E242">
        <v>0.89999997600000003</v>
      </c>
    </row>
    <row r="243" spans="1:5" x14ac:dyDescent="0.2">
      <c r="A243" s="27">
        <v>43036</v>
      </c>
      <c r="B243" s="25">
        <f t="shared" si="3"/>
        <v>43036</v>
      </c>
      <c r="C243">
        <v>11.0340004</v>
      </c>
      <c r="D243">
        <v>6.6</v>
      </c>
      <c r="E243">
        <v>0.381000012</v>
      </c>
    </row>
    <row r="244" spans="1:5" x14ac:dyDescent="0.2">
      <c r="A244" s="27">
        <v>43037</v>
      </c>
      <c r="B244" s="25">
        <f t="shared" si="3"/>
        <v>43037</v>
      </c>
      <c r="C244">
        <v>9.0620002750000008</v>
      </c>
      <c r="D244">
        <v>3.9</v>
      </c>
      <c r="E244">
        <v>1.06099999</v>
      </c>
    </row>
    <row r="245" spans="1:5" x14ac:dyDescent="0.2">
      <c r="A245" s="27">
        <v>43038</v>
      </c>
      <c r="B245" s="25">
        <f t="shared" si="3"/>
        <v>43038</v>
      </c>
      <c r="C245">
        <v>5.9289999010000001</v>
      </c>
      <c r="D245">
        <v>0.9</v>
      </c>
      <c r="E245">
        <v>0.90399998400000003</v>
      </c>
    </row>
    <row r="246" spans="1:5" x14ac:dyDescent="0.2">
      <c r="A246" s="27">
        <v>43039</v>
      </c>
      <c r="B246" s="25">
        <f t="shared" si="3"/>
        <v>43039</v>
      </c>
      <c r="C246">
        <v>8.8739995960000009</v>
      </c>
      <c r="D246">
        <v>3.6</v>
      </c>
      <c r="E246">
        <v>0.40000000600000002</v>
      </c>
    </row>
    <row r="247" spans="1:5" x14ac:dyDescent="0.2">
      <c r="A247" s="27">
        <v>43040</v>
      </c>
      <c r="B247" s="25">
        <f t="shared" si="3"/>
        <v>43040</v>
      </c>
      <c r="C247">
        <v>12.11200047</v>
      </c>
      <c r="D247">
        <v>5.7</v>
      </c>
      <c r="E247">
        <v>0.20900000599999999</v>
      </c>
    </row>
    <row r="248" spans="1:5" x14ac:dyDescent="0.2">
      <c r="A248" s="27">
        <v>43041</v>
      </c>
      <c r="B248" s="25">
        <f t="shared" si="3"/>
        <v>43041</v>
      </c>
      <c r="C248">
        <v>10.25599957</v>
      </c>
      <c r="D248">
        <v>3.3</v>
      </c>
      <c r="E248">
        <v>0.5</v>
      </c>
    </row>
    <row r="249" spans="1:5" x14ac:dyDescent="0.2">
      <c r="A249" s="27">
        <v>43042</v>
      </c>
      <c r="B249" s="25">
        <f t="shared" si="3"/>
        <v>43042</v>
      </c>
      <c r="C249">
        <v>9.2110004429999996</v>
      </c>
      <c r="D249">
        <v>1.3</v>
      </c>
      <c r="E249">
        <v>0.40000000600000002</v>
      </c>
    </row>
    <row r="250" spans="1:5" x14ac:dyDescent="0.2">
      <c r="A250" s="27">
        <v>43043</v>
      </c>
      <c r="B250" s="25">
        <f t="shared" si="3"/>
        <v>43043</v>
      </c>
      <c r="C250">
        <v>9.8719997409999998</v>
      </c>
      <c r="D250">
        <v>1.1000000000000001</v>
      </c>
      <c r="E250">
        <v>0.30000001199999998</v>
      </c>
    </row>
    <row r="251" spans="1:5" x14ac:dyDescent="0.2">
      <c r="A251" s="27">
        <v>43044</v>
      </c>
      <c r="B251" s="25">
        <f t="shared" si="3"/>
        <v>43044</v>
      </c>
      <c r="C251">
        <v>8.0159997940000007</v>
      </c>
      <c r="D251">
        <v>4.9000000000000004</v>
      </c>
      <c r="E251">
        <v>0.40000000600000002</v>
      </c>
    </row>
    <row r="252" spans="1:5" x14ac:dyDescent="0.2">
      <c r="A252" s="27">
        <v>43045</v>
      </c>
      <c r="B252" s="25">
        <f t="shared" si="3"/>
        <v>43045</v>
      </c>
      <c r="C252">
        <v>6.0739998819999999</v>
      </c>
      <c r="D252">
        <v>2.7</v>
      </c>
      <c r="E252">
        <v>0.797999978</v>
      </c>
    </row>
    <row r="253" spans="1:5" x14ac:dyDescent="0.2">
      <c r="A253" s="27">
        <v>43046</v>
      </c>
      <c r="B253" s="25">
        <f t="shared" si="3"/>
        <v>43046</v>
      </c>
      <c r="C253">
        <v>5.0130000109999999</v>
      </c>
      <c r="D253">
        <v>0.6</v>
      </c>
      <c r="E253">
        <v>0.80000001200000004</v>
      </c>
    </row>
    <row r="254" spans="1:5" x14ac:dyDescent="0.2">
      <c r="A254" s="27">
        <v>43047</v>
      </c>
      <c r="B254" s="25">
        <f t="shared" si="3"/>
        <v>43047</v>
      </c>
      <c r="C254">
        <v>6.0069999689999998</v>
      </c>
      <c r="D254">
        <v>0</v>
      </c>
      <c r="E254">
        <v>0.50999998999999996</v>
      </c>
    </row>
    <row r="255" spans="1:5" x14ac:dyDescent="0.2">
      <c r="A255" s="27">
        <v>43048</v>
      </c>
      <c r="B255" s="25">
        <f t="shared" si="3"/>
        <v>43048</v>
      </c>
      <c r="C255">
        <v>7.8550000190000002</v>
      </c>
      <c r="D255">
        <v>1.7</v>
      </c>
      <c r="E255">
        <v>0.20000000300000001</v>
      </c>
    </row>
    <row r="256" spans="1:5" x14ac:dyDescent="0.2">
      <c r="A256" s="27">
        <v>43049</v>
      </c>
      <c r="B256" s="25">
        <f t="shared" si="3"/>
        <v>43049</v>
      </c>
      <c r="C256">
        <v>7.1160001749999999</v>
      </c>
      <c r="D256">
        <v>6.8</v>
      </c>
      <c r="E256">
        <v>0.30000001199999998</v>
      </c>
    </row>
    <row r="257" spans="1:5" x14ac:dyDescent="0.2">
      <c r="A257" s="27">
        <v>43050</v>
      </c>
      <c r="B257" s="25">
        <f t="shared" si="3"/>
        <v>43050</v>
      </c>
      <c r="C257">
        <v>5.3689999579999999</v>
      </c>
      <c r="D257">
        <v>4.9000000000000004</v>
      </c>
      <c r="E257">
        <v>0.5</v>
      </c>
    </row>
    <row r="258" spans="1:5" x14ac:dyDescent="0.2">
      <c r="A258" s="27">
        <v>43051</v>
      </c>
      <c r="B258" s="25">
        <f t="shared" si="3"/>
        <v>43051</v>
      </c>
      <c r="C258">
        <v>4.8870000840000003</v>
      </c>
      <c r="D258">
        <v>2.6</v>
      </c>
      <c r="E258">
        <v>0.30000001199999998</v>
      </c>
    </row>
    <row r="259" spans="1:5" x14ac:dyDescent="0.2">
      <c r="A259" s="27">
        <v>43052</v>
      </c>
      <c r="B259" s="25">
        <f t="shared" ref="B259:B322" si="4">A259</f>
        <v>43052</v>
      </c>
      <c r="C259">
        <v>2.9349999430000002</v>
      </c>
      <c r="D259">
        <v>0.4</v>
      </c>
      <c r="E259">
        <v>0.60000002399999997</v>
      </c>
    </row>
    <row r="260" spans="1:5" x14ac:dyDescent="0.2">
      <c r="A260" s="27">
        <v>43053</v>
      </c>
      <c r="B260" s="25">
        <f t="shared" si="4"/>
        <v>43053</v>
      </c>
      <c r="C260">
        <v>6.6389999389999996</v>
      </c>
      <c r="D260">
        <v>7</v>
      </c>
      <c r="E260">
        <v>0.40000000600000002</v>
      </c>
    </row>
    <row r="261" spans="1:5" x14ac:dyDescent="0.2">
      <c r="A261" s="27">
        <v>43054</v>
      </c>
      <c r="B261" s="25">
        <f t="shared" si="4"/>
        <v>43054</v>
      </c>
      <c r="C261">
        <v>6.8860001559999997</v>
      </c>
      <c r="D261">
        <v>0.4</v>
      </c>
      <c r="E261">
        <v>0.60000002399999997</v>
      </c>
    </row>
    <row r="262" spans="1:5" x14ac:dyDescent="0.2">
      <c r="A262" s="27">
        <v>43055</v>
      </c>
      <c r="B262" s="25">
        <f t="shared" si="4"/>
        <v>43055</v>
      </c>
      <c r="C262">
        <v>7.5729999540000001</v>
      </c>
      <c r="D262">
        <v>5.2</v>
      </c>
      <c r="E262">
        <v>0.105999999</v>
      </c>
    </row>
    <row r="263" spans="1:5" x14ac:dyDescent="0.2">
      <c r="A263" s="27">
        <v>43056</v>
      </c>
      <c r="B263" s="25">
        <f t="shared" si="4"/>
        <v>43056</v>
      </c>
      <c r="C263">
        <v>6.7610001559999997</v>
      </c>
      <c r="D263">
        <v>4</v>
      </c>
      <c r="E263">
        <v>0.5</v>
      </c>
    </row>
    <row r="264" spans="1:5" x14ac:dyDescent="0.2">
      <c r="A264" s="27">
        <v>43057</v>
      </c>
      <c r="B264" s="25">
        <f t="shared" si="4"/>
        <v>43057</v>
      </c>
      <c r="C264">
        <v>6.2890000339999999</v>
      </c>
      <c r="D264">
        <v>13.7</v>
      </c>
      <c r="E264">
        <v>0.40000000600000002</v>
      </c>
    </row>
    <row r="265" spans="1:5" x14ac:dyDescent="0.2">
      <c r="A265" s="27">
        <v>43058</v>
      </c>
      <c r="B265" s="25">
        <f t="shared" si="4"/>
        <v>43058</v>
      </c>
      <c r="C265">
        <v>5.2509999279999997</v>
      </c>
      <c r="D265">
        <v>5.3</v>
      </c>
      <c r="E265">
        <v>0.50599998199999996</v>
      </c>
    </row>
    <row r="266" spans="1:5" x14ac:dyDescent="0.2">
      <c r="A266" s="27">
        <v>43059</v>
      </c>
      <c r="B266" s="25">
        <f t="shared" si="4"/>
        <v>43059</v>
      </c>
      <c r="C266">
        <v>4.6789999010000001</v>
      </c>
      <c r="D266">
        <v>1.3</v>
      </c>
      <c r="E266">
        <v>0.379000008</v>
      </c>
    </row>
    <row r="267" spans="1:5" x14ac:dyDescent="0.2">
      <c r="A267" s="27">
        <v>43060</v>
      </c>
      <c r="B267" s="25">
        <f t="shared" si="4"/>
        <v>43060</v>
      </c>
      <c r="C267">
        <v>4.5209999080000003</v>
      </c>
      <c r="D267">
        <v>3.5</v>
      </c>
      <c r="E267">
        <v>0.20000000300000001</v>
      </c>
    </row>
    <row r="268" spans="1:5" x14ac:dyDescent="0.2">
      <c r="A268" s="27">
        <v>43061</v>
      </c>
      <c r="B268" s="25">
        <f t="shared" si="4"/>
        <v>43061</v>
      </c>
      <c r="C268">
        <v>9.6099996569999995</v>
      </c>
      <c r="D268">
        <v>8.5</v>
      </c>
      <c r="E268">
        <v>0.10000000100000001</v>
      </c>
    </row>
    <row r="269" spans="1:5" x14ac:dyDescent="0.2">
      <c r="A269" s="27">
        <v>43062</v>
      </c>
      <c r="B269" s="25">
        <f t="shared" si="4"/>
        <v>43062</v>
      </c>
      <c r="C269">
        <v>9.2139997480000009</v>
      </c>
      <c r="D269">
        <v>3.3</v>
      </c>
      <c r="E269">
        <v>0.10000000100000001</v>
      </c>
    </row>
    <row r="270" spans="1:5" x14ac:dyDescent="0.2">
      <c r="A270" s="27">
        <v>43063</v>
      </c>
      <c r="B270" s="25">
        <f t="shared" si="4"/>
        <v>43063</v>
      </c>
      <c r="C270">
        <v>5.7069997790000002</v>
      </c>
      <c r="D270">
        <v>2.1</v>
      </c>
      <c r="E270">
        <v>0.25799998600000001</v>
      </c>
    </row>
    <row r="271" spans="1:5" x14ac:dyDescent="0.2">
      <c r="A271" s="27">
        <v>43064</v>
      </c>
      <c r="B271" s="25">
        <f t="shared" si="4"/>
        <v>43064</v>
      </c>
      <c r="C271">
        <v>3.0360000130000002</v>
      </c>
      <c r="D271">
        <v>2.2999999999999998</v>
      </c>
      <c r="E271">
        <v>0.30000001199999998</v>
      </c>
    </row>
    <row r="272" spans="1:5" x14ac:dyDescent="0.2">
      <c r="A272" s="27">
        <v>43065</v>
      </c>
      <c r="B272" s="25">
        <f t="shared" si="4"/>
        <v>43065</v>
      </c>
      <c r="C272">
        <v>5.5859999660000001</v>
      </c>
      <c r="D272">
        <v>10.9</v>
      </c>
      <c r="E272">
        <v>0.30000001199999998</v>
      </c>
    </row>
    <row r="273" spans="1:5" x14ac:dyDescent="0.2">
      <c r="A273" s="27">
        <v>43066</v>
      </c>
      <c r="B273" s="25">
        <f t="shared" si="4"/>
        <v>43066</v>
      </c>
      <c r="C273">
        <v>5.5399999619999996</v>
      </c>
      <c r="D273">
        <v>15.4</v>
      </c>
      <c r="E273">
        <v>0.10000000100000001</v>
      </c>
    </row>
    <row r="274" spans="1:5" x14ac:dyDescent="0.2">
      <c r="A274" s="27">
        <v>43067</v>
      </c>
      <c r="B274" s="25">
        <f t="shared" si="4"/>
        <v>43067</v>
      </c>
      <c r="C274">
        <v>3.2409999370000002</v>
      </c>
      <c r="D274">
        <v>8.1999999999999993</v>
      </c>
      <c r="E274">
        <v>0.20000000300000001</v>
      </c>
    </row>
    <row r="275" spans="1:5" x14ac:dyDescent="0.2">
      <c r="A275" s="27">
        <v>43068</v>
      </c>
      <c r="B275" s="25">
        <f t="shared" si="4"/>
        <v>43068</v>
      </c>
      <c r="C275">
        <v>0.704999983</v>
      </c>
      <c r="D275">
        <v>0.2</v>
      </c>
      <c r="E275">
        <v>0.286000013</v>
      </c>
    </row>
    <row r="276" spans="1:5" x14ac:dyDescent="0.2">
      <c r="A276" s="27">
        <v>43069</v>
      </c>
      <c r="B276" s="25">
        <f t="shared" si="4"/>
        <v>43069</v>
      </c>
      <c r="C276">
        <v>-0.40799999199999998</v>
      </c>
      <c r="D276">
        <v>2.2000000000000002</v>
      </c>
      <c r="E276">
        <v>0.10000000100000001</v>
      </c>
    </row>
    <row r="277" spans="1:5" x14ac:dyDescent="0.2">
      <c r="A277" s="27">
        <v>43070</v>
      </c>
      <c r="B277" s="25">
        <f t="shared" si="4"/>
        <v>43070</v>
      </c>
      <c r="C277">
        <v>-0.191</v>
      </c>
      <c r="D277">
        <v>0</v>
      </c>
      <c r="E277">
        <v>0.30000001199999998</v>
      </c>
    </row>
    <row r="278" spans="1:5" x14ac:dyDescent="0.2">
      <c r="A278" s="27">
        <v>43071</v>
      </c>
      <c r="B278" s="25">
        <f t="shared" si="4"/>
        <v>43071</v>
      </c>
      <c r="C278">
        <v>3.5260000229999999</v>
      </c>
      <c r="D278">
        <v>4.0999999999999996</v>
      </c>
      <c r="E278">
        <v>0.20000000300000001</v>
      </c>
    </row>
    <row r="279" spans="1:5" x14ac:dyDescent="0.2">
      <c r="A279" s="27">
        <v>43072</v>
      </c>
      <c r="B279" s="25">
        <f t="shared" si="4"/>
        <v>43072</v>
      </c>
      <c r="C279">
        <v>6.0689997670000002</v>
      </c>
      <c r="D279">
        <v>6.1</v>
      </c>
      <c r="E279">
        <v>0.30000001199999998</v>
      </c>
    </row>
    <row r="280" spans="1:5" x14ac:dyDescent="0.2">
      <c r="A280" s="27">
        <v>43073</v>
      </c>
      <c r="B280" s="25">
        <f t="shared" si="4"/>
        <v>43073</v>
      </c>
      <c r="C280">
        <v>5.3119997980000004</v>
      </c>
      <c r="D280">
        <v>0.9</v>
      </c>
      <c r="E280">
        <v>0.40000000600000002</v>
      </c>
    </row>
    <row r="281" spans="1:5" x14ac:dyDescent="0.2">
      <c r="A281" s="27">
        <v>43074</v>
      </c>
      <c r="B281" s="25">
        <f t="shared" si="4"/>
        <v>43074</v>
      </c>
      <c r="C281">
        <v>8.0139999389999996</v>
      </c>
      <c r="D281">
        <v>0.9</v>
      </c>
      <c r="E281">
        <v>0.19900000100000001</v>
      </c>
    </row>
    <row r="282" spans="1:5" x14ac:dyDescent="0.2">
      <c r="A282" s="27">
        <v>43075</v>
      </c>
      <c r="B282" s="25">
        <f t="shared" si="4"/>
        <v>43075</v>
      </c>
      <c r="C282">
        <v>8.4429998400000006</v>
      </c>
      <c r="D282">
        <v>0.5</v>
      </c>
      <c r="E282">
        <v>0.10000000100000001</v>
      </c>
    </row>
    <row r="283" spans="1:5" x14ac:dyDescent="0.2">
      <c r="A283" s="27">
        <v>43076</v>
      </c>
      <c r="B283" s="25">
        <f t="shared" si="4"/>
        <v>43076</v>
      </c>
      <c r="C283">
        <v>7.6719999310000002</v>
      </c>
      <c r="D283">
        <v>11.4</v>
      </c>
      <c r="E283">
        <v>0</v>
      </c>
    </row>
    <row r="284" spans="1:5" x14ac:dyDescent="0.2">
      <c r="A284" s="27">
        <v>43077</v>
      </c>
      <c r="B284" s="25">
        <f t="shared" si="4"/>
        <v>43077</v>
      </c>
      <c r="C284">
        <v>4.1799998279999997</v>
      </c>
      <c r="D284">
        <v>4.0999999999999996</v>
      </c>
      <c r="E284">
        <v>0.22499999400000001</v>
      </c>
    </row>
    <row r="285" spans="1:5" x14ac:dyDescent="0.2">
      <c r="A285" s="27">
        <v>43078</v>
      </c>
      <c r="B285" s="25">
        <f t="shared" si="4"/>
        <v>43078</v>
      </c>
      <c r="C285">
        <v>2.9990000719999999</v>
      </c>
      <c r="D285">
        <v>6.2</v>
      </c>
      <c r="E285">
        <v>0.20000000300000001</v>
      </c>
    </row>
    <row r="286" spans="1:5" x14ac:dyDescent="0.2">
      <c r="A286" s="27">
        <v>43079</v>
      </c>
      <c r="B286" s="25">
        <f t="shared" si="4"/>
        <v>43079</v>
      </c>
      <c r="C286">
        <v>0.430999994</v>
      </c>
      <c r="D286">
        <v>4.5999999999999996</v>
      </c>
      <c r="E286">
        <v>0.10000000100000001</v>
      </c>
    </row>
    <row r="287" spans="1:5" x14ac:dyDescent="0.2">
      <c r="A287" s="27">
        <v>43080</v>
      </c>
      <c r="B287" s="25">
        <f t="shared" si="4"/>
        <v>43080</v>
      </c>
      <c r="C287">
        <v>-1.5620000359999999</v>
      </c>
      <c r="D287">
        <v>0.1</v>
      </c>
      <c r="E287">
        <v>0.10000000100000001</v>
      </c>
    </row>
    <row r="288" spans="1:5" x14ac:dyDescent="0.2">
      <c r="A288" s="27">
        <v>43081</v>
      </c>
      <c r="B288" s="25">
        <f t="shared" si="4"/>
        <v>43081</v>
      </c>
      <c r="C288">
        <v>1.7589999439999999</v>
      </c>
      <c r="D288">
        <v>2.2000000000000002</v>
      </c>
      <c r="E288">
        <v>0.30000001199999998</v>
      </c>
    </row>
    <row r="289" spans="1:5" x14ac:dyDescent="0.2">
      <c r="A289" s="27">
        <v>43082</v>
      </c>
      <c r="B289" s="25">
        <f t="shared" si="4"/>
        <v>43082</v>
      </c>
      <c r="C289">
        <v>3.7060000899999999</v>
      </c>
      <c r="D289">
        <v>8.1999999999999993</v>
      </c>
      <c r="E289">
        <v>0</v>
      </c>
    </row>
    <row r="290" spans="1:5" x14ac:dyDescent="0.2">
      <c r="A290" s="27">
        <v>43083</v>
      </c>
      <c r="B290" s="25">
        <f t="shared" si="4"/>
        <v>43083</v>
      </c>
      <c r="C290">
        <v>2.8550000190000002</v>
      </c>
      <c r="D290">
        <v>11.3</v>
      </c>
      <c r="E290">
        <v>0.20000000300000001</v>
      </c>
    </row>
    <row r="291" spans="1:5" x14ac:dyDescent="0.2">
      <c r="A291" s="27">
        <v>43084</v>
      </c>
      <c r="B291" s="25">
        <f t="shared" si="4"/>
        <v>43084</v>
      </c>
      <c r="C291">
        <v>1.5549999480000001</v>
      </c>
      <c r="D291">
        <v>3</v>
      </c>
      <c r="E291">
        <v>0.14900000399999999</v>
      </c>
    </row>
    <row r="292" spans="1:5" x14ac:dyDescent="0.2">
      <c r="A292" s="27">
        <v>43085</v>
      </c>
      <c r="B292" s="25">
        <f t="shared" si="4"/>
        <v>43085</v>
      </c>
      <c r="C292">
        <v>0.603999972</v>
      </c>
      <c r="D292">
        <v>0.7</v>
      </c>
      <c r="E292">
        <v>0.30000001199999998</v>
      </c>
    </row>
    <row r="293" spans="1:5" x14ac:dyDescent="0.2">
      <c r="A293" s="27">
        <v>43086</v>
      </c>
      <c r="B293" s="25">
        <f t="shared" si="4"/>
        <v>43086</v>
      </c>
      <c r="C293">
        <v>0.370999992</v>
      </c>
      <c r="D293">
        <v>0.7</v>
      </c>
      <c r="E293">
        <v>0.30000001199999998</v>
      </c>
    </row>
    <row r="294" spans="1:5" x14ac:dyDescent="0.2">
      <c r="A294" s="27">
        <v>43087</v>
      </c>
      <c r="B294" s="25">
        <f t="shared" si="4"/>
        <v>43087</v>
      </c>
      <c r="C294">
        <v>2.9960000510000002</v>
      </c>
      <c r="D294">
        <v>0.7</v>
      </c>
      <c r="E294">
        <v>0.10000000100000001</v>
      </c>
    </row>
    <row r="295" spans="1:5" x14ac:dyDescent="0.2">
      <c r="A295" s="27">
        <v>43088</v>
      </c>
      <c r="B295" s="25">
        <f t="shared" si="4"/>
        <v>43088</v>
      </c>
      <c r="C295">
        <v>4.8759999279999997</v>
      </c>
      <c r="D295">
        <v>0.5</v>
      </c>
      <c r="E295">
        <v>0.13500000500000001</v>
      </c>
    </row>
    <row r="296" spans="1:5" x14ac:dyDescent="0.2">
      <c r="A296" s="27">
        <v>43089</v>
      </c>
      <c r="B296" s="25">
        <f t="shared" si="4"/>
        <v>43089</v>
      </c>
      <c r="C296">
        <v>6.3909997939999998</v>
      </c>
      <c r="D296">
        <v>0.5</v>
      </c>
      <c r="E296">
        <v>0.10000000100000001</v>
      </c>
    </row>
    <row r="297" spans="1:5" x14ac:dyDescent="0.2">
      <c r="A297" s="27">
        <v>43090</v>
      </c>
      <c r="B297" s="25">
        <f t="shared" si="4"/>
        <v>43090</v>
      </c>
      <c r="C297">
        <v>6.0939998629999996</v>
      </c>
      <c r="D297">
        <v>0</v>
      </c>
      <c r="E297">
        <v>0.20000000300000001</v>
      </c>
    </row>
    <row r="298" spans="1:5" x14ac:dyDescent="0.2">
      <c r="A298" s="27">
        <v>43091</v>
      </c>
      <c r="B298" s="25">
        <f t="shared" si="4"/>
        <v>43091</v>
      </c>
      <c r="C298">
        <v>5.7160000799999997</v>
      </c>
      <c r="D298">
        <v>0.1</v>
      </c>
      <c r="E298">
        <v>0.20000000300000001</v>
      </c>
    </row>
    <row r="299" spans="1:5" x14ac:dyDescent="0.2">
      <c r="A299" s="27">
        <v>43092</v>
      </c>
      <c r="B299" s="25">
        <f t="shared" si="4"/>
        <v>43092</v>
      </c>
      <c r="C299">
        <v>8.0129995350000005</v>
      </c>
      <c r="D299">
        <v>0.4</v>
      </c>
      <c r="E299">
        <v>0.10000000100000001</v>
      </c>
    </row>
    <row r="300" spans="1:5" x14ac:dyDescent="0.2">
      <c r="A300" s="27">
        <v>43093</v>
      </c>
      <c r="B300" s="25">
        <f t="shared" si="4"/>
        <v>43093</v>
      </c>
      <c r="C300">
        <v>8.3839998250000001</v>
      </c>
      <c r="D300">
        <v>4.7</v>
      </c>
      <c r="E300">
        <v>9.8999999000000005E-2</v>
      </c>
    </row>
    <row r="301" spans="1:5" x14ac:dyDescent="0.2">
      <c r="A301" s="27">
        <v>43094</v>
      </c>
      <c r="B301" s="25">
        <f t="shared" si="4"/>
        <v>43094</v>
      </c>
      <c r="C301">
        <v>7.9130001070000002</v>
      </c>
      <c r="D301">
        <v>5.3</v>
      </c>
      <c r="E301">
        <v>0.10000000100000001</v>
      </c>
    </row>
    <row r="302" spans="1:5" x14ac:dyDescent="0.2">
      <c r="A302" s="27">
        <v>43095</v>
      </c>
      <c r="B302" s="25">
        <f t="shared" si="4"/>
        <v>43095</v>
      </c>
      <c r="C302">
        <v>5.3090000149999996</v>
      </c>
      <c r="D302">
        <v>11.4</v>
      </c>
      <c r="E302">
        <v>0.10000000100000001</v>
      </c>
    </row>
    <row r="303" spans="1:5" x14ac:dyDescent="0.2">
      <c r="A303" s="27">
        <v>43096</v>
      </c>
      <c r="B303" s="25">
        <f t="shared" si="4"/>
        <v>43096</v>
      </c>
      <c r="C303">
        <v>3.6570000650000001</v>
      </c>
      <c r="D303">
        <v>13</v>
      </c>
      <c r="E303">
        <v>0.10000000100000001</v>
      </c>
    </row>
    <row r="304" spans="1:5" x14ac:dyDescent="0.2">
      <c r="A304" s="27">
        <v>43097</v>
      </c>
      <c r="B304" s="25">
        <f t="shared" si="4"/>
        <v>43097</v>
      </c>
      <c r="C304">
        <v>3.2690000530000001</v>
      </c>
      <c r="D304">
        <v>6.2</v>
      </c>
      <c r="E304">
        <v>0.25999999000000001</v>
      </c>
    </row>
    <row r="305" spans="1:5" x14ac:dyDescent="0.2">
      <c r="A305" s="27">
        <v>43098</v>
      </c>
      <c r="B305" s="25">
        <f t="shared" si="4"/>
        <v>43098</v>
      </c>
      <c r="C305">
        <v>2.835000038</v>
      </c>
      <c r="D305">
        <v>3</v>
      </c>
      <c r="E305">
        <v>0.20000000300000001</v>
      </c>
    </row>
    <row r="306" spans="1:5" x14ac:dyDescent="0.2">
      <c r="A306" s="27">
        <v>43099</v>
      </c>
      <c r="B306" s="25">
        <f t="shared" si="4"/>
        <v>43099</v>
      </c>
      <c r="C306">
        <v>1.9010000229999999</v>
      </c>
      <c r="D306">
        <v>5.0999999999999996</v>
      </c>
      <c r="E306">
        <v>0.10000000100000001</v>
      </c>
    </row>
    <row r="307" spans="1:5" x14ac:dyDescent="0.2">
      <c r="A307" s="27">
        <v>43100</v>
      </c>
      <c r="B307" s="25">
        <f t="shared" si="4"/>
        <v>43100</v>
      </c>
      <c r="C307">
        <v>5.579999924</v>
      </c>
      <c r="D307">
        <v>8.4</v>
      </c>
      <c r="E307">
        <v>9.8999999000000005E-2</v>
      </c>
    </row>
    <row r="308" spans="1:5" x14ac:dyDescent="0.2">
      <c r="A308" s="27">
        <v>43101</v>
      </c>
      <c r="B308" s="25">
        <f t="shared" si="4"/>
        <v>43101</v>
      </c>
      <c r="C308">
        <v>5.7340002060000002</v>
      </c>
      <c r="D308">
        <v>22.3</v>
      </c>
      <c r="E308">
        <v>0.12899999300000001</v>
      </c>
    </row>
    <row r="309" spans="1:5" x14ac:dyDescent="0.2">
      <c r="A309" s="27">
        <v>43102</v>
      </c>
      <c r="B309" s="25">
        <f t="shared" si="4"/>
        <v>43102</v>
      </c>
      <c r="C309">
        <v>4.7909998890000001</v>
      </c>
      <c r="D309">
        <v>0.3</v>
      </c>
      <c r="E309">
        <v>0.30000001199999998</v>
      </c>
    </row>
    <row r="310" spans="1:5" x14ac:dyDescent="0.2">
      <c r="A310" s="27">
        <v>43103</v>
      </c>
      <c r="B310" s="25">
        <f t="shared" si="4"/>
        <v>43103</v>
      </c>
      <c r="C310">
        <v>4.4889998440000003</v>
      </c>
      <c r="D310">
        <v>25.3</v>
      </c>
      <c r="E310">
        <v>0.193000004</v>
      </c>
    </row>
    <row r="311" spans="1:5" x14ac:dyDescent="0.2">
      <c r="A311" s="27">
        <v>43104</v>
      </c>
      <c r="B311" s="25">
        <f t="shared" si="4"/>
        <v>43104</v>
      </c>
      <c r="C311">
        <v>3.3239998819999999</v>
      </c>
      <c r="D311">
        <v>1.4</v>
      </c>
      <c r="E311">
        <v>0.30000001199999998</v>
      </c>
    </row>
    <row r="312" spans="1:5" x14ac:dyDescent="0.2">
      <c r="A312" s="27">
        <v>43105</v>
      </c>
      <c r="B312" s="25">
        <f t="shared" si="4"/>
        <v>43105</v>
      </c>
      <c r="C312">
        <v>1.9650000329999999</v>
      </c>
      <c r="D312">
        <v>1.3</v>
      </c>
      <c r="E312">
        <v>0.188999996</v>
      </c>
    </row>
    <row r="313" spans="1:5" x14ac:dyDescent="0.2">
      <c r="A313" s="27">
        <v>43106</v>
      </c>
      <c r="B313" s="25">
        <f t="shared" si="4"/>
        <v>43106</v>
      </c>
      <c r="C313">
        <v>0.23199999299999999</v>
      </c>
      <c r="D313">
        <v>1.3</v>
      </c>
      <c r="E313">
        <v>0.30000001199999998</v>
      </c>
    </row>
    <row r="314" spans="1:5" x14ac:dyDescent="0.2">
      <c r="A314" s="27">
        <v>43107</v>
      </c>
      <c r="B314" s="25">
        <f t="shared" si="4"/>
        <v>43107</v>
      </c>
      <c r="C314">
        <v>-2.191999912</v>
      </c>
      <c r="D314">
        <v>0</v>
      </c>
      <c r="E314">
        <v>0.40000000600000002</v>
      </c>
    </row>
    <row r="315" spans="1:5" x14ac:dyDescent="0.2">
      <c r="A315" s="27">
        <v>43108</v>
      </c>
      <c r="B315" s="25">
        <f t="shared" si="4"/>
        <v>43108</v>
      </c>
      <c r="C315">
        <v>-2.1800000669999999</v>
      </c>
      <c r="D315">
        <v>0</v>
      </c>
      <c r="E315">
        <v>0.40000000600000002</v>
      </c>
    </row>
    <row r="316" spans="1:5" x14ac:dyDescent="0.2">
      <c r="A316" s="27">
        <v>43109</v>
      </c>
      <c r="B316" s="25">
        <f t="shared" si="4"/>
        <v>43109</v>
      </c>
      <c r="C316">
        <v>1.5820000169999999</v>
      </c>
      <c r="D316">
        <v>0</v>
      </c>
      <c r="E316">
        <v>0.30000001199999998</v>
      </c>
    </row>
    <row r="317" spans="1:5" x14ac:dyDescent="0.2">
      <c r="A317" s="27">
        <v>43110</v>
      </c>
      <c r="B317" s="25">
        <f t="shared" si="4"/>
        <v>43110</v>
      </c>
      <c r="C317">
        <v>2.4719998840000001</v>
      </c>
      <c r="D317">
        <v>0.4</v>
      </c>
      <c r="E317">
        <v>0.10000000100000001</v>
      </c>
    </row>
    <row r="318" spans="1:5" x14ac:dyDescent="0.2">
      <c r="A318" s="27">
        <v>43111</v>
      </c>
      <c r="B318" s="25">
        <f t="shared" si="4"/>
        <v>43111</v>
      </c>
      <c r="C318">
        <v>2.595999956</v>
      </c>
      <c r="D318">
        <v>1.1000000000000001</v>
      </c>
      <c r="E318">
        <v>0.10000000100000001</v>
      </c>
    </row>
    <row r="319" spans="1:5" x14ac:dyDescent="0.2">
      <c r="A319" s="27">
        <v>43112</v>
      </c>
      <c r="B319" s="25">
        <f t="shared" si="4"/>
        <v>43112</v>
      </c>
      <c r="C319">
        <v>1.8999999759999999</v>
      </c>
      <c r="D319">
        <v>0.3</v>
      </c>
      <c r="E319">
        <v>0.10000000100000001</v>
      </c>
    </row>
    <row r="320" spans="1:5" x14ac:dyDescent="0.2">
      <c r="A320" s="27">
        <v>43113</v>
      </c>
      <c r="B320" s="25">
        <f t="shared" si="4"/>
        <v>43113</v>
      </c>
      <c r="C320">
        <v>1.2369999890000001</v>
      </c>
      <c r="D320">
        <v>0.9</v>
      </c>
      <c r="E320">
        <v>0.10000000100000001</v>
      </c>
    </row>
    <row r="321" spans="1:5" x14ac:dyDescent="0.2">
      <c r="A321" s="27">
        <v>43114</v>
      </c>
      <c r="B321" s="25">
        <f t="shared" si="4"/>
        <v>43114</v>
      </c>
      <c r="C321">
        <v>-0.50199997399999996</v>
      </c>
      <c r="D321">
        <v>0</v>
      </c>
      <c r="E321">
        <v>0.10000000100000001</v>
      </c>
    </row>
    <row r="322" spans="1:5" x14ac:dyDescent="0.2">
      <c r="A322" s="27">
        <v>43115</v>
      </c>
      <c r="B322" s="25">
        <f t="shared" si="4"/>
        <v>43115</v>
      </c>
      <c r="C322">
        <v>0.57499998799999996</v>
      </c>
      <c r="D322">
        <v>12</v>
      </c>
      <c r="E322">
        <v>4.6999998000000001E-2</v>
      </c>
    </row>
    <row r="323" spans="1:5" x14ac:dyDescent="0.2">
      <c r="A323" s="27">
        <v>43116</v>
      </c>
      <c r="B323" s="25">
        <f t="shared" ref="B323:B386" si="5">A323</f>
        <v>43116</v>
      </c>
      <c r="C323">
        <v>2.5599999430000002</v>
      </c>
      <c r="D323">
        <v>17</v>
      </c>
      <c r="E323">
        <v>0.20000000300000001</v>
      </c>
    </row>
    <row r="324" spans="1:5" x14ac:dyDescent="0.2">
      <c r="A324" s="27">
        <v>43117</v>
      </c>
      <c r="B324" s="25">
        <f t="shared" si="5"/>
        <v>43117</v>
      </c>
      <c r="C324">
        <v>1.3530000449999999</v>
      </c>
      <c r="D324">
        <v>8.8000000000000007</v>
      </c>
      <c r="E324">
        <v>0.20000000300000001</v>
      </c>
    </row>
    <row r="325" spans="1:5" x14ac:dyDescent="0.2">
      <c r="A325" s="27">
        <v>43118</v>
      </c>
      <c r="B325" s="25">
        <f t="shared" si="5"/>
        <v>43118</v>
      </c>
      <c r="C325">
        <v>1.049000025</v>
      </c>
      <c r="D325">
        <v>5</v>
      </c>
      <c r="E325">
        <v>0.104999997</v>
      </c>
    </row>
    <row r="326" spans="1:5" x14ac:dyDescent="0.2">
      <c r="A326" s="27">
        <v>43119</v>
      </c>
      <c r="B326" s="25">
        <f t="shared" si="5"/>
        <v>43119</v>
      </c>
      <c r="C326">
        <v>1.039999962</v>
      </c>
      <c r="D326">
        <v>3.3</v>
      </c>
      <c r="E326">
        <v>0.30000001199999998</v>
      </c>
    </row>
    <row r="327" spans="1:5" x14ac:dyDescent="0.2">
      <c r="A327" s="27">
        <v>43120</v>
      </c>
      <c r="B327" s="25">
        <f t="shared" si="5"/>
        <v>43120</v>
      </c>
      <c r="C327">
        <v>1.1280000210000001</v>
      </c>
      <c r="D327">
        <v>2.2000000000000002</v>
      </c>
      <c r="E327">
        <v>0.20000000300000001</v>
      </c>
    </row>
    <row r="328" spans="1:5" x14ac:dyDescent="0.2">
      <c r="A328" s="27">
        <v>43121</v>
      </c>
      <c r="B328" s="25">
        <f t="shared" si="5"/>
        <v>43121</v>
      </c>
      <c r="C328">
        <v>-0.20800000399999999</v>
      </c>
      <c r="D328">
        <v>0</v>
      </c>
      <c r="E328">
        <v>0.20000000300000001</v>
      </c>
    </row>
    <row r="329" spans="1:5" x14ac:dyDescent="0.2">
      <c r="A329" s="27">
        <v>43122</v>
      </c>
      <c r="B329" s="25">
        <f t="shared" si="5"/>
        <v>43122</v>
      </c>
      <c r="C329">
        <v>0.24300000099999999</v>
      </c>
      <c r="D329">
        <v>2</v>
      </c>
      <c r="E329">
        <v>0.10000000100000001</v>
      </c>
    </row>
    <row r="330" spans="1:5" x14ac:dyDescent="0.2">
      <c r="A330" s="27">
        <v>43123</v>
      </c>
      <c r="B330" s="25">
        <f t="shared" si="5"/>
        <v>43123</v>
      </c>
      <c r="C330">
        <v>2.9000000950000002</v>
      </c>
      <c r="D330">
        <v>9.6999999999999993</v>
      </c>
      <c r="E330">
        <v>0.20000000300000001</v>
      </c>
    </row>
    <row r="331" spans="1:5" x14ac:dyDescent="0.2">
      <c r="A331" s="27">
        <v>43124</v>
      </c>
      <c r="B331" s="25">
        <f t="shared" si="5"/>
        <v>43124</v>
      </c>
      <c r="C331">
        <v>6.7360000610000004</v>
      </c>
      <c r="D331">
        <v>4.5999999999999996</v>
      </c>
      <c r="E331">
        <v>0.10000000100000001</v>
      </c>
    </row>
    <row r="332" spans="1:5" x14ac:dyDescent="0.2">
      <c r="A332" s="27">
        <v>43125</v>
      </c>
      <c r="B332" s="25">
        <f t="shared" si="5"/>
        <v>43125</v>
      </c>
      <c r="C332">
        <v>5.7509999279999997</v>
      </c>
      <c r="D332">
        <v>0</v>
      </c>
      <c r="E332">
        <v>0.20000000300000001</v>
      </c>
    </row>
    <row r="333" spans="1:5" x14ac:dyDescent="0.2">
      <c r="A333" s="27">
        <v>43126</v>
      </c>
      <c r="B333" s="25">
        <f t="shared" si="5"/>
        <v>43126</v>
      </c>
      <c r="C333">
        <v>4.1189999579999999</v>
      </c>
      <c r="D333">
        <v>0</v>
      </c>
      <c r="E333">
        <v>0.247999996</v>
      </c>
    </row>
    <row r="334" spans="1:5" x14ac:dyDescent="0.2">
      <c r="A334" s="27">
        <v>43127</v>
      </c>
      <c r="B334" s="25">
        <f t="shared" si="5"/>
        <v>43127</v>
      </c>
      <c r="C334">
        <v>4.0989999770000001</v>
      </c>
      <c r="D334">
        <v>14.7</v>
      </c>
      <c r="E334">
        <v>0.20000000300000001</v>
      </c>
    </row>
    <row r="335" spans="1:5" x14ac:dyDescent="0.2">
      <c r="A335" s="27">
        <v>43128</v>
      </c>
      <c r="B335" s="25">
        <f t="shared" si="5"/>
        <v>43128</v>
      </c>
      <c r="C335">
        <v>6.0430002209999998</v>
      </c>
      <c r="D335">
        <v>0.7</v>
      </c>
      <c r="E335">
        <v>0.30000001199999998</v>
      </c>
    </row>
    <row r="336" spans="1:5" x14ac:dyDescent="0.2">
      <c r="A336" s="27">
        <v>43129</v>
      </c>
      <c r="B336" s="25">
        <f t="shared" si="5"/>
        <v>43129</v>
      </c>
      <c r="C336">
        <v>6.2899999619999996</v>
      </c>
      <c r="D336">
        <v>1.9</v>
      </c>
      <c r="E336">
        <v>0.20000000300000001</v>
      </c>
    </row>
    <row r="337" spans="1:5" x14ac:dyDescent="0.2">
      <c r="A337" s="27">
        <v>43130</v>
      </c>
      <c r="B337" s="25">
        <f t="shared" si="5"/>
        <v>43130</v>
      </c>
      <c r="C337">
        <v>4.8909997939999998</v>
      </c>
      <c r="D337">
        <v>0.3</v>
      </c>
      <c r="E337">
        <v>0.5</v>
      </c>
    </row>
    <row r="338" spans="1:5" x14ac:dyDescent="0.2">
      <c r="A338" s="27">
        <v>43131</v>
      </c>
      <c r="B338" s="25">
        <f t="shared" si="5"/>
        <v>43131</v>
      </c>
      <c r="C338">
        <v>4.0679998399999997</v>
      </c>
      <c r="D338">
        <v>7.7</v>
      </c>
      <c r="E338">
        <v>0.10000000100000001</v>
      </c>
    </row>
    <row r="339" spans="1:5" x14ac:dyDescent="0.2">
      <c r="A339" s="27">
        <v>43132</v>
      </c>
      <c r="B339" s="25">
        <f t="shared" si="5"/>
        <v>43132</v>
      </c>
      <c r="C339">
        <v>3.7560000420000001</v>
      </c>
      <c r="D339">
        <v>10.4</v>
      </c>
      <c r="E339">
        <v>0.40000000600000002</v>
      </c>
    </row>
    <row r="340" spans="1:5" x14ac:dyDescent="0.2">
      <c r="A340" s="27">
        <v>43133</v>
      </c>
      <c r="B340" s="25">
        <f t="shared" si="5"/>
        <v>43133</v>
      </c>
      <c r="C340">
        <v>1.095999956</v>
      </c>
      <c r="D340">
        <v>0.1</v>
      </c>
      <c r="E340">
        <v>0.20000000300000001</v>
      </c>
    </row>
    <row r="341" spans="1:5" x14ac:dyDescent="0.2">
      <c r="A341" s="27">
        <v>43134</v>
      </c>
      <c r="B341" s="25">
        <f t="shared" si="5"/>
        <v>43134</v>
      </c>
      <c r="C341">
        <v>-2.3139998909999999</v>
      </c>
      <c r="D341">
        <v>0</v>
      </c>
      <c r="E341">
        <v>0.10000000100000001</v>
      </c>
    </row>
    <row r="342" spans="1:5" x14ac:dyDescent="0.2">
      <c r="A342" s="27">
        <v>43135</v>
      </c>
      <c r="B342" s="25">
        <f t="shared" si="5"/>
        <v>43135</v>
      </c>
      <c r="C342">
        <v>-0.72100001599999997</v>
      </c>
      <c r="D342">
        <v>0</v>
      </c>
      <c r="E342">
        <v>0.20000000300000001</v>
      </c>
    </row>
    <row r="343" spans="1:5" x14ac:dyDescent="0.2">
      <c r="A343" s="27">
        <v>43136</v>
      </c>
      <c r="B343" s="25">
        <f t="shared" si="5"/>
        <v>43136</v>
      </c>
      <c r="C343">
        <v>-1.777999997</v>
      </c>
      <c r="D343">
        <v>0</v>
      </c>
      <c r="E343">
        <v>0.5</v>
      </c>
    </row>
    <row r="344" spans="1:5" x14ac:dyDescent="0.2">
      <c r="A344" s="27">
        <v>43137</v>
      </c>
      <c r="B344" s="25">
        <f t="shared" si="5"/>
        <v>43137</v>
      </c>
      <c r="C344">
        <v>-2.8310000899999999</v>
      </c>
      <c r="D344">
        <v>0.1</v>
      </c>
      <c r="E344">
        <v>0.30000001199999998</v>
      </c>
    </row>
    <row r="345" spans="1:5" x14ac:dyDescent="0.2">
      <c r="A345" s="27">
        <v>43138</v>
      </c>
      <c r="B345" s="25">
        <f t="shared" si="5"/>
        <v>43138</v>
      </c>
      <c r="C345">
        <v>-0.26800000699999998</v>
      </c>
      <c r="D345">
        <v>0.2</v>
      </c>
      <c r="E345">
        <v>0.64200002</v>
      </c>
    </row>
    <row r="346" spans="1:5" x14ac:dyDescent="0.2">
      <c r="A346" s="27">
        <v>43139</v>
      </c>
      <c r="B346" s="25">
        <f t="shared" si="5"/>
        <v>43139</v>
      </c>
      <c r="C346">
        <v>0.497999996</v>
      </c>
      <c r="D346">
        <v>0</v>
      </c>
      <c r="E346">
        <v>0.69999998799999996</v>
      </c>
    </row>
    <row r="347" spans="1:5" x14ac:dyDescent="0.2">
      <c r="A347" s="27">
        <v>43140</v>
      </c>
      <c r="B347" s="25">
        <f t="shared" si="5"/>
        <v>43140</v>
      </c>
      <c r="C347">
        <v>-1.0709999800000001</v>
      </c>
      <c r="D347">
        <v>0</v>
      </c>
      <c r="E347">
        <v>0.5</v>
      </c>
    </row>
    <row r="348" spans="1:5" x14ac:dyDescent="0.2">
      <c r="A348" s="27">
        <v>43141</v>
      </c>
      <c r="B348" s="25">
        <f t="shared" si="5"/>
        <v>43141</v>
      </c>
      <c r="C348">
        <v>-0.57899999599999996</v>
      </c>
      <c r="D348">
        <v>0.1</v>
      </c>
      <c r="E348">
        <v>0.20000000300000001</v>
      </c>
    </row>
    <row r="349" spans="1:5" x14ac:dyDescent="0.2">
      <c r="A349" s="27">
        <v>43142</v>
      </c>
      <c r="B349" s="25">
        <f t="shared" si="5"/>
        <v>43142</v>
      </c>
      <c r="C349">
        <v>1.963999987</v>
      </c>
      <c r="D349">
        <v>12.6</v>
      </c>
      <c r="E349">
        <v>0.20000000300000001</v>
      </c>
    </row>
    <row r="350" spans="1:5" x14ac:dyDescent="0.2">
      <c r="A350" s="27">
        <v>43143</v>
      </c>
      <c r="B350" s="25">
        <f t="shared" si="5"/>
        <v>43143</v>
      </c>
      <c r="C350">
        <v>2.5550000669999999</v>
      </c>
      <c r="D350">
        <v>4.3</v>
      </c>
      <c r="E350">
        <v>0.541000009</v>
      </c>
    </row>
    <row r="351" spans="1:5" x14ac:dyDescent="0.2">
      <c r="A351" s="27">
        <v>43144</v>
      </c>
      <c r="B351" s="25">
        <f t="shared" si="5"/>
        <v>43144</v>
      </c>
      <c r="C351">
        <v>1.442999959</v>
      </c>
      <c r="D351">
        <v>1.1000000000000001</v>
      </c>
      <c r="E351">
        <v>0.5</v>
      </c>
    </row>
    <row r="352" spans="1:5" x14ac:dyDescent="0.2">
      <c r="A352" s="27">
        <v>43145</v>
      </c>
      <c r="B352" s="25">
        <f t="shared" si="5"/>
        <v>43145</v>
      </c>
      <c r="C352">
        <v>0.63800001100000003</v>
      </c>
      <c r="D352">
        <v>0</v>
      </c>
      <c r="E352">
        <v>0.90600001799999996</v>
      </c>
    </row>
    <row r="353" spans="1:5" x14ac:dyDescent="0.2">
      <c r="A353" s="27">
        <v>43146</v>
      </c>
      <c r="B353" s="25">
        <f t="shared" si="5"/>
        <v>43146</v>
      </c>
      <c r="C353">
        <v>0.84399998200000004</v>
      </c>
      <c r="D353">
        <v>3.8</v>
      </c>
      <c r="E353">
        <v>0.20000000300000001</v>
      </c>
    </row>
    <row r="354" spans="1:5" x14ac:dyDescent="0.2">
      <c r="A354" s="27">
        <v>43147</v>
      </c>
      <c r="B354" s="25">
        <f t="shared" si="5"/>
        <v>43147</v>
      </c>
      <c r="C354">
        <v>3.3719999789999999</v>
      </c>
      <c r="D354">
        <v>1</v>
      </c>
      <c r="E354">
        <v>0.579999983</v>
      </c>
    </row>
    <row r="355" spans="1:5" x14ac:dyDescent="0.2">
      <c r="A355" s="27">
        <v>43148</v>
      </c>
      <c r="B355" s="25">
        <f t="shared" si="5"/>
        <v>43148</v>
      </c>
      <c r="C355">
        <v>2.6419999600000001</v>
      </c>
      <c r="D355">
        <v>0</v>
      </c>
      <c r="E355">
        <v>0.620999992</v>
      </c>
    </row>
    <row r="356" spans="1:5" x14ac:dyDescent="0.2">
      <c r="A356" s="27">
        <v>43149</v>
      </c>
      <c r="B356" s="25">
        <f t="shared" si="5"/>
        <v>43149</v>
      </c>
      <c r="C356">
        <v>1.549000025</v>
      </c>
      <c r="D356">
        <v>0</v>
      </c>
      <c r="E356">
        <v>0.42399999500000002</v>
      </c>
    </row>
    <row r="357" spans="1:5" x14ac:dyDescent="0.2">
      <c r="A357" s="27">
        <v>43150</v>
      </c>
      <c r="B357" s="25">
        <f t="shared" si="5"/>
        <v>43150</v>
      </c>
      <c r="C357">
        <v>2.4270000459999999</v>
      </c>
      <c r="D357">
        <v>2.1</v>
      </c>
      <c r="E357">
        <v>0.31799998899999998</v>
      </c>
    </row>
    <row r="358" spans="1:5" x14ac:dyDescent="0.2">
      <c r="A358" s="27">
        <v>43151</v>
      </c>
      <c r="B358" s="25">
        <f t="shared" si="5"/>
        <v>43151</v>
      </c>
      <c r="C358">
        <v>1.286000013</v>
      </c>
      <c r="D358">
        <v>0.5</v>
      </c>
      <c r="E358">
        <v>0.5</v>
      </c>
    </row>
    <row r="359" spans="1:5" x14ac:dyDescent="0.2">
      <c r="A359" s="27">
        <v>43152</v>
      </c>
      <c r="B359" s="25">
        <f t="shared" si="5"/>
        <v>43152</v>
      </c>
      <c r="C359">
        <v>0.47900000199999998</v>
      </c>
      <c r="D359">
        <v>0</v>
      </c>
      <c r="E359">
        <v>0.605000019</v>
      </c>
    </row>
    <row r="360" spans="1:5" x14ac:dyDescent="0.2">
      <c r="A360" s="27">
        <v>43153</v>
      </c>
      <c r="B360" s="25">
        <f t="shared" si="5"/>
        <v>43153</v>
      </c>
      <c r="C360">
        <v>1.1080000400000001</v>
      </c>
      <c r="D360">
        <v>0</v>
      </c>
      <c r="E360">
        <v>0.30000001199999998</v>
      </c>
    </row>
    <row r="361" spans="1:5" x14ac:dyDescent="0.2">
      <c r="A361" s="27">
        <v>43154</v>
      </c>
      <c r="B361" s="25">
        <f t="shared" si="5"/>
        <v>43154</v>
      </c>
      <c r="C361">
        <v>-1.3580000400000001</v>
      </c>
      <c r="D361">
        <v>0.2</v>
      </c>
      <c r="E361">
        <v>1.1000000240000001</v>
      </c>
    </row>
    <row r="362" spans="1:5" x14ac:dyDescent="0.2">
      <c r="A362" s="27">
        <v>43155</v>
      </c>
      <c r="B362" s="25">
        <f t="shared" si="5"/>
        <v>43155</v>
      </c>
      <c r="C362">
        <v>-1.2999999520000001</v>
      </c>
      <c r="D362">
        <v>0</v>
      </c>
      <c r="E362">
        <v>1</v>
      </c>
    </row>
    <row r="363" spans="1:5" x14ac:dyDescent="0.2">
      <c r="A363" s="27">
        <v>43156</v>
      </c>
      <c r="B363" s="25">
        <f t="shared" si="5"/>
        <v>43156</v>
      </c>
      <c r="C363">
        <v>-3.6440000530000001</v>
      </c>
      <c r="D363">
        <v>0</v>
      </c>
      <c r="E363">
        <v>0.80000001200000004</v>
      </c>
    </row>
    <row r="364" spans="1:5" x14ac:dyDescent="0.2">
      <c r="A364" s="27">
        <v>43157</v>
      </c>
      <c r="B364" s="25">
        <f t="shared" si="5"/>
        <v>43157</v>
      </c>
      <c r="C364">
        <v>-4.6459999080000003</v>
      </c>
      <c r="D364">
        <v>0</v>
      </c>
      <c r="E364">
        <v>0.89999997600000003</v>
      </c>
    </row>
    <row r="365" spans="1:5" x14ac:dyDescent="0.2">
      <c r="A365" s="27">
        <v>43158</v>
      </c>
      <c r="B365" s="25">
        <f t="shared" si="5"/>
        <v>43158</v>
      </c>
      <c r="C365">
        <v>-5.933000088</v>
      </c>
      <c r="D365">
        <v>0.1</v>
      </c>
      <c r="E365">
        <v>0.69999998799999996</v>
      </c>
    </row>
    <row r="366" spans="1:5" x14ac:dyDescent="0.2">
      <c r="A366" s="27">
        <v>43159</v>
      </c>
      <c r="B366" s="25">
        <f t="shared" si="5"/>
        <v>43159</v>
      </c>
      <c r="C366">
        <v>-6.9860000610000004</v>
      </c>
      <c r="D366">
        <v>0.4</v>
      </c>
      <c r="E366">
        <v>0.69900000100000004</v>
      </c>
    </row>
    <row r="367" spans="1:5" x14ac:dyDescent="0.2">
      <c r="A367" s="27">
        <v>43160</v>
      </c>
      <c r="B367" s="25">
        <f t="shared" si="5"/>
        <v>43160</v>
      </c>
      <c r="C367">
        <v>-5.1059999469999999</v>
      </c>
      <c r="D367">
        <v>0</v>
      </c>
      <c r="E367">
        <v>0.80000001200000004</v>
      </c>
    </row>
    <row r="368" spans="1:5" x14ac:dyDescent="0.2">
      <c r="A368" s="27">
        <v>43161</v>
      </c>
      <c r="B368" s="25">
        <f t="shared" si="5"/>
        <v>43161</v>
      </c>
      <c r="C368">
        <v>-3.6289999489999998</v>
      </c>
      <c r="D368">
        <v>0</v>
      </c>
      <c r="E368">
        <v>0.512000024</v>
      </c>
    </row>
    <row r="369" spans="1:5" x14ac:dyDescent="0.2">
      <c r="A369" s="27">
        <v>43162</v>
      </c>
      <c r="B369" s="25">
        <f t="shared" si="5"/>
        <v>43162</v>
      </c>
      <c r="C369">
        <v>-2.4869999890000001</v>
      </c>
      <c r="D369">
        <v>0</v>
      </c>
      <c r="E369">
        <v>0.5</v>
      </c>
    </row>
    <row r="370" spans="1:5" x14ac:dyDescent="0.2">
      <c r="A370" s="27">
        <v>43163</v>
      </c>
      <c r="B370" s="25">
        <f t="shared" si="5"/>
        <v>43163</v>
      </c>
      <c r="C370">
        <v>-2.683000088</v>
      </c>
      <c r="D370">
        <v>0</v>
      </c>
      <c r="E370">
        <v>1.1000000240000001</v>
      </c>
    </row>
    <row r="371" spans="1:5" x14ac:dyDescent="0.2">
      <c r="A371" s="27">
        <v>43164</v>
      </c>
      <c r="B371" s="25">
        <f t="shared" si="5"/>
        <v>43164</v>
      </c>
      <c r="C371">
        <v>0.64300000700000004</v>
      </c>
      <c r="D371">
        <v>7.6</v>
      </c>
      <c r="E371">
        <v>0.20000000300000001</v>
      </c>
    </row>
    <row r="372" spans="1:5" x14ac:dyDescent="0.2">
      <c r="A372" s="27">
        <v>43165</v>
      </c>
      <c r="B372" s="25">
        <f t="shared" si="5"/>
        <v>43165</v>
      </c>
      <c r="C372">
        <v>2.0420000549999999</v>
      </c>
      <c r="D372">
        <v>0.1</v>
      </c>
      <c r="E372">
        <v>0.726000011</v>
      </c>
    </row>
    <row r="373" spans="1:5" x14ac:dyDescent="0.2">
      <c r="A373" s="27">
        <v>43166</v>
      </c>
      <c r="B373" s="25">
        <f t="shared" si="5"/>
        <v>43166</v>
      </c>
      <c r="C373">
        <v>0.84200000799999997</v>
      </c>
      <c r="D373">
        <v>0</v>
      </c>
      <c r="E373">
        <v>0.5</v>
      </c>
    </row>
    <row r="374" spans="1:5" x14ac:dyDescent="0.2">
      <c r="A374" s="27">
        <v>43167</v>
      </c>
      <c r="B374" s="25">
        <f t="shared" si="5"/>
        <v>43167</v>
      </c>
      <c r="C374">
        <v>0.95800000399999996</v>
      </c>
      <c r="D374">
        <v>5.7</v>
      </c>
      <c r="E374">
        <v>0.30000001199999998</v>
      </c>
    </row>
    <row r="375" spans="1:5" x14ac:dyDescent="0.2">
      <c r="A375" s="27">
        <v>43168</v>
      </c>
      <c r="B375" s="25">
        <f t="shared" si="5"/>
        <v>43168</v>
      </c>
      <c r="C375">
        <v>1.1440000530000001</v>
      </c>
      <c r="D375">
        <v>0</v>
      </c>
      <c r="E375">
        <v>0.61100000099999996</v>
      </c>
    </row>
    <row r="376" spans="1:5" x14ac:dyDescent="0.2">
      <c r="A376" s="27">
        <v>43169</v>
      </c>
      <c r="B376" s="25">
        <f t="shared" si="5"/>
        <v>43169</v>
      </c>
      <c r="C376">
        <v>1.1829999689999999</v>
      </c>
      <c r="D376">
        <v>10.1</v>
      </c>
      <c r="E376">
        <v>0.58700001199999996</v>
      </c>
    </row>
    <row r="377" spans="1:5" x14ac:dyDescent="0.2">
      <c r="A377" s="27">
        <v>43170</v>
      </c>
      <c r="B377" s="25">
        <f t="shared" si="5"/>
        <v>43170</v>
      </c>
      <c r="C377">
        <v>3.8900001049999999</v>
      </c>
      <c r="D377">
        <v>6.1</v>
      </c>
      <c r="E377">
        <v>0.30000001199999998</v>
      </c>
    </row>
    <row r="378" spans="1:5" x14ac:dyDescent="0.2">
      <c r="A378" s="27">
        <v>43171</v>
      </c>
      <c r="B378" s="25">
        <f t="shared" si="5"/>
        <v>43171</v>
      </c>
      <c r="C378">
        <v>4.7020001410000001</v>
      </c>
      <c r="D378">
        <v>0</v>
      </c>
      <c r="E378">
        <v>0.54699999099999996</v>
      </c>
    </row>
    <row r="379" spans="1:5" x14ac:dyDescent="0.2">
      <c r="A379" s="27">
        <v>43172</v>
      </c>
      <c r="B379" s="25">
        <f t="shared" si="5"/>
        <v>43172</v>
      </c>
      <c r="C379">
        <v>2.4140000339999999</v>
      </c>
      <c r="D379">
        <v>0</v>
      </c>
      <c r="E379">
        <v>0.5</v>
      </c>
    </row>
    <row r="380" spans="1:5" x14ac:dyDescent="0.2">
      <c r="A380" s="27">
        <v>43173</v>
      </c>
      <c r="B380" s="25">
        <f t="shared" si="5"/>
        <v>43173</v>
      </c>
      <c r="C380">
        <v>1.8999999759999999</v>
      </c>
      <c r="D380">
        <v>0</v>
      </c>
      <c r="E380">
        <v>0.69999998799999996</v>
      </c>
    </row>
    <row r="381" spans="1:5" x14ac:dyDescent="0.2">
      <c r="A381" s="27">
        <v>43174</v>
      </c>
      <c r="B381" s="25">
        <f t="shared" si="5"/>
        <v>43174</v>
      </c>
      <c r="C381">
        <v>1.2359999420000001</v>
      </c>
      <c r="D381">
        <v>0.1</v>
      </c>
      <c r="E381">
        <v>0.54400002999999997</v>
      </c>
    </row>
    <row r="382" spans="1:5" x14ac:dyDescent="0.2">
      <c r="A382" s="27">
        <v>43175</v>
      </c>
      <c r="B382" s="25">
        <f t="shared" si="5"/>
        <v>43175</v>
      </c>
      <c r="C382">
        <v>-1.1720000509999999</v>
      </c>
      <c r="D382">
        <v>0</v>
      </c>
      <c r="E382">
        <v>0.80000001200000004</v>
      </c>
    </row>
    <row r="383" spans="1:5" x14ac:dyDescent="0.2">
      <c r="A383" s="27">
        <v>43176</v>
      </c>
      <c r="B383" s="25">
        <f t="shared" si="5"/>
        <v>43176</v>
      </c>
      <c r="C383">
        <v>-2.630000114</v>
      </c>
      <c r="D383">
        <v>0</v>
      </c>
      <c r="E383">
        <v>1.3009999990000001</v>
      </c>
    </row>
    <row r="384" spans="1:5" x14ac:dyDescent="0.2">
      <c r="A384" s="27">
        <v>43177</v>
      </c>
      <c r="B384" s="25">
        <f t="shared" si="5"/>
        <v>43177</v>
      </c>
      <c r="C384">
        <v>-1.656999946</v>
      </c>
      <c r="D384">
        <v>0</v>
      </c>
      <c r="E384">
        <v>1.6870000359999999</v>
      </c>
    </row>
    <row r="385" spans="1:5" x14ac:dyDescent="0.2">
      <c r="A385" s="27">
        <v>43178</v>
      </c>
      <c r="B385" s="25">
        <f t="shared" si="5"/>
        <v>43178</v>
      </c>
      <c r="C385">
        <v>-0.87000000499999997</v>
      </c>
      <c r="D385">
        <v>0.2</v>
      </c>
      <c r="E385">
        <v>1.7719999550000001</v>
      </c>
    </row>
    <row r="386" spans="1:5" x14ac:dyDescent="0.2">
      <c r="A386" s="27">
        <v>43179</v>
      </c>
      <c r="B386" s="25">
        <f t="shared" si="5"/>
        <v>43179</v>
      </c>
      <c r="C386">
        <v>2.1570000650000001</v>
      </c>
      <c r="D386">
        <v>0</v>
      </c>
      <c r="E386">
        <v>2</v>
      </c>
    </row>
    <row r="387" spans="1:5" x14ac:dyDescent="0.2">
      <c r="A387" s="27">
        <v>43180</v>
      </c>
      <c r="B387" s="25">
        <f t="shared" ref="B387:B450" si="6">A387</f>
        <v>43180</v>
      </c>
      <c r="C387">
        <v>2.545000076</v>
      </c>
      <c r="D387">
        <v>1.7</v>
      </c>
      <c r="E387">
        <v>0.97799998499999996</v>
      </c>
    </row>
    <row r="388" spans="1:5" x14ac:dyDescent="0.2">
      <c r="A388" s="27">
        <v>43181</v>
      </c>
      <c r="B388" s="25">
        <f t="shared" si="6"/>
        <v>43181</v>
      </c>
      <c r="C388">
        <v>3.670000076</v>
      </c>
      <c r="D388">
        <v>6.1</v>
      </c>
      <c r="E388">
        <v>0.69999998799999996</v>
      </c>
    </row>
    <row r="389" spans="1:5" x14ac:dyDescent="0.2">
      <c r="A389" s="27">
        <v>43182</v>
      </c>
      <c r="B389" s="25">
        <f t="shared" si="6"/>
        <v>43182</v>
      </c>
      <c r="C389">
        <v>2.7850000860000002</v>
      </c>
      <c r="D389">
        <v>0.8</v>
      </c>
      <c r="E389">
        <v>0.40000000600000002</v>
      </c>
    </row>
    <row r="390" spans="1:5" x14ac:dyDescent="0.2">
      <c r="A390" s="27">
        <v>43183</v>
      </c>
      <c r="B390" s="25">
        <f t="shared" si="6"/>
        <v>43183</v>
      </c>
      <c r="C390">
        <v>3.904000044</v>
      </c>
      <c r="D390">
        <v>0.4</v>
      </c>
      <c r="E390">
        <v>0.60000002399999997</v>
      </c>
    </row>
    <row r="391" spans="1:5" x14ac:dyDescent="0.2">
      <c r="A391" s="27">
        <v>43184</v>
      </c>
      <c r="B391" s="25">
        <f t="shared" si="6"/>
        <v>43184</v>
      </c>
      <c r="C391">
        <v>2.9630000590000001</v>
      </c>
      <c r="D391">
        <v>0.6</v>
      </c>
      <c r="E391">
        <v>0.64800000199999996</v>
      </c>
    </row>
    <row r="392" spans="1:5" x14ac:dyDescent="0.2">
      <c r="A392" s="27">
        <v>43185</v>
      </c>
      <c r="B392" s="25">
        <f t="shared" si="6"/>
        <v>43185</v>
      </c>
      <c r="C392">
        <v>3.4790000920000002</v>
      </c>
      <c r="D392">
        <v>0.2</v>
      </c>
      <c r="E392">
        <v>1.5190000530000001</v>
      </c>
    </row>
    <row r="393" spans="1:5" x14ac:dyDescent="0.2">
      <c r="A393" s="27">
        <v>43186</v>
      </c>
      <c r="B393" s="25">
        <f t="shared" si="6"/>
        <v>43186</v>
      </c>
      <c r="C393">
        <v>3.3440001009999998</v>
      </c>
      <c r="D393">
        <v>0.1</v>
      </c>
      <c r="E393">
        <v>1.097000003</v>
      </c>
    </row>
    <row r="394" spans="1:5" x14ac:dyDescent="0.2">
      <c r="A394" s="27">
        <v>43187</v>
      </c>
      <c r="B394" s="25">
        <f t="shared" si="6"/>
        <v>43187</v>
      </c>
      <c r="C394">
        <v>1.2929999830000001</v>
      </c>
      <c r="D394">
        <v>0.7</v>
      </c>
      <c r="E394">
        <v>0.540000021</v>
      </c>
    </row>
    <row r="395" spans="1:5" x14ac:dyDescent="0.2">
      <c r="A395" s="27">
        <v>43188</v>
      </c>
      <c r="B395" s="25">
        <f t="shared" si="6"/>
        <v>43188</v>
      </c>
      <c r="C395">
        <v>2.8000001E-2</v>
      </c>
      <c r="D395">
        <v>3.3</v>
      </c>
      <c r="E395">
        <v>0.80000001200000004</v>
      </c>
    </row>
    <row r="396" spans="1:5" x14ac:dyDescent="0.2">
      <c r="A396" s="27">
        <v>43189</v>
      </c>
      <c r="B396" s="25">
        <f t="shared" si="6"/>
        <v>43189</v>
      </c>
      <c r="C396">
        <v>0.680999994</v>
      </c>
      <c r="D396">
        <v>0</v>
      </c>
      <c r="E396">
        <v>2.1189999579999999</v>
      </c>
    </row>
    <row r="397" spans="1:5" x14ac:dyDescent="0.2">
      <c r="A397" s="27">
        <v>43190</v>
      </c>
      <c r="B397" s="25">
        <f t="shared" si="6"/>
        <v>43190</v>
      </c>
      <c r="C397">
        <v>0.91299998800000004</v>
      </c>
      <c r="D397">
        <v>0</v>
      </c>
      <c r="E397">
        <v>0.96100002500000004</v>
      </c>
    </row>
    <row r="398" spans="1:5" x14ac:dyDescent="0.2">
      <c r="A398" s="27">
        <v>43191</v>
      </c>
      <c r="B398" s="25">
        <f t="shared" si="6"/>
        <v>43191</v>
      </c>
      <c r="C398">
        <v>1.9700000289999999</v>
      </c>
      <c r="D398">
        <v>0</v>
      </c>
      <c r="E398">
        <v>2.0999999049999998</v>
      </c>
    </row>
    <row r="399" spans="1:5" x14ac:dyDescent="0.2">
      <c r="A399" s="27">
        <v>43192</v>
      </c>
      <c r="B399" s="25">
        <f t="shared" si="6"/>
        <v>43192</v>
      </c>
      <c r="C399">
        <v>2.59800005</v>
      </c>
      <c r="D399">
        <v>2.9</v>
      </c>
      <c r="E399">
        <v>1.8250000479999999</v>
      </c>
    </row>
    <row r="400" spans="1:5" x14ac:dyDescent="0.2">
      <c r="A400" s="27">
        <v>43193</v>
      </c>
      <c r="B400" s="25">
        <f t="shared" si="6"/>
        <v>43193</v>
      </c>
      <c r="C400">
        <v>4.6389999389999996</v>
      </c>
      <c r="D400">
        <v>9.5</v>
      </c>
      <c r="E400">
        <v>0.40400001400000002</v>
      </c>
    </row>
    <row r="401" spans="1:5" x14ac:dyDescent="0.2">
      <c r="A401" s="27">
        <v>43194</v>
      </c>
      <c r="B401" s="25">
        <f t="shared" si="6"/>
        <v>43194</v>
      </c>
      <c r="C401">
        <v>8.0959997179999998</v>
      </c>
      <c r="D401">
        <v>16.7</v>
      </c>
      <c r="E401">
        <v>1.625</v>
      </c>
    </row>
    <row r="402" spans="1:5" x14ac:dyDescent="0.2">
      <c r="A402" s="27">
        <v>43195</v>
      </c>
      <c r="B402" s="25">
        <f t="shared" si="6"/>
        <v>43195</v>
      </c>
      <c r="C402">
        <v>5.1690001490000004</v>
      </c>
      <c r="D402">
        <v>3.4</v>
      </c>
      <c r="E402">
        <v>0.80400002000000004</v>
      </c>
    </row>
    <row r="403" spans="1:5" x14ac:dyDescent="0.2">
      <c r="A403" s="27">
        <v>43196</v>
      </c>
      <c r="B403" s="25">
        <f t="shared" si="6"/>
        <v>43196</v>
      </c>
      <c r="C403">
        <v>5.3600001339999999</v>
      </c>
      <c r="D403">
        <v>0</v>
      </c>
      <c r="E403">
        <v>2.5</v>
      </c>
    </row>
    <row r="404" spans="1:5" x14ac:dyDescent="0.2">
      <c r="A404" s="27">
        <v>43197</v>
      </c>
      <c r="B404" s="25">
        <f t="shared" si="6"/>
        <v>43197</v>
      </c>
      <c r="C404">
        <v>8.793999672</v>
      </c>
      <c r="D404">
        <v>0</v>
      </c>
      <c r="E404">
        <v>2.4110000130000002</v>
      </c>
    </row>
    <row r="405" spans="1:5" x14ac:dyDescent="0.2">
      <c r="A405" s="27">
        <v>43198</v>
      </c>
      <c r="B405" s="25">
        <f t="shared" si="6"/>
        <v>43198</v>
      </c>
      <c r="C405">
        <v>11.46899986</v>
      </c>
      <c r="D405">
        <v>0</v>
      </c>
      <c r="E405">
        <v>2.7149999139999998</v>
      </c>
    </row>
    <row r="406" spans="1:5" x14ac:dyDescent="0.2">
      <c r="A406" s="27">
        <v>43199</v>
      </c>
      <c r="B406" s="25">
        <f t="shared" si="6"/>
        <v>43199</v>
      </c>
      <c r="C406">
        <v>8.8819999690000007</v>
      </c>
      <c r="D406">
        <v>0.2</v>
      </c>
      <c r="E406">
        <v>1.9299999480000001</v>
      </c>
    </row>
    <row r="407" spans="1:5" x14ac:dyDescent="0.2">
      <c r="A407" s="27">
        <v>43200</v>
      </c>
      <c r="B407" s="25">
        <f t="shared" si="6"/>
        <v>43200</v>
      </c>
      <c r="C407">
        <v>8.6800003050000001</v>
      </c>
      <c r="D407">
        <v>0</v>
      </c>
      <c r="E407">
        <v>1.9689999819999999</v>
      </c>
    </row>
    <row r="408" spans="1:5" x14ac:dyDescent="0.2">
      <c r="A408" s="27">
        <v>43201</v>
      </c>
      <c r="B408" s="25">
        <f t="shared" si="6"/>
        <v>43201</v>
      </c>
      <c r="C408">
        <v>7.8379998210000004</v>
      </c>
      <c r="D408">
        <v>0</v>
      </c>
      <c r="E408">
        <v>3</v>
      </c>
    </row>
    <row r="409" spans="1:5" x14ac:dyDescent="0.2">
      <c r="A409" s="27">
        <v>43202</v>
      </c>
      <c r="B409" s="25">
        <f t="shared" si="6"/>
        <v>43202</v>
      </c>
      <c r="C409">
        <v>8.5430002209999998</v>
      </c>
      <c r="D409">
        <v>0</v>
      </c>
      <c r="E409">
        <v>2.404000044</v>
      </c>
    </row>
    <row r="410" spans="1:5" x14ac:dyDescent="0.2">
      <c r="A410" s="27">
        <v>43203</v>
      </c>
      <c r="B410" s="25">
        <f t="shared" si="6"/>
        <v>43203</v>
      </c>
      <c r="C410">
        <v>11.291999819999999</v>
      </c>
      <c r="D410">
        <v>0.2</v>
      </c>
      <c r="E410">
        <v>1.4129999879999999</v>
      </c>
    </row>
    <row r="411" spans="1:5" x14ac:dyDescent="0.2">
      <c r="A411" s="27">
        <v>43204</v>
      </c>
      <c r="B411" s="25">
        <f t="shared" si="6"/>
        <v>43204</v>
      </c>
      <c r="C411">
        <v>8.9350004199999997</v>
      </c>
      <c r="D411">
        <v>1.7</v>
      </c>
      <c r="E411">
        <v>1.1499999759999999</v>
      </c>
    </row>
    <row r="412" spans="1:5" x14ac:dyDescent="0.2">
      <c r="A412" s="27">
        <v>43205</v>
      </c>
      <c r="B412" s="25">
        <f t="shared" si="6"/>
        <v>43205</v>
      </c>
      <c r="C412">
        <v>7.2930002209999998</v>
      </c>
      <c r="D412">
        <v>0.1</v>
      </c>
      <c r="E412">
        <v>0.73199999299999996</v>
      </c>
    </row>
    <row r="413" spans="1:5" x14ac:dyDescent="0.2">
      <c r="A413" s="27">
        <v>43206</v>
      </c>
      <c r="B413" s="25">
        <f t="shared" si="6"/>
        <v>43206</v>
      </c>
      <c r="C413">
        <v>8.7829999920000006</v>
      </c>
      <c r="D413">
        <v>1</v>
      </c>
      <c r="E413">
        <v>1.5420000549999999</v>
      </c>
    </row>
    <row r="414" spans="1:5" x14ac:dyDescent="0.2">
      <c r="A414" s="27">
        <v>43207</v>
      </c>
      <c r="B414" s="25">
        <f t="shared" si="6"/>
        <v>43207</v>
      </c>
      <c r="C414">
        <v>9.2569999690000007</v>
      </c>
      <c r="D414">
        <v>0</v>
      </c>
      <c r="E414">
        <v>2.4449999330000001</v>
      </c>
    </row>
    <row r="415" spans="1:5" x14ac:dyDescent="0.2">
      <c r="A415" s="27">
        <v>43208</v>
      </c>
      <c r="B415" s="25">
        <f t="shared" si="6"/>
        <v>43208</v>
      </c>
      <c r="C415">
        <v>11.93500042</v>
      </c>
      <c r="D415">
        <v>0</v>
      </c>
      <c r="E415">
        <v>2.8619999890000001</v>
      </c>
    </row>
    <row r="416" spans="1:5" x14ac:dyDescent="0.2">
      <c r="A416" s="27">
        <v>43209</v>
      </c>
      <c r="B416" s="25">
        <f t="shared" si="6"/>
        <v>43209</v>
      </c>
      <c r="C416">
        <v>15.541999819999999</v>
      </c>
      <c r="D416">
        <v>0</v>
      </c>
      <c r="E416">
        <v>3.885999918</v>
      </c>
    </row>
    <row r="417" spans="1:5" x14ac:dyDescent="0.2">
      <c r="A417" s="27">
        <v>43210</v>
      </c>
      <c r="B417" s="25">
        <f t="shared" si="6"/>
        <v>43210</v>
      </c>
      <c r="C417">
        <v>13.34200001</v>
      </c>
      <c r="D417">
        <v>0</v>
      </c>
      <c r="E417">
        <v>3.7000000480000002</v>
      </c>
    </row>
    <row r="418" spans="1:5" x14ac:dyDescent="0.2">
      <c r="A418" s="27">
        <v>43211</v>
      </c>
      <c r="B418" s="25">
        <f t="shared" si="6"/>
        <v>43211</v>
      </c>
      <c r="C418">
        <v>9.2620000840000003</v>
      </c>
      <c r="D418">
        <v>0</v>
      </c>
      <c r="E418">
        <v>3.5</v>
      </c>
    </row>
    <row r="419" spans="1:5" x14ac:dyDescent="0.2">
      <c r="A419" s="27">
        <v>43212</v>
      </c>
      <c r="B419" s="25">
        <f t="shared" si="6"/>
        <v>43212</v>
      </c>
      <c r="C419">
        <v>9.8760004039999991</v>
      </c>
      <c r="D419">
        <v>0</v>
      </c>
      <c r="E419">
        <v>3.0190000530000001</v>
      </c>
    </row>
    <row r="420" spans="1:5" x14ac:dyDescent="0.2">
      <c r="A420" s="27">
        <v>43213</v>
      </c>
      <c r="B420" s="25">
        <f t="shared" si="6"/>
        <v>43213</v>
      </c>
      <c r="C420">
        <v>9.7379999159999997</v>
      </c>
      <c r="D420">
        <v>1</v>
      </c>
      <c r="E420">
        <v>3.0380001069999998</v>
      </c>
    </row>
    <row r="421" spans="1:5" x14ac:dyDescent="0.2">
      <c r="A421" s="27">
        <v>43214</v>
      </c>
      <c r="B421" s="25">
        <f t="shared" si="6"/>
        <v>43214</v>
      </c>
      <c r="C421">
        <v>8.7170000079999994</v>
      </c>
      <c r="D421">
        <v>0.7</v>
      </c>
      <c r="E421">
        <v>2.4379999639999999</v>
      </c>
    </row>
    <row r="422" spans="1:5" x14ac:dyDescent="0.2">
      <c r="A422" s="27">
        <v>43215</v>
      </c>
      <c r="B422" s="25">
        <f t="shared" si="6"/>
        <v>43215</v>
      </c>
      <c r="C422">
        <v>7.4689998629999996</v>
      </c>
      <c r="D422">
        <v>10.1</v>
      </c>
      <c r="E422">
        <v>1.7849999670000001</v>
      </c>
    </row>
    <row r="423" spans="1:5" x14ac:dyDescent="0.2">
      <c r="A423" s="27">
        <v>43216</v>
      </c>
      <c r="B423" s="25">
        <f t="shared" si="6"/>
        <v>43216</v>
      </c>
      <c r="C423">
        <v>7.9060001370000004</v>
      </c>
      <c r="D423">
        <v>0.1</v>
      </c>
      <c r="E423">
        <v>2.4300000669999999</v>
      </c>
    </row>
    <row r="424" spans="1:5" x14ac:dyDescent="0.2">
      <c r="A424" s="27">
        <v>43217</v>
      </c>
      <c r="B424" s="25">
        <f t="shared" si="6"/>
        <v>43217</v>
      </c>
      <c r="C424">
        <v>8.8730001450000007</v>
      </c>
      <c r="D424">
        <v>0.5</v>
      </c>
      <c r="E424">
        <v>3.0820000169999999</v>
      </c>
    </row>
    <row r="425" spans="1:5" x14ac:dyDescent="0.2">
      <c r="A425" s="27">
        <v>43218</v>
      </c>
      <c r="B425" s="25">
        <f t="shared" si="6"/>
        <v>43218</v>
      </c>
      <c r="C425">
        <v>8.3950004580000002</v>
      </c>
      <c r="D425">
        <v>2</v>
      </c>
      <c r="E425">
        <v>1.1059999469999999</v>
      </c>
    </row>
    <row r="426" spans="1:5" x14ac:dyDescent="0.2">
      <c r="A426" s="27">
        <v>43219</v>
      </c>
      <c r="B426" s="25">
        <f t="shared" si="6"/>
        <v>43219</v>
      </c>
      <c r="C426">
        <v>9.3109998699999998</v>
      </c>
      <c r="D426">
        <v>2.8</v>
      </c>
      <c r="E426">
        <v>2.3719999789999999</v>
      </c>
    </row>
    <row r="427" spans="1:5" x14ac:dyDescent="0.2">
      <c r="A427" s="27">
        <v>43220</v>
      </c>
      <c r="B427" s="25">
        <f t="shared" si="6"/>
        <v>43220</v>
      </c>
      <c r="C427">
        <v>9.3109998699999998</v>
      </c>
      <c r="D427">
        <v>24.4</v>
      </c>
      <c r="E427">
        <v>0.435000002</v>
      </c>
    </row>
    <row r="428" spans="1:5" x14ac:dyDescent="0.2">
      <c r="A428" s="27">
        <v>43221</v>
      </c>
      <c r="B428" s="25">
        <f t="shared" si="6"/>
        <v>43221</v>
      </c>
      <c r="C428">
        <v>7.5999999049999998</v>
      </c>
      <c r="D428">
        <v>2.5</v>
      </c>
      <c r="E428">
        <v>1.3079999689999999</v>
      </c>
    </row>
    <row r="429" spans="1:5" x14ac:dyDescent="0.2">
      <c r="A429" s="27">
        <v>43222</v>
      </c>
      <c r="B429" s="25">
        <f t="shared" si="6"/>
        <v>43222</v>
      </c>
      <c r="C429">
        <v>9.6429996490000001</v>
      </c>
      <c r="D429">
        <v>0</v>
      </c>
      <c r="E429">
        <v>3.4690001009999998</v>
      </c>
    </row>
    <row r="430" spans="1:5" x14ac:dyDescent="0.2">
      <c r="A430" s="27">
        <v>43223</v>
      </c>
      <c r="B430" s="25">
        <f t="shared" si="6"/>
        <v>43223</v>
      </c>
      <c r="C430">
        <v>8.4960002899999996</v>
      </c>
      <c r="D430">
        <v>2.2000000000000002</v>
      </c>
      <c r="E430">
        <v>3.2400000100000002</v>
      </c>
    </row>
    <row r="431" spans="1:5" x14ac:dyDescent="0.2">
      <c r="A431" s="27">
        <v>43224</v>
      </c>
      <c r="B431" s="25">
        <f t="shared" si="6"/>
        <v>43224</v>
      </c>
      <c r="C431">
        <v>7.8810000420000001</v>
      </c>
      <c r="D431">
        <v>0</v>
      </c>
      <c r="E431">
        <v>3.5069999690000002</v>
      </c>
    </row>
    <row r="432" spans="1:5" x14ac:dyDescent="0.2">
      <c r="A432" s="27">
        <v>43225</v>
      </c>
      <c r="B432" s="25">
        <f t="shared" si="6"/>
        <v>43225</v>
      </c>
      <c r="C432">
        <v>11.09200001</v>
      </c>
      <c r="D432">
        <v>0</v>
      </c>
      <c r="E432">
        <v>4.2010002139999996</v>
      </c>
    </row>
    <row r="433" spans="1:5" x14ac:dyDescent="0.2">
      <c r="A433" s="27">
        <v>43226</v>
      </c>
      <c r="B433" s="25">
        <f t="shared" si="6"/>
        <v>43226</v>
      </c>
      <c r="C433">
        <v>14.13899994</v>
      </c>
      <c r="D433">
        <v>0</v>
      </c>
      <c r="E433">
        <v>4.5760002139999996</v>
      </c>
    </row>
    <row r="434" spans="1:5" x14ac:dyDescent="0.2">
      <c r="A434" s="27">
        <v>43227</v>
      </c>
      <c r="B434" s="25">
        <f t="shared" si="6"/>
        <v>43227</v>
      </c>
      <c r="C434">
        <v>16.361000059999999</v>
      </c>
      <c r="D434">
        <v>0</v>
      </c>
      <c r="E434">
        <v>4.8369998929999998</v>
      </c>
    </row>
    <row r="435" spans="1:5" x14ac:dyDescent="0.2">
      <c r="A435" s="27">
        <v>43228</v>
      </c>
      <c r="B435" s="25">
        <f t="shared" si="6"/>
        <v>43228</v>
      </c>
      <c r="C435">
        <v>17.74699974</v>
      </c>
      <c r="D435">
        <v>0</v>
      </c>
      <c r="E435">
        <v>5</v>
      </c>
    </row>
    <row r="436" spans="1:5" x14ac:dyDescent="0.2">
      <c r="A436" s="27">
        <v>43229</v>
      </c>
      <c r="B436" s="25">
        <f t="shared" si="6"/>
        <v>43229</v>
      </c>
      <c r="C436">
        <v>18.584999079999999</v>
      </c>
      <c r="D436">
        <v>0</v>
      </c>
      <c r="E436">
        <v>5</v>
      </c>
    </row>
    <row r="437" spans="1:5" x14ac:dyDescent="0.2">
      <c r="A437" s="27">
        <v>43230</v>
      </c>
      <c r="B437" s="25">
        <f t="shared" si="6"/>
        <v>43230</v>
      </c>
      <c r="C437">
        <v>13.989999770000001</v>
      </c>
      <c r="D437">
        <v>3.7</v>
      </c>
      <c r="E437">
        <v>1.7530000210000001</v>
      </c>
    </row>
    <row r="438" spans="1:5" x14ac:dyDescent="0.2">
      <c r="A438" s="27">
        <v>43231</v>
      </c>
      <c r="B438" s="25">
        <f t="shared" si="6"/>
        <v>43231</v>
      </c>
      <c r="C438">
        <v>11.269000050000001</v>
      </c>
      <c r="D438">
        <v>0</v>
      </c>
      <c r="E438">
        <v>4.5</v>
      </c>
    </row>
    <row r="439" spans="1:5" x14ac:dyDescent="0.2">
      <c r="A439" s="27">
        <v>43232</v>
      </c>
      <c r="B439" s="25">
        <f t="shared" si="6"/>
        <v>43232</v>
      </c>
      <c r="C439">
        <v>12.76799965</v>
      </c>
      <c r="D439">
        <v>0</v>
      </c>
      <c r="E439">
        <v>2.7630000109999999</v>
      </c>
    </row>
    <row r="440" spans="1:5" x14ac:dyDescent="0.2">
      <c r="A440" s="27">
        <v>43233</v>
      </c>
      <c r="B440" s="25">
        <f t="shared" si="6"/>
        <v>43233</v>
      </c>
      <c r="C440">
        <v>16.711999890000001</v>
      </c>
      <c r="D440">
        <v>0</v>
      </c>
      <c r="E440">
        <v>4.5</v>
      </c>
    </row>
    <row r="441" spans="1:5" x14ac:dyDescent="0.2">
      <c r="A441" s="27">
        <v>43234</v>
      </c>
      <c r="B441" s="25">
        <f t="shared" si="6"/>
        <v>43234</v>
      </c>
      <c r="C441">
        <v>19.222999569999999</v>
      </c>
      <c r="D441">
        <v>0</v>
      </c>
      <c r="E441">
        <v>5.0999999049999998</v>
      </c>
    </row>
    <row r="442" spans="1:5" x14ac:dyDescent="0.2">
      <c r="A442" s="27">
        <v>43235</v>
      </c>
      <c r="B442" s="25">
        <f t="shared" si="6"/>
        <v>43235</v>
      </c>
      <c r="C442">
        <v>18.731000900000002</v>
      </c>
      <c r="D442">
        <v>0</v>
      </c>
      <c r="E442">
        <v>5.0359997749999996</v>
      </c>
    </row>
    <row r="443" spans="1:5" x14ac:dyDescent="0.2">
      <c r="A443" s="27">
        <v>43236</v>
      </c>
      <c r="B443" s="25">
        <f t="shared" si="6"/>
        <v>43236</v>
      </c>
      <c r="C443">
        <v>14.19499969</v>
      </c>
      <c r="D443">
        <v>0</v>
      </c>
      <c r="E443">
        <v>4.4000000950000002</v>
      </c>
    </row>
    <row r="444" spans="1:5" x14ac:dyDescent="0.2">
      <c r="A444" s="27">
        <v>43237</v>
      </c>
      <c r="B444" s="25">
        <f t="shared" si="6"/>
        <v>43237</v>
      </c>
      <c r="C444">
        <v>12.819000239999999</v>
      </c>
      <c r="D444">
        <v>0</v>
      </c>
      <c r="E444">
        <v>4.441999912</v>
      </c>
    </row>
    <row r="445" spans="1:5" x14ac:dyDescent="0.2">
      <c r="A445" s="27">
        <v>43238</v>
      </c>
      <c r="B445" s="25">
        <f t="shared" si="6"/>
        <v>43238</v>
      </c>
      <c r="C445">
        <v>13.303000450000001</v>
      </c>
      <c r="D445">
        <v>5.3</v>
      </c>
      <c r="E445">
        <v>3.5060000420000001</v>
      </c>
    </row>
    <row r="446" spans="1:5" x14ac:dyDescent="0.2">
      <c r="A446" s="27">
        <v>43239</v>
      </c>
      <c r="B446" s="25">
        <f t="shared" si="6"/>
        <v>43239</v>
      </c>
      <c r="C446">
        <v>13.37699986</v>
      </c>
      <c r="D446">
        <v>0</v>
      </c>
      <c r="E446">
        <v>3.9579999450000001</v>
      </c>
    </row>
    <row r="447" spans="1:5" x14ac:dyDescent="0.2">
      <c r="A447" s="27">
        <v>43240</v>
      </c>
      <c r="B447" s="25">
        <f t="shared" si="6"/>
        <v>43240</v>
      </c>
      <c r="C447">
        <v>15.24800014</v>
      </c>
      <c r="D447">
        <v>0</v>
      </c>
      <c r="E447">
        <v>4.8940000530000001</v>
      </c>
    </row>
    <row r="448" spans="1:5" x14ac:dyDescent="0.2">
      <c r="A448" s="27">
        <v>43241</v>
      </c>
      <c r="B448" s="25">
        <f t="shared" si="6"/>
        <v>43241</v>
      </c>
      <c r="C448">
        <v>15.239999770000001</v>
      </c>
      <c r="D448">
        <v>0</v>
      </c>
      <c r="E448">
        <v>4</v>
      </c>
    </row>
    <row r="449" spans="1:5" x14ac:dyDescent="0.2">
      <c r="A449" s="27">
        <v>43242</v>
      </c>
      <c r="B449" s="25">
        <f t="shared" si="6"/>
        <v>43242</v>
      </c>
      <c r="C449">
        <v>17.096000669999999</v>
      </c>
      <c r="D449">
        <v>0</v>
      </c>
      <c r="E449">
        <v>4.8280000689999998</v>
      </c>
    </row>
    <row r="450" spans="1:5" x14ac:dyDescent="0.2">
      <c r="A450" s="27">
        <v>43243</v>
      </c>
      <c r="B450" s="25">
        <f t="shared" si="6"/>
        <v>43243</v>
      </c>
      <c r="C450">
        <v>17.461999890000001</v>
      </c>
      <c r="D450">
        <v>0</v>
      </c>
      <c r="E450">
        <v>5.0469999310000002</v>
      </c>
    </row>
    <row r="451" spans="1:5" x14ac:dyDescent="0.2">
      <c r="A451" s="27">
        <v>43244</v>
      </c>
      <c r="B451" s="25">
        <f t="shared" ref="B451:B514" si="7">A451</f>
        <v>43244</v>
      </c>
      <c r="C451">
        <v>18.100000380000001</v>
      </c>
      <c r="D451">
        <v>0</v>
      </c>
      <c r="E451">
        <v>5.4159998890000001</v>
      </c>
    </row>
    <row r="452" spans="1:5" x14ac:dyDescent="0.2">
      <c r="A452" s="27">
        <v>43245</v>
      </c>
      <c r="B452" s="25">
        <f t="shared" si="7"/>
        <v>43245</v>
      </c>
      <c r="C452">
        <v>18.724000929999999</v>
      </c>
      <c r="D452">
        <v>0</v>
      </c>
      <c r="E452">
        <v>5.4060001370000004</v>
      </c>
    </row>
    <row r="453" spans="1:5" x14ac:dyDescent="0.2">
      <c r="A453" s="27">
        <v>43246</v>
      </c>
      <c r="B453" s="25">
        <f t="shared" si="7"/>
        <v>43246</v>
      </c>
      <c r="C453">
        <v>18.975000380000001</v>
      </c>
      <c r="D453">
        <v>0</v>
      </c>
      <c r="E453">
        <v>5.3000001909999996</v>
      </c>
    </row>
    <row r="454" spans="1:5" x14ac:dyDescent="0.2">
      <c r="A454" s="27">
        <v>43247</v>
      </c>
      <c r="B454" s="25">
        <f t="shared" si="7"/>
        <v>43247</v>
      </c>
      <c r="C454">
        <v>18.45299911</v>
      </c>
      <c r="D454">
        <v>0</v>
      </c>
      <c r="E454">
        <v>4.0069999689999998</v>
      </c>
    </row>
    <row r="455" spans="1:5" x14ac:dyDescent="0.2">
      <c r="A455" s="27">
        <v>43248</v>
      </c>
      <c r="B455" s="25">
        <f t="shared" si="7"/>
        <v>43248</v>
      </c>
      <c r="C455">
        <v>18.948999400000002</v>
      </c>
      <c r="D455">
        <v>2.6</v>
      </c>
      <c r="E455">
        <v>4.2930002209999998</v>
      </c>
    </row>
    <row r="456" spans="1:5" x14ac:dyDescent="0.2">
      <c r="A456" s="27">
        <v>43249</v>
      </c>
      <c r="B456" s="25">
        <f t="shared" si="7"/>
        <v>43249</v>
      </c>
      <c r="C456">
        <v>19.492000579999999</v>
      </c>
      <c r="D456">
        <v>1.3</v>
      </c>
      <c r="E456">
        <v>3.4969999789999999</v>
      </c>
    </row>
    <row r="457" spans="1:5" x14ac:dyDescent="0.2">
      <c r="A457" s="27">
        <v>43250</v>
      </c>
      <c r="B457" s="25">
        <f t="shared" si="7"/>
        <v>43250</v>
      </c>
      <c r="C457">
        <v>22.209999079999999</v>
      </c>
      <c r="D457">
        <v>0</v>
      </c>
      <c r="E457">
        <v>5.8000001909999996</v>
      </c>
    </row>
    <row r="458" spans="1:5" x14ac:dyDescent="0.2">
      <c r="A458" s="27">
        <v>43251</v>
      </c>
      <c r="B458" s="25">
        <f t="shared" si="7"/>
        <v>43251</v>
      </c>
      <c r="C458">
        <v>21.180999759999999</v>
      </c>
      <c r="D458">
        <v>0</v>
      </c>
      <c r="E458">
        <v>5.4000000950000002</v>
      </c>
    </row>
    <row r="459" spans="1:5" x14ac:dyDescent="0.2">
      <c r="A459" s="27">
        <v>43252</v>
      </c>
      <c r="B459" s="25">
        <f t="shared" si="7"/>
        <v>43252</v>
      </c>
      <c r="C459">
        <v>21.319000240000001</v>
      </c>
      <c r="D459">
        <v>0.1</v>
      </c>
      <c r="E459">
        <v>5.1510000229999999</v>
      </c>
    </row>
    <row r="460" spans="1:5" x14ac:dyDescent="0.2">
      <c r="A460" s="27">
        <v>43253</v>
      </c>
      <c r="B460" s="25">
        <f t="shared" si="7"/>
        <v>43253</v>
      </c>
      <c r="C460">
        <v>20.601999280000001</v>
      </c>
      <c r="D460">
        <v>0</v>
      </c>
      <c r="E460">
        <v>5.6799998279999997</v>
      </c>
    </row>
    <row r="461" spans="1:5" x14ac:dyDescent="0.2">
      <c r="A461" s="27">
        <v>43254</v>
      </c>
      <c r="B461" s="25">
        <f t="shared" si="7"/>
        <v>43254</v>
      </c>
      <c r="C461">
        <v>17.302999499999999</v>
      </c>
      <c r="D461">
        <v>0</v>
      </c>
      <c r="E461">
        <v>2.404000044</v>
      </c>
    </row>
    <row r="462" spans="1:5" x14ac:dyDescent="0.2">
      <c r="A462" s="27">
        <v>43255</v>
      </c>
      <c r="B462" s="25">
        <f t="shared" si="7"/>
        <v>43255</v>
      </c>
      <c r="C462">
        <v>16.215000150000002</v>
      </c>
      <c r="D462">
        <v>0</v>
      </c>
      <c r="E462">
        <v>3.5480000970000001</v>
      </c>
    </row>
    <row r="463" spans="1:5" x14ac:dyDescent="0.2">
      <c r="A463" s="27">
        <v>43256</v>
      </c>
      <c r="B463" s="25">
        <f t="shared" si="7"/>
        <v>43256</v>
      </c>
      <c r="C463">
        <v>17.544000629999999</v>
      </c>
      <c r="D463">
        <v>0</v>
      </c>
      <c r="E463">
        <v>5.4720001219999999</v>
      </c>
    </row>
    <row r="464" spans="1:5" x14ac:dyDescent="0.2">
      <c r="A464" s="27">
        <v>43257</v>
      </c>
      <c r="B464" s="25">
        <f t="shared" si="7"/>
        <v>43257</v>
      </c>
      <c r="C464">
        <v>18.61199951</v>
      </c>
      <c r="D464">
        <v>0</v>
      </c>
      <c r="E464">
        <v>5.433000088</v>
      </c>
    </row>
    <row r="465" spans="1:5" x14ac:dyDescent="0.2">
      <c r="A465" s="27">
        <v>43258</v>
      </c>
      <c r="B465" s="25">
        <f t="shared" si="7"/>
        <v>43258</v>
      </c>
      <c r="C465">
        <v>19.548000340000002</v>
      </c>
      <c r="D465">
        <v>0</v>
      </c>
      <c r="E465">
        <v>5.8000001909999996</v>
      </c>
    </row>
    <row r="466" spans="1:5" x14ac:dyDescent="0.2">
      <c r="A466" s="27">
        <v>43259</v>
      </c>
      <c r="B466" s="25">
        <f t="shared" si="7"/>
        <v>43259</v>
      </c>
      <c r="C466">
        <v>19.31399918</v>
      </c>
      <c r="D466">
        <v>0</v>
      </c>
      <c r="E466">
        <v>5.1840000149999996</v>
      </c>
    </row>
    <row r="467" spans="1:5" x14ac:dyDescent="0.2">
      <c r="A467" s="27">
        <v>43260</v>
      </c>
      <c r="B467" s="25">
        <f t="shared" si="7"/>
        <v>43260</v>
      </c>
      <c r="C467">
        <v>19.42200089</v>
      </c>
      <c r="D467">
        <v>0</v>
      </c>
      <c r="E467">
        <v>4.0289998049999998</v>
      </c>
    </row>
    <row r="468" spans="1:5" x14ac:dyDescent="0.2">
      <c r="A468" s="27">
        <v>43261</v>
      </c>
      <c r="B468" s="25">
        <f t="shared" si="7"/>
        <v>43261</v>
      </c>
      <c r="C468">
        <v>16.0359993</v>
      </c>
      <c r="D468">
        <v>9.1</v>
      </c>
      <c r="E468">
        <v>1.2330000400000001</v>
      </c>
    </row>
    <row r="469" spans="1:5" x14ac:dyDescent="0.2">
      <c r="A469" s="27">
        <v>43262</v>
      </c>
      <c r="B469" s="25">
        <f t="shared" si="7"/>
        <v>43262</v>
      </c>
      <c r="C469">
        <v>14.25199986</v>
      </c>
      <c r="D469">
        <v>0</v>
      </c>
      <c r="E469">
        <v>2.1549999710000001</v>
      </c>
    </row>
    <row r="470" spans="1:5" x14ac:dyDescent="0.2">
      <c r="A470" s="27">
        <v>43263</v>
      </c>
      <c r="B470" s="25">
        <f t="shared" si="7"/>
        <v>43263</v>
      </c>
      <c r="C470">
        <v>13.38799953</v>
      </c>
      <c r="D470">
        <v>0</v>
      </c>
      <c r="E470">
        <v>1.8519999979999999</v>
      </c>
    </row>
    <row r="471" spans="1:5" x14ac:dyDescent="0.2">
      <c r="A471" s="27">
        <v>43264</v>
      </c>
      <c r="B471" s="25">
        <f t="shared" si="7"/>
        <v>43264</v>
      </c>
      <c r="C471">
        <v>13.34500027</v>
      </c>
      <c r="D471">
        <v>0</v>
      </c>
      <c r="E471">
        <v>4.0869998929999998</v>
      </c>
    </row>
    <row r="472" spans="1:5" x14ac:dyDescent="0.2">
      <c r="A472" s="27">
        <v>43265</v>
      </c>
      <c r="B472" s="25">
        <f t="shared" si="7"/>
        <v>43265</v>
      </c>
      <c r="C472">
        <v>14.803999900000001</v>
      </c>
      <c r="D472">
        <v>7.5</v>
      </c>
      <c r="E472">
        <v>2.9900000100000002</v>
      </c>
    </row>
    <row r="473" spans="1:5" x14ac:dyDescent="0.2">
      <c r="A473" s="27">
        <v>43266</v>
      </c>
      <c r="B473" s="25">
        <f t="shared" si="7"/>
        <v>43266</v>
      </c>
      <c r="C473">
        <v>14.64000034</v>
      </c>
      <c r="D473">
        <v>0</v>
      </c>
      <c r="E473">
        <v>4.5079998970000004</v>
      </c>
    </row>
    <row r="474" spans="1:5" x14ac:dyDescent="0.2">
      <c r="A474" s="27">
        <v>43267</v>
      </c>
      <c r="B474" s="25">
        <f t="shared" si="7"/>
        <v>43267</v>
      </c>
      <c r="C474">
        <v>14.26799965</v>
      </c>
      <c r="D474">
        <v>5.4</v>
      </c>
      <c r="E474">
        <v>1.702000022</v>
      </c>
    </row>
    <row r="475" spans="1:5" x14ac:dyDescent="0.2">
      <c r="A475" s="27">
        <v>43268</v>
      </c>
      <c r="B475" s="25">
        <f t="shared" si="7"/>
        <v>43268</v>
      </c>
      <c r="C475">
        <v>14.791000370000001</v>
      </c>
      <c r="D475">
        <v>1.6</v>
      </c>
      <c r="E475">
        <v>4.0180001259999996</v>
      </c>
    </row>
    <row r="476" spans="1:5" x14ac:dyDescent="0.2">
      <c r="A476" s="27">
        <v>43269</v>
      </c>
      <c r="B476" s="25">
        <f t="shared" si="7"/>
        <v>43269</v>
      </c>
      <c r="C476">
        <v>14.69799995</v>
      </c>
      <c r="D476">
        <v>0.3</v>
      </c>
      <c r="E476">
        <v>1.6430000069999999</v>
      </c>
    </row>
    <row r="477" spans="1:5" x14ac:dyDescent="0.2">
      <c r="A477" s="27">
        <v>43270</v>
      </c>
      <c r="B477" s="25">
        <f t="shared" si="7"/>
        <v>43270</v>
      </c>
      <c r="C477">
        <v>14.77600002</v>
      </c>
      <c r="D477">
        <v>0</v>
      </c>
      <c r="E477">
        <v>4.3680000310000002</v>
      </c>
    </row>
    <row r="478" spans="1:5" x14ac:dyDescent="0.2">
      <c r="A478" s="27">
        <v>43271</v>
      </c>
      <c r="B478" s="25">
        <f t="shared" si="7"/>
        <v>43271</v>
      </c>
      <c r="C478">
        <v>15.4659996</v>
      </c>
      <c r="D478">
        <v>1.4</v>
      </c>
      <c r="E478">
        <v>2.2360000609999999</v>
      </c>
    </row>
    <row r="479" spans="1:5" x14ac:dyDescent="0.2">
      <c r="A479" s="27">
        <v>43272</v>
      </c>
      <c r="B479" s="25">
        <f t="shared" si="7"/>
        <v>43272</v>
      </c>
      <c r="C479">
        <v>12.22999954</v>
      </c>
      <c r="D479">
        <v>1.7</v>
      </c>
      <c r="E479">
        <v>3.0769999029999999</v>
      </c>
    </row>
    <row r="480" spans="1:5" x14ac:dyDescent="0.2">
      <c r="A480" s="27">
        <v>43273</v>
      </c>
      <c r="B480" s="25">
        <f t="shared" si="7"/>
        <v>43273</v>
      </c>
      <c r="C480">
        <v>12.10499954</v>
      </c>
      <c r="D480">
        <v>1.8</v>
      </c>
      <c r="E480">
        <v>3.2860000130000002</v>
      </c>
    </row>
    <row r="481" spans="1:5" x14ac:dyDescent="0.2">
      <c r="A481" s="27">
        <v>43274</v>
      </c>
      <c r="B481" s="25">
        <f t="shared" si="7"/>
        <v>43274</v>
      </c>
      <c r="C481">
        <v>12.8579998</v>
      </c>
      <c r="D481">
        <v>0.8</v>
      </c>
      <c r="E481">
        <v>2.4389998909999999</v>
      </c>
    </row>
    <row r="482" spans="1:5" x14ac:dyDescent="0.2">
      <c r="A482" s="27">
        <v>43275</v>
      </c>
      <c r="B482" s="25">
        <f t="shared" si="7"/>
        <v>43275</v>
      </c>
      <c r="C482">
        <v>13.817999840000001</v>
      </c>
      <c r="D482">
        <v>0.5</v>
      </c>
      <c r="E482">
        <v>3.733999968</v>
      </c>
    </row>
    <row r="483" spans="1:5" x14ac:dyDescent="0.2">
      <c r="A483" s="27">
        <v>43276</v>
      </c>
      <c r="B483" s="25">
        <f t="shared" si="7"/>
        <v>43276</v>
      </c>
      <c r="C483">
        <v>13.852000240000001</v>
      </c>
      <c r="D483">
        <v>0</v>
      </c>
      <c r="E483">
        <v>3.6840000150000001</v>
      </c>
    </row>
    <row r="484" spans="1:5" x14ac:dyDescent="0.2">
      <c r="A484" s="27">
        <v>43277</v>
      </c>
      <c r="B484" s="25">
        <f t="shared" si="7"/>
        <v>43277</v>
      </c>
      <c r="C484">
        <v>15.460000040000001</v>
      </c>
      <c r="D484">
        <v>0</v>
      </c>
      <c r="E484">
        <v>5.2160000799999997</v>
      </c>
    </row>
    <row r="485" spans="1:5" x14ac:dyDescent="0.2">
      <c r="A485" s="27">
        <v>43278</v>
      </c>
      <c r="B485" s="25">
        <f t="shared" si="7"/>
        <v>43278</v>
      </c>
      <c r="C485">
        <v>16.16200066</v>
      </c>
      <c r="D485">
        <v>0</v>
      </c>
      <c r="E485">
        <v>4.9879999159999997</v>
      </c>
    </row>
    <row r="486" spans="1:5" x14ac:dyDescent="0.2">
      <c r="A486" s="27">
        <v>43279</v>
      </c>
      <c r="B486" s="25">
        <f t="shared" si="7"/>
        <v>43279</v>
      </c>
      <c r="C486">
        <v>17.69499969</v>
      </c>
      <c r="D486">
        <v>0</v>
      </c>
      <c r="E486">
        <v>5.6230001449999998</v>
      </c>
    </row>
    <row r="487" spans="1:5" x14ac:dyDescent="0.2">
      <c r="A487" s="27">
        <v>43280</v>
      </c>
      <c r="B487" s="25">
        <f t="shared" si="7"/>
        <v>43280</v>
      </c>
      <c r="C487">
        <v>18.48500061</v>
      </c>
      <c r="D487">
        <v>0</v>
      </c>
      <c r="E487">
        <v>5.9000000950000002</v>
      </c>
    </row>
    <row r="488" spans="1:5" x14ac:dyDescent="0.2">
      <c r="A488" s="27">
        <v>43281</v>
      </c>
      <c r="B488" s="25">
        <f t="shared" si="7"/>
        <v>43281</v>
      </c>
      <c r="C488">
        <v>17.67099953</v>
      </c>
      <c r="D488">
        <v>0</v>
      </c>
      <c r="E488">
        <v>5.7630000109999999</v>
      </c>
    </row>
    <row r="489" spans="1:5" x14ac:dyDescent="0.2">
      <c r="A489" s="27">
        <v>43282</v>
      </c>
      <c r="B489" s="25">
        <f t="shared" si="7"/>
        <v>43282</v>
      </c>
      <c r="C489">
        <v>17.26600075</v>
      </c>
      <c r="D489">
        <v>0</v>
      </c>
      <c r="E489">
        <v>5.4060001370000004</v>
      </c>
    </row>
    <row r="490" spans="1:5" x14ac:dyDescent="0.2">
      <c r="A490" s="27">
        <v>43283</v>
      </c>
      <c r="B490" s="25">
        <f t="shared" si="7"/>
        <v>43283</v>
      </c>
      <c r="C490">
        <v>16.986000059999999</v>
      </c>
      <c r="D490">
        <v>0</v>
      </c>
      <c r="E490">
        <v>5.6999998090000004</v>
      </c>
    </row>
    <row r="491" spans="1:5" x14ac:dyDescent="0.2">
      <c r="A491" s="27">
        <v>43284</v>
      </c>
      <c r="B491" s="25">
        <f t="shared" si="7"/>
        <v>43284</v>
      </c>
      <c r="C491">
        <v>15.18999958</v>
      </c>
      <c r="D491">
        <v>0</v>
      </c>
      <c r="E491">
        <v>4.8350000380000004</v>
      </c>
    </row>
    <row r="492" spans="1:5" x14ac:dyDescent="0.2">
      <c r="A492" s="27">
        <v>43285</v>
      </c>
      <c r="B492" s="25">
        <f t="shared" si="7"/>
        <v>43285</v>
      </c>
      <c r="C492">
        <v>15.29599953</v>
      </c>
      <c r="D492">
        <v>0</v>
      </c>
      <c r="E492">
        <v>2.039999962</v>
      </c>
    </row>
    <row r="493" spans="1:5" x14ac:dyDescent="0.2">
      <c r="A493" s="27">
        <v>43286</v>
      </c>
      <c r="B493" s="25">
        <f t="shared" si="7"/>
        <v>43286</v>
      </c>
      <c r="C493">
        <v>14.925999640000001</v>
      </c>
      <c r="D493">
        <v>0.1</v>
      </c>
      <c r="E493">
        <v>2.3259999750000002</v>
      </c>
    </row>
    <row r="494" spans="1:5" x14ac:dyDescent="0.2">
      <c r="A494" s="27">
        <v>43287</v>
      </c>
      <c r="B494" s="25">
        <f t="shared" si="7"/>
        <v>43287</v>
      </c>
      <c r="C494">
        <v>14.84899998</v>
      </c>
      <c r="D494">
        <v>0</v>
      </c>
      <c r="E494">
        <v>4.9629998210000004</v>
      </c>
    </row>
    <row r="495" spans="1:5" x14ac:dyDescent="0.2">
      <c r="A495" s="27">
        <v>43288</v>
      </c>
      <c r="B495" s="25">
        <f t="shared" si="7"/>
        <v>43288</v>
      </c>
      <c r="C495">
        <v>14.833999629999999</v>
      </c>
      <c r="D495">
        <v>0</v>
      </c>
      <c r="E495">
        <v>5.191999912</v>
      </c>
    </row>
    <row r="496" spans="1:5" x14ac:dyDescent="0.2">
      <c r="A496" s="27">
        <v>43289</v>
      </c>
      <c r="B496" s="25">
        <f t="shared" si="7"/>
        <v>43289</v>
      </c>
      <c r="C496">
        <v>15.00199986</v>
      </c>
      <c r="D496">
        <v>0</v>
      </c>
      <c r="E496">
        <v>5.1999998090000004</v>
      </c>
    </row>
    <row r="497" spans="1:5" x14ac:dyDescent="0.2">
      <c r="A497" s="27">
        <v>43290</v>
      </c>
      <c r="B497" s="25">
        <f t="shared" si="7"/>
        <v>43290</v>
      </c>
      <c r="C497">
        <v>14</v>
      </c>
      <c r="D497">
        <v>0</v>
      </c>
      <c r="E497">
        <v>2.9860000609999999</v>
      </c>
    </row>
    <row r="498" spans="1:5" x14ac:dyDescent="0.2">
      <c r="A498" s="27">
        <v>43291</v>
      </c>
      <c r="B498" s="25">
        <f t="shared" si="7"/>
        <v>43291</v>
      </c>
      <c r="C498">
        <v>17.38999939</v>
      </c>
      <c r="D498">
        <v>0</v>
      </c>
      <c r="E498">
        <v>4.1139998440000003</v>
      </c>
    </row>
    <row r="499" spans="1:5" x14ac:dyDescent="0.2">
      <c r="A499" s="27">
        <v>43292</v>
      </c>
      <c r="B499" s="25">
        <f t="shared" si="7"/>
        <v>43292</v>
      </c>
      <c r="C499">
        <v>19.99699974</v>
      </c>
      <c r="D499">
        <v>0</v>
      </c>
      <c r="E499">
        <v>4.4949998860000004</v>
      </c>
    </row>
    <row r="500" spans="1:5" x14ac:dyDescent="0.2">
      <c r="A500" s="27">
        <v>43293</v>
      </c>
      <c r="B500" s="25">
        <f t="shared" si="7"/>
        <v>43293</v>
      </c>
      <c r="C500">
        <v>17.885000229999999</v>
      </c>
      <c r="D500">
        <v>0.2</v>
      </c>
      <c r="E500">
        <v>4.6500000950000002</v>
      </c>
    </row>
    <row r="501" spans="1:5" x14ac:dyDescent="0.2">
      <c r="A501" s="27">
        <v>43294</v>
      </c>
      <c r="B501" s="25">
        <f t="shared" si="7"/>
        <v>43294</v>
      </c>
      <c r="C501">
        <v>15.08699989</v>
      </c>
      <c r="D501">
        <v>0</v>
      </c>
      <c r="E501">
        <v>4.4559998509999996</v>
      </c>
    </row>
    <row r="502" spans="1:5" x14ac:dyDescent="0.2">
      <c r="A502" s="27">
        <v>43295</v>
      </c>
      <c r="B502" s="25">
        <f t="shared" si="7"/>
        <v>43295</v>
      </c>
      <c r="C502">
        <v>15.19999981</v>
      </c>
      <c r="D502">
        <v>0</v>
      </c>
      <c r="E502">
        <v>3.5299999710000001</v>
      </c>
    </row>
    <row r="503" spans="1:5" x14ac:dyDescent="0.2">
      <c r="A503" s="27">
        <v>43296</v>
      </c>
      <c r="B503" s="25">
        <f t="shared" si="7"/>
        <v>43296</v>
      </c>
      <c r="C503">
        <v>17.267000199999998</v>
      </c>
      <c r="D503">
        <v>0</v>
      </c>
      <c r="E503">
        <v>5.0749998090000004</v>
      </c>
    </row>
    <row r="504" spans="1:5" x14ac:dyDescent="0.2">
      <c r="A504" s="27">
        <v>43297</v>
      </c>
      <c r="B504" s="25">
        <f t="shared" si="7"/>
        <v>43297</v>
      </c>
      <c r="C504">
        <v>19.356000900000002</v>
      </c>
      <c r="D504">
        <v>0</v>
      </c>
      <c r="E504">
        <v>5.2119998929999998</v>
      </c>
    </row>
    <row r="505" spans="1:5" x14ac:dyDescent="0.2">
      <c r="A505" s="27">
        <v>43298</v>
      </c>
      <c r="B505" s="25">
        <f t="shared" si="7"/>
        <v>43298</v>
      </c>
      <c r="C505">
        <v>21.040000920000001</v>
      </c>
      <c r="D505">
        <v>0</v>
      </c>
      <c r="E505">
        <v>5.579999924</v>
      </c>
    </row>
    <row r="506" spans="1:5" x14ac:dyDescent="0.2">
      <c r="A506" s="27">
        <v>43299</v>
      </c>
      <c r="B506" s="25">
        <f t="shared" si="7"/>
        <v>43299</v>
      </c>
      <c r="C506">
        <v>18.010999680000001</v>
      </c>
      <c r="D506">
        <v>0</v>
      </c>
      <c r="E506">
        <v>3.9579999450000001</v>
      </c>
    </row>
    <row r="507" spans="1:5" x14ac:dyDescent="0.2">
      <c r="A507" s="27">
        <v>43300</v>
      </c>
      <c r="B507" s="25">
        <f t="shared" si="7"/>
        <v>43300</v>
      </c>
      <c r="C507">
        <v>16.007999420000001</v>
      </c>
      <c r="D507">
        <v>0</v>
      </c>
      <c r="E507">
        <v>5.0060000420000001</v>
      </c>
    </row>
    <row r="508" spans="1:5" x14ac:dyDescent="0.2">
      <c r="A508" s="27">
        <v>43301</v>
      </c>
      <c r="B508" s="25">
        <f t="shared" si="7"/>
        <v>43301</v>
      </c>
      <c r="C508">
        <v>17.100999829999999</v>
      </c>
      <c r="D508">
        <v>0.3</v>
      </c>
      <c r="E508">
        <v>5</v>
      </c>
    </row>
    <row r="509" spans="1:5" x14ac:dyDescent="0.2">
      <c r="A509" s="27">
        <v>43302</v>
      </c>
      <c r="B509" s="25">
        <f t="shared" si="7"/>
        <v>43302</v>
      </c>
      <c r="C509">
        <v>17.791000369999999</v>
      </c>
      <c r="D509">
        <v>0.3</v>
      </c>
      <c r="E509">
        <v>4.9990000720000003</v>
      </c>
    </row>
    <row r="510" spans="1:5" x14ac:dyDescent="0.2">
      <c r="A510" s="27">
        <v>43303</v>
      </c>
      <c r="B510" s="25">
        <f t="shared" si="7"/>
        <v>43303</v>
      </c>
      <c r="C510">
        <v>17.993999479999999</v>
      </c>
      <c r="D510">
        <v>0.1</v>
      </c>
      <c r="E510">
        <v>4.8179998399999997</v>
      </c>
    </row>
    <row r="511" spans="1:5" x14ac:dyDescent="0.2">
      <c r="A511" s="27">
        <v>43304</v>
      </c>
      <c r="B511" s="25">
        <f t="shared" si="7"/>
        <v>43304</v>
      </c>
      <c r="C511">
        <v>18.931999210000001</v>
      </c>
      <c r="D511">
        <v>0</v>
      </c>
      <c r="E511">
        <v>3.7990000249999998</v>
      </c>
    </row>
    <row r="512" spans="1:5" x14ac:dyDescent="0.2">
      <c r="A512" s="27">
        <v>43305</v>
      </c>
      <c r="B512" s="25">
        <f t="shared" si="7"/>
        <v>43305</v>
      </c>
      <c r="C512">
        <v>21.707000730000001</v>
      </c>
      <c r="D512">
        <v>0.1</v>
      </c>
      <c r="E512">
        <v>5.2199997900000001</v>
      </c>
    </row>
    <row r="513" spans="1:5" x14ac:dyDescent="0.2">
      <c r="A513" s="27">
        <v>43306</v>
      </c>
      <c r="B513" s="25">
        <f t="shared" si="7"/>
        <v>43306</v>
      </c>
      <c r="C513">
        <v>21.405000690000001</v>
      </c>
      <c r="D513">
        <v>0.1</v>
      </c>
      <c r="E513">
        <v>4.7919998169999998</v>
      </c>
    </row>
    <row r="514" spans="1:5" x14ac:dyDescent="0.2">
      <c r="A514" s="27">
        <v>43307</v>
      </c>
      <c r="B514" s="25">
        <f t="shared" si="7"/>
        <v>43307</v>
      </c>
      <c r="C514">
        <v>23.711999890000001</v>
      </c>
      <c r="D514">
        <v>0</v>
      </c>
      <c r="E514">
        <v>5.3000001909999996</v>
      </c>
    </row>
    <row r="515" spans="1:5" x14ac:dyDescent="0.2">
      <c r="A515" s="27">
        <v>43308</v>
      </c>
      <c r="B515" s="25">
        <f t="shared" ref="B515:B520" si="8">A515</f>
        <v>43308</v>
      </c>
      <c r="C515">
        <v>25.820999149999999</v>
      </c>
      <c r="D515">
        <v>0</v>
      </c>
      <c r="E515">
        <v>5.521999836</v>
      </c>
    </row>
    <row r="516" spans="1:5" x14ac:dyDescent="0.2">
      <c r="A516" s="27">
        <v>43309</v>
      </c>
      <c r="B516" s="25">
        <f t="shared" si="8"/>
        <v>43309</v>
      </c>
      <c r="C516">
        <v>22.40600014</v>
      </c>
      <c r="D516">
        <v>36.299999999999997</v>
      </c>
      <c r="E516">
        <v>3.3819999690000002</v>
      </c>
    </row>
    <row r="517" spans="1:5" x14ac:dyDescent="0.2">
      <c r="A517" s="27">
        <v>43310</v>
      </c>
      <c r="B517" s="25">
        <f t="shared" si="8"/>
        <v>43310</v>
      </c>
      <c r="C517">
        <v>20.19799995</v>
      </c>
      <c r="D517">
        <v>0</v>
      </c>
      <c r="E517">
        <v>4.3899998660000001</v>
      </c>
    </row>
    <row r="518" spans="1:5" x14ac:dyDescent="0.2">
      <c r="A518" s="27">
        <v>43311</v>
      </c>
      <c r="B518" s="25">
        <f t="shared" si="8"/>
        <v>43311</v>
      </c>
      <c r="C518">
        <v>22.986000059999999</v>
      </c>
      <c r="D518">
        <v>0</v>
      </c>
      <c r="E518">
        <v>3.8289999959999999</v>
      </c>
    </row>
    <row r="519" spans="1:5" x14ac:dyDescent="0.2">
      <c r="A519" s="27">
        <v>43312</v>
      </c>
      <c r="B519" s="25">
        <f t="shared" si="8"/>
        <v>43312</v>
      </c>
      <c r="C519">
        <v>21.989000319999999</v>
      </c>
      <c r="D519">
        <v>0</v>
      </c>
      <c r="E519">
        <v>3.079999924</v>
      </c>
    </row>
    <row r="520" spans="1:5" x14ac:dyDescent="0.2">
      <c r="A520" s="27">
        <v>43313</v>
      </c>
      <c r="B520" s="25">
        <f t="shared" si="8"/>
        <v>43313</v>
      </c>
      <c r="C520">
        <v>18.687000269999999</v>
      </c>
      <c r="D520">
        <v>0</v>
      </c>
      <c r="E520">
        <v>4.5260000229999999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BCD20-029E-4DA9-9DFC-90510C395822}">
  <dimension ref="A1:DN409"/>
  <sheetViews>
    <sheetView topLeftCell="D1" zoomScale="70" zoomScaleNormal="70" workbookViewId="0">
      <pane xSplit="2" ySplit="11" topLeftCell="CJ12" activePane="bottomRight" state="frozen"/>
      <selection activeCell="D1" sqref="D1"/>
      <selection pane="topRight" activeCell="F1" sqref="F1"/>
      <selection pane="bottomLeft" activeCell="D12" sqref="D12"/>
      <selection pane="bottomRight" activeCell="CX11" sqref="CX11"/>
    </sheetView>
  </sheetViews>
  <sheetFormatPr defaultRowHeight="12" x14ac:dyDescent="0.2"/>
  <cols>
    <col min="1" max="1" width="8.7109375" hidden="1" customWidth="1"/>
    <col min="2" max="2" width="5.42578125" hidden="1" customWidth="1"/>
    <col min="3" max="3" width="9.85546875" hidden="1" customWidth="1"/>
    <col min="5" max="5" width="9.140625" customWidth="1"/>
    <col min="6" max="7" width="9.140625" style="2" customWidth="1"/>
    <col min="8" max="13" width="9.140625" customWidth="1"/>
    <col min="14" max="14" width="12.7109375" style="10" customWidth="1"/>
    <col min="15" max="15" width="12.7109375" customWidth="1"/>
    <col min="16" max="17" width="12.7109375" style="10" customWidth="1"/>
    <col min="18" max="18" width="12.140625" style="1" customWidth="1"/>
    <col min="19" max="19" width="12.140625" style="10" customWidth="1"/>
    <col min="20" max="21" width="10.140625" style="10" customWidth="1"/>
    <col min="22" max="23" width="11.42578125" customWidth="1"/>
    <col min="24" max="25" width="9.140625" style="10"/>
    <col min="27" max="27" width="9.140625" style="10"/>
    <col min="30" max="30" width="10.85546875" style="10" customWidth="1"/>
    <col min="31" max="31" width="9.140625" style="10"/>
    <col min="33" max="35" width="9.140625" style="10"/>
    <col min="38" max="38" width="12.42578125" style="10" customWidth="1"/>
    <col min="41" max="42" width="9.140625" style="10"/>
    <col min="43" max="43" width="11.140625" style="10" customWidth="1"/>
    <col min="44" max="49" width="9.140625" style="10"/>
    <col min="51" max="51" width="9.140625" style="10"/>
    <col min="52" max="52" width="3" style="10" customWidth="1"/>
    <col min="53" max="53" width="9.140625" style="10"/>
    <col min="55" max="58" width="9.140625" style="10"/>
    <col min="59" max="59" width="12.140625" style="10" customWidth="1"/>
    <col min="60" max="60" width="9.140625" style="10"/>
    <col min="62" max="62" width="9.140625" style="10"/>
    <col min="63" max="63" width="10.85546875" customWidth="1"/>
    <col min="67" max="67" width="13.140625" customWidth="1"/>
    <col min="70" max="70" width="11.28515625" style="10" customWidth="1"/>
    <col min="71" max="71" width="13.42578125" bestFit="1" customWidth="1"/>
    <col min="73" max="73" width="9.140625" style="10"/>
    <col min="76" max="76" width="12.42578125" style="10" customWidth="1"/>
    <col min="77" max="77" width="6.85546875" customWidth="1"/>
    <col min="78" max="78" width="11.85546875" style="10" bestFit="1" customWidth="1"/>
    <col min="79" max="79" width="6" style="10" customWidth="1"/>
    <col min="80" max="80" width="11.5703125" style="10" customWidth="1"/>
    <col min="81" max="81" width="11.5703125" style="1" customWidth="1"/>
    <col min="82" max="82" width="7.28515625" style="1" customWidth="1"/>
    <col min="83" max="83" width="12.42578125" style="10" customWidth="1"/>
    <col min="84" max="84" width="12.42578125" style="1" customWidth="1"/>
    <col min="85" max="85" width="7.5703125" style="1" customWidth="1"/>
    <col min="86" max="86" width="11.7109375" style="10" customWidth="1"/>
    <col min="87" max="88" width="7.85546875" customWidth="1"/>
    <col min="89" max="89" width="9.140625" style="10"/>
    <col min="90" max="90" width="7.7109375" style="10" customWidth="1"/>
    <col min="91" max="91" width="9.140625" style="10"/>
    <col min="95" max="95" width="9.140625" style="10"/>
    <col min="99" max="100" width="11" customWidth="1"/>
    <col min="101" max="102" width="11.85546875" customWidth="1"/>
    <col min="103" max="103" width="12.42578125" customWidth="1"/>
    <col min="104" max="105" width="14.85546875" customWidth="1"/>
    <col min="106" max="106" width="14" customWidth="1"/>
    <col min="107" max="107" width="12.42578125" customWidth="1"/>
    <col min="108" max="108" width="2.5703125" customWidth="1"/>
    <col min="109" max="110" width="7" customWidth="1"/>
  </cols>
  <sheetData>
    <row r="1" spans="1:111" ht="20.25" x14ac:dyDescent="0.3">
      <c r="F1"/>
      <c r="G1"/>
      <c r="N1" s="9" t="s">
        <v>21</v>
      </c>
      <c r="X1" s="9" t="s">
        <v>43</v>
      </c>
      <c r="AD1" s="9" t="s">
        <v>19</v>
      </c>
      <c r="AI1" s="9" t="s">
        <v>33</v>
      </c>
      <c r="AT1" s="9" t="s">
        <v>37</v>
      </c>
      <c r="AY1" s="9" t="s">
        <v>313</v>
      </c>
      <c r="AZ1" s="9"/>
      <c r="BC1" s="9" t="s">
        <v>314</v>
      </c>
      <c r="BD1" s="9"/>
      <c r="BJ1" s="9" t="s">
        <v>315</v>
      </c>
      <c r="BZ1" s="9" t="s">
        <v>321</v>
      </c>
      <c r="CA1" s="9"/>
      <c r="CU1" s="9" t="s">
        <v>372</v>
      </c>
      <c r="CV1" s="9"/>
    </row>
    <row r="2" spans="1:111" x14ac:dyDescent="0.2">
      <c r="F2"/>
      <c r="G2"/>
      <c r="BO2" s="5"/>
    </row>
    <row r="3" spans="1:111" x14ac:dyDescent="0.2">
      <c r="F3" t="s">
        <v>309</v>
      </c>
      <c r="G3"/>
      <c r="I3" t="s">
        <v>11</v>
      </c>
      <c r="J3" t="s">
        <v>11</v>
      </c>
      <c r="K3" t="s">
        <v>30</v>
      </c>
      <c r="L3" t="s">
        <v>92</v>
      </c>
      <c r="N3" s="10" t="s">
        <v>18</v>
      </c>
      <c r="S3" s="10" t="s">
        <v>49</v>
      </c>
      <c r="X3" s="10" t="s">
        <v>18</v>
      </c>
      <c r="Y3" s="10" t="s">
        <v>42</v>
      </c>
      <c r="AD3" s="10" t="s">
        <v>18</v>
      </c>
      <c r="AE3" s="10" t="s">
        <v>42</v>
      </c>
      <c r="AI3" s="10" t="s">
        <v>18</v>
      </c>
      <c r="AL3" s="10" t="s">
        <v>42</v>
      </c>
      <c r="AT3" s="10" t="s">
        <v>18</v>
      </c>
      <c r="AU3" s="10" t="s">
        <v>42</v>
      </c>
      <c r="AY3" s="10" t="s">
        <v>39</v>
      </c>
      <c r="BA3" s="10" t="s">
        <v>114</v>
      </c>
      <c r="BC3" s="10" t="s">
        <v>22</v>
      </c>
      <c r="BE3" s="10">
        <v>2.7182810000000002</v>
      </c>
      <c r="BJ3" s="10" t="s">
        <v>106</v>
      </c>
      <c r="BR3" s="10" t="s">
        <v>51</v>
      </c>
      <c r="BU3" s="10" t="s">
        <v>52</v>
      </c>
      <c r="BX3" s="10" t="s">
        <v>47</v>
      </c>
      <c r="BZ3" s="10" t="s">
        <v>22</v>
      </c>
      <c r="CB3" s="10" t="s">
        <v>26</v>
      </c>
      <c r="CE3" s="10" t="s">
        <v>26</v>
      </c>
      <c r="CH3" s="10" t="s">
        <v>47</v>
      </c>
      <c r="CK3" s="10" t="s">
        <v>61</v>
      </c>
      <c r="CM3" s="10" t="s">
        <v>64</v>
      </c>
      <c r="CQ3" s="10" t="s">
        <v>64</v>
      </c>
      <c r="CU3" s="10" t="s">
        <v>373</v>
      </c>
      <c r="CV3" s="10" t="s">
        <v>373</v>
      </c>
      <c r="CW3" s="10" t="s">
        <v>383</v>
      </c>
      <c r="CX3" s="10" t="s">
        <v>383</v>
      </c>
      <c r="CY3" s="10" t="s">
        <v>374</v>
      </c>
      <c r="CZ3" s="10" t="s">
        <v>26</v>
      </c>
      <c r="DA3" s="10" t="s">
        <v>26</v>
      </c>
      <c r="DC3" s="10"/>
      <c r="DD3" s="10"/>
      <c r="DE3" s="10"/>
      <c r="DF3" s="10"/>
      <c r="DG3" s="10"/>
    </row>
    <row r="4" spans="1:111" x14ac:dyDescent="0.2">
      <c r="D4" t="s">
        <v>8</v>
      </c>
      <c r="F4" t="s">
        <v>310</v>
      </c>
      <c r="G4" t="s">
        <v>399</v>
      </c>
      <c r="H4" t="s">
        <v>11</v>
      </c>
      <c r="I4" t="s">
        <v>29</v>
      </c>
      <c r="J4" t="s">
        <v>14</v>
      </c>
      <c r="L4" t="s">
        <v>93</v>
      </c>
      <c r="N4" s="10" t="s">
        <v>21</v>
      </c>
      <c r="S4" s="10" t="s">
        <v>21</v>
      </c>
      <c r="X4" s="10" t="s">
        <v>35</v>
      </c>
      <c r="Y4" s="10" t="s">
        <v>43</v>
      </c>
      <c r="AD4" s="10" t="s">
        <v>31</v>
      </c>
      <c r="AE4" s="10" t="s">
        <v>44</v>
      </c>
      <c r="AI4" s="10" t="s">
        <v>33</v>
      </c>
      <c r="AL4" s="10" t="s">
        <v>33</v>
      </c>
      <c r="AT4" s="10" t="s">
        <v>37</v>
      </c>
      <c r="AU4" s="10" t="s">
        <v>37</v>
      </c>
      <c r="AY4" s="10" t="s">
        <v>40</v>
      </c>
      <c r="BC4" s="10" t="s">
        <v>62</v>
      </c>
      <c r="BE4" s="10" t="s">
        <v>1</v>
      </c>
      <c r="BF4" s="10" t="s">
        <v>2</v>
      </c>
      <c r="BG4" s="10" t="s">
        <v>3</v>
      </c>
      <c r="BH4" s="10" t="s">
        <v>4</v>
      </c>
      <c r="BX4" s="10" t="s">
        <v>23</v>
      </c>
      <c r="BZ4" s="10" t="s">
        <v>27</v>
      </c>
      <c r="CB4" s="10" t="s">
        <v>27</v>
      </c>
      <c r="CE4" s="10" t="s">
        <v>27</v>
      </c>
      <c r="CH4" s="10" t="s">
        <v>27</v>
      </c>
      <c r="CK4" s="10" t="s">
        <v>26</v>
      </c>
      <c r="CM4" s="10" t="s">
        <v>33</v>
      </c>
      <c r="CQ4" s="10" t="s">
        <v>37</v>
      </c>
      <c r="CU4" s="10" t="s">
        <v>375</v>
      </c>
      <c r="CV4" s="10" t="s">
        <v>382</v>
      </c>
      <c r="CW4" s="10" t="s">
        <v>375</v>
      </c>
      <c r="CX4" s="10" t="s">
        <v>382</v>
      </c>
      <c r="CY4" s="10" t="s">
        <v>376</v>
      </c>
      <c r="CZ4" s="10" t="s">
        <v>402</v>
      </c>
      <c r="DA4" s="10" t="s">
        <v>402</v>
      </c>
      <c r="DC4" s="10"/>
      <c r="DD4" s="10"/>
      <c r="DE4" s="10"/>
      <c r="DF4" s="10"/>
      <c r="DG4" s="10"/>
    </row>
    <row r="5" spans="1:111" x14ac:dyDescent="0.2">
      <c r="F5" t="s">
        <v>308</v>
      </c>
      <c r="G5"/>
      <c r="CU5" s="10" t="s">
        <v>377</v>
      </c>
      <c r="CV5" s="10" t="s">
        <v>377</v>
      </c>
      <c r="CW5" s="10" t="s">
        <v>377</v>
      </c>
      <c r="CX5" s="10" t="s">
        <v>377</v>
      </c>
      <c r="CY5" s="10" t="s">
        <v>33</v>
      </c>
      <c r="CZ5" s="10" t="s">
        <v>403</v>
      </c>
      <c r="DA5" s="10" t="s">
        <v>403</v>
      </c>
      <c r="DC5" s="10"/>
      <c r="DD5" s="10"/>
      <c r="DE5" s="10"/>
      <c r="DF5" s="10"/>
      <c r="DG5" s="10"/>
    </row>
    <row r="6" spans="1:111" x14ac:dyDescent="0.2">
      <c r="F6"/>
      <c r="G6"/>
      <c r="N6" s="10" t="s">
        <v>85</v>
      </c>
      <c r="P6" s="10" t="s">
        <v>85</v>
      </c>
      <c r="Q6" s="10" t="s">
        <v>85</v>
      </c>
      <c r="S6" s="10" t="s">
        <v>85</v>
      </c>
      <c r="T6" s="10" t="s">
        <v>85</v>
      </c>
      <c r="U6" s="10" t="s">
        <v>85</v>
      </c>
      <c r="X6" s="10" t="s">
        <v>85</v>
      </c>
      <c r="Y6" s="10" t="s">
        <v>87</v>
      </c>
      <c r="AA6" s="10" t="s">
        <v>85</v>
      </c>
      <c r="AD6" s="10" t="s">
        <v>85</v>
      </c>
      <c r="AE6" s="10" t="s">
        <v>85</v>
      </c>
      <c r="AG6" s="10" t="s">
        <v>85</v>
      </c>
      <c r="AI6" s="10" t="s">
        <v>85</v>
      </c>
      <c r="AJ6" t="s">
        <v>100</v>
      </c>
      <c r="AK6" t="s">
        <v>100</v>
      </c>
      <c r="AL6" s="10" t="s">
        <v>85</v>
      </c>
      <c r="AO6" s="10" t="s">
        <v>85</v>
      </c>
      <c r="AP6" s="10" t="s">
        <v>85</v>
      </c>
      <c r="AQ6" s="10" t="s">
        <v>85</v>
      </c>
      <c r="AR6" s="10" t="s">
        <v>85</v>
      </c>
      <c r="AT6" s="10" t="s">
        <v>85</v>
      </c>
      <c r="AU6" s="10" t="s">
        <v>85</v>
      </c>
      <c r="AV6" s="10" t="s">
        <v>85</v>
      </c>
      <c r="AW6" s="10" t="s">
        <v>85</v>
      </c>
      <c r="AZ6" s="10" t="s">
        <v>407</v>
      </c>
      <c r="BC6" s="10" t="s">
        <v>28</v>
      </c>
      <c r="BE6" s="10" t="s">
        <v>105</v>
      </c>
      <c r="BF6" s="10" t="s">
        <v>107</v>
      </c>
      <c r="BG6" s="10" t="s">
        <v>3</v>
      </c>
      <c r="BH6" s="10" t="s">
        <v>4</v>
      </c>
      <c r="BJ6" s="10" t="s">
        <v>48</v>
      </c>
      <c r="CU6" s="10"/>
      <c r="CV6" s="10"/>
      <c r="CW6" s="10"/>
      <c r="CX6" s="10"/>
      <c r="CY6" s="10"/>
    </row>
    <row r="7" spans="1:111" x14ac:dyDescent="0.2">
      <c r="F7"/>
      <c r="G7"/>
      <c r="N7" s="10" t="s">
        <v>86</v>
      </c>
      <c r="O7" t="s">
        <v>111</v>
      </c>
      <c r="P7" s="10" t="s">
        <v>23</v>
      </c>
      <c r="Q7" s="10" t="s">
        <v>27</v>
      </c>
      <c r="S7" s="10" t="s">
        <v>86</v>
      </c>
      <c r="T7" s="10" t="s">
        <v>23</v>
      </c>
      <c r="U7" s="10" t="s">
        <v>27</v>
      </c>
      <c r="X7" s="10" t="s">
        <v>86</v>
      </c>
      <c r="Y7" s="10" t="s">
        <v>88</v>
      </c>
      <c r="AA7" s="10" t="s">
        <v>23</v>
      </c>
      <c r="AD7" s="10" t="s">
        <v>86</v>
      </c>
      <c r="AE7" s="10" t="s">
        <v>88</v>
      </c>
      <c r="AG7" s="10" t="s">
        <v>23</v>
      </c>
      <c r="AI7" s="10" t="s">
        <v>86</v>
      </c>
      <c r="AJ7" t="s">
        <v>97</v>
      </c>
      <c r="AK7" t="s">
        <v>97</v>
      </c>
      <c r="AL7" s="10" t="s">
        <v>86</v>
      </c>
      <c r="AO7" s="10" t="s">
        <v>88</v>
      </c>
      <c r="AP7" s="10" t="s">
        <v>23</v>
      </c>
      <c r="AQ7" s="10" t="s">
        <v>27</v>
      </c>
      <c r="AR7" s="10" t="s">
        <v>90</v>
      </c>
      <c r="AT7" s="10" t="s">
        <v>86</v>
      </c>
      <c r="AU7" s="10" t="s">
        <v>86</v>
      </c>
      <c r="AV7" s="10" t="s">
        <v>23</v>
      </c>
      <c r="AW7" s="10" t="s">
        <v>90</v>
      </c>
      <c r="AZ7" s="10" t="s">
        <v>408</v>
      </c>
      <c r="BR7" s="10" t="s">
        <v>50</v>
      </c>
      <c r="BU7" s="10" t="s">
        <v>50</v>
      </c>
      <c r="BX7" s="10" t="s">
        <v>50</v>
      </c>
      <c r="CB7" s="10" t="s">
        <v>57</v>
      </c>
      <c r="CE7" s="10" t="s">
        <v>33</v>
      </c>
      <c r="CK7" s="10" t="s">
        <v>62</v>
      </c>
      <c r="CU7" t="s">
        <v>378</v>
      </c>
      <c r="CV7" t="s">
        <v>378</v>
      </c>
      <c r="CW7" t="s">
        <v>20</v>
      </c>
      <c r="CX7" t="s">
        <v>20</v>
      </c>
      <c r="CY7" t="s">
        <v>379</v>
      </c>
      <c r="CZ7" s="1" t="s">
        <v>379</v>
      </c>
      <c r="DA7" s="1" t="s">
        <v>379</v>
      </c>
    </row>
    <row r="8" spans="1:111" x14ac:dyDescent="0.2">
      <c r="F8"/>
      <c r="G8"/>
      <c r="P8" s="10" t="s">
        <v>89</v>
      </c>
      <c r="T8" s="10" t="s">
        <v>89</v>
      </c>
      <c r="AJ8" t="s">
        <v>98</v>
      </c>
      <c r="AK8" t="s">
        <v>99</v>
      </c>
      <c r="BA8" s="10">
        <v>2</v>
      </c>
      <c r="BC8" s="10" t="s">
        <v>22</v>
      </c>
      <c r="BE8" s="10" t="s">
        <v>22</v>
      </c>
      <c r="BF8" s="10" t="s">
        <v>22</v>
      </c>
      <c r="BG8" s="10" t="s">
        <v>22</v>
      </c>
      <c r="BH8" s="10" t="s">
        <v>22</v>
      </c>
      <c r="BJ8" s="10" t="s">
        <v>26</v>
      </c>
      <c r="BP8" t="s">
        <v>367</v>
      </c>
    </row>
    <row r="9" spans="1:111" ht="36" x14ac:dyDescent="0.2">
      <c r="F9"/>
      <c r="G9"/>
      <c r="BE9" s="10" t="s">
        <v>106</v>
      </c>
      <c r="BF9" s="10" t="s">
        <v>25</v>
      </c>
      <c r="BG9" s="10" t="s">
        <v>108</v>
      </c>
      <c r="BH9" s="10" t="s">
        <v>109</v>
      </c>
      <c r="BJ9" s="10" t="s">
        <v>24</v>
      </c>
      <c r="BP9" t="s">
        <v>113</v>
      </c>
      <c r="BR9" s="10" t="s">
        <v>51</v>
      </c>
      <c r="BU9" s="10" t="s">
        <v>52</v>
      </c>
      <c r="BX9" s="10" t="s">
        <v>54</v>
      </c>
      <c r="CB9" s="10" t="s">
        <v>17</v>
      </c>
      <c r="CZ9" s="36" t="s">
        <v>406</v>
      </c>
      <c r="DA9" s="36" t="s">
        <v>405</v>
      </c>
    </row>
    <row r="10" spans="1:111" x14ac:dyDescent="0.2">
      <c r="F10"/>
      <c r="G10"/>
      <c r="N10" s="10" t="s">
        <v>67</v>
      </c>
      <c r="O10" t="s">
        <v>317</v>
      </c>
      <c r="P10" s="10" t="s">
        <v>68</v>
      </c>
      <c r="Q10" s="10" t="s">
        <v>69</v>
      </c>
      <c r="S10" s="10" t="s">
        <v>70</v>
      </c>
      <c r="T10" s="10" t="s">
        <v>71</v>
      </c>
      <c r="U10" s="10" t="s">
        <v>72</v>
      </c>
      <c r="V10" s="10" t="s">
        <v>330</v>
      </c>
      <c r="Y10" s="10" t="s">
        <v>73</v>
      </c>
      <c r="Z10" t="s">
        <v>104</v>
      </c>
      <c r="AA10" s="10" t="s">
        <v>74</v>
      </c>
      <c r="AB10" t="s">
        <v>110</v>
      </c>
      <c r="AD10" s="10" t="s">
        <v>32</v>
      </c>
      <c r="AE10" s="10" t="s">
        <v>75</v>
      </c>
      <c r="AF10" t="s">
        <v>103</v>
      </c>
      <c r="AG10" s="10" t="s">
        <v>76</v>
      </c>
      <c r="AI10" s="10" t="s">
        <v>34</v>
      </c>
      <c r="AJ10" t="s">
        <v>95</v>
      </c>
      <c r="AK10" t="s">
        <v>96</v>
      </c>
      <c r="AL10" s="10" t="s">
        <v>77</v>
      </c>
      <c r="AM10" t="s">
        <v>101</v>
      </c>
      <c r="AN10" t="s">
        <v>102</v>
      </c>
      <c r="AO10" s="10" t="s">
        <v>78</v>
      </c>
      <c r="AP10" s="10" t="s">
        <v>79</v>
      </c>
      <c r="AQ10" s="10" t="s">
        <v>80</v>
      </c>
      <c r="AR10" s="10" t="s">
        <v>81</v>
      </c>
      <c r="AT10" s="10" t="s">
        <v>38</v>
      </c>
      <c r="AU10" s="10" t="s">
        <v>82</v>
      </c>
      <c r="AV10" s="10" t="s">
        <v>83</v>
      </c>
      <c r="AW10" s="10" t="s">
        <v>84</v>
      </c>
      <c r="BA10" s="10" t="s">
        <v>46</v>
      </c>
      <c r="BR10" s="1" t="s">
        <v>319</v>
      </c>
      <c r="BS10" t="s">
        <v>318</v>
      </c>
      <c r="BU10" s="1" t="s">
        <v>368</v>
      </c>
      <c r="BV10" t="s">
        <v>320</v>
      </c>
      <c r="BX10" s="1" t="s">
        <v>369</v>
      </c>
      <c r="BZ10" s="1" t="s">
        <v>322</v>
      </c>
      <c r="CA10" s="1"/>
      <c r="CB10" s="1" t="s">
        <v>323</v>
      </c>
      <c r="CE10" s="1" t="s">
        <v>324</v>
      </c>
      <c r="CH10" s="1" t="s">
        <v>325</v>
      </c>
      <c r="CK10" s="1" t="s">
        <v>348</v>
      </c>
      <c r="CM10" s="1" t="s">
        <v>350</v>
      </c>
      <c r="CN10" t="s">
        <v>351</v>
      </c>
      <c r="CO10" t="s">
        <v>352</v>
      </c>
      <c r="CQ10" s="1" t="s">
        <v>353</v>
      </c>
      <c r="CR10" s="1" t="s">
        <v>355</v>
      </c>
      <c r="CS10" s="1" t="s">
        <v>356</v>
      </c>
    </row>
    <row r="11" spans="1:111" ht="13.5" x14ac:dyDescent="0.25">
      <c r="F11"/>
      <c r="G11"/>
      <c r="H11" t="s">
        <v>0</v>
      </c>
      <c r="I11" t="s">
        <v>5</v>
      </c>
      <c r="J11" t="s">
        <v>6</v>
      </c>
      <c r="K11" t="s">
        <v>7</v>
      </c>
      <c r="L11" t="s">
        <v>94</v>
      </c>
      <c r="M11" t="s">
        <v>400</v>
      </c>
      <c r="N11" s="1" t="s">
        <v>345</v>
      </c>
      <c r="P11" s="1" t="s">
        <v>333</v>
      </c>
      <c r="Q11" s="1" t="s">
        <v>329</v>
      </c>
      <c r="S11" s="1" t="s">
        <v>341</v>
      </c>
      <c r="T11" s="1" t="s">
        <v>332</v>
      </c>
      <c r="U11" s="1" t="s">
        <v>327</v>
      </c>
      <c r="V11" s="1" t="s">
        <v>328</v>
      </c>
      <c r="W11" s="1"/>
      <c r="X11" s="10" t="s">
        <v>36</v>
      </c>
      <c r="Y11" s="1" t="s">
        <v>339</v>
      </c>
      <c r="AA11" s="1" t="s">
        <v>334</v>
      </c>
      <c r="AB11" t="s">
        <v>45</v>
      </c>
      <c r="AD11" s="1" t="s">
        <v>344</v>
      </c>
      <c r="AE11" s="1" t="s">
        <v>337</v>
      </c>
      <c r="AG11" s="1" t="s">
        <v>326</v>
      </c>
      <c r="AH11" s="1"/>
      <c r="AI11" s="1" t="s">
        <v>346</v>
      </c>
      <c r="AL11" s="1" t="s">
        <v>342</v>
      </c>
      <c r="AO11" s="1" t="s">
        <v>340</v>
      </c>
      <c r="AP11" s="1" t="s">
        <v>335</v>
      </c>
      <c r="AQ11" s="1" t="s">
        <v>331</v>
      </c>
      <c r="AR11" s="1" t="s">
        <v>357</v>
      </c>
      <c r="AT11" s="1" t="s">
        <v>347</v>
      </c>
      <c r="AU11" s="1" t="s">
        <v>343</v>
      </c>
      <c r="AV11" s="1" t="s">
        <v>336</v>
      </c>
      <c r="AW11" s="1" t="s">
        <v>358</v>
      </c>
      <c r="AY11" s="10" t="s">
        <v>41</v>
      </c>
      <c r="BA11" s="1" t="s">
        <v>338</v>
      </c>
      <c r="BC11" s="10" t="s">
        <v>28</v>
      </c>
      <c r="BE11" s="1" t="s">
        <v>359</v>
      </c>
      <c r="BF11" s="1" t="s">
        <v>360</v>
      </c>
      <c r="BG11" s="1" t="s">
        <v>361</v>
      </c>
      <c r="BH11" s="1" t="s">
        <v>362</v>
      </c>
      <c r="BJ11" s="1" t="s">
        <v>365</v>
      </c>
      <c r="BK11" t="s">
        <v>316</v>
      </c>
      <c r="BL11" t="s">
        <v>113</v>
      </c>
      <c r="BM11" t="s">
        <v>363</v>
      </c>
      <c r="BN11" t="s">
        <v>364</v>
      </c>
      <c r="BO11" t="s">
        <v>366</v>
      </c>
      <c r="BR11" s="10" t="s">
        <v>112</v>
      </c>
      <c r="BU11" s="10" t="s">
        <v>53</v>
      </c>
      <c r="BX11" s="10" t="s">
        <v>55</v>
      </c>
      <c r="BZ11" s="10" t="s">
        <v>56</v>
      </c>
      <c r="CB11" s="10" t="s">
        <v>58</v>
      </c>
      <c r="CE11" s="10" t="s">
        <v>59</v>
      </c>
      <c r="CH11" s="10" t="s">
        <v>60</v>
      </c>
      <c r="CK11" s="10" t="s">
        <v>63</v>
      </c>
      <c r="CM11" s="10" t="s">
        <v>65</v>
      </c>
      <c r="CN11" t="s">
        <v>349</v>
      </c>
      <c r="CQ11" s="10" t="s">
        <v>66</v>
      </c>
      <c r="CR11" t="s">
        <v>354</v>
      </c>
      <c r="CU11" s="10" t="s">
        <v>384</v>
      </c>
      <c r="CV11" s="10" t="s">
        <v>385</v>
      </c>
      <c r="CW11" s="10" t="s">
        <v>386</v>
      </c>
      <c r="CX11" s="10" t="s">
        <v>387</v>
      </c>
      <c r="CY11" s="10" t="s">
        <v>388</v>
      </c>
      <c r="CZ11" s="10" t="s">
        <v>404</v>
      </c>
      <c r="DA11" s="10"/>
      <c r="DB11" s="10"/>
      <c r="DC11" s="10"/>
      <c r="DE11" s="10"/>
      <c r="DF11" s="10"/>
      <c r="DG11" s="10"/>
    </row>
    <row r="12" spans="1:111" x14ac:dyDescent="0.2">
      <c r="F12"/>
      <c r="G12"/>
    </row>
    <row r="13" spans="1:111" s="3" customFormat="1" x14ac:dyDescent="0.2">
      <c r="A13" s="4"/>
      <c r="B13" s="4"/>
      <c r="C13" s="4"/>
      <c r="N13" s="11"/>
      <c r="P13" s="11"/>
      <c r="Q13" s="11">
        <v>0</v>
      </c>
      <c r="R13" s="32"/>
      <c r="S13" s="11"/>
      <c r="T13" s="11"/>
      <c r="U13" s="11">
        <v>0</v>
      </c>
      <c r="V13" s="6"/>
      <c r="W13" s="6"/>
      <c r="X13" s="11"/>
      <c r="Y13" s="11"/>
      <c r="AA13" s="11">
        <f>B22</f>
        <v>10</v>
      </c>
      <c r="AD13" s="11"/>
      <c r="AE13" s="11"/>
      <c r="AG13" s="11">
        <v>0</v>
      </c>
      <c r="AH13" s="11"/>
      <c r="AI13" s="11">
        <f>B22</f>
        <v>10</v>
      </c>
      <c r="AL13" s="11"/>
      <c r="AO13" s="11"/>
      <c r="AP13" s="11"/>
      <c r="AQ13" s="11"/>
      <c r="AR13" s="11">
        <f>B22</f>
        <v>10</v>
      </c>
      <c r="AS13" s="11"/>
      <c r="AT13" s="11">
        <f>AW13</f>
        <v>161.00000000000003</v>
      </c>
      <c r="AU13" s="11"/>
      <c r="AV13" s="11"/>
      <c r="AW13" s="11">
        <f>(B16*(B18-B19))+((M14-B16)*(B20-B21))-AR13</f>
        <v>161.00000000000003</v>
      </c>
      <c r="AY13" s="11"/>
      <c r="AZ13" s="11"/>
      <c r="BA13" s="11"/>
      <c r="BC13" s="11"/>
      <c r="BD13" s="11"/>
      <c r="BE13" s="11"/>
      <c r="BF13" s="11"/>
      <c r="BG13" s="11"/>
      <c r="BH13" s="11"/>
      <c r="BJ13" s="11"/>
      <c r="BR13" s="11"/>
      <c r="BU13" s="11"/>
      <c r="BX13" s="11"/>
      <c r="BZ13" s="11"/>
      <c r="CA13" s="11"/>
      <c r="CB13" s="11"/>
      <c r="CC13" s="21"/>
      <c r="CD13" s="21"/>
      <c r="CE13" s="11"/>
      <c r="CF13" s="21"/>
      <c r="CG13" s="21"/>
      <c r="CH13" s="11"/>
      <c r="CK13" s="11"/>
      <c r="CL13" s="11"/>
      <c r="CM13" s="11"/>
      <c r="CQ13" s="11"/>
    </row>
    <row r="14" spans="1:111" x14ac:dyDescent="0.2">
      <c r="A14" s="10" t="s">
        <v>213</v>
      </c>
      <c r="B14">
        <f>'Afgrødemodel 1'!AU4</f>
        <v>6</v>
      </c>
      <c r="D14" s="18">
        <f>'Ark4'!D4</f>
        <v>43191</v>
      </c>
      <c r="E14" s="18" t="str">
        <f>IF(G14=1,'Ark4'!$C$4,IF(G14=2,'Ark4'!$C$5,IF(G14=3,'Ark4'!$C$6,IF(G14=4,'Ark4'!$C$7,""))))</f>
        <v>Vårbyg</v>
      </c>
      <c r="F14" s="8">
        <f>D14</f>
        <v>43191</v>
      </c>
      <c r="G14" s="2">
        <f>IF(AND($D14&gt;='Ark4'!$D$4,Vandbalance!$D14&lt;='Ark4'!$E$4),1,IF(AND(Vandbalance!$D14&gt;='Ark4'!$D$5,Vandbalance!$D14&lt;='Ark4'!$E$5),2,IF(AND(Vandbalance!$D14&gt;='Ark4'!$D$6,Vandbalance!$D14&lt;='Ark4'!$E$6),3,IF(AND(Vandbalance!$D14&gt;='Ark4'!$D$7,Vandbalance!$D14&lt;='Ark4'!$E$7),4,""))))</f>
        <v>1</v>
      </c>
      <c r="H14" s="2">
        <f>I14+J14</f>
        <v>0</v>
      </c>
      <c r="I14" s="2">
        <f>IF(G14=1,VLOOKUP($D14,'Afgrødemodel 1'!$AA$10:$AB$405,2,FALSE),IF(G14=2,VLOOKUP($D14,'Afgrødemodel 2'!$AA$10:$AB$405,2,FALSE),IF(G14=3,VLOOKUP($D14,'Afgrødemodel 3'!$AA$10:$AB$405,2,FALSE),IF(G14=4,VLOOKUP($D14,'Afgrødemodel 4'!$AA$10:$AB$405,2,FALSE),""))))</f>
        <v>0</v>
      </c>
      <c r="J14" s="2">
        <f>IF(G14=1,VLOOKUP($D14,'Afgrødemodel 1'!$AH$10:$AJ$405,3,FALSE),IF(G14=2,VLOOKUP($D14,'Afgrødemodel 2'!$AH$10:$AJ$405,3,FALSE),IF(G14=3,VLOOKUP($D14,'Afgrødemodel 3'!$AH$10:$AJ$405,3,FALSE),IF(G14=4,VLOOKUP($D14,'Afgrødemodel 4'!$AH$10:$AJ$405,3,FALSE),0))))</f>
        <v>0</v>
      </c>
      <c r="K14" s="2">
        <f>IF(G14=1,VLOOKUP($D14,'Afgrødemodel 1'!$AQ$10:$AR$405,2,FALSE),IF(G14=2,VLOOKUP($D14,'Afgrødemodel 2'!$AQ$10:$AR$405,2,FALSE),IF(G14=3,VLOOKUP($D14,'Afgrødemodel 3'!$AQ$10:$AR$405,2,FALSE),IF(G14=4,VLOOKUP($D14,'Afgrødemodel 4'!$AQ$10:$AR$405,2,FALSE),0))))</f>
        <v>0</v>
      </c>
      <c r="L14">
        <f>IF('Afgrødemodel 1'!$BB$4=0,300,'Afgrødemodel 1'!$BB$4)</f>
        <v>300</v>
      </c>
      <c r="M14">
        <f>IF(G14=1,MIN('Afgrødemodel 1'!$AW$44,'Afgrødemodel 1'!$AW$48),IF(G14=2,MIN('Afgrødemodel 2'!$AW$44,'Afgrødemodel 2'!$AW$48),IF(G14=3,MIN('Afgrødemodel 3'!$AW$44,'Afgrødemodel 3'!$AW$48),IF(G14=4,MIN('Afgrødemodel 4'!$AW$44,'Afgrødemodel 4'!$AW$48),""))))</f>
        <v>900</v>
      </c>
      <c r="N14" s="13">
        <f t="shared" ref="N14:N77" si="0">MIN(Q13,AI14)</f>
        <v>0</v>
      </c>
      <c r="O14" s="5">
        <f t="shared" ref="O14:O77" si="1">IF((BA14-BJ14)&gt;0,(BA14-BJ14),0)</f>
        <v>0</v>
      </c>
      <c r="P14" s="13">
        <f t="shared" ref="P14:P77" si="2">MIN(AI14,(N14+O14))</f>
        <v>0</v>
      </c>
      <c r="Q14" s="13">
        <f t="shared" ref="Q14:Q77" si="3">IF(I14&gt;0,IF(CH14&gt;CB14,0,P14),0)</f>
        <v>0</v>
      </c>
      <c r="R14" s="20"/>
      <c r="S14" s="13">
        <f t="shared" ref="S14:S77" si="4">IF(N14&gt;0,((U13-(Q13-N14)*U13/Q13)),0)</f>
        <v>0</v>
      </c>
      <c r="T14" s="13">
        <f t="shared" ref="T14:T77" si="5">IF((S14+BA14-BJ14)&gt;=0,(S14+BA14-BJ14),0)</f>
        <v>0</v>
      </c>
      <c r="U14" s="13">
        <f t="shared" ref="U14:U77" si="6">IF(I14&gt;0,IF(CH14&gt;CB14,0,V14),0)</f>
        <v>0</v>
      </c>
      <c r="V14" s="5">
        <f t="shared" ref="V14:V77" si="7">IF((T14-CH14&gt;0),T14-CH14,0)</f>
        <v>0</v>
      </c>
      <c r="W14" s="5"/>
      <c r="X14" s="10">
        <f>$B$22</f>
        <v>10</v>
      </c>
      <c r="Y14" s="12">
        <f t="shared" ref="Y14:Y77" si="8">MIN(X14,Z14)</f>
        <v>10</v>
      </c>
      <c r="Z14" s="8">
        <f t="shared" ref="Z14:Z77" si="9">AA13+BA14</f>
        <v>10</v>
      </c>
      <c r="AA14" s="13">
        <f>MIN(Y14,AB14)</f>
        <v>4.2721519470214897</v>
      </c>
      <c r="AB14" s="5">
        <f t="shared" ref="AB14:AB77" si="10">IF((Y14-BJ14)&gt;0,Y14-BJ14,0)</f>
        <v>4.2721519470214897</v>
      </c>
      <c r="AD14" s="16">
        <f t="shared" ref="AD14:AD77" si="11">H14*0.5</f>
        <v>0</v>
      </c>
      <c r="AE14" s="10">
        <f>MIN(AD14,AF14)</f>
        <v>0</v>
      </c>
      <c r="AF14">
        <f t="shared" ref="AF14:AF77" si="12">AG13+AY14</f>
        <v>0</v>
      </c>
      <c r="AG14" s="13">
        <f t="shared" ref="AG14:AG77" si="13">AE14-BX14</f>
        <v>0</v>
      </c>
      <c r="AH14" s="13"/>
      <c r="AI14" s="14">
        <f>IF(K14&lt;=$B$16,AJ14,AK14)</f>
        <v>10</v>
      </c>
      <c r="AJ14" s="4">
        <f>MAX((($B$18-$B$19)*K14),X14)</f>
        <v>10</v>
      </c>
      <c r="AK14" s="4">
        <f t="shared" ref="AK14:AK77" si="14">MAX((($B$18-$B$19)*$B$16)+(($B$20-$B$21)*(K14-$B$16)),X14)</f>
        <v>10</v>
      </c>
      <c r="AL14" s="15">
        <f t="shared" ref="AL14:AL77" si="15">IF(AI14&lt;=AI13,AM14,AN14)</f>
        <v>10</v>
      </c>
      <c r="AM14" s="7">
        <f t="shared" ref="AM14:AM77" si="16">(AR13+(AI14-AI13)*AR13/AI13)</f>
        <v>10</v>
      </c>
      <c r="AN14" s="7">
        <f t="shared" ref="AN14:AN23" si="17">(AR13+(AI14-AI13)*AW13/AT13)</f>
        <v>10</v>
      </c>
      <c r="AO14" s="15">
        <f t="shared" ref="AO14:AO77" si="18">AL14+BA14</f>
        <v>10</v>
      </c>
      <c r="AP14" s="17">
        <f t="shared" ref="AP14:AP77" si="19">IF((AO14-BJ14)&gt;0,(AO14-BJ14),0)</f>
        <v>4.2721519470214897</v>
      </c>
      <c r="AQ14" s="15">
        <f t="shared" ref="AQ14:AQ77" si="20">AP14-CH14</f>
        <v>4.2721519470214897</v>
      </c>
      <c r="AR14" s="15">
        <f t="shared" ref="AR14:AR77" si="21">AQ14-CM14</f>
        <v>4.2721519470214897</v>
      </c>
      <c r="AS14" s="15"/>
      <c r="AT14" s="12">
        <f>((($B$18-$B$19)*$B$16)+((M14-$B$16)*($B$20-$B$21)))-AI14</f>
        <v>161.00000000000003</v>
      </c>
      <c r="AU14" s="12">
        <f t="shared" ref="AU14:AU77" si="22">AW13-(AL14-AR13)</f>
        <v>161.00000000000003</v>
      </c>
      <c r="AV14" s="12">
        <f t="shared" ref="AV14:AV77" si="23">IF((AU14-BJ14+AO14-AP14)&gt;=0,(AU14-BJ14+AO14-AP14),0)</f>
        <v>161.00000000000003</v>
      </c>
      <c r="AW14" s="12">
        <f t="shared" ref="AW14:AW77" si="24">AV14+CM14-CQ14</f>
        <v>161.00000000000003</v>
      </c>
      <c r="AX14" s="8"/>
      <c r="AY14" s="13">
        <f>INDEX(Klima!$B$1:$E$520,MATCH(Vandbalance!$F14,Klima!$B$1:$B$520,0),MATCH(Vandbalance!$AY$11,Klima!$B$1:$E$1,0))</f>
        <v>0</v>
      </c>
      <c r="AZ14" s="13">
        <f>AY14*-1</f>
        <v>0</v>
      </c>
      <c r="BA14" s="13">
        <f t="shared" ref="BA14:BA77" si="25">IF((AY14-(AE14-AG13))&gt;=0,(AY14-(AE14-AG13)),0)</f>
        <v>0</v>
      </c>
      <c r="BC14" s="16">
        <f>INDEX(Klima!$B$1:$E$520,MATCH(Vandbalance!$F14,Klima!$B$1:$B$520,0),MATCH($BC$11,Klima!$B$1:$E$1,0))</f>
        <v>5.7278480529785103</v>
      </c>
      <c r="BD14" s="16"/>
      <c r="BE14" s="16">
        <f t="shared" ref="BE14:BE77" si="26">BC14*(2.718281^(-0.6*H14))</f>
        <v>5.7278480529785103</v>
      </c>
      <c r="BF14" s="16">
        <f t="shared" ref="BF14:BF77" si="27">(1-(2.718281^(-0.6*H14)))*BC14</f>
        <v>0</v>
      </c>
      <c r="BG14" s="16">
        <f t="shared" ref="BG14:BG77" si="28">(1-(2.718281^(-0.6*I14)))*BC14</f>
        <v>0</v>
      </c>
      <c r="BH14" s="16">
        <f t="shared" ref="BH14:BH77" si="29">(BF14-BG14)</f>
        <v>0</v>
      </c>
      <c r="BI14" s="2"/>
      <c r="BJ14" s="16">
        <f t="shared" ref="BJ14:BJ77" si="30">IF(Y14&gt;=BE14,BE14,BP14)</f>
        <v>5.7278480529785103</v>
      </c>
      <c r="BK14" s="5">
        <f>Y14+$B$23*BE14*(AO14+AU14-Y14)/(AI14+AT14)</f>
        <v>10.808932926780299</v>
      </c>
      <c r="BL14" s="5">
        <f t="shared" ref="BL14:BL77" si="31">Y14+MIN(BM14,BN14)</f>
        <v>10.808932926780299</v>
      </c>
      <c r="BM14" s="5">
        <f t="shared" ref="BM14:BM77" si="32">(AO14+AU14-Y14)</f>
        <v>161.00000000000003</v>
      </c>
      <c r="BN14" s="5">
        <f>$B$23*BE14*(AO14+AU14-Y14)/(AI14+AT14)</f>
        <v>0.80893292678029849</v>
      </c>
      <c r="BO14" s="5">
        <f t="shared" ref="BO14:BO77" si="33">AO14+AU14</f>
        <v>171.00000000000003</v>
      </c>
      <c r="BP14" s="5">
        <f t="shared" ref="BP14:BP77" si="34">IF(BE14&gt;BO14,BL14,BK14)</f>
        <v>10.808932926780299</v>
      </c>
      <c r="BQ14" s="5"/>
      <c r="BR14" s="16">
        <f t="shared" ref="BR14:BR77" si="35">IF(H14&gt;0,BS14,0)</f>
        <v>0</v>
      </c>
      <c r="BS14" s="5">
        <f t="shared" ref="BS14:BS77" si="36">IFERROR(MIN((AE14*I14)/H14,BG14),0)</f>
        <v>0</v>
      </c>
      <c r="BT14" s="5"/>
      <c r="BU14" s="13">
        <f t="shared" ref="BU14:BU77" si="37">IF(H14&gt;0,BV14,0)</f>
        <v>0</v>
      </c>
      <c r="BV14" s="5">
        <f t="shared" ref="BV14:BV77" si="38">IFERROR(MIN((AE14*J14)/H14,BH14),0)</f>
        <v>0</v>
      </c>
      <c r="BW14" s="5"/>
      <c r="BX14" s="13">
        <f t="shared" ref="BX14:BX77" si="39">BR14+BU14</f>
        <v>0</v>
      </c>
      <c r="BY14" s="5"/>
      <c r="BZ14" s="16">
        <f t="shared" ref="BZ14:BZ77" si="40">BG14-BR14</f>
        <v>0</v>
      </c>
      <c r="CA14" s="16"/>
      <c r="CB14" s="33">
        <f t="shared" ref="CB14:CB77" si="41">IFERROR(BZ14*(1-(((P14-T14)/P14)^($B$24/BZ14))),0)</f>
        <v>0</v>
      </c>
      <c r="CC14" s="28">
        <f t="shared" ref="CC14:CC77" si="42">MIN(T14,P14)</f>
        <v>0</v>
      </c>
      <c r="CD14" s="28"/>
      <c r="CE14" s="16">
        <f t="shared" ref="CE14:CE77" si="43">IFERROR((BZ14*(1-(((AI14-CF14)/AI14)^($B$24/BZ14))))+0.0001,0)</f>
        <v>0</v>
      </c>
      <c r="CF14" s="31">
        <f t="shared" ref="CF14:CF77" si="44">MIN(AP14,AI14)</f>
        <v>4.2721519470214897</v>
      </c>
      <c r="CG14" s="20"/>
      <c r="CH14" s="16">
        <f t="shared" ref="CH14:CH77" si="45">IF(AP14&lt;CI14,AP14,CI14)</f>
        <v>0</v>
      </c>
      <c r="CI14" s="2">
        <f>MAX(CB14,CE14)</f>
        <v>0</v>
      </c>
      <c r="CJ14" s="5"/>
      <c r="CK14" s="13">
        <f t="shared" ref="CK14:CK77" si="46">BJ14+BX14+CH14</f>
        <v>5.7278480529785103</v>
      </c>
      <c r="CL14" s="13"/>
      <c r="CM14" s="13">
        <f>IF(CN14=0,0,CO14)</f>
        <v>0</v>
      </c>
      <c r="CN14" s="5">
        <f t="shared" ref="CN14:CN77" si="47">IF((AQ14-AI14)&gt;0,(AQ14-AI14),0)</f>
        <v>0</v>
      </c>
      <c r="CO14" s="5">
        <f t="shared" ref="CO14:CO77" si="48">($B$25+(1-$B$25)*(($B$29-K14)/$B$29))*CN14</f>
        <v>0</v>
      </c>
      <c r="CP14" s="5"/>
      <c r="CQ14" s="13">
        <f>IF(CR14=0, 0,CS14)</f>
        <v>0</v>
      </c>
      <c r="CR14" s="5">
        <f t="shared" ref="CR14:CR77" si="49">IF((AV14+CM14-AT14)&gt;0,(AV14+CM14-AT14),0)</f>
        <v>0</v>
      </c>
      <c r="CS14" s="5">
        <f t="shared" ref="CS14:CS77" si="50">($B$26+(1-$B$26)*(K14/$B$29))*CR14</f>
        <v>0</v>
      </c>
      <c r="CT14" s="5"/>
      <c r="CU14" t="e">
        <f>INDEX(Tilladeligt_underskud,MATCH('Afgrødemodel 1'!$AU$2,Konstanter!$A$75:$A$90,0),MATCH('Afgrødemodel 1'!M10,Konstanter!$B$73:$F$73,0))</f>
        <v>#N/A</v>
      </c>
      <c r="CV14" t="e">
        <f>INDEX(Utilladeligt_underskud,MATCH('Afgrødemodel 1'!$AU$2,Konstanter!$I$75:$I$90,0),MATCH('Afgrødemodel 1'!M10,Konstanter!$J$73:$N$73,0))</f>
        <v>#N/A</v>
      </c>
      <c r="CW14" t="e">
        <f>(CU14/100)*AI14</f>
        <v>#N/A</v>
      </c>
      <c r="CX14" t="e">
        <f>(CV14/100)*AI14</f>
        <v>#N/A</v>
      </c>
      <c r="CY14" s="8">
        <f>(AI14-AR14)</f>
        <v>5.7278480529785103</v>
      </c>
      <c r="CZ14" s="8">
        <f>(AI14+AT14)-(MIN(AR14,AI14)+MIN(AW14,AT14))</f>
        <v>5.7278480529785156</v>
      </c>
      <c r="DA14" s="8">
        <f>(AI14+AT14)-(AR14+AW14)</f>
        <v>5.7278480529785156</v>
      </c>
    </row>
    <row r="15" spans="1:111" x14ac:dyDescent="0.2">
      <c r="A15" s="10"/>
      <c r="D15" s="18">
        <f>D14+1</f>
        <v>43192</v>
      </c>
      <c r="E15" s="18" t="str">
        <f>IF(G15=1,'Ark4'!$C$4,IF(G15=2,'Ark4'!$C$5,IF(G15=3,'Ark4'!$C$6,IF(G15=4,'Ark4'!$C$7,""))))</f>
        <v>Vårbyg</v>
      </c>
      <c r="F15" s="8">
        <f t="shared" ref="F15:F78" si="51">D15</f>
        <v>43192</v>
      </c>
      <c r="G15" s="2">
        <f>IF(AND($D15&gt;='Ark4'!$D$4,Vandbalance!$D15&lt;='Ark4'!$E$4),1,IF(AND(Vandbalance!$D15&gt;='Ark4'!$D$5,Vandbalance!$D15&lt;='Ark4'!$E$5),2,IF(AND(Vandbalance!$D15&gt;='Ark4'!$D$6,Vandbalance!$D15&lt;='Ark4'!$E$6),3,IF(AND(Vandbalance!$D15&gt;='Ark4'!$D$7,Vandbalance!$D15&lt;='Ark4'!$E$7),4,""))))</f>
        <v>1</v>
      </c>
      <c r="H15" s="2">
        <f t="shared" ref="H15:H78" si="52">I15+J15</f>
        <v>0</v>
      </c>
      <c r="I15" s="2">
        <f>IF(G15=1,VLOOKUP($D15,'Afgrødemodel 1'!$AA$10:$AB$405,2,FALSE),IF(G15=2,VLOOKUP($D15,'Afgrødemodel 2'!$AA$10:$AB$405,2,FALSE),IF(G15=3,VLOOKUP($D15,'Afgrødemodel 3'!$AA$10:$AB$405,2,FALSE),IF(G15=4,VLOOKUP($D15,'Afgrødemodel 4'!$AA$10:$AB$405,2,FALSE),""))))</f>
        <v>0</v>
      </c>
      <c r="J15" s="2">
        <f>IF(G15=1,VLOOKUP($D15,'Afgrødemodel 1'!$AH$10:$AJ$405,3,FALSE),IF(G15=2,VLOOKUP($D15,'Afgrødemodel 2'!$AH$10:$AJ$405,3,FALSE),IF(G15=3,VLOOKUP($D15,'Afgrødemodel 3'!$AH$10:$AJ$405,3,FALSE),IF(G15=4,VLOOKUP($D15,'Afgrødemodel 4'!$AH$10:$AJ$405,3,FALSE),0))))</f>
        <v>0</v>
      </c>
      <c r="K15" s="2">
        <f>IF(G15=1,VLOOKUP($D15,'Afgrødemodel 1'!$AQ$10:$AR$405,2,FALSE),IF(G15=2,VLOOKUP($D15,'Afgrødemodel 2'!$AQ$10:$AR$405,2,FALSE),IF(G15=3,VLOOKUP($D15,'Afgrødemodel 3'!$AQ$10:$AR$405,2,FALSE),IF(G15=4,VLOOKUP($D15,'Afgrødemodel 4'!$AQ$10:$AR$405,2,FALSE),0))))</f>
        <v>0</v>
      </c>
      <c r="L15">
        <f>IF('Afgrødemodel 1'!$BB$4=0,300,'Afgrødemodel 1'!$BB$4)</f>
        <v>300</v>
      </c>
      <c r="M15">
        <f>IF(G15=1,MIN('Afgrødemodel 1'!$AW$44,'Afgrødemodel 1'!$AW$48),IF(G15=2,MIN('Afgrødemodel 2'!$AW$44,'Afgrødemodel 2'!$AW$48),IF(G15=3,MIN('Afgrødemodel 3'!$AW$44,'Afgrødemodel 3'!$AW$48),IF(G15=4,MIN('Afgrødemodel 4'!$AW$44,'Afgrødemodel 4'!$AW$48),""))))</f>
        <v>900</v>
      </c>
      <c r="N15" s="13">
        <f t="shared" si="0"/>
        <v>0</v>
      </c>
      <c r="O15" s="5">
        <f t="shared" si="1"/>
        <v>0</v>
      </c>
      <c r="P15" s="13">
        <f t="shared" si="2"/>
        <v>0</v>
      </c>
      <c r="Q15" s="13">
        <f t="shared" si="3"/>
        <v>0</v>
      </c>
      <c r="R15" s="20"/>
      <c r="S15" s="13">
        <f t="shared" si="4"/>
        <v>0</v>
      </c>
      <c r="T15" s="13">
        <f t="shared" si="5"/>
        <v>0</v>
      </c>
      <c r="U15" s="13">
        <f t="shared" si="6"/>
        <v>0</v>
      </c>
      <c r="V15" s="5">
        <f t="shared" si="7"/>
        <v>0</v>
      </c>
      <c r="W15" s="5"/>
      <c r="X15" s="10">
        <f t="shared" ref="X15:X78" si="53">$B$22</f>
        <v>10</v>
      </c>
      <c r="Y15" s="12">
        <f t="shared" si="8"/>
        <v>4.2721519470214897</v>
      </c>
      <c r="Z15" s="8">
        <f t="shared" si="9"/>
        <v>4.2721519470214897</v>
      </c>
      <c r="AA15" s="13">
        <f t="shared" ref="AA15:AA78" si="54">MIN(Y15,AB15)</f>
        <v>0</v>
      </c>
      <c r="AB15" s="5">
        <f t="shared" si="10"/>
        <v>0</v>
      </c>
      <c r="AC15" s="5"/>
      <c r="AD15" s="16">
        <f t="shared" si="11"/>
        <v>0</v>
      </c>
      <c r="AE15" s="10">
        <f t="shared" ref="AE15:AE78" si="55">MIN(AD15,AF15)</f>
        <v>0</v>
      </c>
      <c r="AF15">
        <f t="shared" si="12"/>
        <v>0</v>
      </c>
      <c r="AG15" s="13">
        <f t="shared" si="13"/>
        <v>0</v>
      </c>
      <c r="AH15" s="13"/>
      <c r="AI15" s="14">
        <f t="shared" ref="AI15:AI77" si="56">IF(K15&lt;=$B$16,AJ15,AK15)</f>
        <v>10</v>
      </c>
      <c r="AJ15" s="4">
        <f t="shared" ref="AJ15:AJ77" si="57">MAX((($B$18-$B$19)*K15),X15)</f>
        <v>10</v>
      </c>
      <c r="AK15" s="4">
        <f t="shared" si="14"/>
        <v>10</v>
      </c>
      <c r="AL15" s="15">
        <f t="shared" si="15"/>
        <v>4.2721519470214897</v>
      </c>
      <c r="AM15" s="7">
        <f t="shared" si="16"/>
        <v>4.2721519470214897</v>
      </c>
      <c r="AN15" s="7">
        <f t="shared" si="17"/>
        <v>4.2721519470214897</v>
      </c>
      <c r="AO15" s="15">
        <f t="shared" si="18"/>
        <v>4.2721519470214897</v>
      </c>
      <c r="AP15" s="17">
        <f t="shared" si="19"/>
        <v>0</v>
      </c>
      <c r="AQ15" s="15">
        <f t="shared" si="20"/>
        <v>0</v>
      </c>
      <c r="AR15" s="15">
        <f t="shared" si="21"/>
        <v>0</v>
      </c>
      <c r="AS15" s="15"/>
      <c r="AT15" s="12">
        <f t="shared" ref="AT15:AT78" si="58">((($B$18-$B$19)*$B$16)+((M15-$B$16)*($B$20-$B$21)))-AI15</f>
        <v>161.00000000000003</v>
      </c>
      <c r="AU15" s="12">
        <f t="shared" si="22"/>
        <v>161.00000000000003</v>
      </c>
      <c r="AV15" s="12">
        <f t="shared" si="23"/>
        <v>160.32139019045917</v>
      </c>
      <c r="AW15" s="12">
        <f t="shared" si="24"/>
        <v>160.32139019045917</v>
      </c>
      <c r="AX15" s="8"/>
      <c r="AY15" s="13">
        <f>INDEX(Klima!$B$1:$E$520,MATCH(Vandbalance!$F15,Klima!$B$1:$B$520,0),MATCH(Vandbalance!$AY$11,Klima!$B$1:$E$1,0))</f>
        <v>0</v>
      </c>
      <c r="AZ15" s="13">
        <f t="shared" ref="AZ15:AZ78" si="59">AY15*-1</f>
        <v>0</v>
      </c>
      <c r="BA15" s="13">
        <f t="shared" si="25"/>
        <v>0</v>
      </c>
      <c r="BC15" s="16">
        <f>INDEX(Klima!$B$1:$E$520,MATCH(Vandbalance!$F15,Klima!$B$1:$B$520,0),MATCH($BC$11,Klima!$B$1:$E$1,0))</f>
        <v>4.8050632476806596</v>
      </c>
      <c r="BD15" s="16"/>
      <c r="BE15" s="16">
        <f t="shared" si="26"/>
        <v>4.8050632476806596</v>
      </c>
      <c r="BF15" s="16">
        <f t="shared" si="27"/>
        <v>0</v>
      </c>
      <c r="BG15" s="16">
        <f t="shared" si="28"/>
        <v>0</v>
      </c>
      <c r="BH15" s="16">
        <f t="shared" si="29"/>
        <v>0</v>
      </c>
      <c r="BI15" s="2"/>
      <c r="BJ15" s="16">
        <f t="shared" si="30"/>
        <v>4.950761756562355</v>
      </c>
      <c r="BK15" s="5">
        <f t="shared" ref="BK15:BK78" si="60">Y15+$B$23*BE15*(AO15+AU15-Y15)/(AI15+AT15)</f>
        <v>4.950761756562355</v>
      </c>
      <c r="BL15" s="5">
        <f t="shared" si="31"/>
        <v>4.950761756562355</v>
      </c>
      <c r="BM15" s="5">
        <f t="shared" si="32"/>
        <v>161.00000000000003</v>
      </c>
      <c r="BN15" s="5">
        <f t="shared" ref="BN15:BN78" si="61">$B$23*BE15*(AO15+AU15-Y15)/(AI15+AT15)</f>
        <v>0.67860980954086503</v>
      </c>
      <c r="BO15" s="5">
        <f t="shared" si="33"/>
        <v>165.27215194702151</v>
      </c>
      <c r="BP15" s="5">
        <f t="shared" si="34"/>
        <v>4.950761756562355</v>
      </c>
      <c r="BQ15" s="5"/>
      <c r="BR15" s="16">
        <f t="shared" si="35"/>
        <v>0</v>
      </c>
      <c r="BS15" s="5">
        <f t="shared" si="36"/>
        <v>0</v>
      </c>
      <c r="BT15" s="5"/>
      <c r="BU15" s="13">
        <f t="shared" si="37"/>
        <v>0</v>
      </c>
      <c r="BV15" s="5">
        <f t="shared" si="38"/>
        <v>0</v>
      </c>
      <c r="BW15" s="5"/>
      <c r="BX15" s="13">
        <f t="shared" si="39"/>
        <v>0</v>
      </c>
      <c r="BY15" s="5"/>
      <c r="BZ15" s="16">
        <f t="shared" si="40"/>
        <v>0</v>
      </c>
      <c r="CA15" s="16"/>
      <c r="CB15" s="29">
        <f t="shared" si="41"/>
        <v>0</v>
      </c>
      <c r="CC15" s="28">
        <f t="shared" si="42"/>
        <v>0</v>
      </c>
      <c r="CD15" s="28"/>
      <c r="CE15" s="16">
        <f t="shared" si="43"/>
        <v>0</v>
      </c>
      <c r="CF15" s="31">
        <f t="shared" si="44"/>
        <v>0</v>
      </c>
      <c r="CG15" s="20"/>
      <c r="CH15" s="16">
        <f t="shared" si="45"/>
        <v>0</v>
      </c>
      <c r="CI15" s="2">
        <f t="shared" ref="CI15:CI78" si="62">MAX(CB15,CE15)</f>
        <v>0</v>
      </c>
      <c r="CJ15" s="5"/>
      <c r="CK15" s="13">
        <f t="shared" si="46"/>
        <v>4.950761756562355</v>
      </c>
      <c r="CL15" s="13"/>
      <c r="CM15" s="13">
        <f t="shared" ref="CM15:CM78" si="63">IF(CN15=0,0,CO15)</f>
        <v>0</v>
      </c>
      <c r="CN15" s="5">
        <f t="shared" si="47"/>
        <v>0</v>
      </c>
      <c r="CO15" s="5">
        <f t="shared" si="48"/>
        <v>0</v>
      </c>
      <c r="CP15" s="5"/>
      <c r="CQ15" s="13">
        <f t="shared" ref="CQ15:CQ78" si="64">IF(CR15=0, 0,CS15)</f>
        <v>0</v>
      </c>
      <c r="CR15" s="5">
        <f t="shared" si="49"/>
        <v>0</v>
      </c>
      <c r="CS15" s="5">
        <f t="shared" si="50"/>
        <v>0</v>
      </c>
      <c r="CT15" s="5"/>
      <c r="CU15" t="e">
        <f>INDEX(Tilladeligt_underskud,MATCH('Afgrødemodel 1'!$AU$2,Konstanter!$A$75:$A$90,0),MATCH('Afgrødemodel 1'!M11,Konstanter!$B$73:$F$73,0))</f>
        <v>#N/A</v>
      </c>
      <c r="CV15" t="e">
        <f>INDEX(Utilladeligt_underskud,MATCH('Afgrødemodel 1'!$AU$2,Konstanter!$I$75:$I$90,0),MATCH('Afgrødemodel 1'!M11,Konstanter!$J$73:$N$73,0))</f>
        <v>#N/A</v>
      </c>
      <c r="CW15" t="e">
        <f t="shared" ref="CW15:CW78" si="65">(CU15/100)*AI15</f>
        <v>#N/A</v>
      </c>
      <c r="CX15" t="e">
        <f t="shared" ref="CX15:CX78" si="66">(CV15/100)*AI15</f>
        <v>#N/A</v>
      </c>
      <c r="CY15" s="8">
        <f t="shared" ref="CY15:CY78" si="67">(AI15-AR15)</f>
        <v>10</v>
      </c>
      <c r="CZ15" s="8">
        <f t="shared" ref="CZ15:CZ78" si="68">(AI15+AT15)-(MIN(AR15,AI15)+MIN(AW15,AT15))</f>
        <v>10.678609809540859</v>
      </c>
      <c r="DA15" s="8">
        <f t="shared" ref="DA15:DA78" si="69">(AI15+AT15)-(AR15+AW15)</f>
        <v>10.678609809540859</v>
      </c>
    </row>
    <row r="16" spans="1:111" x14ac:dyDescent="0.2">
      <c r="A16" s="10" t="s">
        <v>225</v>
      </c>
      <c r="B16">
        <f>'Afgrødemodel 1'!$BB$4</f>
        <v>300</v>
      </c>
      <c r="D16" s="18">
        <f t="shared" ref="D16:D79" si="70">D15+1</f>
        <v>43193</v>
      </c>
      <c r="E16" s="18" t="str">
        <f>IF(G16=1,'Ark4'!$C$4,IF(G16=2,'Ark4'!$C$5,IF(G16=3,'Ark4'!$C$6,IF(G16=4,'Ark4'!$C$7,""))))</f>
        <v>Vårbyg</v>
      </c>
      <c r="F16" s="8">
        <f t="shared" si="51"/>
        <v>43193</v>
      </c>
      <c r="G16" s="2">
        <f>IF(AND($D16&gt;='Ark4'!$D$4,Vandbalance!$D16&lt;='Ark4'!$E$4),1,IF(AND(Vandbalance!$D16&gt;='Ark4'!$D$5,Vandbalance!$D16&lt;='Ark4'!$E$5),2,IF(AND(Vandbalance!$D16&gt;='Ark4'!$D$6,Vandbalance!$D16&lt;='Ark4'!$E$6),3,IF(AND(Vandbalance!$D16&gt;='Ark4'!$D$7,Vandbalance!$D16&lt;='Ark4'!$E$7),4,""))))</f>
        <v>1</v>
      </c>
      <c r="H16" s="2">
        <f t="shared" si="52"/>
        <v>0</v>
      </c>
      <c r="I16" s="2">
        <f>IF(G16=1,VLOOKUP($D16,'Afgrødemodel 1'!$AA$10:$AB$405,2,FALSE),IF(G16=2,VLOOKUP($D16,'Afgrødemodel 2'!$AA$10:$AB$405,2,FALSE),IF(G16=3,VLOOKUP($D16,'Afgrødemodel 3'!$AA$10:$AB$405,2,FALSE),IF(G16=4,VLOOKUP($D16,'Afgrødemodel 4'!$AA$10:$AB$405,2,FALSE),""))))</f>
        <v>0</v>
      </c>
      <c r="J16" s="2">
        <f>IF(G16=1,VLOOKUP($D16,'Afgrødemodel 1'!$AH$10:$AJ$405,3,FALSE),IF(G16=2,VLOOKUP($D16,'Afgrødemodel 2'!$AH$10:$AJ$405,3,FALSE),IF(G16=3,VLOOKUP($D16,'Afgrødemodel 3'!$AH$10:$AJ$405,3,FALSE),IF(G16=4,VLOOKUP($D16,'Afgrødemodel 4'!$AH$10:$AJ$405,3,FALSE),0))))</f>
        <v>0</v>
      </c>
      <c r="K16" s="2">
        <f>IF(G16=1,VLOOKUP($D16,'Afgrødemodel 1'!$AQ$10:$AR$405,2,FALSE),IF(G16=2,VLOOKUP($D16,'Afgrødemodel 2'!$AQ$10:$AR$405,2,FALSE),IF(G16=3,VLOOKUP($D16,'Afgrødemodel 3'!$AQ$10:$AR$405,2,FALSE),IF(G16=4,VLOOKUP($D16,'Afgrødemodel 4'!$AQ$10:$AR$405,2,FALSE),0))))</f>
        <v>0</v>
      </c>
      <c r="L16">
        <f>IF('Afgrødemodel 1'!$BB$4=0,300,'Afgrødemodel 1'!$BB$4)</f>
        <v>300</v>
      </c>
      <c r="M16">
        <f>IF(G16=1,MIN('Afgrødemodel 1'!$AW$44,'Afgrødemodel 1'!$AW$48),IF(G16=2,MIN('Afgrødemodel 2'!$AW$44,'Afgrødemodel 2'!$AW$48),IF(G16=3,MIN('Afgrødemodel 3'!$AW$44,'Afgrødemodel 3'!$AW$48),IF(G16=4,MIN('Afgrødemodel 4'!$AW$44,'Afgrødemodel 4'!$AW$48),""))))</f>
        <v>900</v>
      </c>
      <c r="N16" s="13">
        <f t="shared" si="0"/>
        <v>0</v>
      </c>
      <c r="O16" s="5">
        <f t="shared" si="1"/>
        <v>2.7900000953674393</v>
      </c>
      <c r="P16" s="13">
        <f t="shared" si="2"/>
        <v>2.7900000953674393</v>
      </c>
      <c r="Q16" s="13">
        <f t="shared" si="3"/>
        <v>0</v>
      </c>
      <c r="R16" s="20"/>
      <c r="S16" s="13">
        <f t="shared" si="4"/>
        <v>0</v>
      </c>
      <c r="T16" s="13">
        <f t="shared" si="5"/>
        <v>2.7900000953674393</v>
      </c>
      <c r="U16" s="13">
        <f t="shared" si="6"/>
        <v>0</v>
      </c>
      <c r="V16" s="5">
        <f t="shared" si="7"/>
        <v>2.7900000953674393</v>
      </c>
      <c r="W16" s="5"/>
      <c r="X16" s="10">
        <f t="shared" si="53"/>
        <v>10</v>
      </c>
      <c r="Y16" s="12">
        <f t="shared" si="8"/>
        <v>7.89</v>
      </c>
      <c r="Z16" s="8">
        <f t="shared" si="9"/>
        <v>7.89</v>
      </c>
      <c r="AA16" s="13">
        <f t="shared" si="54"/>
        <v>2.7900000953674393</v>
      </c>
      <c r="AB16" s="5">
        <f t="shared" si="10"/>
        <v>2.7900000953674393</v>
      </c>
      <c r="AC16" s="5"/>
      <c r="AD16" s="16">
        <f t="shared" si="11"/>
        <v>0</v>
      </c>
      <c r="AE16" s="10">
        <f t="shared" si="55"/>
        <v>0</v>
      </c>
      <c r="AF16">
        <f t="shared" si="12"/>
        <v>7.89</v>
      </c>
      <c r="AG16" s="13">
        <f t="shared" si="13"/>
        <v>0</v>
      </c>
      <c r="AH16" s="13"/>
      <c r="AI16" s="14">
        <f t="shared" si="56"/>
        <v>10</v>
      </c>
      <c r="AJ16" s="4">
        <f t="shared" si="57"/>
        <v>10</v>
      </c>
      <c r="AK16" s="4">
        <f t="shared" si="14"/>
        <v>10</v>
      </c>
      <c r="AL16" s="15">
        <f t="shared" si="15"/>
        <v>0</v>
      </c>
      <c r="AM16" s="7">
        <f t="shared" si="16"/>
        <v>0</v>
      </c>
      <c r="AN16" s="7">
        <f t="shared" si="17"/>
        <v>0</v>
      </c>
      <c r="AO16" s="15">
        <f t="shared" si="18"/>
        <v>7.89</v>
      </c>
      <c r="AP16" s="17">
        <f t="shared" si="19"/>
        <v>2.7900000953674393</v>
      </c>
      <c r="AQ16" s="15">
        <f t="shared" si="20"/>
        <v>2.7900000953674393</v>
      </c>
      <c r="AR16" s="15">
        <f t="shared" si="21"/>
        <v>2.7900000953674393</v>
      </c>
      <c r="AS16" s="15"/>
      <c r="AT16" s="12">
        <f t="shared" si="58"/>
        <v>161.00000000000003</v>
      </c>
      <c r="AU16" s="12">
        <f t="shared" si="22"/>
        <v>160.32139019045917</v>
      </c>
      <c r="AV16" s="12">
        <f t="shared" si="23"/>
        <v>160.32139019045914</v>
      </c>
      <c r="AW16" s="12">
        <f t="shared" si="24"/>
        <v>160.32139019045914</v>
      </c>
      <c r="AX16" s="8"/>
      <c r="AY16" s="13">
        <f>INDEX(Klima!$B$1:$E$520,MATCH(Vandbalance!$F16,Klima!$B$1:$B$520,0),MATCH(Vandbalance!$AY$11,Klima!$B$1:$E$1,0))</f>
        <v>7.89</v>
      </c>
      <c r="AZ16" s="13">
        <f t="shared" si="59"/>
        <v>-7.89</v>
      </c>
      <c r="BA16" s="13">
        <f t="shared" si="25"/>
        <v>7.89</v>
      </c>
      <c r="BC16" s="16">
        <f>INDEX(Klima!$B$1:$E$520,MATCH(Vandbalance!$F16,Klima!$B$1:$B$520,0),MATCH($BC$11,Klima!$B$1:$E$1,0))</f>
        <v>5.0999999046325604</v>
      </c>
      <c r="BD16" s="16"/>
      <c r="BE16" s="16">
        <f t="shared" si="26"/>
        <v>5.0999999046325604</v>
      </c>
      <c r="BF16" s="16">
        <f t="shared" si="27"/>
        <v>0</v>
      </c>
      <c r="BG16" s="16">
        <f t="shared" si="28"/>
        <v>0</v>
      </c>
      <c r="BH16" s="16">
        <f t="shared" si="29"/>
        <v>0</v>
      </c>
      <c r="BI16" s="2"/>
      <c r="BJ16" s="16">
        <f t="shared" si="30"/>
        <v>5.0999999046325604</v>
      </c>
      <c r="BK16" s="5">
        <f t="shared" si="60"/>
        <v>8.6072272584928946</v>
      </c>
      <c r="BL16" s="5">
        <f t="shared" si="31"/>
        <v>8.6072272584928946</v>
      </c>
      <c r="BM16" s="5">
        <f t="shared" si="32"/>
        <v>160.32139019045917</v>
      </c>
      <c r="BN16" s="5">
        <f t="shared" si="61"/>
        <v>0.7172272584928957</v>
      </c>
      <c r="BO16" s="5">
        <f t="shared" si="33"/>
        <v>168.21139019045916</v>
      </c>
      <c r="BP16" s="5">
        <f t="shared" si="34"/>
        <v>8.6072272584928946</v>
      </c>
      <c r="BQ16" s="5"/>
      <c r="BR16" s="16">
        <f t="shared" si="35"/>
        <v>0</v>
      </c>
      <c r="BS16" s="5">
        <f t="shared" si="36"/>
        <v>0</v>
      </c>
      <c r="BT16" s="5"/>
      <c r="BU16" s="13">
        <f t="shared" si="37"/>
        <v>0</v>
      </c>
      <c r="BV16" s="5">
        <f t="shared" si="38"/>
        <v>0</v>
      </c>
      <c r="BW16" s="5"/>
      <c r="BX16" s="13">
        <f t="shared" si="39"/>
        <v>0</v>
      </c>
      <c r="BY16" s="5"/>
      <c r="BZ16" s="16">
        <f t="shared" si="40"/>
        <v>0</v>
      </c>
      <c r="CA16" s="16"/>
      <c r="CB16" s="29">
        <f t="shared" si="41"/>
        <v>0</v>
      </c>
      <c r="CC16" s="28">
        <f t="shared" si="42"/>
        <v>2.7900000953674393</v>
      </c>
      <c r="CD16" s="28"/>
      <c r="CE16" s="16">
        <f t="shared" si="43"/>
        <v>0</v>
      </c>
      <c r="CF16" s="31">
        <f t="shared" si="44"/>
        <v>2.7900000953674393</v>
      </c>
      <c r="CG16" s="20"/>
      <c r="CH16" s="16">
        <f t="shared" si="45"/>
        <v>0</v>
      </c>
      <c r="CI16" s="2">
        <f t="shared" si="62"/>
        <v>0</v>
      </c>
      <c r="CJ16" s="5"/>
      <c r="CK16" s="13">
        <f t="shared" si="46"/>
        <v>5.0999999046325604</v>
      </c>
      <c r="CL16" s="13"/>
      <c r="CM16" s="13">
        <f t="shared" si="63"/>
        <v>0</v>
      </c>
      <c r="CN16" s="5">
        <f t="shared" si="47"/>
        <v>0</v>
      </c>
      <c r="CO16" s="5">
        <f t="shared" si="48"/>
        <v>0</v>
      </c>
      <c r="CP16" s="5"/>
      <c r="CQ16" s="13">
        <f t="shared" si="64"/>
        <v>0</v>
      </c>
      <c r="CR16" s="5">
        <f t="shared" si="49"/>
        <v>0</v>
      </c>
      <c r="CS16" s="5">
        <f t="shared" si="50"/>
        <v>0</v>
      </c>
      <c r="CT16" s="5"/>
      <c r="CU16" t="e">
        <f>INDEX(Tilladeligt_underskud,MATCH('Afgrødemodel 1'!$AU$2,Konstanter!$A$75:$A$90,0),MATCH('Afgrødemodel 1'!M12,Konstanter!$B$73:$F$73,0))</f>
        <v>#N/A</v>
      </c>
      <c r="CV16" t="e">
        <f>INDEX(Utilladeligt_underskud,MATCH('Afgrødemodel 1'!$AU$2,Konstanter!$I$75:$I$90,0),MATCH('Afgrødemodel 1'!M12,Konstanter!$J$73:$N$73,0))</f>
        <v>#N/A</v>
      </c>
      <c r="CW16" t="e">
        <f t="shared" si="65"/>
        <v>#N/A</v>
      </c>
      <c r="CX16" t="e">
        <f t="shared" si="66"/>
        <v>#N/A</v>
      </c>
      <c r="CY16" s="8">
        <f t="shared" si="67"/>
        <v>7.2099999046325607</v>
      </c>
      <c r="CZ16" s="8">
        <f t="shared" si="68"/>
        <v>7.888609714173441</v>
      </c>
      <c r="DA16" s="8">
        <f t="shared" si="69"/>
        <v>7.888609714173441</v>
      </c>
    </row>
    <row r="17" spans="1:105" x14ac:dyDescent="0.2">
      <c r="A17" s="10"/>
      <c r="D17" s="18">
        <f t="shared" si="70"/>
        <v>43194</v>
      </c>
      <c r="E17" s="18" t="str">
        <f>IF(G17=1,'Ark4'!$C$4,IF(G17=2,'Ark4'!$C$5,IF(G17=3,'Ark4'!$C$6,IF(G17=4,'Ark4'!$C$7,""))))</f>
        <v>Vårbyg</v>
      </c>
      <c r="F17" s="8">
        <f t="shared" si="51"/>
        <v>43194</v>
      </c>
      <c r="G17" s="2">
        <f>IF(AND($D17&gt;='Ark4'!$D$4,Vandbalance!$D17&lt;='Ark4'!$E$4),1,IF(AND(Vandbalance!$D17&gt;='Ark4'!$D$5,Vandbalance!$D17&lt;='Ark4'!$E$5),2,IF(AND(Vandbalance!$D17&gt;='Ark4'!$D$6,Vandbalance!$D17&lt;='Ark4'!$E$6),3,IF(AND(Vandbalance!$D17&gt;='Ark4'!$D$7,Vandbalance!$D17&lt;='Ark4'!$E$7),4,""))))</f>
        <v>1</v>
      </c>
      <c r="H17" s="2">
        <f t="shared" si="52"/>
        <v>0</v>
      </c>
      <c r="I17" s="2">
        <f>IF(G17=1,VLOOKUP($D17,'Afgrødemodel 1'!$AA$10:$AB$405,2,FALSE),IF(G17=2,VLOOKUP($D17,'Afgrødemodel 2'!$AA$10:$AB$405,2,FALSE),IF(G17=3,VLOOKUP($D17,'Afgrødemodel 3'!$AA$10:$AB$405,2,FALSE),IF(G17=4,VLOOKUP($D17,'Afgrødemodel 4'!$AA$10:$AB$405,2,FALSE),""))))</f>
        <v>0</v>
      </c>
      <c r="J17" s="2">
        <f>IF(G17=1,VLOOKUP($D17,'Afgrødemodel 1'!$AH$10:$AJ$405,3,FALSE),IF(G17=2,VLOOKUP($D17,'Afgrødemodel 2'!$AH$10:$AJ$405,3,FALSE),IF(G17=3,VLOOKUP($D17,'Afgrødemodel 3'!$AH$10:$AJ$405,3,FALSE),IF(G17=4,VLOOKUP($D17,'Afgrødemodel 4'!$AH$10:$AJ$405,3,FALSE),0))))</f>
        <v>0</v>
      </c>
      <c r="K17" s="2">
        <f>IF(G17=1,VLOOKUP($D17,'Afgrødemodel 1'!$AQ$10:$AR$405,2,FALSE),IF(G17=2,VLOOKUP($D17,'Afgrødemodel 2'!$AQ$10:$AR$405,2,FALSE),IF(G17=3,VLOOKUP($D17,'Afgrødemodel 3'!$AQ$10:$AR$405,2,FALSE),IF(G17=4,VLOOKUP($D17,'Afgrødemodel 4'!$AQ$10:$AR$405,2,FALSE),0))))</f>
        <v>0</v>
      </c>
      <c r="L17">
        <f>IF('Afgrødemodel 1'!$BB$4=0,300,'Afgrødemodel 1'!$BB$4)</f>
        <v>300</v>
      </c>
      <c r="M17">
        <f>IF(G17=1,MIN('Afgrødemodel 1'!$AW$44,'Afgrødemodel 1'!$AW$48),IF(G17=2,MIN('Afgrødemodel 2'!$AW$44,'Afgrødemodel 2'!$AW$48),IF(G17=3,MIN('Afgrødemodel 3'!$AW$44,'Afgrødemodel 3'!$AW$48),IF(G17=4,MIN('Afgrødemodel 4'!$AW$44,'Afgrødemodel 4'!$AW$48),""))))</f>
        <v>900</v>
      </c>
      <c r="N17" s="13">
        <f t="shared" si="0"/>
        <v>0</v>
      </c>
      <c r="O17" s="5">
        <f t="shared" si="1"/>
        <v>0</v>
      </c>
      <c r="P17" s="13">
        <f t="shared" si="2"/>
        <v>0</v>
      </c>
      <c r="Q17" s="13">
        <f t="shared" si="3"/>
        <v>0</v>
      </c>
      <c r="R17" s="20"/>
      <c r="S17" s="13">
        <f t="shared" si="4"/>
        <v>0</v>
      </c>
      <c r="T17" s="13">
        <f t="shared" si="5"/>
        <v>0</v>
      </c>
      <c r="U17" s="13">
        <f t="shared" si="6"/>
        <v>0</v>
      </c>
      <c r="V17" s="5">
        <f t="shared" si="7"/>
        <v>0</v>
      </c>
      <c r="W17" s="5"/>
      <c r="X17" s="10">
        <f t="shared" si="53"/>
        <v>10</v>
      </c>
      <c r="Y17" s="12">
        <f t="shared" si="8"/>
        <v>5.8300000953674394</v>
      </c>
      <c r="Z17" s="8">
        <f t="shared" si="9"/>
        <v>5.8300000953674394</v>
      </c>
      <c r="AA17" s="13">
        <f t="shared" si="54"/>
        <v>0.27430408477783974</v>
      </c>
      <c r="AB17" s="5">
        <f t="shared" si="10"/>
        <v>0.27430408477783974</v>
      </c>
      <c r="AC17" s="5"/>
      <c r="AD17" s="16">
        <f t="shared" si="11"/>
        <v>0</v>
      </c>
      <c r="AE17" s="10">
        <f t="shared" si="55"/>
        <v>0</v>
      </c>
      <c r="AF17">
        <f t="shared" si="12"/>
        <v>3.04</v>
      </c>
      <c r="AG17" s="13">
        <f t="shared" si="13"/>
        <v>0</v>
      </c>
      <c r="AH17" s="13"/>
      <c r="AI17" s="14">
        <f t="shared" si="56"/>
        <v>10</v>
      </c>
      <c r="AJ17" s="4">
        <f t="shared" si="57"/>
        <v>10</v>
      </c>
      <c r="AK17" s="4">
        <f t="shared" si="14"/>
        <v>10</v>
      </c>
      <c r="AL17" s="15">
        <f t="shared" si="15"/>
        <v>2.7900000953674393</v>
      </c>
      <c r="AM17" s="7">
        <f t="shared" si="16"/>
        <v>2.7900000953674393</v>
      </c>
      <c r="AN17" s="7">
        <f t="shared" si="17"/>
        <v>2.7900000953674393</v>
      </c>
      <c r="AO17" s="15">
        <f t="shared" si="18"/>
        <v>5.8300000953674394</v>
      </c>
      <c r="AP17" s="17">
        <f t="shared" si="19"/>
        <v>0.27430408477783974</v>
      </c>
      <c r="AQ17" s="15">
        <f t="shared" si="20"/>
        <v>0.27430408477783974</v>
      </c>
      <c r="AR17" s="15">
        <f t="shared" si="21"/>
        <v>0.27430408477783974</v>
      </c>
      <c r="AS17" s="15"/>
      <c r="AT17" s="12">
        <f t="shared" si="58"/>
        <v>161.00000000000003</v>
      </c>
      <c r="AU17" s="12">
        <f t="shared" si="22"/>
        <v>160.32139019045914</v>
      </c>
      <c r="AV17" s="12">
        <f t="shared" si="23"/>
        <v>160.32139019045914</v>
      </c>
      <c r="AW17" s="12">
        <f t="shared" si="24"/>
        <v>160.32139019045914</v>
      </c>
      <c r="AX17" s="8"/>
      <c r="AY17" s="13">
        <f>INDEX(Klima!$B$1:$E$520,MATCH(Vandbalance!$F17,Klima!$B$1:$B$520,0),MATCH(Vandbalance!$AY$11,Klima!$B$1:$E$1,0))</f>
        <v>3.04</v>
      </c>
      <c r="AZ17" s="13">
        <f t="shared" si="59"/>
        <v>-3.04</v>
      </c>
      <c r="BA17" s="13">
        <f t="shared" si="25"/>
        <v>3.04</v>
      </c>
      <c r="BC17" s="16">
        <f>INDEX(Klima!$B$1:$E$520,MATCH(Vandbalance!$F17,Klima!$B$1:$B$520,0),MATCH($BC$11,Klima!$B$1:$E$1,0))</f>
        <v>5.5556960105895996</v>
      </c>
      <c r="BD17" s="16"/>
      <c r="BE17" s="16">
        <f t="shared" si="26"/>
        <v>5.5556960105895996</v>
      </c>
      <c r="BF17" s="16">
        <f t="shared" si="27"/>
        <v>0</v>
      </c>
      <c r="BG17" s="16">
        <f t="shared" si="28"/>
        <v>0</v>
      </c>
      <c r="BH17" s="16">
        <f t="shared" si="29"/>
        <v>0</v>
      </c>
      <c r="BI17" s="2"/>
      <c r="BJ17" s="16">
        <f t="shared" si="30"/>
        <v>5.5556960105895996</v>
      </c>
      <c r="BK17" s="5">
        <f t="shared" si="60"/>
        <v>6.6113131724668364</v>
      </c>
      <c r="BL17" s="5">
        <f t="shared" si="31"/>
        <v>6.6113131724668364</v>
      </c>
      <c r="BM17" s="5">
        <f t="shared" si="32"/>
        <v>160.32139019045914</v>
      </c>
      <c r="BN17" s="5">
        <f t="shared" si="61"/>
        <v>0.78131307709939668</v>
      </c>
      <c r="BO17" s="5">
        <f t="shared" si="33"/>
        <v>166.15139028582658</v>
      </c>
      <c r="BP17" s="5">
        <f t="shared" si="34"/>
        <v>6.6113131724668364</v>
      </c>
      <c r="BQ17" s="5"/>
      <c r="BR17" s="16">
        <f t="shared" si="35"/>
        <v>0</v>
      </c>
      <c r="BS17" s="5">
        <f t="shared" si="36"/>
        <v>0</v>
      </c>
      <c r="BT17" s="5"/>
      <c r="BU17" s="13">
        <f t="shared" si="37"/>
        <v>0</v>
      </c>
      <c r="BV17" s="5">
        <f t="shared" si="38"/>
        <v>0</v>
      </c>
      <c r="BW17" s="5"/>
      <c r="BX17" s="13">
        <f t="shared" si="39"/>
        <v>0</v>
      </c>
      <c r="BY17" s="5"/>
      <c r="BZ17" s="16">
        <f t="shared" si="40"/>
        <v>0</v>
      </c>
      <c r="CA17" s="16"/>
      <c r="CB17" s="29">
        <f t="shared" si="41"/>
        <v>0</v>
      </c>
      <c r="CC17" s="28">
        <f t="shared" si="42"/>
        <v>0</v>
      </c>
      <c r="CD17" s="28"/>
      <c r="CE17" s="16">
        <f t="shared" si="43"/>
        <v>0</v>
      </c>
      <c r="CF17" s="31">
        <f t="shared" si="44"/>
        <v>0.27430408477783974</v>
      </c>
      <c r="CG17" s="20"/>
      <c r="CH17" s="16">
        <f t="shared" si="45"/>
        <v>0</v>
      </c>
      <c r="CI17" s="2">
        <f t="shared" si="62"/>
        <v>0</v>
      </c>
      <c r="CJ17" s="5"/>
      <c r="CK17" s="13">
        <f t="shared" si="46"/>
        <v>5.5556960105895996</v>
      </c>
      <c r="CL17" s="13"/>
      <c r="CM17" s="13">
        <f t="shared" si="63"/>
        <v>0</v>
      </c>
      <c r="CN17" s="5">
        <f t="shared" si="47"/>
        <v>0</v>
      </c>
      <c r="CO17" s="5">
        <f t="shared" si="48"/>
        <v>0</v>
      </c>
      <c r="CP17" s="5"/>
      <c r="CQ17" s="13">
        <f t="shared" si="64"/>
        <v>0</v>
      </c>
      <c r="CR17" s="5">
        <f t="shared" si="49"/>
        <v>0</v>
      </c>
      <c r="CS17" s="5">
        <f t="shared" si="50"/>
        <v>0</v>
      </c>
      <c r="CT17" s="5"/>
      <c r="CU17" t="e">
        <f>INDEX(Tilladeligt_underskud,MATCH('Afgrødemodel 1'!$AU$2,Konstanter!$A$75:$A$90,0),MATCH('Afgrødemodel 1'!M13,Konstanter!$B$73:$F$73,0))</f>
        <v>#N/A</v>
      </c>
      <c r="CV17" t="e">
        <f>INDEX(Utilladeligt_underskud,MATCH('Afgrødemodel 1'!$AU$2,Konstanter!$I$75:$I$90,0),MATCH('Afgrødemodel 1'!M13,Konstanter!$J$73:$N$73,0))</f>
        <v>#N/A</v>
      </c>
      <c r="CW17" t="e">
        <f t="shared" si="65"/>
        <v>#N/A</v>
      </c>
      <c r="CX17" t="e">
        <f t="shared" si="66"/>
        <v>#N/A</v>
      </c>
      <c r="CY17" s="8">
        <f t="shared" si="67"/>
        <v>9.7256959152221611</v>
      </c>
      <c r="CZ17" s="8">
        <f t="shared" si="68"/>
        <v>10.404305724763049</v>
      </c>
      <c r="DA17" s="8">
        <f t="shared" si="69"/>
        <v>10.404305724763049</v>
      </c>
    </row>
    <row r="18" spans="1:105" x14ac:dyDescent="0.2">
      <c r="A18" s="10" t="s">
        <v>226</v>
      </c>
      <c r="B18">
        <f>IF($B$14=1,Konstanter!X$32,IF($B$14=2,Konstanter!X$33,IF($B$14=3,Konstanter!X$34,IF($B$14=4,Konstanter!X$35,IF($B$14=5,Konstanter!X$36,IF($B$14=6,Konstanter!X$37,IF($B$14=7,Konstanter!X$38,IF($B$14=8,Konstanter!X$39,IF($B$14=9,Konstanter!X$40,IF($B$14=10,Konstanter!X$41," "))))))))))</f>
        <v>0.34</v>
      </c>
      <c r="D18" s="18">
        <f t="shared" si="70"/>
        <v>43195</v>
      </c>
      <c r="E18" s="18" t="str">
        <f>IF(G18=1,'Ark4'!$C$4,IF(G18=2,'Ark4'!$C$5,IF(G18=3,'Ark4'!$C$6,IF(G18=4,'Ark4'!$C$7,""))))</f>
        <v>Vårbyg</v>
      </c>
      <c r="F18" s="8">
        <f t="shared" si="51"/>
        <v>43195</v>
      </c>
      <c r="G18" s="2">
        <f>IF(AND($D18&gt;='Ark4'!$D$4,Vandbalance!$D18&lt;='Ark4'!$E$4),1,IF(AND(Vandbalance!$D18&gt;='Ark4'!$D$5,Vandbalance!$D18&lt;='Ark4'!$E$5),2,IF(AND(Vandbalance!$D18&gt;='Ark4'!$D$6,Vandbalance!$D18&lt;='Ark4'!$E$6),3,IF(AND(Vandbalance!$D18&gt;='Ark4'!$D$7,Vandbalance!$D18&lt;='Ark4'!$E$7),4,""))))</f>
        <v>1</v>
      </c>
      <c r="H18" s="2">
        <f t="shared" si="52"/>
        <v>0</v>
      </c>
      <c r="I18" s="2">
        <f>IF(G18=1,VLOOKUP($D18,'Afgrødemodel 1'!$AA$10:$AB$405,2,FALSE),IF(G18=2,VLOOKUP($D18,'Afgrødemodel 2'!$AA$10:$AB$405,2,FALSE),IF(G18=3,VLOOKUP($D18,'Afgrødemodel 3'!$AA$10:$AB$405,2,FALSE),IF(G18=4,VLOOKUP($D18,'Afgrødemodel 4'!$AA$10:$AB$405,2,FALSE),""))))</f>
        <v>0</v>
      </c>
      <c r="J18" s="2">
        <f>IF(G18=1,VLOOKUP($D18,'Afgrødemodel 1'!$AH$10:$AJ$405,3,FALSE),IF(G18=2,VLOOKUP($D18,'Afgrødemodel 2'!$AH$10:$AJ$405,3,FALSE),IF(G18=3,VLOOKUP($D18,'Afgrødemodel 3'!$AH$10:$AJ$405,3,FALSE),IF(G18=4,VLOOKUP($D18,'Afgrødemodel 4'!$AH$10:$AJ$405,3,FALSE),0))))</f>
        <v>0</v>
      </c>
      <c r="K18" s="2">
        <f>IF(G18=1,VLOOKUP($D18,'Afgrødemodel 1'!$AQ$10:$AR$405,2,FALSE),IF(G18=2,VLOOKUP($D18,'Afgrødemodel 2'!$AQ$10:$AR$405,2,FALSE),IF(G18=3,VLOOKUP($D18,'Afgrødemodel 3'!$AQ$10:$AR$405,2,FALSE),IF(G18=4,VLOOKUP($D18,'Afgrødemodel 4'!$AQ$10:$AR$405,2,FALSE),0))))</f>
        <v>0</v>
      </c>
      <c r="L18">
        <f>IF('Afgrødemodel 1'!$BB$4=0,300,'Afgrødemodel 1'!$BB$4)</f>
        <v>300</v>
      </c>
      <c r="M18">
        <f>IF(G18=1,MIN('Afgrødemodel 1'!$AW$44,'Afgrødemodel 1'!$AW$48),IF(G18=2,MIN('Afgrødemodel 2'!$AW$44,'Afgrødemodel 2'!$AW$48),IF(G18=3,MIN('Afgrødemodel 3'!$AW$44,'Afgrødemodel 3'!$AW$48),IF(G18=4,MIN('Afgrødemodel 4'!$AW$44,'Afgrødemodel 4'!$AW$48),""))))</f>
        <v>900</v>
      </c>
      <c r="N18" s="13">
        <f t="shared" si="0"/>
        <v>0</v>
      </c>
      <c r="O18" s="5">
        <f t="shared" si="1"/>
        <v>0</v>
      </c>
      <c r="P18" s="13">
        <f t="shared" si="2"/>
        <v>0</v>
      </c>
      <c r="Q18" s="13">
        <f t="shared" si="3"/>
        <v>0</v>
      </c>
      <c r="R18" s="20"/>
      <c r="S18" s="13">
        <f t="shared" si="4"/>
        <v>0</v>
      </c>
      <c r="T18" s="13">
        <f t="shared" si="5"/>
        <v>0</v>
      </c>
      <c r="U18" s="13">
        <f t="shared" si="6"/>
        <v>0</v>
      </c>
      <c r="V18" s="5">
        <f t="shared" si="7"/>
        <v>0</v>
      </c>
      <c r="W18" s="5"/>
      <c r="X18" s="10">
        <f t="shared" si="53"/>
        <v>10</v>
      </c>
      <c r="Y18" s="12">
        <f t="shared" si="8"/>
        <v>5.05430408477784</v>
      </c>
      <c r="Z18" s="8">
        <f t="shared" si="9"/>
        <v>5.05430408477784</v>
      </c>
      <c r="AA18" s="13">
        <f t="shared" si="54"/>
        <v>0</v>
      </c>
      <c r="AB18" s="5">
        <f t="shared" si="10"/>
        <v>0</v>
      </c>
      <c r="AC18" s="5"/>
      <c r="AD18" s="16">
        <f t="shared" si="11"/>
        <v>0</v>
      </c>
      <c r="AE18" s="10">
        <f t="shared" si="55"/>
        <v>0</v>
      </c>
      <c r="AF18">
        <f t="shared" si="12"/>
        <v>4.78</v>
      </c>
      <c r="AG18" s="13">
        <f t="shared" si="13"/>
        <v>0</v>
      </c>
      <c r="AH18" s="13"/>
      <c r="AI18" s="14">
        <f t="shared" si="56"/>
        <v>10</v>
      </c>
      <c r="AJ18" s="4">
        <f t="shared" si="57"/>
        <v>10</v>
      </c>
      <c r="AK18" s="4">
        <f t="shared" si="14"/>
        <v>10</v>
      </c>
      <c r="AL18" s="15">
        <f t="shared" si="15"/>
        <v>0.27430408477783974</v>
      </c>
      <c r="AM18" s="7">
        <f t="shared" si="16"/>
        <v>0.27430408477783974</v>
      </c>
      <c r="AN18" s="7">
        <f t="shared" si="17"/>
        <v>0.27430408477783974</v>
      </c>
      <c r="AO18" s="15">
        <f t="shared" si="18"/>
        <v>5.05430408477784</v>
      </c>
      <c r="AP18" s="17">
        <f t="shared" si="19"/>
        <v>0</v>
      </c>
      <c r="AQ18" s="15">
        <f t="shared" si="20"/>
        <v>0</v>
      </c>
      <c r="AR18" s="15">
        <f t="shared" si="21"/>
        <v>0</v>
      </c>
      <c r="AS18" s="15"/>
      <c r="AT18" s="12">
        <f t="shared" si="58"/>
        <v>161.00000000000003</v>
      </c>
      <c r="AU18" s="12">
        <f t="shared" si="22"/>
        <v>160.32139019045914</v>
      </c>
      <c r="AV18" s="12">
        <f t="shared" si="23"/>
        <v>159.54719776732256</v>
      </c>
      <c r="AW18" s="12">
        <f t="shared" si="24"/>
        <v>159.54719776732256</v>
      </c>
      <c r="AX18" s="8"/>
      <c r="AY18" s="13">
        <f>INDEX(Klima!$B$1:$E$520,MATCH(Vandbalance!$F18,Klima!$B$1:$B$520,0),MATCH(Vandbalance!$AY$11,Klima!$B$1:$E$1,0))</f>
        <v>4.78</v>
      </c>
      <c r="AZ18" s="13">
        <f t="shared" si="59"/>
        <v>-4.78</v>
      </c>
      <c r="BA18" s="13">
        <f t="shared" si="25"/>
        <v>4.78</v>
      </c>
      <c r="BC18" s="16">
        <f>INDEX(Klima!$B$1:$E$520,MATCH(Vandbalance!$F18,Klima!$B$1:$B$520,0),MATCH($BC$11,Klima!$B$1:$E$1,0))</f>
        <v>5.5050630569457999</v>
      </c>
      <c r="BD18" s="16"/>
      <c r="BE18" s="16">
        <f t="shared" si="26"/>
        <v>5.5050630569457999</v>
      </c>
      <c r="BF18" s="16">
        <f t="shared" si="27"/>
        <v>0</v>
      </c>
      <c r="BG18" s="16">
        <f t="shared" si="28"/>
        <v>0</v>
      </c>
      <c r="BH18" s="16">
        <f t="shared" si="29"/>
        <v>0</v>
      </c>
      <c r="BI18" s="2"/>
      <c r="BJ18" s="16">
        <f t="shared" si="30"/>
        <v>5.8284965079144095</v>
      </c>
      <c r="BK18" s="5">
        <f t="shared" si="60"/>
        <v>5.8284965079144095</v>
      </c>
      <c r="BL18" s="5">
        <f t="shared" si="31"/>
        <v>5.8284965079144095</v>
      </c>
      <c r="BM18" s="5">
        <f t="shared" si="32"/>
        <v>160.32139019045914</v>
      </c>
      <c r="BN18" s="5">
        <f t="shared" si="61"/>
        <v>0.77419242313656944</v>
      </c>
      <c r="BO18" s="5">
        <f t="shared" si="33"/>
        <v>165.37569427523698</v>
      </c>
      <c r="BP18" s="5">
        <f t="shared" si="34"/>
        <v>5.8284965079144095</v>
      </c>
      <c r="BQ18" s="5"/>
      <c r="BR18" s="16">
        <f t="shared" si="35"/>
        <v>0</v>
      </c>
      <c r="BS18" s="5">
        <f t="shared" si="36"/>
        <v>0</v>
      </c>
      <c r="BT18" s="5"/>
      <c r="BU18" s="13">
        <f t="shared" si="37"/>
        <v>0</v>
      </c>
      <c r="BV18" s="5">
        <f t="shared" si="38"/>
        <v>0</v>
      </c>
      <c r="BW18" s="5"/>
      <c r="BX18" s="13">
        <f t="shared" si="39"/>
        <v>0</v>
      </c>
      <c r="BY18" s="5"/>
      <c r="BZ18" s="16">
        <f t="shared" si="40"/>
        <v>0</v>
      </c>
      <c r="CA18" s="16"/>
      <c r="CB18" s="29">
        <f t="shared" si="41"/>
        <v>0</v>
      </c>
      <c r="CC18" s="28">
        <f t="shared" si="42"/>
        <v>0</v>
      </c>
      <c r="CD18" s="28"/>
      <c r="CE18" s="16">
        <f t="shared" si="43"/>
        <v>0</v>
      </c>
      <c r="CF18" s="31">
        <f t="shared" si="44"/>
        <v>0</v>
      </c>
      <c r="CG18" s="20"/>
      <c r="CH18" s="16">
        <f t="shared" si="45"/>
        <v>0</v>
      </c>
      <c r="CI18" s="2">
        <f t="shared" si="62"/>
        <v>0</v>
      </c>
      <c r="CJ18" s="5"/>
      <c r="CK18" s="13">
        <f t="shared" si="46"/>
        <v>5.8284965079144095</v>
      </c>
      <c r="CL18" s="13"/>
      <c r="CM18" s="13">
        <f t="shared" si="63"/>
        <v>0</v>
      </c>
      <c r="CN18" s="5">
        <f t="shared" si="47"/>
        <v>0</v>
      </c>
      <c r="CO18" s="5">
        <f t="shared" si="48"/>
        <v>0</v>
      </c>
      <c r="CP18" s="5"/>
      <c r="CQ18" s="13">
        <f t="shared" si="64"/>
        <v>0</v>
      </c>
      <c r="CR18" s="5">
        <f t="shared" si="49"/>
        <v>0</v>
      </c>
      <c r="CS18" s="5">
        <f t="shared" si="50"/>
        <v>0</v>
      </c>
      <c r="CT18" s="5"/>
      <c r="CU18" t="e">
        <f>INDEX(Tilladeligt_underskud,MATCH('Afgrødemodel 1'!$AU$2,Konstanter!$A$75:$A$90,0),MATCH('Afgrødemodel 1'!M14,Konstanter!$B$73:$F$73,0))</f>
        <v>#N/A</v>
      </c>
      <c r="CV18" t="e">
        <f>INDEX(Utilladeligt_underskud,MATCH('Afgrødemodel 1'!$AU$2,Konstanter!$I$75:$I$90,0),MATCH('Afgrødemodel 1'!M14,Konstanter!$J$73:$N$73,0))</f>
        <v>#N/A</v>
      </c>
      <c r="CW18" t="e">
        <f t="shared" si="65"/>
        <v>#N/A</v>
      </c>
      <c r="CX18" t="e">
        <f t="shared" si="66"/>
        <v>#N/A</v>
      </c>
      <c r="CY18" s="8">
        <f t="shared" si="67"/>
        <v>10</v>
      </c>
      <c r="CZ18" s="8">
        <f t="shared" si="68"/>
        <v>11.45280223267747</v>
      </c>
      <c r="DA18" s="8">
        <f t="shared" si="69"/>
        <v>11.45280223267747</v>
      </c>
    </row>
    <row r="19" spans="1:105" x14ac:dyDescent="0.2">
      <c r="A19" s="10" t="s">
        <v>227</v>
      </c>
      <c r="B19">
        <f>IF($B$14=1,Konstanter!Y$32,IF($B$14=2,Konstanter!Y$33,IF($B$14=3,Konstanter!Y$34,IF($B$14=4,Konstanter!Y$35,IF($B$14=5,Konstanter!Y$36,IF($B$14=6,Konstanter!Y$37,IF($B$14=7,Konstanter!Y$38,IF($B$14=8,Konstanter!Y$39,IF($B$14=9,Konstanter!Y$40,IF($B$14=10,Konstanter!Y$41," "))))))))))</f>
        <v>0.13</v>
      </c>
      <c r="D19" s="18">
        <f t="shared" si="70"/>
        <v>43196</v>
      </c>
      <c r="E19" s="18" t="str">
        <f>IF(G19=1,'Ark4'!$C$4,IF(G19=2,'Ark4'!$C$5,IF(G19=3,'Ark4'!$C$6,IF(G19=4,'Ark4'!$C$7,""))))</f>
        <v>Vårbyg</v>
      </c>
      <c r="F19" s="8">
        <f t="shared" si="51"/>
        <v>43196</v>
      </c>
      <c r="G19" s="2">
        <f>IF(AND($D19&gt;='Ark4'!$D$4,Vandbalance!$D19&lt;='Ark4'!$E$4),1,IF(AND(Vandbalance!$D19&gt;='Ark4'!$D$5,Vandbalance!$D19&lt;='Ark4'!$E$5),2,IF(AND(Vandbalance!$D19&gt;='Ark4'!$D$6,Vandbalance!$D19&lt;='Ark4'!$E$6),3,IF(AND(Vandbalance!$D19&gt;='Ark4'!$D$7,Vandbalance!$D19&lt;='Ark4'!$E$7),4,""))))</f>
        <v>1</v>
      </c>
      <c r="H19" s="2">
        <f t="shared" si="52"/>
        <v>0</v>
      </c>
      <c r="I19" s="2">
        <f>IF(G19=1,VLOOKUP($D19,'Afgrødemodel 1'!$AA$10:$AB$405,2,FALSE),IF(G19=2,VLOOKUP($D19,'Afgrødemodel 2'!$AA$10:$AB$405,2,FALSE),IF(G19=3,VLOOKUP($D19,'Afgrødemodel 3'!$AA$10:$AB$405,2,FALSE),IF(G19=4,VLOOKUP($D19,'Afgrødemodel 4'!$AA$10:$AB$405,2,FALSE),""))))</f>
        <v>0</v>
      </c>
      <c r="J19" s="2">
        <f>IF(G19=1,VLOOKUP($D19,'Afgrødemodel 1'!$AH$10:$AJ$405,3,FALSE),IF(G19=2,VLOOKUP($D19,'Afgrødemodel 2'!$AH$10:$AJ$405,3,FALSE),IF(G19=3,VLOOKUP($D19,'Afgrødemodel 3'!$AH$10:$AJ$405,3,FALSE),IF(G19=4,VLOOKUP($D19,'Afgrødemodel 4'!$AH$10:$AJ$405,3,FALSE),0))))</f>
        <v>0</v>
      </c>
      <c r="K19" s="2">
        <f>IF(G19=1,VLOOKUP($D19,'Afgrødemodel 1'!$AQ$10:$AR$405,2,FALSE),IF(G19=2,VLOOKUP($D19,'Afgrødemodel 2'!$AQ$10:$AR$405,2,FALSE),IF(G19=3,VLOOKUP($D19,'Afgrødemodel 3'!$AQ$10:$AR$405,2,FALSE),IF(G19=4,VLOOKUP($D19,'Afgrødemodel 4'!$AQ$10:$AR$405,2,FALSE),0))))</f>
        <v>0</v>
      </c>
      <c r="L19">
        <f>IF('Afgrødemodel 1'!$BB$4=0,300,'Afgrødemodel 1'!$BB$4)</f>
        <v>300</v>
      </c>
      <c r="M19">
        <f>IF(G19=1,MIN('Afgrødemodel 1'!$AW$44,'Afgrødemodel 1'!$AW$48),IF(G19=2,MIN('Afgrødemodel 2'!$AW$44,'Afgrødemodel 2'!$AW$48),IF(G19=3,MIN('Afgrødemodel 3'!$AW$44,'Afgrødemodel 3'!$AW$48),IF(G19=4,MIN('Afgrødemodel 4'!$AW$44,'Afgrødemodel 4'!$AW$48),""))))</f>
        <v>900</v>
      </c>
      <c r="N19" s="13">
        <f t="shared" si="0"/>
        <v>0</v>
      </c>
      <c r="O19" s="5">
        <f t="shared" si="1"/>
        <v>0</v>
      </c>
      <c r="P19" s="13">
        <f t="shared" si="2"/>
        <v>0</v>
      </c>
      <c r="Q19" s="13">
        <f t="shared" si="3"/>
        <v>0</v>
      </c>
      <c r="R19" s="20"/>
      <c r="S19" s="13">
        <f t="shared" si="4"/>
        <v>0</v>
      </c>
      <c r="T19" s="13">
        <f t="shared" si="5"/>
        <v>0</v>
      </c>
      <c r="U19" s="13">
        <f t="shared" si="6"/>
        <v>0</v>
      </c>
      <c r="V19" s="5">
        <f t="shared" si="7"/>
        <v>0</v>
      </c>
      <c r="W19" s="5"/>
      <c r="X19" s="10">
        <f t="shared" si="53"/>
        <v>10</v>
      </c>
      <c r="Y19" s="12">
        <f t="shared" si="8"/>
        <v>0</v>
      </c>
      <c r="Z19" s="8">
        <f t="shared" si="9"/>
        <v>0</v>
      </c>
      <c r="AA19" s="13">
        <f t="shared" si="54"/>
        <v>0</v>
      </c>
      <c r="AB19" s="5">
        <f t="shared" si="10"/>
        <v>0</v>
      </c>
      <c r="AC19" s="5"/>
      <c r="AD19" s="16">
        <f t="shared" si="11"/>
        <v>0</v>
      </c>
      <c r="AE19" s="10">
        <f t="shared" si="55"/>
        <v>0</v>
      </c>
      <c r="AF19">
        <f t="shared" si="12"/>
        <v>0</v>
      </c>
      <c r="AG19" s="13">
        <f t="shared" si="13"/>
        <v>0</v>
      </c>
      <c r="AH19" s="13"/>
      <c r="AI19" s="14">
        <f t="shared" si="56"/>
        <v>10</v>
      </c>
      <c r="AJ19" s="4">
        <f t="shared" si="57"/>
        <v>10</v>
      </c>
      <c r="AK19" s="4">
        <f t="shared" si="14"/>
        <v>10</v>
      </c>
      <c r="AL19" s="15">
        <f t="shared" si="15"/>
        <v>0</v>
      </c>
      <c r="AM19" s="7">
        <f t="shared" si="16"/>
        <v>0</v>
      </c>
      <c r="AN19" s="7">
        <f t="shared" si="17"/>
        <v>0</v>
      </c>
      <c r="AO19" s="15">
        <f t="shared" si="18"/>
        <v>0</v>
      </c>
      <c r="AP19" s="17">
        <f t="shared" si="19"/>
        <v>0</v>
      </c>
      <c r="AQ19" s="15">
        <f t="shared" si="20"/>
        <v>0</v>
      </c>
      <c r="AR19" s="15">
        <f t="shared" si="21"/>
        <v>0</v>
      </c>
      <c r="AS19" s="15"/>
      <c r="AT19" s="12">
        <f t="shared" si="58"/>
        <v>161.00000000000003</v>
      </c>
      <c r="AU19" s="12">
        <f t="shared" si="22"/>
        <v>159.54719776732256</v>
      </c>
      <c r="AV19" s="12">
        <f t="shared" si="23"/>
        <v>158.77497230434557</v>
      </c>
      <c r="AW19" s="12">
        <f t="shared" si="24"/>
        <v>158.77497230434557</v>
      </c>
      <c r="AX19" s="8"/>
      <c r="AY19" s="13">
        <f>INDEX(Klima!$B$1:$E$520,MATCH(Vandbalance!$F19,Klima!$B$1:$B$520,0),MATCH(Vandbalance!$AY$11,Klima!$B$1:$E$1,0))</f>
        <v>0</v>
      </c>
      <c r="AZ19" s="13">
        <f t="shared" si="59"/>
        <v>0</v>
      </c>
      <c r="BA19" s="13">
        <f t="shared" si="25"/>
        <v>0</v>
      </c>
      <c r="BC19" s="16">
        <f>INDEX(Klima!$B$1:$E$520,MATCH(Vandbalance!$F19,Klima!$B$1:$B$520,0),MATCH($BC$11,Klima!$B$1:$E$1,0))</f>
        <v>5.5177216529846103</v>
      </c>
      <c r="BD19" s="16"/>
      <c r="BE19" s="16">
        <f t="shared" si="26"/>
        <v>5.5177216529846103</v>
      </c>
      <c r="BF19" s="16">
        <f t="shared" si="27"/>
        <v>0</v>
      </c>
      <c r="BG19" s="16">
        <f t="shared" si="28"/>
        <v>0</v>
      </c>
      <c r="BH19" s="16">
        <f t="shared" si="29"/>
        <v>0</v>
      </c>
      <c r="BI19" s="2"/>
      <c r="BJ19" s="16">
        <f t="shared" si="30"/>
        <v>0.77222546297699424</v>
      </c>
      <c r="BK19" s="5">
        <f t="shared" si="60"/>
        <v>0.77222546297699424</v>
      </c>
      <c r="BL19" s="5">
        <f t="shared" si="31"/>
        <v>0.77222546297699424</v>
      </c>
      <c r="BM19" s="5">
        <f t="shared" si="32"/>
        <v>159.54719776732256</v>
      </c>
      <c r="BN19" s="5">
        <f t="shared" si="61"/>
        <v>0.77222546297699424</v>
      </c>
      <c r="BO19" s="5">
        <f t="shared" si="33"/>
        <v>159.54719776732256</v>
      </c>
      <c r="BP19" s="5">
        <f t="shared" si="34"/>
        <v>0.77222546297699424</v>
      </c>
      <c r="BQ19" s="5"/>
      <c r="BR19" s="16">
        <f t="shared" si="35"/>
        <v>0</v>
      </c>
      <c r="BS19" s="5">
        <f t="shared" si="36"/>
        <v>0</v>
      </c>
      <c r="BT19" s="5"/>
      <c r="BU19" s="13">
        <f t="shared" si="37"/>
        <v>0</v>
      </c>
      <c r="BV19" s="5">
        <f t="shared" si="38"/>
        <v>0</v>
      </c>
      <c r="BW19" s="5"/>
      <c r="BX19" s="13">
        <f t="shared" si="39"/>
        <v>0</v>
      </c>
      <c r="BY19" s="5"/>
      <c r="BZ19" s="16">
        <f t="shared" si="40"/>
        <v>0</v>
      </c>
      <c r="CA19" s="16"/>
      <c r="CB19" s="29">
        <f t="shared" si="41"/>
        <v>0</v>
      </c>
      <c r="CC19" s="28">
        <f t="shared" si="42"/>
        <v>0</v>
      </c>
      <c r="CD19" s="28"/>
      <c r="CE19" s="16">
        <f t="shared" si="43"/>
        <v>0</v>
      </c>
      <c r="CF19" s="31">
        <f t="shared" si="44"/>
        <v>0</v>
      </c>
      <c r="CG19" s="20"/>
      <c r="CH19" s="16">
        <f t="shared" si="45"/>
        <v>0</v>
      </c>
      <c r="CI19" s="2">
        <f t="shared" si="62"/>
        <v>0</v>
      </c>
      <c r="CJ19" s="5"/>
      <c r="CK19" s="13">
        <f t="shared" si="46"/>
        <v>0.77222546297699424</v>
      </c>
      <c r="CL19" s="13"/>
      <c r="CM19" s="13">
        <f t="shared" si="63"/>
        <v>0</v>
      </c>
      <c r="CN19" s="5">
        <f t="shared" si="47"/>
        <v>0</v>
      </c>
      <c r="CO19" s="5">
        <f t="shared" si="48"/>
        <v>0</v>
      </c>
      <c r="CP19" s="5"/>
      <c r="CQ19" s="13">
        <f t="shared" si="64"/>
        <v>0</v>
      </c>
      <c r="CR19" s="5">
        <f t="shared" si="49"/>
        <v>0</v>
      </c>
      <c r="CS19" s="5">
        <f t="shared" si="50"/>
        <v>0</v>
      </c>
      <c r="CT19" s="5"/>
      <c r="CU19" t="e">
        <f>INDEX(Tilladeligt_underskud,MATCH('Afgrødemodel 1'!$AU$2,Konstanter!$A$75:$A$90,0),MATCH('Afgrødemodel 1'!M15,Konstanter!$B$73:$F$73,0))</f>
        <v>#N/A</v>
      </c>
      <c r="CV19" t="e">
        <f>INDEX(Utilladeligt_underskud,MATCH('Afgrødemodel 1'!$AU$2,Konstanter!$I$75:$I$90,0),MATCH('Afgrødemodel 1'!M15,Konstanter!$J$73:$N$73,0))</f>
        <v>#N/A</v>
      </c>
      <c r="CW19" t="e">
        <f t="shared" si="65"/>
        <v>#N/A</v>
      </c>
      <c r="CX19" t="e">
        <f t="shared" si="66"/>
        <v>#N/A</v>
      </c>
      <c r="CY19" s="8">
        <f t="shared" si="67"/>
        <v>10</v>
      </c>
      <c r="CZ19" s="8">
        <f t="shared" si="68"/>
        <v>12.225027695654461</v>
      </c>
      <c r="DA19" s="8">
        <f t="shared" si="69"/>
        <v>12.225027695654461</v>
      </c>
    </row>
    <row r="20" spans="1:105" x14ac:dyDescent="0.2">
      <c r="A20" s="10" t="s">
        <v>228</v>
      </c>
      <c r="B20">
        <f>IF('Afgrødemodel 1'!AX4="",VLOOKUP('Afgrødemodel 1'!AU4,Konstanter!U32:Z41,6,FALSE),VLOOKUP('Afgrødemodel 1'!$AX$4,Konstanter!$U$32:$Z$41,6,FALSE))</f>
        <v>0.28000000000000003</v>
      </c>
      <c r="D20" s="18">
        <f t="shared" si="70"/>
        <v>43197</v>
      </c>
      <c r="E20" s="18" t="str">
        <f>IF(G20=1,'Ark4'!$C$4,IF(G20=2,'Ark4'!$C$5,IF(G20=3,'Ark4'!$C$6,IF(G20=4,'Ark4'!$C$7,""))))</f>
        <v>Vårbyg</v>
      </c>
      <c r="F20" s="8">
        <f t="shared" si="51"/>
        <v>43197</v>
      </c>
      <c r="G20" s="2">
        <f>IF(AND($D20&gt;='Ark4'!$D$4,Vandbalance!$D20&lt;='Ark4'!$E$4),1,IF(AND(Vandbalance!$D20&gt;='Ark4'!$D$5,Vandbalance!$D20&lt;='Ark4'!$E$5),2,IF(AND(Vandbalance!$D20&gt;='Ark4'!$D$6,Vandbalance!$D20&lt;='Ark4'!$E$6),3,IF(AND(Vandbalance!$D20&gt;='Ark4'!$D$7,Vandbalance!$D20&lt;='Ark4'!$E$7),4,""))))</f>
        <v>1</v>
      </c>
      <c r="H20" s="2">
        <f t="shared" si="52"/>
        <v>0</v>
      </c>
      <c r="I20" s="2">
        <f>IF(G20=1,VLOOKUP($D20,'Afgrødemodel 1'!$AA$10:$AB$405,2,FALSE),IF(G20=2,VLOOKUP($D20,'Afgrødemodel 2'!$AA$10:$AB$405,2,FALSE),IF(G20=3,VLOOKUP($D20,'Afgrødemodel 3'!$AA$10:$AB$405,2,FALSE),IF(G20=4,VLOOKUP($D20,'Afgrødemodel 4'!$AA$10:$AB$405,2,FALSE),""))))</f>
        <v>0</v>
      </c>
      <c r="J20" s="2">
        <f>IF(G20=1,VLOOKUP($D20,'Afgrødemodel 1'!$AH$10:$AJ$405,3,FALSE),IF(G20=2,VLOOKUP($D20,'Afgrødemodel 2'!$AH$10:$AJ$405,3,FALSE),IF(G20=3,VLOOKUP($D20,'Afgrødemodel 3'!$AH$10:$AJ$405,3,FALSE),IF(G20=4,VLOOKUP($D20,'Afgrødemodel 4'!$AH$10:$AJ$405,3,FALSE),0))))</f>
        <v>0</v>
      </c>
      <c r="K20" s="2">
        <f>IF(G20=1,VLOOKUP($D20,'Afgrødemodel 1'!$AQ$10:$AR$405,2,FALSE),IF(G20=2,VLOOKUP($D20,'Afgrødemodel 2'!$AQ$10:$AR$405,2,FALSE),IF(G20=3,VLOOKUP($D20,'Afgrødemodel 3'!$AQ$10:$AR$405,2,FALSE),IF(G20=4,VLOOKUP($D20,'Afgrødemodel 4'!$AQ$10:$AR$405,2,FALSE),0))))</f>
        <v>0</v>
      </c>
      <c r="L20">
        <f>IF('Afgrødemodel 1'!$BB$4=0,300,'Afgrødemodel 1'!$BB$4)</f>
        <v>300</v>
      </c>
      <c r="M20">
        <f>IF(G20=1,MIN('Afgrødemodel 1'!$AW$44,'Afgrødemodel 1'!$AW$48),IF(G20=2,MIN('Afgrødemodel 2'!$AW$44,'Afgrødemodel 2'!$AW$48),IF(G20=3,MIN('Afgrødemodel 3'!$AW$44,'Afgrødemodel 3'!$AW$48),IF(G20=4,MIN('Afgrødemodel 4'!$AW$44,'Afgrødemodel 4'!$AW$48),""))))</f>
        <v>900</v>
      </c>
      <c r="N20" s="13">
        <f t="shared" si="0"/>
        <v>0</v>
      </c>
      <c r="O20" s="5">
        <f t="shared" si="1"/>
        <v>0</v>
      </c>
      <c r="P20" s="13">
        <f t="shared" si="2"/>
        <v>0</v>
      </c>
      <c r="Q20" s="13">
        <f t="shared" si="3"/>
        <v>0</v>
      </c>
      <c r="R20" s="20"/>
      <c r="S20" s="13">
        <f t="shared" si="4"/>
        <v>0</v>
      </c>
      <c r="T20" s="13">
        <f t="shared" si="5"/>
        <v>0</v>
      </c>
      <c r="U20" s="13">
        <f t="shared" si="6"/>
        <v>0</v>
      </c>
      <c r="V20" s="5">
        <f t="shared" si="7"/>
        <v>0</v>
      </c>
      <c r="W20" s="5"/>
      <c r="X20" s="10">
        <f t="shared" si="53"/>
        <v>10</v>
      </c>
      <c r="Y20" s="12">
        <f t="shared" si="8"/>
        <v>0</v>
      </c>
      <c r="Z20" s="8">
        <f t="shared" si="9"/>
        <v>0</v>
      </c>
      <c r="AA20" s="13">
        <f t="shared" si="54"/>
        <v>0</v>
      </c>
      <c r="AB20" s="5">
        <f t="shared" si="10"/>
        <v>0</v>
      </c>
      <c r="AC20" s="5"/>
      <c r="AD20" s="16">
        <f t="shared" si="11"/>
        <v>0</v>
      </c>
      <c r="AE20" s="10">
        <f t="shared" si="55"/>
        <v>0</v>
      </c>
      <c r="AF20">
        <f t="shared" si="12"/>
        <v>0</v>
      </c>
      <c r="AG20" s="13">
        <f t="shared" si="13"/>
        <v>0</v>
      </c>
      <c r="AH20" s="13"/>
      <c r="AI20" s="14">
        <f t="shared" si="56"/>
        <v>10</v>
      </c>
      <c r="AJ20" s="4">
        <f t="shared" si="57"/>
        <v>10</v>
      </c>
      <c r="AK20" s="4">
        <f t="shared" si="14"/>
        <v>10</v>
      </c>
      <c r="AL20" s="15">
        <f t="shared" si="15"/>
        <v>0</v>
      </c>
      <c r="AM20" s="7">
        <f t="shared" si="16"/>
        <v>0</v>
      </c>
      <c r="AN20" s="7">
        <f t="shared" si="17"/>
        <v>0</v>
      </c>
      <c r="AO20" s="15">
        <f t="shared" si="18"/>
        <v>0</v>
      </c>
      <c r="AP20" s="17">
        <f t="shared" si="19"/>
        <v>0</v>
      </c>
      <c r="AQ20" s="15">
        <f t="shared" si="20"/>
        <v>0</v>
      </c>
      <c r="AR20" s="15">
        <f t="shared" si="21"/>
        <v>0</v>
      </c>
      <c r="AS20" s="15"/>
      <c r="AT20" s="12">
        <f t="shared" si="58"/>
        <v>161.00000000000003</v>
      </c>
      <c r="AU20" s="12">
        <f t="shared" si="22"/>
        <v>158.77497230434557</v>
      </c>
      <c r="AV20" s="12">
        <f t="shared" si="23"/>
        <v>158.006484495016</v>
      </c>
      <c r="AW20" s="12">
        <f t="shared" si="24"/>
        <v>158.006484495016</v>
      </c>
      <c r="AX20" s="8"/>
      <c r="AY20" s="13">
        <f>INDEX(Klima!$B$1:$E$520,MATCH(Vandbalance!$F20,Klima!$B$1:$B$520,0),MATCH(Vandbalance!$AY$11,Klima!$B$1:$E$1,0))</f>
        <v>0</v>
      </c>
      <c r="AZ20" s="13">
        <f t="shared" si="59"/>
        <v>0</v>
      </c>
      <c r="BA20" s="13">
        <f t="shared" si="25"/>
        <v>0</v>
      </c>
      <c r="BC20" s="16">
        <f>INDEX(Klima!$B$1:$E$520,MATCH(Vandbalance!$F20,Klima!$B$1:$B$520,0),MATCH($BC$11,Klima!$B$1:$E$1,0))</f>
        <v>5.5177216529846103</v>
      </c>
      <c r="BD20" s="16"/>
      <c r="BE20" s="16">
        <f t="shared" si="26"/>
        <v>5.5177216529846103</v>
      </c>
      <c r="BF20" s="16">
        <f t="shared" si="27"/>
        <v>0</v>
      </c>
      <c r="BG20" s="16">
        <f t="shared" si="28"/>
        <v>0</v>
      </c>
      <c r="BH20" s="16">
        <f t="shared" si="29"/>
        <v>0</v>
      </c>
      <c r="BI20" s="2"/>
      <c r="BJ20" s="16">
        <f t="shared" si="30"/>
        <v>0.76848780932957816</v>
      </c>
      <c r="BK20" s="5">
        <f t="shared" si="60"/>
        <v>0.76848780932957816</v>
      </c>
      <c r="BL20" s="5">
        <f t="shared" si="31"/>
        <v>0.76848780932957816</v>
      </c>
      <c r="BM20" s="5">
        <f t="shared" si="32"/>
        <v>158.77497230434557</v>
      </c>
      <c r="BN20" s="5">
        <f t="shared" si="61"/>
        <v>0.76848780932957816</v>
      </c>
      <c r="BO20" s="5">
        <f t="shared" si="33"/>
        <v>158.77497230434557</v>
      </c>
      <c r="BP20" s="5">
        <f t="shared" si="34"/>
        <v>0.76848780932957816</v>
      </c>
      <c r="BQ20" s="5"/>
      <c r="BR20" s="16">
        <f t="shared" si="35"/>
        <v>0</v>
      </c>
      <c r="BS20" s="5">
        <f t="shared" si="36"/>
        <v>0</v>
      </c>
      <c r="BT20" s="5"/>
      <c r="BU20" s="13">
        <f t="shared" si="37"/>
        <v>0</v>
      </c>
      <c r="BV20" s="5">
        <f t="shared" si="38"/>
        <v>0</v>
      </c>
      <c r="BW20" s="5"/>
      <c r="BX20" s="13">
        <f t="shared" si="39"/>
        <v>0</v>
      </c>
      <c r="BY20" s="5"/>
      <c r="BZ20" s="16">
        <f t="shared" si="40"/>
        <v>0</v>
      </c>
      <c r="CA20" s="16"/>
      <c r="CB20" s="29">
        <f t="shared" si="41"/>
        <v>0</v>
      </c>
      <c r="CC20" s="28">
        <f t="shared" si="42"/>
        <v>0</v>
      </c>
      <c r="CD20" s="28"/>
      <c r="CE20" s="16">
        <f t="shared" si="43"/>
        <v>0</v>
      </c>
      <c r="CF20" s="31">
        <f t="shared" si="44"/>
        <v>0</v>
      </c>
      <c r="CG20" s="20"/>
      <c r="CH20" s="16">
        <f t="shared" si="45"/>
        <v>0</v>
      </c>
      <c r="CI20" s="2">
        <f t="shared" si="62"/>
        <v>0</v>
      </c>
      <c r="CJ20" s="5"/>
      <c r="CK20" s="13">
        <f t="shared" si="46"/>
        <v>0.76848780932957816</v>
      </c>
      <c r="CL20" s="13"/>
      <c r="CM20" s="13">
        <f t="shared" si="63"/>
        <v>0</v>
      </c>
      <c r="CN20" s="5">
        <f t="shared" si="47"/>
        <v>0</v>
      </c>
      <c r="CO20" s="5">
        <f t="shared" si="48"/>
        <v>0</v>
      </c>
      <c r="CP20" s="5"/>
      <c r="CQ20" s="13">
        <f t="shared" si="64"/>
        <v>0</v>
      </c>
      <c r="CR20" s="5">
        <f t="shared" si="49"/>
        <v>0</v>
      </c>
      <c r="CS20" s="5">
        <f t="shared" si="50"/>
        <v>0</v>
      </c>
      <c r="CT20" s="5"/>
      <c r="CU20" t="e">
        <f>INDEX(Tilladeligt_underskud,MATCH('Afgrødemodel 1'!$AU$2,Konstanter!$A$75:$A$90,0),MATCH('Afgrødemodel 1'!M16,Konstanter!$B$73:$F$73,0))</f>
        <v>#N/A</v>
      </c>
      <c r="CV20" t="e">
        <f>INDEX(Utilladeligt_underskud,MATCH('Afgrødemodel 1'!$AU$2,Konstanter!$I$75:$I$90,0),MATCH('Afgrødemodel 1'!M16,Konstanter!$J$73:$N$73,0))</f>
        <v>#N/A</v>
      </c>
      <c r="CW20" t="e">
        <f t="shared" si="65"/>
        <v>#N/A</v>
      </c>
      <c r="CX20" t="e">
        <f t="shared" si="66"/>
        <v>#N/A</v>
      </c>
      <c r="CY20" s="8">
        <f t="shared" si="67"/>
        <v>10</v>
      </c>
      <c r="CZ20" s="8">
        <f t="shared" si="68"/>
        <v>12.993515504984032</v>
      </c>
      <c r="DA20" s="8">
        <f t="shared" si="69"/>
        <v>12.993515504984032</v>
      </c>
    </row>
    <row r="21" spans="1:105" x14ac:dyDescent="0.2">
      <c r="A21" s="10" t="s">
        <v>229</v>
      </c>
      <c r="B21">
        <f>IF('Afgrødemodel 1'!AX4="",VLOOKUP('Afgrødemodel 1'!AU4,Konstanter!U32:AA41,7,FALSE),VLOOKUP('Afgrødemodel 1'!$AX$4,Konstanter!U32:AA41,7,FALSE))</f>
        <v>0.1</v>
      </c>
      <c r="D21" s="18">
        <f t="shared" si="70"/>
        <v>43198</v>
      </c>
      <c r="E21" s="18" t="str">
        <f>IF(G21=1,'Ark4'!$C$4,IF(G21=2,'Ark4'!$C$5,IF(G21=3,'Ark4'!$C$6,IF(G21=4,'Ark4'!$C$7,""))))</f>
        <v>Vårbyg</v>
      </c>
      <c r="F21" s="8">
        <f t="shared" si="51"/>
        <v>43198</v>
      </c>
      <c r="G21" s="2">
        <f>IF(AND($D21&gt;='Ark4'!$D$4,Vandbalance!$D21&lt;='Ark4'!$E$4),1,IF(AND(Vandbalance!$D21&gt;='Ark4'!$D$5,Vandbalance!$D21&lt;='Ark4'!$E$5),2,IF(AND(Vandbalance!$D21&gt;='Ark4'!$D$6,Vandbalance!$D21&lt;='Ark4'!$E$6),3,IF(AND(Vandbalance!$D21&gt;='Ark4'!$D$7,Vandbalance!$D21&lt;='Ark4'!$E$7),4,""))))</f>
        <v>1</v>
      </c>
      <c r="H21" s="2">
        <f t="shared" si="52"/>
        <v>0</v>
      </c>
      <c r="I21" s="2">
        <f>IF(G21=1,VLOOKUP($D21,'Afgrødemodel 1'!$AA$10:$AB$405,2,FALSE),IF(G21=2,VLOOKUP($D21,'Afgrødemodel 2'!$AA$10:$AB$405,2,FALSE),IF(G21=3,VLOOKUP($D21,'Afgrødemodel 3'!$AA$10:$AB$405,2,FALSE),IF(G21=4,VLOOKUP($D21,'Afgrødemodel 4'!$AA$10:$AB$405,2,FALSE),""))))</f>
        <v>0</v>
      </c>
      <c r="J21" s="2">
        <f>IF(G21=1,VLOOKUP($D21,'Afgrødemodel 1'!$AH$10:$AJ$405,3,FALSE),IF(G21=2,VLOOKUP($D21,'Afgrødemodel 2'!$AH$10:$AJ$405,3,FALSE),IF(G21=3,VLOOKUP($D21,'Afgrødemodel 3'!$AH$10:$AJ$405,3,FALSE),IF(G21=4,VLOOKUP($D21,'Afgrødemodel 4'!$AH$10:$AJ$405,3,FALSE),0))))</f>
        <v>0</v>
      </c>
      <c r="K21" s="2">
        <f>IF(G21=1,VLOOKUP($D21,'Afgrødemodel 1'!$AQ$10:$AR$405,2,FALSE),IF(G21=2,VLOOKUP($D21,'Afgrødemodel 2'!$AQ$10:$AR$405,2,FALSE),IF(G21=3,VLOOKUP($D21,'Afgrødemodel 3'!$AQ$10:$AR$405,2,FALSE),IF(G21=4,VLOOKUP($D21,'Afgrødemodel 4'!$AQ$10:$AR$405,2,FALSE),0))))</f>
        <v>0</v>
      </c>
      <c r="L21">
        <f>IF('Afgrødemodel 1'!$BB$4=0,300,'Afgrødemodel 1'!$BB$4)</f>
        <v>300</v>
      </c>
      <c r="M21">
        <f>IF(G21=1,MIN('Afgrødemodel 1'!$AW$44,'Afgrødemodel 1'!$AW$48),IF(G21=2,MIN('Afgrødemodel 2'!$AW$44,'Afgrødemodel 2'!$AW$48),IF(G21=3,MIN('Afgrødemodel 3'!$AW$44,'Afgrødemodel 3'!$AW$48),IF(G21=4,MIN('Afgrødemodel 4'!$AW$44,'Afgrødemodel 4'!$AW$48),""))))</f>
        <v>900</v>
      </c>
      <c r="N21" s="13">
        <f t="shared" si="0"/>
        <v>0</v>
      </c>
      <c r="O21" s="5">
        <f t="shared" si="1"/>
        <v>0</v>
      </c>
      <c r="P21" s="13">
        <f t="shared" si="2"/>
        <v>0</v>
      </c>
      <c r="Q21" s="13">
        <f t="shared" si="3"/>
        <v>0</v>
      </c>
      <c r="R21" s="20"/>
      <c r="S21" s="13">
        <f t="shared" si="4"/>
        <v>0</v>
      </c>
      <c r="T21" s="13">
        <f t="shared" si="5"/>
        <v>0</v>
      </c>
      <c r="U21" s="13">
        <f t="shared" si="6"/>
        <v>0</v>
      </c>
      <c r="V21" s="5">
        <f t="shared" si="7"/>
        <v>0</v>
      </c>
      <c r="W21" s="5"/>
      <c r="X21" s="10">
        <f t="shared" si="53"/>
        <v>10</v>
      </c>
      <c r="Y21" s="12">
        <f t="shared" si="8"/>
        <v>0</v>
      </c>
      <c r="Z21" s="8">
        <f t="shared" si="9"/>
        <v>0</v>
      </c>
      <c r="AA21" s="13">
        <f t="shared" si="54"/>
        <v>0</v>
      </c>
      <c r="AB21" s="5">
        <f t="shared" si="10"/>
        <v>0</v>
      </c>
      <c r="AC21" s="5"/>
      <c r="AD21" s="16">
        <f t="shared" si="11"/>
        <v>0</v>
      </c>
      <c r="AE21" s="10">
        <f t="shared" si="55"/>
        <v>0</v>
      </c>
      <c r="AF21">
        <f t="shared" si="12"/>
        <v>0</v>
      </c>
      <c r="AG21" s="13">
        <f t="shared" si="13"/>
        <v>0</v>
      </c>
      <c r="AH21" s="13"/>
      <c r="AI21" s="14">
        <f t="shared" si="56"/>
        <v>10</v>
      </c>
      <c r="AJ21" s="4">
        <f t="shared" si="57"/>
        <v>10</v>
      </c>
      <c r="AK21" s="4">
        <f t="shared" si="14"/>
        <v>10</v>
      </c>
      <c r="AL21" s="15">
        <f t="shared" si="15"/>
        <v>0</v>
      </c>
      <c r="AM21" s="7">
        <f t="shared" si="16"/>
        <v>0</v>
      </c>
      <c r="AN21" s="7">
        <f t="shared" si="17"/>
        <v>0</v>
      </c>
      <c r="AO21" s="15">
        <f t="shared" si="18"/>
        <v>0</v>
      </c>
      <c r="AP21" s="17">
        <f t="shared" si="19"/>
        <v>0</v>
      </c>
      <c r="AQ21" s="15">
        <f t="shared" si="20"/>
        <v>0</v>
      </c>
      <c r="AR21" s="15">
        <f t="shared" si="21"/>
        <v>0</v>
      </c>
      <c r="AS21" s="15"/>
      <c r="AT21" s="12">
        <f t="shared" si="58"/>
        <v>161.00000000000003</v>
      </c>
      <c r="AU21" s="12">
        <f t="shared" si="22"/>
        <v>158.006484495016</v>
      </c>
      <c r="AV21" s="12">
        <f t="shared" si="23"/>
        <v>157.27364742685617</v>
      </c>
      <c r="AW21" s="12">
        <f t="shared" si="24"/>
        <v>157.27364742685617</v>
      </c>
      <c r="AX21" s="8"/>
      <c r="AY21" s="13">
        <f>INDEX(Klima!$B$1:$E$520,MATCH(Vandbalance!$F21,Klima!$B$1:$B$520,0),MATCH(Vandbalance!$AY$11,Klima!$B$1:$E$1,0))</f>
        <v>0</v>
      </c>
      <c r="AZ21" s="13">
        <f t="shared" si="59"/>
        <v>0</v>
      </c>
      <c r="BA21" s="13">
        <f t="shared" si="25"/>
        <v>0</v>
      </c>
      <c r="BC21" s="16">
        <f>INDEX(Klima!$B$1:$E$520,MATCH(Vandbalance!$F21,Klima!$B$1:$B$520,0),MATCH($BC$11,Klima!$B$1:$E$1,0))</f>
        <v>5.2873415946960396</v>
      </c>
      <c r="BD21" s="16"/>
      <c r="BE21" s="16">
        <f t="shared" si="26"/>
        <v>5.2873415946960396</v>
      </c>
      <c r="BF21" s="16">
        <f t="shared" si="27"/>
        <v>0</v>
      </c>
      <c r="BG21" s="16">
        <f t="shared" si="28"/>
        <v>0</v>
      </c>
      <c r="BH21" s="16">
        <f t="shared" si="29"/>
        <v>0</v>
      </c>
      <c r="BI21" s="2"/>
      <c r="BJ21" s="16">
        <f t="shared" si="30"/>
        <v>0.73283706815981819</v>
      </c>
      <c r="BK21" s="5">
        <f t="shared" si="60"/>
        <v>0.73283706815981819</v>
      </c>
      <c r="BL21" s="5">
        <f t="shared" si="31"/>
        <v>0.73283706815981819</v>
      </c>
      <c r="BM21" s="5">
        <f t="shared" si="32"/>
        <v>158.006484495016</v>
      </c>
      <c r="BN21" s="5">
        <f t="shared" si="61"/>
        <v>0.73283706815981819</v>
      </c>
      <c r="BO21" s="5">
        <f t="shared" si="33"/>
        <v>158.006484495016</v>
      </c>
      <c r="BP21" s="5">
        <f t="shared" si="34"/>
        <v>0.73283706815981819</v>
      </c>
      <c r="BQ21" s="5"/>
      <c r="BR21" s="16">
        <f t="shared" si="35"/>
        <v>0</v>
      </c>
      <c r="BS21" s="5">
        <f t="shared" si="36"/>
        <v>0</v>
      </c>
      <c r="BT21" s="5"/>
      <c r="BU21" s="13">
        <f t="shared" si="37"/>
        <v>0</v>
      </c>
      <c r="BV21" s="5">
        <f t="shared" si="38"/>
        <v>0</v>
      </c>
      <c r="BW21" s="5"/>
      <c r="BX21" s="13">
        <f t="shared" si="39"/>
        <v>0</v>
      </c>
      <c r="BY21" s="5"/>
      <c r="BZ21" s="16">
        <f t="shared" si="40"/>
        <v>0</v>
      </c>
      <c r="CA21" s="16"/>
      <c r="CB21" s="29">
        <f t="shared" si="41"/>
        <v>0</v>
      </c>
      <c r="CC21" s="28">
        <f t="shared" si="42"/>
        <v>0</v>
      </c>
      <c r="CD21" s="28"/>
      <c r="CE21" s="16">
        <f t="shared" si="43"/>
        <v>0</v>
      </c>
      <c r="CF21" s="31">
        <f t="shared" si="44"/>
        <v>0</v>
      </c>
      <c r="CG21" s="20"/>
      <c r="CH21" s="16">
        <f t="shared" si="45"/>
        <v>0</v>
      </c>
      <c r="CI21" s="2">
        <f t="shared" si="62"/>
        <v>0</v>
      </c>
      <c r="CJ21" s="5"/>
      <c r="CK21" s="13">
        <f t="shared" si="46"/>
        <v>0.73283706815981819</v>
      </c>
      <c r="CL21" s="13"/>
      <c r="CM21" s="13">
        <f t="shared" si="63"/>
        <v>0</v>
      </c>
      <c r="CN21" s="5">
        <f t="shared" si="47"/>
        <v>0</v>
      </c>
      <c r="CO21" s="5">
        <f t="shared" si="48"/>
        <v>0</v>
      </c>
      <c r="CP21" s="5"/>
      <c r="CQ21" s="13">
        <f t="shared" si="64"/>
        <v>0</v>
      </c>
      <c r="CR21" s="5">
        <f t="shared" si="49"/>
        <v>0</v>
      </c>
      <c r="CS21" s="5">
        <f t="shared" si="50"/>
        <v>0</v>
      </c>
      <c r="CT21" s="5"/>
      <c r="CU21" t="e">
        <f>INDEX(Tilladeligt_underskud,MATCH('Afgrødemodel 1'!$AU$2,Konstanter!$A$75:$A$90,0),MATCH('Afgrødemodel 1'!M17,Konstanter!$B$73:$F$73,0))</f>
        <v>#N/A</v>
      </c>
      <c r="CV21" t="e">
        <f>INDEX(Utilladeligt_underskud,MATCH('Afgrødemodel 1'!$AU$2,Konstanter!$I$75:$I$90,0),MATCH('Afgrødemodel 1'!M17,Konstanter!$J$73:$N$73,0))</f>
        <v>#N/A</v>
      </c>
      <c r="CW21" t="e">
        <f t="shared" si="65"/>
        <v>#N/A</v>
      </c>
      <c r="CX21" t="e">
        <f t="shared" si="66"/>
        <v>#N/A</v>
      </c>
      <c r="CY21" s="8">
        <f t="shared" si="67"/>
        <v>10</v>
      </c>
      <c r="CZ21" s="8">
        <f t="shared" si="68"/>
        <v>13.726352573143856</v>
      </c>
      <c r="DA21" s="8">
        <f t="shared" si="69"/>
        <v>13.726352573143856</v>
      </c>
    </row>
    <row r="22" spans="1:105" x14ac:dyDescent="0.2">
      <c r="A22" s="10" t="s">
        <v>230</v>
      </c>
      <c r="B22">
        <f>IF($B$14=1,Konstanter!AB$32,IF($B$14=2,Konstanter!AB$33,IF($B$14=3,Konstanter!AB$34,IF($B$14=4,Konstanter!AB$35,IF($B$14=5,Konstanter!AB$36,IF($B$14=6,Konstanter!AB$37,IF($B$14=7,Konstanter!AB$38,IF($B$14=8,Konstanter!AB$39,IF($B$14=9,Konstanter!AB$40,IF($B$14=10,Konstanter!AB$41," "))))))))))</f>
        <v>10</v>
      </c>
      <c r="D22" s="18">
        <f t="shared" si="70"/>
        <v>43199</v>
      </c>
      <c r="E22" s="18" t="str">
        <f>IF(G22=1,'Ark4'!$C$4,IF(G22=2,'Ark4'!$C$5,IF(G22=3,'Ark4'!$C$6,IF(G22=4,'Ark4'!$C$7,""))))</f>
        <v>Vårbyg</v>
      </c>
      <c r="F22" s="8">
        <f t="shared" si="51"/>
        <v>43199</v>
      </c>
      <c r="G22" s="2">
        <f>IF(AND($D22&gt;='Ark4'!$D$4,Vandbalance!$D22&lt;='Ark4'!$E$4),1,IF(AND(Vandbalance!$D22&gt;='Ark4'!$D$5,Vandbalance!$D22&lt;='Ark4'!$E$5),2,IF(AND(Vandbalance!$D22&gt;='Ark4'!$D$6,Vandbalance!$D22&lt;='Ark4'!$E$6),3,IF(AND(Vandbalance!$D22&gt;='Ark4'!$D$7,Vandbalance!$D22&lt;='Ark4'!$E$7),4,""))))</f>
        <v>1</v>
      </c>
      <c r="H22" s="2">
        <f t="shared" si="52"/>
        <v>0</v>
      </c>
      <c r="I22" s="2">
        <f>IF(G22=1,VLOOKUP($D22,'Afgrødemodel 1'!$AA$10:$AB$405,2,FALSE),IF(G22=2,VLOOKUP($D22,'Afgrødemodel 2'!$AA$10:$AB$405,2,FALSE),IF(G22=3,VLOOKUP($D22,'Afgrødemodel 3'!$AA$10:$AB$405,2,FALSE),IF(G22=4,VLOOKUP($D22,'Afgrødemodel 4'!$AA$10:$AB$405,2,FALSE),""))))</f>
        <v>0</v>
      </c>
      <c r="J22" s="2">
        <f>IF(G22=1,VLOOKUP($D22,'Afgrødemodel 1'!$AH$10:$AJ$405,3,FALSE),IF(G22=2,VLOOKUP($D22,'Afgrødemodel 2'!$AH$10:$AJ$405,3,FALSE),IF(G22=3,VLOOKUP($D22,'Afgrødemodel 3'!$AH$10:$AJ$405,3,FALSE),IF(G22=4,VLOOKUP($D22,'Afgrødemodel 4'!$AH$10:$AJ$405,3,FALSE),0))))</f>
        <v>0</v>
      </c>
      <c r="K22" s="2">
        <f>IF(G22=1,VLOOKUP($D22,'Afgrødemodel 1'!$AQ$10:$AR$405,2,FALSE),IF(G22=2,VLOOKUP($D22,'Afgrødemodel 2'!$AQ$10:$AR$405,2,FALSE),IF(G22=3,VLOOKUP($D22,'Afgrødemodel 3'!$AQ$10:$AR$405,2,FALSE),IF(G22=4,VLOOKUP($D22,'Afgrødemodel 4'!$AQ$10:$AR$405,2,FALSE),0))))</f>
        <v>0</v>
      </c>
      <c r="L22">
        <f>IF('Afgrødemodel 1'!$BB$4=0,300,'Afgrødemodel 1'!$BB$4)</f>
        <v>300</v>
      </c>
      <c r="M22">
        <f>IF(G22=1,MIN('Afgrødemodel 1'!$AW$44,'Afgrødemodel 1'!$AW$48),IF(G22=2,MIN('Afgrødemodel 2'!$AW$44,'Afgrødemodel 2'!$AW$48),IF(G22=3,MIN('Afgrødemodel 3'!$AW$44,'Afgrødemodel 3'!$AW$48),IF(G22=4,MIN('Afgrødemodel 4'!$AW$44,'Afgrødemodel 4'!$AW$48),""))))</f>
        <v>900</v>
      </c>
      <c r="N22" s="13">
        <f t="shared" si="0"/>
        <v>0</v>
      </c>
      <c r="O22" s="5">
        <f t="shared" si="1"/>
        <v>0</v>
      </c>
      <c r="P22" s="13">
        <f t="shared" si="2"/>
        <v>0</v>
      </c>
      <c r="Q22" s="13">
        <f t="shared" si="3"/>
        <v>0</v>
      </c>
      <c r="R22" s="20"/>
      <c r="S22" s="13">
        <f t="shared" si="4"/>
        <v>0</v>
      </c>
      <c r="T22" s="13">
        <f t="shared" si="5"/>
        <v>0</v>
      </c>
      <c r="U22" s="13">
        <f t="shared" si="6"/>
        <v>0</v>
      </c>
      <c r="V22" s="5">
        <f t="shared" si="7"/>
        <v>0</v>
      </c>
      <c r="W22" s="5"/>
      <c r="X22" s="10">
        <f t="shared" si="53"/>
        <v>10</v>
      </c>
      <c r="Y22" s="12">
        <f t="shared" si="8"/>
        <v>0</v>
      </c>
      <c r="Z22" s="8">
        <f t="shared" si="9"/>
        <v>0</v>
      </c>
      <c r="AA22" s="13">
        <f t="shared" si="54"/>
        <v>0</v>
      </c>
      <c r="AB22" s="5">
        <f t="shared" si="10"/>
        <v>0</v>
      </c>
      <c r="AC22" s="5"/>
      <c r="AD22" s="16">
        <f t="shared" si="11"/>
        <v>0</v>
      </c>
      <c r="AE22" s="10">
        <f t="shared" si="55"/>
        <v>0</v>
      </c>
      <c r="AF22">
        <f t="shared" si="12"/>
        <v>0</v>
      </c>
      <c r="AG22" s="13">
        <f t="shared" si="13"/>
        <v>0</v>
      </c>
      <c r="AH22" s="13"/>
      <c r="AI22" s="14">
        <f t="shared" si="56"/>
        <v>10</v>
      </c>
      <c r="AJ22" s="4">
        <f t="shared" si="57"/>
        <v>10</v>
      </c>
      <c r="AK22" s="4">
        <f t="shared" si="14"/>
        <v>10</v>
      </c>
      <c r="AL22" s="15">
        <f t="shared" si="15"/>
        <v>0</v>
      </c>
      <c r="AM22" s="7">
        <f t="shared" si="16"/>
        <v>0</v>
      </c>
      <c r="AN22" s="7">
        <f t="shared" si="17"/>
        <v>0</v>
      </c>
      <c r="AO22" s="15">
        <f t="shared" si="18"/>
        <v>0</v>
      </c>
      <c r="AP22" s="17">
        <f t="shared" si="19"/>
        <v>0</v>
      </c>
      <c r="AQ22" s="15">
        <f t="shared" si="20"/>
        <v>0</v>
      </c>
      <c r="AR22" s="15">
        <f t="shared" si="21"/>
        <v>0</v>
      </c>
      <c r="AS22" s="15"/>
      <c r="AT22" s="12">
        <f t="shared" si="58"/>
        <v>161.00000000000003</v>
      </c>
      <c r="AU22" s="12">
        <f t="shared" si="22"/>
        <v>157.27364742685617</v>
      </c>
      <c r="AV22" s="12">
        <f t="shared" si="23"/>
        <v>156.50404384351364</v>
      </c>
      <c r="AW22" s="12">
        <f t="shared" si="24"/>
        <v>156.50404384351364</v>
      </c>
      <c r="AX22" s="8"/>
      <c r="AY22" s="13">
        <f>INDEX(Klima!$B$1:$E$520,MATCH(Vandbalance!$F22,Klima!$B$1:$B$520,0),MATCH(Vandbalance!$AY$11,Klima!$B$1:$E$1,0))</f>
        <v>0</v>
      </c>
      <c r="AZ22" s="13">
        <f t="shared" si="59"/>
        <v>0</v>
      </c>
      <c r="BA22" s="13">
        <f t="shared" si="25"/>
        <v>0</v>
      </c>
      <c r="BC22" s="16">
        <f>INDEX(Klima!$B$1:$E$520,MATCH(Vandbalance!$F22,Klima!$B$1:$B$520,0),MATCH($BC$11,Klima!$B$1:$E$1,0))</f>
        <v>5.5784811973571697</v>
      </c>
      <c r="BD22" s="16"/>
      <c r="BE22" s="16">
        <f t="shared" si="26"/>
        <v>5.5784811973571697</v>
      </c>
      <c r="BF22" s="16">
        <f t="shared" si="27"/>
        <v>0</v>
      </c>
      <c r="BG22" s="16">
        <f t="shared" si="28"/>
        <v>0</v>
      </c>
      <c r="BH22" s="16">
        <f t="shared" si="29"/>
        <v>0</v>
      </c>
      <c r="BI22" s="2"/>
      <c r="BJ22" s="16">
        <f t="shared" si="30"/>
        <v>0.76960358334254186</v>
      </c>
      <c r="BK22" s="5">
        <f t="shared" si="60"/>
        <v>0.76960358334254186</v>
      </c>
      <c r="BL22" s="5">
        <f t="shared" si="31"/>
        <v>0.76960358334254186</v>
      </c>
      <c r="BM22" s="5">
        <f t="shared" si="32"/>
        <v>157.27364742685617</v>
      </c>
      <c r="BN22" s="5">
        <f t="shared" si="61"/>
        <v>0.76960358334254186</v>
      </c>
      <c r="BO22" s="5">
        <f t="shared" si="33"/>
        <v>157.27364742685617</v>
      </c>
      <c r="BP22" s="5">
        <f t="shared" si="34"/>
        <v>0.76960358334254186</v>
      </c>
      <c r="BQ22" s="5"/>
      <c r="BR22" s="16">
        <f t="shared" si="35"/>
        <v>0</v>
      </c>
      <c r="BS22" s="5">
        <f t="shared" si="36"/>
        <v>0</v>
      </c>
      <c r="BT22" s="5"/>
      <c r="BU22" s="13">
        <f t="shared" si="37"/>
        <v>0</v>
      </c>
      <c r="BV22" s="5">
        <f t="shared" si="38"/>
        <v>0</v>
      </c>
      <c r="BW22" s="5"/>
      <c r="BX22" s="13">
        <f t="shared" si="39"/>
        <v>0</v>
      </c>
      <c r="BY22" s="5"/>
      <c r="BZ22" s="16">
        <f t="shared" si="40"/>
        <v>0</v>
      </c>
      <c r="CA22" s="16"/>
      <c r="CB22" s="29">
        <f t="shared" si="41"/>
        <v>0</v>
      </c>
      <c r="CC22" s="28">
        <f t="shared" si="42"/>
        <v>0</v>
      </c>
      <c r="CD22" s="28"/>
      <c r="CE22" s="16">
        <f t="shared" si="43"/>
        <v>0</v>
      </c>
      <c r="CF22" s="31">
        <f t="shared" si="44"/>
        <v>0</v>
      </c>
      <c r="CG22" s="20"/>
      <c r="CH22" s="16">
        <f t="shared" si="45"/>
        <v>0</v>
      </c>
      <c r="CI22" s="2">
        <f t="shared" si="62"/>
        <v>0</v>
      </c>
      <c r="CJ22" s="5"/>
      <c r="CK22" s="13">
        <f t="shared" si="46"/>
        <v>0.76960358334254186</v>
      </c>
      <c r="CL22" s="13"/>
      <c r="CM22" s="13">
        <f t="shared" si="63"/>
        <v>0</v>
      </c>
      <c r="CN22" s="5">
        <f t="shared" si="47"/>
        <v>0</v>
      </c>
      <c r="CO22" s="5">
        <f t="shared" si="48"/>
        <v>0</v>
      </c>
      <c r="CP22" s="5"/>
      <c r="CQ22" s="13">
        <f t="shared" si="64"/>
        <v>0</v>
      </c>
      <c r="CR22" s="5">
        <f t="shared" si="49"/>
        <v>0</v>
      </c>
      <c r="CS22" s="5">
        <f t="shared" si="50"/>
        <v>0</v>
      </c>
      <c r="CT22" s="5"/>
      <c r="CU22" t="e">
        <f>INDEX(Tilladeligt_underskud,MATCH('Afgrødemodel 1'!$AU$2,Konstanter!$A$75:$A$90,0),MATCH('Afgrødemodel 1'!M18,Konstanter!$B$73:$F$73,0))</f>
        <v>#N/A</v>
      </c>
      <c r="CV22" t="e">
        <f>INDEX(Utilladeligt_underskud,MATCH('Afgrødemodel 1'!$AU$2,Konstanter!$I$75:$I$90,0),MATCH('Afgrødemodel 1'!M18,Konstanter!$J$73:$N$73,0))</f>
        <v>#N/A</v>
      </c>
      <c r="CW22" t="e">
        <f t="shared" si="65"/>
        <v>#N/A</v>
      </c>
      <c r="CX22" t="e">
        <f t="shared" si="66"/>
        <v>#N/A</v>
      </c>
      <c r="CY22" s="8">
        <f t="shared" si="67"/>
        <v>10</v>
      </c>
      <c r="CZ22" s="8">
        <f t="shared" si="68"/>
        <v>14.495956156486386</v>
      </c>
      <c r="DA22" s="8">
        <f t="shared" si="69"/>
        <v>14.495956156486386</v>
      </c>
    </row>
    <row r="23" spans="1:105" x14ac:dyDescent="0.2">
      <c r="A23" s="10" t="s">
        <v>231</v>
      </c>
      <c r="B23">
        <f>IF($B$14=1,Konstanter!AC$32,IF($B$14=2,Konstanter!AC$33,IF($B$14=3,Konstanter!AC$34,IF($B$14=4,Konstanter!AC$35,IF($B$14=5,Konstanter!AC$36,IF($B$14=6,Konstanter!AC$37,IF($B$14=7,Konstanter!AC$38,IF($B$14=8,Konstanter!AC$39,IF($B$14=9,Konstanter!AC$40,IF($B$14=10,Konstanter!AC$41," "))))))))))</f>
        <v>0.15</v>
      </c>
      <c r="D23" s="18">
        <f t="shared" si="70"/>
        <v>43200</v>
      </c>
      <c r="E23" s="18" t="str">
        <f>IF(G23=1,'Ark4'!$C$4,IF(G23=2,'Ark4'!$C$5,IF(G23=3,'Ark4'!$C$6,IF(G23=4,'Ark4'!$C$7,""))))</f>
        <v>Vårbyg</v>
      </c>
      <c r="F23" s="8">
        <f t="shared" si="51"/>
        <v>43200</v>
      </c>
      <c r="G23" s="2">
        <f>IF(AND($D23&gt;='Ark4'!$D$4,Vandbalance!$D23&lt;='Ark4'!$E$4),1,IF(AND(Vandbalance!$D23&gt;='Ark4'!$D$5,Vandbalance!$D23&lt;='Ark4'!$E$5),2,IF(AND(Vandbalance!$D23&gt;='Ark4'!$D$6,Vandbalance!$D23&lt;='Ark4'!$E$6),3,IF(AND(Vandbalance!$D23&gt;='Ark4'!$D$7,Vandbalance!$D23&lt;='Ark4'!$E$7),4,""))))</f>
        <v>1</v>
      </c>
      <c r="H23" s="2">
        <f t="shared" si="52"/>
        <v>0</v>
      </c>
      <c r="I23" s="2">
        <f>IF(G23=1,VLOOKUP($D23,'Afgrødemodel 1'!$AA$10:$AB$405,2,FALSE),IF(G23=2,VLOOKUP($D23,'Afgrødemodel 2'!$AA$10:$AB$405,2,FALSE),IF(G23=3,VLOOKUP($D23,'Afgrødemodel 3'!$AA$10:$AB$405,2,FALSE),IF(G23=4,VLOOKUP($D23,'Afgrødemodel 4'!$AA$10:$AB$405,2,FALSE),""))))</f>
        <v>0</v>
      </c>
      <c r="J23" s="2">
        <f>IF(G23=1,VLOOKUP($D23,'Afgrødemodel 1'!$AH$10:$AJ$405,3,FALSE),IF(G23=2,VLOOKUP($D23,'Afgrødemodel 2'!$AH$10:$AJ$405,3,FALSE),IF(G23=3,VLOOKUP($D23,'Afgrødemodel 3'!$AH$10:$AJ$405,3,FALSE),IF(G23=4,VLOOKUP($D23,'Afgrødemodel 4'!$AH$10:$AJ$405,3,FALSE),0))))</f>
        <v>0</v>
      </c>
      <c r="K23" s="2">
        <f>IF(G23=1,VLOOKUP($D23,'Afgrødemodel 1'!$AQ$10:$AR$405,2,FALSE),IF(G23=2,VLOOKUP($D23,'Afgrødemodel 2'!$AQ$10:$AR$405,2,FALSE),IF(G23=3,VLOOKUP($D23,'Afgrødemodel 3'!$AQ$10:$AR$405,2,FALSE),IF(G23=4,VLOOKUP($D23,'Afgrødemodel 4'!$AQ$10:$AR$405,2,FALSE),0))))</f>
        <v>0</v>
      </c>
      <c r="L23">
        <f>IF('Afgrødemodel 1'!$BB$4=0,300,'Afgrødemodel 1'!$BB$4)</f>
        <v>300</v>
      </c>
      <c r="M23">
        <f>IF(G23=1,MIN('Afgrødemodel 1'!$AW$44,'Afgrødemodel 1'!$AW$48),IF(G23=2,MIN('Afgrødemodel 2'!$AW$44,'Afgrødemodel 2'!$AW$48),IF(G23=3,MIN('Afgrødemodel 3'!$AW$44,'Afgrødemodel 3'!$AW$48),IF(G23=4,MIN('Afgrødemodel 4'!$AW$44,'Afgrødemodel 4'!$AW$48),""))))</f>
        <v>900</v>
      </c>
      <c r="N23" s="13">
        <f t="shared" si="0"/>
        <v>0</v>
      </c>
      <c r="O23" s="5">
        <f t="shared" si="1"/>
        <v>0</v>
      </c>
      <c r="P23" s="13">
        <f t="shared" si="2"/>
        <v>0</v>
      </c>
      <c r="Q23" s="13">
        <f t="shared" si="3"/>
        <v>0</v>
      </c>
      <c r="R23" s="20"/>
      <c r="S23" s="13">
        <f t="shared" si="4"/>
        <v>0</v>
      </c>
      <c r="T23" s="13">
        <f t="shared" si="5"/>
        <v>0</v>
      </c>
      <c r="U23" s="13">
        <f t="shared" si="6"/>
        <v>0</v>
      </c>
      <c r="V23" s="5">
        <f t="shared" si="7"/>
        <v>0</v>
      </c>
      <c r="W23" s="5"/>
      <c r="X23" s="10">
        <f t="shared" si="53"/>
        <v>10</v>
      </c>
      <c r="Y23" s="12">
        <f t="shared" si="8"/>
        <v>0</v>
      </c>
      <c r="Z23" s="8">
        <f t="shared" si="9"/>
        <v>0</v>
      </c>
      <c r="AA23" s="13">
        <f t="shared" si="54"/>
        <v>0</v>
      </c>
      <c r="AB23" s="5">
        <f t="shared" si="10"/>
        <v>0</v>
      </c>
      <c r="AC23" s="5"/>
      <c r="AD23" s="16">
        <f t="shared" si="11"/>
        <v>0</v>
      </c>
      <c r="AE23" s="10">
        <f t="shared" si="55"/>
        <v>0</v>
      </c>
      <c r="AF23">
        <f t="shared" si="12"/>
        <v>0</v>
      </c>
      <c r="AG23" s="13">
        <f t="shared" si="13"/>
        <v>0</v>
      </c>
      <c r="AH23" s="13"/>
      <c r="AI23" s="14">
        <f t="shared" si="56"/>
        <v>10</v>
      </c>
      <c r="AJ23" s="4">
        <f t="shared" si="57"/>
        <v>10</v>
      </c>
      <c r="AK23" s="4">
        <f t="shared" si="14"/>
        <v>10</v>
      </c>
      <c r="AL23" s="15">
        <f t="shared" si="15"/>
        <v>0</v>
      </c>
      <c r="AM23" s="7">
        <f t="shared" si="16"/>
        <v>0</v>
      </c>
      <c r="AN23" s="7">
        <f t="shared" si="17"/>
        <v>0</v>
      </c>
      <c r="AO23" s="15">
        <f t="shared" si="18"/>
        <v>0</v>
      </c>
      <c r="AP23" s="17">
        <f t="shared" si="19"/>
        <v>0</v>
      </c>
      <c r="AQ23" s="15">
        <f t="shared" si="20"/>
        <v>0</v>
      </c>
      <c r="AR23" s="15">
        <f t="shared" si="21"/>
        <v>0</v>
      </c>
      <c r="AS23" s="15"/>
      <c r="AT23" s="12">
        <f t="shared" si="58"/>
        <v>161.00000000000003</v>
      </c>
      <c r="AU23" s="12">
        <f t="shared" si="22"/>
        <v>156.50404384351364</v>
      </c>
      <c r="AV23" s="12">
        <f t="shared" si="23"/>
        <v>155.74289824727236</v>
      </c>
      <c r="AW23" s="12">
        <f t="shared" si="24"/>
        <v>155.74289824727236</v>
      </c>
      <c r="AX23" s="8"/>
      <c r="AY23" s="13">
        <f>INDEX(Klima!$B$1:$E$520,MATCH(Vandbalance!$F23,Klima!$B$1:$B$520,0),MATCH(Vandbalance!$AY$11,Klima!$B$1:$E$1,0))</f>
        <v>0</v>
      </c>
      <c r="AZ23" s="13">
        <f t="shared" si="59"/>
        <v>0</v>
      </c>
      <c r="BA23" s="13">
        <f t="shared" si="25"/>
        <v>0</v>
      </c>
      <c r="BC23" s="16">
        <f>INDEX(Klima!$B$1:$E$520,MATCH(Vandbalance!$F23,Klima!$B$1:$B$520,0),MATCH($BC$11,Klima!$B$1:$E$1,0))</f>
        <v>5.5443038940429599</v>
      </c>
      <c r="BD23" s="16"/>
      <c r="BE23" s="16">
        <f t="shared" si="26"/>
        <v>5.5443038940429599</v>
      </c>
      <c r="BF23" s="16">
        <f t="shared" si="27"/>
        <v>0</v>
      </c>
      <c r="BG23" s="16">
        <f t="shared" si="28"/>
        <v>0</v>
      </c>
      <c r="BH23" s="16">
        <f t="shared" si="29"/>
        <v>0</v>
      </c>
      <c r="BI23" s="2"/>
      <c r="BJ23" s="16">
        <f t="shared" si="30"/>
        <v>0.76114559624128297</v>
      </c>
      <c r="BK23" s="5">
        <f t="shared" si="60"/>
        <v>0.76114559624128297</v>
      </c>
      <c r="BL23" s="5">
        <f t="shared" si="31"/>
        <v>0.76114559624128297</v>
      </c>
      <c r="BM23" s="5">
        <f t="shared" si="32"/>
        <v>156.50404384351364</v>
      </c>
      <c r="BN23" s="5">
        <f t="shared" si="61"/>
        <v>0.76114559624128297</v>
      </c>
      <c r="BO23" s="5">
        <f t="shared" si="33"/>
        <v>156.50404384351364</v>
      </c>
      <c r="BP23" s="5">
        <f t="shared" si="34"/>
        <v>0.76114559624128297</v>
      </c>
      <c r="BQ23" s="5"/>
      <c r="BR23" s="16">
        <f t="shared" si="35"/>
        <v>0</v>
      </c>
      <c r="BS23" s="5">
        <f t="shared" si="36"/>
        <v>0</v>
      </c>
      <c r="BT23" s="5"/>
      <c r="BU23" s="13">
        <f t="shared" si="37"/>
        <v>0</v>
      </c>
      <c r="BV23" s="5">
        <f t="shared" si="38"/>
        <v>0</v>
      </c>
      <c r="BW23" s="5"/>
      <c r="BX23" s="13">
        <f t="shared" si="39"/>
        <v>0</v>
      </c>
      <c r="BY23" s="5"/>
      <c r="BZ23" s="16">
        <f t="shared" si="40"/>
        <v>0</v>
      </c>
      <c r="CA23" s="16"/>
      <c r="CB23" s="29">
        <f t="shared" si="41"/>
        <v>0</v>
      </c>
      <c r="CC23" s="28">
        <f t="shared" si="42"/>
        <v>0</v>
      </c>
      <c r="CD23" s="28"/>
      <c r="CE23" s="16">
        <f t="shared" si="43"/>
        <v>0</v>
      </c>
      <c r="CF23" s="31">
        <f t="shared" si="44"/>
        <v>0</v>
      </c>
      <c r="CG23" s="20"/>
      <c r="CH23" s="16">
        <f t="shared" si="45"/>
        <v>0</v>
      </c>
      <c r="CI23" s="2">
        <f t="shared" si="62"/>
        <v>0</v>
      </c>
      <c r="CJ23" s="5"/>
      <c r="CK23" s="13">
        <f t="shared" si="46"/>
        <v>0.76114559624128297</v>
      </c>
      <c r="CL23" s="13"/>
      <c r="CM23" s="13">
        <f t="shared" si="63"/>
        <v>0</v>
      </c>
      <c r="CN23" s="5">
        <f t="shared" si="47"/>
        <v>0</v>
      </c>
      <c r="CO23" s="5">
        <f t="shared" si="48"/>
        <v>0</v>
      </c>
      <c r="CP23" s="5"/>
      <c r="CQ23" s="13">
        <f t="shared" si="64"/>
        <v>0</v>
      </c>
      <c r="CR23" s="5">
        <f t="shared" si="49"/>
        <v>0</v>
      </c>
      <c r="CS23" s="5">
        <f t="shared" si="50"/>
        <v>0</v>
      </c>
      <c r="CT23" s="5"/>
      <c r="CU23" t="e">
        <f>INDEX(Tilladeligt_underskud,MATCH('Afgrødemodel 1'!$AU$2,Konstanter!$A$75:$A$90,0),MATCH('Afgrødemodel 1'!M19,Konstanter!$B$73:$F$73,0))</f>
        <v>#N/A</v>
      </c>
      <c r="CV23" t="e">
        <f>INDEX(Utilladeligt_underskud,MATCH('Afgrødemodel 1'!$AU$2,Konstanter!$I$75:$I$90,0),MATCH('Afgrødemodel 1'!M19,Konstanter!$J$73:$N$73,0))</f>
        <v>#N/A</v>
      </c>
      <c r="CW23" t="e">
        <f t="shared" si="65"/>
        <v>#N/A</v>
      </c>
      <c r="CX23" t="e">
        <f t="shared" si="66"/>
        <v>#N/A</v>
      </c>
      <c r="CY23" s="8">
        <f t="shared" si="67"/>
        <v>10</v>
      </c>
      <c r="CZ23" s="8">
        <f t="shared" si="68"/>
        <v>15.257101752727664</v>
      </c>
      <c r="DA23" s="8">
        <f t="shared" si="69"/>
        <v>15.257101752727664</v>
      </c>
    </row>
    <row r="24" spans="1:105" x14ac:dyDescent="0.2">
      <c r="A24" s="10" t="s">
        <v>232</v>
      </c>
      <c r="B24">
        <f>IF($B$14=1,Konstanter!AD$32,IF($B$14=2,Konstanter!AD$33,IF($B$14=3,Konstanter!AD$34,IF($B$14=4,Konstanter!AD$35,IF($B$14=5,Konstanter!AD$36,IF($B$14=6,Konstanter!AD$37,IF($B$14=7,Konstanter!AD$38,IF($B$14=8,Konstanter!AD$39,IF($B$14=9,Konstanter!AD$40,IF($B$14=10,Konstanter!AD$41," "))))))))))</f>
        <v>10</v>
      </c>
      <c r="D24" s="18">
        <f t="shared" si="70"/>
        <v>43201</v>
      </c>
      <c r="E24" s="18" t="str">
        <f>IF(G24=1,'Ark4'!$C$4,IF(G24=2,'Ark4'!$C$5,IF(G24=3,'Ark4'!$C$6,IF(G24=4,'Ark4'!$C$7,""))))</f>
        <v>Vårbyg</v>
      </c>
      <c r="F24" s="8">
        <f t="shared" si="51"/>
        <v>43201</v>
      </c>
      <c r="G24" s="2">
        <f>IF(AND($D24&gt;='Ark4'!$D$4,Vandbalance!$D24&lt;='Ark4'!$E$4),1,IF(AND(Vandbalance!$D24&gt;='Ark4'!$D$5,Vandbalance!$D24&lt;='Ark4'!$E$5),2,IF(AND(Vandbalance!$D24&gt;='Ark4'!$D$6,Vandbalance!$D24&lt;='Ark4'!$E$6),3,IF(AND(Vandbalance!$D24&gt;='Ark4'!$D$7,Vandbalance!$D24&lt;='Ark4'!$E$7),4,""))))</f>
        <v>1</v>
      </c>
      <c r="H24" s="2">
        <f t="shared" si="52"/>
        <v>0</v>
      </c>
      <c r="I24" s="2">
        <f>IF(G24=1,VLOOKUP($D24,'Afgrødemodel 1'!$AA$10:$AB$405,2,FALSE),IF(G24=2,VLOOKUP($D24,'Afgrødemodel 2'!$AA$10:$AB$405,2,FALSE),IF(G24=3,VLOOKUP($D24,'Afgrødemodel 3'!$AA$10:$AB$405,2,FALSE),IF(G24=4,VLOOKUP($D24,'Afgrødemodel 4'!$AA$10:$AB$405,2,FALSE),""))))</f>
        <v>0</v>
      </c>
      <c r="J24" s="2">
        <f>IF(G24=1,VLOOKUP($D24,'Afgrødemodel 1'!$AH$10:$AJ$405,3,FALSE),IF(G24=2,VLOOKUP($D24,'Afgrødemodel 2'!$AH$10:$AJ$405,3,FALSE),IF(G24=3,VLOOKUP($D24,'Afgrødemodel 3'!$AH$10:$AJ$405,3,FALSE),IF(G24=4,VLOOKUP($D24,'Afgrødemodel 4'!$AH$10:$AJ$405,3,FALSE),0))))</f>
        <v>0</v>
      </c>
      <c r="K24" s="2">
        <f>IF(G24=1,VLOOKUP($D24,'Afgrødemodel 1'!$AQ$10:$AR$405,2,FALSE),IF(G24=2,VLOOKUP($D24,'Afgrødemodel 2'!$AQ$10:$AR$405,2,FALSE),IF(G24=3,VLOOKUP($D24,'Afgrødemodel 3'!$AQ$10:$AR$405,2,FALSE),IF(G24=4,VLOOKUP($D24,'Afgrødemodel 4'!$AQ$10:$AR$405,2,FALSE),0))))</f>
        <v>0</v>
      </c>
      <c r="L24">
        <f>IF('Afgrødemodel 1'!$BB$4=0,300,'Afgrødemodel 1'!$BB$4)</f>
        <v>300</v>
      </c>
      <c r="M24">
        <f>IF(G24=1,MIN('Afgrødemodel 1'!$AW$44,'Afgrødemodel 1'!$AW$48),IF(G24=2,MIN('Afgrødemodel 2'!$AW$44,'Afgrødemodel 2'!$AW$48),IF(G24=3,MIN('Afgrødemodel 3'!$AW$44,'Afgrødemodel 3'!$AW$48),IF(G24=4,MIN('Afgrødemodel 4'!$AW$44,'Afgrødemodel 4'!$AW$48),""))))</f>
        <v>900</v>
      </c>
      <c r="N24" s="13">
        <f t="shared" si="0"/>
        <v>0</v>
      </c>
      <c r="O24" s="5">
        <f t="shared" si="1"/>
        <v>0</v>
      </c>
      <c r="P24" s="13">
        <f t="shared" si="2"/>
        <v>0</v>
      </c>
      <c r="Q24" s="13">
        <f t="shared" si="3"/>
        <v>0</v>
      </c>
      <c r="R24" s="20"/>
      <c r="S24" s="13">
        <f t="shared" si="4"/>
        <v>0</v>
      </c>
      <c r="T24" s="13">
        <f t="shared" si="5"/>
        <v>0</v>
      </c>
      <c r="U24" s="13">
        <f t="shared" si="6"/>
        <v>0</v>
      </c>
      <c r="V24" s="5">
        <f t="shared" si="7"/>
        <v>0</v>
      </c>
      <c r="W24" s="5"/>
      <c r="X24" s="10">
        <f t="shared" si="53"/>
        <v>10</v>
      </c>
      <c r="Y24" s="12">
        <f t="shared" si="8"/>
        <v>0</v>
      </c>
      <c r="Z24" s="8">
        <f t="shared" si="9"/>
        <v>0</v>
      </c>
      <c r="AA24" s="13">
        <f t="shared" si="54"/>
        <v>0</v>
      </c>
      <c r="AB24" s="5">
        <f t="shared" si="10"/>
        <v>0</v>
      </c>
      <c r="AC24" s="5"/>
      <c r="AD24" s="16">
        <f t="shared" si="11"/>
        <v>0</v>
      </c>
      <c r="AE24" s="10">
        <f t="shared" si="55"/>
        <v>0</v>
      </c>
      <c r="AF24">
        <f t="shared" si="12"/>
        <v>0</v>
      </c>
      <c r="AG24" s="13">
        <f t="shared" si="13"/>
        <v>0</v>
      </c>
      <c r="AH24" s="13"/>
      <c r="AI24" s="14">
        <f t="shared" si="56"/>
        <v>10</v>
      </c>
      <c r="AJ24" s="4">
        <f t="shared" si="57"/>
        <v>10</v>
      </c>
      <c r="AK24" s="4">
        <f t="shared" si="14"/>
        <v>10</v>
      </c>
      <c r="AL24" s="15">
        <f t="shared" si="15"/>
        <v>0</v>
      </c>
      <c r="AM24" s="7">
        <f t="shared" si="16"/>
        <v>0</v>
      </c>
      <c r="AN24" s="7">
        <f t="shared" ref="AN24:AN87" si="71">IF(AT23=0,AR23,(AR23+(AI24-AI23)*AW23/AT23))</f>
        <v>0</v>
      </c>
      <c r="AO24" s="15">
        <f t="shared" si="18"/>
        <v>0</v>
      </c>
      <c r="AP24" s="17">
        <f t="shared" si="19"/>
        <v>0</v>
      </c>
      <c r="AQ24" s="15">
        <f t="shared" si="20"/>
        <v>0</v>
      </c>
      <c r="AR24" s="15">
        <f t="shared" si="21"/>
        <v>0</v>
      </c>
      <c r="AS24" s="15"/>
      <c r="AT24" s="12">
        <f t="shared" si="58"/>
        <v>161.00000000000003</v>
      </c>
      <c r="AU24" s="12">
        <f t="shared" si="22"/>
        <v>155.74289824727236</v>
      </c>
      <c r="AV24" s="12">
        <f t="shared" si="23"/>
        <v>155.23482294095874</v>
      </c>
      <c r="AW24" s="12">
        <f t="shared" si="24"/>
        <v>155.23482294095874</v>
      </c>
      <c r="AX24" s="8">
        <v>1</v>
      </c>
      <c r="AY24" s="13">
        <f>INDEX(Klima!$B$1:$E$520,MATCH(Vandbalance!$F24,Klima!$B$1:$B$520,0),MATCH(Vandbalance!$AY$11,Klima!$B$1:$E$1,0))</f>
        <v>0</v>
      </c>
      <c r="AZ24" s="13">
        <f t="shared" si="59"/>
        <v>0</v>
      </c>
      <c r="BA24" s="13">
        <f t="shared" si="25"/>
        <v>0</v>
      </c>
      <c r="BC24" s="16">
        <f>INDEX(Klima!$B$1:$E$520,MATCH(Vandbalance!$F24,Klima!$B$1:$B$520,0),MATCH($BC$11,Klima!$B$1:$E$1,0))</f>
        <v>3.7189872264861998</v>
      </c>
      <c r="BD24" s="16"/>
      <c r="BE24" s="16">
        <f t="shared" si="26"/>
        <v>3.7189872264861998</v>
      </c>
      <c r="BF24" s="16">
        <f t="shared" si="27"/>
        <v>0</v>
      </c>
      <c r="BG24" s="16">
        <f t="shared" si="28"/>
        <v>0</v>
      </c>
      <c r="BH24" s="16">
        <f t="shared" si="29"/>
        <v>0</v>
      </c>
      <c r="BI24" s="2"/>
      <c r="BJ24" s="16">
        <f t="shared" si="30"/>
        <v>0.50807530631363662</v>
      </c>
      <c r="BK24" s="5">
        <f t="shared" si="60"/>
        <v>0.50807530631363662</v>
      </c>
      <c r="BL24" s="5">
        <f t="shared" si="31"/>
        <v>0.50807530631363662</v>
      </c>
      <c r="BM24" s="5">
        <f t="shared" si="32"/>
        <v>155.74289824727236</v>
      </c>
      <c r="BN24" s="5">
        <f t="shared" si="61"/>
        <v>0.50807530631363662</v>
      </c>
      <c r="BO24" s="5">
        <f t="shared" si="33"/>
        <v>155.74289824727236</v>
      </c>
      <c r="BP24" s="5">
        <f t="shared" si="34"/>
        <v>0.50807530631363662</v>
      </c>
      <c r="BQ24" s="5"/>
      <c r="BR24" s="16">
        <f t="shared" si="35"/>
        <v>0</v>
      </c>
      <c r="BS24" s="5">
        <f t="shared" si="36"/>
        <v>0</v>
      </c>
      <c r="BT24" s="5"/>
      <c r="BU24" s="13">
        <f t="shared" si="37"/>
        <v>0</v>
      </c>
      <c r="BV24" s="5">
        <f t="shared" si="38"/>
        <v>0</v>
      </c>
      <c r="BW24" s="5"/>
      <c r="BX24" s="13">
        <f t="shared" si="39"/>
        <v>0</v>
      </c>
      <c r="BY24" s="5"/>
      <c r="BZ24" s="16">
        <f t="shared" si="40"/>
        <v>0</v>
      </c>
      <c r="CA24" s="16"/>
      <c r="CB24" s="29">
        <f t="shared" si="41"/>
        <v>0</v>
      </c>
      <c r="CC24" s="28">
        <f t="shared" si="42"/>
        <v>0</v>
      </c>
      <c r="CD24" s="28"/>
      <c r="CE24" s="16">
        <f t="shared" si="43"/>
        <v>0</v>
      </c>
      <c r="CF24" s="31">
        <f t="shared" si="44"/>
        <v>0</v>
      </c>
      <c r="CG24" s="20"/>
      <c r="CH24" s="16">
        <f t="shared" si="45"/>
        <v>0</v>
      </c>
      <c r="CI24" s="2">
        <f t="shared" si="62"/>
        <v>0</v>
      </c>
      <c r="CJ24" s="5"/>
      <c r="CK24" s="13">
        <f t="shared" si="46"/>
        <v>0.50807530631363662</v>
      </c>
      <c r="CL24" s="13"/>
      <c r="CM24" s="13">
        <f t="shared" si="63"/>
        <v>0</v>
      </c>
      <c r="CN24" s="5">
        <f t="shared" si="47"/>
        <v>0</v>
      </c>
      <c r="CO24" s="5">
        <f t="shared" si="48"/>
        <v>0</v>
      </c>
      <c r="CP24" s="5"/>
      <c r="CQ24" s="13">
        <f t="shared" si="64"/>
        <v>0</v>
      </c>
      <c r="CR24" s="5">
        <f t="shared" si="49"/>
        <v>0</v>
      </c>
      <c r="CS24" s="5">
        <f t="shared" si="50"/>
        <v>0</v>
      </c>
      <c r="CT24" s="5"/>
      <c r="CU24" t="e">
        <f>INDEX(Tilladeligt_underskud,MATCH('Afgrødemodel 1'!$AU$2,Konstanter!$A$75:$A$90,0),MATCH('Afgrødemodel 1'!M20,Konstanter!$B$73:$F$73,0))</f>
        <v>#N/A</v>
      </c>
      <c r="CV24" t="e">
        <f>INDEX(Utilladeligt_underskud,MATCH('Afgrødemodel 1'!$AU$2,Konstanter!$I$75:$I$90,0),MATCH('Afgrødemodel 1'!M20,Konstanter!$J$73:$N$73,0))</f>
        <v>#N/A</v>
      </c>
      <c r="CW24" t="e">
        <f t="shared" si="65"/>
        <v>#N/A</v>
      </c>
      <c r="CX24" t="e">
        <f t="shared" si="66"/>
        <v>#N/A</v>
      </c>
      <c r="CY24" s="8">
        <f>(AI24-AR24)</f>
        <v>10</v>
      </c>
      <c r="CZ24" s="8">
        <f t="shared" si="68"/>
        <v>15.765177059041292</v>
      </c>
      <c r="DA24" s="8">
        <f t="shared" si="69"/>
        <v>15.765177059041292</v>
      </c>
    </row>
    <row r="25" spans="1:105" x14ac:dyDescent="0.2">
      <c r="A25" s="10" t="s">
        <v>233</v>
      </c>
      <c r="B25">
        <f>IF($B$14=1,Konstanter!AE$32,IF($B$14=2,Konstanter!AE$33,IF($B$14=3,Konstanter!AE$34,IF($B$14=4,Konstanter!AE$35,IF($B$14=5,Konstanter!AE$36,IF($B$14=6,Konstanter!AE$37,IF($B$14=7,Konstanter!AE$38,IF($B$14=8,Konstanter!AE$39,IF($B$14=9,Konstanter!AE$40,IF($B$14=10,Konstanter!AE$41," "))))))))))</f>
        <v>0.3</v>
      </c>
      <c r="D25" s="18">
        <f t="shared" si="70"/>
        <v>43202</v>
      </c>
      <c r="E25" s="18" t="str">
        <f>IF(G25=1,'Ark4'!$C$4,IF(G25=2,'Ark4'!$C$5,IF(G25=3,'Ark4'!$C$6,IF(G25=4,'Ark4'!$C$7,""))))</f>
        <v>Vårbyg</v>
      </c>
      <c r="F25" s="8">
        <f t="shared" si="51"/>
        <v>43202</v>
      </c>
      <c r="G25" s="2">
        <f>IF(AND($D25&gt;='Ark4'!$D$4,Vandbalance!$D25&lt;='Ark4'!$E$4),1,IF(AND(Vandbalance!$D25&gt;='Ark4'!$D$5,Vandbalance!$D25&lt;='Ark4'!$E$5),2,IF(AND(Vandbalance!$D25&gt;='Ark4'!$D$6,Vandbalance!$D25&lt;='Ark4'!$E$6),3,IF(AND(Vandbalance!$D25&gt;='Ark4'!$D$7,Vandbalance!$D25&lt;='Ark4'!$E$7),4,""))))</f>
        <v>1</v>
      </c>
      <c r="H25" s="2">
        <f t="shared" si="52"/>
        <v>0</v>
      </c>
      <c r="I25" s="2">
        <f>IF(G25=1,VLOOKUP($D25,'Afgrødemodel 1'!$AA$10:$AB$405,2,FALSE),IF(G25=2,VLOOKUP($D25,'Afgrødemodel 2'!$AA$10:$AB$405,2,FALSE),IF(G25=3,VLOOKUP($D25,'Afgrødemodel 3'!$AA$10:$AB$405,2,FALSE),IF(G25=4,VLOOKUP($D25,'Afgrødemodel 4'!$AA$10:$AB$405,2,FALSE),""))))</f>
        <v>0</v>
      </c>
      <c r="J25" s="2">
        <f>IF(G25=1,VLOOKUP($D25,'Afgrødemodel 1'!$AH$10:$AJ$405,3,FALSE),IF(G25=2,VLOOKUP($D25,'Afgrødemodel 2'!$AH$10:$AJ$405,3,FALSE),IF(G25=3,VLOOKUP($D25,'Afgrødemodel 3'!$AH$10:$AJ$405,3,FALSE),IF(G25=4,VLOOKUP($D25,'Afgrødemodel 4'!$AH$10:$AJ$405,3,FALSE),0))))</f>
        <v>0</v>
      </c>
      <c r="K25" s="2">
        <f>IF(G25=1,VLOOKUP($D25,'Afgrødemodel 1'!$AQ$10:$AR$405,2,FALSE),IF(G25=2,VLOOKUP($D25,'Afgrødemodel 2'!$AQ$10:$AR$405,2,FALSE),IF(G25=3,VLOOKUP($D25,'Afgrødemodel 3'!$AQ$10:$AR$405,2,FALSE),IF(G25=4,VLOOKUP($D25,'Afgrødemodel 4'!$AQ$10:$AR$405,2,FALSE),0))))</f>
        <v>0</v>
      </c>
      <c r="L25">
        <f>IF('Afgrødemodel 1'!$BB$4=0,300,'Afgrødemodel 1'!$BB$4)</f>
        <v>300</v>
      </c>
      <c r="M25">
        <f>IF(G25=1,MIN('Afgrødemodel 1'!$AW$44,'Afgrødemodel 1'!$AW$48),IF(G25=2,MIN('Afgrødemodel 2'!$AW$44,'Afgrødemodel 2'!$AW$48),IF(G25=3,MIN('Afgrødemodel 3'!$AW$44,'Afgrødemodel 3'!$AW$48),IF(G25=4,MIN('Afgrødemodel 4'!$AW$44,'Afgrødemodel 4'!$AW$48),""))))</f>
        <v>900</v>
      </c>
      <c r="N25" s="13">
        <f t="shared" si="0"/>
        <v>0</v>
      </c>
      <c r="O25" s="5">
        <f t="shared" si="1"/>
        <v>0</v>
      </c>
      <c r="P25" s="13">
        <f t="shared" si="2"/>
        <v>0</v>
      </c>
      <c r="Q25" s="13">
        <f t="shared" si="3"/>
        <v>0</v>
      </c>
      <c r="R25" s="20"/>
      <c r="S25" s="13">
        <f t="shared" si="4"/>
        <v>0</v>
      </c>
      <c r="T25" s="13">
        <f t="shared" si="5"/>
        <v>0</v>
      </c>
      <c r="U25" s="13">
        <f t="shared" si="6"/>
        <v>0</v>
      </c>
      <c r="V25" s="5">
        <f t="shared" si="7"/>
        <v>0</v>
      </c>
      <c r="W25" s="5"/>
      <c r="X25" s="10">
        <f t="shared" si="53"/>
        <v>10</v>
      </c>
      <c r="Y25" s="12">
        <f t="shared" si="8"/>
        <v>0</v>
      </c>
      <c r="Z25" s="8">
        <f t="shared" si="9"/>
        <v>0</v>
      </c>
      <c r="AA25" s="13">
        <f t="shared" si="54"/>
        <v>0</v>
      </c>
      <c r="AB25" s="5">
        <f t="shared" si="10"/>
        <v>0</v>
      </c>
      <c r="AC25" s="5"/>
      <c r="AD25" s="16">
        <f t="shared" si="11"/>
        <v>0</v>
      </c>
      <c r="AE25" s="10">
        <f t="shared" si="55"/>
        <v>0</v>
      </c>
      <c r="AF25">
        <f t="shared" si="12"/>
        <v>0</v>
      </c>
      <c r="AG25" s="13">
        <f t="shared" si="13"/>
        <v>0</v>
      </c>
      <c r="AH25" s="13"/>
      <c r="AI25" s="14">
        <f t="shared" si="56"/>
        <v>10</v>
      </c>
      <c r="AJ25" s="4">
        <f t="shared" si="57"/>
        <v>10</v>
      </c>
      <c r="AK25" s="4">
        <f t="shared" si="14"/>
        <v>10</v>
      </c>
      <c r="AL25" s="15">
        <f t="shared" si="15"/>
        <v>0</v>
      </c>
      <c r="AM25" s="7">
        <f t="shared" si="16"/>
        <v>0</v>
      </c>
      <c r="AN25" s="7">
        <f t="shared" si="71"/>
        <v>0</v>
      </c>
      <c r="AO25" s="15">
        <f t="shared" si="18"/>
        <v>0</v>
      </c>
      <c r="AP25" s="17">
        <f t="shared" si="19"/>
        <v>0</v>
      </c>
      <c r="AQ25" s="15">
        <f t="shared" si="20"/>
        <v>0</v>
      </c>
      <c r="AR25" s="15">
        <f t="shared" si="21"/>
        <v>0</v>
      </c>
      <c r="AS25" s="15"/>
      <c r="AT25" s="12">
        <f t="shared" si="58"/>
        <v>161.00000000000003</v>
      </c>
      <c r="AU25" s="12">
        <f t="shared" si="22"/>
        <v>155.23482294095874</v>
      </c>
      <c r="AV25" s="12">
        <f t="shared" si="23"/>
        <v>155.04470078495046</v>
      </c>
      <c r="AW25" s="12">
        <f t="shared" si="24"/>
        <v>155.04470078495046</v>
      </c>
      <c r="AX25" s="8"/>
      <c r="AY25" s="13">
        <f>INDEX(Klima!$B$1:$E$520,MATCH(Vandbalance!$F25,Klima!$B$1:$B$520,0),MATCH(Vandbalance!$AY$11,Klima!$B$1:$E$1,0))</f>
        <v>0</v>
      </c>
      <c r="AZ25" s="13">
        <f t="shared" si="59"/>
        <v>0</v>
      </c>
      <c r="BA25" s="13">
        <f t="shared" si="25"/>
        <v>0</v>
      </c>
      <c r="BC25" s="16">
        <f>INDEX(Klima!$B$1:$E$520,MATCH(Vandbalance!$F25,Klima!$B$1:$B$520,0),MATCH($BC$11,Klima!$B$1:$E$1,0))</f>
        <v>1.3962025642395</v>
      </c>
      <c r="BD25" s="16"/>
      <c r="BE25" s="16">
        <f t="shared" si="26"/>
        <v>1.3962025642395</v>
      </c>
      <c r="BF25" s="16">
        <f t="shared" si="27"/>
        <v>0</v>
      </c>
      <c r="BG25" s="16">
        <f t="shared" si="28"/>
        <v>0</v>
      </c>
      <c r="BH25" s="16">
        <f t="shared" si="29"/>
        <v>0</v>
      </c>
      <c r="BI25" s="2"/>
      <c r="BJ25" s="16">
        <f t="shared" si="30"/>
        <v>0.19012215600827306</v>
      </c>
      <c r="BK25" s="5">
        <f t="shared" si="60"/>
        <v>0.19012215600827306</v>
      </c>
      <c r="BL25" s="5">
        <f t="shared" si="31"/>
        <v>0.19012215600827306</v>
      </c>
      <c r="BM25" s="5">
        <f t="shared" si="32"/>
        <v>155.23482294095874</v>
      </c>
      <c r="BN25" s="5">
        <f t="shared" si="61"/>
        <v>0.19012215600827306</v>
      </c>
      <c r="BO25" s="5">
        <f t="shared" si="33"/>
        <v>155.23482294095874</v>
      </c>
      <c r="BP25" s="5">
        <f t="shared" si="34"/>
        <v>0.19012215600827306</v>
      </c>
      <c r="BQ25" s="5"/>
      <c r="BR25" s="16">
        <f t="shared" si="35"/>
        <v>0</v>
      </c>
      <c r="BS25" s="5">
        <f t="shared" si="36"/>
        <v>0</v>
      </c>
      <c r="BT25" s="5"/>
      <c r="BU25" s="13">
        <f t="shared" si="37"/>
        <v>0</v>
      </c>
      <c r="BV25" s="5">
        <f t="shared" si="38"/>
        <v>0</v>
      </c>
      <c r="BW25" s="5"/>
      <c r="BX25" s="13">
        <f t="shared" si="39"/>
        <v>0</v>
      </c>
      <c r="BY25" s="5"/>
      <c r="BZ25" s="16">
        <f t="shared" si="40"/>
        <v>0</v>
      </c>
      <c r="CA25" s="16"/>
      <c r="CB25" s="29">
        <f t="shared" si="41"/>
        <v>0</v>
      </c>
      <c r="CC25" s="28">
        <f t="shared" si="42"/>
        <v>0</v>
      </c>
      <c r="CD25" s="28"/>
      <c r="CE25" s="16">
        <f t="shared" si="43"/>
        <v>0</v>
      </c>
      <c r="CF25" s="31">
        <f t="shared" si="44"/>
        <v>0</v>
      </c>
      <c r="CG25" s="20"/>
      <c r="CH25" s="16">
        <f t="shared" si="45"/>
        <v>0</v>
      </c>
      <c r="CI25" s="2">
        <f t="shared" si="62"/>
        <v>0</v>
      </c>
      <c r="CJ25" s="5"/>
      <c r="CK25" s="13">
        <f t="shared" si="46"/>
        <v>0.19012215600827306</v>
      </c>
      <c r="CL25" s="13"/>
      <c r="CM25" s="13">
        <f t="shared" si="63"/>
        <v>0</v>
      </c>
      <c r="CN25" s="5">
        <f t="shared" si="47"/>
        <v>0</v>
      </c>
      <c r="CO25" s="5">
        <f t="shared" si="48"/>
        <v>0</v>
      </c>
      <c r="CP25" s="5"/>
      <c r="CQ25" s="13">
        <f t="shared" si="64"/>
        <v>0</v>
      </c>
      <c r="CR25" s="5">
        <f t="shared" si="49"/>
        <v>0</v>
      </c>
      <c r="CS25" s="5">
        <f t="shared" si="50"/>
        <v>0</v>
      </c>
      <c r="CT25" s="5"/>
      <c r="CU25" t="e">
        <f>INDEX(Tilladeligt_underskud,MATCH('Afgrødemodel 1'!$AU$2,Konstanter!$A$75:$A$90,0),MATCH('Afgrødemodel 1'!M21,Konstanter!$B$73:$F$73,0))</f>
        <v>#N/A</v>
      </c>
      <c r="CV25" t="e">
        <f>INDEX(Utilladeligt_underskud,MATCH('Afgrødemodel 1'!$AU$2,Konstanter!$I$75:$I$90,0),MATCH('Afgrødemodel 1'!M21,Konstanter!$J$73:$N$73,0))</f>
        <v>#N/A</v>
      </c>
      <c r="CW25" t="e">
        <f t="shared" si="65"/>
        <v>#N/A</v>
      </c>
      <c r="CX25" t="e">
        <f t="shared" si="66"/>
        <v>#N/A</v>
      </c>
      <c r="CY25" s="8">
        <f t="shared" si="67"/>
        <v>10</v>
      </c>
      <c r="CZ25" s="8">
        <f t="shared" si="68"/>
        <v>15.955299215049564</v>
      </c>
      <c r="DA25" s="8">
        <f t="shared" si="69"/>
        <v>15.955299215049564</v>
      </c>
    </row>
    <row r="26" spans="1:105" x14ac:dyDescent="0.2">
      <c r="A26" s="10" t="s">
        <v>234</v>
      </c>
      <c r="B26">
        <f>IF('Afgrødemodel 1'!$AX$4=1,Konstanter!AF$32,IF('Afgrødemodel 1'!$AX$4=2,Konstanter!AF$33,IF('Afgrødemodel 1'!$AX$4=3,Konstanter!AF$34,IF('Afgrødemodel 1'!$AX$4=4,Konstanter!AF$35,IF('Afgrødemodel 1'!$AX$4=5,Konstanter!AF$36,IF('Afgrødemodel 1'!$AX$4=6,Konstanter!AF$37,IF('Afgrødemodel 1'!$AX$4=7,Konstanter!AF$38,IF('Afgrødemodel 1'!$AX$4=8,Konstanter!AF$39,IF('Afgrødemodel 1'!$AX$4=9,Konstanter!AF$40,IF('Afgrødemodel 1'!$AX$4=10,Konstanter!AF$41," "))))))))))</f>
        <v>0.3</v>
      </c>
      <c r="D26" s="18">
        <f t="shared" si="70"/>
        <v>43203</v>
      </c>
      <c r="E26" s="18" t="str">
        <f>IF(G26=1,'Ark4'!$C$4,IF(G26=2,'Ark4'!$C$5,IF(G26=3,'Ark4'!$C$6,IF(G26=4,'Ark4'!$C$7,""))))</f>
        <v>Vårbyg</v>
      </c>
      <c r="F26" s="8">
        <f t="shared" si="51"/>
        <v>43203</v>
      </c>
      <c r="G26" s="2">
        <f>IF(AND($D26&gt;='Ark4'!$D$4,Vandbalance!$D26&lt;='Ark4'!$E$4),1,IF(AND(Vandbalance!$D26&gt;='Ark4'!$D$5,Vandbalance!$D26&lt;='Ark4'!$E$5),2,IF(AND(Vandbalance!$D26&gt;='Ark4'!$D$6,Vandbalance!$D26&lt;='Ark4'!$E$6),3,IF(AND(Vandbalance!$D26&gt;='Ark4'!$D$7,Vandbalance!$D26&lt;='Ark4'!$E$7),4,""))))</f>
        <v>1</v>
      </c>
      <c r="H26" s="2">
        <f t="shared" si="52"/>
        <v>0</v>
      </c>
      <c r="I26" s="2">
        <f>IF(G26=1,VLOOKUP($D26,'Afgrødemodel 1'!$AA$10:$AB$405,2,FALSE),IF(G26=2,VLOOKUP($D26,'Afgrødemodel 2'!$AA$10:$AB$405,2,FALSE),IF(G26=3,VLOOKUP($D26,'Afgrødemodel 3'!$AA$10:$AB$405,2,FALSE),IF(G26=4,VLOOKUP($D26,'Afgrødemodel 4'!$AA$10:$AB$405,2,FALSE),""))))</f>
        <v>0</v>
      </c>
      <c r="J26" s="2">
        <f>IF(G26=1,VLOOKUP($D26,'Afgrødemodel 1'!$AH$10:$AJ$405,3,FALSE),IF(G26=2,VLOOKUP($D26,'Afgrødemodel 2'!$AH$10:$AJ$405,3,FALSE),IF(G26=3,VLOOKUP($D26,'Afgrødemodel 3'!$AH$10:$AJ$405,3,FALSE),IF(G26=4,VLOOKUP($D26,'Afgrødemodel 4'!$AH$10:$AJ$405,3,FALSE),0))))</f>
        <v>0</v>
      </c>
      <c r="K26" s="2">
        <f>IF(G26=1,VLOOKUP($D26,'Afgrødemodel 1'!$AQ$10:$AR$405,2,FALSE),IF(G26=2,VLOOKUP($D26,'Afgrødemodel 2'!$AQ$10:$AR$405,2,FALSE),IF(G26=3,VLOOKUP($D26,'Afgrødemodel 3'!$AQ$10:$AR$405,2,FALSE),IF(G26=4,VLOOKUP($D26,'Afgrødemodel 4'!$AQ$10:$AR$405,2,FALSE),0))))</f>
        <v>0</v>
      </c>
      <c r="L26">
        <f>IF('Afgrødemodel 1'!$BB$4=0,300,'Afgrødemodel 1'!$BB$4)</f>
        <v>300</v>
      </c>
      <c r="M26">
        <f>IF(G26=1,MIN('Afgrødemodel 1'!$AW$44,'Afgrødemodel 1'!$AW$48),IF(G26=2,MIN('Afgrødemodel 2'!$AW$44,'Afgrødemodel 2'!$AW$48),IF(G26=3,MIN('Afgrødemodel 3'!$AW$44,'Afgrødemodel 3'!$AW$48),IF(G26=4,MIN('Afgrødemodel 4'!$AW$44,'Afgrødemodel 4'!$AW$48),""))))</f>
        <v>900</v>
      </c>
      <c r="N26" s="13">
        <f t="shared" si="0"/>
        <v>0</v>
      </c>
      <c r="O26" s="5">
        <f t="shared" si="1"/>
        <v>0</v>
      </c>
      <c r="P26" s="13">
        <f t="shared" si="2"/>
        <v>0</v>
      </c>
      <c r="Q26" s="13">
        <f t="shared" si="3"/>
        <v>0</v>
      </c>
      <c r="R26" s="20"/>
      <c r="S26" s="13">
        <f t="shared" si="4"/>
        <v>0</v>
      </c>
      <c r="T26" s="13">
        <f t="shared" si="5"/>
        <v>0</v>
      </c>
      <c r="U26" s="13">
        <f t="shared" si="6"/>
        <v>0</v>
      </c>
      <c r="V26" s="5">
        <f t="shared" si="7"/>
        <v>0</v>
      </c>
      <c r="W26" s="5"/>
      <c r="X26" s="10">
        <f t="shared" si="53"/>
        <v>10</v>
      </c>
      <c r="Y26" s="12">
        <f t="shared" si="8"/>
        <v>0</v>
      </c>
      <c r="Z26" s="8">
        <f t="shared" si="9"/>
        <v>0</v>
      </c>
      <c r="AA26" s="13">
        <f t="shared" si="54"/>
        <v>0</v>
      </c>
      <c r="AB26" s="5">
        <f t="shared" si="10"/>
        <v>0</v>
      </c>
      <c r="AC26" s="5"/>
      <c r="AD26" s="16">
        <f t="shared" si="11"/>
        <v>0</v>
      </c>
      <c r="AE26" s="10">
        <f t="shared" si="55"/>
        <v>0</v>
      </c>
      <c r="AF26">
        <f t="shared" si="12"/>
        <v>0</v>
      </c>
      <c r="AG26" s="13">
        <f t="shared" si="13"/>
        <v>0</v>
      </c>
      <c r="AH26" s="13"/>
      <c r="AI26" s="14">
        <f t="shared" si="56"/>
        <v>10</v>
      </c>
      <c r="AJ26" s="4">
        <f t="shared" si="57"/>
        <v>10</v>
      </c>
      <c r="AK26" s="4">
        <f t="shared" si="14"/>
        <v>10</v>
      </c>
      <c r="AL26" s="15">
        <f t="shared" si="15"/>
        <v>0</v>
      </c>
      <c r="AM26" s="7">
        <f t="shared" si="16"/>
        <v>0</v>
      </c>
      <c r="AN26" s="7">
        <f t="shared" si="71"/>
        <v>0</v>
      </c>
      <c r="AO26" s="15">
        <f t="shared" si="18"/>
        <v>0</v>
      </c>
      <c r="AP26" s="17">
        <f t="shared" si="19"/>
        <v>0</v>
      </c>
      <c r="AQ26" s="15">
        <f t="shared" si="20"/>
        <v>0</v>
      </c>
      <c r="AR26" s="15">
        <f t="shared" si="21"/>
        <v>0</v>
      </c>
      <c r="AS26" s="15"/>
      <c r="AT26" s="12">
        <f t="shared" si="58"/>
        <v>161.00000000000003</v>
      </c>
      <c r="AU26" s="12">
        <f t="shared" si="22"/>
        <v>155.04470078495046</v>
      </c>
      <c r="AV26" s="12">
        <f t="shared" si="23"/>
        <v>154.71364265383596</v>
      </c>
      <c r="AW26" s="12">
        <f t="shared" si="24"/>
        <v>154.71364265383596</v>
      </c>
      <c r="AX26" s="8"/>
      <c r="AY26" s="13">
        <f>INDEX(Klima!$B$1:$E$520,MATCH(Vandbalance!$F26,Klima!$B$1:$B$520,0),MATCH(Vandbalance!$AY$11,Klima!$B$1:$E$1,0))</f>
        <v>0</v>
      </c>
      <c r="AZ26" s="13">
        <f t="shared" si="59"/>
        <v>0</v>
      </c>
      <c r="BA26" s="13">
        <f t="shared" si="25"/>
        <v>0</v>
      </c>
      <c r="BC26" s="16">
        <f>INDEX(Klima!$B$1:$E$520,MATCH(Vandbalance!$F26,Klima!$B$1:$B$520,0),MATCH($BC$11,Klima!$B$1:$E$1,0))</f>
        <v>2.4341771602630602</v>
      </c>
      <c r="BD26" s="16"/>
      <c r="BE26" s="16">
        <f t="shared" si="26"/>
        <v>2.4341771602630602</v>
      </c>
      <c r="BF26" s="16">
        <f t="shared" si="27"/>
        <v>0</v>
      </c>
      <c r="BG26" s="16">
        <f t="shared" si="28"/>
        <v>0</v>
      </c>
      <c r="BH26" s="16">
        <f t="shared" si="29"/>
        <v>0</v>
      </c>
      <c r="BI26" s="2"/>
      <c r="BJ26" s="16">
        <f t="shared" si="30"/>
        <v>0.33105813111451449</v>
      </c>
      <c r="BK26" s="5">
        <f t="shared" si="60"/>
        <v>0.33105813111451449</v>
      </c>
      <c r="BL26" s="5">
        <f t="shared" si="31"/>
        <v>0.33105813111451449</v>
      </c>
      <c r="BM26" s="5">
        <f t="shared" si="32"/>
        <v>155.04470078495046</v>
      </c>
      <c r="BN26" s="5">
        <f t="shared" si="61"/>
        <v>0.33105813111451449</v>
      </c>
      <c r="BO26" s="5">
        <f t="shared" si="33"/>
        <v>155.04470078495046</v>
      </c>
      <c r="BP26" s="5">
        <f t="shared" si="34"/>
        <v>0.33105813111451449</v>
      </c>
      <c r="BQ26" s="5"/>
      <c r="BR26" s="16">
        <f t="shared" si="35"/>
        <v>0</v>
      </c>
      <c r="BS26" s="5">
        <f t="shared" si="36"/>
        <v>0</v>
      </c>
      <c r="BT26" s="5"/>
      <c r="BU26" s="13">
        <f t="shared" si="37"/>
        <v>0</v>
      </c>
      <c r="BV26" s="5">
        <f t="shared" si="38"/>
        <v>0</v>
      </c>
      <c r="BW26" s="5"/>
      <c r="BX26" s="13">
        <f t="shared" si="39"/>
        <v>0</v>
      </c>
      <c r="BY26" s="5"/>
      <c r="BZ26" s="16">
        <f t="shared" si="40"/>
        <v>0</v>
      </c>
      <c r="CA26" s="16"/>
      <c r="CB26" s="29">
        <f t="shared" si="41"/>
        <v>0</v>
      </c>
      <c r="CC26" s="28">
        <f t="shared" si="42"/>
        <v>0</v>
      </c>
      <c r="CD26" s="28"/>
      <c r="CE26" s="16">
        <f t="shared" si="43"/>
        <v>0</v>
      </c>
      <c r="CF26" s="31">
        <f t="shared" si="44"/>
        <v>0</v>
      </c>
      <c r="CG26" s="20"/>
      <c r="CH26" s="16">
        <f t="shared" si="45"/>
        <v>0</v>
      </c>
      <c r="CI26" s="2">
        <f t="shared" si="62"/>
        <v>0</v>
      </c>
      <c r="CJ26" s="5"/>
      <c r="CK26" s="13">
        <f t="shared" si="46"/>
        <v>0.33105813111451449</v>
      </c>
      <c r="CL26" s="13"/>
      <c r="CM26" s="13">
        <f t="shared" si="63"/>
        <v>0</v>
      </c>
      <c r="CN26" s="5">
        <f t="shared" si="47"/>
        <v>0</v>
      </c>
      <c r="CO26" s="5">
        <f t="shared" si="48"/>
        <v>0</v>
      </c>
      <c r="CP26" s="5"/>
      <c r="CQ26" s="13">
        <f t="shared" si="64"/>
        <v>0</v>
      </c>
      <c r="CR26" s="5">
        <f t="shared" si="49"/>
        <v>0</v>
      </c>
      <c r="CS26" s="5">
        <f t="shared" si="50"/>
        <v>0</v>
      </c>
      <c r="CT26" s="5"/>
      <c r="CU26" t="e">
        <f>INDEX(Tilladeligt_underskud,MATCH('Afgrødemodel 1'!$AU$2,Konstanter!$A$75:$A$90,0),MATCH('Afgrødemodel 1'!M22,Konstanter!$B$73:$F$73,0))</f>
        <v>#N/A</v>
      </c>
      <c r="CV26" t="e">
        <f>INDEX(Utilladeligt_underskud,MATCH('Afgrødemodel 1'!$AU$2,Konstanter!$I$75:$I$90,0),MATCH('Afgrødemodel 1'!M22,Konstanter!$J$73:$N$73,0))</f>
        <v>#N/A</v>
      </c>
      <c r="CW26" t="e">
        <f t="shared" si="65"/>
        <v>#N/A</v>
      </c>
      <c r="CX26" t="e">
        <f t="shared" si="66"/>
        <v>#N/A</v>
      </c>
      <c r="CY26" s="8">
        <f t="shared" si="67"/>
        <v>10</v>
      </c>
      <c r="CZ26" s="8">
        <f t="shared" si="68"/>
        <v>16.286357346164067</v>
      </c>
      <c r="DA26" s="8">
        <f t="shared" si="69"/>
        <v>16.286357346164067</v>
      </c>
    </row>
    <row r="27" spans="1:105" x14ac:dyDescent="0.2">
      <c r="A27" s="10"/>
      <c r="D27" s="18">
        <f t="shared" si="70"/>
        <v>43204</v>
      </c>
      <c r="E27" s="18" t="str">
        <f>IF(G27=1,'Ark4'!$C$4,IF(G27=2,'Ark4'!$C$5,IF(G27=3,'Ark4'!$C$6,IF(G27=4,'Ark4'!$C$7,""))))</f>
        <v>Vårbyg</v>
      </c>
      <c r="F27" s="8">
        <f t="shared" si="51"/>
        <v>43204</v>
      </c>
      <c r="G27" s="2">
        <f>IF(AND($D27&gt;='Ark4'!$D$4,Vandbalance!$D27&lt;='Ark4'!$E$4),1,IF(AND(Vandbalance!$D27&gt;='Ark4'!$D$5,Vandbalance!$D27&lt;='Ark4'!$E$5),2,IF(AND(Vandbalance!$D27&gt;='Ark4'!$D$6,Vandbalance!$D27&lt;='Ark4'!$E$6),3,IF(AND(Vandbalance!$D27&gt;='Ark4'!$D$7,Vandbalance!$D27&lt;='Ark4'!$E$7),4,""))))</f>
        <v>1</v>
      </c>
      <c r="H27" s="2">
        <f t="shared" si="52"/>
        <v>0</v>
      </c>
      <c r="I27" s="2">
        <f>IF(G27=1,VLOOKUP($D27,'Afgrødemodel 1'!$AA$10:$AB$405,2,FALSE),IF(G27=2,VLOOKUP($D27,'Afgrødemodel 2'!$AA$10:$AB$405,2,FALSE),IF(G27=3,VLOOKUP($D27,'Afgrødemodel 3'!$AA$10:$AB$405,2,FALSE),IF(G27=4,VLOOKUP($D27,'Afgrødemodel 4'!$AA$10:$AB$405,2,FALSE),""))))</f>
        <v>0</v>
      </c>
      <c r="J27" s="2">
        <f>IF(G27=1,VLOOKUP($D27,'Afgrødemodel 1'!$AH$10:$AJ$405,3,FALSE),IF(G27=2,VLOOKUP($D27,'Afgrødemodel 2'!$AH$10:$AJ$405,3,FALSE),IF(G27=3,VLOOKUP($D27,'Afgrødemodel 3'!$AH$10:$AJ$405,3,FALSE),IF(G27=4,VLOOKUP($D27,'Afgrødemodel 4'!$AH$10:$AJ$405,3,FALSE),0))))</f>
        <v>0</v>
      </c>
      <c r="K27" s="2">
        <f>IF(G27=1,VLOOKUP($D27,'Afgrødemodel 1'!$AQ$10:$AR$405,2,FALSE),IF(G27=2,VLOOKUP($D27,'Afgrødemodel 2'!$AQ$10:$AR$405,2,FALSE),IF(G27=3,VLOOKUP($D27,'Afgrødemodel 3'!$AQ$10:$AR$405,2,FALSE),IF(G27=4,VLOOKUP($D27,'Afgrødemodel 4'!$AQ$10:$AR$405,2,FALSE),0))))</f>
        <v>0</v>
      </c>
      <c r="L27">
        <f>IF('Afgrødemodel 1'!$BB$4=0,300,'Afgrødemodel 1'!$BB$4)</f>
        <v>300</v>
      </c>
      <c r="M27">
        <f>IF(G27=1,MIN('Afgrødemodel 1'!$AW$44,'Afgrødemodel 1'!$AW$48),IF(G27=2,MIN('Afgrødemodel 2'!$AW$44,'Afgrødemodel 2'!$AW$48),IF(G27=3,MIN('Afgrødemodel 3'!$AW$44,'Afgrødemodel 3'!$AW$48),IF(G27=4,MIN('Afgrødemodel 4'!$AW$44,'Afgrødemodel 4'!$AW$48),""))))</f>
        <v>900</v>
      </c>
      <c r="N27" s="13">
        <f t="shared" si="0"/>
        <v>0</v>
      </c>
      <c r="O27" s="5">
        <f t="shared" si="1"/>
        <v>0</v>
      </c>
      <c r="P27" s="13">
        <f t="shared" si="2"/>
        <v>0</v>
      </c>
      <c r="Q27" s="13">
        <f t="shared" si="3"/>
        <v>0</v>
      </c>
      <c r="R27" s="20"/>
      <c r="S27" s="13">
        <f t="shared" si="4"/>
        <v>0</v>
      </c>
      <c r="T27" s="13">
        <f t="shared" si="5"/>
        <v>0</v>
      </c>
      <c r="U27" s="13">
        <f t="shared" si="6"/>
        <v>0</v>
      </c>
      <c r="V27" s="5">
        <f t="shared" si="7"/>
        <v>0</v>
      </c>
      <c r="W27" s="5"/>
      <c r="X27" s="10">
        <f t="shared" si="53"/>
        <v>10</v>
      </c>
      <c r="Y27" s="12">
        <f t="shared" si="8"/>
        <v>0</v>
      </c>
      <c r="Z27" s="8">
        <f t="shared" si="9"/>
        <v>0</v>
      </c>
      <c r="AA27" s="13">
        <f t="shared" si="54"/>
        <v>0</v>
      </c>
      <c r="AB27" s="5">
        <f t="shared" si="10"/>
        <v>0</v>
      </c>
      <c r="AC27" s="5"/>
      <c r="AD27" s="16">
        <f t="shared" si="11"/>
        <v>0</v>
      </c>
      <c r="AE27" s="10">
        <f t="shared" si="55"/>
        <v>0</v>
      </c>
      <c r="AF27">
        <f t="shared" si="12"/>
        <v>0</v>
      </c>
      <c r="AG27" s="13">
        <f t="shared" si="13"/>
        <v>0</v>
      </c>
      <c r="AH27" s="13"/>
      <c r="AI27" s="14">
        <f t="shared" si="56"/>
        <v>10</v>
      </c>
      <c r="AJ27" s="4">
        <f t="shared" si="57"/>
        <v>10</v>
      </c>
      <c r="AK27" s="4">
        <f t="shared" si="14"/>
        <v>10</v>
      </c>
      <c r="AL27" s="15">
        <f t="shared" si="15"/>
        <v>0</v>
      </c>
      <c r="AM27" s="7">
        <f t="shared" si="16"/>
        <v>0</v>
      </c>
      <c r="AN27" s="7">
        <f t="shared" si="71"/>
        <v>0</v>
      </c>
      <c r="AO27" s="15">
        <f t="shared" si="18"/>
        <v>0</v>
      </c>
      <c r="AP27" s="17">
        <f t="shared" si="19"/>
        <v>0</v>
      </c>
      <c r="AQ27" s="15">
        <f t="shared" si="20"/>
        <v>0</v>
      </c>
      <c r="AR27" s="15">
        <f t="shared" si="21"/>
        <v>0</v>
      </c>
      <c r="AS27" s="15"/>
      <c r="AT27" s="12">
        <f t="shared" si="58"/>
        <v>161.00000000000003</v>
      </c>
      <c r="AU27" s="12">
        <f t="shared" si="22"/>
        <v>154.71364265383596</v>
      </c>
      <c r="AV27" s="12">
        <f t="shared" si="23"/>
        <v>154.13024543889</v>
      </c>
      <c r="AW27" s="12">
        <f t="shared" si="24"/>
        <v>154.13024543889</v>
      </c>
      <c r="AX27" s="8"/>
      <c r="AY27" s="13">
        <f>INDEX(Klima!$B$1:$E$520,MATCH(Vandbalance!$F27,Klima!$B$1:$B$520,0),MATCH(Vandbalance!$AY$11,Klima!$B$1:$E$1,0))</f>
        <v>0</v>
      </c>
      <c r="AZ27" s="13">
        <f t="shared" si="59"/>
        <v>0</v>
      </c>
      <c r="BA27" s="13">
        <f t="shared" si="25"/>
        <v>0</v>
      </c>
      <c r="BC27" s="16">
        <f>INDEX(Klima!$B$1:$E$520,MATCH(Vandbalance!$F27,Klima!$B$1:$B$520,0),MATCH($BC$11,Klima!$B$1:$E$1,0))</f>
        <v>4.2987341880798304</v>
      </c>
      <c r="BD27" s="16"/>
      <c r="BE27" s="16">
        <f t="shared" si="26"/>
        <v>4.2987341880798304</v>
      </c>
      <c r="BF27" s="16">
        <f t="shared" si="27"/>
        <v>0</v>
      </c>
      <c r="BG27" s="16">
        <f t="shared" si="28"/>
        <v>0</v>
      </c>
      <c r="BH27" s="16">
        <f t="shared" si="29"/>
        <v>0</v>
      </c>
      <c r="BI27" s="2"/>
      <c r="BJ27" s="16">
        <f t="shared" si="30"/>
        <v>0.58339721494597407</v>
      </c>
      <c r="BK27" s="5">
        <f t="shared" si="60"/>
        <v>0.58339721494597407</v>
      </c>
      <c r="BL27" s="5">
        <f t="shared" si="31"/>
        <v>0.58339721494597407</v>
      </c>
      <c r="BM27" s="5">
        <f t="shared" si="32"/>
        <v>154.71364265383596</v>
      </c>
      <c r="BN27" s="5">
        <f t="shared" si="61"/>
        <v>0.58339721494597407</v>
      </c>
      <c r="BO27" s="5">
        <f t="shared" si="33"/>
        <v>154.71364265383596</v>
      </c>
      <c r="BP27" s="5">
        <f t="shared" si="34"/>
        <v>0.58339721494597407</v>
      </c>
      <c r="BQ27" s="5"/>
      <c r="BR27" s="16">
        <f t="shared" si="35"/>
        <v>0</v>
      </c>
      <c r="BS27" s="5">
        <f t="shared" si="36"/>
        <v>0</v>
      </c>
      <c r="BT27" s="5"/>
      <c r="BU27" s="13">
        <f t="shared" si="37"/>
        <v>0</v>
      </c>
      <c r="BV27" s="5">
        <f t="shared" si="38"/>
        <v>0</v>
      </c>
      <c r="BW27" s="5"/>
      <c r="BX27" s="13">
        <f t="shared" si="39"/>
        <v>0</v>
      </c>
      <c r="BY27" s="5"/>
      <c r="BZ27" s="16">
        <f t="shared" si="40"/>
        <v>0</v>
      </c>
      <c r="CA27" s="16"/>
      <c r="CB27" s="29">
        <f t="shared" si="41"/>
        <v>0</v>
      </c>
      <c r="CC27" s="28">
        <f t="shared" si="42"/>
        <v>0</v>
      </c>
      <c r="CD27" s="28"/>
      <c r="CE27" s="16">
        <f t="shared" si="43"/>
        <v>0</v>
      </c>
      <c r="CF27" s="31">
        <f t="shared" si="44"/>
        <v>0</v>
      </c>
      <c r="CG27" s="20"/>
      <c r="CH27" s="16">
        <f t="shared" si="45"/>
        <v>0</v>
      </c>
      <c r="CI27" s="2">
        <f t="shared" si="62"/>
        <v>0</v>
      </c>
      <c r="CJ27" s="5"/>
      <c r="CK27" s="13">
        <f t="shared" si="46"/>
        <v>0.58339721494597407</v>
      </c>
      <c r="CL27" s="13"/>
      <c r="CM27" s="13">
        <f t="shared" si="63"/>
        <v>0</v>
      </c>
      <c r="CN27" s="5">
        <f t="shared" si="47"/>
        <v>0</v>
      </c>
      <c r="CO27" s="5">
        <f t="shared" si="48"/>
        <v>0</v>
      </c>
      <c r="CP27" s="5"/>
      <c r="CQ27" s="13">
        <f t="shared" si="64"/>
        <v>0</v>
      </c>
      <c r="CR27" s="5">
        <f t="shared" si="49"/>
        <v>0</v>
      </c>
      <c r="CS27" s="5">
        <f t="shared" si="50"/>
        <v>0</v>
      </c>
      <c r="CT27" s="5"/>
      <c r="CU27" t="e">
        <f>INDEX(Tilladeligt_underskud,MATCH('Afgrødemodel 1'!$AU$2,Konstanter!$A$75:$A$90,0),MATCH('Afgrødemodel 1'!M23,Konstanter!$B$73:$F$73,0))</f>
        <v>#N/A</v>
      </c>
      <c r="CV27" t="e">
        <f>INDEX(Utilladeligt_underskud,MATCH('Afgrødemodel 1'!$AU$2,Konstanter!$I$75:$I$90,0),MATCH('Afgrødemodel 1'!M23,Konstanter!$J$73:$N$73,0))</f>
        <v>#N/A</v>
      </c>
      <c r="CW27" t="e">
        <f t="shared" si="65"/>
        <v>#N/A</v>
      </c>
      <c r="CX27" t="e">
        <f t="shared" si="66"/>
        <v>#N/A</v>
      </c>
      <c r="CY27" s="8">
        <f t="shared" si="67"/>
        <v>10</v>
      </c>
      <c r="CZ27" s="8">
        <f t="shared" si="68"/>
        <v>16.869754561110028</v>
      </c>
      <c r="DA27" s="8">
        <f t="shared" si="69"/>
        <v>16.869754561110028</v>
      </c>
    </row>
    <row r="28" spans="1:105" x14ac:dyDescent="0.2">
      <c r="A28" s="10"/>
      <c r="D28" s="18">
        <f t="shared" si="70"/>
        <v>43205</v>
      </c>
      <c r="E28" s="18" t="str">
        <f>IF(G28=1,'Ark4'!$C$4,IF(G28=2,'Ark4'!$C$5,IF(G28=3,'Ark4'!$C$6,IF(G28=4,'Ark4'!$C$7,""))))</f>
        <v>Vårbyg</v>
      </c>
      <c r="F28" s="8">
        <f t="shared" si="51"/>
        <v>43205</v>
      </c>
      <c r="G28" s="2">
        <f>IF(AND($D28&gt;='Ark4'!$D$4,Vandbalance!$D28&lt;='Ark4'!$E$4),1,IF(AND(Vandbalance!$D28&gt;='Ark4'!$D$5,Vandbalance!$D28&lt;='Ark4'!$E$5),2,IF(AND(Vandbalance!$D28&gt;='Ark4'!$D$6,Vandbalance!$D28&lt;='Ark4'!$E$6),3,IF(AND(Vandbalance!$D28&gt;='Ark4'!$D$7,Vandbalance!$D28&lt;='Ark4'!$E$7),4,""))))</f>
        <v>1</v>
      </c>
      <c r="H28" s="2">
        <f t="shared" si="52"/>
        <v>0</v>
      </c>
      <c r="I28" s="2">
        <f>IF(G28=1,VLOOKUP($D28,'Afgrødemodel 1'!$AA$10:$AB$405,2,FALSE),IF(G28=2,VLOOKUP($D28,'Afgrødemodel 2'!$AA$10:$AB$405,2,FALSE),IF(G28=3,VLOOKUP($D28,'Afgrødemodel 3'!$AA$10:$AB$405,2,FALSE),IF(G28=4,VLOOKUP($D28,'Afgrødemodel 4'!$AA$10:$AB$405,2,FALSE),""))))</f>
        <v>0</v>
      </c>
      <c r="J28" s="2">
        <f>IF(G28=1,VLOOKUP($D28,'Afgrødemodel 1'!$AH$10:$AJ$405,3,FALSE),IF(G28=2,VLOOKUP($D28,'Afgrødemodel 2'!$AH$10:$AJ$405,3,FALSE),IF(G28=3,VLOOKUP($D28,'Afgrødemodel 3'!$AH$10:$AJ$405,3,FALSE),IF(G28=4,VLOOKUP($D28,'Afgrødemodel 4'!$AH$10:$AJ$405,3,FALSE),0))))</f>
        <v>0</v>
      </c>
      <c r="K28" s="2">
        <f>IF(G28=1,VLOOKUP($D28,'Afgrødemodel 1'!$AQ$10:$AR$405,2,FALSE),IF(G28=2,VLOOKUP($D28,'Afgrødemodel 2'!$AQ$10:$AR$405,2,FALSE),IF(G28=3,VLOOKUP($D28,'Afgrødemodel 3'!$AQ$10:$AR$405,2,FALSE),IF(G28=4,VLOOKUP($D28,'Afgrødemodel 4'!$AQ$10:$AR$405,2,FALSE),0))))</f>
        <v>0</v>
      </c>
      <c r="L28">
        <f>IF('Afgrødemodel 1'!$BB$4=0,300,'Afgrødemodel 1'!$BB$4)</f>
        <v>300</v>
      </c>
      <c r="M28">
        <f>IF(G28=1,MIN('Afgrødemodel 1'!$AW$44,'Afgrødemodel 1'!$AW$48),IF(G28=2,MIN('Afgrødemodel 2'!$AW$44,'Afgrødemodel 2'!$AW$48),IF(G28=3,MIN('Afgrødemodel 3'!$AW$44,'Afgrødemodel 3'!$AW$48),IF(G28=4,MIN('Afgrødemodel 4'!$AW$44,'Afgrødemodel 4'!$AW$48),""))))</f>
        <v>900</v>
      </c>
      <c r="N28" s="13">
        <f t="shared" si="0"/>
        <v>0</v>
      </c>
      <c r="O28" s="5">
        <f t="shared" si="1"/>
        <v>0</v>
      </c>
      <c r="P28" s="13">
        <f t="shared" si="2"/>
        <v>0</v>
      </c>
      <c r="Q28" s="13">
        <f t="shared" si="3"/>
        <v>0</v>
      </c>
      <c r="R28" s="20"/>
      <c r="S28" s="13">
        <f t="shared" si="4"/>
        <v>0</v>
      </c>
      <c r="T28" s="13">
        <f t="shared" si="5"/>
        <v>0</v>
      </c>
      <c r="U28" s="13">
        <f t="shared" si="6"/>
        <v>0</v>
      </c>
      <c r="V28" s="5">
        <f t="shared" si="7"/>
        <v>0</v>
      </c>
      <c r="W28" s="5"/>
      <c r="X28" s="10">
        <f t="shared" si="53"/>
        <v>10</v>
      </c>
      <c r="Y28" s="12">
        <f t="shared" si="8"/>
        <v>0</v>
      </c>
      <c r="Z28" s="8">
        <f t="shared" si="9"/>
        <v>0</v>
      </c>
      <c r="AA28" s="13">
        <f t="shared" si="54"/>
        <v>0</v>
      </c>
      <c r="AB28" s="5">
        <f t="shared" si="10"/>
        <v>0</v>
      </c>
      <c r="AC28" s="5"/>
      <c r="AD28" s="16">
        <f t="shared" si="11"/>
        <v>0</v>
      </c>
      <c r="AE28" s="10">
        <f t="shared" si="55"/>
        <v>0</v>
      </c>
      <c r="AF28">
        <f t="shared" si="12"/>
        <v>0</v>
      </c>
      <c r="AG28" s="13">
        <f t="shared" si="13"/>
        <v>0</v>
      </c>
      <c r="AH28" s="13"/>
      <c r="AI28" s="14">
        <f t="shared" si="56"/>
        <v>10</v>
      </c>
      <c r="AJ28" s="4">
        <f t="shared" si="57"/>
        <v>10</v>
      </c>
      <c r="AK28" s="4">
        <f t="shared" si="14"/>
        <v>10</v>
      </c>
      <c r="AL28" s="15">
        <f t="shared" si="15"/>
        <v>0</v>
      </c>
      <c r="AM28" s="7">
        <f t="shared" si="16"/>
        <v>0</v>
      </c>
      <c r="AN28" s="7">
        <f t="shared" si="71"/>
        <v>0</v>
      </c>
      <c r="AO28" s="15">
        <f t="shared" si="18"/>
        <v>0</v>
      </c>
      <c r="AP28" s="17">
        <f t="shared" si="19"/>
        <v>0</v>
      </c>
      <c r="AQ28" s="15">
        <f t="shared" si="20"/>
        <v>0</v>
      </c>
      <c r="AR28" s="15">
        <f t="shared" si="21"/>
        <v>0</v>
      </c>
      <c r="AS28" s="15"/>
      <c r="AT28" s="12">
        <f t="shared" si="58"/>
        <v>161.00000000000003</v>
      </c>
      <c r="AU28" s="12">
        <f t="shared" si="22"/>
        <v>154.13024543889</v>
      </c>
      <c r="AV28" s="12">
        <f t="shared" si="23"/>
        <v>153.4514973204484</v>
      </c>
      <c r="AW28" s="12">
        <f t="shared" si="24"/>
        <v>153.4514973204484</v>
      </c>
      <c r="AX28" s="8"/>
      <c r="AY28" s="13">
        <f>INDEX(Klima!$B$1:$E$520,MATCH(Vandbalance!$F28,Klima!$B$1:$B$520,0),MATCH(Vandbalance!$AY$11,Klima!$B$1:$E$1,0))</f>
        <v>0</v>
      </c>
      <c r="AZ28" s="13">
        <f t="shared" si="59"/>
        <v>0</v>
      </c>
      <c r="BA28" s="13">
        <f t="shared" si="25"/>
        <v>0</v>
      </c>
      <c r="BC28" s="16">
        <f>INDEX(Klima!$B$1:$E$520,MATCH(Vandbalance!$F28,Klima!$B$1:$B$520,0),MATCH($BC$11,Klima!$B$1:$E$1,0))</f>
        <v>5.0202531814575098</v>
      </c>
      <c r="BD28" s="16"/>
      <c r="BE28" s="16">
        <f t="shared" si="26"/>
        <v>5.0202531814575098</v>
      </c>
      <c r="BF28" s="16">
        <f t="shared" si="27"/>
        <v>0</v>
      </c>
      <c r="BG28" s="16">
        <f t="shared" si="28"/>
        <v>0</v>
      </c>
      <c r="BH28" s="16">
        <f t="shared" si="29"/>
        <v>0</v>
      </c>
      <c r="BI28" s="2"/>
      <c r="BJ28" s="16">
        <f t="shared" si="30"/>
        <v>0.67874811844159133</v>
      </c>
      <c r="BK28" s="5">
        <f t="shared" si="60"/>
        <v>0.67874811844159133</v>
      </c>
      <c r="BL28" s="5">
        <f t="shared" si="31"/>
        <v>0.67874811844159133</v>
      </c>
      <c r="BM28" s="5">
        <f t="shared" si="32"/>
        <v>154.13024543889</v>
      </c>
      <c r="BN28" s="5">
        <f t="shared" si="61"/>
        <v>0.67874811844159133</v>
      </c>
      <c r="BO28" s="5">
        <f t="shared" si="33"/>
        <v>154.13024543889</v>
      </c>
      <c r="BP28" s="5">
        <f t="shared" si="34"/>
        <v>0.67874811844159133</v>
      </c>
      <c r="BQ28" s="5"/>
      <c r="BR28" s="16">
        <f t="shared" si="35"/>
        <v>0</v>
      </c>
      <c r="BS28" s="5">
        <f t="shared" si="36"/>
        <v>0</v>
      </c>
      <c r="BT28" s="5"/>
      <c r="BU28" s="13">
        <f t="shared" si="37"/>
        <v>0</v>
      </c>
      <c r="BV28" s="5">
        <f t="shared" si="38"/>
        <v>0</v>
      </c>
      <c r="BW28" s="5"/>
      <c r="BX28" s="13">
        <f t="shared" si="39"/>
        <v>0</v>
      </c>
      <c r="BY28" s="5"/>
      <c r="BZ28" s="16">
        <f t="shared" si="40"/>
        <v>0</v>
      </c>
      <c r="CA28" s="16"/>
      <c r="CB28" s="29">
        <f t="shared" si="41"/>
        <v>0</v>
      </c>
      <c r="CC28" s="28">
        <f t="shared" si="42"/>
        <v>0</v>
      </c>
      <c r="CD28" s="28"/>
      <c r="CE28" s="16">
        <f t="shared" si="43"/>
        <v>0</v>
      </c>
      <c r="CF28" s="31">
        <f t="shared" si="44"/>
        <v>0</v>
      </c>
      <c r="CG28" s="20"/>
      <c r="CH28" s="16">
        <f t="shared" si="45"/>
        <v>0</v>
      </c>
      <c r="CI28" s="2">
        <f t="shared" si="62"/>
        <v>0</v>
      </c>
      <c r="CJ28" s="5"/>
      <c r="CK28" s="13">
        <f t="shared" si="46"/>
        <v>0.67874811844159133</v>
      </c>
      <c r="CL28" s="13"/>
      <c r="CM28" s="13">
        <f t="shared" si="63"/>
        <v>0</v>
      </c>
      <c r="CN28" s="5">
        <f t="shared" si="47"/>
        <v>0</v>
      </c>
      <c r="CO28" s="5">
        <f t="shared" si="48"/>
        <v>0</v>
      </c>
      <c r="CP28" s="5"/>
      <c r="CQ28" s="13">
        <f t="shared" si="64"/>
        <v>0</v>
      </c>
      <c r="CR28" s="5">
        <f t="shared" si="49"/>
        <v>0</v>
      </c>
      <c r="CS28" s="5">
        <f t="shared" si="50"/>
        <v>0</v>
      </c>
      <c r="CT28" s="5"/>
      <c r="CU28" t="e">
        <f>INDEX(Tilladeligt_underskud,MATCH('Afgrødemodel 1'!$AU$2,Konstanter!$A$75:$A$90,0),MATCH('Afgrødemodel 1'!M24,Konstanter!$B$73:$F$73,0))</f>
        <v>#N/A</v>
      </c>
      <c r="CV28" t="e">
        <f>INDEX(Utilladeligt_underskud,MATCH('Afgrødemodel 1'!$AU$2,Konstanter!$I$75:$I$90,0),MATCH('Afgrødemodel 1'!M24,Konstanter!$J$73:$N$73,0))</f>
        <v>#N/A</v>
      </c>
      <c r="CW28" t="e">
        <f t="shared" si="65"/>
        <v>#N/A</v>
      </c>
      <c r="CX28" t="e">
        <f t="shared" si="66"/>
        <v>#N/A</v>
      </c>
      <c r="CY28" s="8">
        <f t="shared" si="67"/>
        <v>10</v>
      </c>
      <c r="CZ28" s="8">
        <f t="shared" si="68"/>
        <v>17.548502679551632</v>
      </c>
      <c r="DA28" s="8">
        <f t="shared" si="69"/>
        <v>17.548502679551632</v>
      </c>
    </row>
    <row r="29" spans="1:105" x14ac:dyDescent="0.2">
      <c r="A29" s="10" t="s">
        <v>311</v>
      </c>
      <c r="B29">
        <f>MIN('Afgrødemodel 1'!AW44,'Afgrødemodel 1'!AW48)</f>
        <v>900</v>
      </c>
      <c r="D29" s="18">
        <f t="shared" si="70"/>
        <v>43206</v>
      </c>
      <c r="E29" s="18" t="str">
        <f>IF(G29=1,'Ark4'!$C$4,IF(G29=2,'Ark4'!$C$5,IF(G29=3,'Ark4'!$C$6,IF(G29=4,'Ark4'!$C$7,""))))</f>
        <v>Vårbyg</v>
      </c>
      <c r="F29" s="8">
        <f t="shared" si="51"/>
        <v>43206</v>
      </c>
      <c r="G29" s="2">
        <f>IF(AND($D29&gt;='Ark4'!$D$4,Vandbalance!$D29&lt;='Ark4'!$E$4),1,IF(AND(Vandbalance!$D29&gt;='Ark4'!$D$5,Vandbalance!$D29&lt;='Ark4'!$E$5),2,IF(AND(Vandbalance!$D29&gt;='Ark4'!$D$6,Vandbalance!$D29&lt;='Ark4'!$E$6),3,IF(AND(Vandbalance!$D29&gt;='Ark4'!$D$7,Vandbalance!$D29&lt;='Ark4'!$E$7),4,""))))</f>
        <v>1</v>
      </c>
      <c r="H29" s="2">
        <f t="shared" si="52"/>
        <v>0</v>
      </c>
      <c r="I29" s="2">
        <f>IF(G29=1,VLOOKUP($D29,'Afgrødemodel 1'!$AA$10:$AB$405,2,FALSE),IF(G29=2,VLOOKUP($D29,'Afgrødemodel 2'!$AA$10:$AB$405,2,FALSE),IF(G29=3,VLOOKUP($D29,'Afgrødemodel 3'!$AA$10:$AB$405,2,FALSE),IF(G29=4,VLOOKUP($D29,'Afgrødemodel 4'!$AA$10:$AB$405,2,FALSE),""))))</f>
        <v>0</v>
      </c>
      <c r="J29" s="2">
        <f>IF(G29=1,VLOOKUP($D29,'Afgrødemodel 1'!$AH$10:$AJ$405,3,FALSE),IF(G29=2,VLOOKUP($D29,'Afgrødemodel 2'!$AH$10:$AJ$405,3,FALSE),IF(G29=3,VLOOKUP($D29,'Afgrødemodel 3'!$AH$10:$AJ$405,3,FALSE),IF(G29=4,VLOOKUP($D29,'Afgrødemodel 4'!$AH$10:$AJ$405,3,FALSE),0))))</f>
        <v>0</v>
      </c>
      <c r="K29" s="2">
        <f>IF(G29=1,VLOOKUP($D29,'Afgrødemodel 1'!$AQ$10:$AR$405,2,FALSE),IF(G29=2,VLOOKUP($D29,'Afgrødemodel 2'!$AQ$10:$AR$405,2,FALSE),IF(G29=3,VLOOKUP($D29,'Afgrødemodel 3'!$AQ$10:$AR$405,2,FALSE),IF(G29=4,VLOOKUP($D29,'Afgrødemodel 4'!$AQ$10:$AR$405,2,FALSE),0))))</f>
        <v>0</v>
      </c>
      <c r="L29">
        <f>IF('Afgrødemodel 1'!$BB$4=0,300,'Afgrødemodel 1'!$BB$4)</f>
        <v>300</v>
      </c>
      <c r="M29">
        <f>IF(G29=1,MIN('Afgrødemodel 1'!$AW$44,'Afgrødemodel 1'!$AW$48),IF(G29=2,MIN('Afgrødemodel 2'!$AW$44,'Afgrødemodel 2'!$AW$48),IF(G29=3,MIN('Afgrødemodel 3'!$AW$44,'Afgrødemodel 3'!$AW$48),IF(G29=4,MIN('Afgrødemodel 4'!$AW$44,'Afgrødemodel 4'!$AW$48),""))))</f>
        <v>900</v>
      </c>
      <c r="N29" s="13">
        <f t="shared" si="0"/>
        <v>0</v>
      </c>
      <c r="O29" s="5">
        <f t="shared" si="1"/>
        <v>0</v>
      </c>
      <c r="P29" s="13">
        <f t="shared" si="2"/>
        <v>0</v>
      </c>
      <c r="Q29" s="13">
        <f t="shared" si="3"/>
        <v>0</v>
      </c>
      <c r="R29" s="20"/>
      <c r="S29" s="13">
        <f t="shared" si="4"/>
        <v>0</v>
      </c>
      <c r="T29" s="13">
        <f t="shared" si="5"/>
        <v>0</v>
      </c>
      <c r="U29" s="13">
        <f t="shared" si="6"/>
        <v>0</v>
      </c>
      <c r="V29" s="5">
        <f t="shared" si="7"/>
        <v>0</v>
      </c>
      <c r="W29" s="5"/>
      <c r="X29" s="10">
        <f t="shared" si="53"/>
        <v>10</v>
      </c>
      <c r="Y29" s="12">
        <f t="shared" si="8"/>
        <v>0</v>
      </c>
      <c r="Z29" s="8">
        <f t="shared" si="9"/>
        <v>0</v>
      </c>
      <c r="AA29" s="13">
        <f t="shared" si="54"/>
        <v>0</v>
      </c>
      <c r="AB29" s="5">
        <f t="shared" si="10"/>
        <v>0</v>
      </c>
      <c r="AC29" s="5"/>
      <c r="AD29" s="16">
        <f t="shared" si="11"/>
        <v>0</v>
      </c>
      <c r="AE29" s="10">
        <f t="shared" si="55"/>
        <v>0</v>
      </c>
      <c r="AF29">
        <f t="shared" si="12"/>
        <v>0</v>
      </c>
      <c r="AG29" s="13">
        <f t="shared" si="13"/>
        <v>0</v>
      </c>
      <c r="AH29" s="13"/>
      <c r="AI29" s="14">
        <f t="shared" si="56"/>
        <v>10</v>
      </c>
      <c r="AJ29" s="4">
        <f t="shared" si="57"/>
        <v>10</v>
      </c>
      <c r="AK29" s="4">
        <f t="shared" si="14"/>
        <v>10</v>
      </c>
      <c r="AL29" s="15">
        <f t="shared" si="15"/>
        <v>0</v>
      </c>
      <c r="AM29" s="7">
        <f t="shared" si="16"/>
        <v>0</v>
      </c>
      <c r="AN29" s="7">
        <f t="shared" si="71"/>
        <v>0</v>
      </c>
      <c r="AO29" s="15">
        <f t="shared" si="18"/>
        <v>0</v>
      </c>
      <c r="AP29" s="17">
        <f t="shared" si="19"/>
        <v>0</v>
      </c>
      <c r="AQ29" s="15">
        <f t="shared" si="20"/>
        <v>0</v>
      </c>
      <c r="AR29" s="15">
        <f t="shared" si="21"/>
        <v>0</v>
      </c>
      <c r="AS29" s="15"/>
      <c r="AT29" s="12">
        <f t="shared" si="58"/>
        <v>161.00000000000003</v>
      </c>
      <c r="AU29" s="12">
        <f t="shared" si="22"/>
        <v>153.4514973204484</v>
      </c>
      <c r="AV29" s="12">
        <f t="shared" si="23"/>
        <v>153.0147927055055</v>
      </c>
      <c r="AW29" s="12">
        <f t="shared" si="24"/>
        <v>153.0147927055055</v>
      </c>
      <c r="AX29" s="8"/>
      <c r="AY29" s="13">
        <f>INDEX(Klima!$B$1:$E$520,MATCH(Vandbalance!$F29,Klima!$B$1:$B$520,0),MATCH(Vandbalance!$AY$11,Klima!$B$1:$E$1,0))</f>
        <v>0</v>
      </c>
      <c r="AZ29" s="13">
        <f t="shared" si="59"/>
        <v>0</v>
      </c>
      <c r="BA29" s="13">
        <f t="shared" si="25"/>
        <v>0</v>
      </c>
      <c r="BC29" s="16">
        <f>INDEX(Klima!$B$1:$E$520,MATCH(Vandbalance!$F29,Klima!$B$1:$B$520,0),MATCH($BC$11,Klima!$B$1:$E$1,0))</f>
        <v>3.2443037033081001</v>
      </c>
      <c r="BD29" s="16"/>
      <c r="BE29" s="16">
        <f t="shared" si="26"/>
        <v>3.2443037033081001</v>
      </c>
      <c r="BF29" s="16">
        <f t="shared" si="27"/>
        <v>0</v>
      </c>
      <c r="BG29" s="16">
        <f t="shared" si="28"/>
        <v>0</v>
      </c>
      <c r="BH29" s="16">
        <f t="shared" si="29"/>
        <v>0</v>
      </c>
      <c r="BI29" s="2"/>
      <c r="BJ29" s="16">
        <f t="shared" si="30"/>
        <v>0.43670461494289792</v>
      </c>
      <c r="BK29" s="5">
        <f t="shared" si="60"/>
        <v>0.43670461494289792</v>
      </c>
      <c r="BL29" s="5">
        <f t="shared" si="31"/>
        <v>0.43670461494289792</v>
      </c>
      <c r="BM29" s="5">
        <f t="shared" si="32"/>
        <v>153.4514973204484</v>
      </c>
      <c r="BN29" s="5">
        <f t="shared" si="61"/>
        <v>0.43670461494289792</v>
      </c>
      <c r="BO29" s="5">
        <f t="shared" si="33"/>
        <v>153.4514973204484</v>
      </c>
      <c r="BP29" s="5">
        <f t="shared" si="34"/>
        <v>0.43670461494289792</v>
      </c>
      <c r="BQ29" s="5"/>
      <c r="BR29" s="16">
        <f t="shared" si="35"/>
        <v>0</v>
      </c>
      <c r="BS29" s="5">
        <f t="shared" si="36"/>
        <v>0</v>
      </c>
      <c r="BT29" s="5"/>
      <c r="BU29" s="13">
        <f t="shared" si="37"/>
        <v>0</v>
      </c>
      <c r="BV29" s="5">
        <f t="shared" si="38"/>
        <v>0</v>
      </c>
      <c r="BW29" s="5"/>
      <c r="BX29" s="13">
        <f t="shared" si="39"/>
        <v>0</v>
      </c>
      <c r="BY29" s="5"/>
      <c r="BZ29" s="16">
        <f t="shared" si="40"/>
        <v>0</v>
      </c>
      <c r="CA29" s="16"/>
      <c r="CB29" s="29">
        <f t="shared" si="41"/>
        <v>0</v>
      </c>
      <c r="CC29" s="28">
        <f t="shared" si="42"/>
        <v>0</v>
      </c>
      <c r="CD29" s="28"/>
      <c r="CE29" s="16">
        <f t="shared" si="43"/>
        <v>0</v>
      </c>
      <c r="CF29" s="31">
        <f t="shared" si="44"/>
        <v>0</v>
      </c>
      <c r="CG29" s="20"/>
      <c r="CH29" s="16">
        <f t="shared" si="45"/>
        <v>0</v>
      </c>
      <c r="CI29" s="2">
        <f t="shared" si="62"/>
        <v>0</v>
      </c>
      <c r="CJ29" s="5"/>
      <c r="CK29" s="13">
        <f t="shared" si="46"/>
        <v>0.43670461494289792</v>
      </c>
      <c r="CL29" s="13"/>
      <c r="CM29" s="13">
        <f t="shared" si="63"/>
        <v>0</v>
      </c>
      <c r="CN29" s="5">
        <f t="shared" si="47"/>
        <v>0</v>
      </c>
      <c r="CO29" s="5">
        <f t="shared" si="48"/>
        <v>0</v>
      </c>
      <c r="CP29" s="5"/>
      <c r="CQ29" s="13">
        <f t="shared" si="64"/>
        <v>0</v>
      </c>
      <c r="CR29" s="5">
        <f t="shared" si="49"/>
        <v>0</v>
      </c>
      <c r="CS29" s="5">
        <f t="shared" si="50"/>
        <v>0</v>
      </c>
      <c r="CT29" s="5"/>
      <c r="CU29" t="e">
        <f>INDEX(Tilladeligt_underskud,MATCH('Afgrødemodel 1'!$AU$2,Konstanter!$A$75:$A$90,0),MATCH('Afgrødemodel 1'!M25,Konstanter!$B$73:$F$73,0))</f>
        <v>#N/A</v>
      </c>
      <c r="CV29" t="e">
        <f>INDEX(Utilladeligt_underskud,MATCH('Afgrødemodel 1'!$AU$2,Konstanter!$I$75:$I$90,0),MATCH('Afgrødemodel 1'!M25,Konstanter!$J$73:$N$73,0))</f>
        <v>#N/A</v>
      </c>
      <c r="CW29" t="e">
        <f t="shared" si="65"/>
        <v>#N/A</v>
      </c>
      <c r="CX29" t="e">
        <f t="shared" si="66"/>
        <v>#N/A</v>
      </c>
      <c r="CY29" s="8">
        <f t="shared" si="67"/>
        <v>10</v>
      </c>
      <c r="CZ29" s="8">
        <f t="shared" si="68"/>
        <v>17.985207294494529</v>
      </c>
      <c r="DA29" s="8">
        <f t="shared" si="69"/>
        <v>17.985207294494529</v>
      </c>
    </row>
    <row r="30" spans="1:105" x14ac:dyDescent="0.2">
      <c r="D30" s="18">
        <f t="shared" si="70"/>
        <v>43207</v>
      </c>
      <c r="E30" s="18" t="str">
        <f>IF(G30=1,'Ark4'!$C$4,IF(G30=2,'Ark4'!$C$5,IF(G30=3,'Ark4'!$C$6,IF(G30=4,'Ark4'!$C$7,""))))</f>
        <v>Vårbyg</v>
      </c>
      <c r="F30" s="8">
        <f t="shared" si="51"/>
        <v>43207</v>
      </c>
      <c r="G30" s="2">
        <f>IF(AND($D30&gt;='Ark4'!$D$4,Vandbalance!$D30&lt;='Ark4'!$E$4),1,IF(AND(Vandbalance!$D30&gt;='Ark4'!$D$5,Vandbalance!$D30&lt;='Ark4'!$E$5),2,IF(AND(Vandbalance!$D30&gt;='Ark4'!$D$6,Vandbalance!$D30&lt;='Ark4'!$E$6),3,IF(AND(Vandbalance!$D30&gt;='Ark4'!$D$7,Vandbalance!$D30&lt;='Ark4'!$E$7),4,""))))</f>
        <v>1</v>
      </c>
      <c r="H30" s="2">
        <f t="shared" si="52"/>
        <v>3.283200338847736E-2</v>
      </c>
      <c r="I30" s="2">
        <f>IF(G30=1,VLOOKUP($D30,'Afgrødemodel 1'!$AA$10:$AB$405,2,FALSE),IF(G30=2,VLOOKUP($D30,'Afgrødemodel 2'!$AA$10:$AB$405,2,FALSE),IF(G30=3,VLOOKUP($D30,'Afgrødemodel 3'!$AA$10:$AB$405,2,FALSE),IF(G30=4,VLOOKUP($D30,'Afgrødemodel 4'!$AA$10:$AB$405,2,FALSE),""))))</f>
        <v>3.283200338847736E-2</v>
      </c>
      <c r="J30" s="2">
        <f>IF(G30=1,VLOOKUP($D30,'Afgrødemodel 1'!$AH$10:$AJ$405,3,FALSE),IF(G30=2,VLOOKUP($D30,'Afgrødemodel 2'!$AH$10:$AJ$405,3,FALSE),IF(G30=3,VLOOKUP($D30,'Afgrødemodel 3'!$AH$10:$AJ$405,3,FALSE),IF(G30=4,VLOOKUP($D30,'Afgrødemodel 4'!$AH$10:$AJ$405,3,FALSE),0))))</f>
        <v>0</v>
      </c>
      <c r="K30" s="2">
        <f>IF(G30=1,VLOOKUP($D30,'Afgrødemodel 1'!$AQ$10:$AR$405,2,FALSE),IF(G30=2,VLOOKUP($D30,'Afgrødemodel 2'!$AQ$10:$AR$405,2,FALSE),IF(G30=3,VLOOKUP($D30,'Afgrødemodel 3'!$AQ$10:$AR$405,2,FALSE),IF(G30=4,VLOOKUP($D30,'Afgrødemodel 4'!$AQ$10:$AR$405,2,FALSE),0))))</f>
        <v>55</v>
      </c>
      <c r="L30">
        <f>IF('Afgrødemodel 1'!$BB$4=0,300,'Afgrødemodel 1'!$BB$4)</f>
        <v>300</v>
      </c>
      <c r="M30">
        <f>IF(G30=1,MIN('Afgrødemodel 1'!$AW$44,'Afgrødemodel 1'!$AW$48),IF(G30=2,MIN('Afgrødemodel 2'!$AW$44,'Afgrødemodel 2'!$AW$48),IF(G30=3,MIN('Afgrødemodel 3'!$AW$44,'Afgrødemodel 3'!$AW$48),IF(G30=4,MIN('Afgrødemodel 4'!$AW$44,'Afgrødemodel 4'!$AW$48),""))))</f>
        <v>900</v>
      </c>
      <c r="N30" s="13">
        <f t="shared" si="0"/>
        <v>0</v>
      </c>
      <c r="O30" s="5">
        <f t="shared" si="1"/>
        <v>0</v>
      </c>
      <c r="P30" s="13">
        <f t="shared" si="2"/>
        <v>0</v>
      </c>
      <c r="Q30" s="13">
        <f t="shared" si="3"/>
        <v>0</v>
      </c>
      <c r="R30" s="20"/>
      <c r="S30" s="13">
        <f t="shared" si="4"/>
        <v>0</v>
      </c>
      <c r="T30" s="13">
        <f t="shared" si="5"/>
        <v>0</v>
      </c>
      <c r="U30" s="13">
        <f t="shared" si="6"/>
        <v>0</v>
      </c>
      <c r="V30" s="5">
        <f t="shared" si="7"/>
        <v>0</v>
      </c>
      <c r="W30" s="5"/>
      <c r="X30" s="10">
        <f t="shared" si="53"/>
        <v>10</v>
      </c>
      <c r="Y30" s="12">
        <f t="shared" si="8"/>
        <v>0</v>
      </c>
      <c r="Z30" s="8">
        <f t="shared" si="9"/>
        <v>0</v>
      </c>
      <c r="AA30" s="13">
        <f t="shared" si="54"/>
        <v>0</v>
      </c>
      <c r="AB30" s="5">
        <f t="shared" si="10"/>
        <v>0</v>
      </c>
      <c r="AC30" s="5"/>
      <c r="AD30" s="16">
        <f t="shared" si="11"/>
        <v>1.641600169423868E-2</v>
      </c>
      <c r="AE30" s="10">
        <f t="shared" si="55"/>
        <v>0</v>
      </c>
      <c r="AF30">
        <f t="shared" si="12"/>
        <v>0</v>
      </c>
      <c r="AG30" s="13">
        <f t="shared" si="13"/>
        <v>0</v>
      </c>
      <c r="AH30" s="13"/>
      <c r="AI30" s="14">
        <f t="shared" si="56"/>
        <v>11.55</v>
      </c>
      <c r="AJ30" s="4">
        <f t="shared" si="57"/>
        <v>11.55</v>
      </c>
      <c r="AK30" s="4">
        <f t="shared" si="14"/>
        <v>18.899999999999999</v>
      </c>
      <c r="AL30" s="15">
        <f t="shared" si="15"/>
        <v>1.4731237807051776</v>
      </c>
      <c r="AM30" s="7">
        <f t="shared" si="16"/>
        <v>0</v>
      </c>
      <c r="AN30" s="7">
        <f t="shared" si="71"/>
        <v>1.4731237807051776</v>
      </c>
      <c r="AO30" s="15">
        <f t="shared" si="18"/>
        <v>1.4731237807051776</v>
      </c>
      <c r="AP30" s="17">
        <f t="shared" si="19"/>
        <v>0.94020570771697631</v>
      </c>
      <c r="AQ30" s="15">
        <f t="shared" si="20"/>
        <v>0.86111869076741687</v>
      </c>
      <c r="AR30" s="15">
        <f t="shared" si="21"/>
        <v>0.86111869076741687</v>
      </c>
      <c r="AS30" s="15"/>
      <c r="AT30" s="12">
        <f t="shared" si="58"/>
        <v>159.45000000000002</v>
      </c>
      <c r="AU30" s="12">
        <f t="shared" si="22"/>
        <v>151.54166892480032</v>
      </c>
      <c r="AV30" s="12">
        <f t="shared" si="23"/>
        <v>151.54166892480032</v>
      </c>
      <c r="AW30" s="12">
        <f t="shared" si="24"/>
        <v>151.54166892480032</v>
      </c>
      <c r="AX30" s="8"/>
      <c r="AY30" s="13">
        <f>INDEX(Klima!$B$1:$E$520,MATCH(Vandbalance!$F30,Klima!$B$1:$B$520,0),MATCH(Vandbalance!$AY$11,Klima!$B$1:$E$1,0))</f>
        <v>0</v>
      </c>
      <c r="AZ30" s="13">
        <f t="shared" si="59"/>
        <v>0</v>
      </c>
      <c r="BA30" s="13">
        <f t="shared" si="25"/>
        <v>0</v>
      </c>
      <c r="BC30" s="16">
        <f>INDEX(Klima!$B$1:$E$520,MATCH(Vandbalance!$F30,Klima!$B$1:$B$520,0),MATCH($BC$11,Klima!$B$1:$E$1,0))</f>
        <v>4.0493669509887598</v>
      </c>
      <c r="BD30" s="16"/>
      <c r="BE30" s="16">
        <f t="shared" si="26"/>
        <v>3.9703782390229687</v>
      </c>
      <c r="BF30" s="16">
        <f t="shared" si="27"/>
        <v>7.8988711965790936E-2</v>
      </c>
      <c r="BG30" s="16">
        <f t="shared" si="28"/>
        <v>7.8988711965790936E-2</v>
      </c>
      <c r="BH30" s="16">
        <f t="shared" si="29"/>
        <v>0</v>
      </c>
      <c r="BI30" s="2"/>
      <c r="BJ30" s="16">
        <f t="shared" si="30"/>
        <v>0.53291807298820126</v>
      </c>
      <c r="BK30" s="5">
        <f t="shared" si="60"/>
        <v>0.53291807298820126</v>
      </c>
      <c r="BL30" s="5">
        <f t="shared" si="31"/>
        <v>0.53291807298820126</v>
      </c>
      <c r="BM30" s="5">
        <f t="shared" si="32"/>
        <v>153.0147927055055</v>
      </c>
      <c r="BN30" s="5">
        <f t="shared" si="61"/>
        <v>0.53291807298820126</v>
      </c>
      <c r="BO30" s="5">
        <f t="shared" si="33"/>
        <v>153.0147927055055</v>
      </c>
      <c r="BP30" s="5">
        <f t="shared" si="34"/>
        <v>0.53291807298820126</v>
      </c>
      <c r="BQ30" s="5"/>
      <c r="BR30" s="16">
        <f t="shared" si="35"/>
        <v>0</v>
      </c>
      <c r="BS30" s="5">
        <f t="shared" si="36"/>
        <v>0</v>
      </c>
      <c r="BT30" s="5"/>
      <c r="BU30" s="13">
        <f t="shared" si="37"/>
        <v>0</v>
      </c>
      <c r="BV30" s="5">
        <f t="shared" si="38"/>
        <v>0</v>
      </c>
      <c r="BW30" s="5"/>
      <c r="BX30" s="13">
        <f t="shared" si="39"/>
        <v>0</v>
      </c>
      <c r="BY30" s="5"/>
      <c r="BZ30" s="16">
        <f t="shared" si="40"/>
        <v>7.8988711965790936E-2</v>
      </c>
      <c r="CA30" s="16"/>
      <c r="CB30" s="29">
        <f t="shared" si="41"/>
        <v>0</v>
      </c>
      <c r="CC30" s="28">
        <f t="shared" si="42"/>
        <v>0</v>
      </c>
      <c r="CD30" s="28"/>
      <c r="CE30" s="16">
        <f t="shared" si="43"/>
        <v>7.9087016949559427E-2</v>
      </c>
      <c r="CF30" s="31">
        <f t="shared" si="44"/>
        <v>0.94020570771697631</v>
      </c>
      <c r="CG30" s="20"/>
      <c r="CH30" s="16">
        <f t="shared" si="45"/>
        <v>7.9087016949559427E-2</v>
      </c>
      <c r="CI30" s="2">
        <f t="shared" si="62"/>
        <v>7.9087016949559427E-2</v>
      </c>
      <c r="CJ30" s="5"/>
      <c r="CK30" s="13">
        <f t="shared" si="46"/>
        <v>0.6120050899377607</v>
      </c>
      <c r="CL30" s="13"/>
      <c r="CM30" s="13">
        <f t="shared" si="63"/>
        <v>0</v>
      </c>
      <c r="CN30" s="5">
        <f t="shared" si="47"/>
        <v>0</v>
      </c>
      <c r="CO30" s="5">
        <f t="shared" si="48"/>
        <v>0</v>
      </c>
      <c r="CP30" s="5"/>
      <c r="CQ30" s="13">
        <f t="shared" si="64"/>
        <v>0</v>
      </c>
      <c r="CR30" s="5">
        <f t="shared" si="49"/>
        <v>0</v>
      </c>
      <c r="CS30" s="5">
        <f t="shared" si="50"/>
        <v>0</v>
      </c>
      <c r="CT30" s="5"/>
      <c r="CU30">
        <f>INDEX(Tilladeligt_underskud,MATCH('Afgrødemodel 1'!$AU$2,Konstanter!$A$75:$A$90,0),MATCH('Afgrødemodel 1'!M26,Konstanter!$B$73:$F$73,0))</f>
        <v>100</v>
      </c>
      <c r="CV30">
        <f>INDEX(Utilladeligt_underskud,MATCH('Afgrødemodel 1'!$AU$2,Konstanter!$I$75:$I$90,0),MATCH('Afgrødemodel 1'!M26,Konstanter!$J$73:$N$73,0))</f>
        <v>100</v>
      </c>
      <c r="CW30">
        <f t="shared" si="65"/>
        <v>11.55</v>
      </c>
      <c r="CX30">
        <f t="shared" si="66"/>
        <v>11.55</v>
      </c>
      <c r="CY30" s="8">
        <f t="shared" si="67"/>
        <v>10.688881309232585</v>
      </c>
      <c r="CZ30" s="8">
        <f t="shared" si="68"/>
        <v>18.597212384432282</v>
      </c>
      <c r="DA30" s="8">
        <f t="shared" si="69"/>
        <v>18.597212384432282</v>
      </c>
    </row>
    <row r="31" spans="1:105" x14ac:dyDescent="0.2">
      <c r="D31" s="18">
        <f t="shared" si="70"/>
        <v>43208</v>
      </c>
      <c r="E31" s="18" t="str">
        <f>IF(G31=1,'Ark4'!$C$4,IF(G31=2,'Ark4'!$C$5,IF(G31=3,'Ark4'!$C$6,IF(G31=4,'Ark4'!$C$7,""))))</f>
        <v>Vårbyg</v>
      </c>
      <c r="F31" s="8">
        <f t="shared" si="51"/>
        <v>43208</v>
      </c>
      <c r="G31" s="2">
        <f>IF(AND($D31&gt;='Ark4'!$D$4,Vandbalance!$D31&lt;='Ark4'!$E$4),1,IF(AND(Vandbalance!$D31&gt;='Ark4'!$D$5,Vandbalance!$D31&lt;='Ark4'!$E$5),2,IF(AND(Vandbalance!$D31&gt;='Ark4'!$D$6,Vandbalance!$D31&lt;='Ark4'!$E$6),3,IF(AND(Vandbalance!$D31&gt;='Ark4'!$D$7,Vandbalance!$D31&lt;='Ark4'!$E$7),4,""))))</f>
        <v>1</v>
      </c>
      <c r="H31" s="2">
        <f t="shared" si="52"/>
        <v>7.8479846975225032E-2</v>
      </c>
      <c r="I31" s="2">
        <f>IF(G31=1,VLOOKUP($D31,'Afgrødemodel 1'!$AA$10:$AB$405,2,FALSE),IF(G31=2,VLOOKUP($D31,'Afgrødemodel 2'!$AA$10:$AB$405,2,FALSE),IF(G31=3,VLOOKUP($D31,'Afgrødemodel 3'!$AA$10:$AB$405,2,FALSE),IF(G31=4,VLOOKUP($D31,'Afgrødemodel 4'!$AA$10:$AB$405,2,FALSE),""))))</f>
        <v>7.8479846975225032E-2</v>
      </c>
      <c r="J31" s="2">
        <f>IF(G31=1,VLOOKUP($D31,'Afgrødemodel 1'!$AH$10:$AJ$405,3,FALSE),IF(G31=2,VLOOKUP($D31,'Afgrødemodel 2'!$AH$10:$AJ$405,3,FALSE),IF(G31=3,VLOOKUP($D31,'Afgrødemodel 3'!$AH$10:$AJ$405,3,FALSE),IF(G31=4,VLOOKUP($D31,'Afgrødemodel 4'!$AH$10:$AJ$405,3,FALSE),0))))</f>
        <v>0</v>
      </c>
      <c r="K31" s="2">
        <f>IF(G31=1,VLOOKUP($D31,'Afgrødemodel 1'!$AQ$10:$AR$405,2,FALSE),IF(G31=2,VLOOKUP($D31,'Afgrødemodel 2'!$AQ$10:$AR$405,2,FALSE),IF(G31=3,VLOOKUP($D31,'Afgrødemodel 3'!$AQ$10:$AR$405,2,FALSE),IF(G31=4,VLOOKUP($D31,'Afgrødemodel 4'!$AQ$10:$AR$405,2,FALSE),0))))</f>
        <v>55</v>
      </c>
      <c r="L31">
        <f>IF('Afgrødemodel 1'!$BB$4=0,300,'Afgrødemodel 1'!$BB$4)</f>
        <v>300</v>
      </c>
      <c r="M31">
        <f>IF(G31=1,MIN('Afgrødemodel 1'!$AW$44,'Afgrødemodel 1'!$AW$48),IF(G31=2,MIN('Afgrødemodel 2'!$AW$44,'Afgrødemodel 2'!$AW$48),IF(G31=3,MIN('Afgrødemodel 3'!$AW$44,'Afgrødemodel 3'!$AW$48),IF(G31=4,MIN('Afgrødemodel 4'!$AW$44,'Afgrødemodel 4'!$AW$48),""))))</f>
        <v>900</v>
      </c>
      <c r="N31" s="13">
        <f t="shared" si="0"/>
        <v>0</v>
      </c>
      <c r="O31" s="5">
        <f t="shared" si="1"/>
        <v>0</v>
      </c>
      <c r="P31" s="13">
        <f t="shared" si="2"/>
        <v>0</v>
      </c>
      <c r="Q31" s="13">
        <f t="shared" si="3"/>
        <v>0</v>
      </c>
      <c r="R31" s="20"/>
      <c r="S31" s="13">
        <f t="shared" si="4"/>
        <v>0</v>
      </c>
      <c r="T31" s="13">
        <f t="shared" si="5"/>
        <v>0</v>
      </c>
      <c r="U31" s="13">
        <f t="shared" si="6"/>
        <v>0</v>
      </c>
      <c r="V31" s="5">
        <f t="shared" si="7"/>
        <v>0</v>
      </c>
      <c r="W31" s="5"/>
      <c r="X31" s="10">
        <f t="shared" si="53"/>
        <v>10</v>
      </c>
      <c r="Y31" s="12">
        <f t="shared" si="8"/>
        <v>0</v>
      </c>
      <c r="Z31" s="8">
        <f t="shared" si="9"/>
        <v>0</v>
      </c>
      <c r="AA31" s="13">
        <f t="shared" si="54"/>
        <v>0</v>
      </c>
      <c r="AB31" s="5">
        <f t="shared" si="10"/>
        <v>0</v>
      </c>
      <c r="AC31" s="5"/>
      <c r="AD31" s="16">
        <f t="shared" si="11"/>
        <v>3.9239923487612516E-2</v>
      </c>
      <c r="AE31" s="10">
        <f t="shared" si="55"/>
        <v>0</v>
      </c>
      <c r="AF31">
        <f t="shared" si="12"/>
        <v>0</v>
      </c>
      <c r="AG31" s="13">
        <f t="shared" si="13"/>
        <v>0</v>
      </c>
      <c r="AH31" s="13"/>
      <c r="AI31" s="14">
        <f t="shared" si="56"/>
        <v>11.55</v>
      </c>
      <c r="AJ31" s="4">
        <f t="shared" si="57"/>
        <v>11.55</v>
      </c>
      <c r="AK31" s="4">
        <f t="shared" si="14"/>
        <v>18.899999999999999</v>
      </c>
      <c r="AL31" s="15">
        <f t="shared" si="15"/>
        <v>0.86111869076741687</v>
      </c>
      <c r="AM31" s="7">
        <f t="shared" si="16"/>
        <v>0.86111869076741687</v>
      </c>
      <c r="AN31" s="7">
        <f t="shared" si="71"/>
        <v>0.86111869076741687</v>
      </c>
      <c r="AO31" s="15">
        <f t="shared" si="18"/>
        <v>0.86111869076741687</v>
      </c>
      <c r="AP31" s="17">
        <f t="shared" si="19"/>
        <v>0.65011670338914784</v>
      </c>
      <c r="AQ31" s="15">
        <f t="shared" si="20"/>
        <v>0.57395635838328984</v>
      </c>
      <c r="AR31" s="15">
        <f t="shared" si="21"/>
        <v>0.57395635838328984</v>
      </c>
      <c r="AS31" s="15"/>
      <c r="AT31" s="12">
        <f t="shared" si="58"/>
        <v>159.45000000000002</v>
      </c>
      <c r="AU31" s="12">
        <f t="shared" si="22"/>
        <v>151.54166892480032</v>
      </c>
      <c r="AV31" s="12">
        <f t="shared" si="23"/>
        <v>151.54166892480032</v>
      </c>
      <c r="AW31" s="12">
        <f t="shared" si="24"/>
        <v>151.54166892480032</v>
      </c>
      <c r="AX31" s="8"/>
      <c r="AY31" s="13">
        <f>INDEX(Klima!$B$1:$E$520,MATCH(Vandbalance!$F31,Klima!$B$1:$B$520,0),MATCH(Vandbalance!$AY$11,Klima!$B$1:$E$1,0))</f>
        <v>0</v>
      </c>
      <c r="AZ31" s="13">
        <f t="shared" si="59"/>
        <v>0</v>
      </c>
      <c r="BA31" s="13">
        <f t="shared" si="25"/>
        <v>0</v>
      </c>
      <c r="BC31" s="16">
        <f>INDEX(Klima!$B$1:$E$520,MATCH(Vandbalance!$F31,Klima!$B$1:$B$520,0),MATCH($BC$11,Klima!$B$1:$E$1,0))</f>
        <v>1.65443038940429</v>
      </c>
      <c r="BD31" s="16"/>
      <c r="BE31" s="16">
        <f t="shared" si="26"/>
        <v>1.5783324529337917</v>
      </c>
      <c r="BF31" s="16">
        <f t="shared" si="27"/>
        <v>7.609793647049834E-2</v>
      </c>
      <c r="BG31" s="16">
        <f t="shared" si="28"/>
        <v>7.609793647049834E-2</v>
      </c>
      <c r="BH31" s="16">
        <f t="shared" si="29"/>
        <v>0</v>
      </c>
      <c r="BI31" s="2"/>
      <c r="BJ31" s="16">
        <f t="shared" si="30"/>
        <v>0.211001987378269</v>
      </c>
      <c r="BK31" s="5">
        <f t="shared" si="60"/>
        <v>0.211001987378269</v>
      </c>
      <c r="BL31" s="5">
        <f t="shared" si="31"/>
        <v>0.211001987378269</v>
      </c>
      <c r="BM31" s="5">
        <f t="shared" si="32"/>
        <v>152.40278761556775</v>
      </c>
      <c r="BN31" s="5">
        <f t="shared" si="61"/>
        <v>0.211001987378269</v>
      </c>
      <c r="BO31" s="5">
        <f t="shared" si="33"/>
        <v>152.40278761556775</v>
      </c>
      <c r="BP31" s="5">
        <f t="shared" si="34"/>
        <v>0.211001987378269</v>
      </c>
      <c r="BQ31" s="5"/>
      <c r="BR31" s="16">
        <f t="shared" si="35"/>
        <v>0</v>
      </c>
      <c r="BS31" s="5">
        <f t="shared" si="36"/>
        <v>0</v>
      </c>
      <c r="BT31" s="5"/>
      <c r="BU31" s="13">
        <f t="shared" si="37"/>
        <v>0</v>
      </c>
      <c r="BV31" s="5">
        <f t="shared" si="38"/>
        <v>0</v>
      </c>
      <c r="BW31" s="5"/>
      <c r="BX31" s="13">
        <f t="shared" si="39"/>
        <v>0</v>
      </c>
      <c r="BY31" s="5"/>
      <c r="BZ31" s="16">
        <f t="shared" si="40"/>
        <v>7.609793647049834E-2</v>
      </c>
      <c r="CA31" s="16"/>
      <c r="CB31" s="29">
        <f t="shared" si="41"/>
        <v>0</v>
      </c>
      <c r="CC31" s="28">
        <f t="shared" si="42"/>
        <v>0</v>
      </c>
      <c r="CD31" s="28"/>
      <c r="CE31" s="16">
        <f t="shared" si="43"/>
        <v>7.6160345005858013E-2</v>
      </c>
      <c r="CF31" s="31">
        <f t="shared" si="44"/>
        <v>0.65011670338914784</v>
      </c>
      <c r="CG31" s="20"/>
      <c r="CH31" s="16">
        <f t="shared" si="45"/>
        <v>7.6160345005858013E-2</v>
      </c>
      <c r="CI31" s="2">
        <f t="shared" si="62"/>
        <v>7.6160345005858013E-2</v>
      </c>
      <c r="CJ31" s="5"/>
      <c r="CK31" s="13">
        <f t="shared" si="46"/>
        <v>0.28716233238412703</v>
      </c>
      <c r="CL31" s="13"/>
      <c r="CM31" s="13">
        <f t="shared" si="63"/>
        <v>0</v>
      </c>
      <c r="CN31" s="5">
        <f t="shared" si="47"/>
        <v>0</v>
      </c>
      <c r="CO31" s="5">
        <f t="shared" si="48"/>
        <v>0</v>
      </c>
      <c r="CP31" s="5"/>
      <c r="CQ31" s="13">
        <f t="shared" si="64"/>
        <v>0</v>
      </c>
      <c r="CR31" s="5">
        <f t="shared" si="49"/>
        <v>0</v>
      </c>
      <c r="CS31" s="5">
        <f t="shared" si="50"/>
        <v>0</v>
      </c>
      <c r="CT31" s="5"/>
      <c r="CU31">
        <f>INDEX(Tilladeligt_underskud,MATCH('Afgrødemodel 1'!$AU$2,Konstanter!$A$75:$A$90,0),MATCH('Afgrødemodel 1'!M27,Konstanter!$B$73:$F$73,0))</f>
        <v>100</v>
      </c>
      <c r="CV31">
        <f>INDEX(Utilladeligt_underskud,MATCH('Afgrødemodel 1'!$AU$2,Konstanter!$I$75:$I$90,0),MATCH('Afgrødemodel 1'!M27,Konstanter!$J$73:$N$73,0))</f>
        <v>100</v>
      </c>
      <c r="CW31">
        <f t="shared" si="65"/>
        <v>11.55</v>
      </c>
      <c r="CX31">
        <f t="shared" si="66"/>
        <v>11.55</v>
      </c>
      <c r="CY31" s="8">
        <f t="shared" si="67"/>
        <v>10.976043641616711</v>
      </c>
      <c r="CZ31" s="8">
        <f t="shared" si="68"/>
        <v>18.88437471681641</v>
      </c>
      <c r="DA31" s="8">
        <f t="shared" si="69"/>
        <v>18.88437471681641</v>
      </c>
    </row>
    <row r="32" spans="1:105" x14ac:dyDescent="0.2">
      <c r="D32" s="18">
        <f t="shared" si="70"/>
        <v>43209</v>
      </c>
      <c r="E32" s="18" t="str">
        <f>IF(G32=1,'Ark4'!$C$4,IF(G32=2,'Ark4'!$C$5,IF(G32=3,'Ark4'!$C$6,IF(G32=4,'Ark4'!$C$7,""))))</f>
        <v>Vårbyg</v>
      </c>
      <c r="F32" s="8">
        <f t="shared" si="51"/>
        <v>43209</v>
      </c>
      <c r="G32" s="2">
        <f>IF(AND($D32&gt;='Ark4'!$D$4,Vandbalance!$D32&lt;='Ark4'!$E$4),1,IF(AND(Vandbalance!$D32&gt;='Ark4'!$D$5,Vandbalance!$D32&lt;='Ark4'!$E$5),2,IF(AND(Vandbalance!$D32&gt;='Ark4'!$D$6,Vandbalance!$D32&lt;='Ark4'!$E$6),3,IF(AND(Vandbalance!$D32&gt;='Ark4'!$D$7,Vandbalance!$D32&lt;='Ark4'!$E$7),4,""))))</f>
        <v>1</v>
      </c>
      <c r="H32" s="2">
        <f t="shared" si="52"/>
        <v>0.12916980507850739</v>
      </c>
      <c r="I32" s="2">
        <f>IF(G32=1,VLOOKUP($D32,'Afgrødemodel 1'!$AA$10:$AB$405,2,FALSE),IF(G32=2,VLOOKUP($D32,'Afgrødemodel 2'!$AA$10:$AB$405,2,FALSE),IF(G32=3,VLOOKUP($D32,'Afgrødemodel 3'!$AA$10:$AB$405,2,FALSE),IF(G32=4,VLOOKUP($D32,'Afgrødemodel 4'!$AA$10:$AB$405,2,FALSE),""))))</f>
        <v>0.12916980507850739</v>
      </c>
      <c r="J32" s="2">
        <f>IF(G32=1,VLOOKUP($D32,'Afgrødemodel 1'!$AH$10:$AJ$405,3,FALSE),IF(G32=2,VLOOKUP($D32,'Afgrødemodel 2'!$AH$10:$AJ$405,3,FALSE),IF(G32=3,VLOOKUP($D32,'Afgrødemodel 3'!$AH$10:$AJ$405,3,FALSE),IF(G32=4,VLOOKUP($D32,'Afgrødemodel 4'!$AH$10:$AJ$405,3,FALSE),0))))</f>
        <v>0</v>
      </c>
      <c r="K32" s="2">
        <f>IF(G32=1,VLOOKUP($D32,'Afgrødemodel 1'!$AQ$10:$AR$405,2,FALSE),IF(G32=2,VLOOKUP($D32,'Afgrødemodel 2'!$AQ$10:$AR$405,2,FALSE),IF(G32=3,VLOOKUP($D32,'Afgrødemodel 3'!$AQ$10:$AR$405,2,FALSE),IF(G32=4,VLOOKUP($D32,'Afgrødemodel 4'!$AQ$10:$AR$405,2,FALSE),0))))</f>
        <v>55</v>
      </c>
      <c r="L32">
        <f>IF('Afgrødemodel 1'!$BB$4=0,300,'Afgrødemodel 1'!$BB$4)</f>
        <v>300</v>
      </c>
      <c r="M32">
        <f>IF(G32=1,MIN('Afgrødemodel 1'!$AW$44,'Afgrødemodel 1'!$AW$48),IF(G32=2,MIN('Afgrødemodel 2'!$AW$44,'Afgrødemodel 2'!$AW$48),IF(G32=3,MIN('Afgrødemodel 3'!$AW$44,'Afgrødemodel 3'!$AW$48),IF(G32=4,MIN('Afgrødemodel 4'!$AW$44,'Afgrødemodel 4'!$AW$48),""))))</f>
        <v>900</v>
      </c>
      <c r="N32" s="13">
        <f t="shared" si="0"/>
        <v>0</v>
      </c>
      <c r="O32" s="5">
        <f t="shared" si="1"/>
        <v>0</v>
      </c>
      <c r="P32" s="13">
        <f t="shared" si="2"/>
        <v>0</v>
      </c>
      <c r="Q32" s="13">
        <f t="shared" si="3"/>
        <v>0</v>
      </c>
      <c r="R32" s="20"/>
      <c r="S32" s="13">
        <f t="shared" si="4"/>
        <v>0</v>
      </c>
      <c r="T32" s="13">
        <f t="shared" si="5"/>
        <v>0</v>
      </c>
      <c r="U32" s="13">
        <f t="shared" si="6"/>
        <v>0</v>
      </c>
      <c r="V32" s="5">
        <f t="shared" si="7"/>
        <v>0</v>
      </c>
      <c r="W32" s="5"/>
      <c r="X32" s="10">
        <f t="shared" si="53"/>
        <v>10</v>
      </c>
      <c r="Y32" s="12">
        <f t="shared" si="8"/>
        <v>0</v>
      </c>
      <c r="Z32" s="8">
        <f t="shared" si="9"/>
        <v>0</v>
      </c>
      <c r="AA32" s="13">
        <f t="shared" si="54"/>
        <v>0</v>
      </c>
      <c r="AB32" s="5">
        <f t="shared" si="10"/>
        <v>0</v>
      </c>
      <c r="AC32" s="5"/>
      <c r="AD32" s="16">
        <f t="shared" si="11"/>
        <v>6.4584902539253697E-2</v>
      </c>
      <c r="AE32" s="10">
        <f t="shared" si="55"/>
        <v>0</v>
      </c>
      <c r="AF32">
        <f t="shared" si="12"/>
        <v>0</v>
      </c>
      <c r="AG32" s="13">
        <f t="shared" si="13"/>
        <v>0</v>
      </c>
      <c r="AH32" s="13"/>
      <c r="AI32" s="14">
        <f t="shared" si="56"/>
        <v>11.55</v>
      </c>
      <c r="AJ32" s="4">
        <f t="shared" si="57"/>
        <v>11.55</v>
      </c>
      <c r="AK32" s="4">
        <f t="shared" si="14"/>
        <v>18.899999999999999</v>
      </c>
      <c r="AL32" s="15">
        <f t="shared" si="15"/>
        <v>0.57395635838328984</v>
      </c>
      <c r="AM32" s="7">
        <f t="shared" si="16"/>
        <v>0.57395635838328984</v>
      </c>
      <c r="AN32" s="7">
        <f t="shared" si="71"/>
        <v>0.57395635838328984</v>
      </c>
      <c r="AO32" s="15">
        <f t="shared" si="18"/>
        <v>0.57395635838328984</v>
      </c>
      <c r="AP32" s="17">
        <f t="shared" si="19"/>
        <v>9.955934994915111E-2</v>
      </c>
      <c r="AQ32" s="15">
        <f t="shared" si="20"/>
        <v>2.4743349078447205E-2</v>
      </c>
      <c r="AR32" s="15">
        <f t="shared" si="21"/>
        <v>2.4743349078447205E-2</v>
      </c>
      <c r="AS32" s="15"/>
      <c r="AT32" s="12">
        <f t="shared" si="58"/>
        <v>159.45000000000002</v>
      </c>
      <c r="AU32" s="12">
        <f t="shared" si="22"/>
        <v>151.54166892480032</v>
      </c>
      <c r="AV32" s="12">
        <f t="shared" si="23"/>
        <v>151.54166892480032</v>
      </c>
      <c r="AW32" s="12">
        <f t="shared" si="24"/>
        <v>151.54166892480032</v>
      </c>
      <c r="AX32" s="8"/>
      <c r="AY32" s="13">
        <f>INDEX(Klima!$B$1:$E$520,MATCH(Vandbalance!$F32,Klima!$B$1:$B$520,0),MATCH(Vandbalance!$AY$11,Klima!$B$1:$E$1,0))</f>
        <v>0</v>
      </c>
      <c r="AZ32" s="13">
        <f t="shared" si="59"/>
        <v>0</v>
      </c>
      <c r="BA32" s="13">
        <f t="shared" si="25"/>
        <v>0</v>
      </c>
      <c r="BC32" s="16">
        <f>INDEX(Klima!$B$1:$E$520,MATCH(Vandbalance!$F32,Klima!$B$1:$B$520,0),MATCH($BC$11,Klima!$B$1:$E$1,0))</f>
        <v>3.8417720794677699</v>
      </c>
      <c r="BD32" s="16"/>
      <c r="BE32" s="16">
        <f t="shared" si="26"/>
        <v>3.555273093136377</v>
      </c>
      <c r="BF32" s="16">
        <f t="shared" si="27"/>
        <v>0.28649898633139281</v>
      </c>
      <c r="BG32" s="16">
        <f t="shared" si="28"/>
        <v>0.28649898633139281</v>
      </c>
      <c r="BH32" s="16">
        <f t="shared" si="29"/>
        <v>0</v>
      </c>
      <c r="BI32" s="2"/>
      <c r="BJ32" s="16">
        <f t="shared" si="30"/>
        <v>0.47439700843413873</v>
      </c>
      <c r="BK32" s="5">
        <f t="shared" si="60"/>
        <v>0.47439700843413873</v>
      </c>
      <c r="BL32" s="5">
        <f t="shared" si="31"/>
        <v>0.47439700843413873</v>
      </c>
      <c r="BM32" s="5">
        <f t="shared" si="32"/>
        <v>152.11562528318362</v>
      </c>
      <c r="BN32" s="5">
        <f t="shared" si="61"/>
        <v>0.47439700843413873</v>
      </c>
      <c r="BO32" s="5">
        <f t="shared" si="33"/>
        <v>152.11562528318362</v>
      </c>
      <c r="BP32" s="5">
        <f t="shared" si="34"/>
        <v>0.47439700843413873</v>
      </c>
      <c r="BQ32" s="5"/>
      <c r="BR32" s="16">
        <f t="shared" si="35"/>
        <v>0</v>
      </c>
      <c r="BS32" s="5">
        <f t="shared" si="36"/>
        <v>0</v>
      </c>
      <c r="BT32" s="5"/>
      <c r="BU32" s="13">
        <f t="shared" si="37"/>
        <v>0</v>
      </c>
      <c r="BV32" s="5">
        <f t="shared" si="38"/>
        <v>0</v>
      </c>
      <c r="BW32" s="5"/>
      <c r="BX32" s="13">
        <f t="shared" si="39"/>
        <v>0</v>
      </c>
      <c r="BY32" s="5"/>
      <c r="BZ32" s="16">
        <f t="shared" si="40"/>
        <v>0.28649898633139281</v>
      </c>
      <c r="CA32" s="16"/>
      <c r="CB32" s="29">
        <f t="shared" si="41"/>
        <v>0</v>
      </c>
      <c r="CC32" s="28">
        <f t="shared" si="42"/>
        <v>0</v>
      </c>
      <c r="CD32" s="28"/>
      <c r="CE32" s="16">
        <f t="shared" si="43"/>
        <v>7.4816000870703905E-2</v>
      </c>
      <c r="CF32" s="31">
        <f t="shared" si="44"/>
        <v>9.955934994915111E-2</v>
      </c>
      <c r="CG32" s="20"/>
      <c r="CH32" s="16">
        <f t="shared" si="45"/>
        <v>7.4816000870703905E-2</v>
      </c>
      <c r="CI32" s="2">
        <f t="shared" si="62"/>
        <v>7.4816000870703905E-2</v>
      </c>
      <c r="CJ32" s="5"/>
      <c r="CK32" s="13">
        <f t="shared" si="46"/>
        <v>0.54921300930484263</v>
      </c>
      <c r="CL32" s="13"/>
      <c r="CM32" s="13">
        <f t="shared" si="63"/>
        <v>0</v>
      </c>
      <c r="CN32" s="5">
        <f t="shared" si="47"/>
        <v>0</v>
      </c>
      <c r="CO32" s="5">
        <f t="shared" si="48"/>
        <v>0</v>
      </c>
      <c r="CP32" s="5"/>
      <c r="CQ32" s="13">
        <f t="shared" si="64"/>
        <v>0</v>
      </c>
      <c r="CR32" s="5">
        <f t="shared" si="49"/>
        <v>0</v>
      </c>
      <c r="CS32" s="5">
        <f t="shared" si="50"/>
        <v>0</v>
      </c>
      <c r="CT32" s="5"/>
      <c r="CU32">
        <f>INDEX(Tilladeligt_underskud,MATCH('Afgrødemodel 1'!$AU$2,Konstanter!$A$75:$A$90,0),MATCH('Afgrødemodel 1'!M28,Konstanter!$B$73:$F$73,0))</f>
        <v>100</v>
      </c>
      <c r="CV32">
        <f>INDEX(Utilladeligt_underskud,MATCH('Afgrødemodel 1'!$AU$2,Konstanter!$I$75:$I$90,0),MATCH('Afgrødemodel 1'!M28,Konstanter!$J$73:$N$73,0))</f>
        <v>100</v>
      </c>
      <c r="CW32">
        <f t="shared" si="65"/>
        <v>11.55</v>
      </c>
      <c r="CX32">
        <f t="shared" si="66"/>
        <v>11.55</v>
      </c>
      <c r="CY32" s="8">
        <f t="shared" si="67"/>
        <v>11.525256650921554</v>
      </c>
      <c r="CZ32" s="8">
        <f t="shared" si="68"/>
        <v>19.43358772612126</v>
      </c>
      <c r="DA32" s="8">
        <f t="shared" si="69"/>
        <v>19.43358772612126</v>
      </c>
    </row>
    <row r="33" spans="4:105" x14ac:dyDescent="0.2">
      <c r="D33" s="18">
        <f t="shared" si="70"/>
        <v>43210</v>
      </c>
      <c r="E33" s="18" t="str">
        <f>IF(G33=1,'Ark4'!$C$4,IF(G33=2,'Ark4'!$C$5,IF(G33=3,'Ark4'!$C$6,IF(G33=4,'Ark4'!$C$7,""))))</f>
        <v>Vårbyg</v>
      </c>
      <c r="F33" s="8">
        <f t="shared" si="51"/>
        <v>43210</v>
      </c>
      <c r="G33" s="2">
        <f>IF(AND($D33&gt;='Ark4'!$D$4,Vandbalance!$D33&lt;='Ark4'!$E$4),1,IF(AND(Vandbalance!$D33&gt;='Ark4'!$D$5,Vandbalance!$D33&lt;='Ark4'!$E$5),2,IF(AND(Vandbalance!$D33&gt;='Ark4'!$D$6,Vandbalance!$D33&lt;='Ark4'!$E$6),3,IF(AND(Vandbalance!$D33&gt;='Ark4'!$D$7,Vandbalance!$D33&lt;='Ark4'!$E$7),4,""))))</f>
        <v>1</v>
      </c>
      <c r="H33" s="2">
        <f t="shared" si="52"/>
        <v>0.19173181286689667</v>
      </c>
      <c r="I33" s="2">
        <f>IF(G33=1,VLOOKUP($D33,'Afgrødemodel 1'!$AA$10:$AB$405,2,FALSE),IF(G33=2,VLOOKUP($D33,'Afgrødemodel 2'!$AA$10:$AB$405,2,FALSE),IF(G33=3,VLOOKUP($D33,'Afgrødemodel 3'!$AA$10:$AB$405,2,FALSE),IF(G33=4,VLOOKUP($D33,'Afgrødemodel 4'!$AA$10:$AB$405,2,FALSE),""))))</f>
        <v>0.19173181286689667</v>
      </c>
      <c r="J33" s="2">
        <f>IF(G33=1,VLOOKUP($D33,'Afgrødemodel 1'!$AH$10:$AJ$405,3,FALSE),IF(G33=2,VLOOKUP($D33,'Afgrødemodel 2'!$AH$10:$AJ$405,3,FALSE),IF(G33=3,VLOOKUP($D33,'Afgrødemodel 3'!$AH$10:$AJ$405,3,FALSE),IF(G33=4,VLOOKUP($D33,'Afgrødemodel 4'!$AH$10:$AJ$405,3,FALSE),0))))</f>
        <v>0</v>
      </c>
      <c r="K33" s="2">
        <f>IF(G33=1,VLOOKUP($D33,'Afgrødemodel 1'!$AQ$10:$AR$405,2,FALSE),IF(G33=2,VLOOKUP($D33,'Afgrødemodel 2'!$AQ$10:$AR$405,2,FALSE),IF(G33=3,VLOOKUP($D33,'Afgrødemodel 3'!$AQ$10:$AR$405,2,FALSE),IF(G33=4,VLOOKUP($D33,'Afgrødemodel 4'!$AQ$10:$AR$405,2,FALSE),0))))</f>
        <v>55</v>
      </c>
      <c r="L33">
        <f>IF('Afgrødemodel 1'!$BB$4=0,300,'Afgrødemodel 1'!$BB$4)</f>
        <v>300</v>
      </c>
      <c r="M33">
        <f>IF(G33=1,MIN('Afgrødemodel 1'!$AW$44,'Afgrødemodel 1'!$AW$48),IF(G33=2,MIN('Afgrødemodel 2'!$AW$44,'Afgrødemodel 2'!$AW$48),IF(G33=3,MIN('Afgrødemodel 3'!$AW$44,'Afgrødemodel 3'!$AW$48),IF(G33=4,MIN('Afgrødemodel 4'!$AW$44,'Afgrødemodel 4'!$AW$48),""))))</f>
        <v>900</v>
      </c>
      <c r="N33" s="13">
        <f t="shared" si="0"/>
        <v>0</v>
      </c>
      <c r="O33" s="5">
        <f t="shared" si="1"/>
        <v>0</v>
      </c>
      <c r="P33" s="13">
        <f t="shared" si="2"/>
        <v>0</v>
      </c>
      <c r="Q33" s="13">
        <f t="shared" si="3"/>
        <v>0</v>
      </c>
      <c r="R33" s="20"/>
      <c r="S33" s="13">
        <f t="shared" si="4"/>
        <v>0</v>
      </c>
      <c r="T33" s="13">
        <f t="shared" si="5"/>
        <v>0</v>
      </c>
      <c r="U33" s="13">
        <f t="shared" si="6"/>
        <v>0</v>
      </c>
      <c r="V33" s="5">
        <f t="shared" si="7"/>
        <v>0</v>
      </c>
      <c r="W33" s="5"/>
      <c r="X33" s="10">
        <f t="shared" si="53"/>
        <v>10</v>
      </c>
      <c r="Y33" s="12">
        <f t="shared" si="8"/>
        <v>0</v>
      </c>
      <c r="Z33" s="8">
        <f t="shared" si="9"/>
        <v>0</v>
      </c>
      <c r="AA33" s="13">
        <f t="shared" si="54"/>
        <v>0</v>
      </c>
      <c r="AB33" s="5">
        <f t="shared" si="10"/>
        <v>0</v>
      </c>
      <c r="AC33" s="5"/>
      <c r="AD33" s="16">
        <f t="shared" si="11"/>
        <v>9.5865906433448334E-2</v>
      </c>
      <c r="AE33" s="10">
        <f t="shared" si="55"/>
        <v>0</v>
      </c>
      <c r="AF33">
        <f t="shared" si="12"/>
        <v>0</v>
      </c>
      <c r="AG33" s="13">
        <f t="shared" si="13"/>
        <v>0</v>
      </c>
      <c r="AH33" s="13"/>
      <c r="AI33" s="14">
        <f t="shared" si="56"/>
        <v>11.55</v>
      </c>
      <c r="AJ33" s="4">
        <f t="shared" si="57"/>
        <v>11.55</v>
      </c>
      <c r="AK33" s="4">
        <f t="shared" si="14"/>
        <v>18.899999999999999</v>
      </c>
      <c r="AL33" s="15">
        <f t="shared" si="15"/>
        <v>2.4743349078447205E-2</v>
      </c>
      <c r="AM33" s="7">
        <f t="shared" si="16"/>
        <v>2.4743349078447205E-2</v>
      </c>
      <c r="AN33" s="7">
        <f t="shared" si="71"/>
        <v>2.4743349078447205E-2</v>
      </c>
      <c r="AO33" s="15">
        <f t="shared" si="18"/>
        <v>2.4743349078447205E-2</v>
      </c>
      <c r="AP33" s="17">
        <f t="shared" si="19"/>
        <v>0</v>
      </c>
      <c r="AQ33" s="15">
        <f t="shared" si="20"/>
        <v>0</v>
      </c>
      <c r="AR33" s="15">
        <f t="shared" si="21"/>
        <v>0</v>
      </c>
      <c r="AS33" s="15"/>
      <c r="AT33" s="12">
        <f t="shared" si="58"/>
        <v>159.45000000000002</v>
      </c>
      <c r="AU33" s="12">
        <f t="shared" si="22"/>
        <v>151.54166892480032</v>
      </c>
      <c r="AV33" s="12">
        <f t="shared" si="23"/>
        <v>151.28755009697315</v>
      </c>
      <c r="AW33" s="12">
        <f t="shared" si="24"/>
        <v>151.28755009697315</v>
      </c>
      <c r="AX33" s="8"/>
      <c r="AY33" s="13">
        <f>INDEX(Klima!$B$1:$E$520,MATCH(Vandbalance!$F33,Klima!$B$1:$B$520,0),MATCH(Vandbalance!$AY$11,Klima!$B$1:$E$1,0))</f>
        <v>0</v>
      </c>
      <c r="AZ33" s="13">
        <f t="shared" si="59"/>
        <v>0</v>
      </c>
      <c r="BA33" s="13">
        <f t="shared" si="25"/>
        <v>0</v>
      </c>
      <c r="BC33" s="16">
        <f>INDEX(Klima!$B$1:$E$520,MATCH(Vandbalance!$F33,Klima!$B$1:$B$520,0),MATCH($BC$11,Klima!$B$1:$E$1,0))</f>
        <v>2.3531646728515598</v>
      </c>
      <c r="BD33" s="16"/>
      <c r="BE33" s="16">
        <f t="shared" si="26"/>
        <v>2.0974494078408705</v>
      </c>
      <c r="BF33" s="16">
        <f t="shared" si="27"/>
        <v>0.25571526501068953</v>
      </c>
      <c r="BG33" s="16">
        <f t="shared" si="28"/>
        <v>0.25571526501068953</v>
      </c>
      <c r="BH33" s="16">
        <f t="shared" si="29"/>
        <v>0</v>
      </c>
      <c r="BI33" s="2"/>
      <c r="BJ33" s="16">
        <f t="shared" si="30"/>
        <v>0.2788621769056247</v>
      </c>
      <c r="BK33" s="5">
        <f t="shared" si="60"/>
        <v>0.2788621769056247</v>
      </c>
      <c r="BL33" s="5">
        <f t="shared" si="31"/>
        <v>0.2788621769056247</v>
      </c>
      <c r="BM33" s="5">
        <f t="shared" si="32"/>
        <v>151.56641227387877</v>
      </c>
      <c r="BN33" s="5">
        <f t="shared" si="61"/>
        <v>0.2788621769056247</v>
      </c>
      <c r="BO33" s="5">
        <f t="shared" si="33"/>
        <v>151.56641227387877</v>
      </c>
      <c r="BP33" s="5">
        <f t="shared" si="34"/>
        <v>0.2788621769056247</v>
      </c>
      <c r="BQ33" s="5"/>
      <c r="BR33" s="16">
        <f t="shared" si="35"/>
        <v>0</v>
      </c>
      <c r="BS33" s="5">
        <f t="shared" si="36"/>
        <v>0</v>
      </c>
      <c r="BT33" s="5"/>
      <c r="BU33" s="13">
        <f t="shared" si="37"/>
        <v>0</v>
      </c>
      <c r="BV33" s="5">
        <f t="shared" si="38"/>
        <v>0</v>
      </c>
      <c r="BW33" s="5"/>
      <c r="BX33" s="13">
        <f t="shared" si="39"/>
        <v>0</v>
      </c>
      <c r="BY33" s="5"/>
      <c r="BZ33" s="16">
        <f t="shared" si="40"/>
        <v>0.25571526501068953</v>
      </c>
      <c r="CA33" s="16"/>
      <c r="CB33" s="29">
        <f t="shared" si="41"/>
        <v>0</v>
      </c>
      <c r="CC33" s="28">
        <f t="shared" si="42"/>
        <v>0</v>
      </c>
      <c r="CD33" s="28"/>
      <c r="CE33" s="16">
        <f t="shared" si="43"/>
        <v>1E-4</v>
      </c>
      <c r="CF33" s="31">
        <f t="shared" si="44"/>
        <v>0</v>
      </c>
      <c r="CG33" s="20"/>
      <c r="CH33" s="16">
        <f t="shared" si="45"/>
        <v>0</v>
      </c>
      <c r="CI33" s="2">
        <f t="shared" si="62"/>
        <v>1E-4</v>
      </c>
      <c r="CJ33" s="5"/>
      <c r="CK33" s="13">
        <f t="shared" si="46"/>
        <v>0.2788621769056247</v>
      </c>
      <c r="CL33" s="13"/>
      <c r="CM33" s="13">
        <f t="shared" si="63"/>
        <v>0</v>
      </c>
      <c r="CN33" s="5">
        <f t="shared" si="47"/>
        <v>0</v>
      </c>
      <c r="CO33" s="5">
        <f t="shared" si="48"/>
        <v>0</v>
      </c>
      <c r="CP33" s="5"/>
      <c r="CQ33" s="13">
        <f t="shared" si="64"/>
        <v>0</v>
      </c>
      <c r="CR33" s="5">
        <f t="shared" si="49"/>
        <v>0</v>
      </c>
      <c r="CS33" s="5">
        <f t="shared" si="50"/>
        <v>0</v>
      </c>
      <c r="CT33" s="5"/>
      <c r="CU33">
        <f>INDEX(Tilladeligt_underskud,MATCH('Afgrødemodel 1'!$AU$2,Konstanter!$A$75:$A$90,0),MATCH('Afgrødemodel 1'!M29,Konstanter!$B$73:$F$73,0))</f>
        <v>100</v>
      </c>
      <c r="CV33">
        <f>INDEX(Utilladeligt_underskud,MATCH('Afgrødemodel 1'!$AU$2,Konstanter!$I$75:$I$90,0),MATCH('Afgrødemodel 1'!M29,Konstanter!$J$73:$N$73,0))</f>
        <v>100</v>
      </c>
      <c r="CW33">
        <f t="shared" si="65"/>
        <v>11.55</v>
      </c>
      <c r="CX33">
        <f t="shared" si="66"/>
        <v>11.55</v>
      </c>
      <c r="CY33" s="8">
        <f t="shared" si="67"/>
        <v>11.55</v>
      </c>
      <c r="CZ33" s="8">
        <f t="shared" si="68"/>
        <v>19.712449903026879</v>
      </c>
      <c r="DA33" s="8">
        <f t="shared" si="69"/>
        <v>19.712449903026879</v>
      </c>
    </row>
    <row r="34" spans="4:105" x14ac:dyDescent="0.2">
      <c r="D34" s="18">
        <f t="shared" si="70"/>
        <v>43211</v>
      </c>
      <c r="E34" s="18" t="str">
        <f>IF(G34=1,'Ark4'!$C$4,IF(G34=2,'Ark4'!$C$5,IF(G34=3,'Ark4'!$C$6,IF(G34=4,'Ark4'!$C$7,""))))</f>
        <v>Vårbyg</v>
      </c>
      <c r="F34" s="8">
        <f t="shared" si="51"/>
        <v>43211</v>
      </c>
      <c r="G34" s="2">
        <f>IF(AND($D34&gt;='Ark4'!$D$4,Vandbalance!$D34&lt;='Ark4'!$E$4),1,IF(AND(Vandbalance!$D34&gt;='Ark4'!$D$5,Vandbalance!$D34&lt;='Ark4'!$E$5),2,IF(AND(Vandbalance!$D34&gt;='Ark4'!$D$6,Vandbalance!$D34&lt;='Ark4'!$E$6),3,IF(AND(Vandbalance!$D34&gt;='Ark4'!$D$7,Vandbalance!$D34&lt;='Ark4'!$E$7),4,""))))</f>
        <v>1</v>
      </c>
      <c r="H34" s="2">
        <f t="shared" si="52"/>
        <v>0.2389249354995665</v>
      </c>
      <c r="I34" s="2">
        <f>IF(G34=1,VLOOKUP($D34,'Afgrødemodel 1'!$AA$10:$AB$405,2,FALSE),IF(G34=2,VLOOKUP($D34,'Afgrødemodel 2'!$AA$10:$AB$405,2,FALSE),IF(G34=3,VLOOKUP($D34,'Afgrødemodel 3'!$AA$10:$AB$405,2,FALSE),IF(G34=4,VLOOKUP($D34,'Afgrødemodel 4'!$AA$10:$AB$405,2,FALSE),""))))</f>
        <v>0.2389249354995665</v>
      </c>
      <c r="J34" s="2">
        <f>IF(G34=1,VLOOKUP($D34,'Afgrødemodel 1'!$AH$10:$AJ$405,3,FALSE),IF(G34=2,VLOOKUP($D34,'Afgrødemodel 2'!$AH$10:$AJ$405,3,FALSE),IF(G34=3,VLOOKUP($D34,'Afgrødemodel 3'!$AH$10:$AJ$405,3,FALSE),IF(G34=4,VLOOKUP($D34,'Afgrødemodel 4'!$AH$10:$AJ$405,3,FALSE),0))))</f>
        <v>0</v>
      </c>
      <c r="K34" s="2">
        <f>IF(G34=1,VLOOKUP($D34,'Afgrødemodel 1'!$AQ$10:$AR$405,2,FALSE),IF(G34=2,VLOOKUP($D34,'Afgrødemodel 2'!$AQ$10:$AR$405,2,FALSE),IF(G34=3,VLOOKUP($D34,'Afgrødemodel 3'!$AQ$10:$AR$405,2,FALSE),IF(G34=4,VLOOKUP($D34,'Afgrødemodel 4'!$AQ$10:$AR$405,2,FALSE),0))))</f>
        <v>60</v>
      </c>
      <c r="L34">
        <f>IF('Afgrødemodel 1'!$BB$4=0,300,'Afgrødemodel 1'!$BB$4)</f>
        <v>300</v>
      </c>
      <c r="M34">
        <f>IF(G34=1,MIN('Afgrødemodel 1'!$AW$44,'Afgrødemodel 1'!$AW$48),IF(G34=2,MIN('Afgrødemodel 2'!$AW$44,'Afgrødemodel 2'!$AW$48),IF(G34=3,MIN('Afgrødemodel 3'!$AW$44,'Afgrødemodel 3'!$AW$48),IF(G34=4,MIN('Afgrødemodel 4'!$AW$44,'Afgrødemodel 4'!$AW$48),""))))</f>
        <v>900</v>
      </c>
      <c r="N34" s="13">
        <f t="shared" si="0"/>
        <v>0</v>
      </c>
      <c r="O34" s="5">
        <f t="shared" si="1"/>
        <v>0</v>
      </c>
      <c r="P34" s="13">
        <f t="shared" si="2"/>
        <v>0</v>
      </c>
      <c r="Q34" s="13">
        <f t="shared" si="3"/>
        <v>0</v>
      </c>
      <c r="R34" s="20"/>
      <c r="S34" s="13">
        <f t="shared" si="4"/>
        <v>0</v>
      </c>
      <c r="T34" s="13">
        <f t="shared" si="5"/>
        <v>0</v>
      </c>
      <c r="U34" s="13">
        <f t="shared" si="6"/>
        <v>0</v>
      </c>
      <c r="V34" s="5">
        <f t="shared" si="7"/>
        <v>0</v>
      </c>
      <c r="W34" s="5"/>
      <c r="X34" s="10">
        <f t="shared" si="53"/>
        <v>10</v>
      </c>
      <c r="Y34" s="12">
        <f t="shared" si="8"/>
        <v>0</v>
      </c>
      <c r="Z34" s="8">
        <f t="shared" si="9"/>
        <v>0</v>
      </c>
      <c r="AA34" s="13">
        <f t="shared" si="54"/>
        <v>0</v>
      </c>
      <c r="AB34" s="5">
        <f t="shared" si="10"/>
        <v>0</v>
      </c>
      <c r="AC34" s="5"/>
      <c r="AD34" s="16">
        <f t="shared" si="11"/>
        <v>0.11946246774978325</v>
      </c>
      <c r="AE34" s="10">
        <f t="shared" si="55"/>
        <v>0</v>
      </c>
      <c r="AF34">
        <f t="shared" si="12"/>
        <v>0</v>
      </c>
      <c r="AG34" s="13">
        <f t="shared" si="13"/>
        <v>0</v>
      </c>
      <c r="AH34" s="13"/>
      <c r="AI34" s="14">
        <f t="shared" si="56"/>
        <v>12.600000000000001</v>
      </c>
      <c r="AJ34" s="4">
        <f t="shared" si="57"/>
        <v>12.600000000000001</v>
      </c>
      <c r="AK34" s="4">
        <f t="shared" si="14"/>
        <v>19.800000000000004</v>
      </c>
      <c r="AL34" s="15">
        <f t="shared" si="15"/>
        <v>0.99624915397818692</v>
      </c>
      <c r="AM34" s="7">
        <f t="shared" si="16"/>
        <v>0</v>
      </c>
      <c r="AN34" s="7">
        <f t="shared" si="71"/>
        <v>0.99624915397818692</v>
      </c>
      <c r="AO34" s="15">
        <f t="shared" si="18"/>
        <v>0.99624915397818692</v>
      </c>
      <c r="AP34" s="17">
        <f t="shared" si="19"/>
        <v>0.49613844041247124</v>
      </c>
      <c r="AQ34" s="15">
        <f t="shared" si="20"/>
        <v>0.20605612763379838</v>
      </c>
      <c r="AR34" s="15">
        <f t="shared" si="21"/>
        <v>0.20605612763379838</v>
      </c>
      <c r="AS34" s="15"/>
      <c r="AT34" s="12">
        <f t="shared" si="58"/>
        <v>158.40000000000003</v>
      </c>
      <c r="AU34" s="12">
        <f t="shared" si="22"/>
        <v>150.29130094299495</v>
      </c>
      <c r="AV34" s="12">
        <f t="shared" si="23"/>
        <v>150.29130094299498</v>
      </c>
      <c r="AW34" s="12">
        <f t="shared" si="24"/>
        <v>150.29130094299498</v>
      </c>
      <c r="AX34" s="8"/>
      <c r="AY34" s="13">
        <f>INDEX(Klima!$B$1:$E$520,MATCH(Vandbalance!$F34,Klima!$B$1:$B$520,0),MATCH(Vandbalance!$AY$11,Klima!$B$1:$E$1,0))</f>
        <v>0</v>
      </c>
      <c r="AZ34" s="13">
        <f t="shared" si="59"/>
        <v>0</v>
      </c>
      <c r="BA34" s="13">
        <f t="shared" si="25"/>
        <v>0</v>
      </c>
      <c r="BC34" s="16">
        <f>INDEX(Klima!$B$1:$E$520,MATCH(Vandbalance!$F34,Klima!$B$1:$B$520,0),MATCH($BC$11,Klima!$B$1:$E$1,0))</f>
        <v>4.3493671417236301</v>
      </c>
      <c r="BD34" s="16"/>
      <c r="BE34" s="16">
        <f t="shared" si="26"/>
        <v>3.7684939249758047</v>
      </c>
      <c r="BF34" s="16">
        <f t="shared" si="27"/>
        <v>0.58087321674782555</v>
      </c>
      <c r="BG34" s="16">
        <f t="shared" si="28"/>
        <v>0.58087321674782555</v>
      </c>
      <c r="BH34" s="16">
        <f t="shared" si="29"/>
        <v>0</v>
      </c>
      <c r="BI34" s="2"/>
      <c r="BJ34" s="16">
        <f t="shared" si="30"/>
        <v>0.50011071356571568</v>
      </c>
      <c r="BK34" s="5">
        <f t="shared" si="60"/>
        <v>0.50011071356571568</v>
      </c>
      <c r="BL34" s="5">
        <f t="shared" si="31"/>
        <v>0.50011071356571568</v>
      </c>
      <c r="BM34" s="5">
        <f t="shared" si="32"/>
        <v>151.28755009697315</v>
      </c>
      <c r="BN34" s="5">
        <f t="shared" si="61"/>
        <v>0.50011071356571568</v>
      </c>
      <c r="BO34" s="5">
        <f t="shared" si="33"/>
        <v>151.28755009697315</v>
      </c>
      <c r="BP34" s="5">
        <f t="shared" si="34"/>
        <v>0.50011071356571568</v>
      </c>
      <c r="BQ34" s="5"/>
      <c r="BR34" s="16">
        <f t="shared" si="35"/>
        <v>0</v>
      </c>
      <c r="BS34" s="5">
        <f t="shared" si="36"/>
        <v>0</v>
      </c>
      <c r="BT34" s="5"/>
      <c r="BU34" s="13">
        <f t="shared" si="37"/>
        <v>0</v>
      </c>
      <c r="BV34" s="5">
        <f t="shared" si="38"/>
        <v>0</v>
      </c>
      <c r="BW34" s="5"/>
      <c r="BX34" s="13">
        <f t="shared" si="39"/>
        <v>0</v>
      </c>
      <c r="BY34" s="5"/>
      <c r="BZ34" s="16">
        <f t="shared" si="40"/>
        <v>0.58087321674782555</v>
      </c>
      <c r="CA34" s="16"/>
      <c r="CB34" s="29">
        <f t="shared" si="41"/>
        <v>0</v>
      </c>
      <c r="CC34" s="28">
        <f t="shared" si="42"/>
        <v>0</v>
      </c>
      <c r="CD34" s="28"/>
      <c r="CE34" s="16">
        <f t="shared" si="43"/>
        <v>0.29008231277867286</v>
      </c>
      <c r="CF34" s="31">
        <f t="shared" si="44"/>
        <v>0.49613844041247124</v>
      </c>
      <c r="CG34" s="20"/>
      <c r="CH34" s="16">
        <f t="shared" si="45"/>
        <v>0.29008231277867286</v>
      </c>
      <c r="CI34" s="2">
        <f t="shared" si="62"/>
        <v>0.29008231277867286</v>
      </c>
      <c r="CJ34" s="5"/>
      <c r="CK34" s="13">
        <f t="shared" si="46"/>
        <v>0.79019302634438859</v>
      </c>
      <c r="CL34" s="13"/>
      <c r="CM34" s="13">
        <f t="shared" si="63"/>
        <v>0</v>
      </c>
      <c r="CN34" s="5">
        <f t="shared" si="47"/>
        <v>0</v>
      </c>
      <c r="CO34" s="5">
        <f t="shared" si="48"/>
        <v>0</v>
      </c>
      <c r="CP34" s="5"/>
      <c r="CQ34" s="13">
        <f t="shared" si="64"/>
        <v>0</v>
      </c>
      <c r="CR34" s="5">
        <f t="shared" si="49"/>
        <v>0</v>
      </c>
      <c r="CS34" s="5">
        <f t="shared" si="50"/>
        <v>0</v>
      </c>
      <c r="CT34" s="5"/>
      <c r="CU34">
        <f>INDEX(Tilladeligt_underskud,MATCH('Afgrødemodel 1'!$AU$2,Konstanter!$A$75:$A$90,0),MATCH('Afgrødemodel 1'!M30,Konstanter!$B$73:$F$73,0))</f>
        <v>100</v>
      </c>
      <c r="CV34">
        <f>INDEX(Utilladeligt_underskud,MATCH('Afgrødemodel 1'!$AU$2,Konstanter!$I$75:$I$90,0),MATCH('Afgrødemodel 1'!M30,Konstanter!$J$73:$N$73,0))</f>
        <v>100</v>
      </c>
      <c r="CW34">
        <f t="shared" si="65"/>
        <v>12.600000000000001</v>
      </c>
      <c r="CX34">
        <f t="shared" si="66"/>
        <v>12.600000000000001</v>
      </c>
      <c r="CY34" s="8">
        <f t="shared" si="67"/>
        <v>12.393943872366203</v>
      </c>
      <c r="CZ34" s="8">
        <f t="shared" si="68"/>
        <v>20.502642929371262</v>
      </c>
      <c r="DA34" s="8">
        <f t="shared" si="69"/>
        <v>20.502642929371262</v>
      </c>
    </row>
    <row r="35" spans="4:105" x14ac:dyDescent="0.2">
      <c r="D35" s="18">
        <f t="shared" si="70"/>
        <v>43212</v>
      </c>
      <c r="E35" s="18" t="str">
        <f>IF(G35=1,'Ark4'!$C$4,IF(G35=2,'Ark4'!$C$5,IF(G35=3,'Ark4'!$C$6,IF(G35=4,'Ark4'!$C$7,""))))</f>
        <v>Vårbyg</v>
      </c>
      <c r="F35" s="8">
        <f t="shared" si="51"/>
        <v>43212</v>
      </c>
      <c r="G35" s="2">
        <f>IF(AND($D35&gt;='Ark4'!$D$4,Vandbalance!$D35&lt;='Ark4'!$E$4),1,IF(AND(Vandbalance!$D35&gt;='Ark4'!$D$5,Vandbalance!$D35&lt;='Ark4'!$E$5),2,IF(AND(Vandbalance!$D35&gt;='Ark4'!$D$6,Vandbalance!$D35&lt;='Ark4'!$E$6),3,IF(AND(Vandbalance!$D35&gt;='Ark4'!$D$7,Vandbalance!$D35&lt;='Ark4'!$E$7),4,""))))</f>
        <v>1</v>
      </c>
      <c r="H35" s="2">
        <f t="shared" si="52"/>
        <v>0.27386307265918697</v>
      </c>
      <c r="I35" s="2">
        <f>IF(G35=1,VLOOKUP($D35,'Afgrødemodel 1'!$AA$10:$AB$405,2,FALSE),IF(G35=2,VLOOKUP($D35,'Afgrødemodel 2'!$AA$10:$AB$405,2,FALSE),IF(G35=3,VLOOKUP($D35,'Afgrødemodel 3'!$AA$10:$AB$405,2,FALSE),IF(G35=4,VLOOKUP($D35,'Afgrødemodel 4'!$AA$10:$AB$405,2,FALSE),""))))</f>
        <v>0.27386307265918697</v>
      </c>
      <c r="J35" s="2">
        <f>IF(G35=1,VLOOKUP($D35,'Afgrødemodel 1'!$AH$10:$AJ$405,3,FALSE),IF(G35=2,VLOOKUP($D35,'Afgrødemodel 2'!$AH$10:$AJ$405,3,FALSE),IF(G35=3,VLOOKUP($D35,'Afgrødemodel 3'!$AH$10:$AJ$405,3,FALSE),IF(G35=4,VLOOKUP($D35,'Afgrødemodel 4'!$AH$10:$AJ$405,3,FALSE),0))))</f>
        <v>0</v>
      </c>
      <c r="K35" s="2">
        <f>IF(G35=1,VLOOKUP($D35,'Afgrødemodel 1'!$AQ$10:$AR$405,2,FALSE),IF(G35=2,VLOOKUP($D35,'Afgrødemodel 2'!$AQ$10:$AR$405,2,FALSE),IF(G35=3,VLOOKUP($D35,'Afgrødemodel 3'!$AQ$10:$AR$405,2,FALSE),IF(G35=4,VLOOKUP($D35,'Afgrødemodel 4'!$AQ$10:$AR$405,2,FALSE),0))))</f>
        <v>75</v>
      </c>
      <c r="L35">
        <f>IF('Afgrødemodel 1'!$BB$4=0,300,'Afgrødemodel 1'!$BB$4)</f>
        <v>300</v>
      </c>
      <c r="M35">
        <f>IF(G35=1,MIN('Afgrødemodel 1'!$AW$44,'Afgrødemodel 1'!$AW$48),IF(G35=2,MIN('Afgrødemodel 2'!$AW$44,'Afgrødemodel 2'!$AW$48),IF(G35=3,MIN('Afgrødemodel 3'!$AW$44,'Afgrødemodel 3'!$AW$48),IF(G35=4,MIN('Afgrødemodel 4'!$AW$44,'Afgrødemodel 4'!$AW$48),""))))</f>
        <v>900</v>
      </c>
      <c r="N35" s="13">
        <f t="shared" si="0"/>
        <v>0</v>
      </c>
      <c r="O35" s="5">
        <f t="shared" si="1"/>
        <v>0</v>
      </c>
      <c r="P35" s="13">
        <f t="shared" si="2"/>
        <v>0</v>
      </c>
      <c r="Q35" s="13">
        <f t="shared" si="3"/>
        <v>0</v>
      </c>
      <c r="R35" s="20"/>
      <c r="S35" s="13">
        <f t="shared" si="4"/>
        <v>0</v>
      </c>
      <c r="T35" s="13">
        <f t="shared" si="5"/>
        <v>0</v>
      </c>
      <c r="U35" s="13">
        <f t="shared" si="6"/>
        <v>0</v>
      </c>
      <c r="V35" s="5">
        <f t="shared" si="7"/>
        <v>0</v>
      </c>
      <c r="W35" s="5"/>
      <c r="X35" s="10">
        <f t="shared" si="53"/>
        <v>10</v>
      </c>
      <c r="Y35" s="12">
        <f t="shared" si="8"/>
        <v>0</v>
      </c>
      <c r="Z35" s="8">
        <f t="shared" si="9"/>
        <v>0</v>
      </c>
      <c r="AA35" s="13">
        <f t="shared" si="54"/>
        <v>0</v>
      </c>
      <c r="AB35" s="5">
        <f t="shared" si="10"/>
        <v>0</v>
      </c>
      <c r="AC35" s="5"/>
      <c r="AD35" s="16">
        <f t="shared" si="11"/>
        <v>0.13693153632959348</v>
      </c>
      <c r="AE35" s="10">
        <f t="shared" si="55"/>
        <v>0</v>
      </c>
      <c r="AF35">
        <f t="shared" si="12"/>
        <v>0</v>
      </c>
      <c r="AG35" s="13">
        <f t="shared" si="13"/>
        <v>0</v>
      </c>
      <c r="AH35" s="13"/>
      <c r="AI35" s="14">
        <f t="shared" si="56"/>
        <v>15.750000000000002</v>
      </c>
      <c r="AJ35" s="4">
        <f t="shared" si="57"/>
        <v>15.750000000000002</v>
      </c>
      <c r="AK35" s="4">
        <f t="shared" si="14"/>
        <v>22.5</v>
      </c>
      <c r="AL35" s="15">
        <f t="shared" si="15"/>
        <v>3.1948035895683575</v>
      </c>
      <c r="AM35" s="7">
        <f t="shared" si="16"/>
        <v>0.25757015954224799</v>
      </c>
      <c r="AN35" s="7">
        <f t="shared" si="71"/>
        <v>3.1948035895683575</v>
      </c>
      <c r="AO35" s="15">
        <f t="shared" si="18"/>
        <v>3.1948035895683575</v>
      </c>
      <c r="AP35" s="17">
        <f t="shared" si="19"/>
        <v>3.018421289871613</v>
      </c>
      <c r="AQ35" s="15">
        <f t="shared" si="20"/>
        <v>2.7797451877007302</v>
      </c>
      <c r="AR35" s="15">
        <f t="shared" si="21"/>
        <v>2.7797451877007302</v>
      </c>
      <c r="AS35" s="15"/>
      <c r="AT35" s="12">
        <f t="shared" si="58"/>
        <v>155.25000000000003</v>
      </c>
      <c r="AU35" s="12">
        <f t="shared" si="22"/>
        <v>147.30255348106041</v>
      </c>
      <c r="AV35" s="12">
        <f t="shared" si="23"/>
        <v>147.30255348106041</v>
      </c>
      <c r="AW35" s="12">
        <f t="shared" si="24"/>
        <v>147.30255348106041</v>
      </c>
      <c r="AX35" s="8"/>
      <c r="AY35" s="13">
        <f>INDEX(Klima!$B$1:$E$520,MATCH(Vandbalance!$F35,Klima!$B$1:$B$520,0),MATCH(Vandbalance!$AY$11,Klima!$B$1:$E$1,0))</f>
        <v>0</v>
      </c>
      <c r="AZ35" s="13">
        <f t="shared" si="59"/>
        <v>0</v>
      </c>
      <c r="BA35" s="13">
        <f t="shared" si="25"/>
        <v>0</v>
      </c>
      <c r="BC35" s="16">
        <f>INDEX(Klima!$B$1:$E$520,MATCH(Vandbalance!$F35,Klima!$B$1:$B$520,0),MATCH($BC$11,Klima!$B$1:$E$1,0))</f>
        <v>1.5746835470199501</v>
      </c>
      <c r="BD35" s="16"/>
      <c r="BE35" s="16">
        <f t="shared" si="26"/>
        <v>1.3360754339355188</v>
      </c>
      <c r="BF35" s="16">
        <f t="shared" si="27"/>
        <v>0.23860811308443139</v>
      </c>
      <c r="BG35" s="16">
        <f t="shared" si="28"/>
        <v>0.23860811308443139</v>
      </c>
      <c r="BH35" s="16">
        <f t="shared" si="29"/>
        <v>0</v>
      </c>
      <c r="BI35" s="2"/>
      <c r="BJ35" s="16">
        <f t="shared" si="30"/>
        <v>0.17638229969674474</v>
      </c>
      <c r="BK35" s="5">
        <f t="shared" si="60"/>
        <v>0.17638229969674474</v>
      </c>
      <c r="BL35" s="5">
        <f t="shared" si="31"/>
        <v>0.17638229969674474</v>
      </c>
      <c r="BM35" s="5">
        <f t="shared" si="32"/>
        <v>150.49735707062877</v>
      </c>
      <c r="BN35" s="5">
        <f t="shared" si="61"/>
        <v>0.17638229969674474</v>
      </c>
      <c r="BO35" s="5">
        <f t="shared" si="33"/>
        <v>150.49735707062877</v>
      </c>
      <c r="BP35" s="5">
        <f t="shared" si="34"/>
        <v>0.17638229969674474</v>
      </c>
      <c r="BQ35" s="5"/>
      <c r="BR35" s="16">
        <f t="shared" si="35"/>
        <v>0</v>
      </c>
      <c r="BS35" s="5">
        <f t="shared" si="36"/>
        <v>0</v>
      </c>
      <c r="BT35" s="5"/>
      <c r="BU35" s="13">
        <f t="shared" si="37"/>
        <v>0</v>
      </c>
      <c r="BV35" s="5">
        <f t="shared" si="38"/>
        <v>0</v>
      </c>
      <c r="BW35" s="5"/>
      <c r="BX35" s="13">
        <f t="shared" si="39"/>
        <v>0</v>
      </c>
      <c r="BY35" s="5"/>
      <c r="BZ35" s="16">
        <f t="shared" si="40"/>
        <v>0.23860811308443139</v>
      </c>
      <c r="CA35" s="16"/>
      <c r="CB35" s="29">
        <f t="shared" si="41"/>
        <v>0</v>
      </c>
      <c r="CC35" s="28">
        <f t="shared" si="42"/>
        <v>0</v>
      </c>
      <c r="CD35" s="28"/>
      <c r="CE35" s="16">
        <f t="shared" si="43"/>
        <v>0.23867610217088284</v>
      </c>
      <c r="CF35" s="31">
        <f t="shared" si="44"/>
        <v>3.018421289871613</v>
      </c>
      <c r="CG35" s="20"/>
      <c r="CH35" s="16">
        <f t="shared" si="45"/>
        <v>0.23867610217088284</v>
      </c>
      <c r="CI35" s="2">
        <f t="shared" si="62"/>
        <v>0.23867610217088284</v>
      </c>
      <c r="CJ35" s="5"/>
      <c r="CK35" s="13">
        <f t="shared" si="46"/>
        <v>0.41505840186762755</v>
      </c>
      <c r="CL35" s="13"/>
      <c r="CM35" s="13">
        <f t="shared" si="63"/>
        <v>0</v>
      </c>
      <c r="CN35" s="5">
        <f t="shared" si="47"/>
        <v>0</v>
      </c>
      <c r="CO35" s="5">
        <f t="shared" si="48"/>
        <v>0</v>
      </c>
      <c r="CP35" s="5"/>
      <c r="CQ35" s="13">
        <f t="shared" si="64"/>
        <v>0</v>
      </c>
      <c r="CR35" s="5">
        <f t="shared" si="49"/>
        <v>0</v>
      </c>
      <c r="CS35" s="5">
        <f t="shared" si="50"/>
        <v>0</v>
      </c>
      <c r="CT35" s="5"/>
      <c r="CU35">
        <f>INDEX(Tilladeligt_underskud,MATCH('Afgrødemodel 1'!$AU$2,Konstanter!$A$75:$A$90,0),MATCH('Afgrødemodel 1'!M31,Konstanter!$B$73:$F$73,0))</f>
        <v>100</v>
      </c>
      <c r="CV35">
        <f>INDEX(Utilladeligt_underskud,MATCH('Afgrødemodel 1'!$AU$2,Konstanter!$I$75:$I$90,0),MATCH('Afgrødemodel 1'!M31,Konstanter!$J$73:$N$73,0))</f>
        <v>100</v>
      </c>
      <c r="CW35">
        <f t="shared" si="65"/>
        <v>15.750000000000002</v>
      </c>
      <c r="CX35">
        <f t="shared" si="66"/>
        <v>15.750000000000002</v>
      </c>
      <c r="CY35" s="8">
        <f t="shared" si="67"/>
        <v>12.970254812299272</v>
      </c>
      <c r="CZ35" s="8">
        <f t="shared" si="68"/>
        <v>20.917701331238874</v>
      </c>
      <c r="DA35" s="8">
        <f t="shared" si="69"/>
        <v>20.917701331238874</v>
      </c>
    </row>
    <row r="36" spans="4:105" x14ac:dyDescent="0.2">
      <c r="D36" s="18">
        <f t="shared" si="70"/>
        <v>43213</v>
      </c>
      <c r="E36" s="18" t="str">
        <f>IF(G36=1,'Ark4'!$C$4,IF(G36=2,'Ark4'!$C$5,IF(G36=3,'Ark4'!$C$6,IF(G36=4,'Ark4'!$C$7,""))))</f>
        <v>Vårbyg</v>
      </c>
      <c r="F36" s="8">
        <f t="shared" si="51"/>
        <v>43213</v>
      </c>
      <c r="G36" s="2">
        <f>IF(AND($D36&gt;='Ark4'!$D$4,Vandbalance!$D36&lt;='Ark4'!$E$4),1,IF(AND(Vandbalance!$D36&gt;='Ark4'!$D$5,Vandbalance!$D36&lt;='Ark4'!$E$5),2,IF(AND(Vandbalance!$D36&gt;='Ark4'!$D$6,Vandbalance!$D36&lt;='Ark4'!$E$6),3,IF(AND(Vandbalance!$D36&gt;='Ark4'!$D$7,Vandbalance!$D36&lt;='Ark4'!$E$7),4,""))))</f>
        <v>1</v>
      </c>
      <c r="H36" s="2">
        <f t="shared" si="52"/>
        <v>0.32517296308773846</v>
      </c>
      <c r="I36" s="2">
        <f>IF(G36=1,VLOOKUP($D36,'Afgrødemodel 1'!$AA$10:$AB$405,2,FALSE),IF(G36=2,VLOOKUP($D36,'Afgrødemodel 2'!$AA$10:$AB$405,2,FALSE),IF(G36=3,VLOOKUP($D36,'Afgrødemodel 3'!$AA$10:$AB$405,2,FALSE),IF(G36=4,VLOOKUP($D36,'Afgrødemodel 4'!$AA$10:$AB$405,2,FALSE),""))))</f>
        <v>0.32517296308773846</v>
      </c>
      <c r="J36" s="2">
        <f>IF(G36=1,VLOOKUP($D36,'Afgrødemodel 1'!$AH$10:$AJ$405,3,FALSE),IF(G36=2,VLOOKUP($D36,'Afgrødemodel 2'!$AH$10:$AJ$405,3,FALSE),IF(G36=3,VLOOKUP($D36,'Afgrødemodel 3'!$AH$10:$AJ$405,3,FALSE),IF(G36=4,VLOOKUP($D36,'Afgrødemodel 4'!$AH$10:$AJ$405,3,FALSE),0))))</f>
        <v>0</v>
      </c>
      <c r="K36" s="2">
        <f>IF(G36=1,VLOOKUP($D36,'Afgrødemodel 1'!$AQ$10:$AR$405,2,FALSE),IF(G36=2,VLOOKUP($D36,'Afgrødemodel 2'!$AQ$10:$AR$405,2,FALSE),IF(G36=3,VLOOKUP($D36,'Afgrødemodel 3'!$AQ$10:$AR$405,2,FALSE),IF(G36=4,VLOOKUP($D36,'Afgrødemodel 4'!$AQ$10:$AR$405,2,FALSE),0))))</f>
        <v>90</v>
      </c>
      <c r="L36">
        <f>IF('Afgrødemodel 1'!$BB$4=0,300,'Afgrødemodel 1'!$BB$4)</f>
        <v>300</v>
      </c>
      <c r="M36">
        <f>IF(G36=1,MIN('Afgrødemodel 1'!$AW$44,'Afgrødemodel 1'!$AW$48),IF(G36=2,MIN('Afgrødemodel 2'!$AW$44,'Afgrødemodel 2'!$AW$48),IF(G36=3,MIN('Afgrødemodel 3'!$AW$44,'Afgrødemodel 3'!$AW$48),IF(G36=4,MIN('Afgrødemodel 4'!$AW$44,'Afgrødemodel 4'!$AW$48),""))))</f>
        <v>900</v>
      </c>
      <c r="N36" s="13">
        <f t="shared" si="0"/>
        <v>0</v>
      </c>
      <c r="O36" s="5">
        <f t="shared" si="1"/>
        <v>0</v>
      </c>
      <c r="P36" s="13">
        <f t="shared" si="2"/>
        <v>0</v>
      </c>
      <c r="Q36" s="13">
        <f t="shared" si="3"/>
        <v>0</v>
      </c>
      <c r="R36" s="20"/>
      <c r="S36" s="13">
        <f t="shared" si="4"/>
        <v>0</v>
      </c>
      <c r="T36" s="13">
        <f t="shared" si="5"/>
        <v>0</v>
      </c>
      <c r="U36" s="13">
        <f t="shared" si="6"/>
        <v>0</v>
      </c>
      <c r="V36" s="5">
        <f t="shared" si="7"/>
        <v>0</v>
      </c>
      <c r="W36" s="5"/>
      <c r="X36" s="10">
        <f t="shared" si="53"/>
        <v>10</v>
      </c>
      <c r="Y36" s="12">
        <f t="shared" si="8"/>
        <v>5.7413518456130769E-2</v>
      </c>
      <c r="Z36" s="8">
        <f t="shared" si="9"/>
        <v>5.7413518456130769E-2</v>
      </c>
      <c r="AA36" s="13">
        <f t="shared" si="54"/>
        <v>0</v>
      </c>
      <c r="AB36" s="5">
        <f t="shared" si="10"/>
        <v>0</v>
      </c>
      <c r="AC36" s="5"/>
      <c r="AD36" s="16">
        <f t="shared" si="11"/>
        <v>0.16258648154386923</v>
      </c>
      <c r="AE36" s="10">
        <f t="shared" si="55"/>
        <v>0.16258648154386923</v>
      </c>
      <c r="AF36">
        <f t="shared" si="12"/>
        <v>0.22</v>
      </c>
      <c r="AG36" s="13">
        <f t="shared" si="13"/>
        <v>0</v>
      </c>
      <c r="AH36" s="13"/>
      <c r="AI36" s="14">
        <f t="shared" si="56"/>
        <v>18.900000000000002</v>
      </c>
      <c r="AJ36" s="4">
        <f t="shared" si="57"/>
        <v>18.900000000000002</v>
      </c>
      <c r="AK36" s="4">
        <f t="shared" si="14"/>
        <v>25.200000000000003</v>
      </c>
      <c r="AL36" s="15">
        <f t="shared" si="15"/>
        <v>5.7684926496352888</v>
      </c>
      <c r="AM36" s="7">
        <f t="shared" si="16"/>
        <v>3.3356942252408763</v>
      </c>
      <c r="AN36" s="7">
        <f t="shared" si="71"/>
        <v>5.7684926496352888</v>
      </c>
      <c r="AO36" s="15">
        <f t="shared" si="18"/>
        <v>5.8259061680914197</v>
      </c>
      <c r="AP36" s="17">
        <f t="shared" si="19"/>
        <v>5.358400494774064</v>
      </c>
      <c r="AQ36" s="15">
        <f t="shared" si="20"/>
        <v>4.8505249751402228</v>
      </c>
      <c r="AR36" s="15">
        <f t="shared" si="21"/>
        <v>4.8505249751402228</v>
      </c>
      <c r="AS36" s="15"/>
      <c r="AT36" s="12">
        <f t="shared" si="58"/>
        <v>152.10000000000002</v>
      </c>
      <c r="AU36" s="12">
        <f t="shared" si="22"/>
        <v>144.31380601912585</v>
      </c>
      <c r="AV36" s="12">
        <f t="shared" si="23"/>
        <v>144.31380601912585</v>
      </c>
      <c r="AW36" s="12">
        <f t="shared" si="24"/>
        <v>144.31380601912585</v>
      </c>
      <c r="AX36" s="8"/>
      <c r="AY36" s="13">
        <f>INDEX(Klima!$B$1:$E$520,MATCH(Vandbalance!$F36,Klima!$B$1:$B$520,0),MATCH(Vandbalance!$AY$11,Klima!$B$1:$E$1,0))</f>
        <v>0.22</v>
      </c>
      <c r="AZ36" s="13">
        <f t="shared" si="59"/>
        <v>-0.22</v>
      </c>
      <c r="BA36" s="13">
        <f t="shared" si="25"/>
        <v>5.7413518456130769E-2</v>
      </c>
      <c r="BC36" s="16">
        <f>INDEX(Klima!$B$1:$E$520,MATCH(Vandbalance!$F36,Klima!$B$1:$B$520,0),MATCH($BC$11,Klima!$B$1:$E$1,0))</f>
        <v>3.7860758304595898</v>
      </c>
      <c r="BD36" s="16"/>
      <c r="BE36" s="16">
        <f t="shared" si="26"/>
        <v>3.1149913126903992</v>
      </c>
      <c r="BF36" s="16">
        <f t="shared" si="27"/>
        <v>0.67108451776919054</v>
      </c>
      <c r="BG36" s="16">
        <f t="shared" si="28"/>
        <v>0.67108451776919054</v>
      </c>
      <c r="BH36" s="16">
        <f t="shared" si="29"/>
        <v>0</v>
      </c>
      <c r="BI36" s="2"/>
      <c r="BJ36" s="16">
        <f t="shared" si="30"/>
        <v>0.46750567331735593</v>
      </c>
      <c r="BK36" s="5">
        <f t="shared" si="60"/>
        <v>0.46750567331735593</v>
      </c>
      <c r="BL36" s="5">
        <f t="shared" si="31"/>
        <v>0.46750567331735593</v>
      </c>
      <c r="BM36" s="5">
        <f t="shared" si="32"/>
        <v>150.08229866876113</v>
      </c>
      <c r="BN36" s="5">
        <f t="shared" si="61"/>
        <v>0.41009215486122519</v>
      </c>
      <c r="BO36" s="5">
        <f t="shared" si="33"/>
        <v>150.13971218721727</v>
      </c>
      <c r="BP36" s="5">
        <f t="shared" si="34"/>
        <v>0.46750567331735593</v>
      </c>
      <c r="BQ36" s="5"/>
      <c r="BR36" s="16">
        <f t="shared" si="35"/>
        <v>0.16258648154386923</v>
      </c>
      <c r="BS36" s="5">
        <f t="shared" si="36"/>
        <v>0.16258648154386923</v>
      </c>
      <c r="BT36" s="5"/>
      <c r="BU36" s="13">
        <f t="shared" si="37"/>
        <v>0</v>
      </c>
      <c r="BV36" s="5">
        <f t="shared" si="38"/>
        <v>0</v>
      </c>
      <c r="BW36" s="5"/>
      <c r="BX36" s="13">
        <f t="shared" si="39"/>
        <v>0.16258648154386923</v>
      </c>
      <c r="BY36" s="5"/>
      <c r="BZ36" s="16">
        <f t="shared" si="40"/>
        <v>0.5084980362253213</v>
      </c>
      <c r="CA36" s="16"/>
      <c r="CB36" s="29">
        <f t="shared" si="41"/>
        <v>0</v>
      </c>
      <c r="CC36" s="28">
        <f t="shared" si="42"/>
        <v>0</v>
      </c>
      <c r="CD36" s="28"/>
      <c r="CE36" s="16">
        <f t="shared" si="43"/>
        <v>0.50787551963384137</v>
      </c>
      <c r="CF36" s="31">
        <f t="shared" si="44"/>
        <v>5.358400494774064</v>
      </c>
      <c r="CG36" s="20"/>
      <c r="CH36" s="16">
        <f t="shared" si="45"/>
        <v>0.50787551963384137</v>
      </c>
      <c r="CI36" s="2">
        <f t="shared" si="62"/>
        <v>0.50787551963384137</v>
      </c>
      <c r="CJ36" s="5"/>
      <c r="CK36" s="13">
        <f t="shared" si="46"/>
        <v>1.1379676744950666</v>
      </c>
      <c r="CL36" s="13"/>
      <c r="CM36" s="13">
        <f t="shared" si="63"/>
        <v>0</v>
      </c>
      <c r="CN36" s="5">
        <f t="shared" si="47"/>
        <v>0</v>
      </c>
      <c r="CO36" s="5">
        <f t="shared" si="48"/>
        <v>0</v>
      </c>
      <c r="CP36" s="5"/>
      <c r="CQ36" s="13">
        <f t="shared" si="64"/>
        <v>0</v>
      </c>
      <c r="CR36" s="5">
        <f t="shared" si="49"/>
        <v>0</v>
      </c>
      <c r="CS36" s="5">
        <f t="shared" si="50"/>
        <v>0</v>
      </c>
      <c r="CT36" s="5"/>
      <c r="CU36">
        <f>INDEX(Tilladeligt_underskud,MATCH('Afgrødemodel 1'!$AU$2,Konstanter!$A$75:$A$90,0),MATCH('Afgrødemodel 1'!M32,Konstanter!$B$73:$F$73,0))</f>
        <v>100</v>
      </c>
      <c r="CV36">
        <f>INDEX(Utilladeligt_underskud,MATCH('Afgrødemodel 1'!$AU$2,Konstanter!$I$75:$I$90,0),MATCH('Afgrødemodel 1'!M32,Konstanter!$J$73:$N$73,0))</f>
        <v>100</v>
      </c>
      <c r="CW36">
        <f t="shared" si="65"/>
        <v>18.900000000000002</v>
      </c>
      <c r="CX36">
        <f t="shared" si="66"/>
        <v>18.900000000000002</v>
      </c>
      <c r="CY36" s="8">
        <f t="shared" si="67"/>
        <v>14.049475024859779</v>
      </c>
      <c r="CZ36" s="8">
        <f t="shared" si="68"/>
        <v>21.835669005733962</v>
      </c>
      <c r="DA36" s="8">
        <f t="shared" si="69"/>
        <v>21.835669005733962</v>
      </c>
    </row>
    <row r="37" spans="4:105" x14ac:dyDescent="0.2">
      <c r="D37" s="18">
        <f t="shared" si="70"/>
        <v>43214</v>
      </c>
      <c r="E37" s="18" t="str">
        <f>IF(G37=1,'Ark4'!$C$4,IF(G37=2,'Ark4'!$C$5,IF(G37=3,'Ark4'!$C$6,IF(G37=4,'Ark4'!$C$7,""))))</f>
        <v>Vårbyg</v>
      </c>
      <c r="F37" s="8">
        <f t="shared" si="51"/>
        <v>43214</v>
      </c>
      <c r="G37" s="2">
        <f>IF(AND($D37&gt;='Ark4'!$D$4,Vandbalance!$D37&lt;='Ark4'!$E$4),1,IF(AND(Vandbalance!$D37&gt;='Ark4'!$D$5,Vandbalance!$D37&lt;='Ark4'!$E$5),2,IF(AND(Vandbalance!$D37&gt;='Ark4'!$D$6,Vandbalance!$D37&lt;='Ark4'!$E$6),3,IF(AND(Vandbalance!$D37&gt;='Ark4'!$D$7,Vandbalance!$D37&lt;='Ark4'!$E$7),4,""))))</f>
        <v>1</v>
      </c>
      <c r="H37" s="2">
        <f t="shared" si="52"/>
        <v>0.3688682157019556</v>
      </c>
      <c r="I37" s="2">
        <f>IF(G37=1,VLOOKUP($D37,'Afgrødemodel 1'!$AA$10:$AB$405,2,FALSE),IF(G37=2,VLOOKUP($D37,'Afgrødemodel 2'!$AA$10:$AB$405,2,FALSE),IF(G37=3,VLOOKUP($D37,'Afgrødemodel 3'!$AA$10:$AB$405,2,FALSE),IF(G37=4,VLOOKUP($D37,'Afgrødemodel 4'!$AA$10:$AB$405,2,FALSE),""))))</f>
        <v>0.3688682157019556</v>
      </c>
      <c r="J37" s="2">
        <f>IF(G37=1,VLOOKUP($D37,'Afgrødemodel 1'!$AH$10:$AJ$405,3,FALSE),IF(G37=2,VLOOKUP($D37,'Afgrødemodel 2'!$AH$10:$AJ$405,3,FALSE),IF(G37=3,VLOOKUP($D37,'Afgrødemodel 3'!$AH$10:$AJ$405,3,FALSE),IF(G37=4,VLOOKUP($D37,'Afgrødemodel 4'!$AH$10:$AJ$405,3,FALSE),0))))</f>
        <v>0</v>
      </c>
      <c r="K37" s="2">
        <f>IF(G37=1,VLOOKUP($D37,'Afgrødemodel 1'!$AQ$10:$AR$405,2,FALSE),IF(G37=2,VLOOKUP($D37,'Afgrødemodel 2'!$AQ$10:$AR$405,2,FALSE),IF(G37=3,VLOOKUP($D37,'Afgrødemodel 3'!$AQ$10:$AR$405,2,FALSE),IF(G37=4,VLOOKUP($D37,'Afgrødemodel 4'!$AQ$10:$AR$405,2,FALSE),0))))</f>
        <v>105</v>
      </c>
      <c r="L37">
        <f>IF('Afgrødemodel 1'!$BB$4=0,300,'Afgrødemodel 1'!$BB$4)</f>
        <v>300</v>
      </c>
      <c r="M37">
        <f>IF(G37=1,MIN('Afgrødemodel 1'!$AW$44,'Afgrødemodel 1'!$AW$48),IF(G37=2,MIN('Afgrødemodel 2'!$AW$44,'Afgrødemodel 2'!$AW$48),IF(G37=3,MIN('Afgrødemodel 3'!$AW$44,'Afgrødemodel 3'!$AW$48),IF(G37=4,MIN('Afgrødemodel 4'!$AW$44,'Afgrødemodel 4'!$AW$48),""))))</f>
        <v>900</v>
      </c>
      <c r="N37" s="13">
        <f t="shared" si="0"/>
        <v>0</v>
      </c>
      <c r="O37" s="5">
        <f t="shared" si="1"/>
        <v>0</v>
      </c>
      <c r="P37" s="13">
        <f t="shared" si="2"/>
        <v>0</v>
      </c>
      <c r="Q37" s="13">
        <f t="shared" si="3"/>
        <v>0</v>
      </c>
      <c r="R37" s="20"/>
      <c r="S37" s="13">
        <f t="shared" si="4"/>
        <v>0</v>
      </c>
      <c r="T37" s="13">
        <f t="shared" si="5"/>
        <v>0</v>
      </c>
      <c r="U37" s="13">
        <f t="shared" si="6"/>
        <v>0</v>
      </c>
      <c r="V37" s="5">
        <f t="shared" si="7"/>
        <v>0</v>
      </c>
      <c r="W37" s="5"/>
      <c r="X37" s="10">
        <f t="shared" si="53"/>
        <v>10</v>
      </c>
      <c r="Y37" s="12">
        <f t="shared" si="8"/>
        <v>1.1755658921490224</v>
      </c>
      <c r="Z37" s="8">
        <f t="shared" si="9"/>
        <v>1.1755658921490224</v>
      </c>
      <c r="AA37" s="13">
        <f t="shared" si="54"/>
        <v>0</v>
      </c>
      <c r="AB37" s="5">
        <f t="shared" si="10"/>
        <v>0</v>
      </c>
      <c r="AC37" s="5"/>
      <c r="AD37" s="16">
        <f t="shared" si="11"/>
        <v>0.1844341078509778</v>
      </c>
      <c r="AE37" s="10">
        <f t="shared" si="55"/>
        <v>0.1844341078509778</v>
      </c>
      <c r="AF37">
        <f t="shared" si="12"/>
        <v>1.36</v>
      </c>
      <c r="AG37" s="13">
        <f t="shared" si="13"/>
        <v>0</v>
      </c>
      <c r="AH37" s="13"/>
      <c r="AI37" s="14">
        <f t="shared" si="56"/>
        <v>22.05</v>
      </c>
      <c r="AJ37" s="4">
        <f t="shared" si="57"/>
        <v>22.05</v>
      </c>
      <c r="AK37" s="4">
        <f t="shared" si="14"/>
        <v>27.900000000000006</v>
      </c>
      <c r="AL37" s="15">
        <f t="shared" si="15"/>
        <v>7.8392724370747793</v>
      </c>
      <c r="AM37" s="7">
        <f t="shared" si="16"/>
        <v>5.6589458043302594</v>
      </c>
      <c r="AN37" s="7">
        <f t="shared" si="71"/>
        <v>7.8392724370747793</v>
      </c>
      <c r="AO37" s="15">
        <f t="shared" si="18"/>
        <v>9.0148383292238012</v>
      </c>
      <c r="AP37" s="17">
        <f t="shared" si="19"/>
        <v>7.396438726482427</v>
      </c>
      <c r="AQ37" s="15">
        <f t="shared" si="20"/>
        <v>6.7436431981162279</v>
      </c>
      <c r="AR37" s="15">
        <f t="shared" si="21"/>
        <v>6.7436431981162279</v>
      </c>
      <c r="AS37" s="15"/>
      <c r="AT37" s="12">
        <f t="shared" si="58"/>
        <v>148.95000000000002</v>
      </c>
      <c r="AU37" s="12">
        <f t="shared" si="22"/>
        <v>141.32505855719128</v>
      </c>
      <c r="AV37" s="12">
        <f t="shared" si="23"/>
        <v>141.32505855719131</v>
      </c>
      <c r="AW37" s="12">
        <f t="shared" si="24"/>
        <v>141.32505855719131</v>
      </c>
      <c r="AX37" s="8"/>
      <c r="AY37" s="13">
        <f>INDEX(Klima!$B$1:$E$520,MATCH(Vandbalance!$F37,Klima!$B$1:$B$520,0),MATCH(Vandbalance!$AY$11,Klima!$B$1:$E$1,0))</f>
        <v>1.36</v>
      </c>
      <c r="AZ37" s="13">
        <f t="shared" si="59"/>
        <v>-1.36</v>
      </c>
      <c r="BA37" s="13">
        <f t="shared" si="25"/>
        <v>1.1755658921490224</v>
      </c>
      <c r="BC37" s="16">
        <f>INDEX(Klima!$B$1:$E$520,MATCH(Vandbalance!$F37,Klima!$B$1:$B$520,0),MATCH($BC$11,Klima!$B$1:$E$1,0))</f>
        <v>4.2227849960327104</v>
      </c>
      <c r="BD37" s="16"/>
      <c r="BE37" s="16">
        <f t="shared" si="26"/>
        <v>3.384391071982801</v>
      </c>
      <c r="BF37" s="16">
        <f t="shared" si="27"/>
        <v>0.83839392404990953</v>
      </c>
      <c r="BG37" s="16">
        <f t="shared" si="28"/>
        <v>0.83839392404990953</v>
      </c>
      <c r="BH37" s="16">
        <f t="shared" si="29"/>
        <v>0</v>
      </c>
      <c r="BI37" s="2"/>
      <c r="BJ37" s="16">
        <f t="shared" si="30"/>
        <v>1.6183996027413745</v>
      </c>
      <c r="BK37" s="5">
        <f t="shared" si="60"/>
        <v>1.6183996027413745</v>
      </c>
      <c r="BL37" s="5">
        <f t="shared" si="31"/>
        <v>1.6183996027413745</v>
      </c>
      <c r="BM37" s="5">
        <f t="shared" si="32"/>
        <v>149.16433099426607</v>
      </c>
      <c r="BN37" s="5">
        <f t="shared" si="61"/>
        <v>0.44283371059235216</v>
      </c>
      <c r="BO37" s="5">
        <f t="shared" si="33"/>
        <v>150.33989688641509</v>
      </c>
      <c r="BP37" s="5">
        <f t="shared" si="34"/>
        <v>1.6183996027413745</v>
      </c>
      <c r="BQ37" s="5"/>
      <c r="BR37" s="16">
        <f t="shared" si="35"/>
        <v>0.18443410785097777</v>
      </c>
      <c r="BS37" s="5">
        <f t="shared" si="36"/>
        <v>0.18443410785097777</v>
      </c>
      <c r="BT37" s="5"/>
      <c r="BU37" s="13">
        <f t="shared" si="37"/>
        <v>0</v>
      </c>
      <c r="BV37" s="5">
        <f t="shared" si="38"/>
        <v>0</v>
      </c>
      <c r="BW37" s="5"/>
      <c r="BX37" s="13">
        <f t="shared" si="39"/>
        <v>0.18443410785097777</v>
      </c>
      <c r="BY37" s="5"/>
      <c r="BZ37" s="16">
        <f t="shared" si="40"/>
        <v>0.65395981619893173</v>
      </c>
      <c r="CA37" s="16"/>
      <c r="CB37" s="29">
        <f t="shared" si="41"/>
        <v>0</v>
      </c>
      <c r="CC37" s="28">
        <f t="shared" si="42"/>
        <v>0</v>
      </c>
      <c r="CD37" s="28"/>
      <c r="CE37" s="16">
        <f t="shared" si="43"/>
        <v>0.65279552836619925</v>
      </c>
      <c r="CF37" s="31">
        <f t="shared" si="44"/>
        <v>7.396438726482427</v>
      </c>
      <c r="CG37" s="20"/>
      <c r="CH37" s="16">
        <f t="shared" si="45"/>
        <v>0.65279552836619925</v>
      </c>
      <c r="CI37" s="2">
        <f t="shared" si="62"/>
        <v>0.65279552836619925</v>
      </c>
      <c r="CJ37" s="5"/>
      <c r="CK37" s="13">
        <f t="shared" si="46"/>
        <v>2.4556292389585517</v>
      </c>
      <c r="CL37" s="13"/>
      <c r="CM37" s="13">
        <f t="shared" si="63"/>
        <v>0</v>
      </c>
      <c r="CN37" s="5">
        <f t="shared" si="47"/>
        <v>0</v>
      </c>
      <c r="CO37" s="5">
        <f t="shared" si="48"/>
        <v>0</v>
      </c>
      <c r="CP37" s="5"/>
      <c r="CQ37" s="13">
        <f t="shared" si="64"/>
        <v>0</v>
      </c>
      <c r="CR37" s="5">
        <f t="shared" si="49"/>
        <v>0</v>
      </c>
      <c r="CS37" s="5">
        <f t="shared" si="50"/>
        <v>0</v>
      </c>
      <c r="CT37" s="5"/>
      <c r="CU37">
        <f>INDEX(Tilladeligt_underskud,MATCH('Afgrødemodel 1'!$AU$2,Konstanter!$A$75:$A$90,0),MATCH('Afgrødemodel 1'!M33,Konstanter!$B$73:$F$73,0))</f>
        <v>100</v>
      </c>
      <c r="CV37">
        <f>INDEX(Utilladeligt_underskud,MATCH('Afgrødemodel 1'!$AU$2,Konstanter!$I$75:$I$90,0),MATCH('Afgrødemodel 1'!M33,Konstanter!$J$73:$N$73,0))</f>
        <v>100</v>
      </c>
      <c r="CW37">
        <f t="shared" si="65"/>
        <v>22.05</v>
      </c>
      <c r="CX37">
        <f t="shared" si="66"/>
        <v>22.05</v>
      </c>
      <c r="CY37" s="8">
        <f t="shared" si="67"/>
        <v>15.306356801883773</v>
      </c>
      <c r="CZ37" s="8">
        <f t="shared" si="68"/>
        <v>22.931298244692499</v>
      </c>
      <c r="DA37" s="8">
        <f t="shared" si="69"/>
        <v>22.931298244692499</v>
      </c>
    </row>
    <row r="38" spans="4:105" x14ac:dyDescent="0.2">
      <c r="D38" s="18">
        <f t="shared" si="70"/>
        <v>43215</v>
      </c>
      <c r="E38" s="18" t="str">
        <f>IF(G38=1,'Ark4'!$C$4,IF(G38=2,'Ark4'!$C$5,IF(G38=3,'Ark4'!$C$6,IF(G38=4,'Ark4'!$C$7,""))))</f>
        <v>Vårbyg</v>
      </c>
      <c r="F38" s="8">
        <f t="shared" si="51"/>
        <v>43215</v>
      </c>
      <c r="G38" s="2">
        <f>IF(AND($D38&gt;='Ark4'!$D$4,Vandbalance!$D38&lt;='Ark4'!$E$4),1,IF(AND(Vandbalance!$D38&gt;='Ark4'!$D$5,Vandbalance!$D38&lt;='Ark4'!$E$5),2,IF(AND(Vandbalance!$D38&gt;='Ark4'!$D$6,Vandbalance!$D38&lt;='Ark4'!$E$6),3,IF(AND(Vandbalance!$D38&gt;='Ark4'!$D$7,Vandbalance!$D38&lt;='Ark4'!$E$7),4,""))))</f>
        <v>1</v>
      </c>
      <c r="H38" s="2">
        <f t="shared" si="52"/>
        <v>0.41268424934032921</v>
      </c>
      <c r="I38" s="2">
        <f>IF(G38=1,VLOOKUP($D38,'Afgrødemodel 1'!$AA$10:$AB$405,2,FALSE),IF(G38=2,VLOOKUP($D38,'Afgrødemodel 2'!$AA$10:$AB$405,2,FALSE),IF(G38=3,VLOOKUP($D38,'Afgrødemodel 3'!$AA$10:$AB$405,2,FALSE),IF(G38=4,VLOOKUP($D38,'Afgrødemodel 4'!$AA$10:$AB$405,2,FALSE),""))))</f>
        <v>0.41268424934032921</v>
      </c>
      <c r="J38" s="2">
        <f>IF(G38=1,VLOOKUP($D38,'Afgrødemodel 1'!$AH$10:$AJ$405,3,FALSE),IF(G38=2,VLOOKUP($D38,'Afgrødemodel 2'!$AH$10:$AJ$405,3,FALSE),IF(G38=3,VLOOKUP($D38,'Afgrødemodel 3'!$AH$10:$AJ$405,3,FALSE),IF(G38=4,VLOOKUP($D38,'Afgrødemodel 4'!$AH$10:$AJ$405,3,FALSE),0))))</f>
        <v>0</v>
      </c>
      <c r="K38" s="2">
        <f>IF(G38=1,VLOOKUP($D38,'Afgrødemodel 1'!$AQ$10:$AR$405,2,FALSE),IF(G38=2,VLOOKUP($D38,'Afgrødemodel 2'!$AQ$10:$AR$405,2,FALSE),IF(G38=3,VLOOKUP($D38,'Afgrødemodel 3'!$AQ$10:$AR$405,2,FALSE),IF(G38=4,VLOOKUP($D38,'Afgrødemodel 4'!$AQ$10:$AR$405,2,FALSE),0))))</f>
        <v>120</v>
      </c>
      <c r="L38">
        <f>IF('Afgrødemodel 1'!$BB$4=0,300,'Afgrødemodel 1'!$BB$4)</f>
        <v>300</v>
      </c>
      <c r="M38">
        <f>IF(G38=1,MIN('Afgrødemodel 1'!$AW$44,'Afgrødemodel 1'!$AW$48),IF(G38=2,MIN('Afgrødemodel 2'!$AW$44,'Afgrødemodel 2'!$AW$48),IF(G38=3,MIN('Afgrødemodel 3'!$AW$44,'Afgrødemodel 3'!$AW$48),IF(G38=4,MIN('Afgrødemodel 4'!$AW$44,'Afgrødemodel 4'!$AW$48),""))))</f>
        <v>900</v>
      </c>
      <c r="N38" s="13">
        <f t="shared" si="0"/>
        <v>0</v>
      </c>
      <c r="O38" s="5">
        <f t="shared" si="1"/>
        <v>0</v>
      </c>
      <c r="P38" s="13">
        <f t="shared" si="2"/>
        <v>0</v>
      </c>
      <c r="Q38" s="13">
        <f t="shared" si="3"/>
        <v>0</v>
      </c>
      <c r="R38" s="20"/>
      <c r="S38" s="13">
        <f t="shared" si="4"/>
        <v>0</v>
      </c>
      <c r="T38" s="13">
        <f t="shared" si="5"/>
        <v>0</v>
      </c>
      <c r="U38" s="13">
        <f t="shared" si="6"/>
        <v>0</v>
      </c>
      <c r="V38" s="5">
        <f t="shared" si="7"/>
        <v>0</v>
      </c>
      <c r="W38" s="5"/>
      <c r="X38" s="10">
        <f t="shared" si="53"/>
        <v>10</v>
      </c>
      <c r="Y38" s="12">
        <f t="shared" si="8"/>
        <v>2.6936578753298352</v>
      </c>
      <c r="Z38" s="8">
        <f t="shared" si="9"/>
        <v>2.6936578753298352</v>
      </c>
      <c r="AA38" s="13">
        <f t="shared" si="54"/>
        <v>0</v>
      </c>
      <c r="AB38" s="5">
        <f t="shared" si="10"/>
        <v>0</v>
      </c>
      <c r="AC38" s="5"/>
      <c r="AD38" s="16">
        <f t="shared" si="11"/>
        <v>0.20634212467016461</v>
      </c>
      <c r="AE38" s="10">
        <f t="shared" si="55"/>
        <v>0.20634212467016461</v>
      </c>
      <c r="AF38">
        <f t="shared" si="12"/>
        <v>2.9</v>
      </c>
      <c r="AG38" s="13">
        <f t="shared" si="13"/>
        <v>0</v>
      </c>
      <c r="AH38" s="13"/>
      <c r="AI38" s="14">
        <f t="shared" si="56"/>
        <v>25.200000000000003</v>
      </c>
      <c r="AJ38" s="4">
        <f t="shared" si="57"/>
        <v>25.200000000000003</v>
      </c>
      <c r="AK38" s="4">
        <f t="shared" si="14"/>
        <v>30.6</v>
      </c>
      <c r="AL38" s="15">
        <f t="shared" si="15"/>
        <v>9.7323906600507897</v>
      </c>
      <c r="AM38" s="7">
        <f t="shared" si="16"/>
        <v>7.7070207978471181</v>
      </c>
      <c r="AN38" s="7">
        <f t="shared" si="71"/>
        <v>9.7323906600507897</v>
      </c>
      <c r="AO38" s="15">
        <f t="shared" si="18"/>
        <v>12.426048535380625</v>
      </c>
      <c r="AP38" s="17">
        <f t="shared" si="19"/>
        <v>9.3142267560695338</v>
      </c>
      <c r="AQ38" s="15">
        <f t="shared" si="20"/>
        <v>8.616857686161481</v>
      </c>
      <c r="AR38" s="15">
        <f t="shared" si="21"/>
        <v>8.616857686161481</v>
      </c>
      <c r="AS38" s="15"/>
      <c r="AT38" s="12">
        <f t="shared" si="58"/>
        <v>145.80000000000001</v>
      </c>
      <c r="AU38" s="12">
        <f t="shared" si="22"/>
        <v>138.33631109525675</v>
      </c>
      <c r="AV38" s="12">
        <f t="shared" si="23"/>
        <v>138.33631109525675</v>
      </c>
      <c r="AW38" s="12">
        <f t="shared" si="24"/>
        <v>138.33631109525675</v>
      </c>
      <c r="AX38" s="8"/>
      <c r="AY38" s="13">
        <f>INDEX(Klima!$B$1:$E$520,MATCH(Vandbalance!$F38,Klima!$B$1:$B$520,0),MATCH(Vandbalance!$AY$11,Klima!$B$1:$E$1,0))</f>
        <v>2.9</v>
      </c>
      <c r="AZ38" s="13">
        <f t="shared" si="59"/>
        <v>-2.9</v>
      </c>
      <c r="BA38" s="13">
        <f t="shared" si="25"/>
        <v>2.6936578753298352</v>
      </c>
      <c r="BC38" s="16">
        <f>INDEX(Klima!$B$1:$E$520,MATCH(Vandbalance!$F38,Klima!$B$1:$B$520,0),MATCH($BC$11,Klima!$B$1:$E$1,0))</f>
        <v>4.1240506172180096</v>
      </c>
      <c r="BD38" s="16"/>
      <c r="BE38" s="16">
        <f t="shared" si="26"/>
        <v>3.2194977391401642</v>
      </c>
      <c r="BF38" s="16">
        <f t="shared" si="27"/>
        <v>0.90455287807784512</v>
      </c>
      <c r="BG38" s="16">
        <f t="shared" si="28"/>
        <v>0.90455287807784512</v>
      </c>
      <c r="BH38" s="16">
        <f t="shared" si="29"/>
        <v>0</v>
      </c>
      <c r="BI38" s="2"/>
      <c r="BJ38" s="16">
        <f t="shared" si="30"/>
        <v>3.1118217793110912</v>
      </c>
      <c r="BK38" s="5">
        <f t="shared" si="60"/>
        <v>3.1118217793110912</v>
      </c>
      <c r="BL38" s="5">
        <f t="shared" si="31"/>
        <v>3.1118217793110912</v>
      </c>
      <c r="BM38" s="5">
        <f t="shared" si="32"/>
        <v>148.06870175530753</v>
      </c>
      <c r="BN38" s="5">
        <f t="shared" si="61"/>
        <v>0.41816390398125602</v>
      </c>
      <c r="BO38" s="5">
        <f t="shared" si="33"/>
        <v>150.76235963063738</v>
      </c>
      <c r="BP38" s="5">
        <f t="shared" si="34"/>
        <v>3.1118217793110912</v>
      </c>
      <c r="BQ38" s="5"/>
      <c r="BR38" s="16">
        <f t="shared" si="35"/>
        <v>0.20634212467016461</v>
      </c>
      <c r="BS38" s="5">
        <f t="shared" si="36"/>
        <v>0.20634212467016461</v>
      </c>
      <c r="BT38" s="5"/>
      <c r="BU38" s="13">
        <f t="shared" si="37"/>
        <v>0</v>
      </c>
      <c r="BV38" s="5">
        <f t="shared" si="38"/>
        <v>0</v>
      </c>
      <c r="BW38" s="5"/>
      <c r="BX38" s="13">
        <f t="shared" si="39"/>
        <v>0.20634212467016461</v>
      </c>
      <c r="BY38" s="5"/>
      <c r="BZ38" s="16">
        <f t="shared" si="40"/>
        <v>0.69821075340768046</v>
      </c>
      <c r="CA38" s="16"/>
      <c r="CB38" s="29">
        <f t="shared" si="41"/>
        <v>0</v>
      </c>
      <c r="CC38" s="28">
        <f t="shared" si="42"/>
        <v>0</v>
      </c>
      <c r="CD38" s="28"/>
      <c r="CE38" s="16">
        <f t="shared" si="43"/>
        <v>0.69736906990805325</v>
      </c>
      <c r="CF38" s="31">
        <f t="shared" si="44"/>
        <v>9.3142267560695338</v>
      </c>
      <c r="CG38" s="20"/>
      <c r="CH38" s="16">
        <f t="shared" si="45"/>
        <v>0.69736906990805325</v>
      </c>
      <c r="CI38" s="2">
        <f t="shared" si="62"/>
        <v>0.69736906990805325</v>
      </c>
      <c r="CJ38" s="5"/>
      <c r="CK38" s="13">
        <f t="shared" si="46"/>
        <v>4.0155329738893091</v>
      </c>
      <c r="CL38" s="13"/>
      <c r="CM38" s="13">
        <f t="shared" si="63"/>
        <v>0</v>
      </c>
      <c r="CN38" s="5">
        <f t="shared" si="47"/>
        <v>0</v>
      </c>
      <c r="CO38" s="5">
        <f t="shared" si="48"/>
        <v>0</v>
      </c>
      <c r="CP38" s="5"/>
      <c r="CQ38" s="13">
        <f t="shared" si="64"/>
        <v>0</v>
      </c>
      <c r="CR38" s="5">
        <f t="shared" si="49"/>
        <v>0</v>
      </c>
      <c r="CS38" s="5">
        <f t="shared" si="50"/>
        <v>0</v>
      </c>
      <c r="CT38" s="5"/>
      <c r="CU38">
        <f>INDEX(Tilladeligt_underskud,MATCH('Afgrødemodel 1'!$AU$2,Konstanter!$A$75:$A$90,0),MATCH('Afgrødemodel 1'!M34,Konstanter!$B$73:$F$73,0))</f>
        <v>100</v>
      </c>
      <c r="CV38">
        <f>INDEX(Utilladeligt_underskud,MATCH('Afgrødemodel 1'!$AU$2,Konstanter!$I$75:$I$90,0),MATCH('Afgrødemodel 1'!M34,Konstanter!$J$73:$N$73,0))</f>
        <v>100</v>
      </c>
      <c r="CW38">
        <f t="shared" si="65"/>
        <v>25.200000000000003</v>
      </c>
      <c r="CX38">
        <f t="shared" si="66"/>
        <v>25.200000000000003</v>
      </c>
      <c r="CY38" s="8">
        <f t="shared" si="67"/>
        <v>16.583142313838522</v>
      </c>
      <c r="CZ38" s="8">
        <f t="shared" si="68"/>
        <v>24.046831218581758</v>
      </c>
      <c r="DA38" s="8">
        <f t="shared" si="69"/>
        <v>24.046831218581758</v>
      </c>
    </row>
    <row r="39" spans="4:105" x14ac:dyDescent="0.2">
      <c r="D39" s="18">
        <f t="shared" si="70"/>
        <v>43216</v>
      </c>
      <c r="E39" s="18" t="str">
        <f>IF(G39=1,'Ark4'!$C$4,IF(G39=2,'Ark4'!$C$5,IF(G39=3,'Ark4'!$C$6,IF(G39=4,'Ark4'!$C$7,""))))</f>
        <v>Vårbyg</v>
      </c>
      <c r="F39" s="8">
        <f t="shared" si="51"/>
        <v>43216</v>
      </c>
      <c r="G39" s="2">
        <f>IF(AND($D39&gt;='Ark4'!$D$4,Vandbalance!$D39&lt;='Ark4'!$E$4),1,IF(AND(Vandbalance!$D39&gt;='Ark4'!$D$5,Vandbalance!$D39&lt;='Ark4'!$E$5),2,IF(AND(Vandbalance!$D39&gt;='Ark4'!$D$6,Vandbalance!$D39&lt;='Ark4'!$E$6),3,IF(AND(Vandbalance!$D39&gt;='Ark4'!$D$7,Vandbalance!$D39&lt;='Ark4'!$E$7),4,""))))</f>
        <v>1</v>
      </c>
      <c r="H39" s="2">
        <f t="shared" si="52"/>
        <v>0.45986098333019898</v>
      </c>
      <c r="I39" s="2">
        <f>IF(G39=1,VLOOKUP($D39,'Afgrødemodel 1'!$AA$10:$AB$405,2,FALSE),IF(G39=2,VLOOKUP($D39,'Afgrødemodel 2'!$AA$10:$AB$405,2,FALSE),IF(G39=3,VLOOKUP($D39,'Afgrødemodel 3'!$AA$10:$AB$405,2,FALSE),IF(G39=4,VLOOKUP($D39,'Afgrødemodel 4'!$AA$10:$AB$405,2,FALSE),""))))</f>
        <v>0.45986098333019898</v>
      </c>
      <c r="J39" s="2">
        <f>IF(G39=1,VLOOKUP($D39,'Afgrødemodel 1'!$AH$10:$AJ$405,3,FALSE),IF(G39=2,VLOOKUP($D39,'Afgrødemodel 2'!$AH$10:$AJ$405,3,FALSE),IF(G39=3,VLOOKUP($D39,'Afgrødemodel 3'!$AH$10:$AJ$405,3,FALSE),IF(G39=4,VLOOKUP($D39,'Afgrødemodel 4'!$AH$10:$AJ$405,3,FALSE),0))))</f>
        <v>0</v>
      </c>
      <c r="K39" s="2">
        <f>IF(G39=1,VLOOKUP($D39,'Afgrødemodel 1'!$AQ$10:$AR$405,2,FALSE),IF(G39=2,VLOOKUP($D39,'Afgrødemodel 2'!$AQ$10:$AR$405,2,FALSE),IF(G39=3,VLOOKUP($D39,'Afgrødemodel 3'!$AQ$10:$AR$405,2,FALSE),IF(G39=4,VLOOKUP($D39,'Afgrødemodel 4'!$AQ$10:$AR$405,2,FALSE),0))))</f>
        <v>135</v>
      </c>
      <c r="L39">
        <f>IF('Afgrødemodel 1'!$BB$4=0,300,'Afgrødemodel 1'!$BB$4)</f>
        <v>300</v>
      </c>
      <c r="M39">
        <f>IF(G39=1,MIN('Afgrødemodel 1'!$AW$44,'Afgrødemodel 1'!$AW$48),IF(G39=2,MIN('Afgrødemodel 2'!$AW$44,'Afgrødemodel 2'!$AW$48),IF(G39=3,MIN('Afgrødemodel 3'!$AW$44,'Afgrødemodel 3'!$AW$48),IF(G39=4,MIN('Afgrødemodel 4'!$AW$44,'Afgrødemodel 4'!$AW$48),""))))</f>
        <v>900</v>
      </c>
      <c r="N39" s="13">
        <f t="shared" si="0"/>
        <v>0</v>
      </c>
      <c r="O39" s="5">
        <f t="shared" si="1"/>
        <v>0</v>
      </c>
      <c r="P39" s="13">
        <f t="shared" si="2"/>
        <v>0</v>
      </c>
      <c r="Q39" s="13">
        <f t="shared" si="3"/>
        <v>0</v>
      </c>
      <c r="R39" s="20"/>
      <c r="S39" s="13">
        <f t="shared" si="4"/>
        <v>0</v>
      </c>
      <c r="T39" s="13">
        <f t="shared" si="5"/>
        <v>0</v>
      </c>
      <c r="U39" s="13">
        <f t="shared" si="6"/>
        <v>0</v>
      </c>
      <c r="V39" s="5">
        <f t="shared" si="7"/>
        <v>0</v>
      </c>
      <c r="W39" s="5"/>
      <c r="X39" s="10">
        <f t="shared" si="53"/>
        <v>10</v>
      </c>
      <c r="Y39" s="12">
        <f t="shared" si="8"/>
        <v>0.36006950833490048</v>
      </c>
      <c r="Z39" s="8">
        <f t="shared" si="9"/>
        <v>0.36006950833490048</v>
      </c>
      <c r="AA39" s="13">
        <f t="shared" si="54"/>
        <v>0</v>
      </c>
      <c r="AB39" s="5">
        <f t="shared" si="10"/>
        <v>0</v>
      </c>
      <c r="AC39" s="5"/>
      <c r="AD39" s="16">
        <f t="shared" si="11"/>
        <v>0.22993049166509949</v>
      </c>
      <c r="AE39" s="10">
        <f t="shared" si="55"/>
        <v>0.22993049166509949</v>
      </c>
      <c r="AF39">
        <f t="shared" si="12"/>
        <v>0.59</v>
      </c>
      <c r="AG39" s="13">
        <f t="shared" si="13"/>
        <v>0</v>
      </c>
      <c r="AH39" s="13"/>
      <c r="AI39" s="14">
        <f t="shared" si="56"/>
        <v>28.35</v>
      </c>
      <c r="AJ39" s="4">
        <f t="shared" si="57"/>
        <v>28.35</v>
      </c>
      <c r="AK39" s="4">
        <f t="shared" si="14"/>
        <v>33.300000000000004</v>
      </c>
      <c r="AL39" s="15">
        <f t="shared" si="15"/>
        <v>11.605605148096039</v>
      </c>
      <c r="AM39" s="7">
        <f t="shared" si="16"/>
        <v>9.6939648969316661</v>
      </c>
      <c r="AN39" s="7">
        <f t="shared" si="71"/>
        <v>11.605605148096039</v>
      </c>
      <c r="AO39" s="15">
        <f t="shared" si="18"/>
        <v>11.96567465643094</v>
      </c>
      <c r="AP39" s="17">
        <f t="shared" si="19"/>
        <v>11.184590805408835</v>
      </c>
      <c r="AQ39" s="15">
        <f t="shared" si="20"/>
        <v>10.378295300102486</v>
      </c>
      <c r="AR39" s="15">
        <f t="shared" si="21"/>
        <v>10.378295300102486</v>
      </c>
      <c r="AS39" s="15"/>
      <c r="AT39" s="12">
        <f t="shared" si="58"/>
        <v>142.65000000000003</v>
      </c>
      <c r="AU39" s="12">
        <f t="shared" si="22"/>
        <v>135.34756363332218</v>
      </c>
      <c r="AV39" s="12">
        <f t="shared" si="23"/>
        <v>135.34756363332215</v>
      </c>
      <c r="AW39" s="12">
        <f t="shared" si="24"/>
        <v>135.34756363332215</v>
      </c>
      <c r="AX39" s="8"/>
      <c r="AY39" s="13">
        <f>INDEX(Klima!$B$1:$E$520,MATCH(Vandbalance!$F39,Klima!$B$1:$B$520,0),MATCH(Vandbalance!$AY$11,Klima!$B$1:$E$1,0))</f>
        <v>0.59</v>
      </c>
      <c r="AZ39" s="13">
        <f t="shared" si="59"/>
        <v>-0.59</v>
      </c>
      <c r="BA39" s="13">
        <f t="shared" si="25"/>
        <v>0.36006950833490048</v>
      </c>
      <c r="BC39" s="16">
        <f>INDEX(Klima!$B$1:$E$520,MATCH(Vandbalance!$F39,Klima!$B$1:$B$520,0),MATCH($BC$11,Klima!$B$1:$E$1,0))</f>
        <v>4.3037972450256303</v>
      </c>
      <c r="BD39" s="16"/>
      <c r="BE39" s="16">
        <f t="shared" si="26"/>
        <v>3.2660496853750232</v>
      </c>
      <c r="BF39" s="16">
        <f t="shared" si="27"/>
        <v>1.0377475596506074</v>
      </c>
      <c r="BG39" s="16">
        <f t="shared" si="28"/>
        <v>1.0377475596506074</v>
      </c>
      <c r="BH39" s="16">
        <f t="shared" si="29"/>
        <v>0</v>
      </c>
      <c r="BI39" s="2"/>
      <c r="BJ39" s="16">
        <f t="shared" si="30"/>
        <v>0.78108385102210531</v>
      </c>
      <c r="BK39" s="5">
        <f t="shared" si="60"/>
        <v>0.78108385102210531</v>
      </c>
      <c r="BL39" s="5">
        <f t="shared" si="31"/>
        <v>0.78108385102210531</v>
      </c>
      <c r="BM39" s="5">
        <f t="shared" si="32"/>
        <v>146.95316878141821</v>
      </c>
      <c r="BN39" s="5">
        <f t="shared" si="61"/>
        <v>0.42101434268720483</v>
      </c>
      <c r="BO39" s="5">
        <f t="shared" si="33"/>
        <v>147.31323828975312</v>
      </c>
      <c r="BP39" s="5">
        <f t="shared" si="34"/>
        <v>0.78108385102210531</v>
      </c>
      <c r="BQ39" s="5"/>
      <c r="BR39" s="16">
        <f t="shared" si="35"/>
        <v>0.22993049166509949</v>
      </c>
      <c r="BS39" s="5">
        <f t="shared" si="36"/>
        <v>0.22993049166509949</v>
      </c>
      <c r="BT39" s="5"/>
      <c r="BU39" s="13">
        <f t="shared" si="37"/>
        <v>0</v>
      </c>
      <c r="BV39" s="5">
        <f t="shared" si="38"/>
        <v>0</v>
      </c>
      <c r="BW39" s="5"/>
      <c r="BX39" s="13">
        <f t="shared" si="39"/>
        <v>0.22993049166509949</v>
      </c>
      <c r="BY39" s="5"/>
      <c r="BZ39" s="16">
        <f t="shared" si="40"/>
        <v>0.8078170679855079</v>
      </c>
      <c r="CA39" s="16"/>
      <c r="CB39" s="29">
        <f t="shared" si="41"/>
        <v>0</v>
      </c>
      <c r="CC39" s="28">
        <f t="shared" si="42"/>
        <v>0</v>
      </c>
      <c r="CD39" s="28"/>
      <c r="CE39" s="16">
        <f t="shared" si="43"/>
        <v>0.80629550530634742</v>
      </c>
      <c r="CF39" s="31">
        <f t="shared" si="44"/>
        <v>11.184590805408835</v>
      </c>
      <c r="CG39" s="20"/>
      <c r="CH39" s="16">
        <f t="shared" si="45"/>
        <v>0.80629550530634742</v>
      </c>
      <c r="CI39" s="2">
        <f t="shared" si="62"/>
        <v>0.80629550530634742</v>
      </c>
      <c r="CJ39" s="5"/>
      <c r="CK39" s="13">
        <f t="shared" si="46"/>
        <v>1.8173098479935521</v>
      </c>
      <c r="CL39" s="13"/>
      <c r="CM39" s="13">
        <f t="shared" si="63"/>
        <v>0</v>
      </c>
      <c r="CN39" s="5">
        <f t="shared" si="47"/>
        <v>0</v>
      </c>
      <c r="CO39" s="5">
        <f t="shared" si="48"/>
        <v>0</v>
      </c>
      <c r="CP39" s="5"/>
      <c r="CQ39" s="13">
        <f t="shared" si="64"/>
        <v>0</v>
      </c>
      <c r="CR39" s="5">
        <f t="shared" si="49"/>
        <v>0</v>
      </c>
      <c r="CS39" s="5">
        <f t="shared" si="50"/>
        <v>0</v>
      </c>
      <c r="CT39" s="5"/>
      <c r="CU39">
        <f>INDEX(Tilladeligt_underskud,MATCH('Afgrødemodel 1'!$AU$2,Konstanter!$A$75:$A$90,0),MATCH('Afgrødemodel 1'!M35,Konstanter!$B$73:$F$73,0))</f>
        <v>100</v>
      </c>
      <c r="CV39">
        <f>INDEX(Utilladeligt_underskud,MATCH('Afgrødemodel 1'!$AU$2,Konstanter!$I$75:$I$90,0),MATCH('Afgrødemodel 1'!M35,Konstanter!$J$73:$N$73,0))</f>
        <v>100</v>
      </c>
      <c r="CW39">
        <f t="shared" si="65"/>
        <v>28.35</v>
      </c>
      <c r="CX39">
        <f t="shared" si="66"/>
        <v>28.35</v>
      </c>
      <c r="CY39" s="8">
        <f t="shared" si="67"/>
        <v>17.971704699897515</v>
      </c>
      <c r="CZ39" s="8">
        <f t="shared" si="68"/>
        <v>25.274141066575396</v>
      </c>
      <c r="DA39" s="8">
        <f t="shared" si="69"/>
        <v>25.274141066575396</v>
      </c>
    </row>
    <row r="40" spans="4:105" x14ac:dyDescent="0.2">
      <c r="D40" s="18">
        <f t="shared" si="70"/>
        <v>43217</v>
      </c>
      <c r="E40" s="18" t="str">
        <f>IF(G40=1,'Ark4'!$C$4,IF(G40=2,'Ark4'!$C$5,IF(G40=3,'Ark4'!$C$6,IF(G40=4,'Ark4'!$C$7,""))))</f>
        <v>Vårbyg</v>
      </c>
      <c r="F40" s="8">
        <f t="shared" si="51"/>
        <v>43217</v>
      </c>
      <c r="G40" s="2">
        <f>IF(AND($D40&gt;='Ark4'!$D$4,Vandbalance!$D40&lt;='Ark4'!$E$4),1,IF(AND(Vandbalance!$D40&gt;='Ark4'!$D$5,Vandbalance!$D40&lt;='Ark4'!$E$5),2,IF(AND(Vandbalance!$D40&gt;='Ark4'!$D$6,Vandbalance!$D40&lt;='Ark4'!$E$6),3,IF(AND(Vandbalance!$D40&gt;='Ark4'!$D$7,Vandbalance!$D40&lt;='Ark4'!$E$7),4,""))))</f>
        <v>1</v>
      </c>
      <c r="H40" s="2">
        <f t="shared" si="52"/>
        <v>0.51555116836282666</v>
      </c>
      <c r="I40" s="2">
        <f>IF(G40=1,VLOOKUP($D40,'Afgrødemodel 1'!$AA$10:$AB$405,2,FALSE),IF(G40=2,VLOOKUP($D40,'Afgrødemodel 2'!$AA$10:$AB$405,2,FALSE),IF(G40=3,VLOOKUP($D40,'Afgrødemodel 3'!$AA$10:$AB$405,2,FALSE),IF(G40=4,VLOOKUP($D40,'Afgrødemodel 4'!$AA$10:$AB$405,2,FALSE),""))))</f>
        <v>0.51555116836282666</v>
      </c>
      <c r="J40" s="2">
        <f>IF(G40=1,VLOOKUP($D40,'Afgrødemodel 1'!$AH$10:$AJ$405,3,FALSE),IF(G40=2,VLOOKUP($D40,'Afgrødemodel 2'!$AH$10:$AJ$405,3,FALSE),IF(G40=3,VLOOKUP($D40,'Afgrødemodel 3'!$AH$10:$AJ$405,3,FALSE),IF(G40=4,VLOOKUP($D40,'Afgrødemodel 4'!$AH$10:$AJ$405,3,FALSE),0))))</f>
        <v>0</v>
      </c>
      <c r="K40" s="2">
        <f>IF(G40=1,VLOOKUP($D40,'Afgrødemodel 1'!$AQ$10:$AR$405,2,FALSE),IF(G40=2,VLOOKUP($D40,'Afgrødemodel 2'!$AQ$10:$AR$405,2,FALSE),IF(G40=3,VLOOKUP($D40,'Afgrødemodel 3'!$AQ$10:$AR$405,2,FALSE),IF(G40=4,VLOOKUP($D40,'Afgrødemodel 4'!$AQ$10:$AR$405,2,FALSE),0))))</f>
        <v>150</v>
      </c>
      <c r="L40">
        <f>IF('Afgrødemodel 1'!$BB$4=0,300,'Afgrødemodel 1'!$BB$4)</f>
        <v>300</v>
      </c>
      <c r="M40">
        <f>IF(G40=1,MIN('Afgrødemodel 1'!$AW$44,'Afgrødemodel 1'!$AW$48),IF(G40=2,MIN('Afgrødemodel 2'!$AW$44,'Afgrødemodel 2'!$AW$48),IF(G40=3,MIN('Afgrødemodel 3'!$AW$44,'Afgrødemodel 3'!$AW$48),IF(G40=4,MIN('Afgrødemodel 4'!$AW$44,'Afgrødemodel 4'!$AW$48),""))))</f>
        <v>900</v>
      </c>
      <c r="N40" s="13">
        <f t="shared" si="0"/>
        <v>0</v>
      </c>
      <c r="O40" s="5">
        <f t="shared" si="1"/>
        <v>0</v>
      </c>
      <c r="P40" s="13">
        <f t="shared" si="2"/>
        <v>0</v>
      </c>
      <c r="Q40" s="13">
        <f t="shared" si="3"/>
        <v>0</v>
      </c>
      <c r="R40" s="20"/>
      <c r="S40" s="13">
        <f t="shared" si="4"/>
        <v>0</v>
      </c>
      <c r="T40" s="13">
        <f t="shared" si="5"/>
        <v>0</v>
      </c>
      <c r="U40" s="13">
        <f t="shared" si="6"/>
        <v>0</v>
      </c>
      <c r="V40" s="5">
        <f t="shared" si="7"/>
        <v>0</v>
      </c>
      <c r="W40" s="5"/>
      <c r="X40" s="10">
        <f t="shared" si="53"/>
        <v>10</v>
      </c>
      <c r="Y40" s="12">
        <f t="shared" si="8"/>
        <v>1.2224415818586687E-2</v>
      </c>
      <c r="Z40" s="8">
        <f t="shared" si="9"/>
        <v>1.2224415818586687E-2</v>
      </c>
      <c r="AA40" s="13">
        <f t="shared" si="54"/>
        <v>0</v>
      </c>
      <c r="AB40" s="5">
        <f t="shared" si="10"/>
        <v>0</v>
      </c>
      <c r="AC40" s="5"/>
      <c r="AD40" s="16">
        <f t="shared" si="11"/>
        <v>0.25777558418141333</v>
      </c>
      <c r="AE40" s="10">
        <f t="shared" si="55"/>
        <v>0.25777558418141333</v>
      </c>
      <c r="AF40">
        <f t="shared" si="12"/>
        <v>0.27</v>
      </c>
      <c r="AG40" s="13">
        <f t="shared" si="13"/>
        <v>0</v>
      </c>
      <c r="AH40" s="13"/>
      <c r="AI40" s="14">
        <f t="shared" si="56"/>
        <v>31.500000000000004</v>
      </c>
      <c r="AJ40" s="4">
        <f t="shared" si="57"/>
        <v>31.500000000000004</v>
      </c>
      <c r="AK40" s="4">
        <f t="shared" si="14"/>
        <v>36</v>
      </c>
      <c r="AL40" s="15">
        <f t="shared" si="15"/>
        <v>13.367042762037046</v>
      </c>
      <c r="AM40" s="7">
        <f t="shared" si="16"/>
        <v>11.531439222336097</v>
      </c>
      <c r="AN40" s="7">
        <f t="shared" si="71"/>
        <v>13.367042762037046</v>
      </c>
      <c r="AO40" s="15">
        <f t="shared" si="18"/>
        <v>13.379267177855633</v>
      </c>
      <c r="AP40" s="17">
        <f t="shared" si="19"/>
        <v>12.922530312282278</v>
      </c>
      <c r="AQ40" s="15">
        <f t="shared" si="20"/>
        <v>11.924792475430946</v>
      </c>
      <c r="AR40" s="15">
        <f t="shared" si="21"/>
        <v>11.924792475430946</v>
      </c>
      <c r="AS40" s="15"/>
      <c r="AT40" s="12">
        <f t="shared" si="58"/>
        <v>139.50000000000003</v>
      </c>
      <c r="AU40" s="12">
        <f t="shared" si="22"/>
        <v>132.35881617138759</v>
      </c>
      <c r="AV40" s="12">
        <f t="shared" si="23"/>
        <v>132.35881617138759</v>
      </c>
      <c r="AW40" s="12">
        <f t="shared" si="24"/>
        <v>132.35881617138759</v>
      </c>
      <c r="AX40" s="8"/>
      <c r="AY40" s="13">
        <f>INDEX(Klima!$B$1:$E$520,MATCH(Vandbalance!$F40,Klima!$B$1:$B$520,0),MATCH(Vandbalance!$AY$11,Klima!$B$1:$E$1,0))</f>
        <v>0.27</v>
      </c>
      <c r="AZ40" s="13">
        <f t="shared" si="59"/>
        <v>-0.27</v>
      </c>
      <c r="BA40" s="13">
        <f t="shared" si="25"/>
        <v>1.2224415818586687E-2</v>
      </c>
      <c r="BC40" s="16">
        <f>INDEX(Klima!$B$1:$E$520,MATCH(Vandbalance!$F40,Klima!$B$1:$B$520,0),MATCH($BC$11,Klima!$B$1:$E$1,0))</f>
        <v>4.7379746437072701</v>
      </c>
      <c r="BD40" s="16"/>
      <c r="BE40" s="16">
        <f t="shared" si="26"/>
        <v>3.4773800369359513</v>
      </c>
      <c r="BF40" s="16">
        <f t="shared" si="27"/>
        <v>1.260594606771319</v>
      </c>
      <c r="BG40" s="16">
        <f t="shared" si="28"/>
        <v>1.260594606771319</v>
      </c>
      <c r="BH40" s="16">
        <f t="shared" si="29"/>
        <v>0</v>
      </c>
      <c r="BI40" s="2"/>
      <c r="BJ40" s="16">
        <f t="shared" si="30"/>
        <v>0.45673686557335441</v>
      </c>
      <c r="BK40" s="5">
        <f t="shared" si="60"/>
        <v>0.45673686557335441</v>
      </c>
      <c r="BL40" s="5">
        <f t="shared" si="31"/>
        <v>0.45673686557335441</v>
      </c>
      <c r="BM40" s="5">
        <f t="shared" si="32"/>
        <v>145.72585893342463</v>
      </c>
      <c r="BN40" s="5">
        <f t="shared" si="61"/>
        <v>0.44451244975476772</v>
      </c>
      <c r="BO40" s="5">
        <f t="shared" si="33"/>
        <v>145.73808334924323</v>
      </c>
      <c r="BP40" s="5">
        <f t="shared" si="34"/>
        <v>0.45673686557335441</v>
      </c>
      <c r="BQ40" s="5"/>
      <c r="BR40" s="16">
        <f t="shared" si="35"/>
        <v>0.25777558418141333</v>
      </c>
      <c r="BS40" s="5">
        <f t="shared" si="36"/>
        <v>0.25777558418141333</v>
      </c>
      <c r="BT40" s="5"/>
      <c r="BU40" s="13">
        <f t="shared" si="37"/>
        <v>0</v>
      </c>
      <c r="BV40" s="5">
        <f t="shared" si="38"/>
        <v>0</v>
      </c>
      <c r="BW40" s="5"/>
      <c r="BX40" s="13">
        <f t="shared" si="39"/>
        <v>0.25777558418141333</v>
      </c>
      <c r="BY40" s="5"/>
      <c r="BZ40" s="16">
        <f t="shared" si="40"/>
        <v>1.0028190225899056</v>
      </c>
      <c r="CA40" s="16"/>
      <c r="CB40" s="29">
        <f t="shared" si="41"/>
        <v>0</v>
      </c>
      <c r="CC40" s="28">
        <f t="shared" si="42"/>
        <v>0</v>
      </c>
      <c r="CD40" s="28"/>
      <c r="CE40" s="16">
        <f t="shared" si="43"/>
        <v>0.99773783685133255</v>
      </c>
      <c r="CF40" s="31">
        <f t="shared" si="44"/>
        <v>12.922530312282278</v>
      </c>
      <c r="CG40" s="20"/>
      <c r="CH40" s="16">
        <f t="shared" si="45"/>
        <v>0.99773783685133255</v>
      </c>
      <c r="CI40" s="2">
        <f t="shared" si="62"/>
        <v>0.99773783685133255</v>
      </c>
      <c r="CJ40" s="5"/>
      <c r="CK40" s="13">
        <f t="shared" si="46"/>
        <v>1.7122502866061002</v>
      </c>
      <c r="CL40" s="13"/>
      <c r="CM40" s="13">
        <f t="shared" si="63"/>
        <v>0</v>
      </c>
      <c r="CN40" s="5">
        <f t="shared" si="47"/>
        <v>0</v>
      </c>
      <c r="CO40" s="5">
        <f t="shared" si="48"/>
        <v>0</v>
      </c>
      <c r="CP40" s="5"/>
      <c r="CQ40" s="13">
        <f t="shared" si="64"/>
        <v>0</v>
      </c>
      <c r="CR40" s="5">
        <f t="shared" si="49"/>
        <v>0</v>
      </c>
      <c r="CS40" s="5">
        <f t="shared" si="50"/>
        <v>0</v>
      </c>
      <c r="CT40" s="5"/>
      <c r="CU40">
        <f>INDEX(Tilladeligt_underskud,MATCH('Afgrødemodel 1'!$AU$2,Konstanter!$A$75:$A$90,0),MATCH('Afgrødemodel 1'!M36,Konstanter!$B$73:$F$73,0))</f>
        <v>100</v>
      </c>
      <c r="CV40">
        <f>INDEX(Utilladeligt_underskud,MATCH('Afgrødemodel 1'!$AU$2,Konstanter!$I$75:$I$90,0),MATCH('Afgrødemodel 1'!M36,Konstanter!$J$73:$N$73,0))</f>
        <v>100</v>
      </c>
      <c r="CW40">
        <f t="shared" si="65"/>
        <v>31.500000000000004</v>
      </c>
      <c r="CX40">
        <f t="shared" si="66"/>
        <v>31.500000000000004</v>
      </c>
      <c r="CY40" s="8">
        <f t="shared" si="67"/>
        <v>19.575207524569059</v>
      </c>
      <c r="CZ40" s="8">
        <f t="shared" si="68"/>
        <v>26.716391353181507</v>
      </c>
      <c r="DA40" s="8">
        <f t="shared" si="69"/>
        <v>26.716391353181507</v>
      </c>
    </row>
    <row r="41" spans="4:105" x14ac:dyDescent="0.2">
      <c r="D41" s="18">
        <f t="shared" si="70"/>
        <v>43218</v>
      </c>
      <c r="E41" s="18" t="str">
        <f>IF(G41=1,'Ark4'!$C$4,IF(G41=2,'Ark4'!$C$5,IF(G41=3,'Ark4'!$C$6,IF(G41=4,'Ark4'!$C$7,""))))</f>
        <v>Vårbyg</v>
      </c>
      <c r="F41" s="8">
        <f t="shared" si="51"/>
        <v>43218</v>
      </c>
      <c r="G41" s="2">
        <f>IF(AND($D41&gt;='Ark4'!$D$4,Vandbalance!$D41&lt;='Ark4'!$E$4),1,IF(AND(Vandbalance!$D41&gt;='Ark4'!$D$5,Vandbalance!$D41&lt;='Ark4'!$E$5),2,IF(AND(Vandbalance!$D41&gt;='Ark4'!$D$6,Vandbalance!$D41&lt;='Ark4'!$E$6),3,IF(AND(Vandbalance!$D41&gt;='Ark4'!$D$7,Vandbalance!$D41&lt;='Ark4'!$E$7),4,""))))</f>
        <v>1</v>
      </c>
      <c r="H41" s="2">
        <f t="shared" si="52"/>
        <v>0.56740448742052374</v>
      </c>
      <c r="I41" s="2">
        <f>IF(G41=1,VLOOKUP($D41,'Afgrødemodel 1'!$AA$10:$AB$405,2,FALSE),IF(G41=2,VLOOKUP($D41,'Afgrødemodel 2'!$AA$10:$AB$405,2,FALSE),IF(G41=3,VLOOKUP($D41,'Afgrødemodel 3'!$AA$10:$AB$405,2,FALSE),IF(G41=4,VLOOKUP($D41,'Afgrødemodel 4'!$AA$10:$AB$405,2,FALSE),""))))</f>
        <v>0.56740448742052374</v>
      </c>
      <c r="J41" s="2">
        <f>IF(G41=1,VLOOKUP($D41,'Afgrødemodel 1'!$AH$10:$AJ$405,3,FALSE),IF(G41=2,VLOOKUP($D41,'Afgrødemodel 2'!$AH$10:$AJ$405,3,FALSE),IF(G41=3,VLOOKUP($D41,'Afgrødemodel 3'!$AH$10:$AJ$405,3,FALSE),IF(G41=4,VLOOKUP($D41,'Afgrødemodel 4'!$AH$10:$AJ$405,3,FALSE),0))))</f>
        <v>0</v>
      </c>
      <c r="K41" s="2">
        <f>IF(G41=1,VLOOKUP($D41,'Afgrødemodel 1'!$AQ$10:$AR$405,2,FALSE),IF(G41=2,VLOOKUP($D41,'Afgrødemodel 2'!$AQ$10:$AR$405,2,FALSE),IF(G41=3,VLOOKUP($D41,'Afgrødemodel 3'!$AQ$10:$AR$405,2,FALSE),IF(G41=4,VLOOKUP($D41,'Afgrødemodel 4'!$AQ$10:$AR$405,2,FALSE),0))))</f>
        <v>165</v>
      </c>
      <c r="L41">
        <f>IF('Afgrødemodel 1'!$BB$4=0,300,'Afgrødemodel 1'!$BB$4)</f>
        <v>300</v>
      </c>
      <c r="M41">
        <f>IF(G41=1,MIN('Afgrødemodel 1'!$AW$44,'Afgrødemodel 1'!$AW$48),IF(G41=2,MIN('Afgrødemodel 2'!$AW$44,'Afgrødemodel 2'!$AW$48),IF(G41=3,MIN('Afgrødemodel 3'!$AW$44,'Afgrødemodel 3'!$AW$48),IF(G41=4,MIN('Afgrødemodel 4'!$AW$44,'Afgrødemodel 4'!$AW$48),""))))</f>
        <v>900</v>
      </c>
      <c r="N41" s="13">
        <f t="shared" si="0"/>
        <v>0</v>
      </c>
      <c r="O41" s="5">
        <f t="shared" si="1"/>
        <v>0</v>
      </c>
      <c r="P41" s="13">
        <f t="shared" si="2"/>
        <v>0</v>
      </c>
      <c r="Q41" s="13">
        <f t="shared" si="3"/>
        <v>0</v>
      </c>
      <c r="R41" s="20"/>
      <c r="S41" s="13">
        <f t="shared" si="4"/>
        <v>0</v>
      </c>
      <c r="T41" s="13">
        <f t="shared" si="5"/>
        <v>0</v>
      </c>
      <c r="U41" s="13">
        <f t="shared" si="6"/>
        <v>0</v>
      </c>
      <c r="V41" s="5">
        <f t="shared" si="7"/>
        <v>0</v>
      </c>
      <c r="W41" s="5"/>
      <c r="X41" s="10">
        <f t="shared" si="53"/>
        <v>10</v>
      </c>
      <c r="Y41" s="12">
        <f t="shared" si="8"/>
        <v>1.5762977562897382</v>
      </c>
      <c r="Z41" s="8">
        <f t="shared" si="9"/>
        <v>1.5762977562897382</v>
      </c>
      <c r="AA41" s="13">
        <f t="shared" si="54"/>
        <v>0</v>
      </c>
      <c r="AB41" s="5">
        <f t="shared" si="10"/>
        <v>0</v>
      </c>
      <c r="AC41" s="5"/>
      <c r="AD41" s="16">
        <f t="shared" si="11"/>
        <v>0.28370224371026187</v>
      </c>
      <c r="AE41" s="10">
        <f t="shared" si="55"/>
        <v>0.28370224371026187</v>
      </c>
      <c r="AF41">
        <f t="shared" si="12"/>
        <v>1.86</v>
      </c>
      <c r="AG41" s="13">
        <f t="shared" si="13"/>
        <v>0</v>
      </c>
      <c r="AH41" s="13"/>
      <c r="AI41" s="14">
        <f t="shared" si="56"/>
        <v>34.650000000000006</v>
      </c>
      <c r="AJ41" s="4">
        <f t="shared" si="57"/>
        <v>34.650000000000006</v>
      </c>
      <c r="AK41" s="4">
        <f t="shared" si="14"/>
        <v>38.700000000000003</v>
      </c>
      <c r="AL41" s="15">
        <f t="shared" si="15"/>
        <v>14.913539937365506</v>
      </c>
      <c r="AM41" s="7">
        <f t="shared" si="16"/>
        <v>13.117271722974042</v>
      </c>
      <c r="AN41" s="7">
        <f t="shared" si="71"/>
        <v>14.913539937365506</v>
      </c>
      <c r="AO41" s="15">
        <f t="shared" si="18"/>
        <v>16.489837693655243</v>
      </c>
      <c r="AP41" s="17">
        <f t="shared" si="19"/>
        <v>14.42615689904116</v>
      </c>
      <c r="AQ41" s="15">
        <f t="shared" si="20"/>
        <v>13.166887465740706</v>
      </c>
      <c r="AR41" s="15">
        <f t="shared" si="21"/>
        <v>13.166887465740706</v>
      </c>
      <c r="AS41" s="15"/>
      <c r="AT41" s="12">
        <f t="shared" si="58"/>
        <v>136.35000000000002</v>
      </c>
      <c r="AU41" s="12">
        <f t="shared" si="22"/>
        <v>129.37006870945302</v>
      </c>
      <c r="AV41" s="12">
        <f t="shared" si="23"/>
        <v>129.37006870945302</v>
      </c>
      <c r="AW41" s="12">
        <f t="shared" si="24"/>
        <v>129.37006870945302</v>
      </c>
      <c r="AX41" s="8"/>
      <c r="AY41" s="13">
        <f>INDEX(Klima!$B$1:$E$520,MATCH(Vandbalance!$F41,Klima!$B$1:$B$520,0),MATCH(Vandbalance!$AY$11,Klima!$B$1:$E$1,0))</f>
        <v>1.86</v>
      </c>
      <c r="AZ41" s="13">
        <f t="shared" si="59"/>
        <v>-1.86</v>
      </c>
      <c r="BA41" s="13">
        <f t="shared" si="25"/>
        <v>1.5762977562897382</v>
      </c>
      <c r="BC41" s="16">
        <f>INDEX(Klima!$B$1:$E$520,MATCH(Vandbalance!$F41,Klima!$B$1:$B$520,0),MATCH($BC$11,Klima!$B$1:$E$1,0))</f>
        <v>5.41265821456909</v>
      </c>
      <c r="BD41" s="16"/>
      <c r="BE41" s="16">
        <f t="shared" si="26"/>
        <v>3.8508647579629591</v>
      </c>
      <c r="BF41" s="16">
        <f t="shared" si="27"/>
        <v>1.5617934566061309</v>
      </c>
      <c r="BG41" s="16">
        <f t="shared" si="28"/>
        <v>1.5617934566061309</v>
      </c>
      <c r="BH41" s="16">
        <f t="shared" si="29"/>
        <v>0</v>
      </c>
      <c r="BI41" s="2"/>
      <c r="BJ41" s="16">
        <f t="shared" si="30"/>
        <v>2.0636807946140827</v>
      </c>
      <c r="BK41" s="5">
        <f t="shared" si="60"/>
        <v>2.0636807946140827</v>
      </c>
      <c r="BL41" s="5">
        <f t="shared" si="31"/>
        <v>2.0636807946140827</v>
      </c>
      <c r="BM41" s="5">
        <f t="shared" si="32"/>
        <v>144.28360864681852</v>
      </c>
      <c r="BN41" s="5">
        <f t="shared" si="61"/>
        <v>0.48738303832434471</v>
      </c>
      <c r="BO41" s="5">
        <f t="shared" si="33"/>
        <v>145.85990640310825</v>
      </c>
      <c r="BP41" s="5">
        <f t="shared" si="34"/>
        <v>2.0636807946140827</v>
      </c>
      <c r="BQ41" s="5"/>
      <c r="BR41" s="16">
        <f t="shared" si="35"/>
        <v>0.28370224371026187</v>
      </c>
      <c r="BS41" s="5">
        <f t="shared" si="36"/>
        <v>0.28370224371026187</v>
      </c>
      <c r="BT41" s="5"/>
      <c r="BU41" s="13">
        <f t="shared" si="37"/>
        <v>0</v>
      </c>
      <c r="BV41" s="5">
        <f t="shared" si="38"/>
        <v>0</v>
      </c>
      <c r="BW41" s="5"/>
      <c r="BX41" s="13">
        <f t="shared" si="39"/>
        <v>0.28370224371026187</v>
      </c>
      <c r="BY41" s="5"/>
      <c r="BZ41" s="16">
        <f t="shared" si="40"/>
        <v>1.278091212895869</v>
      </c>
      <c r="CA41" s="16"/>
      <c r="CB41" s="29">
        <f t="shared" si="41"/>
        <v>0</v>
      </c>
      <c r="CC41" s="28">
        <f t="shared" si="42"/>
        <v>0</v>
      </c>
      <c r="CD41" s="28"/>
      <c r="CE41" s="16">
        <f t="shared" si="43"/>
        <v>1.259269433300455</v>
      </c>
      <c r="CF41" s="31">
        <f t="shared" si="44"/>
        <v>14.42615689904116</v>
      </c>
      <c r="CG41" s="20"/>
      <c r="CH41" s="16">
        <f t="shared" si="45"/>
        <v>1.259269433300455</v>
      </c>
      <c r="CI41" s="2">
        <f t="shared" si="62"/>
        <v>1.259269433300455</v>
      </c>
      <c r="CJ41" s="5"/>
      <c r="CK41" s="13">
        <f t="shared" si="46"/>
        <v>3.6066524716247992</v>
      </c>
      <c r="CL41" s="13"/>
      <c r="CM41" s="13">
        <f t="shared" si="63"/>
        <v>0</v>
      </c>
      <c r="CN41" s="5">
        <f t="shared" si="47"/>
        <v>0</v>
      </c>
      <c r="CO41" s="5">
        <f t="shared" si="48"/>
        <v>0</v>
      </c>
      <c r="CP41" s="5"/>
      <c r="CQ41" s="13">
        <f t="shared" si="64"/>
        <v>0</v>
      </c>
      <c r="CR41" s="5">
        <f t="shared" si="49"/>
        <v>0</v>
      </c>
      <c r="CS41" s="5">
        <f t="shared" si="50"/>
        <v>0</v>
      </c>
      <c r="CT41" s="5"/>
      <c r="CU41">
        <f>INDEX(Tilladeligt_underskud,MATCH('Afgrødemodel 1'!$AU$2,Konstanter!$A$75:$A$90,0),MATCH('Afgrødemodel 1'!M37,Konstanter!$B$73:$F$73,0))</f>
        <v>100</v>
      </c>
      <c r="CV41">
        <f>INDEX(Utilladeligt_underskud,MATCH('Afgrødemodel 1'!$AU$2,Konstanter!$I$75:$I$90,0),MATCH('Afgrødemodel 1'!M37,Konstanter!$J$73:$N$73,0))</f>
        <v>100</v>
      </c>
      <c r="CW41">
        <f t="shared" si="65"/>
        <v>34.650000000000006</v>
      </c>
      <c r="CX41">
        <f t="shared" si="66"/>
        <v>34.650000000000006</v>
      </c>
      <c r="CY41" s="8">
        <f t="shared" si="67"/>
        <v>21.483112534259298</v>
      </c>
      <c r="CZ41" s="8">
        <f t="shared" si="68"/>
        <v>28.463043824806306</v>
      </c>
      <c r="DA41" s="8">
        <f t="shared" si="69"/>
        <v>28.463043824806306</v>
      </c>
    </row>
    <row r="42" spans="4:105" x14ac:dyDescent="0.2">
      <c r="D42" s="18">
        <f t="shared" si="70"/>
        <v>43219</v>
      </c>
      <c r="E42" s="18" t="str">
        <f>IF(G42=1,'Ark4'!$C$4,IF(G42=2,'Ark4'!$C$5,IF(G42=3,'Ark4'!$C$6,IF(G42=4,'Ark4'!$C$7,""))))</f>
        <v>Vårbyg</v>
      </c>
      <c r="F42" s="8">
        <f t="shared" si="51"/>
        <v>43219</v>
      </c>
      <c r="G42" s="2">
        <f>IF(AND($D42&gt;='Ark4'!$D$4,Vandbalance!$D42&lt;='Ark4'!$E$4),1,IF(AND(Vandbalance!$D42&gt;='Ark4'!$D$5,Vandbalance!$D42&lt;='Ark4'!$E$5),2,IF(AND(Vandbalance!$D42&gt;='Ark4'!$D$6,Vandbalance!$D42&lt;='Ark4'!$E$6),3,IF(AND(Vandbalance!$D42&gt;='Ark4'!$D$7,Vandbalance!$D42&lt;='Ark4'!$E$7),4,""))))</f>
        <v>1</v>
      </c>
      <c r="H42" s="2">
        <f t="shared" si="52"/>
        <v>0.6259514160995272</v>
      </c>
      <c r="I42" s="2">
        <f>IF(G42=1,VLOOKUP($D42,'Afgrødemodel 1'!$AA$10:$AB$405,2,FALSE),IF(G42=2,VLOOKUP($D42,'Afgrødemodel 2'!$AA$10:$AB$405,2,FALSE),IF(G42=3,VLOOKUP($D42,'Afgrødemodel 3'!$AA$10:$AB$405,2,FALSE),IF(G42=4,VLOOKUP($D42,'Afgrødemodel 4'!$AA$10:$AB$405,2,FALSE),""))))</f>
        <v>0.6259514160995272</v>
      </c>
      <c r="J42" s="2">
        <f>IF(G42=1,VLOOKUP($D42,'Afgrødemodel 1'!$AH$10:$AJ$405,3,FALSE),IF(G42=2,VLOOKUP($D42,'Afgrødemodel 2'!$AH$10:$AJ$405,3,FALSE),IF(G42=3,VLOOKUP($D42,'Afgrødemodel 3'!$AH$10:$AJ$405,3,FALSE),IF(G42=4,VLOOKUP($D42,'Afgrødemodel 4'!$AH$10:$AJ$405,3,FALSE),0))))</f>
        <v>0</v>
      </c>
      <c r="K42" s="2">
        <f>IF(G42=1,VLOOKUP($D42,'Afgrødemodel 1'!$AQ$10:$AR$405,2,FALSE),IF(G42=2,VLOOKUP($D42,'Afgrødemodel 2'!$AQ$10:$AR$405,2,FALSE),IF(G42=3,VLOOKUP($D42,'Afgrødemodel 3'!$AQ$10:$AR$405,2,FALSE),IF(G42=4,VLOOKUP($D42,'Afgrødemodel 4'!$AQ$10:$AR$405,2,FALSE),0))))</f>
        <v>180</v>
      </c>
      <c r="L42">
        <f>IF('Afgrødemodel 1'!$BB$4=0,300,'Afgrødemodel 1'!$BB$4)</f>
        <v>300</v>
      </c>
      <c r="M42">
        <f>IF(G42=1,MIN('Afgrødemodel 1'!$AW$44,'Afgrødemodel 1'!$AW$48),IF(G42=2,MIN('Afgrødemodel 2'!$AW$44,'Afgrødemodel 2'!$AW$48),IF(G42=3,MIN('Afgrødemodel 3'!$AW$44,'Afgrødemodel 3'!$AW$48),IF(G42=4,MIN('Afgrødemodel 4'!$AW$44,'Afgrødemodel 4'!$AW$48),""))))</f>
        <v>900</v>
      </c>
      <c r="N42" s="13">
        <f t="shared" si="0"/>
        <v>0</v>
      </c>
      <c r="O42" s="5">
        <f t="shared" si="1"/>
        <v>0</v>
      </c>
      <c r="P42" s="13">
        <f t="shared" si="2"/>
        <v>0</v>
      </c>
      <c r="Q42" s="13">
        <f t="shared" si="3"/>
        <v>0</v>
      </c>
      <c r="R42" s="20"/>
      <c r="S42" s="13">
        <f t="shared" si="4"/>
        <v>0</v>
      </c>
      <c r="T42" s="13">
        <f t="shared" si="5"/>
        <v>0</v>
      </c>
      <c r="U42" s="13">
        <f t="shared" si="6"/>
        <v>0</v>
      </c>
      <c r="V42" s="5">
        <f t="shared" si="7"/>
        <v>0</v>
      </c>
      <c r="W42" s="5"/>
      <c r="X42" s="10">
        <f t="shared" si="53"/>
        <v>10</v>
      </c>
      <c r="Y42" s="12">
        <f t="shared" si="8"/>
        <v>0.3170242919502364</v>
      </c>
      <c r="Z42" s="8">
        <f t="shared" si="9"/>
        <v>0.3170242919502364</v>
      </c>
      <c r="AA42" s="13">
        <f t="shared" si="54"/>
        <v>0</v>
      </c>
      <c r="AB42" s="5">
        <f t="shared" si="10"/>
        <v>0</v>
      </c>
      <c r="AC42" s="5"/>
      <c r="AD42" s="16">
        <f t="shared" si="11"/>
        <v>0.3129757080497636</v>
      </c>
      <c r="AE42" s="10">
        <f t="shared" si="55"/>
        <v>0.3129757080497636</v>
      </c>
      <c r="AF42">
        <f t="shared" si="12"/>
        <v>0.63</v>
      </c>
      <c r="AG42" s="13">
        <f t="shared" si="13"/>
        <v>0</v>
      </c>
      <c r="AH42" s="13"/>
      <c r="AI42" s="14">
        <f t="shared" si="56"/>
        <v>37.800000000000004</v>
      </c>
      <c r="AJ42" s="4">
        <f t="shared" si="57"/>
        <v>37.800000000000004</v>
      </c>
      <c r="AK42" s="4">
        <f t="shared" si="14"/>
        <v>41.400000000000006</v>
      </c>
      <c r="AL42" s="15">
        <f t="shared" si="15"/>
        <v>16.155634927675262</v>
      </c>
      <c r="AM42" s="7">
        <f t="shared" si="16"/>
        <v>14.363877235353495</v>
      </c>
      <c r="AN42" s="7">
        <f t="shared" si="71"/>
        <v>16.155634927675262</v>
      </c>
      <c r="AO42" s="15">
        <f t="shared" si="18"/>
        <v>16.472659219625498</v>
      </c>
      <c r="AP42" s="17">
        <f t="shared" si="19"/>
        <v>15.650330190545199</v>
      </c>
      <c r="AQ42" s="15">
        <f t="shared" si="20"/>
        <v>14.167448242366248</v>
      </c>
      <c r="AR42" s="15">
        <f t="shared" si="21"/>
        <v>14.167448242366248</v>
      </c>
      <c r="AS42" s="15"/>
      <c r="AT42" s="12">
        <f t="shared" si="58"/>
        <v>133.20000000000002</v>
      </c>
      <c r="AU42" s="12">
        <f t="shared" si="22"/>
        <v>126.38132124751847</v>
      </c>
      <c r="AV42" s="12">
        <f t="shared" si="23"/>
        <v>126.38132124751847</v>
      </c>
      <c r="AW42" s="12">
        <f t="shared" si="24"/>
        <v>126.38132124751847</v>
      </c>
      <c r="AX42" s="8"/>
      <c r="AY42" s="13">
        <f>INDEX(Klima!$B$1:$E$520,MATCH(Vandbalance!$F42,Klima!$B$1:$B$520,0),MATCH(Vandbalance!$AY$11,Klima!$B$1:$E$1,0))</f>
        <v>0.63</v>
      </c>
      <c r="AZ42" s="13">
        <f t="shared" si="59"/>
        <v>-0.63</v>
      </c>
      <c r="BA42" s="13">
        <f t="shared" si="25"/>
        <v>0.3170242919502364</v>
      </c>
      <c r="BC42" s="16">
        <f>INDEX(Klima!$B$1:$E$520,MATCH(Vandbalance!$F42,Klima!$B$1:$B$520,0),MATCH($BC$11,Klima!$B$1:$E$1,0))</f>
        <v>5.88354444503784</v>
      </c>
      <c r="BD42" s="16"/>
      <c r="BE42" s="16">
        <f t="shared" si="26"/>
        <v>4.0413897966240082</v>
      </c>
      <c r="BF42" s="16">
        <f t="shared" si="27"/>
        <v>1.8421546484138318</v>
      </c>
      <c r="BG42" s="16">
        <f t="shared" si="28"/>
        <v>1.8421546484138318</v>
      </c>
      <c r="BH42" s="16">
        <f t="shared" si="29"/>
        <v>0</v>
      </c>
      <c r="BI42" s="2"/>
      <c r="BJ42" s="16">
        <f t="shared" si="30"/>
        <v>0.82232902908029892</v>
      </c>
      <c r="BK42" s="5">
        <f t="shared" si="60"/>
        <v>0.82232902908029892</v>
      </c>
      <c r="BL42" s="5">
        <f t="shared" si="31"/>
        <v>0.82232902908029892</v>
      </c>
      <c r="BM42" s="5">
        <f t="shared" si="32"/>
        <v>142.53695617519372</v>
      </c>
      <c r="BN42" s="5">
        <f t="shared" si="61"/>
        <v>0.50530473713006252</v>
      </c>
      <c r="BO42" s="5">
        <f t="shared" si="33"/>
        <v>142.85398046714397</v>
      </c>
      <c r="BP42" s="5">
        <f t="shared" si="34"/>
        <v>0.82232902908029892</v>
      </c>
      <c r="BQ42" s="5"/>
      <c r="BR42" s="16">
        <f t="shared" si="35"/>
        <v>0.3129757080497636</v>
      </c>
      <c r="BS42" s="5">
        <f t="shared" si="36"/>
        <v>0.3129757080497636</v>
      </c>
      <c r="BT42" s="5"/>
      <c r="BU42" s="13">
        <f t="shared" si="37"/>
        <v>0</v>
      </c>
      <c r="BV42" s="5">
        <f t="shared" si="38"/>
        <v>0</v>
      </c>
      <c r="BW42" s="5"/>
      <c r="BX42" s="13">
        <f t="shared" si="39"/>
        <v>0.3129757080497636</v>
      </c>
      <c r="BY42" s="5"/>
      <c r="BZ42" s="16">
        <f t="shared" si="40"/>
        <v>1.5291789403640683</v>
      </c>
      <c r="CA42" s="16"/>
      <c r="CB42" s="29">
        <f t="shared" si="41"/>
        <v>0</v>
      </c>
      <c r="CC42" s="28">
        <f t="shared" si="42"/>
        <v>0</v>
      </c>
      <c r="CD42" s="28"/>
      <c r="CE42" s="16">
        <f t="shared" si="43"/>
        <v>1.482881948178951</v>
      </c>
      <c r="CF42" s="31">
        <f t="shared" si="44"/>
        <v>15.650330190545199</v>
      </c>
      <c r="CG42" s="20"/>
      <c r="CH42" s="16">
        <f t="shared" si="45"/>
        <v>1.482881948178951</v>
      </c>
      <c r="CI42" s="2">
        <f t="shared" si="62"/>
        <v>1.482881948178951</v>
      </c>
      <c r="CJ42" s="5"/>
      <c r="CK42" s="13">
        <f t="shared" si="46"/>
        <v>2.6181866853090137</v>
      </c>
      <c r="CL42" s="13"/>
      <c r="CM42" s="13">
        <f t="shared" si="63"/>
        <v>0</v>
      </c>
      <c r="CN42" s="5">
        <f t="shared" si="47"/>
        <v>0</v>
      </c>
      <c r="CO42" s="5">
        <f t="shared" si="48"/>
        <v>0</v>
      </c>
      <c r="CP42" s="5"/>
      <c r="CQ42" s="13">
        <f t="shared" si="64"/>
        <v>0</v>
      </c>
      <c r="CR42" s="5">
        <f t="shared" si="49"/>
        <v>0</v>
      </c>
      <c r="CS42" s="5">
        <f t="shared" si="50"/>
        <v>0</v>
      </c>
      <c r="CT42" s="5"/>
      <c r="CU42">
        <f>INDEX(Tilladeligt_underskud,MATCH('Afgrødemodel 1'!$AU$2,Konstanter!$A$75:$A$90,0),MATCH('Afgrødemodel 1'!M38,Konstanter!$B$73:$F$73,0))</f>
        <v>100</v>
      </c>
      <c r="CV42">
        <f>INDEX(Utilladeligt_underskud,MATCH('Afgrødemodel 1'!$AU$2,Konstanter!$I$75:$I$90,0),MATCH('Afgrødemodel 1'!M38,Konstanter!$J$73:$N$73,0))</f>
        <v>100</v>
      </c>
      <c r="CW42">
        <f t="shared" si="65"/>
        <v>37.800000000000004</v>
      </c>
      <c r="CX42">
        <f t="shared" si="66"/>
        <v>37.800000000000004</v>
      </c>
      <c r="CY42" s="8">
        <f t="shared" si="67"/>
        <v>23.632551757633756</v>
      </c>
      <c r="CZ42" s="8">
        <f t="shared" si="68"/>
        <v>30.451230510115323</v>
      </c>
      <c r="DA42" s="8">
        <f t="shared" si="69"/>
        <v>30.451230510115323</v>
      </c>
    </row>
    <row r="43" spans="4:105" x14ac:dyDescent="0.2">
      <c r="D43" s="18">
        <f t="shared" si="70"/>
        <v>43220</v>
      </c>
      <c r="E43" s="18" t="str">
        <f>IF(G43=1,'Ark4'!$C$4,IF(G43=2,'Ark4'!$C$5,IF(G43=3,'Ark4'!$C$6,IF(G43=4,'Ark4'!$C$7,""))))</f>
        <v>Vårbyg</v>
      </c>
      <c r="F43" s="8">
        <f t="shared" si="51"/>
        <v>43220</v>
      </c>
      <c r="G43" s="2">
        <f>IF(AND($D43&gt;='Ark4'!$D$4,Vandbalance!$D43&lt;='Ark4'!$E$4),1,IF(AND(Vandbalance!$D43&gt;='Ark4'!$D$5,Vandbalance!$D43&lt;='Ark4'!$E$5),2,IF(AND(Vandbalance!$D43&gt;='Ark4'!$D$6,Vandbalance!$D43&lt;='Ark4'!$E$6),3,IF(AND(Vandbalance!$D43&gt;='Ark4'!$D$7,Vandbalance!$D43&lt;='Ark4'!$E$7),4,""))))</f>
        <v>1</v>
      </c>
      <c r="H43" s="2">
        <f t="shared" si="52"/>
        <v>0.68842245058223495</v>
      </c>
      <c r="I43" s="2">
        <f>IF(G43=1,VLOOKUP($D43,'Afgrødemodel 1'!$AA$10:$AB$405,2,FALSE),IF(G43=2,VLOOKUP($D43,'Afgrødemodel 2'!$AA$10:$AB$405,2,FALSE),IF(G43=3,VLOOKUP($D43,'Afgrødemodel 3'!$AA$10:$AB$405,2,FALSE),IF(G43=4,VLOOKUP($D43,'Afgrødemodel 4'!$AA$10:$AB$405,2,FALSE),""))))</f>
        <v>0.68842245058223495</v>
      </c>
      <c r="J43" s="2">
        <f>IF(G43=1,VLOOKUP($D43,'Afgrødemodel 1'!$AH$10:$AJ$405,3,FALSE),IF(G43=2,VLOOKUP($D43,'Afgrødemodel 2'!$AH$10:$AJ$405,3,FALSE),IF(G43=3,VLOOKUP($D43,'Afgrødemodel 3'!$AH$10:$AJ$405,3,FALSE),IF(G43=4,VLOOKUP($D43,'Afgrødemodel 4'!$AH$10:$AJ$405,3,FALSE),0))))</f>
        <v>0</v>
      </c>
      <c r="K43" s="2">
        <f>IF(G43=1,VLOOKUP($D43,'Afgrødemodel 1'!$AQ$10:$AR$405,2,FALSE),IF(G43=2,VLOOKUP($D43,'Afgrødemodel 2'!$AQ$10:$AR$405,2,FALSE),IF(G43=3,VLOOKUP($D43,'Afgrødemodel 3'!$AQ$10:$AR$405,2,FALSE),IF(G43=4,VLOOKUP($D43,'Afgrødemodel 4'!$AQ$10:$AR$405,2,FALSE),0))))</f>
        <v>195</v>
      </c>
      <c r="L43">
        <f>IF('Afgrødemodel 1'!$BB$4=0,300,'Afgrødemodel 1'!$BB$4)</f>
        <v>300</v>
      </c>
      <c r="M43">
        <f>IF(G43=1,MIN('Afgrødemodel 1'!$AW$44,'Afgrødemodel 1'!$AW$48),IF(G43=2,MIN('Afgrødemodel 2'!$AW$44,'Afgrødemodel 2'!$AW$48),IF(G43=3,MIN('Afgrødemodel 3'!$AW$44,'Afgrødemodel 3'!$AW$48),IF(G43=4,MIN('Afgrødemodel 4'!$AW$44,'Afgrødemodel 4'!$AW$48),""))))</f>
        <v>900</v>
      </c>
      <c r="N43" s="13">
        <f t="shared" si="0"/>
        <v>0</v>
      </c>
      <c r="O43" s="5">
        <f t="shared" si="1"/>
        <v>25.612302753123451</v>
      </c>
      <c r="P43" s="13">
        <f t="shared" si="2"/>
        <v>25.612302753123451</v>
      </c>
      <c r="Q43" s="13">
        <f t="shared" si="3"/>
        <v>0</v>
      </c>
      <c r="R43" s="20"/>
      <c r="S43" s="13">
        <f t="shared" si="4"/>
        <v>0</v>
      </c>
      <c r="T43" s="13">
        <f t="shared" si="5"/>
        <v>25.612302753123451</v>
      </c>
      <c r="U43" s="13">
        <f t="shared" si="6"/>
        <v>0</v>
      </c>
      <c r="V43" s="5">
        <f t="shared" si="7"/>
        <v>24.057241976165781</v>
      </c>
      <c r="W43" s="5"/>
      <c r="X43" s="10">
        <f t="shared" si="53"/>
        <v>10</v>
      </c>
      <c r="Y43" s="12">
        <f t="shared" si="8"/>
        <v>10</v>
      </c>
      <c r="Z43" s="8">
        <f t="shared" si="9"/>
        <v>29.325788774708883</v>
      </c>
      <c r="AA43" s="13">
        <f t="shared" si="54"/>
        <v>6.2865139784145683</v>
      </c>
      <c r="AB43" s="5">
        <f t="shared" si="10"/>
        <v>6.2865139784145683</v>
      </c>
      <c r="AC43" s="5"/>
      <c r="AD43" s="16">
        <f t="shared" si="11"/>
        <v>0.34421122529111747</v>
      </c>
      <c r="AE43" s="10">
        <f t="shared" si="55"/>
        <v>0.34421122529111747</v>
      </c>
      <c r="AF43">
        <f t="shared" si="12"/>
        <v>29.67</v>
      </c>
      <c r="AG43" s="13">
        <f t="shared" si="13"/>
        <v>0</v>
      </c>
      <c r="AH43" s="13"/>
      <c r="AI43" s="14">
        <f t="shared" si="56"/>
        <v>40.950000000000003</v>
      </c>
      <c r="AJ43" s="4">
        <f t="shared" si="57"/>
        <v>40.950000000000003</v>
      </c>
      <c r="AK43" s="4">
        <f t="shared" si="14"/>
        <v>44.100000000000009</v>
      </c>
      <c r="AL43" s="15">
        <f t="shared" si="15"/>
        <v>17.156195704300806</v>
      </c>
      <c r="AM43" s="7">
        <f t="shared" si="16"/>
        <v>15.348068929230102</v>
      </c>
      <c r="AN43" s="7">
        <f t="shared" si="71"/>
        <v>17.156195704300806</v>
      </c>
      <c r="AO43" s="15">
        <f t="shared" si="18"/>
        <v>46.481984479009689</v>
      </c>
      <c r="AP43" s="17">
        <f t="shared" si="19"/>
        <v>42.768498457424258</v>
      </c>
      <c r="AQ43" s="15">
        <f t="shared" si="20"/>
        <v>41.213437680466583</v>
      </c>
      <c r="AR43" s="15">
        <f t="shared" si="21"/>
        <v>40.98995471487077</v>
      </c>
      <c r="AS43" s="15"/>
      <c r="AT43" s="12">
        <f t="shared" si="58"/>
        <v>130.05000000000001</v>
      </c>
      <c r="AU43" s="12">
        <f t="shared" si="22"/>
        <v>123.39257378558392</v>
      </c>
      <c r="AV43" s="12">
        <f t="shared" si="23"/>
        <v>123.39257378558393</v>
      </c>
      <c r="AW43" s="12">
        <f t="shared" si="24"/>
        <v>123.61605675117976</v>
      </c>
      <c r="AX43" s="8"/>
      <c r="AY43" s="13">
        <f>INDEX(Klima!$B$1:$E$520,MATCH(Vandbalance!$F43,Klima!$B$1:$B$520,0),MATCH(Vandbalance!$AY$11,Klima!$B$1:$E$1,0))</f>
        <v>29.67</v>
      </c>
      <c r="AZ43" s="13">
        <f t="shared" si="59"/>
        <v>-29.67</v>
      </c>
      <c r="BA43" s="13">
        <f t="shared" si="25"/>
        <v>29.325788774708883</v>
      </c>
      <c r="BC43" s="16">
        <f>INDEX(Klima!$B$1:$E$520,MATCH(Vandbalance!$F43,Klima!$B$1:$B$520,0),MATCH($BC$11,Klima!$B$1:$E$1,0))</f>
        <v>5.6126580238342196</v>
      </c>
      <c r="BD43" s="16"/>
      <c r="BE43" s="16">
        <f t="shared" si="26"/>
        <v>3.7134860215854313</v>
      </c>
      <c r="BF43" s="16">
        <f t="shared" si="27"/>
        <v>1.8991720022487886</v>
      </c>
      <c r="BG43" s="16">
        <f t="shared" si="28"/>
        <v>1.8991720022487886</v>
      </c>
      <c r="BH43" s="16">
        <f t="shared" si="29"/>
        <v>0</v>
      </c>
      <c r="BI43" s="2"/>
      <c r="BJ43" s="16">
        <f t="shared" si="30"/>
        <v>3.7134860215854313</v>
      </c>
      <c r="BK43" s="5">
        <f t="shared" si="60"/>
        <v>10.520782401160275</v>
      </c>
      <c r="BL43" s="5">
        <f t="shared" si="31"/>
        <v>10.520782401160275</v>
      </c>
      <c r="BM43" s="5">
        <f t="shared" si="32"/>
        <v>159.87455826459362</v>
      </c>
      <c r="BN43" s="5">
        <f t="shared" si="61"/>
        <v>0.52078240116027541</v>
      </c>
      <c r="BO43" s="5">
        <f t="shared" si="33"/>
        <v>169.87455826459362</v>
      </c>
      <c r="BP43" s="5">
        <f t="shared" si="34"/>
        <v>10.520782401160275</v>
      </c>
      <c r="BQ43" s="5"/>
      <c r="BR43" s="16">
        <f t="shared" si="35"/>
        <v>0.34421122529111747</v>
      </c>
      <c r="BS43" s="5">
        <f t="shared" si="36"/>
        <v>0.34421122529111747</v>
      </c>
      <c r="BT43" s="5"/>
      <c r="BU43" s="13">
        <f t="shared" si="37"/>
        <v>0</v>
      </c>
      <c r="BV43" s="5">
        <f t="shared" si="38"/>
        <v>0</v>
      </c>
      <c r="BW43" s="5"/>
      <c r="BX43" s="13">
        <f t="shared" si="39"/>
        <v>0.34421122529111747</v>
      </c>
      <c r="BY43" s="5"/>
      <c r="BZ43" s="16">
        <f t="shared" si="40"/>
        <v>1.554960776957671</v>
      </c>
      <c r="CA43" s="16"/>
      <c r="CB43" s="29">
        <f t="shared" si="41"/>
        <v>1.554960776957671</v>
      </c>
      <c r="CC43" s="28">
        <f t="shared" si="42"/>
        <v>25.612302753123451</v>
      </c>
      <c r="CD43" s="28"/>
      <c r="CE43" s="16">
        <f t="shared" si="43"/>
        <v>1.555060776957671</v>
      </c>
      <c r="CF43" s="31">
        <f t="shared" si="44"/>
        <v>40.950000000000003</v>
      </c>
      <c r="CG43" s="20"/>
      <c r="CH43" s="16">
        <f t="shared" si="45"/>
        <v>1.555060776957671</v>
      </c>
      <c r="CI43" s="2">
        <f t="shared" si="62"/>
        <v>1.555060776957671</v>
      </c>
      <c r="CJ43" s="5"/>
      <c r="CK43" s="13">
        <f t="shared" si="46"/>
        <v>5.6127580238342194</v>
      </c>
      <c r="CL43" s="13"/>
      <c r="CM43" s="13">
        <f t="shared" si="63"/>
        <v>0.22348296559581585</v>
      </c>
      <c r="CN43" s="5">
        <f t="shared" si="47"/>
        <v>0.26343768046658056</v>
      </c>
      <c r="CO43" s="5">
        <f t="shared" si="48"/>
        <v>0.22348296559581585</v>
      </c>
      <c r="CP43" s="5"/>
      <c r="CQ43" s="13">
        <f t="shared" si="64"/>
        <v>0</v>
      </c>
      <c r="CR43" s="5">
        <f t="shared" si="49"/>
        <v>0</v>
      </c>
      <c r="CS43" s="5">
        <f t="shared" si="50"/>
        <v>0</v>
      </c>
      <c r="CT43" s="5"/>
      <c r="CU43">
        <f>INDEX(Tilladeligt_underskud,MATCH('Afgrødemodel 1'!$AU$2,Konstanter!$A$75:$A$90,0),MATCH('Afgrødemodel 1'!M39,Konstanter!$B$73:$F$73,0))</f>
        <v>100</v>
      </c>
      <c r="CV43">
        <f>INDEX(Utilladeligt_underskud,MATCH('Afgrødemodel 1'!$AU$2,Konstanter!$I$75:$I$90,0),MATCH('Afgrødemodel 1'!M39,Konstanter!$J$73:$N$73,0))</f>
        <v>100</v>
      </c>
      <c r="CW43">
        <f t="shared" si="65"/>
        <v>40.950000000000003</v>
      </c>
      <c r="CX43">
        <f t="shared" si="66"/>
        <v>40.950000000000003</v>
      </c>
      <c r="CY43" s="8">
        <f t="shared" si="67"/>
        <v>-3.995471487076685E-2</v>
      </c>
      <c r="CZ43" s="8">
        <f t="shared" si="68"/>
        <v>6.4339432488202419</v>
      </c>
      <c r="DA43" s="8">
        <f t="shared" si="69"/>
        <v>6.3939885339494822</v>
      </c>
    </row>
    <row r="44" spans="4:105" x14ac:dyDescent="0.2">
      <c r="D44" s="18">
        <f t="shared" si="70"/>
        <v>43221</v>
      </c>
      <c r="E44" s="18" t="str">
        <f>IF(G44=1,'Ark4'!$C$4,IF(G44=2,'Ark4'!$C$5,IF(G44=3,'Ark4'!$C$6,IF(G44=4,'Ark4'!$C$7,""))))</f>
        <v>Vårbyg</v>
      </c>
      <c r="F44" s="8">
        <f t="shared" si="51"/>
        <v>43221</v>
      </c>
      <c r="G44" s="2">
        <f>IF(AND($D44&gt;='Ark4'!$D$4,Vandbalance!$D44&lt;='Ark4'!$E$4),1,IF(AND(Vandbalance!$D44&gt;='Ark4'!$D$5,Vandbalance!$D44&lt;='Ark4'!$E$5),2,IF(AND(Vandbalance!$D44&gt;='Ark4'!$D$6,Vandbalance!$D44&lt;='Ark4'!$E$6),3,IF(AND(Vandbalance!$D44&gt;='Ark4'!$D$7,Vandbalance!$D44&lt;='Ark4'!$E$7),4,""))))</f>
        <v>1</v>
      </c>
      <c r="H44" s="2">
        <f t="shared" si="52"/>
        <v>0.74760447525390705</v>
      </c>
      <c r="I44" s="2">
        <f>IF(G44=1,VLOOKUP($D44,'Afgrødemodel 1'!$AA$10:$AB$405,2,FALSE),IF(G44=2,VLOOKUP($D44,'Afgrødemodel 2'!$AA$10:$AB$405,2,FALSE),IF(G44=3,VLOOKUP($D44,'Afgrødemodel 3'!$AA$10:$AB$405,2,FALSE),IF(G44=4,VLOOKUP($D44,'Afgrødemodel 4'!$AA$10:$AB$405,2,FALSE),""))))</f>
        <v>0.74760447525390705</v>
      </c>
      <c r="J44" s="2">
        <f>IF(G44=1,VLOOKUP($D44,'Afgrødemodel 1'!$AH$10:$AJ$405,3,FALSE),IF(G44=2,VLOOKUP($D44,'Afgrødemodel 2'!$AH$10:$AJ$405,3,FALSE),IF(G44=3,VLOOKUP($D44,'Afgrødemodel 3'!$AH$10:$AJ$405,3,FALSE),IF(G44=4,VLOOKUP($D44,'Afgrødemodel 4'!$AH$10:$AJ$405,3,FALSE),0))))</f>
        <v>0</v>
      </c>
      <c r="K44" s="2">
        <f>IF(G44=1,VLOOKUP($D44,'Afgrødemodel 1'!$AQ$10:$AR$405,2,FALSE),IF(G44=2,VLOOKUP($D44,'Afgrødemodel 2'!$AQ$10:$AR$405,2,FALSE),IF(G44=3,VLOOKUP($D44,'Afgrødemodel 3'!$AQ$10:$AR$405,2,FALSE),IF(G44=4,VLOOKUP($D44,'Afgrødemodel 4'!$AQ$10:$AR$405,2,FALSE),0))))</f>
        <v>210</v>
      </c>
      <c r="L44">
        <f>IF('Afgrødemodel 1'!$BB$4=0,300,'Afgrødemodel 1'!$BB$4)</f>
        <v>300</v>
      </c>
      <c r="M44">
        <f>IF(G44=1,MIN('Afgrødemodel 1'!$AW$44,'Afgrødemodel 1'!$AW$48),IF(G44=2,MIN('Afgrødemodel 2'!$AW$44,'Afgrødemodel 2'!$AW$48),IF(G44=3,MIN('Afgrødemodel 3'!$AW$44,'Afgrødemodel 3'!$AW$48),IF(G44=4,MIN('Afgrødemodel 4'!$AW$44,'Afgrødemodel 4'!$AW$48),""))))</f>
        <v>900</v>
      </c>
      <c r="N44" s="13">
        <f t="shared" si="0"/>
        <v>0</v>
      </c>
      <c r="O44" s="5">
        <f t="shared" si="1"/>
        <v>0</v>
      </c>
      <c r="P44" s="13">
        <f t="shared" si="2"/>
        <v>0</v>
      </c>
      <c r="Q44" s="13">
        <f t="shared" si="3"/>
        <v>0</v>
      </c>
      <c r="R44" s="20"/>
      <c r="S44" s="13">
        <f t="shared" si="4"/>
        <v>0</v>
      </c>
      <c r="T44" s="13">
        <f t="shared" si="5"/>
        <v>0</v>
      </c>
      <c r="U44" s="13">
        <f t="shared" si="6"/>
        <v>0</v>
      </c>
      <c r="V44" s="5">
        <f t="shared" si="7"/>
        <v>0</v>
      </c>
      <c r="W44" s="5"/>
      <c r="X44" s="10">
        <f t="shared" si="53"/>
        <v>10</v>
      </c>
      <c r="Y44" s="12">
        <f t="shared" si="8"/>
        <v>6.7627117407876147</v>
      </c>
      <c r="Z44" s="8">
        <f t="shared" si="9"/>
        <v>6.7627117407876147</v>
      </c>
      <c r="AA44" s="13">
        <f t="shared" si="54"/>
        <v>3.4059031073264148</v>
      </c>
      <c r="AB44" s="5">
        <f t="shared" si="10"/>
        <v>3.4059031073264148</v>
      </c>
      <c r="AC44" s="5"/>
      <c r="AD44" s="16">
        <f t="shared" si="11"/>
        <v>0.37380223762695353</v>
      </c>
      <c r="AE44" s="10">
        <f t="shared" si="55"/>
        <v>0.37380223762695353</v>
      </c>
      <c r="AF44">
        <f t="shared" si="12"/>
        <v>0.85</v>
      </c>
      <c r="AG44" s="13">
        <f t="shared" si="13"/>
        <v>0</v>
      </c>
      <c r="AH44" s="13"/>
      <c r="AI44" s="14">
        <f t="shared" si="56"/>
        <v>44.1</v>
      </c>
      <c r="AJ44" s="4">
        <f t="shared" si="57"/>
        <v>44.1</v>
      </c>
      <c r="AK44" s="4">
        <f t="shared" si="14"/>
        <v>46.800000000000004</v>
      </c>
      <c r="AL44" s="15">
        <f t="shared" si="15"/>
        <v>43.984115259016988</v>
      </c>
      <c r="AM44" s="7">
        <f t="shared" si="16"/>
        <v>44.143028154476212</v>
      </c>
      <c r="AN44" s="7">
        <f t="shared" si="71"/>
        <v>43.984115259016988</v>
      </c>
      <c r="AO44" s="15">
        <f t="shared" si="18"/>
        <v>44.460313021390036</v>
      </c>
      <c r="AP44" s="17">
        <f t="shared" si="19"/>
        <v>41.103504387928837</v>
      </c>
      <c r="AQ44" s="15">
        <f t="shared" si="20"/>
        <v>39.577053470592269</v>
      </c>
      <c r="AR44" s="15">
        <f t="shared" si="21"/>
        <v>39.577053470592269</v>
      </c>
      <c r="AS44" s="15"/>
      <c r="AT44" s="12">
        <f t="shared" si="58"/>
        <v>126.90000000000003</v>
      </c>
      <c r="AU44" s="12">
        <f t="shared" si="22"/>
        <v>120.62189620703353</v>
      </c>
      <c r="AV44" s="12">
        <f t="shared" si="23"/>
        <v>120.62189620703353</v>
      </c>
      <c r="AW44" s="12">
        <f t="shared" si="24"/>
        <v>120.62189620703353</v>
      </c>
      <c r="AX44" s="8"/>
      <c r="AY44" s="13">
        <f>INDEX(Klima!$B$1:$E$520,MATCH(Vandbalance!$F44,Klima!$B$1:$B$520,0),MATCH(Vandbalance!$AY$11,Klima!$B$1:$E$1,0))</f>
        <v>0.85</v>
      </c>
      <c r="AZ44" s="13">
        <f t="shared" si="59"/>
        <v>-0.85</v>
      </c>
      <c r="BA44" s="13">
        <f t="shared" si="25"/>
        <v>0.47619776237304645</v>
      </c>
      <c r="BC44" s="16">
        <f>INDEX(Klima!$B$1:$E$520,MATCH(Vandbalance!$F44,Klima!$B$1:$B$520,0),MATCH($BC$11,Klima!$B$1:$E$1,0))</f>
        <v>5.2569618225097603</v>
      </c>
      <c r="BD44" s="16"/>
      <c r="BE44" s="16">
        <f t="shared" si="26"/>
        <v>3.3568086334612</v>
      </c>
      <c r="BF44" s="16">
        <f t="shared" si="27"/>
        <v>1.9001531890485603</v>
      </c>
      <c r="BG44" s="16">
        <f t="shared" si="28"/>
        <v>1.9001531890485603</v>
      </c>
      <c r="BH44" s="16">
        <f t="shared" si="29"/>
        <v>0</v>
      </c>
      <c r="BI44" s="2"/>
      <c r="BJ44" s="16">
        <f t="shared" si="30"/>
        <v>3.3568086334612</v>
      </c>
      <c r="BK44" s="5">
        <f t="shared" si="60"/>
        <v>7.2288944214996631</v>
      </c>
      <c r="BL44" s="5">
        <f t="shared" si="31"/>
        <v>7.2288944214996631</v>
      </c>
      <c r="BM44" s="5">
        <f t="shared" si="32"/>
        <v>158.31949748763594</v>
      </c>
      <c r="BN44" s="5">
        <f t="shared" si="61"/>
        <v>0.46618268071204821</v>
      </c>
      <c r="BO44" s="5">
        <f t="shared" si="33"/>
        <v>165.08220922842355</v>
      </c>
      <c r="BP44" s="5">
        <f t="shared" si="34"/>
        <v>7.2288944214996631</v>
      </c>
      <c r="BQ44" s="5"/>
      <c r="BR44" s="16">
        <f t="shared" si="35"/>
        <v>0.37380223762695353</v>
      </c>
      <c r="BS44" s="5">
        <f t="shared" si="36"/>
        <v>0.37380223762695353</v>
      </c>
      <c r="BT44" s="5"/>
      <c r="BU44" s="13">
        <f t="shared" si="37"/>
        <v>0</v>
      </c>
      <c r="BV44" s="5">
        <f t="shared" si="38"/>
        <v>0</v>
      </c>
      <c r="BW44" s="5"/>
      <c r="BX44" s="13">
        <f t="shared" si="39"/>
        <v>0.37380223762695353</v>
      </c>
      <c r="BY44" s="5"/>
      <c r="BZ44" s="16">
        <f t="shared" si="40"/>
        <v>1.5263509514216067</v>
      </c>
      <c r="CA44" s="16"/>
      <c r="CB44" s="29">
        <f t="shared" si="41"/>
        <v>0</v>
      </c>
      <c r="CC44" s="28">
        <f t="shared" si="42"/>
        <v>0</v>
      </c>
      <c r="CD44" s="28"/>
      <c r="CE44" s="16">
        <f t="shared" si="43"/>
        <v>1.5264509173365681</v>
      </c>
      <c r="CF44" s="31">
        <f t="shared" si="44"/>
        <v>41.103504387928837</v>
      </c>
      <c r="CG44" s="20"/>
      <c r="CH44" s="16">
        <f t="shared" si="45"/>
        <v>1.5264509173365681</v>
      </c>
      <c r="CI44" s="2">
        <f t="shared" si="62"/>
        <v>1.5264509173365681</v>
      </c>
      <c r="CJ44" s="5"/>
      <c r="CK44" s="13">
        <f t="shared" si="46"/>
        <v>5.2570617884247213</v>
      </c>
      <c r="CL44" s="13"/>
      <c r="CM44" s="13">
        <f t="shared" si="63"/>
        <v>0</v>
      </c>
      <c r="CN44" s="5">
        <f t="shared" si="47"/>
        <v>0</v>
      </c>
      <c r="CO44" s="5">
        <f t="shared" si="48"/>
        <v>0</v>
      </c>
      <c r="CP44" s="5"/>
      <c r="CQ44" s="13">
        <f t="shared" si="64"/>
        <v>0</v>
      </c>
      <c r="CR44" s="5">
        <f t="shared" si="49"/>
        <v>0</v>
      </c>
      <c r="CS44" s="5">
        <f t="shared" si="50"/>
        <v>0</v>
      </c>
      <c r="CT44" s="5"/>
      <c r="CU44">
        <f>INDEX(Tilladeligt_underskud,MATCH('Afgrødemodel 1'!$AU$2,Konstanter!$A$75:$A$90,0),MATCH('Afgrødemodel 1'!M40,Konstanter!$B$73:$F$73,0))</f>
        <v>100</v>
      </c>
      <c r="CV44">
        <f>INDEX(Utilladeligt_underskud,MATCH('Afgrødemodel 1'!$AU$2,Konstanter!$I$75:$I$90,0),MATCH('Afgrødemodel 1'!M40,Konstanter!$J$73:$N$73,0))</f>
        <v>100</v>
      </c>
      <c r="CW44">
        <f t="shared" si="65"/>
        <v>44.1</v>
      </c>
      <c r="CX44">
        <f t="shared" si="66"/>
        <v>44.1</v>
      </c>
      <c r="CY44" s="8">
        <f t="shared" si="67"/>
        <v>4.5229465294077329</v>
      </c>
      <c r="CZ44" s="8">
        <f t="shared" si="68"/>
        <v>10.801050322374238</v>
      </c>
      <c r="DA44" s="8">
        <f t="shared" si="69"/>
        <v>10.801050322374238</v>
      </c>
    </row>
    <row r="45" spans="4:105" x14ac:dyDescent="0.2">
      <c r="D45" s="18">
        <f t="shared" si="70"/>
        <v>43222</v>
      </c>
      <c r="E45" s="18" t="str">
        <f>IF(G45=1,'Ark4'!$C$4,IF(G45=2,'Ark4'!$C$5,IF(G45=3,'Ark4'!$C$6,IF(G45=4,'Ark4'!$C$7,""))))</f>
        <v>Vårbyg</v>
      </c>
      <c r="F45" s="8">
        <f t="shared" si="51"/>
        <v>43222</v>
      </c>
      <c r="G45" s="2">
        <f>IF(AND($D45&gt;='Ark4'!$D$4,Vandbalance!$D45&lt;='Ark4'!$E$4),1,IF(AND(Vandbalance!$D45&gt;='Ark4'!$D$5,Vandbalance!$D45&lt;='Ark4'!$E$5),2,IF(AND(Vandbalance!$D45&gt;='Ark4'!$D$6,Vandbalance!$D45&lt;='Ark4'!$E$6),3,IF(AND(Vandbalance!$D45&gt;='Ark4'!$D$7,Vandbalance!$D45&lt;='Ark4'!$E$7),4,""))))</f>
        <v>1</v>
      </c>
      <c r="H45" s="2">
        <f t="shared" si="52"/>
        <v>0.81919752096043208</v>
      </c>
      <c r="I45" s="2">
        <f>IF(G45=1,VLOOKUP($D45,'Afgrødemodel 1'!$AA$10:$AB$405,2,FALSE),IF(G45=2,VLOOKUP($D45,'Afgrødemodel 2'!$AA$10:$AB$405,2,FALSE),IF(G45=3,VLOOKUP($D45,'Afgrødemodel 3'!$AA$10:$AB$405,2,FALSE),IF(G45=4,VLOOKUP($D45,'Afgrødemodel 4'!$AA$10:$AB$405,2,FALSE),""))))</f>
        <v>0.81919752096043208</v>
      </c>
      <c r="J45" s="2">
        <f>IF(G45=1,VLOOKUP($D45,'Afgrødemodel 1'!$AH$10:$AJ$405,3,FALSE),IF(G45=2,VLOOKUP($D45,'Afgrødemodel 2'!$AH$10:$AJ$405,3,FALSE),IF(G45=3,VLOOKUP($D45,'Afgrødemodel 3'!$AH$10:$AJ$405,3,FALSE),IF(G45=4,VLOOKUP($D45,'Afgrødemodel 4'!$AH$10:$AJ$405,3,FALSE),0))))</f>
        <v>0</v>
      </c>
      <c r="K45" s="2">
        <f>IF(G45=1,VLOOKUP($D45,'Afgrødemodel 1'!$AQ$10:$AR$405,2,FALSE),IF(G45=2,VLOOKUP($D45,'Afgrødemodel 2'!$AQ$10:$AR$405,2,FALSE),IF(G45=3,VLOOKUP($D45,'Afgrødemodel 3'!$AQ$10:$AR$405,2,FALSE),IF(G45=4,VLOOKUP($D45,'Afgrødemodel 4'!$AQ$10:$AR$405,2,FALSE),0))))</f>
        <v>225</v>
      </c>
      <c r="L45">
        <f>IF('Afgrødemodel 1'!$BB$4=0,300,'Afgrødemodel 1'!$BB$4)</f>
        <v>300</v>
      </c>
      <c r="M45">
        <f>IF(G45=1,MIN('Afgrødemodel 1'!$AW$44,'Afgrødemodel 1'!$AW$48),IF(G45=2,MIN('Afgrødemodel 2'!$AW$44,'Afgrødemodel 2'!$AW$48),IF(G45=3,MIN('Afgrødemodel 3'!$AW$44,'Afgrødemodel 3'!$AW$48),IF(G45=4,MIN('Afgrødemodel 4'!$AW$44,'Afgrødemodel 4'!$AW$48),""))))</f>
        <v>900</v>
      </c>
      <c r="N45" s="13">
        <f t="shared" si="0"/>
        <v>0</v>
      </c>
      <c r="O45" s="5">
        <f t="shared" si="1"/>
        <v>0</v>
      </c>
      <c r="P45" s="13">
        <f t="shared" si="2"/>
        <v>0</v>
      </c>
      <c r="Q45" s="13">
        <f t="shared" si="3"/>
        <v>0</v>
      </c>
      <c r="R45" s="20"/>
      <c r="S45" s="13">
        <f t="shared" si="4"/>
        <v>0</v>
      </c>
      <c r="T45" s="13">
        <f t="shared" si="5"/>
        <v>0</v>
      </c>
      <c r="U45" s="13">
        <f t="shared" si="6"/>
        <v>0</v>
      </c>
      <c r="V45" s="5">
        <f t="shared" si="7"/>
        <v>0</v>
      </c>
      <c r="W45" s="5"/>
      <c r="X45" s="10">
        <f t="shared" si="53"/>
        <v>10</v>
      </c>
      <c r="Y45" s="12">
        <f t="shared" si="8"/>
        <v>3.4059031073264148</v>
      </c>
      <c r="Z45" s="8">
        <f t="shared" si="9"/>
        <v>3.4059031073264148</v>
      </c>
      <c r="AA45" s="13">
        <f t="shared" si="54"/>
        <v>0</v>
      </c>
      <c r="AB45" s="5">
        <f t="shared" si="10"/>
        <v>0</v>
      </c>
      <c r="AC45" s="5"/>
      <c r="AD45" s="16">
        <f t="shared" si="11"/>
        <v>0.40959876048021604</v>
      </c>
      <c r="AE45" s="10">
        <f t="shared" si="55"/>
        <v>0</v>
      </c>
      <c r="AF45">
        <f t="shared" si="12"/>
        <v>0</v>
      </c>
      <c r="AG45" s="13">
        <f t="shared" si="13"/>
        <v>0</v>
      </c>
      <c r="AH45" s="13"/>
      <c r="AI45" s="14">
        <f t="shared" si="56"/>
        <v>47.250000000000007</v>
      </c>
      <c r="AJ45" s="4">
        <f t="shared" si="57"/>
        <v>47.250000000000007</v>
      </c>
      <c r="AK45" s="4">
        <f t="shared" si="14"/>
        <v>49.500000000000007</v>
      </c>
      <c r="AL45" s="15">
        <f t="shared" si="15"/>
        <v>42.571214014738494</v>
      </c>
      <c r="AM45" s="7">
        <f t="shared" si="16"/>
        <v>42.403985861348865</v>
      </c>
      <c r="AN45" s="7">
        <f t="shared" si="71"/>
        <v>42.571214014738494</v>
      </c>
      <c r="AO45" s="15">
        <f t="shared" si="18"/>
        <v>42.571214014738494</v>
      </c>
      <c r="AP45" s="17">
        <f t="shared" si="19"/>
        <v>38.696837310503362</v>
      </c>
      <c r="AQ45" s="15">
        <f t="shared" si="20"/>
        <v>36.535325918939371</v>
      </c>
      <c r="AR45" s="15">
        <f t="shared" si="21"/>
        <v>36.535325918939371</v>
      </c>
      <c r="AS45" s="15"/>
      <c r="AT45" s="12">
        <f t="shared" si="58"/>
        <v>123.75000000000003</v>
      </c>
      <c r="AU45" s="12">
        <f t="shared" si="22"/>
        <v>117.6277356628873</v>
      </c>
      <c r="AV45" s="12">
        <f t="shared" si="23"/>
        <v>117.62773566288732</v>
      </c>
      <c r="AW45" s="12">
        <f t="shared" si="24"/>
        <v>117.62773566288732</v>
      </c>
      <c r="AX45" s="8"/>
      <c r="AY45" s="13">
        <f>INDEX(Klima!$B$1:$E$520,MATCH(Vandbalance!$F45,Klima!$B$1:$B$520,0),MATCH(Vandbalance!$AY$11,Klima!$B$1:$E$1,0))</f>
        <v>0</v>
      </c>
      <c r="AZ45" s="13">
        <f t="shared" si="59"/>
        <v>0</v>
      </c>
      <c r="BA45" s="13">
        <f t="shared" si="25"/>
        <v>0</v>
      </c>
      <c r="BC45" s="16">
        <f>INDEX(Klima!$B$1:$E$520,MATCH(Vandbalance!$F45,Klima!$B$1:$B$520,0),MATCH($BC$11,Klima!$B$1:$E$1,0))</f>
        <v>5.56835460662841</v>
      </c>
      <c r="BD45" s="16"/>
      <c r="BE45" s="16">
        <f t="shared" si="26"/>
        <v>3.4061453116576139</v>
      </c>
      <c r="BF45" s="16">
        <f t="shared" si="27"/>
        <v>2.1622092949707961</v>
      </c>
      <c r="BG45" s="16">
        <f t="shared" si="28"/>
        <v>2.1622092949707961</v>
      </c>
      <c r="BH45" s="16">
        <f t="shared" si="29"/>
        <v>0</v>
      </c>
      <c r="BI45" s="2"/>
      <c r="BJ45" s="16">
        <f t="shared" si="30"/>
        <v>3.8743767042351331</v>
      </c>
      <c r="BK45" s="5">
        <f t="shared" si="60"/>
        <v>3.8743767042351331</v>
      </c>
      <c r="BL45" s="5">
        <f t="shared" si="31"/>
        <v>3.8743767042351331</v>
      </c>
      <c r="BM45" s="5">
        <f t="shared" si="32"/>
        <v>156.79304657029937</v>
      </c>
      <c r="BN45" s="5">
        <f t="shared" si="61"/>
        <v>0.46847359690871843</v>
      </c>
      <c r="BO45" s="5">
        <f t="shared" si="33"/>
        <v>160.19894967762579</v>
      </c>
      <c r="BP45" s="5">
        <f t="shared" si="34"/>
        <v>3.8743767042351331</v>
      </c>
      <c r="BQ45" s="5"/>
      <c r="BR45" s="16">
        <f t="shared" si="35"/>
        <v>0</v>
      </c>
      <c r="BS45" s="5">
        <f t="shared" si="36"/>
        <v>0</v>
      </c>
      <c r="BT45" s="5"/>
      <c r="BU45" s="13">
        <f t="shared" si="37"/>
        <v>0</v>
      </c>
      <c r="BV45" s="5">
        <f t="shared" si="38"/>
        <v>0</v>
      </c>
      <c r="BW45" s="5"/>
      <c r="BX45" s="13">
        <f t="shared" si="39"/>
        <v>0</v>
      </c>
      <c r="BY45" s="5"/>
      <c r="BZ45" s="16">
        <f t="shared" si="40"/>
        <v>2.1622092949707961</v>
      </c>
      <c r="CA45" s="16"/>
      <c r="CB45" s="29">
        <f t="shared" si="41"/>
        <v>0</v>
      </c>
      <c r="CC45" s="28">
        <f t="shared" si="42"/>
        <v>0</v>
      </c>
      <c r="CD45" s="28"/>
      <c r="CE45" s="16">
        <f t="shared" si="43"/>
        <v>2.1615113915639932</v>
      </c>
      <c r="CF45" s="31">
        <f t="shared" si="44"/>
        <v>38.696837310503362</v>
      </c>
      <c r="CG45" s="20"/>
      <c r="CH45" s="16">
        <f t="shared" si="45"/>
        <v>2.1615113915639932</v>
      </c>
      <c r="CI45" s="2">
        <f t="shared" si="62"/>
        <v>2.1615113915639932</v>
      </c>
      <c r="CJ45" s="5"/>
      <c r="CK45" s="13">
        <f t="shared" si="46"/>
        <v>6.0358880957991268</v>
      </c>
      <c r="CL45" s="13"/>
      <c r="CM45" s="13">
        <f t="shared" si="63"/>
        <v>0</v>
      </c>
      <c r="CN45" s="5">
        <f t="shared" si="47"/>
        <v>0</v>
      </c>
      <c r="CO45" s="5">
        <f t="shared" si="48"/>
        <v>0</v>
      </c>
      <c r="CP45" s="5"/>
      <c r="CQ45" s="13">
        <f t="shared" si="64"/>
        <v>0</v>
      </c>
      <c r="CR45" s="5">
        <f t="shared" si="49"/>
        <v>0</v>
      </c>
      <c r="CS45" s="5">
        <f t="shared" si="50"/>
        <v>0</v>
      </c>
      <c r="CT45" s="5"/>
      <c r="CU45">
        <f>INDEX(Tilladeligt_underskud,MATCH('Afgrødemodel 1'!$AU$2,Konstanter!$A$75:$A$90,0),MATCH('Afgrødemodel 1'!M41,Konstanter!$B$73:$F$73,0))</f>
        <v>100</v>
      </c>
      <c r="CV45">
        <f>INDEX(Utilladeligt_underskud,MATCH('Afgrødemodel 1'!$AU$2,Konstanter!$I$75:$I$90,0),MATCH('Afgrødemodel 1'!M41,Konstanter!$J$73:$N$73,0))</f>
        <v>100</v>
      </c>
      <c r="CW45">
        <f t="shared" si="65"/>
        <v>47.250000000000007</v>
      </c>
      <c r="CX45">
        <f t="shared" si="66"/>
        <v>47.250000000000007</v>
      </c>
      <c r="CY45" s="8">
        <f t="shared" si="67"/>
        <v>10.714674081060636</v>
      </c>
      <c r="CZ45" s="8">
        <f t="shared" si="68"/>
        <v>16.836938418173332</v>
      </c>
      <c r="DA45" s="8">
        <f t="shared" si="69"/>
        <v>16.836938418173332</v>
      </c>
    </row>
    <row r="46" spans="4:105" x14ac:dyDescent="0.2">
      <c r="D46" s="18">
        <f t="shared" si="70"/>
        <v>43223</v>
      </c>
      <c r="E46" s="18" t="str">
        <f>IF(G46=1,'Ark4'!$C$4,IF(G46=2,'Ark4'!$C$5,IF(G46=3,'Ark4'!$C$6,IF(G46=4,'Ark4'!$C$7,""))))</f>
        <v>Vårbyg</v>
      </c>
      <c r="F46" s="8">
        <f t="shared" si="51"/>
        <v>43223</v>
      </c>
      <c r="G46" s="2">
        <f>IF(AND($D46&gt;='Ark4'!$D$4,Vandbalance!$D46&lt;='Ark4'!$E$4),1,IF(AND(Vandbalance!$D46&gt;='Ark4'!$D$5,Vandbalance!$D46&lt;='Ark4'!$E$5),2,IF(AND(Vandbalance!$D46&gt;='Ark4'!$D$6,Vandbalance!$D46&lt;='Ark4'!$E$6),3,IF(AND(Vandbalance!$D46&gt;='Ark4'!$D$7,Vandbalance!$D46&lt;='Ark4'!$E$7),4,""))))</f>
        <v>1</v>
      </c>
      <c r="H46" s="2">
        <f t="shared" si="52"/>
        <v>0.892390407121461</v>
      </c>
      <c r="I46" s="2">
        <f>IF(G46=1,VLOOKUP($D46,'Afgrødemodel 1'!$AA$10:$AB$405,2,FALSE),IF(G46=2,VLOOKUP($D46,'Afgrødemodel 2'!$AA$10:$AB$405,2,FALSE),IF(G46=3,VLOOKUP($D46,'Afgrødemodel 3'!$AA$10:$AB$405,2,FALSE),IF(G46=4,VLOOKUP($D46,'Afgrødemodel 4'!$AA$10:$AB$405,2,FALSE),""))))</f>
        <v>0.892390407121461</v>
      </c>
      <c r="J46" s="2">
        <f>IF(G46=1,VLOOKUP($D46,'Afgrødemodel 1'!$AH$10:$AJ$405,3,FALSE),IF(G46=2,VLOOKUP($D46,'Afgrødemodel 2'!$AH$10:$AJ$405,3,FALSE),IF(G46=3,VLOOKUP($D46,'Afgrødemodel 3'!$AH$10:$AJ$405,3,FALSE),IF(G46=4,VLOOKUP($D46,'Afgrødemodel 4'!$AH$10:$AJ$405,3,FALSE),0))))</f>
        <v>0</v>
      </c>
      <c r="K46" s="2">
        <f>IF(G46=1,VLOOKUP($D46,'Afgrødemodel 1'!$AQ$10:$AR$405,2,FALSE),IF(G46=2,VLOOKUP($D46,'Afgrødemodel 2'!$AQ$10:$AR$405,2,FALSE),IF(G46=3,VLOOKUP($D46,'Afgrødemodel 3'!$AQ$10:$AR$405,2,FALSE),IF(G46=4,VLOOKUP($D46,'Afgrødemodel 4'!$AQ$10:$AR$405,2,FALSE),0))))</f>
        <v>240</v>
      </c>
      <c r="L46">
        <f>IF('Afgrødemodel 1'!$BB$4=0,300,'Afgrødemodel 1'!$BB$4)</f>
        <v>300</v>
      </c>
      <c r="M46">
        <f>IF(G46=1,MIN('Afgrødemodel 1'!$AW$44,'Afgrødemodel 1'!$AW$48),IF(G46=2,MIN('Afgrødemodel 2'!$AW$44,'Afgrødemodel 2'!$AW$48),IF(G46=3,MIN('Afgrødemodel 3'!$AW$44,'Afgrødemodel 3'!$AW$48),IF(G46=4,MIN('Afgrødemodel 4'!$AW$44,'Afgrødemodel 4'!$AW$48),""))))</f>
        <v>900</v>
      </c>
      <c r="N46" s="13">
        <f t="shared" si="0"/>
        <v>0</v>
      </c>
      <c r="O46" s="5">
        <f t="shared" si="1"/>
        <v>0</v>
      </c>
      <c r="P46" s="13">
        <f t="shared" si="2"/>
        <v>0</v>
      </c>
      <c r="Q46" s="13">
        <f t="shared" si="3"/>
        <v>0</v>
      </c>
      <c r="R46" s="20"/>
      <c r="S46" s="13">
        <f t="shared" si="4"/>
        <v>0</v>
      </c>
      <c r="T46" s="13">
        <f t="shared" si="5"/>
        <v>0</v>
      </c>
      <c r="U46" s="13">
        <f t="shared" si="6"/>
        <v>0</v>
      </c>
      <c r="V46" s="5">
        <f t="shared" si="7"/>
        <v>0</v>
      </c>
      <c r="W46" s="5"/>
      <c r="X46" s="10">
        <f t="shared" si="53"/>
        <v>10</v>
      </c>
      <c r="Y46" s="12">
        <f t="shared" si="8"/>
        <v>0.78380479643926948</v>
      </c>
      <c r="Z46" s="8">
        <f t="shared" si="9"/>
        <v>0.78380479643926948</v>
      </c>
      <c r="AA46" s="13">
        <f t="shared" si="54"/>
        <v>0</v>
      </c>
      <c r="AB46" s="5">
        <f t="shared" si="10"/>
        <v>0</v>
      </c>
      <c r="AC46" s="5"/>
      <c r="AD46" s="16">
        <f t="shared" si="11"/>
        <v>0.4461952035607305</v>
      </c>
      <c r="AE46" s="10">
        <f t="shared" si="55"/>
        <v>0.4461952035607305</v>
      </c>
      <c r="AF46">
        <f t="shared" si="12"/>
        <v>1.23</v>
      </c>
      <c r="AG46" s="13">
        <f t="shared" si="13"/>
        <v>0</v>
      </c>
      <c r="AH46" s="13"/>
      <c r="AI46" s="14">
        <f t="shared" si="56"/>
        <v>50.400000000000006</v>
      </c>
      <c r="AJ46" s="4">
        <f t="shared" si="57"/>
        <v>50.400000000000006</v>
      </c>
      <c r="AK46" s="4">
        <f t="shared" si="14"/>
        <v>52.2</v>
      </c>
      <c r="AL46" s="15">
        <f t="shared" si="15"/>
        <v>39.52948646308559</v>
      </c>
      <c r="AM46" s="7">
        <f t="shared" si="16"/>
        <v>38.971014313535328</v>
      </c>
      <c r="AN46" s="7">
        <f t="shared" si="71"/>
        <v>39.52948646308559</v>
      </c>
      <c r="AO46" s="15">
        <f t="shared" si="18"/>
        <v>40.31329125952486</v>
      </c>
      <c r="AP46" s="17">
        <f t="shared" si="19"/>
        <v>39.104394409183833</v>
      </c>
      <c r="AQ46" s="15">
        <f t="shared" si="20"/>
        <v>37.324725550190976</v>
      </c>
      <c r="AR46" s="15">
        <f t="shared" si="21"/>
        <v>37.324725550190976</v>
      </c>
      <c r="AS46" s="15"/>
      <c r="AT46" s="12">
        <f t="shared" si="58"/>
        <v>120.60000000000002</v>
      </c>
      <c r="AU46" s="12">
        <f t="shared" si="22"/>
        <v>114.63357511874111</v>
      </c>
      <c r="AV46" s="12">
        <f t="shared" si="23"/>
        <v>114.63357511874111</v>
      </c>
      <c r="AW46" s="12">
        <f t="shared" si="24"/>
        <v>114.63357511874111</v>
      </c>
      <c r="AX46" s="8"/>
      <c r="AY46" s="13">
        <f>INDEX(Klima!$B$1:$E$520,MATCH(Vandbalance!$F46,Klima!$B$1:$B$520,0),MATCH(Vandbalance!$AY$11,Klima!$B$1:$E$1,0))</f>
        <v>1.23</v>
      </c>
      <c r="AZ46" s="13">
        <f t="shared" si="59"/>
        <v>-1.23</v>
      </c>
      <c r="BA46" s="13">
        <f t="shared" si="25"/>
        <v>0.78380479643926948</v>
      </c>
      <c r="BC46" s="16">
        <f>INDEX(Klima!$B$1:$E$520,MATCH(Vandbalance!$F46,Klima!$B$1:$B$520,0),MATCH($BC$11,Klima!$B$1:$E$1,0))</f>
        <v>5.3696203231811497</v>
      </c>
      <c r="BD46" s="16"/>
      <c r="BE46" s="16">
        <f t="shared" si="26"/>
        <v>3.1434569116336868</v>
      </c>
      <c r="BF46" s="16">
        <f t="shared" si="27"/>
        <v>2.2261634115474629</v>
      </c>
      <c r="BG46" s="16">
        <f t="shared" si="28"/>
        <v>2.2261634115474629</v>
      </c>
      <c r="BH46" s="16">
        <f t="shared" si="29"/>
        <v>0</v>
      </c>
      <c r="BI46" s="2"/>
      <c r="BJ46" s="16">
        <f t="shared" si="30"/>
        <v>1.2088968503410262</v>
      </c>
      <c r="BK46" s="5">
        <f t="shared" si="60"/>
        <v>1.2088968503410262</v>
      </c>
      <c r="BL46" s="5">
        <f t="shared" si="31"/>
        <v>1.2088968503410262</v>
      </c>
      <c r="BM46" s="5">
        <f t="shared" si="32"/>
        <v>154.1630615818267</v>
      </c>
      <c r="BN46" s="5">
        <f t="shared" si="61"/>
        <v>0.42509205390175681</v>
      </c>
      <c r="BO46" s="5">
        <f t="shared" si="33"/>
        <v>154.94686637826595</v>
      </c>
      <c r="BP46" s="5">
        <f t="shared" si="34"/>
        <v>1.2088968503410262</v>
      </c>
      <c r="BQ46" s="5"/>
      <c r="BR46" s="16">
        <f t="shared" si="35"/>
        <v>0.4461952035607305</v>
      </c>
      <c r="BS46" s="5">
        <f t="shared" si="36"/>
        <v>0.4461952035607305</v>
      </c>
      <c r="BT46" s="5"/>
      <c r="BU46" s="13">
        <f t="shared" si="37"/>
        <v>0</v>
      </c>
      <c r="BV46" s="5">
        <f t="shared" si="38"/>
        <v>0</v>
      </c>
      <c r="BW46" s="5"/>
      <c r="BX46" s="13">
        <f t="shared" si="39"/>
        <v>0.4461952035607305</v>
      </c>
      <c r="BY46" s="5"/>
      <c r="BZ46" s="16">
        <f t="shared" si="40"/>
        <v>1.7799682079867325</v>
      </c>
      <c r="CA46" s="16"/>
      <c r="CB46" s="29">
        <f t="shared" si="41"/>
        <v>0</v>
      </c>
      <c r="CC46" s="28">
        <f t="shared" si="42"/>
        <v>0</v>
      </c>
      <c r="CD46" s="28"/>
      <c r="CE46" s="16">
        <f t="shared" si="43"/>
        <v>1.7796688589928531</v>
      </c>
      <c r="CF46" s="31">
        <f t="shared" si="44"/>
        <v>39.104394409183833</v>
      </c>
      <c r="CG46" s="20"/>
      <c r="CH46" s="16">
        <f t="shared" si="45"/>
        <v>1.7796688589928531</v>
      </c>
      <c r="CI46" s="2">
        <f t="shared" si="62"/>
        <v>1.7796688589928531</v>
      </c>
      <c r="CJ46" s="5"/>
      <c r="CK46" s="13">
        <f t="shared" si="46"/>
        <v>3.4347609128946095</v>
      </c>
      <c r="CL46" s="13"/>
      <c r="CM46" s="13">
        <f t="shared" si="63"/>
        <v>0</v>
      </c>
      <c r="CN46" s="5">
        <f t="shared" si="47"/>
        <v>0</v>
      </c>
      <c r="CO46" s="5">
        <f t="shared" si="48"/>
        <v>0</v>
      </c>
      <c r="CP46" s="5"/>
      <c r="CQ46" s="13">
        <f t="shared" si="64"/>
        <v>0</v>
      </c>
      <c r="CR46" s="5">
        <f t="shared" si="49"/>
        <v>0</v>
      </c>
      <c r="CS46" s="5">
        <f t="shared" si="50"/>
        <v>0</v>
      </c>
      <c r="CT46" s="5"/>
      <c r="CU46">
        <f>INDEX(Tilladeligt_underskud,MATCH('Afgrødemodel 1'!$AU$2,Konstanter!$A$75:$A$90,0),MATCH('Afgrødemodel 1'!M42,Konstanter!$B$73:$F$73,0))</f>
        <v>100</v>
      </c>
      <c r="CV46">
        <f>INDEX(Utilladeligt_underskud,MATCH('Afgrødemodel 1'!$AU$2,Konstanter!$I$75:$I$90,0),MATCH('Afgrødemodel 1'!M42,Konstanter!$J$73:$N$73,0))</f>
        <v>100</v>
      </c>
      <c r="CW46">
        <f t="shared" si="65"/>
        <v>50.400000000000006</v>
      </c>
      <c r="CX46">
        <f t="shared" si="66"/>
        <v>50.400000000000006</v>
      </c>
      <c r="CY46" s="8">
        <f t="shared" si="67"/>
        <v>13.075274449809029</v>
      </c>
      <c r="CZ46" s="8">
        <f t="shared" si="68"/>
        <v>19.041699331067946</v>
      </c>
      <c r="DA46" s="8">
        <f t="shared" si="69"/>
        <v>19.041699331067946</v>
      </c>
    </row>
    <row r="47" spans="4:105" x14ac:dyDescent="0.2">
      <c r="D47" s="18">
        <f t="shared" si="70"/>
        <v>43224</v>
      </c>
      <c r="E47" s="18" t="str">
        <f>IF(G47=1,'Ark4'!$C$4,IF(G47=2,'Ark4'!$C$5,IF(G47=3,'Ark4'!$C$6,IF(G47=4,'Ark4'!$C$7,""))))</f>
        <v>Vårbyg</v>
      </c>
      <c r="F47" s="8">
        <f t="shared" si="51"/>
        <v>43224</v>
      </c>
      <c r="G47" s="2">
        <f>IF(AND($D47&gt;='Ark4'!$D$4,Vandbalance!$D47&lt;='Ark4'!$E$4),1,IF(AND(Vandbalance!$D47&gt;='Ark4'!$D$5,Vandbalance!$D47&lt;='Ark4'!$E$5),2,IF(AND(Vandbalance!$D47&gt;='Ark4'!$D$6,Vandbalance!$D47&lt;='Ark4'!$E$6),3,IF(AND(Vandbalance!$D47&gt;='Ark4'!$D$7,Vandbalance!$D47&lt;='Ark4'!$E$7),4,""))))</f>
        <v>1</v>
      </c>
      <c r="H47" s="2">
        <f t="shared" si="52"/>
        <v>0.96172979345372833</v>
      </c>
      <c r="I47" s="2">
        <f>IF(G47=1,VLOOKUP($D47,'Afgrødemodel 1'!$AA$10:$AB$405,2,FALSE),IF(G47=2,VLOOKUP($D47,'Afgrødemodel 2'!$AA$10:$AB$405,2,FALSE),IF(G47=3,VLOOKUP($D47,'Afgrødemodel 3'!$AA$10:$AB$405,2,FALSE),IF(G47=4,VLOOKUP($D47,'Afgrødemodel 4'!$AA$10:$AB$405,2,FALSE),""))))</f>
        <v>0.96172979345372833</v>
      </c>
      <c r="J47" s="2">
        <f>IF(G47=1,VLOOKUP($D47,'Afgrødemodel 1'!$AH$10:$AJ$405,3,FALSE),IF(G47=2,VLOOKUP($D47,'Afgrødemodel 2'!$AH$10:$AJ$405,3,FALSE),IF(G47=3,VLOOKUP($D47,'Afgrødemodel 3'!$AH$10:$AJ$405,3,FALSE),IF(G47=4,VLOOKUP($D47,'Afgrødemodel 4'!$AH$10:$AJ$405,3,FALSE),0))))</f>
        <v>0</v>
      </c>
      <c r="K47" s="2">
        <f>IF(G47=1,VLOOKUP($D47,'Afgrødemodel 1'!$AQ$10:$AR$405,2,FALSE),IF(G47=2,VLOOKUP($D47,'Afgrødemodel 2'!$AQ$10:$AR$405,2,FALSE),IF(G47=3,VLOOKUP($D47,'Afgrødemodel 3'!$AQ$10:$AR$405,2,FALSE),IF(G47=4,VLOOKUP($D47,'Afgrødemodel 4'!$AQ$10:$AR$405,2,FALSE),0))))</f>
        <v>255</v>
      </c>
      <c r="L47">
        <f>IF('Afgrødemodel 1'!$BB$4=0,300,'Afgrødemodel 1'!$BB$4)</f>
        <v>300</v>
      </c>
      <c r="M47">
        <f>IF(G47=1,MIN('Afgrødemodel 1'!$AW$44,'Afgrødemodel 1'!$AW$48),IF(G47=2,MIN('Afgrødemodel 2'!$AW$44,'Afgrødemodel 2'!$AW$48),IF(G47=3,MIN('Afgrødemodel 3'!$AW$44,'Afgrødemodel 3'!$AW$48),IF(G47=4,MIN('Afgrødemodel 4'!$AW$44,'Afgrødemodel 4'!$AW$48),""))))</f>
        <v>900</v>
      </c>
      <c r="N47" s="13">
        <f t="shared" si="0"/>
        <v>0</v>
      </c>
      <c r="O47" s="5">
        <f t="shared" si="1"/>
        <v>0</v>
      </c>
      <c r="P47" s="13">
        <f t="shared" si="2"/>
        <v>0</v>
      </c>
      <c r="Q47" s="13">
        <f t="shared" si="3"/>
        <v>0</v>
      </c>
      <c r="R47" s="20"/>
      <c r="S47" s="13">
        <f t="shared" si="4"/>
        <v>0</v>
      </c>
      <c r="T47" s="13">
        <f t="shared" si="5"/>
        <v>0</v>
      </c>
      <c r="U47" s="13">
        <f t="shared" si="6"/>
        <v>0</v>
      </c>
      <c r="V47" s="5">
        <f t="shared" si="7"/>
        <v>0</v>
      </c>
      <c r="W47" s="5"/>
      <c r="X47" s="10">
        <f t="shared" si="53"/>
        <v>10</v>
      </c>
      <c r="Y47" s="12">
        <f t="shared" si="8"/>
        <v>0</v>
      </c>
      <c r="Z47" s="8">
        <f t="shared" si="9"/>
        <v>0</v>
      </c>
      <c r="AA47" s="13">
        <f t="shared" si="54"/>
        <v>0</v>
      </c>
      <c r="AB47" s="5">
        <f t="shared" si="10"/>
        <v>0</v>
      </c>
      <c r="AC47" s="5"/>
      <c r="AD47" s="16">
        <f t="shared" si="11"/>
        <v>0.48086489672686417</v>
      </c>
      <c r="AE47" s="10">
        <f t="shared" si="55"/>
        <v>0</v>
      </c>
      <c r="AF47">
        <f t="shared" si="12"/>
        <v>0</v>
      </c>
      <c r="AG47" s="13">
        <f t="shared" si="13"/>
        <v>0</v>
      </c>
      <c r="AH47" s="13"/>
      <c r="AI47" s="14">
        <f t="shared" si="56"/>
        <v>53.550000000000004</v>
      </c>
      <c r="AJ47" s="4">
        <f t="shared" si="57"/>
        <v>53.550000000000004</v>
      </c>
      <c r="AK47" s="4">
        <f t="shared" si="14"/>
        <v>54.900000000000006</v>
      </c>
      <c r="AL47" s="15">
        <f t="shared" si="15"/>
        <v>40.318886094337195</v>
      </c>
      <c r="AM47" s="7">
        <f t="shared" si="16"/>
        <v>39.657520897077909</v>
      </c>
      <c r="AN47" s="7">
        <f t="shared" si="71"/>
        <v>40.318886094337195</v>
      </c>
      <c r="AO47" s="15">
        <f t="shared" si="18"/>
        <v>40.318886094337195</v>
      </c>
      <c r="AP47" s="17">
        <f t="shared" si="19"/>
        <v>39.903872507849435</v>
      </c>
      <c r="AQ47" s="15">
        <f t="shared" si="20"/>
        <v>37.481698580982815</v>
      </c>
      <c r="AR47" s="15">
        <f t="shared" si="21"/>
        <v>37.481698580982815</v>
      </c>
      <c r="AS47" s="15"/>
      <c r="AT47" s="12">
        <f t="shared" si="58"/>
        <v>117.45000000000002</v>
      </c>
      <c r="AU47" s="12">
        <f t="shared" si="22"/>
        <v>111.63941457459489</v>
      </c>
      <c r="AV47" s="12">
        <f t="shared" si="23"/>
        <v>111.63941457459489</v>
      </c>
      <c r="AW47" s="12">
        <f t="shared" si="24"/>
        <v>111.63941457459489</v>
      </c>
      <c r="AX47" s="8"/>
      <c r="AY47" s="13">
        <f>INDEX(Klima!$B$1:$E$520,MATCH(Vandbalance!$F47,Klima!$B$1:$B$520,0),MATCH(Vandbalance!$AY$11,Klima!$B$1:$E$1,0))</f>
        <v>0</v>
      </c>
      <c r="AZ47" s="13">
        <f t="shared" si="59"/>
        <v>0</v>
      </c>
      <c r="BA47" s="13">
        <f t="shared" si="25"/>
        <v>0</v>
      </c>
      <c r="BC47" s="16">
        <f>INDEX(Klima!$B$1:$E$520,MATCH(Vandbalance!$F47,Klima!$B$1:$B$520,0),MATCH($BC$11,Klima!$B$1:$E$1,0))</f>
        <v>5.5443038940429599</v>
      </c>
      <c r="BD47" s="16"/>
      <c r="BE47" s="16">
        <f t="shared" si="26"/>
        <v>3.1134560370401165</v>
      </c>
      <c r="BF47" s="16">
        <f t="shared" si="27"/>
        <v>2.4308478570028433</v>
      </c>
      <c r="BG47" s="16">
        <f t="shared" si="28"/>
        <v>2.4308478570028433</v>
      </c>
      <c r="BH47" s="16">
        <f t="shared" si="29"/>
        <v>0</v>
      </c>
      <c r="BI47" s="2"/>
      <c r="BJ47" s="16">
        <f t="shared" si="30"/>
        <v>0.4150135864877576</v>
      </c>
      <c r="BK47" s="5">
        <f t="shared" si="60"/>
        <v>0.4150135864877576</v>
      </c>
      <c r="BL47" s="5">
        <f t="shared" si="31"/>
        <v>0.4150135864877576</v>
      </c>
      <c r="BM47" s="5">
        <f t="shared" si="32"/>
        <v>151.95830066893208</v>
      </c>
      <c r="BN47" s="5">
        <f t="shared" si="61"/>
        <v>0.4150135864877576</v>
      </c>
      <c r="BO47" s="5">
        <f t="shared" si="33"/>
        <v>151.95830066893208</v>
      </c>
      <c r="BP47" s="5">
        <f t="shared" si="34"/>
        <v>0.4150135864877576</v>
      </c>
      <c r="BQ47" s="5"/>
      <c r="BR47" s="16">
        <f t="shared" si="35"/>
        <v>0</v>
      </c>
      <c r="BS47" s="5">
        <f t="shared" si="36"/>
        <v>0</v>
      </c>
      <c r="BT47" s="5"/>
      <c r="BU47" s="13">
        <f t="shared" si="37"/>
        <v>0</v>
      </c>
      <c r="BV47" s="5">
        <f t="shared" si="38"/>
        <v>0</v>
      </c>
      <c r="BW47" s="5"/>
      <c r="BX47" s="13">
        <f t="shared" si="39"/>
        <v>0</v>
      </c>
      <c r="BY47" s="5"/>
      <c r="BZ47" s="16">
        <f t="shared" si="40"/>
        <v>2.4308478570028433</v>
      </c>
      <c r="CA47" s="16"/>
      <c r="CB47" s="29">
        <f t="shared" si="41"/>
        <v>0</v>
      </c>
      <c r="CC47" s="28">
        <f t="shared" si="42"/>
        <v>0</v>
      </c>
      <c r="CD47" s="28"/>
      <c r="CE47" s="16">
        <f t="shared" si="43"/>
        <v>2.4221739268666194</v>
      </c>
      <c r="CF47" s="31">
        <f t="shared" si="44"/>
        <v>39.903872507849435</v>
      </c>
      <c r="CG47" s="20"/>
      <c r="CH47" s="16">
        <f t="shared" si="45"/>
        <v>2.4221739268666194</v>
      </c>
      <c r="CI47" s="2">
        <f t="shared" si="62"/>
        <v>2.4221739268666194</v>
      </c>
      <c r="CJ47" s="5"/>
      <c r="CK47" s="13">
        <f t="shared" si="46"/>
        <v>2.8371875133543769</v>
      </c>
      <c r="CL47" s="13"/>
      <c r="CM47" s="13">
        <f t="shared" si="63"/>
        <v>0</v>
      </c>
      <c r="CN47" s="5">
        <f t="shared" si="47"/>
        <v>0</v>
      </c>
      <c r="CO47" s="5">
        <f t="shared" si="48"/>
        <v>0</v>
      </c>
      <c r="CP47" s="5"/>
      <c r="CQ47" s="13">
        <f t="shared" si="64"/>
        <v>0</v>
      </c>
      <c r="CR47" s="5">
        <f t="shared" si="49"/>
        <v>0</v>
      </c>
      <c r="CS47" s="5">
        <f t="shared" si="50"/>
        <v>0</v>
      </c>
      <c r="CT47" s="5"/>
      <c r="CU47">
        <f>INDEX(Tilladeligt_underskud,MATCH('Afgrødemodel 1'!$AU$2,Konstanter!$A$75:$A$90,0),MATCH('Afgrødemodel 1'!M43,Konstanter!$B$73:$F$73,0))</f>
        <v>100</v>
      </c>
      <c r="CV47">
        <f>INDEX(Utilladeligt_underskud,MATCH('Afgrødemodel 1'!$AU$2,Konstanter!$I$75:$I$90,0),MATCH('Afgrødemodel 1'!M43,Konstanter!$J$73:$N$73,0))</f>
        <v>100</v>
      </c>
      <c r="CW47">
        <f t="shared" si="65"/>
        <v>53.550000000000004</v>
      </c>
      <c r="CX47">
        <f t="shared" si="66"/>
        <v>53.550000000000004</v>
      </c>
      <c r="CY47" s="8">
        <f t="shared" si="67"/>
        <v>16.068301419017189</v>
      </c>
      <c r="CZ47" s="8">
        <f t="shared" si="68"/>
        <v>21.878886844422311</v>
      </c>
      <c r="DA47" s="8">
        <f t="shared" si="69"/>
        <v>21.878886844422311</v>
      </c>
    </row>
    <row r="48" spans="4:105" x14ac:dyDescent="0.2">
      <c r="D48" s="18">
        <f t="shared" si="70"/>
        <v>43225</v>
      </c>
      <c r="E48" s="18" t="str">
        <f>IF(G48=1,'Ark4'!$C$4,IF(G48=2,'Ark4'!$C$5,IF(G48=3,'Ark4'!$C$6,IF(G48=4,'Ark4'!$C$7,""))))</f>
        <v>Vårbyg</v>
      </c>
      <c r="F48" s="8">
        <f t="shared" si="51"/>
        <v>43225</v>
      </c>
      <c r="G48" s="2">
        <f>IF(AND($D48&gt;='Ark4'!$D$4,Vandbalance!$D48&lt;='Ark4'!$E$4),1,IF(AND(Vandbalance!$D48&gt;='Ark4'!$D$5,Vandbalance!$D48&lt;='Ark4'!$E$5),2,IF(AND(Vandbalance!$D48&gt;='Ark4'!$D$6,Vandbalance!$D48&lt;='Ark4'!$E$6),3,IF(AND(Vandbalance!$D48&gt;='Ark4'!$D$7,Vandbalance!$D48&lt;='Ark4'!$E$7),4,""))))</f>
        <v>1</v>
      </c>
      <c r="H48" s="2">
        <f t="shared" si="52"/>
        <v>1.0614557162971283</v>
      </c>
      <c r="I48" s="2">
        <f>IF(G48=1,VLOOKUP($D48,'Afgrødemodel 1'!$AA$10:$AB$405,2,FALSE),IF(G48=2,VLOOKUP($D48,'Afgrødemodel 2'!$AA$10:$AB$405,2,FALSE),IF(G48=3,VLOOKUP($D48,'Afgrødemodel 3'!$AA$10:$AB$405,2,FALSE),IF(G48=4,VLOOKUP($D48,'Afgrødemodel 4'!$AA$10:$AB$405,2,FALSE),""))))</f>
        <v>1.0614557162971283</v>
      </c>
      <c r="J48" s="2">
        <f>IF(G48=1,VLOOKUP($D48,'Afgrødemodel 1'!$AH$10:$AJ$405,3,FALSE),IF(G48=2,VLOOKUP($D48,'Afgrødemodel 2'!$AH$10:$AJ$405,3,FALSE),IF(G48=3,VLOOKUP($D48,'Afgrødemodel 3'!$AH$10:$AJ$405,3,FALSE),IF(G48=4,VLOOKUP($D48,'Afgrødemodel 4'!$AH$10:$AJ$405,3,FALSE),0))))</f>
        <v>0</v>
      </c>
      <c r="K48" s="2">
        <f>IF(G48=1,VLOOKUP($D48,'Afgrødemodel 1'!$AQ$10:$AR$405,2,FALSE),IF(G48=2,VLOOKUP($D48,'Afgrødemodel 2'!$AQ$10:$AR$405,2,FALSE),IF(G48=3,VLOOKUP($D48,'Afgrødemodel 3'!$AQ$10:$AR$405,2,FALSE),IF(G48=4,VLOOKUP($D48,'Afgrødemodel 4'!$AQ$10:$AR$405,2,FALSE),0))))</f>
        <v>270</v>
      </c>
      <c r="L48">
        <f>IF('Afgrødemodel 1'!$BB$4=0,300,'Afgrødemodel 1'!$BB$4)</f>
        <v>300</v>
      </c>
      <c r="M48">
        <f>IF(G48=1,MIN('Afgrødemodel 1'!$AW$44,'Afgrødemodel 1'!$AW$48),IF(G48=2,MIN('Afgrødemodel 2'!$AW$44,'Afgrødemodel 2'!$AW$48),IF(G48=3,MIN('Afgrødemodel 3'!$AW$44,'Afgrødemodel 3'!$AW$48),IF(G48=4,MIN('Afgrødemodel 4'!$AW$44,'Afgrødemodel 4'!$AW$48),""))))</f>
        <v>900</v>
      </c>
      <c r="N48" s="13">
        <f t="shared" si="0"/>
        <v>0</v>
      </c>
      <c r="O48" s="5">
        <f t="shared" si="1"/>
        <v>0</v>
      </c>
      <c r="P48" s="13">
        <f t="shared" si="2"/>
        <v>0</v>
      </c>
      <c r="Q48" s="13">
        <f t="shared" si="3"/>
        <v>0</v>
      </c>
      <c r="R48" s="20"/>
      <c r="S48" s="13">
        <f t="shared" si="4"/>
        <v>0</v>
      </c>
      <c r="T48" s="13">
        <f t="shared" si="5"/>
        <v>0</v>
      </c>
      <c r="U48" s="13">
        <f t="shared" si="6"/>
        <v>0</v>
      </c>
      <c r="V48" s="5">
        <f t="shared" si="7"/>
        <v>0</v>
      </c>
      <c r="W48" s="5"/>
      <c r="X48" s="10">
        <f t="shared" si="53"/>
        <v>10</v>
      </c>
      <c r="Y48" s="12">
        <f t="shared" si="8"/>
        <v>0</v>
      </c>
      <c r="Z48" s="8">
        <f t="shared" si="9"/>
        <v>0</v>
      </c>
      <c r="AA48" s="13">
        <f t="shared" si="54"/>
        <v>0</v>
      </c>
      <c r="AB48" s="5">
        <f t="shared" si="10"/>
        <v>0</v>
      </c>
      <c r="AC48" s="5"/>
      <c r="AD48" s="16">
        <f t="shared" si="11"/>
        <v>0.53072785814856416</v>
      </c>
      <c r="AE48" s="10">
        <f t="shared" si="55"/>
        <v>0</v>
      </c>
      <c r="AF48">
        <f t="shared" si="12"/>
        <v>0</v>
      </c>
      <c r="AG48" s="13">
        <f t="shared" si="13"/>
        <v>0</v>
      </c>
      <c r="AH48" s="13"/>
      <c r="AI48" s="14">
        <f t="shared" si="56"/>
        <v>56.7</v>
      </c>
      <c r="AJ48" s="4">
        <f t="shared" si="57"/>
        <v>56.7</v>
      </c>
      <c r="AK48" s="4">
        <f t="shared" si="14"/>
        <v>57.600000000000009</v>
      </c>
      <c r="AL48" s="15">
        <f t="shared" si="15"/>
        <v>40.475859125129034</v>
      </c>
      <c r="AM48" s="7">
        <f t="shared" si="16"/>
        <v>39.686504379864154</v>
      </c>
      <c r="AN48" s="7">
        <f t="shared" si="71"/>
        <v>40.475859125129034</v>
      </c>
      <c r="AO48" s="15">
        <f t="shared" si="18"/>
        <v>40.475859125129034</v>
      </c>
      <c r="AP48" s="17">
        <f t="shared" si="19"/>
        <v>40.106173960099525</v>
      </c>
      <c r="AQ48" s="15">
        <f t="shared" si="20"/>
        <v>37.608284327246032</v>
      </c>
      <c r="AR48" s="15">
        <f t="shared" si="21"/>
        <v>37.608284327246032</v>
      </c>
      <c r="AS48" s="15"/>
      <c r="AT48" s="12">
        <f t="shared" si="58"/>
        <v>114.30000000000003</v>
      </c>
      <c r="AU48" s="12">
        <f t="shared" si="22"/>
        <v>108.64525403044868</v>
      </c>
      <c r="AV48" s="12">
        <f t="shared" si="23"/>
        <v>108.6452540304487</v>
      </c>
      <c r="AW48" s="12">
        <f t="shared" si="24"/>
        <v>108.6452540304487</v>
      </c>
      <c r="AX48" s="8"/>
      <c r="AY48" s="13">
        <f>INDEX(Klima!$B$1:$E$520,MATCH(Vandbalance!$F48,Klima!$B$1:$B$520,0),MATCH(Vandbalance!$AY$11,Klima!$B$1:$E$1,0))</f>
        <v>0</v>
      </c>
      <c r="AZ48" s="13">
        <f t="shared" si="59"/>
        <v>0</v>
      </c>
      <c r="BA48" s="13">
        <f t="shared" si="25"/>
        <v>0</v>
      </c>
      <c r="BC48" s="16">
        <f>INDEX(Klima!$B$1:$E$520,MATCH(Vandbalance!$F48,Klima!$B$1:$B$520,0),MATCH($BC$11,Klima!$B$1:$E$1,0))</f>
        <v>5.3430380821228001</v>
      </c>
      <c r="BD48" s="16"/>
      <c r="BE48" s="16">
        <f t="shared" si="26"/>
        <v>2.8261664576896735</v>
      </c>
      <c r="BF48" s="16">
        <f t="shared" si="27"/>
        <v>2.5168716244331266</v>
      </c>
      <c r="BG48" s="16">
        <f t="shared" si="28"/>
        <v>2.5168716244331266</v>
      </c>
      <c r="BH48" s="16">
        <f t="shared" si="29"/>
        <v>0</v>
      </c>
      <c r="BI48" s="2"/>
      <c r="BJ48" s="16">
        <f t="shared" si="30"/>
        <v>0.36968516502950877</v>
      </c>
      <c r="BK48" s="5">
        <f t="shared" si="60"/>
        <v>0.36968516502950877</v>
      </c>
      <c r="BL48" s="5">
        <f t="shared" si="31"/>
        <v>0.36968516502950877</v>
      </c>
      <c r="BM48" s="5">
        <f t="shared" si="32"/>
        <v>149.12111315557772</v>
      </c>
      <c r="BN48" s="5">
        <f t="shared" si="61"/>
        <v>0.36968516502950877</v>
      </c>
      <c r="BO48" s="5">
        <f t="shared" si="33"/>
        <v>149.12111315557772</v>
      </c>
      <c r="BP48" s="5">
        <f t="shared" si="34"/>
        <v>0.36968516502950877</v>
      </c>
      <c r="BQ48" s="5"/>
      <c r="BR48" s="16">
        <f t="shared" si="35"/>
        <v>0</v>
      </c>
      <c r="BS48" s="5">
        <f t="shared" si="36"/>
        <v>0</v>
      </c>
      <c r="BT48" s="5"/>
      <c r="BU48" s="13">
        <f t="shared" si="37"/>
        <v>0</v>
      </c>
      <c r="BV48" s="5">
        <f t="shared" si="38"/>
        <v>0</v>
      </c>
      <c r="BW48" s="5"/>
      <c r="BX48" s="13">
        <f t="shared" si="39"/>
        <v>0</v>
      </c>
      <c r="BY48" s="5"/>
      <c r="BZ48" s="16">
        <f t="shared" si="40"/>
        <v>2.5168716244331266</v>
      </c>
      <c r="CA48" s="16"/>
      <c r="CB48" s="29">
        <f t="shared" si="41"/>
        <v>0</v>
      </c>
      <c r="CC48" s="28">
        <f t="shared" si="42"/>
        <v>0</v>
      </c>
      <c r="CD48" s="28"/>
      <c r="CE48" s="16">
        <f t="shared" si="43"/>
        <v>2.4978896328534943</v>
      </c>
      <c r="CF48" s="31">
        <f t="shared" si="44"/>
        <v>40.106173960099525</v>
      </c>
      <c r="CG48" s="20"/>
      <c r="CH48" s="16">
        <f t="shared" si="45"/>
        <v>2.4978896328534943</v>
      </c>
      <c r="CI48" s="2">
        <f t="shared" si="62"/>
        <v>2.4978896328534943</v>
      </c>
      <c r="CJ48" s="5"/>
      <c r="CK48" s="13">
        <f t="shared" si="46"/>
        <v>2.8675747978830031</v>
      </c>
      <c r="CL48" s="13"/>
      <c r="CM48" s="13">
        <f t="shared" si="63"/>
        <v>0</v>
      </c>
      <c r="CN48" s="5">
        <f t="shared" si="47"/>
        <v>0</v>
      </c>
      <c r="CO48" s="5">
        <f t="shared" si="48"/>
        <v>0</v>
      </c>
      <c r="CP48" s="5"/>
      <c r="CQ48" s="13">
        <f t="shared" si="64"/>
        <v>0</v>
      </c>
      <c r="CR48" s="5">
        <f t="shared" si="49"/>
        <v>0</v>
      </c>
      <c r="CS48" s="5">
        <f t="shared" si="50"/>
        <v>0</v>
      </c>
      <c r="CT48" s="5"/>
      <c r="CU48">
        <f>INDEX(Tilladeligt_underskud,MATCH('Afgrødemodel 1'!$AU$2,Konstanter!$A$75:$A$90,0),MATCH('Afgrødemodel 1'!M44,Konstanter!$B$73:$F$73,0))</f>
        <v>100</v>
      </c>
      <c r="CV48">
        <f>INDEX(Utilladeligt_underskud,MATCH('Afgrødemodel 1'!$AU$2,Konstanter!$I$75:$I$90,0),MATCH('Afgrødemodel 1'!M44,Konstanter!$J$73:$N$73,0))</f>
        <v>100</v>
      </c>
      <c r="CW48">
        <f t="shared" si="65"/>
        <v>56.7</v>
      </c>
      <c r="CX48">
        <f t="shared" si="66"/>
        <v>56.7</v>
      </c>
      <c r="CY48" s="8">
        <f t="shared" si="67"/>
        <v>19.091715672753971</v>
      </c>
      <c r="CZ48" s="8">
        <f t="shared" si="68"/>
        <v>24.746461642305292</v>
      </c>
      <c r="DA48" s="8">
        <f t="shared" si="69"/>
        <v>24.746461642305292</v>
      </c>
    </row>
    <row r="49" spans="4:105" x14ac:dyDescent="0.2">
      <c r="D49" s="18">
        <f t="shared" si="70"/>
        <v>43226</v>
      </c>
      <c r="E49" s="18" t="str">
        <f>IF(G49=1,'Ark4'!$C$4,IF(G49=2,'Ark4'!$C$5,IF(G49=3,'Ark4'!$C$6,IF(G49=4,'Ark4'!$C$7,""))))</f>
        <v>Vårbyg</v>
      </c>
      <c r="F49" s="8">
        <f t="shared" si="51"/>
        <v>43226</v>
      </c>
      <c r="G49" s="2">
        <f>IF(AND($D49&gt;='Ark4'!$D$4,Vandbalance!$D49&lt;='Ark4'!$E$4),1,IF(AND(Vandbalance!$D49&gt;='Ark4'!$D$5,Vandbalance!$D49&lt;='Ark4'!$E$5),2,IF(AND(Vandbalance!$D49&gt;='Ark4'!$D$6,Vandbalance!$D49&lt;='Ark4'!$E$6),3,IF(AND(Vandbalance!$D49&gt;='Ark4'!$D$7,Vandbalance!$D49&lt;='Ark4'!$E$7),4,""))))</f>
        <v>1</v>
      </c>
      <c r="H49" s="2">
        <f t="shared" si="52"/>
        <v>1.1901480918757497</v>
      </c>
      <c r="I49" s="2">
        <f>IF(G49=1,VLOOKUP($D49,'Afgrødemodel 1'!$AA$10:$AB$405,2,FALSE),IF(G49=2,VLOOKUP($D49,'Afgrødemodel 2'!$AA$10:$AB$405,2,FALSE),IF(G49=3,VLOOKUP($D49,'Afgrødemodel 3'!$AA$10:$AB$405,2,FALSE),IF(G49=4,VLOOKUP($D49,'Afgrødemodel 4'!$AA$10:$AB$405,2,FALSE),""))))</f>
        <v>1.1901480918757497</v>
      </c>
      <c r="J49" s="2">
        <f>IF(G49=1,VLOOKUP($D49,'Afgrødemodel 1'!$AH$10:$AJ$405,3,FALSE),IF(G49=2,VLOOKUP($D49,'Afgrødemodel 2'!$AH$10:$AJ$405,3,FALSE),IF(G49=3,VLOOKUP($D49,'Afgrødemodel 3'!$AH$10:$AJ$405,3,FALSE),IF(G49=4,VLOOKUP($D49,'Afgrødemodel 4'!$AH$10:$AJ$405,3,FALSE),0))))</f>
        <v>0</v>
      </c>
      <c r="K49" s="2">
        <f>IF(G49=1,VLOOKUP($D49,'Afgrødemodel 1'!$AQ$10:$AR$405,2,FALSE),IF(G49=2,VLOOKUP($D49,'Afgrødemodel 2'!$AQ$10:$AR$405,2,FALSE),IF(G49=3,VLOOKUP($D49,'Afgrødemodel 3'!$AQ$10:$AR$405,2,FALSE),IF(G49=4,VLOOKUP($D49,'Afgrødemodel 4'!$AQ$10:$AR$405,2,FALSE),0))))</f>
        <v>285</v>
      </c>
      <c r="L49">
        <f>IF('Afgrødemodel 1'!$BB$4=0,300,'Afgrødemodel 1'!$BB$4)</f>
        <v>300</v>
      </c>
      <c r="M49">
        <f>IF(G49=1,MIN('Afgrødemodel 1'!$AW$44,'Afgrødemodel 1'!$AW$48),IF(G49=2,MIN('Afgrødemodel 2'!$AW$44,'Afgrødemodel 2'!$AW$48),IF(G49=3,MIN('Afgrødemodel 3'!$AW$44,'Afgrødemodel 3'!$AW$48),IF(G49=4,MIN('Afgrødemodel 4'!$AW$44,'Afgrødemodel 4'!$AW$48),""))))</f>
        <v>900</v>
      </c>
      <c r="N49" s="13">
        <f t="shared" si="0"/>
        <v>0</v>
      </c>
      <c r="O49" s="5">
        <f t="shared" si="1"/>
        <v>0</v>
      </c>
      <c r="P49" s="13">
        <f t="shared" si="2"/>
        <v>0</v>
      </c>
      <c r="Q49" s="13">
        <f t="shared" si="3"/>
        <v>0</v>
      </c>
      <c r="R49" s="20"/>
      <c r="S49" s="13">
        <f t="shared" si="4"/>
        <v>0</v>
      </c>
      <c r="T49" s="13">
        <f t="shared" si="5"/>
        <v>0</v>
      </c>
      <c r="U49" s="13">
        <f t="shared" si="6"/>
        <v>0</v>
      </c>
      <c r="V49" s="5">
        <f t="shared" si="7"/>
        <v>0</v>
      </c>
      <c r="W49" s="5"/>
      <c r="X49" s="10">
        <f t="shared" si="53"/>
        <v>10</v>
      </c>
      <c r="Y49" s="12">
        <f t="shared" si="8"/>
        <v>0</v>
      </c>
      <c r="Z49" s="8">
        <f t="shared" si="9"/>
        <v>0</v>
      </c>
      <c r="AA49" s="13">
        <f t="shared" si="54"/>
        <v>0</v>
      </c>
      <c r="AB49" s="5">
        <f t="shared" si="10"/>
        <v>0</v>
      </c>
      <c r="AC49" s="5"/>
      <c r="AD49" s="16">
        <f t="shared" si="11"/>
        <v>0.59507404593787483</v>
      </c>
      <c r="AE49" s="10">
        <f t="shared" si="55"/>
        <v>0</v>
      </c>
      <c r="AF49">
        <f t="shared" si="12"/>
        <v>0</v>
      </c>
      <c r="AG49" s="13">
        <f t="shared" si="13"/>
        <v>0</v>
      </c>
      <c r="AH49" s="13"/>
      <c r="AI49" s="14">
        <f t="shared" si="56"/>
        <v>59.850000000000009</v>
      </c>
      <c r="AJ49" s="4">
        <f t="shared" si="57"/>
        <v>59.850000000000009</v>
      </c>
      <c r="AK49" s="4">
        <f t="shared" si="14"/>
        <v>60.300000000000004</v>
      </c>
      <c r="AL49" s="15">
        <f t="shared" si="15"/>
        <v>40.602444871392258</v>
      </c>
      <c r="AM49" s="7">
        <f t="shared" si="16"/>
        <v>39.697633456537481</v>
      </c>
      <c r="AN49" s="7">
        <f t="shared" si="71"/>
        <v>40.602444871392258</v>
      </c>
      <c r="AO49" s="15">
        <f t="shared" si="18"/>
        <v>40.602444871392258</v>
      </c>
      <c r="AP49" s="17">
        <f t="shared" si="19"/>
        <v>40.28271460562484</v>
      </c>
      <c r="AQ49" s="15">
        <f t="shared" si="20"/>
        <v>37.720051280828045</v>
      </c>
      <c r="AR49" s="15">
        <f t="shared" si="21"/>
        <v>37.720051280828045</v>
      </c>
      <c r="AS49" s="15"/>
      <c r="AT49" s="12">
        <f t="shared" si="58"/>
        <v>111.15000000000002</v>
      </c>
      <c r="AU49" s="12">
        <f t="shared" si="22"/>
        <v>105.65109348630247</v>
      </c>
      <c r="AV49" s="12">
        <f t="shared" si="23"/>
        <v>105.65109348630247</v>
      </c>
      <c r="AW49" s="12">
        <f t="shared" si="24"/>
        <v>105.65109348630247</v>
      </c>
      <c r="AX49" s="8"/>
      <c r="AY49" s="13">
        <f>INDEX(Klima!$B$1:$E$520,MATCH(Vandbalance!$F49,Klima!$B$1:$B$520,0),MATCH(Vandbalance!$AY$11,Klima!$B$1:$E$1,0))</f>
        <v>0</v>
      </c>
      <c r="AZ49" s="13">
        <f t="shared" si="59"/>
        <v>0</v>
      </c>
      <c r="BA49" s="13">
        <f t="shared" si="25"/>
        <v>0</v>
      </c>
      <c r="BC49" s="16">
        <f>INDEX(Klima!$B$1:$E$520,MATCH(Vandbalance!$F49,Klima!$B$1:$B$520,0),MATCH($BC$11,Klima!$B$1:$E$1,0))</f>
        <v>5.0898733139037997</v>
      </c>
      <c r="BD49" s="16"/>
      <c r="BE49" s="16">
        <f t="shared" si="26"/>
        <v>2.4921961346563308</v>
      </c>
      <c r="BF49" s="16">
        <f t="shared" si="27"/>
        <v>2.5976771792474689</v>
      </c>
      <c r="BG49" s="16">
        <f t="shared" si="28"/>
        <v>2.5976771792474689</v>
      </c>
      <c r="BH49" s="16">
        <f t="shared" si="29"/>
        <v>0</v>
      </c>
      <c r="BI49" s="2"/>
      <c r="BJ49" s="16">
        <f t="shared" si="30"/>
        <v>0.31973026576741947</v>
      </c>
      <c r="BK49" s="5">
        <f t="shared" si="60"/>
        <v>0.31973026576741947</v>
      </c>
      <c r="BL49" s="5">
        <f t="shared" si="31"/>
        <v>0.31973026576741947</v>
      </c>
      <c r="BM49" s="5">
        <f t="shared" si="32"/>
        <v>146.25353835769474</v>
      </c>
      <c r="BN49" s="5">
        <f t="shared" si="61"/>
        <v>0.31973026576741947</v>
      </c>
      <c r="BO49" s="5">
        <f t="shared" si="33"/>
        <v>146.25353835769474</v>
      </c>
      <c r="BP49" s="5">
        <f t="shared" si="34"/>
        <v>0.31973026576741947</v>
      </c>
      <c r="BQ49" s="5"/>
      <c r="BR49" s="16">
        <f t="shared" si="35"/>
        <v>0</v>
      </c>
      <c r="BS49" s="5">
        <f t="shared" si="36"/>
        <v>0</v>
      </c>
      <c r="BT49" s="5"/>
      <c r="BU49" s="13">
        <f t="shared" si="37"/>
        <v>0</v>
      </c>
      <c r="BV49" s="5">
        <f t="shared" si="38"/>
        <v>0</v>
      </c>
      <c r="BW49" s="5"/>
      <c r="BX49" s="13">
        <f t="shared" si="39"/>
        <v>0</v>
      </c>
      <c r="BY49" s="5"/>
      <c r="BZ49" s="16">
        <f t="shared" si="40"/>
        <v>2.5976771792474689</v>
      </c>
      <c r="CA49" s="16"/>
      <c r="CB49" s="29">
        <f t="shared" si="41"/>
        <v>0</v>
      </c>
      <c r="CC49" s="28">
        <f t="shared" si="42"/>
        <v>0</v>
      </c>
      <c r="CD49" s="28"/>
      <c r="CE49" s="16">
        <f t="shared" si="43"/>
        <v>2.5626633247967963</v>
      </c>
      <c r="CF49" s="31">
        <f t="shared" si="44"/>
        <v>40.28271460562484</v>
      </c>
      <c r="CG49" s="20"/>
      <c r="CH49" s="16">
        <f t="shared" si="45"/>
        <v>2.5626633247967963</v>
      </c>
      <c r="CI49" s="2">
        <f t="shared" si="62"/>
        <v>2.5626633247967963</v>
      </c>
      <c r="CJ49" s="5"/>
      <c r="CK49" s="13">
        <f t="shared" si="46"/>
        <v>2.8823935905642157</v>
      </c>
      <c r="CL49" s="13"/>
      <c r="CM49" s="13">
        <f t="shared" si="63"/>
        <v>0</v>
      </c>
      <c r="CN49" s="5">
        <f t="shared" si="47"/>
        <v>0</v>
      </c>
      <c r="CO49" s="5">
        <f t="shared" si="48"/>
        <v>0</v>
      </c>
      <c r="CP49" s="5"/>
      <c r="CQ49" s="13">
        <f t="shared" si="64"/>
        <v>0</v>
      </c>
      <c r="CR49" s="5">
        <f t="shared" si="49"/>
        <v>0</v>
      </c>
      <c r="CS49" s="5">
        <f t="shared" si="50"/>
        <v>0</v>
      </c>
      <c r="CT49" s="5"/>
      <c r="CU49">
        <f>INDEX(Tilladeligt_underskud,MATCH('Afgrødemodel 1'!$AU$2,Konstanter!$A$75:$A$90,0),MATCH('Afgrødemodel 1'!M45,Konstanter!$B$73:$F$73,0))</f>
        <v>100</v>
      </c>
      <c r="CV49">
        <f>INDEX(Utilladeligt_underskud,MATCH('Afgrødemodel 1'!$AU$2,Konstanter!$I$75:$I$90,0),MATCH('Afgrødemodel 1'!M45,Konstanter!$J$73:$N$73,0))</f>
        <v>100</v>
      </c>
      <c r="CW49">
        <f t="shared" si="65"/>
        <v>59.850000000000009</v>
      </c>
      <c r="CX49">
        <f t="shared" si="66"/>
        <v>59.850000000000009</v>
      </c>
      <c r="CY49" s="8">
        <f t="shared" si="67"/>
        <v>22.129948719171963</v>
      </c>
      <c r="CZ49" s="8">
        <f t="shared" si="68"/>
        <v>27.628855232869512</v>
      </c>
      <c r="DA49" s="8">
        <f t="shared" si="69"/>
        <v>27.628855232869512</v>
      </c>
    </row>
    <row r="50" spans="4:105" x14ac:dyDescent="0.2">
      <c r="D50" s="18">
        <f t="shared" si="70"/>
        <v>43227</v>
      </c>
      <c r="E50" s="18" t="str">
        <f>IF(G50=1,'Ark4'!$C$4,IF(G50=2,'Ark4'!$C$5,IF(G50=3,'Ark4'!$C$6,IF(G50=4,'Ark4'!$C$7,""))))</f>
        <v>Vårbyg</v>
      </c>
      <c r="F50" s="8">
        <f t="shared" si="51"/>
        <v>43227</v>
      </c>
      <c r="G50" s="2">
        <f>IF(AND($D50&gt;='Ark4'!$D$4,Vandbalance!$D50&lt;='Ark4'!$E$4),1,IF(AND(Vandbalance!$D50&gt;='Ark4'!$D$5,Vandbalance!$D50&lt;='Ark4'!$E$5),2,IF(AND(Vandbalance!$D50&gt;='Ark4'!$D$6,Vandbalance!$D50&lt;='Ark4'!$E$6),3,IF(AND(Vandbalance!$D50&gt;='Ark4'!$D$7,Vandbalance!$D50&lt;='Ark4'!$E$7),4,""))))</f>
        <v>1</v>
      </c>
      <c r="H50" s="2">
        <f t="shared" si="52"/>
        <v>1.3526432255327039</v>
      </c>
      <c r="I50" s="2">
        <f>IF(G50=1,VLOOKUP($D50,'Afgrødemodel 1'!$AA$10:$AB$405,2,FALSE),IF(G50=2,VLOOKUP($D50,'Afgrødemodel 2'!$AA$10:$AB$405,2,FALSE),IF(G50=3,VLOOKUP($D50,'Afgrødemodel 3'!$AA$10:$AB$405,2,FALSE),IF(G50=4,VLOOKUP($D50,'Afgrødemodel 4'!$AA$10:$AB$405,2,FALSE),""))))</f>
        <v>1.3526432255327039</v>
      </c>
      <c r="J50" s="2">
        <f>IF(G50=1,VLOOKUP($D50,'Afgrødemodel 1'!$AH$10:$AJ$405,3,FALSE),IF(G50=2,VLOOKUP($D50,'Afgrødemodel 2'!$AH$10:$AJ$405,3,FALSE),IF(G50=3,VLOOKUP($D50,'Afgrødemodel 3'!$AH$10:$AJ$405,3,FALSE),IF(G50=4,VLOOKUP($D50,'Afgrødemodel 4'!$AH$10:$AJ$405,3,FALSE),0))))</f>
        <v>0</v>
      </c>
      <c r="K50" s="2">
        <f>IF(G50=1,VLOOKUP($D50,'Afgrødemodel 1'!$AQ$10:$AR$405,2,FALSE),IF(G50=2,VLOOKUP($D50,'Afgrødemodel 2'!$AQ$10:$AR$405,2,FALSE),IF(G50=3,VLOOKUP($D50,'Afgrødemodel 3'!$AQ$10:$AR$405,2,FALSE),IF(G50=4,VLOOKUP($D50,'Afgrødemodel 4'!$AQ$10:$AR$405,2,FALSE),0))))</f>
        <v>300</v>
      </c>
      <c r="L50">
        <f>IF('Afgrødemodel 1'!$BB$4=0,300,'Afgrødemodel 1'!$BB$4)</f>
        <v>300</v>
      </c>
      <c r="M50">
        <f>IF(G50=1,MIN('Afgrødemodel 1'!$AW$44,'Afgrødemodel 1'!$AW$48),IF(G50=2,MIN('Afgrødemodel 2'!$AW$44,'Afgrødemodel 2'!$AW$48),IF(G50=3,MIN('Afgrødemodel 3'!$AW$44,'Afgrødemodel 3'!$AW$48),IF(G50=4,MIN('Afgrødemodel 4'!$AW$44,'Afgrødemodel 4'!$AW$48),""))))</f>
        <v>900</v>
      </c>
      <c r="N50" s="13">
        <f t="shared" si="0"/>
        <v>0</v>
      </c>
      <c r="O50" s="5">
        <f t="shared" si="1"/>
        <v>0</v>
      </c>
      <c r="P50" s="13">
        <f t="shared" si="2"/>
        <v>0</v>
      </c>
      <c r="Q50" s="13">
        <f t="shared" si="3"/>
        <v>0</v>
      </c>
      <c r="R50" s="20"/>
      <c r="S50" s="13">
        <f t="shared" si="4"/>
        <v>0</v>
      </c>
      <c r="T50" s="13">
        <f t="shared" si="5"/>
        <v>0</v>
      </c>
      <c r="U50" s="13">
        <f t="shared" si="6"/>
        <v>0</v>
      </c>
      <c r="V50" s="5">
        <f t="shared" si="7"/>
        <v>0</v>
      </c>
      <c r="W50" s="5"/>
      <c r="X50" s="10">
        <f t="shared" si="53"/>
        <v>10</v>
      </c>
      <c r="Y50" s="12">
        <f t="shared" si="8"/>
        <v>0</v>
      </c>
      <c r="Z50" s="8">
        <f t="shared" si="9"/>
        <v>0</v>
      </c>
      <c r="AA50" s="13">
        <f t="shared" si="54"/>
        <v>0</v>
      </c>
      <c r="AB50" s="5">
        <f t="shared" si="10"/>
        <v>0</v>
      </c>
      <c r="AC50" s="5"/>
      <c r="AD50" s="16">
        <f t="shared" si="11"/>
        <v>0.67632161276635194</v>
      </c>
      <c r="AE50" s="10">
        <f t="shared" si="55"/>
        <v>0</v>
      </c>
      <c r="AF50">
        <f t="shared" si="12"/>
        <v>0</v>
      </c>
      <c r="AG50" s="13">
        <f t="shared" si="13"/>
        <v>0</v>
      </c>
      <c r="AH50" s="13"/>
      <c r="AI50" s="14">
        <f t="shared" si="56"/>
        <v>63.000000000000007</v>
      </c>
      <c r="AJ50" s="4">
        <f t="shared" si="57"/>
        <v>63.000000000000007</v>
      </c>
      <c r="AK50" s="4">
        <f t="shared" si="14"/>
        <v>63.000000000000007</v>
      </c>
      <c r="AL50" s="15">
        <f t="shared" si="15"/>
        <v>40.714211824974271</v>
      </c>
      <c r="AM50" s="7">
        <f t="shared" si="16"/>
        <v>39.705317137713728</v>
      </c>
      <c r="AN50" s="7">
        <f t="shared" si="71"/>
        <v>40.714211824974271</v>
      </c>
      <c r="AO50" s="15">
        <f t="shared" si="18"/>
        <v>40.714211824974271</v>
      </c>
      <c r="AP50" s="17">
        <f t="shared" si="19"/>
        <v>40.573009881980454</v>
      </c>
      <c r="AQ50" s="15">
        <f t="shared" si="20"/>
        <v>39.16871581401346</v>
      </c>
      <c r="AR50" s="15">
        <f t="shared" si="21"/>
        <v>39.16871581401346</v>
      </c>
      <c r="AS50" s="15"/>
      <c r="AT50" s="12">
        <f t="shared" si="58"/>
        <v>108.00000000000003</v>
      </c>
      <c r="AU50" s="12">
        <f t="shared" si="22"/>
        <v>102.65693294215625</v>
      </c>
      <c r="AV50" s="12">
        <f t="shared" si="23"/>
        <v>102.65693294215623</v>
      </c>
      <c r="AW50" s="12">
        <f t="shared" si="24"/>
        <v>102.65693294215623</v>
      </c>
      <c r="AX50" s="8"/>
      <c r="AY50" s="13">
        <f>INDEX(Klima!$B$1:$E$520,MATCH(Vandbalance!$F50,Klima!$B$1:$B$520,0),MATCH(Vandbalance!$AY$11,Klima!$B$1:$E$1,0))</f>
        <v>0</v>
      </c>
      <c r="AZ50" s="13">
        <f t="shared" si="59"/>
        <v>0</v>
      </c>
      <c r="BA50" s="13">
        <f t="shared" si="25"/>
        <v>0</v>
      </c>
      <c r="BC50" s="16">
        <f>INDEX(Klima!$B$1:$E$520,MATCH(Vandbalance!$F50,Klima!$B$1:$B$520,0),MATCH($BC$11,Klima!$B$1:$E$1,0))</f>
        <v>2.5278480052947998</v>
      </c>
      <c r="BD50" s="16"/>
      <c r="BE50" s="16">
        <f t="shared" si="26"/>
        <v>1.1227518289988194</v>
      </c>
      <c r="BF50" s="16">
        <f t="shared" si="27"/>
        <v>1.4050961762959802</v>
      </c>
      <c r="BG50" s="16">
        <f t="shared" si="28"/>
        <v>1.4050961762959802</v>
      </c>
      <c r="BH50" s="16">
        <f t="shared" si="29"/>
        <v>0</v>
      </c>
      <c r="BI50" s="2"/>
      <c r="BJ50" s="16">
        <f t="shared" si="30"/>
        <v>0.14120194299381603</v>
      </c>
      <c r="BK50" s="5">
        <f t="shared" si="60"/>
        <v>0.14120194299381603</v>
      </c>
      <c r="BL50" s="5">
        <f t="shared" si="31"/>
        <v>0.14120194299381603</v>
      </c>
      <c r="BM50" s="5">
        <f t="shared" si="32"/>
        <v>143.37114476713052</v>
      </c>
      <c r="BN50" s="5">
        <f t="shared" si="61"/>
        <v>0.14120194299381603</v>
      </c>
      <c r="BO50" s="5">
        <f t="shared" si="33"/>
        <v>143.37114476713052</v>
      </c>
      <c r="BP50" s="5">
        <f t="shared" si="34"/>
        <v>0.14120194299381603</v>
      </c>
      <c r="BQ50" s="5"/>
      <c r="BR50" s="16">
        <f t="shared" si="35"/>
        <v>0</v>
      </c>
      <c r="BS50" s="5">
        <f t="shared" si="36"/>
        <v>0</v>
      </c>
      <c r="BT50" s="5"/>
      <c r="BU50" s="13">
        <f t="shared" si="37"/>
        <v>0</v>
      </c>
      <c r="BV50" s="5">
        <f t="shared" si="38"/>
        <v>0</v>
      </c>
      <c r="BW50" s="5"/>
      <c r="BX50" s="13">
        <f t="shared" si="39"/>
        <v>0</v>
      </c>
      <c r="BY50" s="5"/>
      <c r="BZ50" s="16">
        <f t="shared" si="40"/>
        <v>1.4050961762959802</v>
      </c>
      <c r="CA50" s="16"/>
      <c r="CB50" s="29">
        <f t="shared" si="41"/>
        <v>0</v>
      </c>
      <c r="CC50" s="28">
        <f t="shared" si="42"/>
        <v>0</v>
      </c>
      <c r="CD50" s="28"/>
      <c r="CE50" s="16">
        <f t="shared" si="43"/>
        <v>1.4042940679669909</v>
      </c>
      <c r="CF50" s="31">
        <f t="shared" si="44"/>
        <v>40.573009881980454</v>
      </c>
      <c r="CG50" s="20"/>
      <c r="CH50" s="16">
        <f t="shared" si="45"/>
        <v>1.4042940679669909</v>
      </c>
      <c r="CI50" s="2">
        <f t="shared" si="62"/>
        <v>1.4042940679669909</v>
      </c>
      <c r="CJ50" s="5"/>
      <c r="CK50" s="13">
        <f t="shared" si="46"/>
        <v>1.5454960109608069</v>
      </c>
      <c r="CL50" s="13"/>
      <c r="CM50" s="13">
        <f t="shared" si="63"/>
        <v>0</v>
      </c>
      <c r="CN50" s="5">
        <f t="shared" si="47"/>
        <v>0</v>
      </c>
      <c r="CO50" s="5">
        <f t="shared" si="48"/>
        <v>0</v>
      </c>
      <c r="CP50" s="5"/>
      <c r="CQ50" s="13">
        <f t="shared" si="64"/>
        <v>0</v>
      </c>
      <c r="CR50" s="5">
        <f t="shared" si="49"/>
        <v>0</v>
      </c>
      <c r="CS50" s="5">
        <f t="shared" si="50"/>
        <v>0</v>
      </c>
      <c r="CT50" s="5"/>
      <c r="CU50">
        <f>INDEX(Tilladeligt_underskud,MATCH('Afgrødemodel 1'!$AU$2,Konstanter!$A$75:$A$90,0),MATCH('Afgrødemodel 1'!M46,Konstanter!$B$73:$F$73,0))</f>
        <v>100</v>
      </c>
      <c r="CV50">
        <f>INDEX(Utilladeligt_underskud,MATCH('Afgrødemodel 1'!$AU$2,Konstanter!$I$75:$I$90,0),MATCH('Afgrødemodel 1'!M46,Konstanter!$J$73:$N$73,0))</f>
        <v>100</v>
      </c>
      <c r="CW50">
        <f t="shared" si="65"/>
        <v>63.000000000000007</v>
      </c>
      <c r="CX50">
        <f t="shared" si="66"/>
        <v>63.000000000000007</v>
      </c>
      <c r="CY50" s="8">
        <f t="shared" si="67"/>
        <v>23.831284185986547</v>
      </c>
      <c r="CZ50" s="8">
        <f t="shared" si="68"/>
        <v>29.17435124383033</v>
      </c>
      <c r="DA50" s="8">
        <f t="shared" si="69"/>
        <v>29.17435124383033</v>
      </c>
    </row>
    <row r="51" spans="4:105" x14ac:dyDescent="0.2">
      <c r="D51" s="18">
        <f t="shared" si="70"/>
        <v>43228</v>
      </c>
      <c r="E51" s="18" t="str">
        <f>IF(G51=1,'Ark4'!$C$4,IF(G51=2,'Ark4'!$C$5,IF(G51=3,'Ark4'!$C$6,IF(G51=4,'Ark4'!$C$7,""))))</f>
        <v>Vårbyg</v>
      </c>
      <c r="F51" s="8">
        <f t="shared" si="51"/>
        <v>43228</v>
      </c>
      <c r="G51" s="2">
        <f>IF(AND($D51&gt;='Ark4'!$D$4,Vandbalance!$D51&lt;='Ark4'!$E$4),1,IF(AND(Vandbalance!$D51&gt;='Ark4'!$D$5,Vandbalance!$D51&lt;='Ark4'!$E$5),2,IF(AND(Vandbalance!$D51&gt;='Ark4'!$D$6,Vandbalance!$D51&lt;='Ark4'!$E$6),3,IF(AND(Vandbalance!$D51&gt;='Ark4'!$D$7,Vandbalance!$D51&lt;='Ark4'!$E$7),4,""))))</f>
        <v>1</v>
      </c>
      <c r="H51" s="2">
        <f t="shared" si="52"/>
        <v>1.5307610543777979</v>
      </c>
      <c r="I51" s="2">
        <f>IF(G51=1,VLOOKUP($D51,'Afgrødemodel 1'!$AA$10:$AB$405,2,FALSE),IF(G51=2,VLOOKUP($D51,'Afgrødemodel 2'!$AA$10:$AB$405,2,FALSE),IF(G51=3,VLOOKUP($D51,'Afgrødemodel 3'!$AA$10:$AB$405,2,FALSE),IF(G51=4,VLOOKUP($D51,'Afgrødemodel 4'!$AA$10:$AB$405,2,FALSE),""))))</f>
        <v>1.5307610543777979</v>
      </c>
      <c r="J51" s="2">
        <f>IF(G51=1,VLOOKUP($D51,'Afgrødemodel 1'!$AH$10:$AJ$405,3,FALSE),IF(G51=2,VLOOKUP($D51,'Afgrødemodel 2'!$AH$10:$AJ$405,3,FALSE),IF(G51=3,VLOOKUP($D51,'Afgrødemodel 3'!$AH$10:$AJ$405,3,FALSE),IF(G51=4,VLOOKUP($D51,'Afgrødemodel 4'!$AH$10:$AJ$405,3,FALSE),0))))</f>
        <v>0</v>
      </c>
      <c r="K51" s="2">
        <f>IF(G51=1,VLOOKUP($D51,'Afgrødemodel 1'!$AQ$10:$AR$405,2,FALSE),IF(G51=2,VLOOKUP($D51,'Afgrødemodel 2'!$AQ$10:$AR$405,2,FALSE),IF(G51=3,VLOOKUP($D51,'Afgrødemodel 3'!$AQ$10:$AR$405,2,FALSE),IF(G51=4,VLOOKUP($D51,'Afgrødemodel 4'!$AQ$10:$AR$405,2,FALSE),0))))</f>
        <v>315</v>
      </c>
      <c r="L51">
        <f>IF('Afgrødemodel 1'!$BB$4=0,300,'Afgrødemodel 1'!$BB$4)</f>
        <v>300</v>
      </c>
      <c r="M51">
        <f>IF(G51=1,MIN('Afgrødemodel 1'!$AW$44,'Afgrødemodel 1'!$AW$48),IF(G51=2,MIN('Afgrødemodel 2'!$AW$44,'Afgrødemodel 2'!$AW$48),IF(G51=3,MIN('Afgrødemodel 3'!$AW$44,'Afgrødemodel 3'!$AW$48),IF(G51=4,MIN('Afgrødemodel 4'!$AW$44,'Afgrødemodel 4'!$AW$48),""))))</f>
        <v>900</v>
      </c>
      <c r="N51" s="13">
        <f t="shared" si="0"/>
        <v>0</v>
      </c>
      <c r="O51" s="5">
        <f t="shared" si="1"/>
        <v>0</v>
      </c>
      <c r="P51" s="13">
        <f t="shared" si="2"/>
        <v>0</v>
      </c>
      <c r="Q51" s="13">
        <f t="shared" si="3"/>
        <v>0</v>
      </c>
      <c r="R51" s="20"/>
      <c r="S51" s="13">
        <f t="shared" si="4"/>
        <v>0</v>
      </c>
      <c r="T51" s="13">
        <f t="shared" si="5"/>
        <v>0</v>
      </c>
      <c r="U51" s="13">
        <f t="shared" si="6"/>
        <v>0</v>
      </c>
      <c r="V51" s="5">
        <f t="shared" si="7"/>
        <v>0</v>
      </c>
      <c r="W51" s="5"/>
      <c r="X51" s="10">
        <f t="shared" si="53"/>
        <v>10</v>
      </c>
      <c r="Y51" s="12">
        <f t="shared" si="8"/>
        <v>0</v>
      </c>
      <c r="Z51" s="8">
        <f t="shared" si="9"/>
        <v>0</v>
      </c>
      <c r="AA51" s="13">
        <f t="shared" si="54"/>
        <v>0</v>
      </c>
      <c r="AB51" s="5">
        <f t="shared" si="10"/>
        <v>0</v>
      </c>
      <c r="AC51" s="5"/>
      <c r="AD51" s="16">
        <f t="shared" si="11"/>
        <v>0.76538052718889893</v>
      </c>
      <c r="AE51" s="10">
        <f t="shared" si="55"/>
        <v>0</v>
      </c>
      <c r="AF51">
        <f t="shared" si="12"/>
        <v>0</v>
      </c>
      <c r="AG51" s="13">
        <f t="shared" si="13"/>
        <v>0</v>
      </c>
      <c r="AH51" s="13"/>
      <c r="AI51" s="14">
        <f t="shared" si="56"/>
        <v>65.7</v>
      </c>
      <c r="AJ51" s="4">
        <f t="shared" si="57"/>
        <v>66.150000000000006</v>
      </c>
      <c r="AK51" s="4">
        <f t="shared" si="14"/>
        <v>65.7</v>
      </c>
      <c r="AL51" s="15">
        <f t="shared" si="15"/>
        <v>41.735139137567359</v>
      </c>
      <c r="AM51" s="7">
        <f t="shared" si="16"/>
        <v>40.84737506318546</v>
      </c>
      <c r="AN51" s="7">
        <f t="shared" si="71"/>
        <v>41.735139137567359</v>
      </c>
      <c r="AO51" s="15">
        <f t="shared" si="18"/>
        <v>41.735139137567359</v>
      </c>
      <c r="AP51" s="17">
        <f t="shared" si="19"/>
        <v>41.481454898709131</v>
      </c>
      <c r="AQ51" s="15">
        <f t="shared" si="20"/>
        <v>38.530521878376504</v>
      </c>
      <c r="AR51" s="15">
        <f t="shared" si="21"/>
        <v>38.530521878376504</v>
      </c>
      <c r="AS51" s="15"/>
      <c r="AT51" s="12">
        <f t="shared" si="58"/>
        <v>105.30000000000003</v>
      </c>
      <c r="AU51" s="12">
        <f t="shared" si="22"/>
        <v>100.09050961860234</v>
      </c>
      <c r="AV51" s="12">
        <f t="shared" si="23"/>
        <v>100.09050961860234</v>
      </c>
      <c r="AW51" s="12">
        <f t="shared" si="24"/>
        <v>100.09050961860234</v>
      </c>
      <c r="AX51" s="8"/>
      <c r="AY51" s="13">
        <f>INDEX(Klima!$B$1:$E$520,MATCH(Vandbalance!$F51,Klima!$B$1:$B$520,0),MATCH(Vandbalance!$AY$11,Klima!$B$1:$E$1,0))</f>
        <v>0</v>
      </c>
      <c r="AZ51" s="13">
        <f t="shared" si="59"/>
        <v>0</v>
      </c>
      <c r="BA51" s="13">
        <f t="shared" si="25"/>
        <v>0</v>
      </c>
      <c r="BC51" s="16">
        <f>INDEX(Klima!$B$1:$E$520,MATCH(Vandbalance!$F51,Klima!$B$1:$B$520,0),MATCH($BC$11,Klima!$B$1:$E$1,0))</f>
        <v>5.1088609695434499</v>
      </c>
      <c r="BD51" s="16"/>
      <c r="BE51" s="16">
        <f t="shared" si="26"/>
        <v>2.0391236340866503</v>
      </c>
      <c r="BF51" s="16">
        <f t="shared" si="27"/>
        <v>3.0697373354567996</v>
      </c>
      <c r="BG51" s="16">
        <f t="shared" si="28"/>
        <v>3.0697373354567996</v>
      </c>
      <c r="BH51" s="16">
        <f t="shared" si="29"/>
        <v>0</v>
      </c>
      <c r="BI51" s="2"/>
      <c r="BJ51" s="16">
        <f t="shared" si="30"/>
        <v>0.25368423885822589</v>
      </c>
      <c r="BK51" s="5">
        <f t="shared" si="60"/>
        <v>0.25368423885822589</v>
      </c>
      <c r="BL51" s="5">
        <f t="shared" si="31"/>
        <v>0.25368423885822589</v>
      </c>
      <c r="BM51" s="5">
        <f t="shared" si="32"/>
        <v>141.8256487561697</v>
      </c>
      <c r="BN51" s="5">
        <f t="shared" si="61"/>
        <v>0.25368423885822589</v>
      </c>
      <c r="BO51" s="5">
        <f t="shared" si="33"/>
        <v>141.8256487561697</v>
      </c>
      <c r="BP51" s="5">
        <f t="shared" si="34"/>
        <v>0.25368423885822589</v>
      </c>
      <c r="BQ51" s="5"/>
      <c r="BR51" s="16">
        <f t="shared" si="35"/>
        <v>0</v>
      </c>
      <c r="BS51" s="5">
        <f t="shared" si="36"/>
        <v>0</v>
      </c>
      <c r="BT51" s="5"/>
      <c r="BU51" s="13">
        <f t="shared" si="37"/>
        <v>0</v>
      </c>
      <c r="BV51" s="5">
        <f t="shared" si="38"/>
        <v>0</v>
      </c>
      <c r="BW51" s="5"/>
      <c r="BX51" s="13">
        <f t="shared" si="39"/>
        <v>0</v>
      </c>
      <c r="BY51" s="5"/>
      <c r="BZ51" s="16">
        <f t="shared" si="40"/>
        <v>3.0697373354567996</v>
      </c>
      <c r="CA51" s="16"/>
      <c r="CB51" s="29">
        <f t="shared" si="41"/>
        <v>0</v>
      </c>
      <c r="CC51" s="28">
        <f t="shared" si="42"/>
        <v>0</v>
      </c>
      <c r="CD51" s="28"/>
      <c r="CE51" s="16">
        <f t="shared" si="43"/>
        <v>2.9509330203326276</v>
      </c>
      <c r="CF51" s="31">
        <f t="shared" si="44"/>
        <v>41.481454898709131</v>
      </c>
      <c r="CG51" s="20"/>
      <c r="CH51" s="16">
        <f t="shared" si="45"/>
        <v>2.9509330203326276</v>
      </c>
      <c r="CI51" s="2">
        <f t="shared" si="62"/>
        <v>2.9509330203326276</v>
      </c>
      <c r="CJ51" s="5"/>
      <c r="CK51" s="13">
        <f t="shared" si="46"/>
        <v>3.2046172591908535</v>
      </c>
      <c r="CL51" s="13"/>
      <c r="CM51" s="13">
        <f t="shared" si="63"/>
        <v>0</v>
      </c>
      <c r="CN51" s="5">
        <f t="shared" si="47"/>
        <v>0</v>
      </c>
      <c r="CO51" s="5">
        <f t="shared" si="48"/>
        <v>0</v>
      </c>
      <c r="CP51" s="5"/>
      <c r="CQ51" s="13">
        <f t="shared" si="64"/>
        <v>0</v>
      </c>
      <c r="CR51" s="5">
        <f t="shared" si="49"/>
        <v>0</v>
      </c>
      <c r="CS51" s="5">
        <f t="shared" si="50"/>
        <v>0</v>
      </c>
      <c r="CT51" s="5"/>
      <c r="CU51">
        <f>INDEX(Tilladeligt_underskud,MATCH('Afgrødemodel 1'!$AU$2,Konstanter!$A$75:$A$90,0),MATCH('Afgrødemodel 1'!M47,Konstanter!$B$73:$F$73,0))</f>
        <v>100</v>
      </c>
      <c r="CV51">
        <f>INDEX(Utilladeligt_underskud,MATCH('Afgrødemodel 1'!$AU$2,Konstanter!$I$75:$I$90,0),MATCH('Afgrødemodel 1'!M47,Konstanter!$J$73:$N$73,0))</f>
        <v>100</v>
      </c>
      <c r="CW51">
        <f t="shared" si="65"/>
        <v>65.7</v>
      </c>
      <c r="CX51">
        <f t="shared" si="66"/>
        <v>65.7</v>
      </c>
      <c r="CY51" s="8">
        <f t="shared" si="67"/>
        <v>27.169478121623499</v>
      </c>
      <c r="CZ51" s="8">
        <f t="shared" si="68"/>
        <v>32.378968503021184</v>
      </c>
      <c r="DA51" s="8">
        <f t="shared" si="69"/>
        <v>32.378968503021184</v>
      </c>
    </row>
    <row r="52" spans="4:105" x14ac:dyDescent="0.2">
      <c r="D52" s="18">
        <f t="shared" si="70"/>
        <v>43229</v>
      </c>
      <c r="E52" s="18" t="str">
        <f>IF(G52=1,'Ark4'!$C$4,IF(G52=2,'Ark4'!$C$5,IF(G52=3,'Ark4'!$C$6,IF(G52=4,'Ark4'!$C$7,""))))</f>
        <v>Vårbyg</v>
      </c>
      <c r="F52" s="8">
        <f t="shared" si="51"/>
        <v>43229</v>
      </c>
      <c r="G52" s="2">
        <f>IF(AND($D52&gt;='Ark4'!$D$4,Vandbalance!$D52&lt;='Ark4'!$E$4),1,IF(AND(Vandbalance!$D52&gt;='Ark4'!$D$5,Vandbalance!$D52&lt;='Ark4'!$E$5),2,IF(AND(Vandbalance!$D52&gt;='Ark4'!$D$6,Vandbalance!$D52&lt;='Ark4'!$E$6),3,IF(AND(Vandbalance!$D52&gt;='Ark4'!$D$7,Vandbalance!$D52&lt;='Ark4'!$E$7),4,""))))</f>
        <v>1</v>
      </c>
      <c r="H52" s="2">
        <f t="shared" si="52"/>
        <v>1.7367137626830389</v>
      </c>
      <c r="I52" s="2">
        <f>IF(G52=1,VLOOKUP($D52,'Afgrødemodel 1'!$AA$10:$AB$405,2,FALSE),IF(G52=2,VLOOKUP($D52,'Afgrødemodel 2'!$AA$10:$AB$405,2,FALSE),IF(G52=3,VLOOKUP($D52,'Afgrødemodel 3'!$AA$10:$AB$405,2,FALSE),IF(G52=4,VLOOKUP($D52,'Afgrødemodel 4'!$AA$10:$AB$405,2,FALSE),""))))</f>
        <v>1.7367137626830389</v>
      </c>
      <c r="J52" s="2">
        <f>IF(G52=1,VLOOKUP($D52,'Afgrødemodel 1'!$AH$10:$AJ$405,3,FALSE),IF(G52=2,VLOOKUP($D52,'Afgrødemodel 2'!$AH$10:$AJ$405,3,FALSE),IF(G52=3,VLOOKUP($D52,'Afgrødemodel 3'!$AH$10:$AJ$405,3,FALSE),IF(G52=4,VLOOKUP($D52,'Afgrødemodel 4'!$AH$10:$AJ$405,3,FALSE),0))))</f>
        <v>0</v>
      </c>
      <c r="K52" s="2">
        <f>IF(G52=1,VLOOKUP($D52,'Afgrødemodel 1'!$AQ$10:$AR$405,2,FALSE),IF(G52=2,VLOOKUP($D52,'Afgrødemodel 2'!$AQ$10:$AR$405,2,FALSE),IF(G52=3,VLOOKUP($D52,'Afgrødemodel 3'!$AQ$10:$AR$405,2,FALSE),IF(G52=4,VLOOKUP($D52,'Afgrødemodel 4'!$AQ$10:$AR$405,2,FALSE),0))))</f>
        <v>330</v>
      </c>
      <c r="L52">
        <f>IF('Afgrødemodel 1'!$BB$4=0,300,'Afgrødemodel 1'!$BB$4)</f>
        <v>300</v>
      </c>
      <c r="M52">
        <f>IF(G52=1,MIN('Afgrødemodel 1'!$AW$44,'Afgrødemodel 1'!$AW$48),IF(G52=2,MIN('Afgrødemodel 2'!$AW$44,'Afgrødemodel 2'!$AW$48),IF(G52=3,MIN('Afgrødemodel 3'!$AW$44,'Afgrødemodel 3'!$AW$48),IF(G52=4,MIN('Afgrødemodel 4'!$AW$44,'Afgrødemodel 4'!$AW$48),""))))</f>
        <v>900</v>
      </c>
      <c r="N52" s="13">
        <f t="shared" si="0"/>
        <v>0</v>
      </c>
      <c r="O52" s="5">
        <f t="shared" si="1"/>
        <v>0</v>
      </c>
      <c r="P52" s="13">
        <f t="shared" si="2"/>
        <v>0</v>
      </c>
      <c r="Q52" s="13">
        <f t="shared" si="3"/>
        <v>0</v>
      </c>
      <c r="R52" s="20"/>
      <c r="S52" s="13">
        <f t="shared" si="4"/>
        <v>0</v>
      </c>
      <c r="T52" s="13">
        <f t="shared" si="5"/>
        <v>0</v>
      </c>
      <c r="U52" s="13">
        <f t="shared" si="6"/>
        <v>0</v>
      </c>
      <c r="V52" s="5">
        <f t="shared" si="7"/>
        <v>0</v>
      </c>
      <c r="W52" s="5"/>
      <c r="X52" s="10">
        <f t="shared" si="53"/>
        <v>10</v>
      </c>
      <c r="Y52" s="12">
        <f t="shared" si="8"/>
        <v>0</v>
      </c>
      <c r="Z52" s="8">
        <f t="shared" si="9"/>
        <v>0</v>
      </c>
      <c r="AA52" s="13">
        <f t="shared" si="54"/>
        <v>0</v>
      </c>
      <c r="AB52" s="5">
        <f t="shared" si="10"/>
        <v>0</v>
      </c>
      <c r="AC52" s="5"/>
      <c r="AD52" s="16">
        <f t="shared" si="11"/>
        <v>0.86835688134151945</v>
      </c>
      <c r="AE52" s="10">
        <f t="shared" si="55"/>
        <v>0</v>
      </c>
      <c r="AF52">
        <f t="shared" si="12"/>
        <v>0</v>
      </c>
      <c r="AG52" s="13">
        <f t="shared" si="13"/>
        <v>0</v>
      </c>
      <c r="AH52" s="13"/>
      <c r="AI52" s="14">
        <f t="shared" si="56"/>
        <v>68.400000000000006</v>
      </c>
      <c r="AJ52" s="4">
        <f t="shared" si="57"/>
        <v>69.300000000000011</v>
      </c>
      <c r="AK52" s="4">
        <f t="shared" si="14"/>
        <v>68.400000000000006</v>
      </c>
      <c r="AL52" s="15">
        <f t="shared" si="15"/>
        <v>41.09694520193041</v>
      </c>
      <c r="AM52" s="7">
        <f t="shared" si="16"/>
        <v>40.113967982967324</v>
      </c>
      <c r="AN52" s="7">
        <f t="shared" si="71"/>
        <v>41.09694520193041</v>
      </c>
      <c r="AO52" s="15">
        <f t="shared" si="18"/>
        <v>41.09694520193041</v>
      </c>
      <c r="AP52" s="17">
        <f t="shared" si="19"/>
        <v>40.881724592612919</v>
      </c>
      <c r="AQ52" s="15">
        <f t="shared" si="20"/>
        <v>37.830649787513252</v>
      </c>
      <c r="AR52" s="15">
        <f t="shared" si="21"/>
        <v>37.830649787513252</v>
      </c>
      <c r="AS52" s="15"/>
      <c r="AT52" s="12">
        <f t="shared" si="58"/>
        <v>102.60000000000002</v>
      </c>
      <c r="AU52" s="12">
        <f t="shared" si="22"/>
        <v>97.524086295048434</v>
      </c>
      <c r="AV52" s="12">
        <f t="shared" si="23"/>
        <v>97.52408629504842</v>
      </c>
      <c r="AW52" s="12">
        <f t="shared" si="24"/>
        <v>97.52408629504842</v>
      </c>
      <c r="AX52" s="8"/>
      <c r="AY52" s="13">
        <f>INDEX(Klima!$B$1:$E$520,MATCH(Vandbalance!$F52,Klima!$B$1:$B$520,0),MATCH(Vandbalance!$AY$11,Klima!$B$1:$E$1,0))</f>
        <v>0</v>
      </c>
      <c r="AZ52" s="13">
        <f t="shared" si="59"/>
        <v>0</v>
      </c>
      <c r="BA52" s="13">
        <f t="shared" si="25"/>
        <v>0</v>
      </c>
      <c r="BC52" s="16">
        <f>INDEX(Klima!$B$1:$E$520,MATCH(Vandbalance!$F52,Klima!$B$1:$B$520,0),MATCH($BC$11,Klima!$B$1:$E$1,0))</f>
        <v>5.0177216529846103</v>
      </c>
      <c r="BD52" s="16"/>
      <c r="BE52" s="16">
        <f t="shared" si="26"/>
        <v>1.7699442283206979</v>
      </c>
      <c r="BF52" s="16">
        <f t="shared" si="27"/>
        <v>3.2477774246639122</v>
      </c>
      <c r="BG52" s="16">
        <f t="shared" si="28"/>
        <v>3.2477774246639122</v>
      </c>
      <c r="BH52" s="16">
        <f t="shared" si="29"/>
        <v>0</v>
      </c>
      <c r="BI52" s="2"/>
      <c r="BJ52" s="16">
        <f t="shared" si="30"/>
        <v>0.21522060931749065</v>
      </c>
      <c r="BK52" s="5">
        <f t="shared" si="60"/>
        <v>0.21522060931749065</v>
      </c>
      <c r="BL52" s="5">
        <f t="shared" si="31"/>
        <v>0.21522060931749065</v>
      </c>
      <c r="BM52" s="5">
        <f t="shared" si="32"/>
        <v>138.62103149697884</v>
      </c>
      <c r="BN52" s="5">
        <f t="shared" si="61"/>
        <v>0.21522060931749065</v>
      </c>
      <c r="BO52" s="5">
        <f t="shared" si="33"/>
        <v>138.62103149697884</v>
      </c>
      <c r="BP52" s="5">
        <f t="shared" si="34"/>
        <v>0.21522060931749065</v>
      </c>
      <c r="BQ52" s="5"/>
      <c r="BR52" s="16">
        <f t="shared" si="35"/>
        <v>0</v>
      </c>
      <c r="BS52" s="5">
        <f t="shared" si="36"/>
        <v>0</v>
      </c>
      <c r="BT52" s="5"/>
      <c r="BU52" s="13">
        <f t="shared" si="37"/>
        <v>0</v>
      </c>
      <c r="BV52" s="5">
        <f t="shared" si="38"/>
        <v>0</v>
      </c>
      <c r="BW52" s="5"/>
      <c r="BX52" s="13">
        <f t="shared" si="39"/>
        <v>0</v>
      </c>
      <c r="BY52" s="5"/>
      <c r="BZ52" s="16">
        <f t="shared" si="40"/>
        <v>3.2477774246639122</v>
      </c>
      <c r="CA52" s="16"/>
      <c r="CB52" s="29">
        <f t="shared" si="41"/>
        <v>0</v>
      </c>
      <c r="CC52" s="28">
        <f t="shared" si="42"/>
        <v>0</v>
      </c>
      <c r="CD52" s="28"/>
      <c r="CE52" s="16">
        <f t="shared" si="43"/>
        <v>3.0510748050996654</v>
      </c>
      <c r="CF52" s="31">
        <f t="shared" si="44"/>
        <v>40.881724592612919</v>
      </c>
      <c r="CG52" s="20"/>
      <c r="CH52" s="16">
        <f t="shared" si="45"/>
        <v>3.0510748050996654</v>
      </c>
      <c r="CI52" s="2">
        <f t="shared" si="62"/>
        <v>3.0510748050996654</v>
      </c>
      <c r="CJ52" s="5"/>
      <c r="CK52" s="13">
        <f t="shared" si="46"/>
        <v>3.2662954144171561</v>
      </c>
      <c r="CL52" s="13"/>
      <c r="CM52" s="13">
        <f t="shared" si="63"/>
        <v>0</v>
      </c>
      <c r="CN52" s="5">
        <f t="shared" si="47"/>
        <v>0</v>
      </c>
      <c r="CO52" s="5">
        <f t="shared" si="48"/>
        <v>0</v>
      </c>
      <c r="CP52" s="5"/>
      <c r="CQ52" s="13">
        <f t="shared" si="64"/>
        <v>0</v>
      </c>
      <c r="CR52" s="5">
        <f t="shared" si="49"/>
        <v>0</v>
      </c>
      <c r="CS52" s="5">
        <f t="shared" si="50"/>
        <v>0</v>
      </c>
      <c r="CT52" s="5"/>
      <c r="CU52">
        <f>INDEX(Tilladeligt_underskud,MATCH('Afgrødemodel 1'!$AU$2,Konstanter!$A$75:$A$90,0),MATCH('Afgrødemodel 1'!M48,Konstanter!$B$73:$F$73,0))</f>
        <v>100</v>
      </c>
      <c r="CV52">
        <f>INDEX(Utilladeligt_underskud,MATCH('Afgrødemodel 1'!$AU$2,Konstanter!$I$75:$I$90,0),MATCH('Afgrødemodel 1'!M48,Konstanter!$J$73:$N$73,0))</f>
        <v>100</v>
      </c>
      <c r="CW52">
        <f t="shared" si="65"/>
        <v>68.400000000000006</v>
      </c>
      <c r="CX52">
        <f t="shared" si="66"/>
        <v>68.400000000000006</v>
      </c>
      <c r="CY52" s="8">
        <f t="shared" si="67"/>
        <v>30.569350212486754</v>
      </c>
      <c r="CZ52" s="8">
        <f t="shared" si="68"/>
        <v>35.645263917438371</v>
      </c>
      <c r="DA52" s="8">
        <f t="shared" si="69"/>
        <v>35.645263917438371</v>
      </c>
    </row>
    <row r="53" spans="4:105" x14ac:dyDescent="0.2">
      <c r="D53" s="18">
        <f t="shared" si="70"/>
        <v>43230</v>
      </c>
      <c r="E53" s="18" t="str">
        <f>IF(G53=1,'Ark4'!$C$4,IF(G53=2,'Ark4'!$C$5,IF(G53=3,'Ark4'!$C$6,IF(G53=4,'Ark4'!$C$7,""))))</f>
        <v>Vårbyg</v>
      </c>
      <c r="F53" s="8">
        <f t="shared" si="51"/>
        <v>43230</v>
      </c>
      <c r="G53" s="2">
        <f>IF(AND($D53&gt;='Ark4'!$D$4,Vandbalance!$D53&lt;='Ark4'!$E$4),1,IF(AND(Vandbalance!$D53&gt;='Ark4'!$D$5,Vandbalance!$D53&lt;='Ark4'!$E$5),2,IF(AND(Vandbalance!$D53&gt;='Ark4'!$D$6,Vandbalance!$D53&lt;='Ark4'!$E$6),3,IF(AND(Vandbalance!$D53&gt;='Ark4'!$D$7,Vandbalance!$D53&lt;='Ark4'!$E$7),4,""))))</f>
        <v>1</v>
      </c>
      <c r="H53" s="2">
        <f t="shared" si="52"/>
        <v>1.9458801242832853</v>
      </c>
      <c r="I53" s="2">
        <f>IF(G53=1,VLOOKUP($D53,'Afgrødemodel 1'!$AA$10:$AB$405,2,FALSE),IF(G53=2,VLOOKUP($D53,'Afgrødemodel 2'!$AA$10:$AB$405,2,FALSE),IF(G53=3,VLOOKUP($D53,'Afgrødemodel 3'!$AA$10:$AB$405,2,FALSE),IF(G53=4,VLOOKUP($D53,'Afgrødemodel 4'!$AA$10:$AB$405,2,FALSE),""))))</f>
        <v>1.9458801242832853</v>
      </c>
      <c r="J53" s="2">
        <f>IF(G53=1,VLOOKUP($D53,'Afgrødemodel 1'!$AH$10:$AJ$405,3,FALSE),IF(G53=2,VLOOKUP($D53,'Afgrødemodel 2'!$AH$10:$AJ$405,3,FALSE),IF(G53=3,VLOOKUP($D53,'Afgrødemodel 3'!$AH$10:$AJ$405,3,FALSE),IF(G53=4,VLOOKUP($D53,'Afgrødemodel 4'!$AH$10:$AJ$405,3,FALSE),0))))</f>
        <v>0</v>
      </c>
      <c r="K53" s="2">
        <f>IF(G53=1,VLOOKUP($D53,'Afgrødemodel 1'!$AQ$10:$AR$405,2,FALSE),IF(G53=2,VLOOKUP($D53,'Afgrødemodel 2'!$AQ$10:$AR$405,2,FALSE),IF(G53=3,VLOOKUP($D53,'Afgrødemodel 3'!$AQ$10:$AR$405,2,FALSE),IF(G53=4,VLOOKUP($D53,'Afgrødemodel 4'!$AQ$10:$AR$405,2,FALSE),0))))</f>
        <v>345</v>
      </c>
      <c r="L53">
        <f>IF('Afgrødemodel 1'!$BB$4=0,300,'Afgrødemodel 1'!$BB$4)</f>
        <v>300</v>
      </c>
      <c r="M53">
        <f>IF(G53=1,MIN('Afgrødemodel 1'!$AW$44,'Afgrødemodel 1'!$AW$48),IF(G53=2,MIN('Afgrødemodel 2'!$AW$44,'Afgrødemodel 2'!$AW$48),IF(G53=3,MIN('Afgrødemodel 3'!$AW$44,'Afgrødemodel 3'!$AW$48),IF(G53=4,MIN('Afgrødemodel 4'!$AW$44,'Afgrødemodel 4'!$AW$48),""))))</f>
        <v>900</v>
      </c>
      <c r="N53" s="13">
        <f t="shared" si="0"/>
        <v>0</v>
      </c>
      <c r="O53" s="5">
        <f t="shared" si="1"/>
        <v>0</v>
      </c>
      <c r="P53" s="13">
        <f t="shared" si="2"/>
        <v>0</v>
      </c>
      <c r="Q53" s="13">
        <f t="shared" si="3"/>
        <v>0</v>
      </c>
      <c r="R53" s="20"/>
      <c r="S53" s="13">
        <f t="shared" si="4"/>
        <v>0</v>
      </c>
      <c r="T53" s="13">
        <f t="shared" si="5"/>
        <v>0</v>
      </c>
      <c r="U53" s="13">
        <f t="shared" si="6"/>
        <v>0</v>
      </c>
      <c r="V53" s="5">
        <f t="shared" si="7"/>
        <v>0</v>
      </c>
      <c r="W53" s="5"/>
      <c r="X53" s="10">
        <f t="shared" si="53"/>
        <v>10</v>
      </c>
      <c r="Y53" s="12">
        <f t="shared" si="8"/>
        <v>0.76705993785835735</v>
      </c>
      <c r="Z53" s="8">
        <f t="shared" si="9"/>
        <v>0.76705993785835735</v>
      </c>
      <c r="AA53" s="13">
        <f t="shared" si="54"/>
        <v>0</v>
      </c>
      <c r="AB53" s="5">
        <f t="shared" si="10"/>
        <v>0</v>
      </c>
      <c r="AC53" s="5"/>
      <c r="AD53" s="16">
        <f t="shared" si="11"/>
        <v>0.97294006214164264</v>
      </c>
      <c r="AE53" s="10">
        <f t="shared" si="55"/>
        <v>0.97294006214164264</v>
      </c>
      <c r="AF53">
        <f t="shared" si="12"/>
        <v>1.74</v>
      </c>
      <c r="AG53" s="13">
        <f t="shared" si="13"/>
        <v>0</v>
      </c>
      <c r="AH53" s="13"/>
      <c r="AI53" s="14">
        <f t="shared" si="56"/>
        <v>71.100000000000009</v>
      </c>
      <c r="AJ53" s="4">
        <f t="shared" si="57"/>
        <v>72.45</v>
      </c>
      <c r="AK53" s="4">
        <f t="shared" si="14"/>
        <v>71.100000000000009</v>
      </c>
      <c r="AL53" s="15">
        <f t="shared" si="15"/>
        <v>40.397073111067158</v>
      </c>
      <c r="AM53" s="7">
        <f t="shared" si="16"/>
        <v>39.323964910704568</v>
      </c>
      <c r="AN53" s="7">
        <f t="shared" si="71"/>
        <v>40.397073111067158</v>
      </c>
      <c r="AO53" s="15">
        <f t="shared" si="18"/>
        <v>41.164133048925514</v>
      </c>
      <c r="AP53" s="17">
        <f t="shared" si="19"/>
        <v>40.20867006187023</v>
      </c>
      <c r="AQ53" s="15">
        <f t="shared" si="20"/>
        <v>37.763734116265333</v>
      </c>
      <c r="AR53" s="15">
        <f t="shared" si="21"/>
        <v>37.763734116265333</v>
      </c>
      <c r="AS53" s="15"/>
      <c r="AT53" s="12">
        <f t="shared" si="58"/>
        <v>99.90000000000002</v>
      </c>
      <c r="AU53" s="12">
        <f t="shared" si="22"/>
        <v>94.957662971494514</v>
      </c>
      <c r="AV53" s="12">
        <f t="shared" si="23"/>
        <v>94.9576629714945</v>
      </c>
      <c r="AW53" s="12">
        <f t="shared" si="24"/>
        <v>94.9576629714945</v>
      </c>
      <c r="AX53" s="8"/>
      <c r="AY53" s="13">
        <f>INDEX(Klima!$B$1:$E$520,MATCH(Vandbalance!$F53,Klima!$B$1:$B$520,0),MATCH(Vandbalance!$AY$11,Klima!$B$1:$E$1,0))</f>
        <v>1.74</v>
      </c>
      <c r="AZ53" s="13">
        <f t="shared" si="59"/>
        <v>-1.74</v>
      </c>
      <c r="BA53" s="13">
        <f t="shared" si="25"/>
        <v>0.76705993785835735</v>
      </c>
      <c r="BC53" s="16">
        <f>INDEX(Klima!$B$1:$E$520,MATCH(Vandbalance!$F53,Klima!$B$1:$B$520,0),MATCH($BC$11,Klima!$B$1:$E$1,0))</f>
        <v>5.0999999046325604</v>
      </c>
      <c r="BD53" s="16"/>
      <c r="BE53" s="16">
        <f t="shared" si="26"/>
        <v>1.5867895154661413</v>
      </c>
      <c r="BF53" s="16">
        <f t="shared" si="27"/>
        <v>3.5132103891664186</v>
      </c>
      <c r="BG53" s="16">
        <f t="shared" si="28"/>
        <v>3.5132103891664186</v>
      </c>
      <c r="BH53" s="16">
        <f t="shared" si="29"/>
        <v>0</v>
      </c>
      <c r="BI53" s="2"/>
      <c r="BJ53" s="16">
        <f t="shared" si="30"/>
        <v>0.9554629870552831</v>
      </c>
      <c r="BK53" s="5">
        <f t="shared" si="60"/>
        <v>0.9554629870552831</v>
      </c>
      <c r="BL53" s="5">
        <f t="shared" si="31"/>
        <v>0.9554629870552831</v>
      </c>
      <c r="BM53" s="5">
        <f t="shared" si="32"/>
        <v>135.35473608256166</v>
      </c>
      <c r="BN53" s="5">
        <f t="shared" si="61"/>
        <v>0.1884030491969258</v>
      </c>
      <c r="BO53" s="5">
        <f t="shared" si="33"/>
        <v>136.12179602042002</v>
      </c>
      <c r="BP53" s="5">
        <f t="shared" si="34"/>
        <v>0.9554629870552831</v>
      </c>
      <c r="BQ53" s="5"/>
      <c r="BR53" s="16">
        <f t="shared" si="35"/>
        <v>0.97294006214164253</v>
      </c>
      <c r="BS53" s="5">
        <f t="shared" si="36"/>
        <v>0.97294006214164253</v>
      </c>
      <c r="BT53" s="5"/>
      <c r="BU53" s="13">
        <f t="shared" si="37"/>
        <v>0</v>
      </c>
      <c r="BV53" s="5">
        <f t="shared" si="38"/>
        <v>0</v>
      </c>
      <c r="BW53" s="5"/>
      <c r="BX53" s="13">
        <f t="shared" si="39"/>
        <v>0.97294006214164253</v>
      </c>
      <c r="BY53" s="5"/>
      <c r="BZ53" s="16">
        <f t="shared" si="40"/>
        <v>2.5402703270247762</v>
      </c>
      <c r="CA53" s="16"/>
      <c r="CB53" s="29">
        <f t="shared" si="41"/>
        <v>0</v>
      </c>
      <c r="CC53" s="28">
        <f t="shared" si="42"/>
        <v>0</v>
      </c>
      <c r="CD53" s="28"/>
      <c r="CE53" s="16">
        <f t="shared" si="43"/>
        <v>2.4449359456048962</v>
      </c>
      <c r="CF53" s="31">
        <f t="shared" si="44"/>
        <v>40.20867006187023</v>
      </c>
      <c r="CG53" s="20"/>
      <c r="CH53" s="16">
        <f t="shared" si="45"/>
        <v>2.4449359456048962</v>
      </c>
      <c r="CI53" s="2">
        <f t="shared" si="62"/>
        <v>2.4449359456048962</v>
      </c>
      <c r="CJ53" s="5"/>
      <c r="CK53" s="13">
        <f t="shared" si="46"/>
        <v>4.3733389948018218</v>
      </c>
      <c r="CL53" s="13"/>
      <c r="CM53" s="13">
        <f t="shared" si="63"/>
        <v>0</v>
      </c>
      <c r="CN53" s="5">
        <f t="shared" si="47"/>
        <v>0</v>
      </c>
      <c r="CO53" s="5">
        <f t="shared" si="48"/>
        <v>0</v>
      </c>
      <c r="CP53" s="5"/>
      <c r="CQ53" s="13">
        <f t="shared" si="64"/>
        <v>0</v>
      </c>
      <c r="CR53" s="5">
        <f t="shared" si="49"/>
        <v>0</v>
      </c>
      <c r="CS53" s="5">
        <f t="shared" si="50"/>
        <v>0</v>
      </c>
      <c r="CT53" s="5"/>
      <c r="CU53">
        <f>INDEX(Tilladeligt_underskud,MATCH('Afgrødemodel 1'!$AU$2,Konstanter!$A$75:$A$90,0),MATCH('Afgrødemodel 1'!M49,Konstanter!$B$73:$F$73,0))</f>
        <v>100</v>
      </c>
      <c r="CV53">
        <f>INDEX(Utilladeligt_underskud,MATCH('Afgrødemodel 1'!$AU$2,Konstanter!$I$75:$I$90,0),MATCH('Afgrødemodel 1'!M49,Konstanter!$J$73:$N$73,0))</f>
        <v>100</v>
      </c>
      <c r="CW53">
        <f t="shared" si="65"/>
        <v>71.100000000000009</v>
      </c>
      <c r="CX53">
        <f t="shared" si="66"/>
        <v>71.100000000000009</v>
      </c>
      <c r="CY53" s="8">
        <f t="shared" si="67"/>
        <v>33.336265883734676</v>
      </c>
      <c r="CZ53" s="8">
        <f t="shared" si="68"/>
        <v>38.278602912240189</v>
      </c>
      <c r="DA53" s="8">
        <f t="shared" si="69"/>
        <v>38.278602912240189</v>
      </c>
    </row>
    <row r="54" spans="4:105" x14ac:dyDescent="0.2">
      <c r="D54" s="18">
        <f t="shared" si="70"/>
        <v>43231</v>
      </c>
      <c r="E54" s="18" t="str">
        <f>IF(G54=1,'Ark4'!$C$4,IF(G54=2,'Ark4'!$C$5,IF(G54=3,'Ark4'!$C$6,IF(G54=4,'Ark4'!$C$7,""))))</f>
        <v>Vårbyg</v>
      </c>
      <c r="F54" s="8">
        <f t="shared" si="51"/>
        <v>43231</v>
      </c>
      <c r="G54" s="2">
        <f>IF(AND($D54&gt;='Ark4'!$D$4,Vandbalance!$D54&lt;='Ark4'!$E$4),1,IF(AND(Vandbalance!$D54&gt;='Ark4'!$D$5,Vandbalance!$D54&lt;='Ark4'!$E$5),2,IF(AND(Vandbalance!$D54&gt;='Ark4'!$D$6,Vandbalance!$D54&lt;='Ark4'!$E$6),3,IF(AND(Vandbalance!$D54&gt;='Ark4'!$D$7,Vandbalance!$D54&lt;='Ark4'!$E$7),4,""))))</f>
        <v>1</v>
      </c>
      <c r="H54" s="2">
        <f t="shared" si="52"/>
        <v>2.1347881689937509</v>
      </c>
      <c r="I54" s="2">
        <f>IF(G54=1,VLOOKUP($D54,'Afgrødemodel 1'!$AA$10:$AB$405,2,FALSE),IF(G54=2,VLOOKUP($D54,'Afgrødemodel 2'!$AA$10:$AB$405,2,FALSE),IF(G54=3,VLOOKUP($D54,'Afgrødemodel 3'!$AA$10:$AB$405,2,FALSE),IF(G54=4,VLOOKUP($D54,'Afgrødemodel 4'!$AA$10:$AB$405,2,FALSE),""))))</f>
        <v>2.1347881689937509</v>
      </c>
      <c r="J54" s="2">
        <f>IF(G54=1,VLOOKUP($D54,'Afgrødemodel 1'!$AH$10:$AJ$405,3,FALSE),IF(G54=2,VLOOKUP($D54,'Afgrødemodel 2'!$AH$10:$AJ$405,3,FALSE),IF(G54=3,VLOOKUP($D54,'Afgrødemodel 3'!$AH$10:$AJ$405,3,FALSE),IF(G54=4,VLOOKUP($D54,'Afgrødemodel 4'!$AH$10:$AJ$405,3,FALSE),0))))</f>
        <v>0</v>
      </c>
      <c r="K54" s="2">
        <f>IF(G54=1,VLOOKUP($D54,'Afgrødemodel 1'!$AQ$10:$AR$405,2,FALSE),IF(G54=2,VLOOKUP($D54,'Afgrødemodel 2'!$AQ$10:$AR$405,2,FALSE),IF(G54=3,VLOOKUP($D54,'Afgrødemodel 3'!$AQ$10:$AR$405,2,FALSE),IF(G54=4,VLOOKUP($D54,'Afgrødemodel 4'!$AQ$10:$AR$405,2,FALSE),0))))</f>
        <v>360</v>
      </c>
      <c r="L54">
        <f>IF('Afgrødemodel 1'!$BB$4=0,300,'Afgrødemodel 1'!$BB$4)</f>
        <v>300</v>
      </c>
      <c r="M54">
        <f>IF(G54=1,MIN('Afgrødemodel 1'!$AW$44,'Afgrødemodel 1'!$AW$48),IF(G54=2,MIN('Afgrødemodel 2'!$AW$44,'Afgrødemodel 2'!$AW$48),IF(G54=3,MIN('Afgrødemodel 3'!$AW$44,'Afgrødemodel 3'!$AW$48),IF(G54=4,MIN('Afgrødemodel 4'!$AW$44,'Afgrødemodel 4'!$AW$48),""))))</f>
        <v>900</v>
      </c>
      <c r="N54" s="13">
        <f t="shared" si="0"/>
        <v>0</v>
      </c>
      <c r="O54" s="5">
        <f t="shared" si="1"/>
        <v>0</v>
      </c>
      <c r="P54" s="13">
        <f t="shared" si="2"/>
        <v>0</v>
      </c>
      <c r="Q54" s="13">
        <f t="shared" si="3"/>
        <v>0</v>
      </c>
      <c r="R54" s="20"/>
      <c r="S54" s="13">
        <f t="shared" si="4"/>
        <v>0</v>
      </c>
      <c r="T54" s="13">
        <f t="shared" si="5"/>
        <v>0</v>
      </c>
      <c r="U54" s="13">
        <f t="shared" si="6"/>
        <v>0</v>
      </c>
      <c r="V54" s="5">
        <f t="shared" si="7"/>
        <v>0</v>
      </c>
      <c r="W54" s="5"/>
      <c r="X54" s="10">
        <f t="shared" si="53"/>
        <v>10</v>
      </c>
      <c r="Y54" s="12">
        <f t="shared" si="8"/>
        <v>0</v>
      </c>
      <c r="Z54" s="8">
        <f t="shared" si="9"/>
        <v>0</v>
      </c>
      <c r="AA54" s="13">
        <f t="shared" si="54"/>
        <v>0</v>
      </c>
      <c r="AB54" s="5">
        <f t="shared" si="10"/>
        <v>0</v>
      </c>
      <c r="AC54" s="5"/>
      <c r="AD54" s="16">
        <f t="shared" si="11"/>
        <v>1.0673940844968755</v>
      </c>
      <c r="AE54" s="10">
        <f t="shared" si="55"/>
        <v>0</v>
      </c>
      <c r="AF54">
        <f t="shared" si="12"/>
        <v>0</v>
      </c>
      <c r="AG54" s="13">
        <f t="shared" si="13"/>
        <v>0</v>
      </c>
      <c r="AH54" s="13"/>
      <c r="AI54" s="14">
        <f t="shared" si="56"/>
        <v>73.800000000000011</v>
      </c>
      <c r="AJ54" s="4">
        <f t="shared" si="57"/>
        <v>75.600000000000009</v>
      </c>
      <c r="AK54" s="4">
        <f t="shared" si="14"/>
        <v>73.800000000000011</v>
      </c>
      <c r="AL54" s="15">
        <f t="shared" si="15"/>
        <v>40.330157439819239</v>
      </c>
      <c r="AM54" s="7">
        <f t="shared" si="16"/>
        <v>39.197799968781737</v>
      </c>
      <c r="AN54" s="7">
        <f t="shared" si="71"/>
        <v>40.330157439819239</v>
      </c>
      <c r="AO54" s="15">
        <f t="shared" si="18"/>
        <v>40.330157439819239</v>
      </c>
      <c r="AP54" s="17">
        <f t="shared" si="19"/>
        <v>40.164929185721974</v>
      </c>
      <c r="AQ54" s="15">
        <f t="shared" si="20"/>
        <v>36.913775798990535</v>
      </c>
      <c r="AR54" s="15">
        <f t="shared" si="21"/>
        <v>36.913775798990535</v>
      </c>
      <c r="AS54" s="15"/>
      <c r="AT54" s="12">
        <f t="shared" si="58"/>
        <v>97.200000000000017</v>
      </c>
      <c r="AU54" s="12">
        <f t="shared" si="22"/>
        <v>92.391239647940594</v>
      </c>
      <c r="AV54" s="12">
        <f t="shared" si="23"/>
        <v>92.391239647940608</v>
      </c>
      <c r="AW54" s="12">
        <f t="shared" si="24"/>
        <v>92.391239647940608</v>
      </c>
      <c r="AX54" s="8"/>
      <c r="AY54" s="13">
        <f>INDEX(Klima!$B$1:$E$520,MATCH(Vandbalance!$F54,Klima!$B$1:$B$520,0),MATCH(Vandbalance!$AY$11,Klima!$B$1:$E$1,0))</f>
        <v>0</v>
      </c>
      <c r="AZ54" s="13">
        <f t="shared" si="59"/>
        <v>0</v>
      </c>
      <c r="BA54" s="13">
        <f t="shared" si="25"/>
        <v>0</v>
      </c>
      <c r="BC54" s="16">
        <f>INDEX(Klima!$B$1:$E$520,MATCH(Vandbalance!$F54,Klima!$B$1:$B$520,0),MATCH($BC$11,Klima!$B$1:$E$1,0))</f>
        <v>5.1088609695434499</v>
      </c>
      <c r="BD54" s="16"/>
      <c r="BE54" s="16">
        <f t="shared" si="26"/>
        <v>1.4192150911908408</v>
      </c>
      <c r="BF54" s="16">
        <f t="shared" si="27"/>
        <v>3.6896458783526089</v>
      </c>
      <c r="BG54" s="16">
        <f t="shared" si="28"/>
        <v>3.6896458783526089</v>
      </c>
      <c r="BH54" s="16">
        <f t="shared" si="29"/>
        <v>0</v>
      </c>
      <c r="BI54" s="2"/>
      <c r="BJ54" s="16">
        <f t="shared" si="30"/>
        <v>0.16522825409726388</v>
      </c>
      <c r="BK54" s="5">
        <f t="shared" si="60"/>
        <v>0.16522825409726388</v>
      </c>
      <c r="BL54" s="5">
        <f t="shared" si="31"/>
        <v>0.16522825409726388</v>
      </c>
      <c r="BM54" s="5">
        <f t="shared" si="32"/>
        <v>132.72139708775984</v>
      </c>
      <c r="BN54" s="5">
        <f t="shared" si="61"/>
        <v>0.16522825409726388</v>
      </c>
      <c r="BO54" s="5">
        <f t="shared" si="33"/>
        <v>132.72139708775984</v>
      </c>
      <c r="BP54" s="5">
        <f t="shared" si="34"/>
        <v>0.16522825409726388</v>
      </c>
      <c r="BQ54" s="5"/>
      <c r="BR54" s="16">
        <f t="shared" si="35"/>
        <v>0</v>
      </c>
      <c r="BS54" s="5">
        <f t="shared" si="36"/>
        <v>0</v>
      </c>
      <c r="BT54" s="5"/>
      <c r="BU54" s="13">
        <f t="shared" si="37"/>
        <v>0</v>
      </c>
      <c r="BV54" s="5">
        <f t="shared" si="38"/>
        <v>0</v>
      </c>
      <c r="BW54" s="5"/>
      <c r="BX54" s="13">
        <f t="shared" si="39"/>
        <v>0</v>
      </c>
      <c r="BY54" s="5"/>
      <c r="BZ54" s="16">
        <f t="shared" si="40"/>
        <v>3.6896458783526089</v>
      </c>
      <c r="CA54" s="16"/>
      <c r="CB54" s="29">
        <f t="shared" si="41"/>
        <v>0</v>
      </c>
      <c r="CC54" s="28">
        <f t="shared" si="42"/>
        <v>0</v>
      </c>
      <c r="CD54" s="28"/>
      <c r="CE54" s="16">
        <f t="shared" si="43"/>
        <v>3.2511533867314397</v>
      </c>
      <c r="CF54" s="31">
        <f t="shared" si="44"/>
        <v>40.164929185721974</v>
      </c>
      <c r="CG54" s="20"/>
      <c r="CH54" s="16">
        <f t="shared" si="45"/>
        <v>3.2511533867314397</v>
      </c>
      <c r="CI54" s="2">
        <f t="shared" si="62"/>
        <v>3.2511533867314397</v>
      </c>
      <c r="CJ54" s="5"/>
      <c r="CK54" s="13">
        <f t="shared" si="46"/>
        <v>3.4163816408287038</v>
      </c>
      <c r="CL54" s="13"/>
      <c r="CM54" s="13">
        <f t="shared" si="63"/>
        <v>0</v>
      </c>
      <c r="CN54" s="5">
        <f t="shared" si="47"/>
        <v>0</v>
      </c>
      <c r="CO54" s="5">
        <f t="shared" si="48"/>
        <v>0</v>
      </c>
      <c r="CP54" s="5"/>
      <c r="CQ54" s="13">
        <f t="shared" si="64"/>
        <v>0</v>
      </c>
      <c r="CR54" s="5">
        <f t="shared" si="49"/>
        <v>0</v>
      </c>
      <c r="CS54" s="5">
        <f t="shared" si="50"/>
        <v>0</v>
      </c>
      <c r="CT54" s="5"/>
      <c r="CU54">
        <f>INDEX(Tilladeligt_underskud,MATCH('Afgrødemodel 1'!$AU$2,Konstanter!$A$75:$A$90,0),MATCH('Afgrødemodel 1'!M50,Konstanter!$B$73:$F$73,0))</f>
        <v>100</v>
      </c>
      <c r="CV54">
        <f>INDEX(Utilladeligt_underskud,MATCH('Afgrødemodel 1'!$AU$2,Konstanter!$I$75:$I$90,0),MATCH('Afgrødemodel 1'!M50,Konstanter!$J$73:$N$73,0))</f>
        <v>100</v>
      </c>
      <c r="CW54">
        <f t="shared" si="65"/>
        <v>73.800000000000011</v>
      </c>
      <c r="CX54">
        <f t="shared" si="66"/>
        <v>73.800000000000011</v>
      </c>
      <c r="CY54" s="8">
        <f t="shared" si="67"/>
        <v>36.886224201009476</v>
      </c>
      <c r="CZ54" s="8">
        <f t="shared" si="68"/>
        <v>41.694984553068878</v>
      </c>
      <c r="DA54" s="8">
        <f t="shared" si="69"/>
        <v>41.694984553068878</v>
      </c>
    </row>
    <row r="55" spans="4:105" x14ac:dyDescent="0.2">
      <c r="D55" s="18">
        <f t="shared" si="70"/>
        <v>43232</v>
      </c>
      <c r="E55" s="18" t="str">
        <f>IF(G55=1,'Ark4'!$C$4,IF(G55=2,'Ark4'!$C$5,IF(G55=3,'Ark4'!$C$6,IF(G55=4,'Ark4'!$C$7,""))))</f>
        <v>Vårbyg</v>
      </c>
      <c r="F55" s="8">
        <f t="shared" si="51"/>
        <v>43232</v>
      </c>
      <c r="G55" s="2">
        <f>IF(AND($D55&gt;='Ark4'!$D$4,Vandbalance!$D55&lt;='Ark4'!$E$4),1,IF(AND(Vandbalance!$D55&gt;='Ark4'!$D$5,Vandbalance!$D55&lt;='Ark4'!$E$5),2,IF(AND(Vandbalance!$D55&gt;='Ark4'!$D$6,Vandbalance!$D55&lt;='Ark4'!$E$6),3,IF(AND(Vandbalance!$D55&gt;='Ark4'!$D$7,Vandbalance!$D55&lt;='Ark4'!$E$7),4,""))))</f>
        <v>1</v>
      </c>
      <c r="H55" s="2">
        <f t="shared" si="52"/>
        <v>2.3365841547236741</v>
      </c>
      <c r="I55" s="2">
        <f>IF(G55=1,VLOOKUP($D55,'Afgrødemodel 1'!$AA$10:$AB$405,2,FALSE),IF(G55=2,VLOOKUP($D55,'Afgrødemodel 2'!$AA$10:$AB$405,2,FALSE),IF(G55=3,VLOOKUP($D55,'Afgrødemodel 3'!$AA$10:$AB$405,2,FALSE),IF(G55=4,VLOOKUP($D55,'Afgrødemodel 4'!$AA$10:$AB$405,2,FALSE),""))))</f>
        <v>2.3365841547236741</v>
      </c>
      <c r="J55" s="2">
        <f>IF(G55=1,VLOOKUP($D55,'Afgrødemodel 1'!$AH$10:$AJ$405,3,FALSE),IF(G55=2,VLOOKUP($D55,'Afgrødemodel 2'!$AH$10:$AJ$405,3,FALSE),IF(G55=3,VLOOKUP($D55,'Afgrødemodel 3'!$AH$10:$AJ$405,3,FALSE),IF(G55=4,VLOOKUP($D55,'Afgrødemodel 4'!$AH$10:$AJ$405,3,FALSE),0))))</f>
        <v>0</v>
      </c>
      <c r="K55" s="2">
        <f>IF(G55=1,VLOOKUP($D55,'Afgrødemodel 1'!$AQ$10:$AR$405,2,FALSE),IF(G55=2,VLOOKUP($D55,'Afgrødemodel 2'!$AQ$10:$AR$405,2,FALSE),IF(G55=3,VLOOKUP($D55,'Afgrødemodel 3'!$AQ$10:$AR$405,2,FALSE),IF(G55=4,VLOOKUP($D55,'Afgrødemodel 4'!$AQ$10:$AR$405,2,FALSE),0))))</f>
        <v>375</v>
      </c>
      <c r="L55">
        <f>IF('Afgrødemodel 1'!$BB$4=0,300,'Afgrødemodel 1'!$BB$4)</f>
        <v>300</v>
      </c>
      <c r="M55">
        <f>IF(G55=1,MIN('Afgrødemodel 1'!$AW$44,'Afgrødemodel 1'!$AW$48),IF(G55=2,MIN('Afgrødemodel 2'!$AW$44,'Afgrødemodel 2'!$AW$48),IF(G55=3,MIN('Afgrødemodel 3'!$AW$44,'Afgrødemodel 3'!$AW$48),IF(G55=4,MIN('Afgrødemodel 4'!$AW$44,'Afgrødemodel 4'!$AW$48),""))))</f>
        <v>900</v>
      </c>
      <c r="N55" s="13">
        <f t="shared" si="0"/>
        <v>0</v>
      </c>
      <c r="O55" s="5">
        <f t="shared" si="1"/>
        <v>0</v>
      </c>
      <c r="P55" s="13">
        <f t="shared" si="2"/>
        <v>0</v>
      </c>
      <c r="Q55" s="13">
        <f t="shared" si="3"/>
        <v>0</v>
      </c>
      <c r="R55" s="20"/>
      <c r="S55" s="13">
        <f t="shared" si="4"/>
        <v>0</v>
      </c>
      <c r="T55" s="13">
        <f t="shared" si="5"/>
        <v>0</v>
      </c>
      <c r="U55" s="13">
        <f t="shared" si="6"/>
        <v>0</v>
      </c>
      <c r="V55" s="5">
        <f t="shared" si="7"/>
        <v>0</v>
      </c>
      <c r="W55" s="5"/>
      <c r="X55" s="10">
        <f t="shared" si="53"/>
        <v>10</v>
      </c>
      <c r="Y55" s="12">
        <f t="shared" si="8"/>
        <v>0</v>
      </c>
      <c r="Z55" s="8">
        <f t="shared" si="9"/>
        <v>0</v>
      </c>
      <c r="AA55" s="13">
        <f t="shared" si="54"/>
        <v>0</v>
      </c>
      <c r="AB55" s="5">
        <f t="shared" si="10"/>
        <v>0</v>
      </c>
      <c r="AC55" s="5"/>
      <c r="AD55" s="16">
        <f t="shared" si="11"/>
        <v>1.168292077361837</v>
      </c>
      <c r="AE55" s="10">
        <f t="shared" si="55"/>
        <v>0</v>
      </c>
      <c r="AF55">
        <f t="shared" si="12"/>
        <v>0</v>
      </c>
      <c r="AG55" s="13">
        <f t="shared" si="13"/>
        <v>0</v>
      </c>
      <c r="AH55" s="13"/>
      <c r="AI55" s="14">
        <f t="shared" si="56"/>
        <v>76.500000000000014</v>
      </c>
      <c r="AJ55" s="4">
        <f t="shared" si="57"/>
        <v>78.750000000000014</v>
      </c>
      <c r="AK55" s="4">
        <f t="shared" si="14"/>
        <v>76.500000000000014</v>
      </c>
      <c r="AL55" s="15">
        <f t="shared" si="15"/>
        <v>39.480199122544441</v>
      </c>
      <c r="AM55" s="7">
        <f t="shared" si="16"/>
        <v>38.264279791636532</v>
      </c>
      <c r="AN55" s="7">
        <f t="shared" si="71"/>
        <v>39.480199122544441</v>
      </c>
      <c r="AO55" s="15">
        <f t="shared" si="18"/>
        <v>39.480199122544441</v>
      </c>
      <c r="AP55" s="17">
        <f t="shared" si="19"/>
        <v>39.362846415311267</v>
      </c>
      <c r="AQ55" s="15">
        <f t="shared" si="20"/>
        <v>36.517625923775427</v>
      </c>
      <c r="AR55" s="15">
        <f t="shared" si="21"/>
        <v>36.517625923775427</v>
      </c>
      <c r="AS55" s="15"/>
      <c r="AT55" s="12">
        <f t="shared" si="58"/>
        <v>94.500000000000014</v>
      </c>
      <c r="AU55" s="12">
        <f t="shared" si="22"/>
        <v>89.824816324386703</v>
      </c>
      <c r="AV55" s="12">
        <f t="shared" si="23"/>
        <v>89.824816324386703</v>
      </c>
      <c r="AW55" s="12">
        <f t="shared" si="24"/>
        <v>89.824816324386703</v>
      </c>
      <c r="AX55" s="8"/>
      <c r="AY55" s="13">
        <f>INDEX(Klima!$B$1:$E$520,MATCH(Vandbalance!$F55,Klima!$B$1:$B$520,0),MATCH(Vandbalance!$AY$11,Klima!$B$1:$E$1,0))</f>
        <v>0</v>
      </c>
      <c r="AZ55" s="13">
        <f t="shared" si="59"/>
        <v>0</v>
      </c>
      <c r="BA55" s="13">
        <f t="shared" si="25"/>
        <v>0</v>
      </c>
      <c r="BC55" s="16">
        <f>INDEX(Klima!$B$1:$E$520,MATCH(Vandbalance!$F55,Klima!$B$1:$B$520,0),MATCH($BC$11,Klima!$B$1:$E$1,0))</f>
        <v>4.2037973403930602</v>
      </c>
      <c r="BD55" s="16"/>
      <c r="BE55" s="16">
        <f t="shared" si="26"/>
        <v>1.0346241078384615</v>
      </c>
      <c r="BF55" s="16">
        <f t="shared" si="27"/>
        <v>3.1691732325545985</v>
      </c>
      <c r="BG55" s="16">
        <f t="shared" si="28"/>
        <v>3.1691732325545985</v>
      </c>
      <c r="BH55" s="16">
        <f t="shared" si="29"/>
        <v>0</v>
      </c>
      <c r="BI55" s="2"/>
      <c r="BJ55" s="16">
        <f t="shared" si="30"/>
        <v>0.11735270723317508</v>
      </c>
      <c r="BK55" s="5">
        <f t="shared" si="60"/>
        <v>0.11735270723317508</v>
      </c>
      <c r="BL55" s="5">
        <f t="shared" si="31"/>
        <v>0.11735270723317508</v>
      </c>
      <c r="BM55" s="5">
        <f t="shared" si="32"/>
        <v>129.30501544693115</v>
      </c>
      <c r="BN55" s="5">
        <f t="shared" si="61"/>
        <v>0.11735270723317508</v>
      </c>
      <c r="BO55" s="5">
        <f t="shared" si="33"/>
        <v>129.30501544693115</v>
      </c>
      <c r="BP55" s="5">
        <f t="shared" si="34"/>
        <v>0.11735270723317508</v>
      </c>
      <c r="BQ55" s="5"/>
      <c r="BR55" s="16">
        <f t="shared" si="35"/>
        <v>0</v>
      </c>
      <c r="BS55" s="5">
        <f t="shared" si="36"/>
        <v>0</v>
      </c>
      <c r="BT55" s="5"/>
      <c r="BU55" s="13">
        <f t="shared" si="37"/>
        <v>0</v>
      </c>
      <c r="BV55" s="5">
        <f t="shared" si="38"/>
        <v>0</v>
      </c>
      <c r="BW55" s="5"/>
      <c r="BX55" s="13">
        <f t="shared" si="39"/>
        <v>0</v>
      </c>
      <c r="BY55" s="5"/>
      <c r="BZ55" s="16">
        <f t="shared" si="40"/>
        <v>3.1691732325545985</v>
      </c>
      <c r="CA55" s="16"/>
      <c r="CB55" s="29">
        <f t="shared" si="41"/>
        <v>0</v>
      </c>
      <c r="CC55" s="28">
        <f t="shared" si="42"/>
        <v>0</v>
      </c>
      <c r="CD55" s="28"/>
      <c r="CE55" s="16">
        <f t="shared" si="43"/>
        <v>2.8452204915358399</v>
      </c>
      <c r="CF55" s="31">
        <f t="shared" si="44"/>
        <v>39.362846415311267</v>
      </c>
      <c r="CG55" s="20"/>
      <c r="CH55" s="16">
        <f t="shared" si="45"/>
        <v>2.8452204915358399</v>
      </c>
      <c r="CI55" s="2">
        <f t="shared" si="62"/>
        <v>2.8452204915358399</v>
      </c>
      <c r="CJ55" s="5"/>
      <c r="CK55" s="13">
        <f t="shared" si="46"/>
        <v>2.9625731987690149</v>
      </c>
      <c r="CL55" s="13"/>
      <c r="CM55" s="13">
        <f t="shared" si="63"/>
        <v>0</v>
      </c>
      <c r="CN55" s="5">
        <f t="shared" si="47"/>
        <v>0</v>
      </c>
      <c r="CO55" s="5">
        <f t="shared" si="48"/>
        <v>0</v>
      </c>
      <c r="CP55" s="5"/>
      <c r="CQ55" s="13">
        <f t="shared" si="64"/>
        <v>0</v>
      </c>
      <c r="CR55" s="5">
        <f t="shared" si="49"/>
        <v>0</v>
      </c>
      <c r="CS55" s="5">
        <f t="shared" si="50"/>
        <v>0</v>
      </c>
      <c r="CT55" s="5"/>
      <c r="CU55">
        <f>INDEX(Tilladeligt_underskud,MATCH('Afgrødemodel 1'!$AU$2,Konstanter!$A$75:$A$90,0),MATCH('Afgrødemodel 1'!M51,Konstanter!$B$73:$F$73,0))</f>
        <v>100</v>
      </c>
      <c r="CV55">
        <f>INDEX(Utilladeligt_underskud,MATCH('Afgrødemodel 1'!$AU$2,Konstanter!$I$75:$I$90,0),MATCH('Afgrødemodel 1'!M51,Konstanter!$J$73:$N$73,0))</f>
        <v>100</v>
      </c>
      <c r="CW55">
        <f t="shared" si="65"/>
        <v>76.500000000000014</v>
      </c>
      <c r="CX55">
        <f t="shared" si="66"/>
        <v>76.500000000000014</v>
      </c>
      <c r="CY55" s="8">
        <f t="shared" si="67"/>
        <v>39.982374076224588</v>
      </c>
      <c r="CZ55" s="8">
        <f t="shared" si="68"/>
        <v>44.657557751837899</v>
      </c>
      <c r="DA55" s="8">
        <f t="shared" si="69"/>
        <v>44.657557751837899</v>
      </c>
    </row>
    <row r="56" spans="4:105" x14ac:dyDescent="0.2">
      <c r="D56" s="18">
        <f t="shared" si="70"/>
        <v>43233</v>
      </c>
      <c r="E56" s="18" t="str">
        <f>IF(G56=1,'Ark4'!$C$4,IF(G56=2,'Ark4'!$C$5,IF(G56=3,'Ark4'!$C$6,IF(G56=4,'Ark4'!$C$7,""))))</f>
        <v>Vårbyg</v>
      </c>
      <c r="F56" s="8">
        <f t="shared" si="51"/>
        <v>43233</v>
      </c>
      <c r="G56" s="2">
        <f>IF(AND($D56&gt;='Ark4'!$D$4,Vandbalance!$D56&lt;='Ark4'!$E$4),1,IF(AND(Vandbalance!$D56&gt;='Ark4'!$D$5,Vandbalance!$D56&lt;='Ark4'!$E$5),2,IF(AND(Vandbalance!$D56&gt;='Ark4'!$D$6,Vandbalance!$D56&lt;='Ark4'!$E$6),3,IF(AND(Vandbalance!$D56&gt;='Ark4'!$D$7,Vandbalance!$D56&lt;='Ark4'!$E$7),4,""))))</f>
        <v>1</v>
      </c>
      <c r="H56" s="2">
        <f t="shared" si="52"/>
        <v>2.6167716236616299</v>
      </c>
      <c r="I56" s="2">
        <f>IF(G56=1,VLOOKUP($D56,'Afgrødemodel 1'!$AA$10:$AB$405,2,FALSE),IF(G56=2,VLOOKUP($D56,'Afgrødemodel 2'!$AA$10:$AB$405,2,FALSE),IF(G56=3,VLOOKUP($D56,'Afgrødemodel 3'!$AA$10:$AB$405,2,FALSE),IF(G56=4,VLOOKUP($D56,'Afgrødemodel 4'!$AA$10:$AB$405,2,FALSE),""))))</f>
        <v>2.6167716236616299</v>
      </c>
      <c r="J56" s="2">
        <f>IF(G56=1,VLOOKUP($D56,'Afgrødemodel 1'!$AH$10:$AJ$405,3,FALSE),IF(G56=2,VLOOKUP($D56,'Afgrødemodel 2'!$AH$10:$AJ$405,3,FALSE),IF(G56=3,VLOOKUP($D56,'Afgrødemodel 3'!$AH$10:$AJ$405,3,FALSE),IF(G56=4,VLOOKUP($D56,'Afgrødemodel 4'!$AH$10:$AJ$405,3,FALSE),0))))</f>
        <v>0</v>
      </c>
      <c r="K56" s="2">
        <f>IF(G56=1,VLOOKUP($D56,'Afgrødemodel 1'!$AQ$10:$AR$405,2,FALSE),IF(G56=2,VLOOKUP($D56,'Afgrødemodel 2'!$AQ$10:$AR$405,2,FALSE),IF(G56=3,VLOOKUP($D56,'Afgrødemodel 3'!$AQ$10:$AR$405,2,FALSE),IF(G56=4,VLOOKUP($D56,'Afgrødemodel 4'!$AQ$10:$AR$405,2,FALSE),0))))</f>
        <v>390</v>
      </c>
      <c r="L56">
        <f>IF('Afgrødemodel 1'!$BB$4=0,300,'Afgrødemodel 1'!$BB$4)</f>
        <v>300</v>
      </c>
      <c r="M56">
        <f>IF(G56=1,MIN('Afgrødemodel 1'!$AW$44,'Afgrødemodel 1'!$AW$48),IF(G56=2,MIN('Afgrødemodel 2'!$AW$44,'Afgrødemodel 2'!$AW$48),IF(G56=3,MIN('Afgrødemodel 3'!$AW$44,'Afgrødemodel 3'!$AW$48),IF(G56=4,MIN('Afgrødemodel 4'!$AW$44,'Afgrødemodel 4'!$AW$48),""))))</f>
        <v>900</v>
      </c>
      <c r="N56" s="13">
        <f t="shared" si="0"/>
        <v>0</v>
      </c>
      <c r="O56" s="5">
        <f t="shared" si="1"/>
        <v>0</v>
      </c>
      <c r="P56" s="13">
        <f t="shared" si="2"/>
        <v>0</v>
      </c>
      <c r="Q56" s="13">
        <f t="shared" si="3"/>
        <v>0</v>
      </c>
      <c r="R56" s="20"/>
      <c r="S56" s="13">
        <f t="shared" si="4"/>
        <v>0</v>
      </c>
      <c r="T56" s="13">
        <f t="shared" si="5"/>
        <v>0</v>
      </c>
      <c r="U56" s="13">
        <f t="shared" si="6"/>
        <v>0</v>
      </c>
      <c r="V56" s="5">
        <f t="shared" si="7"/>
        <v>0</v>
      </c>
      <c r="W56" s="5"/>
      <c r="X56" s="10">
        <f t="shared" si="53"/>
        <v>10</v>
      </c>
      <c r="Y56" s="12">
        <f t="shared" si="8"/>
        <v>0</v>
      </c>
      <c r="Z56" s="8">
        <f t="shared" si="9"/>
        <v>0</v>
      </c>
      <c r="AA56" s="13">
        <f t="shared" si="54"/>
        <v>0</v>
      </c>
      <c r="AB56" s="5">
        <f t="shared" si="10"/>
        <v>0</v>
      </c>
      <c r="AC56" s="5"/>
      <c r="AD56" s="16">
        <f t="shared" si="11"/>
        <v>1.3083858118308149</v>
      </c>
      <c r="AE56" s="10">
        <f t="shared" si="55"/>
        <v>0</v>
      </c>
      <c r="AF56">
        <f t="shared" si="12"/>
        <v>0</v>
      </c>
      <c r="AG56" s="13">
        <f t="shared" si="13"/>
        <v>0</v>
      </c>
      <c r="AH56" s="13"/>
      <c r="AI56" s="14">
        <f t="shared" si="56"/>
        <v>79.200000000000017</v>
      </c>
      <c r="AJ56" s="4">
        <f t="shared" si="57"/>
        <v>81.900000000000006</v>
      </c>
      <c r="AK56" s="4">
        <f t="shared" si="14"/>
        <v>79.200000000000017</v>
      </c>
      <c r="AL56" s="15">
        <f t="shared" si="15"/>
        <v>39.084049247329332</v>
      </c>
      <c r="AM56" s="7">
        <f t="shared" si="16"/>
        <v>37.806483309320441</v>
      </c>
      <c r="AN56" s="7">
        <f t="shared" si="71"/>
        <v>39.084049247329332</v>
      </c>
      <c r="AO56" s="15">
        <f t="shared" si="18"/>
        <v>39.084049247329332</v>
      </c>
      <c r="AP56" s="17">
        <f t="shared" si="19"/>
        <v>38.973032537510967</v>
      </c>
      <c r="AQ56" s="15">
        <f t="shared" si="20"/>
        <v>35.804852013374358</v>
      </c>
      <c r="AR56" s="15">
        <f t="shared" si="21"/>
        <v>35.804852013374358</v>
      </c>
      <c r="AS56" s="15"/>
      <c r="AT56" s="12">
        <f t="shared" si="58"/>
        <v>91.800000000000011</v>
      </c>
      <c r="AU56" s="12">
        <f t="shared" si="22"/>
        <v>87.258393000832797</v>
      </c>
      <c r="AV56" s="12">
        <f t="shared" si="23"/>
        <v>87.258393000832797</v>
      </c>
      <c r="AW56" s="12">
        <f t="shared" si="24"/>
        <v>87.258393000832797</v>
      </c>
      <c r="AX56" s="8"/>
      <c r="AY56" s="13">
        <f>INDEX(Klima!$B$1:$E$520,MATCH(Vandbalance!$F56,Klima!$B$1:$B$520,0),MATCH(Vandbalance!$AY$11,Klima!$B$1:$E$1,0))</f>
        <v>0</v>
      </c>
      <c r="AZ56" s="13">
        <f t="shared" si="59"/>
        <v>0</v>
      </c>
      <c r="BA56" s="13">
        <f t="shared" si="25"/>
        <v>0</v>
      </c>
      <c r="BC56" s="16">
        <f>INDEX(Klima!$B$1:$E$520,MATCH(Vandbalance!$F56,Klima!$B$1:$B$520,0),MATCH($BC$11,Klima!$B$1:$E$1,0))</f>
        <v>4.8151898384094203</v>
      </c>
      <c r="BD56" s="16"/>
      <c r="BE56" s="16">
        <f t="shared" si="26"/>
        <v>1.0017144432299905</v>
      </c>
      <c r="BF56" s="16">
        <f t="shared" si="27"/>
        <v>3.8134753951794296</v>
      </c>
      <c r="BG56" s="16">
        <f t="shared" si="28"/>
        <v>3.8134753951794296</v>
      </c>
      <c r="BH56" s="16">
        <f t="shared" si="29"/>
        <v>0</v>
      </c>
      <c r="BI56" s="2"/>
      <c r="BJ56" s="16">
        <f t="shared" si="30"/>
        <v>0.11101670981836398</v>
      </c>
      <c r="BK56" s="5">
        <f t="shared" si="60"/>
        <v>0.11101670981836398</v>
      </c>
      <c r="BL56" s="5">
        <f t="shared" si="31"/>
        <v>0.11101670981836398</v>
      </c>
      <c r="BM56" s="5">
        <f t="shared" si="32"/>
        <v>126.34244224816213</v>
      </c>
      <c r="BN56" s="5">
        <f t="shared" si="61"/>
        <v>0.11101670981836398</v>
      </c>
      <c r="BO56" s="5">
        <f t="shared" si="33"/>
        <v>126.34244224816213</v>
      </c>
      <c r="BP56" s="5">
        <f t="shared" si="34"/>
        <v>0.11101670981836398</v>
      </c>
      <c r="BQ56" s="5"/>
      <c r="BR56" s="16">
        <f t="shared" si="35"/>
        <v>0</v>
      </c>
      <c r="BS56" s="5">
        <f t="shared" si="36"/>
        <v>0</v>
      </c>
      <c r="BT56" s="5"/>
      <c r="BU56" s="13">
        <f t="shared" si="37"/>
        <v>0</v>
      </c>
      <c r="BV56" s="5">
        <f t="shared" si="38"/>
        <v>0</v>
      </c>
      <c r="BW56" s="5"/>
      <c r="BX56" s="13">
        <f t="shared" si="39"/>
        <v>0</v>
      </c>
      <c r="BY56" s="5"/>
      <c r="BZ56" s="16">
        <f t="shared" si="40"/>
        <v>3.8134753951794296</v>
      </c>
      <c r="CA56" s="16"/>
      <c r="CB56" s="29">
        <f t="shared" si="41"/>
        <v>0</v>
      </c>
      <c r="CC56" s="28">
        <f t="shared" si="42"/>
        <v>0</v>
      </c>
      <c r="CD56" s="28"/>
      <c r="CE56" s="16">
        <f t="shared" si="43"/>
        <v>3.1681805241366106</v>
      </c>
      <c r="CF56" s="31">
        <f t="shared" si="44"/>
        <v>38.973032537510967</v>
      </c>
      <c r="CG56" s="20"/>
      <c r="CH56" s="16">
        <f t="shared" si="45"/>
        <v>3.1681805241366106</v>
      </c>
      <c r="CI56" s="2">
        <f t="shared" si="62"/>
        <v>3.1681805241366106</v>
      </c>
      <c r="CJ56" s="5"/>
      <c r="CK56" s="13">
        <f t="shared" si="46"/>
        <v>3.2791972339549744</v>
      </c>
      <c r="CL56" s="13"/>
      <c r="CM56" s="13">
        <f t="shared" si="63"/>
        <v>0</v>
      </c>
      <c r="CN56" s="5">
        <f t="shared" si="47"/>
        <v>0</v>
      </c>
      <c r="CO56" s="5">
        <f t="shared" si="48"/>
        <v>0</v>
      </c>
      <c r="CP56" s="5"/>
      <c r="CQ56" s="13">
        <f t="shared" si="64"/>
        <v>0</v>
      </c>
      <c r="CR56" s="5">
        <f t="shared" si="49"/>
        <v>0</v>
      </c>
      <c r="CS56" s="5">
        <f t="shared" si="50"/>
        <v>0</v>
      </c>
      <c r="CT56" s="5"/>
      <c r="CU56">
        <f>INDEX(Tilladeligt_underskud,MATCH('Afgrødemodel 1'!$AU$2,Konstanter!$A$75:$A$90,0),MATCH('Afgrødemodel 1'!M52,Konstanter!$B$73:$F$73,0))</f>
        <v>50</v>
      </c>
      <c r="CV56">
        <f>INDEX(Utilladeligt_underskud,MATCH('Afgrødemodel 1'!$AU$2,Konstanter!$I$75:$I$90,0),MATCH('Afgrødemodel 1'!M52,Konstanter!$J$73:$N$73,0))</f>
        <v>95</v>
      </c>
      <c r="CW56">
        <f t="shared" si="65"/>
        <v>39.600000000000009</v>
      </c>
      <c r="CX56">
        <f t="shared" si="66"/>
        <v>75.240000000000009</v>
      </c>
      <c r="CY56" s="8">
        <f t="shared" si="67"/>
        <v>43.395147986625659</v>
      </c>
      <c r="CZ56" s="8">
        <f t="shared" si="68"/>
        <v>47.936754985792874</v>
      </c>
      <c r="DA56" s="8">
        <f t="shared" si="69"/>
        <v>47.936754985792874</v>
      </c>
    </row>
    <row r="57" spans="4:105" x14ac:dyDescent="0.2">
      <c r="D57" s="18">
        <f t="shared" si="70"/>
        <v>43234</v>
      </c>
      <c r="E57" s="18" t="str">
        <f>IF(G57=1,'Ark4'!$C$4,IF(G57=2,'Ark4'!$C$5,IF(G57=3,'Ark4'!$C$6,IF(G57=4,'Ark4'!$C$7,""))))</f>
        <v>Vårbyg</v>
      </c>
      <c r="F57" s="8">
        <f t="shared" si="51"/>
        <v>43234</v>
      </c>
      <c r="G57" s="2">
        <f>IF(AND($D57&gt;='Ark4'!$D$4,Vandbalance!$D57&lt;='Ark4'!$E$4),1,IF(AND(Vandbalance!$D57&gt;='Ark4'!$D$5,Vandbalance!$D57&lt;='Ark4'!$E$5),2,IF(AND(Vandbalance!$D57&gt;='Ark4'!$D$6,Vandbalance!$D57&lt;='Ark4'!$E$6),3,IF(AND(Vandbalance!$D57&gt;='Ark4'!$D$7,Vandbalance!$D57&lt;='Ark4'!$E$7),4,""))))</f>
        <v>1</v>
      </c>
      <c r="H57" s="2">
        <f t="shared" si="52"/>
        <v>2.9763901521637277</v>
      </c>
      <c r="I57" s="2">
        <f>IF(G57=1,VLOOKUP($D57,'Afgrødemodel 1'!$AA$10:$AB$405,2,FALSE),IF(G57=2,VLOOKUP($D57,'Afgrødemodel 2'!$AA$10:$AB$405,2,FALSE),IF(G57=3,VLOOKUP($D57,'Afgrødemodel 3'!$AA$10:$AB$405,2,FALSE),IF(G57=4,VLOOKUP($D57,'Afgrødemodel 4'!$AA$10:$AB$405,2,FALSE),""))))</f>
        <v>2.9763901521637277</v>
      </c>
      <c r="J57" s="2">
        <f>IF(G57=1,VLOOKUP($D57,'Afgrødemodel 1'!$AH$10:$AJ$405,3,FALSE),IF(G57=2,VLOOKUP($D57,'Afgrødemodel 2'!$AH$10:$AJ$405,3,FALSE),IF(G57=3,VLOOKUP($D57,'Afgrødemodel 3'!$AH$10:$AJ$405,3,FALSE),IF(G57=4,VLOOKUP($D57,'Afgrødemodel 4'!$AH$10:$AJ$405,3,FALSE),0))))</f>
        <v>0</v>
      </c>
      <c r="K57" s="2">
        <f>IF(G57=1,VLOOKUP($D57,'Afgrødemodel 1'!$AQ$10:$AR$405,2,FALSE),IF(G57=2,VLOOKUP($D57,'Afgrødemodel 2'!$AQ$10:$AR$405,2,FALSE),IF(G57=3,VLOOKUP($D57,'Afgrødemodel 3'!$AQ$10:$AR$405,2,FALSE),IF(G57=4,VLOOKUP($D57,'Afgrødemodel 4'!$AQ$10:$AR$405,2,FALSE),0))))</f>
        <v>405</v>
      </c>
      <c r="L57">
        <f>IF('Afgrødemodel 1'!$BB$4=0,300,'Afgrødemodel 1'!$BB$4)</f>
        <v>300</v>
      </c>
      <c r="M57">
        <f>IF(G57=1,MIN('Afgrødemodel 1'!$AW$44,'Afgrødemodel 1'!$AW$48),IF(G57=2,MIN('Afgrødemodel 2'!$AW$44,'Afgrødemodel 2'!$AW$48),IF(G57=3,MIN('Afgrødemodel 3'!$AW$44,'Afgrødemodel 3'!$AW$48),IF(G57=4,MIN('Afgrødemodel 4'!$AW$44,'Afgrødemodel 4'!$AW$48),""))))</f>
        <v>900</v>
      </c>
      <c r="N57" s="13">
        <f t="shared" si="0"/>
        <v>0</v>
      </c>
      <c r="O57" s="5">
        <f t="shared" si="1"/>
        <v>0</v>
      </c>
      <c r="P57" s="13">
        <f t="shared" si="2"/>
        <v>0</v>
      </c>
      <c r="Q57" s="13">
        <f t="shared" si="3"/>
        <v>0</v>
      </c>
      <c r="R57" s="20"/>
      <c r="S57" s="13">
        <f t="shared" si="4"/>
        <v>0</v>
      </c>
      <c r="T57" s="13">
        <f t="shared" si="5"/>
        <v>0</v>
      </c>
      <c r="U57" s="13">
        <f t="shared" si="6"/>
        <v>0</v>
      </c>
      <c r="V57" s="5">
        <f t="shared" si="7"/>
        <v>0</v>
      </c>
      <c r="W57" s="5"/>
      <c r="X57" s="10">
        <f t="shared" si="53"/>
        <v>10</v>
      </c>
      <c r="Y57" s="12">
        <f t="shared" si="8"/>
        <v>0</v>
      </c>
      <c r="Z57" s="8">
        <f t="shared" si="9"/>
        <v>0</v>
      </c>
      <c r="AA57" s="13">
        <f t="shared" si="54"/>
        <v>0</v>
      </c>
      <c r="AB57" s="5">
        <f t="shared" si="10"/>
        <v>0</v>
      </c>
      <c r="AC57" s="5"/>
      <c r="AD57" s="16">
        <f t="shared" si="11"/>
        <v>1.4881950760818639</v>
      </c>
      <c r="AE57" s="10">
        <f t="shared" si="55"/>
        <v>0</v>
      </c>
      <c r="AF57">
        <f t="shared" si="12"/>
        <v>0</v>
      </c>
      <c r="AG57" s="13">
        <f t="shared" si="13"/>
        <v>0</v>
      </c>
      <c r="AH57" s="13"/>
      <c r="AI57" s="14">
        <f t="shared" si="56"/>
        <v>81.900000000000006</v>
      </c>
      <c r="AJ57" s="4">
        <f t="shared" si="57"/>
        <v>85.050000000000011</v>
      </c>
      <c r="AK57" s="4">
        <f t="shared" si="14"/>
        <v>81.900000000000006</v>
      </c>
      <c r="AL57" s="15">
        <f t="shared" si="15"/>
        <v>38.37127533692825</v>
      </c>
      <c r="AM57" s="7">
        <f t="shared" si="16"/>
        <v>37.025471968375754</v>
      </c>
      <c r="AN57" s="7">
        <f t="shared" si="71"/>
        <v>38.37127533692825</v>
      </c>
      <c r="AO57" s="15">
        <f t="shared" si="18"/>
        <v>38.37127533692825</v>
      </c>
      <c r="AP57" s="17">
        <f t="shared" si="19"/>
        <v>38.282385834846295</v>
      </c>
      <c r="AQ57" s="15">
        <f t="shared" si="20"/>
        <v>35.06965212507955</v>
      </c>
      <c r="AR57" s="15">
        <f t="shared" si="21"/>
        <v>35.06965212507955</v>
      </c>
      <c r="AS57" s="15"/>
      <c r="AT57" s="12">
        <f t="shared" si="58"/>
        <v>89.100000000000023</v>
      </c>
      <c r="AU57" s="12">
        <f t="shared" si="22"/>
        <v>84.691969677278905</v>
      </c>
      <c r="AV57" s="12">
        <f t="shared" si="23"/>
        <v>84.691969677278905</v>
      </c>
      <c r="AW57" s="12">
        <f t="shared" si="24"/>
        <v>84.691969677278905</v>
      </c>
      <c r="AX57" s="8"/>
      <c r="AY57" s="13">
        <f>INDEX(Klima!$B$1:$E$520,MATCH(Vandbalance!$F57,Klima!$B$1:$B$520,0),MATCH(Vandbalance!$AY$11,Klima!$B$1:$E$1,0))</f>
        <v>0</v>
      </c>
      <c r="AZ57" s="13">
        <f t="shared" si="59"/>
        <v>0</v>
      </c>
      <c r="BA57" s="13">
        <f t="shared" si="25"/>
        <v>0</v>
      </c>
      <c r="BC57" s="16">
        <f>INDEX(Klima!$B$1:$E$520,MATCH(Vandbalance!$F57,Klima!$B$1:$B$520,0),MATCH($BC$11,Klima!$B$1:$E$1,0))</f>
        <v>4.9113922119140598</v>
      </c>
      <c r="BD57" s="16"/>
      <c r="BE57" s="16">
        <f t="shared" si="26"/>
        <v>0.82343052437574982</v>
      </c>
      <c r="BF57" s="16">
        <f t="shared" si="27"/>
        <v>4.0879616875383098</v>
      </c>
      <c r="BG57" s="16">
        <f t="shared" si="28"/>
        <v>4.0879616875383098</v>
      </c>
      <c r="BH57" s="16">
        <f t="shared" si="29"/>
        <v>0</v>
      </c>
      <c r="BI57" s="2"/>
      <c r="BJ57" s="16">
        <f t="shared" si="30"/>
        <v>8.8889502081956104E-2</v>
      </c>
      <c r="BK57" s="5">
        <f t="shared" si="60"/>
        <v>8.8889502081956104E-2</v>
      </c>
      <c r="BL57" s="5">
        <f t="shared" si="31"/>
        <v>8.8889502081956104E-2</v>
      </c>
      <c r="BM57" s="5">
        <f t="shared" si="32"/>
        <v>123.06324501420715</v>
      </c>
      <c r="BN57" s="5">
        <f t="shared" si="61"/>
        <v>8.8889502081956104E-2</v>
      </c>
      <c r="BO57" s="5">
        <f t="shared" si="33"/>
        <v>123.06324501420715</v>
      </c>
      <c r="BP57" s="5">
        <f t="shared" si="34"/>
        <v>8.8889502081956104E-2</v>
      </c>
      <c r="BQ57" s="5"/>
      <c r="BR57" s="16">
        <f t="shared" si="35"/>
        <v>0</v>
      </c>
      <c r="BS57" s="5">
        <f t="shared" si="36"/>
        <v>0</v>
      </c>
      <c r="BT57" s="5"/>
      <c r="BU57" s="13">
        <f t="shared" si="37"/>
        <v>0</v>
      </c>
      <c r="BV57" s="5">
        <f t="shared" si="38"/>
        <v>0</v>
      </c>
      <c r="BW57" s="5"/>
      <c r="BX57" s="13">
        <f t="shared" si="39"/>
        <v>0</v>
      </c>
      <c r="BY57" s="5"/>
      <c r="BZ57" s="16">
        <f t="shared" si="40"/>
        <v>4.0879616875383098</v>
      </c>
      <c r="CA57" s="16"/>
      <c r="CB57" s="29">
        <f t="shared" si="41"/>
        <v>0</v>
      </c>
      <c r="CC57" s="28">
        <f t="shared" si="42"/>
        <v>0</v>
      </c>
      <c r="CD57" s="28"/>
      <c r="CE57" s="16">
        <f t="shared" si="43"/>
        <v>3.212733709766745</v>
      </c>
      <c r="CF57" s="31">
        <f t="shared" si="44"/>
        <v>38.282385834846295</v>
      </c>
      <c r="CG57" s="20"/>
      <c r="CH57" s="16">
        <f t="shared" si="45"/>
        <v>3.212733709766745</v>
      </c>
      <c r="CI57" s="2">
        <f t="shared" si="62"/>
        <v>3.212733709766745</v>
      </c>
      <c r="CJ57" s="5"/>
      <c r="CK57" s="13">
        <f t="shared" si="46"/>
        <v>3.301623211848701</v>
      </c>
      <c r="CL57" s="13"/>
      <c r="CM57" s="13">
        <f t="shared" si="63"/>
        <v>0</v>
      </c>
      <c r="CN57" s="5">
        <f t="shared" si="47"/>
        <v>0</v>
      </c>
      <c r="CO57" s="5">
        <f t="shared" si="48"/>
        <v>0</v>
      </c>
      <c r="CP57" s="5"/>
      <c r="CQ57" s="13">
        <f t="shared" si="64"/>
        <v>0</v>
      </c>
      <c r="CR57" s="5">
        <f t="shared" si="49"/>
        <v>0</v>
      </c>
      <c r="CS57" s="5">
        <f t="shared" si="50"/>
        <v>0</v>
      </c>
      <c r="CT57" s="5"/>
      <c r="CU57">
        <f>INDEX(Tilladeligt_underskud,MATCH('Afgrødemodel 1'!$AU$2,Konstanter!$A$75:$A$90,0),MATCH('Afgrødemodel 1'!M53,Konstanter!$B$73:$F$73,0))</f>
        <v>50</v>
      </c>
      <c r="CV57">
        <f>INDEX(Utilladeligt_underskud,MATCH('Afgrødemodel 1'!$AU$2,Konstanter!$I$75:$I$90,0),MATCH('Afgrødemodel 1'!M53,Konstanter!$J$73:$N$73,0))</f>
        <v>95</v>
      </c>
      <c r="CW57">
        <f t="shared" si="65"/>
        <v>40.950000000000003</v>
      </c>
      <c r="CX57">
        <f t="shared" si="66"/>
        <v>77.805000000000007</v>
      </c>
      <c r="CY57" s="8">
        <f t="shared" si="67"/>
        <v>46.830347874920456</v>
      </c>
      <c r="CZ57" s="8">
        <f t="shared" si="68"/>
        <v>51.238378197641566</v>
      </c>
      <c r="DA57" s="8">
        <f t="shared" si="69"/>
        <v>51.238378197641566</v>
      </c>
    </row>
    <row r="58" spans="4:105" x14ac:dyDescent="0.2">
      <c r="D58" s="18">
        <f t="shared" si="70"/>
        <v>43235</v>
      </c>
      <c r="E58" s="18" t="str">
        <f>IF(G58=1,'Ark4'!$C$4,IF(G58=2,'Ark4'!$C$5,IF(G58=3,'Ark4'!$C$6,IF(G58=4,'Ark4'!$C$7,""))))</f>
        <v>Vårbyg</v>
      </c>
      <c r="F58" s="8">
        <f t="shared" si="51"/>
        <v>43235</v>
      </c>
      <c r="G58" s="2">
        <f>IF(AND($D58&gt;='Ark4'!$D$4,Vandbalance!$D58&lt;='Ark4'!$E$4),1,IF(AND(Vandbalance!$D58&gt;='Ark4'!$D$5,Vandbalance!$D58&lt;='Ark4'!$E$5),2,IF(AND(Vandbalance!$D58&gt;='Ark4'!$D$6,Vandbalance!$D58&lt;='Ark4'!$E$6),3,IF(AND(Vandbalance!$D58&gt;='Ark4'!$D$7,Vandbalance!$D58&lt;='Ark4'!$E$7),4,""))))</f>
        <v>1</v>
      </c>
      <c r="H58" s="2">
        <f t="shared" si="52"/>
        <v>3.3705290754382187</v>
      </c>
      <c r="I58" s="2">
        <f>IF(G58=1,VLOOKUP($D58,'Afgrødemodel 1'!$AA$10:$AB$405,2,FALSE),IF(G58=2,VLOOKUP($D58,'Afgrødemodel 2'!$AA$10:$AB$405,2,FALSE),IF(G58=3,VLOOKUP($D58,'Afgrødemodel 3'!$AA$10:$AB$405,2,FALSE),IF(G58=4,VLOOKUP($D58,'Afgrødemodel 4'!$AA$10:$AB$405,2,FALSE),""))))</f>
        <v>3.3705290754382187</v>
      </c>
      <c r="J58" s="2">
        <f>IF(G58=1,VLOOKUP($D58,'Afgrødemodel 1'!$AH$10:$AJ$405,3,FALSE),IF(G58=2,VLOOKUP($D58,'Afgrødemodel 2'!$AH$10:$AJ$405,3,FALSE),IF(G58=3,VLOOKUP($D58,'Afgrødemodel 3'!$AH$10:$AJ$405,3,FALSE),IF(G58=4,VLOOKUP($D58,'Afgrødemodel 4'!$AH$10:$AJ$405,3,FALSE),0))))</f>
        <v>0</v>
      </c>
      <c r="K58" s="2">
        <f>IF(G58=1,VLOOKUP($D58,'Afgrødemodel 1'!$AQ$10:$AR$405,2,FALSE),IF(G58=2,VLOOKUP($D58,'Afgrødemodel 2'!$AQ$10:$AR$405,2,FALSE),IF(G58=3,VLOOKUP($D58,'Afgrødemodel 3'!$AQ$10:$AR$405,2,FALSE),IF(G58=4,VLOOKUP($D58,'Afgrødemodel 4'!$AQ$10:$AR$405,2,FALSE),0))))</f>
        <v>420</v>
      </c>
      <c r="L58">
        <f>IF('Afgrødemodel 1'!$BB$4=0,300,'Afgrødemodel 1'!$BB$4)</f>
        <v>300</v>
      </c>
      <c r="M58">
        <f>IF(G58=1,MIN('Afgrødemodel 1'!$AW$44,'Afgrødemodel 1'!$AW$48),IF(G58=2,MIN('Afgrødemodel 2'!$AW$44,'Afgrødemodel 2'!$AW$48),IF(G58=3,MIN('Afgrødemodel 3'!$AW$44,'Afgrødemodel 3'!$AW$48),IF(G58=4,MIN('Afgrødemodel 4'!$AW$44,'Afgrødemodel 4'!$AW$48),""))))</f>
        <v>900</v>
      </c>
      <c r="N58" s="13">
        <f t="shared" si="0"/>
        <v>0</v>
      </c>
      <c r="O58" s="5">
        <f t="shared" si="1"/>
        <v>0</v>
      </c>
      <c r="P58" s="13">
        <f t="shared" si="2"/>
        <v>0</v>
      </c>
      <c r="Q58" s="13">
        <f t="shared" si="3"/>
        <v>0</v>
      </c>
      <c r="R58" s="20"/>
      <c r="S58" s="13">
        <f t="shared" si="4"/>
        <v>0</v>
      </c>
      <c r="T58" s="13">
        <f t="shared" si="5"/>
        <v>0</v>
      </c>
      <c r="U58" s="13">
        <f t="shared" si="6"/>
        <v>0</v>
      </c>
      <c r="V58" s="5">
        <f t="shared" si="7"/>
        <v>0</v>
      </c>
      <c r="W58" s="5"/>
      <c r="X58" s="10">
        <f t="shared" si="53"/>
        <v>10</v>
      </c>
      <c r="Y58" s="12">
        <f t="shared" si="8"/>
        <v>0</v>
      </c>
      <c r="Z58" s="8">
        <f t="shared" si="9"/>
        <v>0</v>
      </c>
      <c r="AA58" s="13">
        <f t="shared" si="54"/>
        <v>0</v>
      </c>
      <c r="AB58" s="5">
        <f t="shared" si="10"/>
        <v>0</v>
      </c>
      <c r="AC58" s="5"/>
      <c r="AD58" s="16">
        <f t="shared" si="11"/>
        <v>1.6852645377191093</v>
      </c>
      <c r="AE58" s="10">
        <f t="shared" si="55"/>
        <v>0</v>
      </c>
      <c r="AF58">
        <f t="shared" si="12"/>
        <v>0</v>
      </c>
      <c r="AG58" s="13">
        <f t="shared" si="13"/>
        <v>0</v>
      </c>
      <c r="AH58" s="13"/>
      <c r="AI58" s="14">
        <f t="shared" si="56"/>
        <v>84.600000000000009</v>
      </c>
      <c r="AJ58" s="4">
        <f t="shared" si="57"/>
        <v>88.2</v>
      </c>
      <c r="AK58" s="4">
        <f t="shared" si="14"/>
        <v>84.600000000000009</v>
      </c>
      <c r="AL58" s="15">
        <f t="shared" si="15"/>
        <v>37.636075448633456</v>
      </c>
      <c r="AM58" s="7">
        <f t="shared" si="16"/>
        <v>36.225794502829423</v>
      </c>
      <c r="AN58" s="7">
        <f t="shared" si="71"/>
        <v>37.636075448633456</v>
      </c>
      <c r="AO58" s="15">
        <f t="shared" si="18"/>
        <v>37.636075448633456</v>
      </c>
      <c r="AP58" s="17">
        <f t="shared" si="19"/>
        <v>37.563775979997096</v>
      </c>
      <c r="AQ58" s="15">
        <f t="shared" si="20"/>
        <v>34.280175956187037</v>
      </c>
      <c r="AR58" s="15">
        <f t="shared" si="21"/>
        <v>34.280175956187037</v>
      </c>
      <c r="AS58" s="15"/>
      <c r="AT58" s="12">
        <f t="shared" si="58"/>
        <v>86.40000000000002</v>
      </c>
      <c r="AU58" s="12">
        <f t="shared" si="22"/>
        <v>82.125546353724999</v>
      </c>
      <c r="AV58" s="12">
        <f t="shared" si="23"/>
        <v>82.125546353724985</v>
      </c>
      <c r="AW58" s="12">
        <f t="shared" si="24"/>
        <v>82.125546353724985</v>
      </c>
      <c r="AX58" s="8"/>
      <c r="AY58" s="13">
        <f>INDEX(Klima!$B$1:$E$520,MATCH(Vandbalance!$F58,Klima!$B$1:$B$520,0),MATCH(Vandbalance!$AY$11,Klima!$B$1:$E$1,0))</f>
        <v>0</v>
      </c>
      <c r="AZ58" s="13">
        <f t="shared" si="59"/>
        <v>0</v>
      </c>
      <c r="BA58" s="13">
        <f t="shared" si="25"/>
        <v>0</v>
      </c>
      <c r="BC58" s="16">
        <f>INDEX(Klima!$B$1:$E$520,MATCH(Vandbalance!$F58,Klima!$B$1:$B$520,0),MATCH($BC$11,Klima!$B$1:$E$1,0))</f>
        <v>5.1999998092651296</v>
      </c>
      <c r="BD58" s="16"/>
      <c r="BE58" s="16">
        <f t="shared" si="26"/>
        <v>0.6882120749956796</v>
      </c>
      <c r="BF58" s="16">
        <f t="shared" si="27"/>
        <v>4.5117877342694506</v>
      </c>
      <c r="BG58" s="16">
        <f t="shared" si="28"/>
        <v>4.5117877342694506</v>
      </c>
      <c r="BH58" s="16">
        <f t="shared" si="29"/>
        <v>0</v>
      </c>
      <c r="BI58" s="2"/>
      <c r="BJ58" s="16">
        <f t="shared" si="30"/>
        <v>7.2299468636358707E-2</v>
      </c>
      <c r="BK58" s="5">
        <f t="shared" si="60"/>
        <v>7.2299468636358707E-2</v>
      </c>
      <c r="BL58" s="5">
        <f t="shared" si="31"/>
        <v>7.2299468636358707E-2</v>
      </c>
      <c r="BM58" s="5">
        <f t="shared" si="32"/>
        <v>119.76162180235846</v>
      </c>
      <c r="BN58" s="5">
        <f t="shared" si="61"/>
        <v>7.2299468636358707E-2</v>
      </c>
      <c r="BO58" s="5">
        <f t="shared" si="33"/>
        <v>119.76162180235846</v>
      </c>
      <c r="BP58" s="5">
        <f t="shared" si="34"/>
        <v>7.2299468636358707E-2</v>
      </c>
      <c r="BQ58" s="5"/>
      <c r="BR58" s="16">
        <f t="shared" si="35"/>
        <v>0</v>
      </c>
      <c r="BS58" s="5">
        <f t="shared" si="36"/>
        <v>0</v>
      </c>
      <c r="BT58" s="5"/>
      <c r="BU58" s="13">
        <f t="shared" si="37"/>
        <v>0</v>
      </c>
      <c r="BV58" s="5">
        <f t="shared" si="38"/>
        <v>0</v>
      </c>
      <c r="BW58" s="5"/>
      <c r="BX58" s="13">
        <f t="shared" si="39"/>
        <v>0</v>
      </c>
      <c r="BY58" s="5"/>
      <c r="BZ58" s="16">
        <f t="shared" si="40"/>
        <v>4.5117877342694506</v>
      </c>
      <c r="CA58" s="16"/>
      <c r="CB58" s="29">
        <f t="shared" si="41"/>
        <v>0</v>
      </c>
      <c r="CC58" s="28">
        <f t="shared" si="42"/>
        <v>0</v>
      </c>
      <c r="CD58" s="28"/>
      <c r="CE58" s="16">
        <f t="shared" si="43"/>
        <v>3.2836000238100596</v>
      </c>
      <c r="CF58" s="31">
        <f t="shared" si="44"/>
        <v>37.563775979997096</v>
      </c>
      <c r="CG58" s="20"/>
      <c r="CH58" s="16">
        <f t="shared" si="45"/>
        <v>3.2836000238100596</v>
      </c>
      <c r="CI58" s="2">
        <f t="shared" si="62"/>
        <v>3.2836000238100596</v>
      </c>
      <c r="CJ58" s="5"/>
      <c r="CK58" s="13">
        <f t="shared" si="46"/>
        <v>3.3558994924464183</v>
      </c>
      <c r="CL58" s="13"/>
      <c r="CM58" s="13">
        <f t="shared" si="63"/>
        <v>0</v>
      </c>
      <c r="CN58" s="5">
        <f t="shared" si="47"/>
        <v>0</v>
      </c>
      <c r="CO58" s="5">
        <f t="shared" si="48"/>
        <v>0</v>
      </c>
      <c r="CP58" s="5"/>
      <c r="CQ58" s="13">
        <f t="shared" si="64"/>
        <v>0</v>
      </c>
      <c r="CR58" s="5">
        <f t="shared" si="49"/>
        <v>0</v>
      </c>
      <c r="CS58" s="5">
        <f t="shared" si="50"/>
        <v>0</v>
      </c>
      <c r="CT58" s="5"/>
      <c r="CU58">
        <f>INDEX(Tilladeligt_underskud,MATCH('Afgrødemodel 1'!$AU$2,Konstanter!$A$75:$A$90,0),MATCH('Afgrødemodel 1'!M54,Konstanter!$B$73:$F$73,0))</f>
        <v>50</v>
      </c>
      <c r="CV58">
        <f>INDEX(Utilladeligt_underskud,MATCH('Afgrødemodel 1'!$AU$2,Konstanter!$I$75:$I$90,0),MATCH('Afgrødemodel 1'!M54,Konstanter!$J$73:$N$73,0))</f>
        <v>95</v>
      </c>
      <c r="CW58">
        <f t="shared" si="65"/>
        <v>42.300000000000004</v>
      </c>
      <c r="CX58">
        <f t="shared" si="66"/>
        <v>80.37</v>
      </c>
      <c r="CY58" s="8">
        <f t="shared" si="67"/>
        <v>50.319824043812972</v>
      </c>
      <c r="CZ58" s="8">
        <f t="shared" si="68"/>
        <v>54.594277690088006</v>
      </c>
      <c r="DA58" s="8">
        <f t="shared" si="69"/>
        <v>54.594277690088006</v>
      </c>
    </row>
    <row r="59" spans="4:105" x14ac:dyDescent="0.2">
      <c r="D59" s="18">
        <f t="shared" si="70"/>
        <v>43236</v>
      </c>
      <c r="E59" s="18" t="str">
        <f>IF(G59=1,'Ark4'!$C$4,IF(G59=2,'Ark4'!$C$5,IF(G59=3,'Ark4'!$C$6,IF(G59=4,'Ark4'!$C$7,""))))</f>
        <v>Vårbyg</v>
      </c>
      <c r="F59" s="8">
        <f t="shared" si="51"/>
        <v>43236</v>
      </c>
      <c r="G59" s="2">
        <f>IF(AND($D59&gt;='Ark4'!$D$4,Vandbalance!$D59&lt;='Ark4'!$E$4),1,IF(AND(Vandbalance!$D59&gt;='Ark4'!$D$5,Vandbalance!$D59&lt;='Ark4'!$E$5),2,IF(AND(Vandbalance!$D59&gt;='Ark4'!$D$6,Vandbalance!$D59&lt;='Ark4'!$E$6),3,IF(AND(Vandbalance!$D59&gt;='Ark4'!$D$7,Vandbalance!$D59&lt;='Ark4'!$E$7),4,""))))</f>
        <v>1</v>
      </c>
      <c r="H59" s="2">
        <f t="shared" si="52"/>
        <v>3.7861467641216269</v>
      </c>
      <c r="I59" s="2">
        <f>IF(G59=1,VLOOKUP($D59,'Afgrødemodel 1'!$AA$10:$AB$405,2,FALSE),IF(G59=2,VLOOKUP($D59,'Afgrødemodel 2'!$AA$10:$AB$405,2,FALSE),IF(G59=3,VLOOKUP($D59,'Afgrødemodel 3'!$AA$10:$AB$405,2,FALSE),IF(G59=4,VLOOKUP($D59,'Afgrødemodel 4'!$AA$10:$AB$405,2,FALSE),""))))</f>
        <v>3.7861467641216269</v>
      </c>
      <c r="J59" s="2">
        <f>IF(G59=1,VLOOKUP($D59,'Afgrødemodel 1'!$AH$10:$AJ$405,3,FALSE),IF(G59=2,VLOOKUP($D59,'Afgrødemodel 2'!$AH$10:$AJ$405,3,FALSE),IF(G59=3,VLOOKUP($D59,'Afgrødemodel 3'!$AH$10:$AJ$405,3,FALSE),IF(G59=4,VLOOKUP($D59,'Afgrødemodel 4'!$AH$10:$AJ$405,3,FALSE),0))))</f>
        <v>0</v>
      </c>
      <c r="K59" s="2">
        <f>IF(G59=1,VLOOKUP($D59,'Afgrødemodel 1'!$AQ$10:$AR$405,2,FALSE),IF(G59=2,VLOOKUP($D59,'Afgrødemodel 2'!$AQ$10:$AR$405,2,FALSE),IF(G59=3,VLOOKUP($D59,'Afgrødemodel 3'!$AQ$10:$AR$405,2,FALSE),IF(G59=4,VLOOKUP($D59,'Afgrødemodel 4'!$AQ$10:$AR$405,2,FALSE),0))))</f>
        <v>435</v>
      </c>
      <c r="L59">
        <f>IF('Afgrødemodel 1'!$BB$4=0,300,'Afgrødemodel 1'!$BB$4)</f>
        <v>300</v>
      </c>
      <c r="M59">
        <f>IF(G59=1,MIN('Afgrødemodel 1'!$AW$44,'Afgrødemodel 1'!$AW$48),IF(G59=2,MIN('Afgrødemodel 2'!$AW$44,'Afgrødemodel 2'!$AW$48),IF(G59=3,MIN('Afgrødemodel 3'!$AW$44,'Afgrødemodel 3'!$AW$48),IF(G59=4,MIN('Afgrødemodel 4'!$AW$44,'Afgrødemodel 4'!$AW$48),""))))</f>
        <v>900</v>
      </c>
      <c r="N59" s="13">
        <f t="shared" si="0"/>
        <v>0</v>
      </c>
      <c r="O59" s="5">
        <f t="shared" si="1"/>
        <v>0</v>
      </c>
      <c r="P59" s="13">
        <f t="shared" si="2"/>
        <v>0</v>
      </c>
      <c r="Q59" s="13">
        <f t="shared" si="3"/>
        <v>0</v>
      </c>
      <c r="R59" s="20"/>
      <c r="S59" s="13">
        <f t="shared" si="4"/>
        <v>0</v>
      </c>
      <c r="T59" s="13">
        <f t="shared" si="5"/>
        <v>0</v>
      </c>
      <c r="U59" s="13">
        <f t="shared" si="6"/>
        <v>0</v>
      </c>
      <c r="V59" s="5">
        <f t="shared" si="7"/>
        <v>0</v>
      </c>
      <c r="W59" s="5"/>
      <c r="X59" s="10">
        <f t="shared" si="53"/>
        <v>10</v>
      </c>
      <c r="Y59" s="12">
        <f t="shared" si="8"/>
        <v>0</v>
      </c>
      <c r="Z59" s="8">
        <f t="shared" si="9"/>
        <v>0</v>
      </c>
      <c r="AA59" s="13">
        <f t="shared" si="54"/>
        <v>0</v>
      </c>
      <c r="AB59" s="5">
        <f t="shared" si="10"/>
        <v>0</v>
      </c>
      <c r="AC59" s="5"/>
      <c r="AD59" s="16">
        <f t="shared" si="11"/>
        <v>1.8930733820608134</v>
      </c>
      <c r="AE59" s="10">
        <f t="shared" si="55"/>
        <v>0</v>
      </c>
      <c r="AF59">
        <f t="shared" si="12"/>
        <v>0</v>
      </c>
      <c r="AG59" s="13">
        <f t="shared" si="13"/>
        <v>0</v>
      </c>
      <c r="AH59" s="13"/>
      <c r="AI59" s="14">
        <f t="shared" si="56"/>
        <v>87.300000000000011</v>
      </c>
      <c r="AJ59" s="4">
        <f t="shared" si="57"/>
        <v>91.350000000000009</v>
      </c>
      <c r="AK59" s="4">
        <f t="shared" si="14"/>
        <v>87.300000000000011</v>
      </c>
      <c r="AL59" s="15">
        <f t="shared" si="15"/>
        <v>36.846599279740943</v>
      </c>
      <c r="AM59" s="7">
        <f t="shared" si="16"/>
        <v>35.374224125001518</v>
      </c>
      <c r="AN59" s="7">
        <f t="shared" si="71"/>
        <v>36.846599279740943</v>
      </c>
      <c r="AO59" s="15">
        <f t="shared" si="18"/>
        <v>36.846599279740943</v>
      </c>
      <c r="AP59" s="17">
        <f t="shared" si="19"/>
        <v>36.807739560064157</v>
      </c>
      <c r="AQ59" s="15">
        <f t="shared" si="20"/>
        <v>34.131020350714209</v>
      </c>
      <c r="AR59" s="15">
        <f t="shared" si="21"/>
        <v>34.131020350714209</v>
      </c>
      <c r="AS59" s="15"/>
      <c r="AT59" s="12">
        <f t="shared" si="58"/>
        <v>83.700000000000017</v>
      </c>
      <c r="AU59" s="12">
        <f t="shared" si="22"/>
        <v>79.559123030171079</v>
      </c>
      <c r="AV59" s="12">
        <f t="shared" si="23"/>
        <v>79.559123030171065</v>
      </c>
      <c r="AW59" s="12">
        <f t="shared" si="24"/>
        <v>79.559123030171065</v>
      </c>
      <c r="AX59" s="8"/>
      <c r="AY59" s="13">
        <f>INDEX(Klima!$B$1:$E$520,MATCH(Vandbalance!$F59,Klima!$B$1:$B$520,0),MATCH(Vandbalance!$AY$11,Klima!$B$1:$E$1,0))</f>
        <v>0</v>
      </c>
      <c r="AZ59" s="13">
        <f t="shared" si="59"/>
        <v>0</v>
      </c>
      <c r="BA59" s="13">
        <f t="shared" si="25"/>
        <v>0</v>
      </c>
      <c r="BC59" s="16">
        <f>INDEX(Klima!$B$1:$E$520,MATCH(Vandbalance!$F59,Klima!$B$1:$B$520,0),MATCH($BC$11,Klima!$B$1:$E$1,0))</f>
        <v>3.6898734569549498</v>
      </c>
      <c r="BD59" s="16"/>
      <c r="BE59" s="16">
        <f t="shared" si="26"/>
        <v>0.38056617451841918</v>
      </c>
      <c r="BF59" s="16">
        <f t="shared" si="27"/>
        <v>3.3093072824365306</v>
      </c>
      <c r="BG59" s="16">
        <f t="shared" si="28"/>
        <v>3.3093072824365306</v>
      </c>
      <c r="BH59" s="16">
        <f t="shared" si="29"/>
        <v>0</v>
      </c>
      <c r="BI59" s="2"/>
      <c r="BJ59" s="16">
        <f t="shared" si="30"/>
        <v>3.8859719676786496E-2</v>
      </c>
      <c r="BK59" s="5">
        <f t="shared" si="60"/>
        <v>3.8859719676786496E-2</v>
      </c>
      <c r="BL59" s="5">
        <f t="shared" si="31"/>
        <v>3.8859719676786496E-2</v>
      </c>
      <c r="BM59" s="5">
        <f t="shared" si="32"/>
        <v>116.40572230991202</v>
      </c>
      <c r="BN59" s="5">
        <f t="shared" si="61"/>
        <v>3.8859719676786496E-2</v>
      </c>
      <c r="BO59" s="5">
        <f t="shared" si="33"/>
        <v>116.40572230991202</v>
      </c>
      <c r="BP59" s="5">
        <f t="shared" si="34"/>
        <v>3.8859719676786496E-2</v>
      </c>
      <c r="BQ59" s="5"/>
      <c r="BR59" s="16">
        <f t="shared" si="35"/>
        <v>0</v>
      </c>
      <c r="BS59" s="5">
        <f t="shared" si="36"/>
        <v>0</v>
      </c>
      <c r="BT59" s="5"/>
      <c r="BU59" s="13">
        <f t="shared" si="37"/>
        <v>0</v>
      </c>
      <c r="BV59" s="5">
        <f t="shared" si="38"/>
        <v>0</v>
      </c>
      <c r="BW59" s="5"/>
      <c r="BX59" s="13">
        <f t="shared" si="39"/>
        <v>0</v>
      </c>
      <c r="BY59" s="5"/>
      <c r="BZ59" s="16">
        <f t="shared" si="40"/>
        <v>3.3093072824365306</v>
      </c>
      <c r="CA59" s="16"/>
      <c r="CB59" s="29">
        <f t="shared" si="41"/>
        <v>0</v>
      </c>
      <c r="CC59" s="28">
        <f t="shared" si="42"/>
        <v>0</v>
      </c>
      <c r="CD59" s="28"/>
      <c r="CE59" s="16">
        <f t="shared" si="43"/>
        <v>2.6767192093499483</v>
      </c>
      <c r="CF59" s="31">
        <f t="shared" si="44"/>
        <v>36.807739560064157</v>
      </c>
      <c r="CG59" s="20"/>
      <c r="CH59" s="16">
        <f t="shared" si="45"/>
        <v>2.6767192093499483</v>
      </c>
      <c r="CI59" s="2">
        <f t="shared" si="62"/>
        <v>2.6767192093499483</v>
      </c>
      <c r="CJ59" s="5"/>
      <c r="CK59" s="13">
        <f t="shared" si="46"/>
        <v>2.7155789290267349</v>
      </c>
      <c r="CL59" s="13"/>
      <c r="CM59" s="13">
        <f t="shared" si="63"/>
        <v>0</v>
      </c>
      <c r="CN59" s="5">
        <f t="shared" si="47"/>
        <v>0</v>
      </c>
      <c r="CO59" s="5">
        <f t="shared" si="48"/>
        <v>0</v>
      </c>
      <c r="CP59" s="5"/>
      <c r="CQ59" s="13">
        <f t="shared" si="64"/>
        <v>0</v>
      </c>
      <c r="CR59" s="5">
        <f t="shared" si="49"/>
        <v>0</v>
      </c>
      <c r="CS59" s="5">
        <f t="shared" si="50"/>
        <v>0</v>
      </c>
      <c r="CT59" s="5"/>
      <c r="CU59">
        <f>INDEX(Tilladeligt_underskud,MATCH('Afgrødemodel 1'!$AU$2,Konstanter!$A$75:$A$90,0),MATCH('Afgrødemodel 1'!M55,Konstanter!$B$73:$F$73,0))</f>
        <v>50</v>
      </c>
      <c r="CV59">
        <f>INDEX(Utilladeligt_underskud,MATCH('Afgrødemodel 1'!$AU$2,Konstanter!$I$75:$I$90,0),MATCH('Afgrødemodel 1'!M55,Konstanter!$J$73:$N$73,0))</f>
        <v>95</v>
      </c>
      <c r="CW59">
        <f t="shared" si="65"/>
        <v>43.650000000000006</v>
      </c>
      <c r="CX59">
        <f t="shared" si="66"/>
        <v>82.935000000000002</v>
      </c>
      <c r="CY59" s="8">
        <f t="shared" si="67"/>
        <v>53.168979649285802</v>
      </c>
      <c r="CZ59" s="8">
        <f t="shared" si="68"/>
        <v>57.309856619114754</v>
      </c>
      <c r="DA59" s="8">
        <f t="shared" si="69"/>
        <v>57.309856619114754</v>
      </c>
    </row>
    <row r="60" spans="4:105" x14ac:dyDescent="0.2">
      <c r="D60" s="18">
        <f t="shared" si="70"/>
        <v>43237</v>
      </c>
      <c r="E60" s="18" t="str">
        <f>IF(G60=1,'Ark4'!$C$4,IF(G60=2,'Ark4'!$C$5,IF(G60=3,'Ark4'!$C$6,IF(G60=4,'Ark4'!$C$7,""))))</f>
        <v>Vårbyg</v>
      </c>
      <c r="F60" s="8">
        <f t="shared" si="51"/>
        <v>43237</v>
      </c>
      <c r="G60" s="2">
        <f>IF(AND($D60&gt;='Ark4'!$D$4,Vandbalance!$D60&lt;='Ark4'!$E$4),1,IF(AND(Vandbalance!$D60&gt;='Ark4'!$D$5,Vandbalance!$D60&lt;='Ark4'!$E$5),2,IF(AND(Vandbalance!$D60&gt;='Ark4'!$D$6,Vandbalance!$D60&lt;='Ark4'!$E$6),3,IF(AND(Vandbalance!$D60&gt;='Ark4'!$D$7,Vandbalance!$D60&lt;='Ark4'!$E$7),4,""))))</f>
        <v>1</v>
      </c>
      <c r="H60" s="2">
        <f t="shared" si="52"/>
        <v>4.1561347286556805</v>
      </c>
      <c r="I60" s="2">
        <f>IF(G60=1,VLOOKUP($D60,'Afgrødemodel 1'!$AA$10:$AB$405,2,FALSE),IF(G60=2,VLOOKUP($D60,'Afgrødemodel 2'!$AA$10:$AB$405,2,FALSE),IF(G60=3,VLOOKUP($D60,'Afgrødemodel 3'!$AA$10:$AB$405,2,FALSE),IF(G60=4,VLOOKUP($D60,'Afgrødemodel 4'!$AA$10:$AB$405,2,FALSE),""))))</f>
        <v>4.1561347286556805</v>
      </c>
      <c r="J60" s="2">
        <f>IF(G60=1,VLOOKUP($D60,'Afgrødemodel 1'!$AH$10:$AJ$405,3,FALSE),IF(G60=2,VLOOKUP($D60,'Afgrødemodel 2'!$AH$10:$AJ$405,3,FALSE),IF(G60=3,VLOOKUP($D60,'Afgrødemodel 3'!$AH$10:$AJ$405,3,FALSE),IF(G60=4,VLOOKUP($D60,'Afgrødemodel 4'!$AH$10:$AJ$405,3,FALSE),0))))</f>
        <v>0</v>
      </c>
      <c r="K60" s="2">
        <f>IF(G60=1,VLOOKUP($D60,'Afgrødemodel 1'!$AQ$10:$AR$405,2,FALSE),IF(G60=2,VLOOKUP($D60,'Afgrødemodel 2'!$AQ$10:$AR$405,2,FALSE),IF(G60=3,VLOOKUP($D60,'Afgrødemodel 3'!$AQ$10:$AR$405,2,FALSE),IF(G60=4,VLOOKUP($D60,'Afgrødemodel 4'!$AQ$10:$AR$405,2,FALSE),0))))</f>
        <v>450</v>
      </c>
      <c r="L60">
        <f>IF('Afgrødemodel 1'!$BB$4=0,300,'Afgrødemodel 1'!$BB$4)</f>
        <v>300</v>
      </c>
      <c r="M60">
        <f>IF(G60=1,MIN('Afgrødemodel 1'!$AW$44,'Afgrødemodel 1'!$AW$48),IF(G60=2,MIN('Afgrødemodel 2'!$AW$44,'Afgrødemodel 2'!$AW$48),IF(G60=3,MIN('Afgrødemodel 3'!$AW$44,'Afgrødemodel 3'!$AW$48),IF(G60=4,MIN('Afgrødemodel 4'!$AW$44,'Afgrødemodel 4'!$AW$48),""))))</f>
        <v>900</v>
      </c>
      <c r="N60" s="13">
        <f t="shared" si="0"/>
        <v>0</v>
      </c>
      <c r="O60" s="5">
        <f t="shared" si="1"/>
        <v>0</v>
      </c>
      <c r="P60" s="13">
        <f t="shared" si="2"/>
        <v>0</v>
      </c>
      <c r="Q60" s="13">
        <f t="shared" si="3"/>
        <v>0</v>
      </c>
      <c r="R60" s="20"/>
      <c r="S60" s="13">
        <f t="shared" si="4"/>
        <v>0</v>
      </c>
      <c r="T60" s="13">
        <f t="shared" si="5"/>
        <v>0</v>
      </c>
      <c r="U60" s="13">
        <f t="shared" si="6"/>
        <v>0</v>
      </c>
      <c r="V60" s="5">
        <f t="shared" si="7"/>
        <v>0</v>
      </c>
      <c r="W60" s="5"/>
      <c r="X60" s="10">
        <f t="shared" si="53"/>
        <v>10</v>
      </c>
      <c r="Y60" s="12">
        <f t="shared" si="8"/>
        <v>0</v>
      </c>
      <c r="Z60" s="8">
        <f t="shared" si="9"/>
        <v>0</v>
      </c>
      <c r="AA60" s="13">
        <f t="shared" si="54"/>
        <v>0</v>
      </c>
      <c r="AB60" s="5">
        <f t="shared" si="10"/>
        <v>0</v>
      </c>
      <c r="AC60" s="5"/>
      <c r="AD60" s="16">
        <f t="shared" si="11"/>
        <v>2.0780673643278402</v>
      </c>
      <c r="AE60" s="10">
        <f t="shared" si="55"/>
        <v>0</v>
      </c>
      <c r="AF60">
        <f t="shared" si="12"/>
        <v>0</v>
      </c>
      <c r="AG60" s="13">
        <f t="shared" si="13"/>
        <v>0</v>
      </c>
      <c r="AH60" s="13"/>
      <c r="AI60" s="14">
        <f t="shared" si="56"/>
        <v>90.000000000000014</v>
      </c>
      <c r="AJ60" s="4">
        <f t="shared" si="57"/>
        <v>94.500000000000014</v>
      </c>
      <c r="AK60" s="4">
        <f t="shared" si="14"/>
        <v>90.000000000000014</v>
      </c>
      <c r="AL60" s="15">
        <f t="shared" si="15"/>
        <v>36.697443674268115</v>
      </c>
      <c r="AM60" s="7">
        <f t="shared" si="16"/>
        <v>35.18661891826207</v>
      </c>
      <c r="AN60" s="7">
        <f t="shared" si="71"/>
        <v>36.697443674268115</v>
      </c>
      <c r="AO60" s="15">
        <f t="shared" si="18"/>
        <v>36.697443674268115</v>
      </c>
      <c r="AP60" s="17">
        <f t="shared" si="19"/>
        <v>36.657191746819386</v>
      </c>
      <c r="AQ60" s="15">
        <f t="shared" si="20"/>
        <v>33.570120564342837</v>
      </c>
      <c r="AR60" s="15">
        <f t="shared" si="21"/>
        <v>33.570120564342837</v>
      </c>
      <c r="AS60" s="15"/>
      <c r="AT60" s="12">
        <f t="shared" si="58"/>
        <v>81.000000000000014</v>
      </c>
      <c r="AU60" s="12">
        <f t="shared" si="22"/>
        <v>76.992699706617159</v>
      </c>
      <c r="AV60" s="12">
        <f t="shared" si="23"/>
        <v>76.992699706617174</v>
      </c>
      <c r="AW60" s="12">
        <f t="shared" si="24"/>
        <v>76.992699706617174</v>
      </c>
      <c r="AX60" s="8"/>
      <c r="AY60" s="13">
        <f>INDEX(Klima!$B$1:$E$520,MATCH(Vandbalance!$F60,Klima!$B$1:$B$520,0),MATCH(Vandbalance!$AY$11,Klima!$B$1:$E$1,0))</f>
        <v>0</v>
      </c>
      <c r="AZ60" s="13">
        <f t="shared" si="59"/>
        <v>0</v>
      </c>
      <c r="BA60" s="13">
        <f t="shared" si="25"/>
        <v>0</v>
      </c>
      <c r="BC60" s="16">
        <f>INDEX(Klima!$B$1:$E$520,MATCH(Vandbalance!$F60,Klima!$B$1:$B$520,0),MATCH($BC$11,Klima!$B$1:$E$1,0))</f>
        <v>4.8860759735107404</v>
      </c>
      <c r="BD60" s="16"/>
      <c r="BE60" s="16">
        <f t="shared" si="26"/>
        <v>0.40361631999896158</v>
      </c>
      <c r="BF60" s="16">
        <f t="shared" si="27"/>
        <v>4.4824596535117784</v>
      </c>
      <c r="BG60" s="16">
        <f t="shared" si="28"/>
        <v>4.4824596535117784</v>
      </c>
      <c r="BH60" s="16">
        <f t="shared" si="29"/>
        <v>0</v>
      </c>
      <c r="BI60" s="2"/>
      <c r="BJ60" s="16">
        <f t="shared" si="30"/>
        <v>4.0251927448725619E-2</v>
      </c>
      <c r="BK60" s="5">
        <f t="shared" si="60"/>
        <v>4.0251927448725619E-2</v>
      </c>
      <c r="BL60" s="5">
        <f t="shared" si="31"/>
        <v>4.0251927448725619E-2</v>
      </c>
      <c r="BM60" s="5">
        <f t="shared" si="32"/>
        <v>113.69014338088527</v>
      </c>
      <c r="BN60" s="5">
        <f t="shared" si="61"/>
        <v>4.0251927448725619E-2</v>
      </c>
      <c r="BO60" s="5">
        <f t="shared" si="33"/>
        <v>113.69014338088527</v>
      </c>
      <c r="BP60" s="5">
        <f t="shared" si="34"/>
        <v>4.0251927448725619E-2</v>
      </c>
      <c r="BQ60" s="5"/>
      <c r="BR60" s="16">
        <f t="shared" si="35"/>
        <v>0</v>
      </c>
      <c r="BS60" s="5">
        <f t="shared" si="36"/>
        <v>0</v>
      </c>
      <c r="BT60" s="5"/>
      <c r="BU60" s="13">
        <f t="shared" si="37"/>
        <v>0</v>
      </c>
      <c r="BV60" s="5">
        <f t="shared" si="38"/>
        <v>0</v>
      </c>
      <c r="BW60" s="5"/>
      <c r="BX60" s="13">
        <f t="shared" si="39"/>
        <v>0</v>
      </c>
      <c r="BY60" s="5"/>
      <c r="BZ60" s="16">
        <f t="shared" si="40"/>
        <v>4.4824596535117784</v>
      </c>
      <c r="CA60" s="16"/>
      <c r="CB60" s="29">
        <f t="shared" si="41"/>
        <v>0</v>
      </c>
      <c r="CC60" s="28">
        <f t="shared" si="42"/>
        <v>0</v>
      </c>
      <c r="CD60" s="28"/>
      <c r="CE60" s="16">
        <f t="shared" si="43"/>
        <v>3.0870711824765524</v>
      </c>
      <c r="CF60" s="31">
        <f t="shared" si="44"/>
        <v>36.657191746819386</v>
      </c>
      <c r="CG60" s="20"/>
      <c r="CH60" s="16">
        <f t="shared" si="45"/>
        <v>3.0870711824765524</v>
      </c>
      <c r="CI60" s="2">
        <f t="shared" si="62"/>
        <v>3.0870711824765524</v>
      </c>
      <c r="CJ60" s="5"/>
      <c r="CK60" s="13">
        <f t="shared" si="46"/>
        <v>3.1273231099252778</v>
      </c>
      <c r="CL60" s="13"/>
      <c r="CM60" s="13">
        <f t="shared" si="63"/>
        <v>0</v>
      </c>
      <c r="CN60" s="5">
        <f t="shared" si="47"/>
        <v>0</v>
      </c>
      <c r="CO60" s="5">
        <f t="shared" si="48"/>
        <v>0</v>
      </c>
      <c r="CP60" s="5"/>
      <c r="CQ60" s="13">
        <f t="shared" si="64"/>
        <v>0</v>
      </c>
      <c r="CR60" s="5">
        <f t="shared" si="49"/>
        <v>0</v>
      </c>
      <c r="CS60" s="5">
        <f t="shared" si="50"/>
        <v>0</v>
      </c>
      <c r="CT60" s="5"/>
      <c r="CU60">
        <f>INDEX(Tilladeligt_underskud,MATCH('Afgrødemodel 1'!$AU$2,Konstanter!$A$75:$A$90,0),MATCH('Afgrødemodel 1'!M56,Konstanter!$B$73:$F$73,0))</f>
        <v>50</v>
      </c>
      <c r="CV60">
        <f>INDEX(Utilladeligt_underskud,MATCH('Afgrødemodel 1'!$AU$2,Konstanter!$I$75:$I$90,0),MATCH('Afgrødemodel 1'!M56,Konstanter!$J$73:$N$73,0))</f>
        <v>95</v>
      </c>
      <c r="CW60">
        <f t="shared" si="65"/>
        <v>45.000000000000007</v>
      </c>
      <c r="CX60">
        <f t="shared" si="66"/>
        <v>85.500000000000014</v>
      </c>
      <c r="CY60" s="8">
        <f t="shared" si="67"/>
        <v>56.429879435657178</v>
      </c>
      <c r="CZ60" s="8">
        <f t="shared" si="68"/>
        <v>60.437179729040025</v>
      </c>
      <c r="DA60" s="8">
        <f t="shared" si="69"/>
        <v>60.437179729040025</v>
      </c>
    </row>
    <row r="61" spans="4:105" x14ac:dyDescent="0.2">
      <c r="D61" s="18">
        <f t="shared" si="70"/>
        <v>43238</v>
      </c>
      <c r="E61" s="18" t="str">
        <f>IF(G61=1,'Ark4'!$C$4,IF(G61=2,'Ark4'!$C$5,IF(G61=3,'Ark4'!$C$6,IF(G61=4,'Ark4'!$C$7,""))))</f>
        <v>Vårbyg</v>
      </c>
      <c r="F61" s="8">
        <f t="shared" si="51"/>
        <v>43238</v>
      </c>
      <c r="G61" s="2">
        <f>IF(AND($D61&gt;='Ark4'!$D$4,Vandbalance!$D61&lt;='Ark4'!$E$4),1,IF(AND(Vandbalance!$D61&gt;='Ark4'!$D$5,Vandbalance!$D61&lt;='Ark4'!$E$5),2,IF(AND(Vandbalance!$D61&gt;='Ark4'!$D$6,Vandbalance!$D61&lt;='Ark4'!$E$6),3,IF(AND(Vandbalance!$D61&gt;='Ark4'!$D$7,Vandbalance!$D61&lt;='Ark4'!$E$7),4,""))))</f>
        <v>1</v>
      </c>
      <c r="H61" s="2">
        <f t="shared" si="52"/>
        <v>4.5459362999014408</v>
      </c>
      <c r="I61" s="2">
        <f>IF(G61=1,VLOOKUP($D61,'Afgrødemodel 1'!$AA$10:$AB$405,2,FALSE),IF(G61=2,VLOOKUP($D61,'Afgrødemodel 2'!$AA$10:$AB$405,2,FALSE),IF(G61=3,VLOOKUP($D61,'Afgrødemodel 3'!$AA$10:$AB$405,2,FALSE),IF(G61=4,VLOOKUP($D61,'Afgrødemodel 4'!$AA$10:$AB$405,2,FALSE),""))))</f>
        <v>4.5459362999014408</v>
      </c>
      <c r="J61" s="2">
        <f>IF(G61=1,VLOOKUP($D61,'Afgrødemodel 1'!$AH$10:$AJ$405,3,FALSE),IF(G61=2,VLOOKUP($D61,'Afgrødemodel 2'!$AH$10:$AJ$405,3,FALSE),IF(G61=3,VLOOKUP($D61,'Afgrødemodel 3'!$AH$10:$AJ$405,3,FALSE),IF(G61=4,VLOOKUP($D61,'Afgrødemodel 4'!$AH$10:$AJ$405,3,FALSE),0))))</f>
        <v>0</v>
      </c>
      <c r="K61" s="2">
        <f>IF(G61=1,VLOOKUP($D61,'Afgrødemodel 1'!$AQ$10:$AR$405,2,FALSE),IF(G61=2,VLOOKUP($D61,'Afgrødemodel 2'!$AQ$10:$AR$405,2,FALSE),IF(G61=3,VLOOKUP($D61,'Afgrødemodel 3'!$AQ$10:$AR$405,2,FALSE),IF(G61=4,VLOOKUP($D61,'Afgrødemodel 4'!$AQ$10:$AR$405,2,FALSE),0))))</f>
        <v>465</v>
      </c>
      <c r="L61">
        <f>IF('Afgrødemodel 1'!$BB$4=0,300,'Afgrødemodel 1'!$BB$4)</f>
        <v>300</v>
      </c>
      <c r="M61">
        <f>IF(G61=1,MIN('Afgrødemodel 1'!$AW$44,'Afgrødemodel 1'!$AW$48),IF(G61=2,MIN('Afgrødemodel 2'!$AW$44,'Afgrødemodel 2'!$AW$48),IF(G61=3,MIN('Afgrødemodel 3'!$AW$44,'Afgrødemodel 3'!$AW$48),IF(G61=4,MIN('Afgrødemodel 4'!$AW$44,'Afgrødemodel 4'!$AW$48),""))))</f>
        <v>900</v>
      </c>
      <c r="N61" s="13">
        <f t="shared" si="0"/>
        <v>0</v>
      </c>
      <c r="O61" s="5">
        <f t="shared" si="1"/>
        <v>0</v>
      </c>
      <c r="P61" s="13">
        <f t="shared" si="2"/>
        <v>0</v>
      </c>
      <c r="Q61" s="13">
        <f t="shared" si="3"/>
        <v>0</v>
      </c>
      <c r="R61" s="20"/>
      <c r="S61" s="13">
        <f t="shared" si="4"/>
        <v>0</v>
      </c>
      <c r="T61" s="13">
        <f t="shared" si="5"/>
        <v>0</v>
      </c>
      <c r="U61" s="13">
        <f t="shared" si="6"/>
        <v>0</v>
      </c>
      <c r="V61" s="5">
        <f t="shared" si="7"/>
        <v>0</v>
      </c>
      <c r="W61" s="5"/>
      <c r="X61" s="10">
        <f t="shared" si="53"/>
        <v>10</v>
      </c>
      <c r="Y61" s="12">
        <f t="shared" si="8"/>
        <v>0</v>
      </c>
      <c r="Z61" s="8">
        <f t="shared" si="9"/>
        <v>0</v>
      </c>
      <c r="AA61" s="13">
        <f t="shared" si="54"/>
        <v>0</v>
      </c>
      <c r="AB61" s="5">
        <f t="shared" si="10"/>
        <v>0</v>
      </c>
      <c r="AC61" s="5"/>
      <c r="AD61" s="16">
        <f t="shared" si="11"/>
        <v>2.2729681499507204</v>
      </c>
      <c r="AE61" s="10">
        <f t="shared" si="55"/>
        <v>0</v>
      </c>
      <c r="AF61">
        <f t="shared" si="12"/>
        <v>0</v>
      </c>
      <c r="AG61" s="13">
        <f t="shared" si="13"/>
        <v>0</v>
      </c>
      <c r="AH61" s="13"/>
      <c r="AI61" s="14">
        <f t="shared" si="56"/>
        <v>92.700000000000017</v>
      </c>
      <c r="AJ61" s="4">
        <f t="shared" si="57"/>
        <v>97.65</v>
      </c>
      <c r="AK61" s="4">
        <f t="shared" si="14"/>
        <v>92.700000000000017</v>
      </c>
      <c r="AL61" s="15">
        <f t="shared" si="15"/>
        <v>36.136543887896742</v>
      </c>
      <c r="AM61" s="7">
        <f t="shared" si="16"/>
        <v>34.577224181273124</v>
      </c>
      <c r="AN61" s="7">
        <f t="shared" si="71"/>
        <v>36.136543887896742</v>
      </c>
      <c r="AO61" s="15">
        <f t="shared" si="18"/>
        <v>36.136543887896742</v>
      </c>
      <c r="AP61" s="17">
        <f t="shared" si="19"/>
        <v>36.103130622432637</v>
      </c>
      <c r="AQ61" s="15">
        <f t="shared" si="20"/>
        <v>32.986448076229749</v>
      </c>
      <c r="AR61" s="15">
        <f t="shared" si="21"/>
        <v>32.986448076229749</v>
      </c>
      <c r="AS61" s="15"/>
      <c r="AT61" s="12">
        <f t="shared" si="58"/>
        <v>78.300000000000011</v>
      </c>
      <c r="AU61" s="12">
        <f t="shared" si="22"/>
        <v>74.426276383063268</v>
      </c>
      <c r="AV61" s="12">
        <f t="shared" si="23"/>
        <v>74.426276383063254</v>
      </c>
      <c r="AW61" s="12">
        <f t="shared" si="24"/>
        <v>74.426276383063254</v>
      </c>
      <c r="AX61" s="8"/>
      <c r="AY61" s="13">
        <f>INDEX(Klima!$B$1:$E$520,MATCH(Vandbalance!$F61,Klima!$B$1:$B$520,0),MATCH(Vandbalance!$AY$11,Klima!$B$1:$E$1,0))</f>
        <v>0</v>
      </c>
      <c r="AZ61" s="13">
        <f t="shared" si="59"/>
        <v>0</v>
      </c>
      <c r="BA61" s="13">
        <f t="shared" si="25"/>
        <v>0</v>
      </c>
      <c r="BC61" s="16">
        <f>INDEX(Klima!$B$1:$E$520,MATCH(Vandbalance!$F61,Klima!$B$1:$B$520,0),MATCH($BC$11,Klima!$B$1:$E$1,0))</f>
        <v>5.2696204185485804</v>
      </c>
      <c r="BD61" s="16"/>
      <c r="BE61" s="16">
        <f t="shared" si="26"/>
        <v>0.34452017898717413</v>
      </c>
      <c r="BF61" s="16">
        <f t="shared" si="27"/>
        <v>4.9251002395614067</v>
      </c>
      <c r="BG61" s="16">
        <f t="shared" si="28"/>
        <v>4.9251002395614067</v>
      </c>
      <c r="BH61" s="16">
        <f t="shared" si="29"/>
        <v>0</v>
      </c>
      <c r="BI61" s="2"/>
      <c r="BJ61" s="16">
        <f t="shared" si="30"/>
        <v>3.341326546410342E-2</v>
      </c>
      <c r="BK61" s="5">
        <f t="shared" si="60"/>
        <v>3.341326546410342E-2</v>
      </c>
      <c r="BL61" s="5">
        <f t="shared" si="31"/>
        <v>3.341326546410342E-2</v>
      </c>
      <c r="BM61" s="5">
        <f t="shared" si="32"/>
        <v>110.56282027096</v>
      </c>
      <c r="BN61" s="5">
        <f t="shared" si="61"/>
        <v>3.341326546410342E-2</v>
      </c>
      <c r="BO61" s="5">
        <f t="shared" si="33"/>
        <v>110.56282027096</v>
      </c>
      <c r="BP61" s="5">
        <f t="shared" si="34"/>
        <v>3.341326546410342E-2</v>
      </c>
      <c r="BQ61" s="5"/>
      <c r="BR61" s="16">
        <f t="shared" si="35"/>
        <v>0</v>
      </c>
      <c r="BS61" s="5">
        <f t="shared" si="36"/>
        <v>0</v>
      </c>
      <c r="BT61" s="5"/>
      <c r="BU61" s="13">
        <f t="shared" si="37"/>
        <v>0</v>
      </c>
      <c r="BV61" s="5">
        <f t="shared" si="38"/>
        <v>0</v>
      </c>
      <c r="BW61" s="5"/>
      <c r="BX61" s="13">
        <f t="shared" si="39"/>
        <v>0</v>
      </c>
      <c r="BY61" s="5"/>
      <c r="BZ61" s="16">
        <f t="shared" si="40"/>
        <v>4.9251002395614067</v>
      </c>
      <c r="CA61" s="16"/>
      <c r="CB61" s="29">
        <f t="shared" si="41"/>
        <v>0</v>
      </c>
      <c r="CC61" s="28">
        <f t="shared" si="42"/>
        <v>0</v>
      </c>
      <c r="CD61" s="28"/>
      <c r="CE61" s="16">
        <f t="shared" si="43"/>
        <v>3.1166825462028886</v>
      </c>
      <c r="CF61" s="31">
        <f t="shared" si="44"/>
        <v>36.103130622432637</v>
      </c>
      <c r="CG61" s="20"/>
      <c r="CH61" s="16">
        <f t="shared" si="45"/>
        <v>3.1166825462028886</v>
      </c>
      <c r="CI61" s="2">
        <f t="shared" si="62"/>
        <v>3.1166825462028886</v>
      </c>
      <c r="CJ61" s="5"/>
      <c r="CK61" s="13">
        <f t="shared" si="46"/>
        <v>3.1500958116669922</v>
      </c>
      <c r="CL61" s="13"/>
      <c r="CM61" s="13">
        <f t="shared" si="63"/>
        <v>0</v>
      </c>
      <c r="CN61" s="5">
        <f t="shared" si="47"/>
        <v>0</v>
      </c>
      <c r="CO61" s="5">
        <f t="shared" si="48"/>
        <v>0</v>
      </c>
      <c r="CP61" s="5"/>
      <c r="CQ61" s="13">
        <f t="shared" si="64"/>
        <v>0</v>
      </c>
      <c r="CR61" s="5">
        <f t="shared" si="49"/>
        <v>0</v>
      </c>
      <c r="CS61" s="5">
        <f t="shared" si="50"/>
        <v>0</v>
      </c>
      <c r="CT61" s="5"/>
      <c r="CU61">
        <f>INDEX(Tilladeligt_underskud,MATCH('Afgrødemodel 1'!$AU$2,Konstanter!$A$75:$A$90,0),MATCH('Afgrødemodel 1'!M57,Konstanter!$B$73:$F$73,0))</f>
        <v>50</v>
      </c>
      <c r="CV61">
        <f>INDEX(Utilladeligt_underskud,MATCH('Afgrødemodel 1'!$AU$2,Konstanter!$I$75:$I$90,0),MATCH('Afgrødemodel 1'!M57,Konstanter!$J$73:$N$73,0))</f>
        <v>95</v>
      </c>
      <c r="CW61">
        <f t="shared" si="65"/>
        <v>46.350000000000009</v>
      </c>
      <c r="CX61">
        <f t="shared" si="66"/>
        <v>88.065000000000012</v>
      </c>
      <c r="CY61" s="8">
        <f t="shared" si="67"/>
        <v>59.713551923770268</v>
      </c>
      <c r="CZ61" s="8">
        <f t="shared" si="68"/>
        <v>63.587275540707026</v>
      </c>
      <c r="DA61" s="8">
        <f t="shared" si="69"/>
        <v>63.587275540707026</v>
      </c>
    </row>
    <row r="62" spans="4:105" x14ac:dyDescent="0.2">
      <c r="D62" s="18">
        <f t="shared" si="70"/>
        <v>43239</v>
      </c>
      <c r="E62" s="18" t="str">
        <f>IF(G62=1,'Ark4'!$C$4,IF(G62=2,'Ark4'!$C$5,IF(G62=3,'Ark4'!$C$6,IF(G62=4,'Ark4'!$C$7,""))))</f>
        <v>Vårbyg</v>
      </c>
      <c r="F62" s="8">
        <f t="shared" si="51"/>
        <v>43239</v>
      </c>
      <c r="G62" s="2">
        <f>IF(AND($D62&gt;='Ark4'!$D$4,Vandbalance!$D62&lt;='Ark4'!$E$4),1,IF(AND(Vandbalance!$D62&gt;='Ark4'!$D$5,Vandbalance!$D62&lt;='Ark4'!$E$5),2,IF(AND(Vandbalance!$D62&gt;='Ark4'!$D$6,Vandbalance!$D62&lt;='Ark4'!$E$6),3,IF(AND(Vandbalance!$D62&gt;='Ark4'!$D$7,Vandbalance!$D62&lt;='Ark4'!$E$7),4,""))))</f>
        <v>1</v>
      </c>
      <c r="H62" s="2">
        <f t="shared" si="52"/>
        <v>5</v>
      </c>
      <c r="I62" s="2">
        <f>IF(G62=1,VLOOKUP($D62,'Afgrødemodel 1'!$AA$10:$AB$405,2,FALSE),IF(G62=2,VLOOKUP($D62,'Afgrødemodel 2'!$AA$10:$AB$405,2,FALSE),IF(G62=3,VLOOKUP($D62,'Afgrødemodel 3'!$AA$10:$AB$405,2,FALSE),IF(G62=4,VLOOKUP($D62,'Afgrødemodel 4'!$AA$10:$AB$405,2,FALSE),""))))</f>
        <v>5</v>
      </c>
      <c r="J62" s="2">
        <f>IF(G62=1,VLOOKUP($D62,'Afgrødemodel 1'!$AH$10:$AJ$405,3,FALSE),IF(G62=2,VLOOKUP($D62,'Afgrødemodel 2'!$AH$10:$AJ$405,3,FALSE),IF(G62=3,VLOOKUP($D62,'Afgrødemodel 3'!$AH$10:$AJ$405,3,FALSE),IF(G62=4,VLOOKUP($D62,'Afgrødemodel 4'!$AH$10:$AJ$405,3,FALSE),0))))</f>
        <v>0</v>
      </c>
      <c r="K62" s="2">
        <f>IF(G62=1,VLOOKUP($D62,'Afgrødemodel 1'!$AQ$10:$AR$405,2,FALSE),IF(G62=2,VLOOKUP($D62,'Afgrødemodel 2'!$AQ$10:$AR$405,2,FALSE),IF(G62=3,VLOOKUP($D62,'Afgrødemodel 3'!$AQ$10:$AR$405,2,FALSE),IF(G62=4,VLOOKUP($D62,'Afgrødemodel 4'!$AQ$10:$AR$405,2,FALSE),0))))</f>
        <v>480</v>
      </c>
      <c r="L62">
        <f>IF('Afgrødemodel 1'!$BB$4=0,300,'Afgrødemodel 1'!$BB$4)</f>
        <v>300</v>
      </c>
      <c r="M62">
        <f>IF(G62=1,MIN('Afgrødemodel 1'!$AW$44,'Afgrødemodel 1'!$AW$48),IF(G62=2,MIN('Afgrødemodel 2'!$AW$44,'Afgrødemodel 2'!$AW$48),IF(G62=3,MIN('Afgrødemodel 3'!$AW$44,'Afgrødemodel 3'!$AW$48),IF(G62=4,MIN('Afgrødemodel 4'!$AW$44,'Afgrødemodel 4'!$AW$48),""))))</f>
        <v>900</v>
      </c>
      <c r="N62" s="13">
        <f t="shared" si="0"/>
        <v>0</v>
      </c>
      <c r="O62" s="5">
        <f t="shared" si="1"/>
        <v>0</v>
      </c>
      <c r="P62" s="13">
        <f t="shared" si="2"/>
        <v>0</v>
      </c>
      <c r="Q62" s="13">
        <f t="shared" si="3"/>
        <v>0</v>
      </c>
      <c r="R62" s="20"/>
      <c r="S62" s="13">
        <f t="shared" si="4"/>
        <v>0</v>
      </c>
      <c r="T62" s="13">
        <f t="shared" si="5"/>
        <v>0</v>
      </c>
      <c r="U62" s="13">
        <f t="shared" si="6"/>
        <v>0</v>
      </c>
      <c r="V62" s="5">
        <f t="shared" si="7"/>
        <v>0</v>
      </c>
      <c r="W62" s="5"/>
      <c r="X62" s="10">
        <f t="shared" si="53"/>
        <v>10</v>
      </c>
      <c r="Y62" s="12">
        <f t="shared" si="8"/>
        <v>0</v>
      </c>
      <c r="Z62" s="8">
        <f t="shared" si="9"/>
        <v>0</v>
      </c>
      <c r="AA62" s="13">
        <f t="shared" si="54"/>
        <v>0</v>
      </c>
      <c r="AB62" s="5">
        <f t="shared" si="10"/>
        <v>0</v>
      </c>
      <c r="AC62" s="5"/>
      <c r="AD62" s="16">
        <f t="shared" si="11"/>
        <v>2.5</v>
      </c>
      <c r="AE62" s="10">
        <f t="shared" si="55"/>
        <v>0</v>
      </c>
      <c r="AF62">
        <f t="shared" si="12"/>
        <v>0</v>
      </c>
      <c r="AG62" s="13">
        <f t="shared" si="13"/>
        <v>0</v>
      </c>
      <c r="AH62" s="13"/>
      <c r="AI62" s="14">
        <f t="shared" si="56"/>
        <v>95.4</v>
      </c>
      <c r="AJ62" s="4">
        <f t="shared" si="57"/>
        <v>100.80000000000001</v>
      </c>
      <c r="AK62" s="4">
        <f t="shared" si="14"/>
        <v>95.4</v>
      </c>
      <c r="AL62" s="15">
        <f t="shared" si="15"/>
        <v>35.552871399783641</v>
      </c>
      <c r="AM62" s="7">
        <f t="shared" si="16"/>
        <v>33.947218408547116</v>
      </c>
      <c r="AN62" s="7">
        <f t="shared" si="71"/>
        <v>35.552871399783641</v>
      </c>
      <c r="AO62" s="15">
        <f t="shared" si="18"/>
        <v>35.552871399783641</v>
      </c>
      <c r="AP62" s="17">
        <f t="shared" si="19"/>
        <v>35.531714279055919</v>
      </c>
      <c r="AQ62" s="15">
        <f t="shared" si="20"/>
        <v>32.690945469334387</v>
      </c>
      <c r="AR62" s="15">
        <f t="shared" si="21"/>
        <v>32.690945469334387</v>
      </c>
      <c r="AS62" s="15"/>
      <c r="AT62" s="12">
        <f t="shared" si="58"/>
        <v>75.600000000000023</v>
      </c>
      <c r="AU62" s="12">
        <f t="shared" si="22"/>
        <v>71.859853059509362</v>
      </c>
      <c r="AV62" s="12">
        <f t="shared" si="23"/>
        <v>71.859853059509362</v>
      </c>
      <c r="AW62" s="12">
        <f t="shared" si="24"/>
        <v>71.859853059509362</v>
      </c>
      <c r="AX62" s="8"/>
      <c r="AY62" s="13">
        <f>INDEX(Klima!$B$1:$E$520,MATCH(Vandbalance!$F62,Klima!$B$1:$B$520,0),MATCH(Vandbalance!$AY$11,Klima!$B$1:$E$1,0))</f>
        <v>0</v>
      </c>
      <c r="AZ62" s="13">
        <f t="shared" si="59"/>
        <v>0</v>
      </c>
      <c r="BA62" s="13">
        <f t="shared" si="25"/>
        <v>0</v>
      </c>
      <c r="BC62" s="16">
        <f>INDEX(Klima!$B$1:$E$520,MATCH(Vandbalance!$F62,Klima!$B$1:$B$520,0),MATCH($BC$11,Klima!$B$1:$E$1,0))</f>
        <v>4.5101265907287598</v>
      </c>
      <c r="BD62" s="16"/>
      <c r="BE62" s="16">
        <f t="shared" si="26"/>
        <v>0.22454618622714981</v>
      </c>
      <c r="BF62" s="16">
        <f t="shared" si="27"/>
        <v>4.2855804045016104</v>
      </c>
      <c r="BG62" s="16">
        <f t="shared" si="28"/>
        <v>4.2855804045016104</v>
      </c>
      <c r="BH62" s="16">
        <f t="shared" si="29"/>
        <v>0</v>
      </c>
      <c r="BI62" s="2"/>
      <c r="BJ62" s="16">
        <f t="shared" si="30"/>
        <v>2.1157120727720993E-2</v>
      </c>
      <c r="BK62" s="5">
        <f t="shared" si="60"/>
        <v>2.1157120727720993E-2</v>
      </c>
      <c r="BL62" s="5">
        <f t="shared" si="31"/>
        <v>2.1157120727720993E-2</v>
      </c>
      <c r="BM62" s="5">
        <f t="shared" si="32"/>
        <v>107.412724459293</v>
      </c>
      <c r="BN62" s="5">
        <f t="shared" si="61"/>
        <v>2.1157120727720993E-2</v>
      </c>
      <c r="BO62" s="5">
        <f t="shared" si="33"/>
        <v>107.412724459293</v>
      </c>
      <c r="BP62" s="5">
        <f t="shared" si="34"/>
        <v>2.1157120727720993E-2</v>
      </c>
      <c r="BQ62" s="5"/>
      <c r="BR62" s="16">
        <f t="shared" si="35"/>
        <v>0</v>
      </c>
      <c r="BS62" s="5">
        <f t="shared" si="36"/>
        <v>0</v>
      </c>
      <c r="BT62" s="5"/>
      <c r="BU62" s="13">
        <f t="shared" si="37"/>
        <v>0</v>
      </c>
      <c r="BV62" s="5">
        <f t="shared" si="38"/>
        <v>0</v>
      </c>
      <c r="BW62" s="5"/>
      <c r="BX62" s="13">
        <f t="shared" si="39"/>
        <v>0</v>
      </c>
      <c r="BY62" s="5"/>
      <c r="BZ62" s="16">
        <f t="shared" si="40"/>
        <v>4.2855804045016104</v>
      </c>
      <c r="CA62" s="16"/>
      <c r="CB62" s="29">
        <f t="shared" si="41"/>
        <v>0</v>
      </c>
      <c r="CC62" s="28">
        <f t="shared" si="42"/>
        <v>0</v>
      </c>
      <c r="CD62" s="28"/>
      <c r="CE62" s="16">
        <f t="shared" si="43"/>
        <v>2.8407688097215296</v>
      </c>
      <c r="CF62" s="31">
        <f t="shared" si="44"/>
        <v>35.531714279055919</v>
      </c>
      <c r="CG62" s="20"/>
      <c r="CH62" s="16">
        <f t="shared" si="45"/>
        <v>2.8407688097215296</v>
      </c>
      <c r="CI62" s="2">
        <f t="shared" si="62"/>
        <v>2.8407688097215296</v>
      </c>
      <c r="CJ62" s="5"/>
      <c r="CK62" s="13">
        <f t="shared" si="46"/>
        <v>2.8619259304492504</v>
      </c>
      <c r="CL62" s="13"/>
      <c r="CM62" s="13">
        <f t="shared" si="63"/>
        <v>0</v>
      </c>
      <c r="CN62" s="5">
        <f t="shared" si="47"/>
        <v>0</v>
      </c>
      <c r="CO62" s="5">
        <f t="shared" si="48"/>
        <v>0</v>
      </c>
      <c r="CP62" s="5"/>
      <c r="CQ62" s="13">
        <f t="shared" si="64"/>
        <v>0</v>
      </c>
      <c r="CR62" s="5">
        <f t="shared" si="49"/>
        <v>0</v>
      </c>
      <c r="CS62" s="5">
        <f t="shared" si="50"/>
        <v>0</v>
      </c>
      <c r="CT62" s="5"/>
      <c r="CU62">
        <f>INDEX(Tilladeligt_underskud,MATCH('Afgrødemodel 1'!$AU$2,Konstanter!$A$75:$A$90,0),MATCH('Afgrødemodel 1'!M58,Konstanter!$B$73:$F$73,0))</f>
        <v>50</v>
      </c>
      <c r="CV62">
        <f>INDEX(Utilladeligt_underskud,MATCH('Afgrødemodel 1'!$AU$2,Konstanter!$I$75:$I$90,0),MATCH('Afgrødemodel 1'!M58,Konstanter!$J$73:$N$73,0))</f>
        <v>95</v>
      </c>
      <c r="CW62">
        <f t="shared" si="65"/>
        <v>47.7</v>
      </c>
      <c r="CX62">
        <f t="shared" si="66"/>
        <v>90.63</v>
      </c>
      <c r="CY62" s="8">
        <f t="shared" si="67"/>
        <v>62.709054530665618</v>
      </c>
      <c r="CZ62" s="8">
        <f t="shared" si="68"/>
        <v>66.449201471156272</v>
      </c>
      <c r="DA62" s="8">
        <f t="shared" si="69"/>
        <v>66.449201471156272</v>
      </c>
    </row>
    <row r="63" spans="4:105" x14ac:dyDescent="0.2">
      <c r="D63" s="18">
        <f t="shared" si="70"/>
        <v>43240</v>
      </c>
      <c r="E63" s="18" t="str">
        <f>IF(G63=1,'Ark4'!$C$4,IF(G63=2,'Ark4'!$C$5,IF(G63=3,'Ark4'!$C$6,IF(G63=4,'Ark4'!$C$7,""))))</f>
        <v>Vårbyg</v>
      </c>
      <c r="F63" s="8">
        <f t="shared" si="51"/>
        <v>43240</v>
      </c>
      <c r="G63" s="2">
        <f>IF(AND($D63&gt;='Ark4'!$D$4,Vandbalance!$D63&lt;='Ark4'!$E$4),1,IF(AND(Vandbalance!$D63&gt;='Ark4'!$D$5,Vandbalance!$D63&lt;='Ark4'!$E$5),2,IF(AND(Vandbalance!$D63&gt;='Ark4'!$D$6,Vandbalance!$D63&lt;='Ark4'!$E$6),3,IF(AND(Vandbalance!$D63&gt;='Ark4'!$D$7,Vandbalance!$D63&lt;='Ark4'!$E$7),4,""))))</f>
        <v>1</v>
      </c>
      <c r="H63" s="2">
        <f t="shared" si="52"/>
        <v>5</v>
      </c>
      <c r="I63" s="2">
        <f>IF(G63=1,VLOOKUP($D63,'Afgrødemodel 1'!$AA$10:$AB$405,2,FALSE),IF(G63=2,VLOOKUP($D63,'Afgrødemodel 2'!$AA$10:$AB$405,2,FALSE),IF(G63=3,VLOOKUP($D63,'Afgrødemodel 3'!$AA$10:$AB$405,2,FALSE),IF(G63=4,VLOOKUP($D63,'Afgrødemodel 4'!$AA$10:$AB$405,2,FALSE),""))))</f>
        <v>5</v>
      </c>
      <c r="J63" s="2">
        <f>IF(G63=1,VLOOKUP($D63,'Afgrødemodel 1'!$AH$10:$AJ$405,3,FALSE),IF(G63=2,VLOOKUP($D63,'Afgrødemodel 2'!$AH$10:$AJ$405,3,FALSE),IF(G63=3,VLOOKUP($D63,'Afgrødemodel 3'!$AH$10:$AJ$405,3,FALSE),IF(G63=4,VLOOKUP($D63,'Afgrødemodel 4'!$AH$10:$AJ$405,3,FALSE),0))))</f>
        <v>0</v>
      </c>
      <c r="K63" s="2">
        <f>IF(G63=1,VLOOKUP($D63,'Afgrødemodel 1'!$AQ$10:$AR$405,2,FALSE),IF(G63=2,VLOOKUP($D63,'Afgrødemodel 2'!$AQ$10:$AR$405,2,FALSE),IF(G63=3,VLOOKUP($D63,'Afgrødemodel 3'!$AQ$10:$AR$405,2,FALSE),IF(G63=4,VLOOKUP($D63,'Afgrødemodel 4'!$AQ$10:$AR$405,2,FALSE),0))))</f>
        <v>495</v>
      </c>
      <c r="L63">
        <f>IF('Afgrødemodel 1'!$BB$4=0,300,'Afgrødemodel 1'!$BB$4)</f>
        <v>300</v>
      </c>
      <c r="M63">
        <f>IF(G63=1,MIN('Afgrødemodel 1'!$AW$44,'Afgrødemodel 1'!$AW$48),IF(G63=2,MIN('Afgrødemodel 2'!$AW$44,'Afgrødemodel 2'!$AW$48),IF(G63=3,MIN('Afgrødemodel 3'!$AW$44,'Afgrødemodel 3'!$AW$48),IF(G63=4,MIN('Afgrødemodel 4'!$AW$44,'Afgrødemodel 4'!$AW$48),""))))</f>
        <v>900</v>
      </c>
      <c r="N63" s="13">
        <f t="shared" si="0"/>
        <v>0</v>
      </c>
      <c r="O63" s="5">
        <f t="shared" si="1"/>
        <v>0</v>
      </c>
      <c r="P63" s="13">
        <f t="shared" si="2"/>
        <v>0</v>
      </c>
      <c r="Q63" s="13">
        <f t="shared" si="3"/>
        <v>0</v>
      </c>
      <c r="R63" s="20"/>
      <c r="S63" s="13">
        <f t="shared" si="4"/>
        <v>0</v>
      </c>
      <c r="T63" s="13">
        <f t="shared" si="5"/>
        <v>0</v>
      </c>
      <c r="U63" s="13">
        <f t="shared" si="6"/>
        <v>0</v>
      </c>
      <c r="V63" s="5">
        <f t="shared" si="7"/>
        <v>0</v>
      </c>
      <c r="W63" s="5"/>
      <c r="X63" s="10">
        <f t="shared" si="53"/>
        <v>10</v>
      </c>
      <c r="Y63" s="12">
        <f t="shared" si="8"/>
        <v>0</v>
      </c>
      <c r="Z63" s="8">
        <f t="shared" si="9"/>
        <v>0</v>
      </c>
      <c r="AA63" s="13">
        <f t="shared" si="54"/>
        <v>0</v>
      </c>
      <c r="AB63" s="5">
        <f t="shared" si="10"/>
        <v>0</v>
      </c>
      <c r="AC63" s="5"/>
      <c r="AD63" s="16">
        <f t="shared" si="11"/>
        <v>2.5</v>
      </c>
      <c r="AE63" s="10">
        <f t="shared" si="55"/>
        <v>0</v>
      </c>
      <c r="AF63">
        <f t="shared" si="12"/>
        <v>0</v>
      </c>
      <c r="AG63" s="13">
        <f t="shared" si="13"/>
        <v>0</v>
      </c>
      <c r="AH63" s="13"/>
      <c r="AI63" s="14">
        <f t="shared" si="56"/>
        <v>98.100000000000009</v>
      </c>
      <c r="AJ63" s="4">
        <f t="shared" si="57"/>
        <v>103.95</v>
      </c>
      <c r="AK63" s="4">
        <f t="shared" si="14"/>
        <v>98.100000000000009</v>
      </c>
      <c r="AL63" s="15">
        <f t="shared" si="15"/>
        <v>35.257368792888293</v>
      </c>
      <c r="AM63" s="7">
        <f t="shared" si="16"/>
        <v>33.616160907145741</v>
      </c>
      <c r="AN63" s="7">
        <f t="shared" si="71"/>
        <v>35.257368792888293</v>
      </c>
      <c r="AO63" s="15">
        <f t="shared" si="18"/>
        <v>35.257368792888293</v>
      </c>
      <c r="AP63" s="17">
        <f t="shared" si="19"/>
        <v>35.238382169132031</v>
      </c>
      <c r="AQ63" s="15">
        <f t="shared" si="20"/>
        <v>32.568091345186808</v>
      </c>
      <c r="AR63" s="15">
        <f t="shared" si="21"/>
        <v>32.568091345186808</v>
      </c>
      <c r="AS63" s="15"/>
      <c r="AT63" s="12">
        <f t="shared" si="58"/>
        <v>72.90000000000002</v>
      </c>
      <c r="AU63" s="12">
        <f t="shared" si="22"/>
        <v>69.293429735955456</v>
      </c>
      <c r="AV63" s="12">
        <f t="shared" si="23"/>
        <v>69.293429735955471</v>
      </c>
      <c r="AW63" s="12">
        <f t="shared" si="24"/>
        <v>69.293429735955471</v>
      </c>
      <c r="AX63" s="8"/>
      <c r="AY63" s="13">
        <f>INDEX(Klima!$B$1:$E$520,MATCH(Vandbalance!$F63,Klima!$B$1:$B$520,0),MATCH(Vandbalance!$AY$11,Klima!$B$1:$E$1,0))</f>
        <v>0</v>
      </c>
      <c r="AZ63" s="13">
        <f t="shared" si="59"/>
        <v>0</v>
      </c>
      <c r="BA63" s="13">
        <f t="shared" si="25"/>
        <v>0</v>
      </c>
      <c r="BC63" s="16">
        <f>INDEX(Klima!$B$1:$E$520,MATCH(Vandbalance!$F63,Klima!$B$1:$B$520,0),MATCH($BC$11,Klima!$B$1:$E$1,0))</f>
        <v>4.1582279205322203</v>
      </c>
      <c r="BD63" s="16"/>
      <c r="BE63" s="16">
        <f t="shared" si="26"/>
        <v>0.2070261670566301</v>
      </c>
      <c r="BF63" s="16">
        <f t="shared" si="27"/>
        <v>3.9512017534755901</v>
      </c>
      <c r="BG63" s="16">
        <f t="shared" si="28"/>
        <v>3.9512017534755901</v>
      </c>
      <c r="BH63" s="16">
        <f t="shared" si="29"/>
        <v>0</v>
      </c>
      <c r="BI63" s="2"/>
      <c r="BJ63" s="16">
        <f t="shared" si="30"/>
        <v>1.8986623756260073E-2</v>
      </c>
      <c r="BK63" s="5">
        <f t="shared" si="60"/>
        <v>1.8986623756260073E-2</v>
      </c>
      <c r="BL63" s="5">
        <f t="shared" si="31"/>
        <v>1.8986623756260073E-2</v>
      </c>
      <c r="BM63" s="5">
        <f t="shared" si="32"/>
        <v>104.55079852884376</v>
      </c>
      <c r="BN63" s="5">
        <f t="shared" si="61"/>
        <v>1.8986623756260073E-2</v>
      </c>
      <c r="BO63" s="5">
        <f t="shared" si="33"/>
        <v>104.55079852884376</v>
      </c>
      <c r="BP63" s="5">
        <f t="shared" si="34"/>
        <v>1.8986623756260073E-2</v>
      </c>
      <c r="BQ63" s="5"/>
      <c r="BR63" s="16">
        <f t="shared" si="35"/>
        <v>0</v>
      </c>
      <c r="BS63" s="5">
        <f t="shared" si="36"/>
        <v>0</v>
      </c>
      <c r="BT63" s="5"/>
      <c r="BU63" s="13">
        <f t="shared" si="37"/>
        <v>0</v>
      </c>
      <c r="BV63" s="5">
        <f t="shared" si="38"/>
        <v>0</v>
      </c>
      <c r="BW63" s="5"/>
      <c r="BX63" s="13">
        <f t="shared" si="39"/>
        <v>0</v>
      </c>
      <c r="BY63" s="5"/>
      <c r="BZ63" s="16">
        <f t="shared" si="40"/>
        <v>3.9512017534755901</v>
      </c>
      <c r="CA63" s="16"/>
      <c r="CB63" s="29">
        <f t="shared" si="41"/>
        <v>0</v>
      </c>
      <c r="CC63" s="28">
        <f t="shared" si="42"/>
        <v>0</v>
      </c>
      <c r="CD63" s="28"/>
      <c r="CE63" s="16">
        <f t="shared" si="43"/>
        <v>2.6702908239452245</v>
      </c>
      <c r="CF63" s="31">
        <f t="shared" si="44"/>
        <v>35.238382169132031</v>
      </c>
      <c r="CG63" s="20"/>
      <c r="CH63" s="16">
        <f t="shared" si="45"/>
        <v>2.6702908239452245</v>
      </c>
      <c r="CI63" s="2">
        <f t="shared" si="62"/>
        <v>2.6702908239452245</v>
      </c>
      <c r="CJ63" s="5"/>
      <c r="CK63" s="13">
        <f t="shared" si="46"/>
        <v>2.6892774477014845</v>
      </c>
      <c r="CL63" s="13"/>
      <c r="CM63" s="13">
        <f t="shared" si="63"/>
        <v>0</v>
      </c>
      <c r="CN63" s="5">
        <f t="shared" si="47"/>
        <v>0</v>
      </c>
      <c r="CO63" s="5">
        <f t="shared" si="48"/>
        <v>0</v>
      </c>
      <c r="CP63" s="5"/>
      <c r="CQ63" s="13">
        <f t="shared" si="64"/>
        <v>0</v>
      </c>
      <c r="CR63" s="5">
        <f t="shared" si="49"/>
        <v>0</v>
      </c>
      <c r="CS63" s="5">
        <f t="shared" si="50"/>
        <v>0</v>
      </c>
      <c r="CT63" s="5"/>
      <c r="CU63">
        <f>INDEX(Tilladeligt_underskud,MATCH('Afgrødemodel 1'!$AU$2,Konstanter!$A$75:$A$90,0),MATCH('Afgrødemodel 1'!M59,Konstanter!$B$73:$F$73,0))</f>
        <v>50</v>
      </c>
      <c r="CV63">
        <f>INDEX(Utilladeligt_underskud,MATCH('Afgrødemodel 1'!$AU$2,Konstanter!$I$75:$I$90,0),MATCH('Afgrødemodel 1'!M59,Konstanter!$J$73:$N$73,0))</f>
        <v>95</v>
      </c>
      <c r="CW63">
        <f t="shared" si="65"/>
        <v>49.050000000000004</v>
      </c>
      <c r="CX63">
        <f t="shared" si="66"/>
        <v>93.195000000000007</v>
      </c>
      <c r="CY63" s="8">
        <f t="shared" si="67"/>
        <v>65.531908654813208</v>
      </c>
      <c r="CZ63" s="8">
        <f t="shared" si="68"/>
        <v>69.138478918857743</v>
      </c>
      <c r="DA63" s="8">
        <f t="shared" si="69"/>
        <v>69.138478918857743</v>
      </c>
    </row>
    <row r="64" spans="4:105" x14ac:dyDescent="0.2">
      <c r="D64" s="18">
        <f t="shared" si="70"/>
        <v>43241</v>
      </c>
      <c r="E64" s="18" t="str">
        <f>IF(G64=1,'Ark4'!$C$4,IF(G64=2,'Ark4'!$C$5,IF(G64=3,'Ark4'!$C$6,IF(G64=4,'Ark4'!$C$7,""))))</f>
        <v>Vårbyg</v>
      </c>
      <c r="F64" s="8">
        <f t="shared" si="51"/>
        <v>43241</v>
      </c>
      <c r="G64" s="2">
        <f>IF(AND($D64&gt;='Ark4'!$D$4,Vandbalance!$D64&lt;='Ark4'!$E$4),1,IF(AND(Vandbalance!$D64&gt;='Ark4'!$D$5,Vandbalance!$D64&lt;='Ark4'!$E$5),2,IF(AND(Vandbalance!$D64&gt;='Ark4'!$D$6,Vandbalance!$D64&lt;='Ark4'!$E$6),3,IF(AND(Vandbalance!$D64&gt;='Ark4'!$D$7,Vandbalance!$D64&lt;='Ark4'!$E$7),4,""))))</f>
        <v>1</v>
      </c>
      <c r="H64" s="2">
        <f t="shared" si="52"/>
        <v>5</v>
      </c>
      <c r="I64" s="2">
        <f>IF(G64=1,VLOOKUP($D64,'Afgrødemodel 1'!$AA$10:$AB$405,2,FALSE),IF(G64=2,VLOOKUP($D64,'Afgrødemodel 2'!$AA$10:$AB$405,2,FALSE),IF(G64=3,VLOOKUP($D64,'Afgrødemodel 3'!$AA$10:$AB$405,2,FALSE),IF(G64=4,VLOOKUP($D64,'Afgrødemodel 4'!$AA$10:$AB$405,2,FALSE),""))))</f>
        <v>5</v>
      </c>
      <c r="J64" s="2">
        <f>IF(G64=1,VLOOKUP($D64,'Afgrødemodel 1'!$AH$10:$AJ$405,3,FALSE),IF(G64=2,VLOOKUP($D64,'Afgrødemodel 2'!$AH$10:$AJ$405,3,FALSE),IF(G64=3,VLOOKUP($D64,'Afgrødemodel 3'!$AH$10:$AJ$405,3,FALSE),IF(G64=4,VLOOKUP($D64,'Afgrødemodel 4'!$AH$10:$AJ$405,3,FALSE),0))))</f>
        <v>0</v>
      </c>
      <c r="K64" s="2">
        <f>IF(G64=1,VLOOKUP($D64,'Afgrødemodel 1'!$AQ$10:$AR$405,2,FALSE),IF(G64=2,VLOOKUP($D64,'Afgrødemodel 2'!$AQ$10:$AR$405,2,FALSE),IF(G64=3,VLOOKUP($D64,'Afgrødemodel 3'!$AQ$10:$AR$405,2,FALSE),IF(G64=4,VLOOKUP($D64,'Afgrødemodel 4'!$AQ$10:$AR$405,2,FALSE),0))))</f>
        <v>510</v>
      </c>
      <c r="L64">
        <f>IF('Afgrødemodel 1'!$BB$4=0,300,'Afgrødemodel 1'!$BB$4)</f>
        <v>300</v>
      </c>
      <c r="M64">
        <f>IF(G64=1,MIN('Afgrødemodel 1'!$AW$44,'Afgrødemodel 1'!$AW$48),IF(G64=2,MIN('Afgrødemodel 2'!$AW$44,'Afgrødemodel 2'!$AW$48),IF(G64=3,MIN('Afgrødemodel 3'!$AW$44,'Afgrødemodel 3'!$AW$48),IF(G64=4,MIN('Afgrødemodel 4'!$AW$44,'Afgrødemodel 4'!$AW$48),""))))</f>
        <v>900</v>
      </c>
      <c r="N64" s="13">
        <f t="shared" si="0"/>
        <v>0</v>
      </c>
      <c r="O64" s="5">
        <f t="shared" si="1"/>
        <v>0</v>
      </c>
      <c r="P64" s="13">
        <f t="shared" si="2"/>
        <v>0</v>
      </c>
      <c r="Q64" s="13">
        <f t="shared" si="3"/>
        <v>0</v>
      </c>
      <c r="R64" s="20"/>
      <c r="S64" s="13">
        <f t="shared" si="4"/>
        <v>0</v>
      </c>
      <c r="T64" s="13">
        <f t="shared" si="5"/>
        <v>0</v>
      </c>
      <c r="U64" s="13">
        <f t="shared" si="6"/>
        <v>0</v>
      </c>
      <c r="V64" s="5">
        <f t="shared" si="7"/>
        <v>0</v>
      </c>
      <c r="W64" s="5"/>
      <c r="X64" s="10">
        <f t="shared" si="53"/>
        <v>10</v>
      </c>
      <c r="Y64" s="12">
        <f t="shared" si="8"/>
        <v>0</v>
      </c>
      <c r="Z64" s="8">
        <f t="shared" si="9"/>
        <v>0</v>
      </c>
      <c r="AA64" s="13">
        <f t="shared" si="54"/>
        <v>0</v>
      </c>
      <c r="AB64" s="5">
        <f t="shared" si="10"/>
        <v>0</v>
      </c>
      <c r="AC64" s="5"/>
      <c r="AD64" s="16">
        <f t="shared" si="11"/>
        <v>2.5</v>
      </c>
      <c r="AE64" s="10">
        <f t="shared" si="55"/>
        <v>0</v>
      </c>
      <c r="AF64">
        <f t="shared" si="12"/>
        <v>0</v>
      </c>
      <c r="AG64" s="13">
        <f t="shared" si="13"/>
        <v>0</v>
      </c>
      <c r="AH64" s="13"/>
      <c r="AI64" s="14">
        <f t="shared" si="56"/>
        <v>100.80000000000001</v>
      </c>
      <c r="AJ64" s="4">
        <f t="shared" si="57"/>
        <v>107.10000000000001</v>
      </c>
      <c r="AK64" s="4">
        <f t="shared" si="14"/>
        <v>100.80000000000001</v>
      </c>
      <c r="AL64" s="15">
        <f t="shared" si="15"/>
        <v>35.134514668740714</v>
      </c>
      <c r="AM64" s="7">
        <f t="shared" si="16"/>
        <v>33.46446083175158</v>
      </c>
      <c r="AN64" s="7">
        <f t="shared" si="71"/>
        <v>35.134514668740714</v>
      </c>
      <c r="AO64" s="15">
        <f t="shared" si="18"/>
        <v>35.134514668740714</v>
      </c>
      <c r="AP64" s="17">
        <f t="shared" si="19"/>
        <v>35.11262648546991</v>
      </c>
      <c r="AQ64" s="15">
        <f t="shared" si="20"/>
        <v>32.307996475418697</v>
      </c>
      <c r="AR64" s="15">
        <f t="shared" si="21"/>
        <v>32.307996475418697</v>
      </c>
      <c r="AS64" s="15"/>
      <c r="AT64" s="12">
        <f t="shared" si="58"/>
        <v>70.200000000000017</v>
      </c>
      <c r="AU64" s="12">
        <f t="shared" si="22"/>
        <v>66.727006412401565</v>
      </c>
      <c r="AV64" s="12">
        <f t="shared" si="23"/>
        <v>66.727006412401551</v>
      </c>
      <c r="AW64" s="12">
        <f t="shared" si="24"/>
        <v>66.727006412401551</v>
      </c>
      <c r="AX64" s="8"/>
      <c r="AY64" s="13">
        <f>INDEX(Klima!$B$1:$E$520,MATCH(Vandbalance!$F64,Klima!$B$1:$B$520,0),MATCH(Vandbalance!$AY$11,Klima!$B$1:$E$1,0))</f>
        <v>0</v>
      </c>
      <c r="AZ64" s="13">
        <f t="shared" si="59"/>
        <v>0</v>
      </c>
      <c r="BA64" s="13">
        <f t="shared" si="25"/>
        <v>0</v>
      </c>
      <c r="BC64" s="16">
        <f>INDEX(Klima!$B$1:$E$520,MATCH(Vandbalance!$F64,Klima!$B$1:$B$520,0),MATCH($BC$11,Klima!$B$1:$E$1,0))</f>
        <v>4.9202532768249503</v>
      </c>
      <c r="BD64" s="16"/>
      <c r="BE64" s="16">
        <f t="shared" si="26"/>
        <v>0.24496521025680534</v>
      </c>
      <c r="BF64" s="16">
        <f t="shared" si="27"/>
        <v>4.6752880665681449</v>
      </c>
      <c r="BG64" s="16">
        <f t="shared" si="28"/>
        <v>4.6752880665681449</v>
      </c>
      <c r="BH64" s="16">
        <f t="shared" si="29"/>
        <v>0</v>
      </c>
      <c r="BI64" s="2"/>
      <c r="BJ64" s="16">
        <f t="shared" si="30"/>
        <v>2.1888183270807042E-2</v>
      </c>
      <c r="BK64" s="5">
        <f t="shared" si="60"/>
        <v>2.1888183270807042E-2</v>
      </c>
      <c r="BL64" s="5">
        <f t="shared" si="31"/>
        <v>2.1888183270807042E-2</v>
      </c>
      <c r="BM64" s="5">
        <f t="shared" si="32"/>
        <v>101.86152108114229</v>
      </c>
      <c r="BN64" s="5">
        <f t="shared" si="61"/>
        <v>2.1888183270807042E-2</v>
      </c>
      <c r="BO64" s="5">
        <f t="shared" si="33"/>
        <v>101.86152108114229</v>
      </c>
      <c r="BP64" s="5">
        <f t="shared" si="34"/>
        <v>2.1888183270807042E-2</v>
      </c>
      <c r="BQ64" s="5"/>
      <c r="BR64" s="16">
        <f t="shared" si="35"/>
        <v>0</v>
      </c>
      <c r="BS64" s="5">
        <f t="shared" si="36"/>
        <v>0</v>
      </c>
      <c r="BT64" s="5"/>
      <c r="BU64" s="13">
        <f t="shared" si="37"/>
        <v>0</v>
      </c>
      <c r="BV64" s="5">
        <f t="shared" si="38"/>
        <v>0</v>
      </c>
      <c r="BW64" s="5"/>
      <c r="BX64" s="13">
        <f t="shared" si="39"/>
        <v>0</v>
      </c>
      <c r="BY64" s="5"/>
      <c r="BZ64" s="16">
        <f t="shared" si="40"/>
        <v>4.6752880665681449</v>
      </c>
      <c r="CA64" s="16"/>
      <c r="CB64" s="29">
        <f t="shared" si="41"/>
        <v>0</v>
      </c>
      <c r="CC64" s="28">
        <f t="shared" si="42"/>
        <v>0</v>
      </c>
      <c r="CD64" s="28"/>
      <c r="CE64" s="16">
        <f t="shared" si="43"/>
        <v>2.804630010051214</v>
      </c>
      <c r="CF64" s="31">
        <f t="shared" si="44"/>
        <v>35.11262648546991</v>
      </c>
      <c r="CG64" s="20"/>
      <c r="CH64" s="16">
        <f t="shared" si="45"/>
        <v>2.804630010051214</v>
      </c>
      <c r="CI64" s="2">
        <f t="shared" si="62"/>
        <v>2.804630010051214</v>
      </c>
      <c r="CJ64" s="5"/>
      <c r="CK64" s="13">
        <f t="shared" si="46"/>
        <v>2.8265181933220211</v>
      </c>
      <c r="CL64" s="13"/>
      <c r="CM64" s="13">
        <f t="shared" si="63"/>
        <v>0</v>
      </c>
      <c r="CN64" s="5">
        <f t="shared" si="47"/>
        <v>0</v>
      </c>
      <c r="CO64" s="5">
        <f t="shared" si="48"/>
        <v>0</v>
      </c>
      <c r="CP64" s="5"/>
      <c r="CQ64" s="13">
        <f t="shared" si="64"/>
        <v>0</v>
      </c>
      <c r="CR64" s="5">
        <f t="shared" si="49"/>
        <v>0</v>
      </c>
      <c r="CS64" s="5">
        <f t="shared" si="50"/>
        <v>0</v>
      </c>
      <c r="CT64" s="5"/>
      <c r="CU64">
        <f>INDEX(Tilladeligt_underskud,MATCH('Afgrødemodel 1'!$AU$2,Konstanter!$A$75:$A$90,0),MATCH('Afgrødemodel 1'!M60,Konstanter!$B$73:$F$73,0))</f>
        <v>50</v>
      </c>
      <c r="CV64">
        <f>INDEX(Utilladeligt_underskud,MATCH('Afgrødemodel 1'!$AU$2,Konstanter!$I$75:$I$90,0),MATCH('Afgrødemodel 1'!M60,Konstanter!$J$73:$N$73,0))</f>
        <v>95</v>
      </c>
      <c r="CW64">
        <f t="shared" si="65"/>
        <v>50.400000000000006</v>
      </c>
      <c r="CX64">
        <f t="shared" si="66"/>
        <v>95.76</v>
      </c>
      <c r="CY64" s="8">
        <f t="shared" si="67"/>
        <v>68.492003524581321</v>
      </c>
      <c r="CZ64" s="8">
        <f t="shared" si="68"/>
        <v>71.964997112179788</v>
      </c>
      <c r="DA64" s="8">
        <f t="shared" si="69"/>
        <v>71.964997112179788</v>
      </c>
    </row>
    <row r="65" spans="4:105" x14ac:dyDescent="0.2">
      <c r="D65" s="18">
        <f t="shared" si="70"/>
        <v>43242</v>
      </c>
      <c r="E65" s="18" t="str">
        <f>IF(G65=1,'Ark4'!$C$4,IF(G65=2,'Ark4'!$C$5,IF(G65=3,'Ark4'!$C$6,IF(G65=4,'Ark4'!$C$7,""))))</f>
        <v>Vårbyg</v>
      </c>
      <c r="F65" s="8">
        <f t="shared" si="51"/>
        <v>43242</v>
      </c>
      <c r="G65" s="2">
        <f>IF(AND($D65&gt;='Ark4'!$D$4,Vandbalance!$D65&lt;='Ark4'!$E$4),1,IF(AND(Vandbalance!$D65&gt;='Ark4'!$D$5,Vandbalance!$D65&lt;='Ark4'!$E$5),2,IF(AND(Vandbalance!$D65&gt;='Ark4'!$D$6,Vandbalance!$D65&lt;='Ark4'!$E$6),3,IF(AND(Vandbalance!$D65&gt;='Ark4'!$D$7,Vandbalance!$D65&lt;='Ark4'!$E$7),4,""))))</f>
        <v>1</v>
      </c>
      <c r="H65" s="2">
        <f t="shared" si="52"/>
        <v>5</v>
      </c>
      <c r="I65" s="2">
        <f>IF(G65=1,VLOOKUP($D65,'Afgrødemodel 1'!$AA$10:$AB$405,2,FALSE),IF(G65=2,VLOOKUP($D65,'Afgrødemodel 2'!$AA$10:$AB$405,2,FALSE),IF(G65=3,VLOOKUP($D65,'Afgrødemodel 3'!$AA$10:$AB$405,2,FALSE),IF(G65=4,VLOOKUP($D65,'Afgrødemodel 4'!$AA$10:$AB$405,2,FALSE),""))))</f>
        <v>5</v>
      </c>
      <c r="J65" s="2">
        <f>IF(G65=1,VLOOKUP($D65,'Afgrødemodel 1'!$AH$10:$AJ$405,3,FALSE),IF(G65=2,VLOOKUP($D65,'Afgrødemodel 2'!$AH$10:$AJ$405,3,FALSE),IF(G65=3,VLOOKUP($D65,'Afgrødemodel 3'!$AH$10:$AJ$405,3,FALSE),IF(G65=4,VLOOKUP($D65,'Afgrødemodel 4'!$AH$10:$AJ$405,3,FALSE),0))))</f>
        <v>0</v>
      </c>
      <c r="K65" s="2">
        <f>IF(G65=1,VLOOKUP($D65,'Afgrødemodel 1'!$AQ$10:$AR$405,2,FALSE),IF(G65=2,VLOOKUP($D65,'Afgrødemodel 2'!$AQ$10:$AR$405,2,FALSE),IF(G65=3,VLOOKUP($D65,'Afgrødemodel 3'!$AQ$10:$AR$405,2,FALSE),IF(G65=4,VLOOKUP($D65,'Afgrødemodel 4'!$AQ$10:$AR$405,2,FALSE),0))))</f>
        <v>525</v>
      </c>
      <c r="L65">
        <f>IF('Afgrødemodel 1'!$BB$4=0,300,'Afgrødemodel 1'!$BB$4)</f>
        <v>300</v>
      </c>
      <c r="M65">
        <f>IF(G65=1,MIN('Afgrødemodel 1'!$AW$44,'Afgrødemodel 1'!$AW$48),IF(G65=2,MIN('Afgrødemodel 2'!$AW$44,'Afgrødemodel 2'!$AW$48),IF(G65=3,MIN('Afgrødemodel 3'!$AW$44,'Afgrødemodel 3'!$AW$48),IF(G65=4,MIN('Afgrødemodel 4'!$AW$44,'Afgrødemodel 4'!$AW$48),""))))</f>
        <v>900</v>
      </c>
      <c r="N65" s="13">
        <f t="shared" si="0"/>
        <v>0</v>
      </c>
      <c r="O65" s="5">
        <f t="shared" si="1"/>
        <v>0</v>
      </c>
      <c r="P65" s="13">
        <f t="shared" si="2"/>
        <v>0</v>
      </c>
      <c r="Q65" s="13">
        <f t="shared" si="3"/>
        <v>0</v>
      </c>
      <c r="R65" s="20"/>
      <c r="S65" s="13">
        <f t="shared" si="4"/>
        <v>0</v>
      </c>
      <c r="T65" s="13">
        <f t="shared" si="5"/>
        <v>0</v>
      </c>
      <c r="U65" s="13">
        <f t="shared" si="6"/>
        <v>0</v>
      </c>
      <c r="V65" s="5">
        <f t="shared" si="7"/>
        <v>0</v>
      </c>
      <c r="W65" s="5"/>
      <c r="X65" s="10">
        <f t="shared" si="53"/>
        <v>10</v>
      </c>
      <c r="Y65" s="12">
        <f t="shared" si="8"/>
        <v>0</v>
      </c>
      <c r="Z65" s="8">
        <f t="shared" si="9"/>
        <v>0</v>
      </c>
      <c r="AA65" s="13">
        <f t="shared" si="54"/>
        <v>0</v>
      </c>
      <c r="AB65" s="5">
        <f t="shared" si="10"/>
        <v>0</v>
      </c>
      <c r="AC65" s="5"/>
      <c r="AD65" s="16">
        <f t="shared" si="11"/>
        <v>2.5</v>
      </c>
      <c r="AE65" s="10">
        <f t="shared" si="55"/>
        <v>0</v>
      </c>
      <c r="AF65">
        <f t="shared" si="12"/>
        <v>0</v>
      </c>
      <c r="AG65" s="13">
        <f t="shared" si="13"/>
        <v>0</v>
      </c>
      <c r="AH65" s="13"/>
      <c r="AI65" s="14">
        <f t="shared" si="56"/>
        <v>103.50000000000001</v>
      </c>
      <c r="AJ65" s="4">
        <f t="shared" si="57"/>
        <v>110.25000000000001</v>
      </c>
      <c r="AK65" s="4">
        <f t="shared" si="14"/>
        <v>103.50000000000001</v>
      </c>
      <c r="AL65" s="15">
        <f t="shared" si="15"/>
        <v>34.874419798972603</v>
      </c>
      <c r="AM65" s="7">
        <f t="shared" si="16"/>
        <v>33.173389238153128</v>
      </c>
      <c r="AN65" s="7">
        <f t="shared" si="71"/>
        <v>34.874419798972603</v>
      </c>
      <c r="AO65" s="15">
        <f t="shared" si="18"/>
        <v>34.874419798972603</v>
      </c>
      <c r="AP65" s="17">
        <f t="shared" si="19"/>
        <v>34.853385351965521</v>
      </c>
      <c r="AQ65" s="15">
        <f t="shared" si="20"/>
        <v>32.132639520536216</v>
      </c>
      <c r="AR65" s="15">
        <f t="shared" si="21"/>
        <v>32.132639520536216</v>
      </c>
      <c r="AS65" s="15"/>
      <c r="AT65" s="12">
        <f t="shared" si="58"/>
        <v>67.500000000000014</v>
      </c>
      <c r="AU65" s="12">
        <f t="shared" si="22"/>
        <v>64.160583088847645</v>
      </c>
      <c r="AV65" s="12">
        <f t="shared" si="23"/>
        <v>64.160583088847631</v>
      </c>
      <c r="AW65" s="12">
        <f t="shared" si="24"/>
        <v>64.160583088847631</v>
      </c>
      <c r="AX65" s="8"/>
      <c r="AY65" s="13">
        <f>INDEX(Klima!$B$1:$E$520,MATCH(Vandbalance!$F65,Klima!$B$1:$B$520,0),MATCH(Vandbalance!$AY$11,Klima!$B$1:$E$1,0))</f>
        <v>0</v>
      </c>
      <c r="AZ65" s="13">
        <f t="shared" si="59"/>
        <v>0</v>
      </c>
      <c r="BA65" s="13">
        <f t="shared" si="25"/>
        <v>0</v>
      </c>
      <c r="BC65" s="16">
        <f>INDEX(Klima!$B$1:$E$520,MATCH(Vandbalance!$F65,Klima!$B$1:$B$520,0),MATCH($BC$11,Klima!$B$1:$E$1,0))</f>
        <v>4.8632912635803196</v>
      </c>
      <c r="BD65" s="16"/>
      <c r="BE65" s="16">
        <f t="shared" si="26"/>
        <v>0.24212923601603897</v>
      </c>
      <c r="BF65" s="16">
        <f t="shared" si="27"/>
        <v>4.6211620275642806</v>
      </c>
      <c r="BG65" s="16">
        <f t="shared" si="28"/>
        <v>4.6211620275642806</v>
      </c>
      <c r="BH65" s="16">
        <f t="shared" si="29"/>
        <v>0</v>
      </c>
      <c r="BI65" s="2"/>
      <c r="BJ65" s="16">
        <f t="shared" si="30"/>
        <v>2.1034447007082568E-2</v>
      </c>
      <c r="BK65" s="5">
        <f t="shared" si="60"/>
        <v>2.1034447007082568E-2</v>
      </c>
      <c r="BL65" s="5">
        <f t="shared" si="31"/>
        <v>2.1034447007082568E-2</v>
      </c>
      <c r="BM65" s="5">
        <f t="shared" si="32"/>
        <v>99.035002887820241</v>
      </c>
      <c r="BN65" s="5">
        <f t="shared" si="61"/>
        <v>2.1034447007082568E-2</v>
      </c>
      <c r="BO65" s="5">
        <f t="shared" si="33"/>
        <v>99.035002887820241</v>
      </c>
      <c r="BP65" s="5">
        <f t="shared" si="34"/>
        <v>2.1034447007082568E-2</v>
      </c>
      <c r="BQ65" s="5"/>
      <c r="BR65" s="16">
        <f t="shared" si="35"/>
        <v>0</v>
      </c>
      <c r="BS65" s="5">
        <f t="shared" si="36"/>
        <v>0</v>
      </c>
      <c r="BT65" s="5"/>
      <c r="BU65" s="13">
        <f t="shared" si="37"/>
        <v>0</v>
      </c>
      <c r="BV65" s="5">
        <f t="shared" si="38"/>
        <v>0</v>
      </c>
      <c r="BW65" s="5"/>
      <c r="BX65" s="13">
        <f t="shared" si="39"/>
        <v>0</v>
      </c>
      <c r="BY65" s="5"/>
      <c r="BZ65" s="16">
        <f t="shared" si="40"/>
        <v>4.6211620275642806</v>
      </c>
      <c r="CA65" s="16"/>
      <c r="CB65" s="29">
        <f t="shared" si="41"/>
        <v>0</v>
      </c>
      <c r="CC65" s="28">
        <f t="shared" si="42"/>
        <v>0</v>
      </c>
      <c r="CD65" s="28"/>
      <c r="CE65" s="16">
        <f t="shared" si="43"/>
        <v>2.7207458314293076</v>
      </c>
      <c r="CF65" s="31">
        <f t="shared" si="44"/>
        <v>34.853385351965521</v>
      </c>
      <c r="CG65" s="20"/>
      <c r="CH65" s="16">
        <f t="shared" si="45"/>
        <v>2.7207458314293076</v>
      </c>
      <c r="CI65" s="2">
        <f t="shared" si="62"/>
        <v>2.7207458314293076</v>
      </c>
      <c r="CJ65" s="5"/>
      <c r="CK65" s="13">
        <f t="shared" si="46"/>
        <v>2.7417802784363903</v>
      </c>
      <c r="CL65" s="13"/>
      <c r="CM65" s="13">
        <f t="shared" si="63"/>
        <v>0</v>
      </c>
      <c r="CN65" s="5">
        <f t="shared" si="47"/>
        <v>0</v>
      </c>
      <c r="CO65" s="5">
        <f t="shared" si="48"/>
        <v>0</v>
      </c>
      <c r="CP65" s="5"/>
      <c r="CQ65" s="13">
        <f t="shared" si="64"/>
        <v>0</v>
      </c>
      <c r="CR65" s="5">
        <f t="shared" si="49"/>
        <v>0</v>
      </c>
      <c r="CS65" s="5">
        <f t="shared" si="50"/>
        <v>0</v>
      </c>
      <c r="CT65" s="5"/>
      <c r="CU65">
        <f>INDEX(Tilladeligt_underskud,MATCH('Afgrødemodel 1'!$AU$2,Konstanter!$A$75:$A$90,0),MATCH('Afgrødemodel 1'!M61,Konstanter!$B$73:$F$73,0))</f>
        <v>50</v>
      </c>
      <c r="CV65">
        <f>INDEX(Utilladeligt_underskud,MATCH('Afgrødemodel 1'!$AU$2,Konstanter!$I$75:$I$90,0),MATCH('Afgrødemodel 1'!M61,Konstanter!$J$73:$N$73,0))</f>
        <v>95</v>
      </c>
      <c r="CW65">
        <f t="shared" si="65"/>
        <v>51.750000000000007</v>
      </c>
      <c r="CX65">
        <f t="shared" si="66"/>
        <v>98.325000000000003</v>
      </c>
      <c r="CY65" s="8">
        <f t="shared" si="67"/>
        <v>71.367360479463798</v>
      </c>
      <c r="CZ65" s="8">
        <f t="shared" si="68"/>
        <v>74.706777390616182</v>
      </c>
      <c r="DA65" s="8">
        <f t="shared" si="69"/>
        <v>74.706777390616182</v>
      </c>
    </row>
    <row r="66" spans="4:105" x14ac:dyDescent="0.2">
      <c r="D66" s="18">
        <f t="shared" si="70"/>
        <v>43243</v>
      </c>
      <c r="E66" s="18" t="str">
        <f>IF(G66=1,'Ark4'!$C$4,IF(G66=2,'Ark4'!$C$5,IF(G66=3,'Ark4'!$C$6,IF(G66=4,'Ark4'!$C$7,""))))</f>
        <v>Vårbyg</v>
      </c>
      <c r="F66" s="8">
        <f t="shared" si="51"/>
        <v>43243</v>
      </c>
      <c r="G66" s="2">
        <f>IF(AND($D66&gt;='Ark4'!$D$4,Vandbalance!$D66&lt;='Ark4'!$E$4),1,IF(AND(Vandbalance!$D66&gt;='Ark4'!$D$5,Vandbalance!$D66&lt;='Ark4'!$E$5),2,IF(AND(Vandbalance!$D66&gt;='Ark4'!$D$6,Vandbalance!$D66&lt;='Ark4'!$E$6),3,IF(AND(Vandbalance!$D66&gt;='Ark4'!$D$7,Vandbalance!$D66&lt;='Ark4'!$E$7),4,""))))</f>
        <v>1</v>
      </c>
      <c r="H66" s="2">
        <f t="shared" si="52"/>
        <v>5</v>
      </c>
      <c r="I66" s="2">
        <f>IF(G66=1,VLOOKUP($D66,'Afgrødemodel 1'!$AA$10:$AB$405,2,FALSE),IF(G66=2,VLOOKUP($D66,'Afgrødemodel 2'!$AA$10:$AB$405,2,FALSE),IF(G66=3,VLOOKUP($D66,'Afgrødemodel 3'!$AA$10:$AB$405,2,FALSE),IF(G66=4,VLOOKUP($D66,'Afgrødemodel 4'!$AA$10:$AB$405,2,FALSE),""))))</f>
        <v>5</v>
      </c>
      <c r="J66" s="2">
        <f>IF(G66=1,VLOOKUP($D66,'Afgrødemodel 1'!$AH$10:$AJ$405,3,FALSE),IF(G66=2,VLOOKUP($D66,'Afgrødemodel 2'!$AH$10:$AJ$405,3,FALSE),IF(G66=3,VLOOKUP($D66,'Afgrødemodel 3'!$AH$10:$AJ$405,3,FALSE),IF(G66=4,VLOOKUP($D66,'Afgrødemodel 4'!$AH$10:$AJ$405,3,FALSE),0))))</f>
        <v>0</v>
      </c>
      <c r="K66" s="2">
        <f>IF(G66=1,VLOOKUP($D66,'Afgrødemodel 1'!$AQ$10:$AR$405,2,FALSE),IF(G66=2,VLOOKUP($D66,'Afgrødemodel 2'!$AQ$10:$AR$405,2,FALSE),IF(G66=3,VLOOKUP($D66,'Afgrødemodel 3'!$AQ$10:$AR$405,2,FALSE),IF(G66=4,VLOOKUP($D66,'Afgrødemodel 4'!$AQ$10:$AR$405,2,FALSE),0))))</f>
        <v>540</v>
      </c>
      <c r="L66">
        <f>IF('Afgrødemodel 1'!$BB$4=0,300,'Afgrødemodel 1'!$BB$4)</f>
        <v>300</v>
      </c>
      <c r="M66">
        <f>IF(G66=1,MIN('Afgrødemodel 1'!$AW$44,'Afgrødemodel 1'!$AW$48),IF(G66=2,MIN('Afgrødemodel 2'!$AW$44,'Afgrødemodel 2'!$AW$48),IF(G66=3,MIN('Afgrødemodel 3'!$AW$44,'Afgrødemodel 3'!$AW$48),IF(G66=4,MIN('Afgrødemodel 4'!$AW$44,'Afgrødemodel 4'!$AW$48),""))))</f>
        <v>900</v>
      </c>
      <c r="N66" s="13">
        <f t="shared" si="0"/>
        <v>0</v>
      </c>
      <c r="O66" s="5">
        <f t="shared" si="1"/>
        <v>0</v>
      </c>
      <c r="P66" s="13">
        <f t="shared" si="2"/>
        <v>0</v>
      </c>
      <c r="Q66" s="13">
        <f t="shared" si="3"/>
        <v>0</v>
      </c>
      <c r="R66" s="20"/>
      <c r="S66" s="13">
        <f t="shared" si="4"/>
        <v>0</v>
      </c>
      <c r="T66" s="13">
        <f t="shared" si="5"/>
        <v>0</v>
      </c>
      <c r="U66" s="13">
        <f t="shared" si="6"/>
        <v>0</v>
      </c>
      <c r="V66" s="5">
        <f t="shared" si="7"/>
        <v>0</v>
      </c>
      <c r="W66" s="5"/>
      <c r="X66" s="10">
        <f t="shared" si="53"/>
        <v>10</v>
      </c>
      <c r="Y66" s="12">
        <f t="shared" si="8"/>
        <v>0</v>
      </c>
      <c r="Z66" s="8">
        <f t="shared" si="9"/>
        <v>0</v>
      </c>
      <c r="AA66" s="13">
        <f t="shared" si="54"/>
        <v>0</v>
      </c>
      <c r="AB66" s="5">
        <f t="shared" si="10"/>
        <v>0</v>
      </c>
      <c r="AC66" s="5"/>
      <c r="AD66" s="16">
        <f t="shared" si="11"/>
        <v>2.5</v>
      </c>
      <c r="AE66" s="10">
        <f t="shared" si="55"/>
        <v>0</v>
      </c>
      <c r="AF66">
        <f t="shared" si="12"/>
        <v>0</v>
      </c>
      <c r="AG66" s="13">
        <f t="shared" si="13"/>
        <v>0</v>
      </c>
      <c r="AH66" s="13"/>
      <c r="AI66" s="14">
        <f t="shared" si="56"/>
        <v>106.20000000000002</v>
      </c>
      <c r="AJ66" s="4">
        <f t="shared" si="57"/>
        <v>113.4</v>
      </c>
      <c r="AK66" s="4">
        <f t="shared" si="14"/>
        <v>106.20000000000002</v>
      </c>
      <c r="AL66" s="15">
        <f t="shared" si="15"/>
        <v>34.699062844090122</v>
      </c>
      <c r="AM66" s="7">
        <f t="shared" si="16"/>
        <v>32.970882290637164</v>
      </c>
      <c r="AN66" s="7">
        <f t="shared" si="71"/>
        <v>34.699062844090122</v>
      </c>
      <c r="AO66" s="15">
        <f t="shared" si="18"/>
        <v>34.699062844090122</v>
      </c>
      <c r="AP66" s="17">
        <f t="shared" si="19"/>
        <v>34.679047245196266</v>
      </c>
      <c r="AQ66" s="15">
        <f t="shared" si="20"/>
        <v>32.043304663087426</v>
      </c>
      <c r="AR66" s="15">
        <f t="shared" si="21"/>
        <v>32.043304663087426</v>
      </c>
      <c r="AS66" s="15"/>
      <c r="AT66" s="12">
        <f t="shared" si="58"/>
        <v>64.800000000000011</v>
      </c>
      <c r="AU66" s="12">
        <f t="shared" si="22"/>
        <v>61.594159765293725</v>
      </c>
      <c r="AV66" s="12">
        <f t="shared" si="23"/>
        <v>61.594159765293718</v>
      </c>
      <c r="AW66" s="12">
        <f t="shared" si="24"/>
        <v>61.594159765293718</v>
      </c>
      <c r="AX66" s="8"/>
      <c r="AY66" s="13">
        <f>INDEX(Klima!$B$1:$E$520,MATCH(Vandbalance!$F66,Klima!$B$1:$B$520,0),MATCH(Vandbalance!$AY$11,Klima!$B$1:$E$1,0))</f>
        <v>0</v>
      </c>
      <c r="AZ66" s="13">
        <f t="shared" si="59"/>
        <v>0</v>
      </c>
      <c r="BA66" s="13">
        <f t="shared" si="25"/>
        <v>0</v>
      </c>
      <c r="BC66" s="16">
        <f>INDEX(Klima!$B$1:$E$520,MATCH(Vandbalance!$F66,Klima!$B$1:$B$520,0),MATCH($BC$11,Klima!$B$1:$E$1,0))</f>
        <v>4.7594938278198198</v>
      </c>
      <c r="BD66" s="16"/>
      <c r="BE66" s="16">
        <f t="shared" si="26"/>
        <v>0.23696146126042802</v>
      </c>
      <c r="BF66" s="16">
        <f t="shared" si="27"/>
        <v>4.5225323665593917</v>
      </c>
      <c r="BG66" s="16">
        <f t="shared" si="28"/>
        <v>4.5225323665593917</v>
      </c>
      <c r="BH66" s="16">
        <f t="shared" si="29"/>
        <v>0</v>
      </c>
      <c r="BI66" s="2"/>
      <c r="BJ66" s="16">
        <f t="shared" si="30"/>
        <v>2.0015598893855509E-2</v>
      </c>
      <c r="BK66" s="5">
        <f t="shared" si="60"/>
        <v>2.0015598893855509E-2</v>
      </c>
      <c r="BL66" s="5">
        <f t="shared" si="31"/>
        <v>2.0015598893855509E-2</v>
      </c>
      <c r="BM66" s="5">
        <f t="shared" si="32"/>
        <v>96.293222609383847</v>
      </c>
      <c r="BN66" s="5">
        <f t="shared" si="61"/>
        <v>2.0015598893855509E-2</v>
      </c>
      <c r="BO66" s="5">
        <f t="shared" si="33"/>
        <v>96.293222609383847</v>
      </c>
      <c r="BP66" s="5">
        <f t="shared" si="34"/>
        <v>2.0015598893855509E-2</v>
      </c>
      <c r="BQ66" s="5"/>
      <c r="BR66" s="16">
        <f t="shared" si="35"/>
        <v>0</v>
      </c>
      <c r="BS66" s="5">
        <f t="shared" si="36"/>
        <v>0</v>
      </c>
      <c r="BT66" s="5"/>
      <c r="BU66" s="13">
        <f t="shared" si="37"/>
        <v>0</v>
      </c>
      <c r="BV66" s="5">
        <f t="shared" si="38"/>
        <v>0</v>
      </c>
      <c r="BW66" s="5"/>
      <c r="BX66" s="13">
        <f t="shared" si="39"/>
        <v>0</v>
      </c>
      <c r="BY66" s="5"/>
      <c r="BZ66" s="16">
        <f t="shared" si="40"/>
        <v>4.5225323665593917</v>
      </c>
      <c r="CA66" s="16"/>
      <c r="CB66" s="29">
        <f t="shared" si="41"/>
        <v>0</v>
      </c>
      <c r="CC66" s="28">
        <f t="shared" si="42"/>
        <v>0</v>
      </c>
      <c r="CD66" s="28"/>
      <c r="CE66" s="16">
        <f t="shared" si="43"/>
        <v>2.6357425821088381</v>
      </c>
      <c r="CF66" s="31">
        <f t="shared" si="44"/>
        <v>34.679047245196266</v>
      </c>
      <c r="CG66" s="20"/>
      <c r="CH66" s="16">
        <f t="shared" si="45"/>
        <v>2.6357425821088381</v>
      </c>
      <c r="CI66" s="2">
        <f t="shared" si="62"/>
        <v>2.6357425821088381</v>
      </c>
      <c r="CJ66" s="5"/>
      <c r="CK66" s="13">
        <f t="shared" si="46"/>
        <v>2.6557581810026933</v>
      </c>
      <c r="CL66" s="13"/>
      <c r="CM66" s="13">
        <f t="shared" si="63"/>
        <v>0</v>
      </c>
      <c r="CN66" s="5">
        <f t="shared" si="47"/>
        <v>0</v>
      </c>
      <c r="CO66" s="5">
        <f t="shared" si="48"/>
        <v>0</v>
      </c>
      <c r="CP66" s="5"/>
      <c r="CQ66" s="13">
        <f t="shared" si="64"/>
        <v>0</v>
      </c>
      <c r="CR66" s="5">
        <f t="shared" si="49"/>
        <v>0</v>
      </c>
      <c r="CS66" s="5">
        <f t="shared" si="50"/>
        <v>0</v>
      </c>
      <c r="CT66" s="5"/>
      <c r="CU66">
        <f>INDEX(Tilladeligt_underskud,MATCH('Afgrødemodel 1'!$AU$2,Konstanter!$A$75:$A$90,0),MATCH('Afgrødemodel 1'!M62,Konstanter!$B$73:$F$73,0))</f>
        <v>50</v>
      </c>
      <c r="CV66">
        <f>INDEX(Utilladeligt_underskud,MATCH('Afgrødemodel 1'!$AU$2,Konstanter!$I$75:$I$90,0),MATCH('Afgrødemodel 1'!M62,Konstanter!$J$73:$N$73,0))</f>
        <v>95</v>
      </c>
      <c r="CW66">
        <f t="shared" si="65"/>
        <v>53.100000000000009</v>
      </c>
      <c r="CX66">
        <f t="shared" si="66"/>
        <v>100.89000000000001</v>
      </c>
      <c r="CY66" s="8">
        <f t="shared" si="67"/>
        <v>74.156695336912591</v>
      </c>
      <c r="CZ66" s="8">
        <f t="shared" si="68"/>
        <v>77.362535571618878</v>
      </c>
      <c r="DA66" s="8">
        <f t="shared" si="69"/>
        <v>77.362535571618878</v>
      </c>
    </row>
    <row r="67" spans="4:105" x14ac:dyDescent="0.2">
      <c r="D67" s="18">
        <f t="shared" si="70"/>
        <v>43244</v>
      </c>
      <c r="E67" s="18" t="str">
        <f>IF(G67=1,'Ark4'!$C$4,IF(G67=2,'Ark4'!$C$5,IF(G67=3,'Ark4'!$C$6,IF(G67=4,'Ark4'!$C$7,""))))</f>
        <v>Vårbyg</v>
      </c>
      <c r="F67" s="8">
        <f t="shared" si="51"/>
        <v>43244</v>
      </c>
      <c r="G67" s="2">
        <f>IF(AND($D67&gt;='Ark4'!$D$4,Vandbalance!$D67&lt;='Ark4'!$E$4),1,IF(AND(Vandbalance!$D67&gt;='Ark4'!$D$5,Vandbalance!$D67&lt;='Ark4'!$E$5),2,IF(AND(Vandbalance!$D67&gt;='Ark4'!$D$6,Vandbalance!$D67&lt;='Ark4'!$E$6),3,IF(AND(Vandbalance!$D67&gt;='Ark4'!$D$7,Vandbalance!$D67&lt;='Ark4'!$E$7),4,""))))</f>
        <v>1</v>
      </c>
      <c r="H67" s="2">
        <f t="shared" si="52"/>
        <v>5</v>
      </c>
      <c r="I67" s="2">
        <f>IF(G67=1,VLOOKUP($D67,'Afgrødemodel 1'!$AA$10:$AB$405,2,FALSE),IF(G67=2,VLOOKUP($D67,'Afgrødemodel 2'!$AA$10:$AB$405,2,FALSE),IF(G67=3,VLOOKUP($D67,'Afgrødemodel 3'!$AA$10:$AB$405,2,FALSE),IF(G67=4,VLOOKUP($D67,'Afgrødemodel 4'!$AA$10:$AB$405,2,FALSE),""))))</f>
        <v>5</v>
      </c>
      <c r="J67" s="2">
        <f>IF(G67=1,VLOOKUP($D67,'Afgrødemodel 1'!$AH$10:$AJ$405,3,FALSE),IF(G67=2,VLOOKUP($D67,'Afgrødemodel 2'!$AH$10:$AJ$405,3,FALSE),IF(G67=3,VLOOKUP($D67,'Afgrødemodel 3'!$AH$10:$AJ$405,3,FALSE),IF(G67=4,VLOOKUP($D67,'Afgrødemodel 4'!$AH$10:$AJ$405,3,FALSE),0))))</f>
        <v>0</v>
      </c>
      <c r="K67" s="2">
        <f>IF(G67=1,VLOOKUP($D67,'Afgrødemodel 1'!$AQ$10:$AR$405,2,FALSE),IF(G67=2,VLOOKUP($D67,'Afgrødemodel 2'!$AQ$10:$AR$405,2,FALSE),IF(G67=3,VLOOKUP($D67,'Afgrødemodel 3'!$AQ$10:$AR$405,2,FALSE),IF(G67=4,VLOOKUP($D67,'Afgrødemodel 4'!$AQ$10:$AR$405,2,FALSE),0))))</f>
        <v>555</v>
      </c>
      <c r="L67">
        <f>IF('Afgrødemodel 1'!$BB$4=0,300,'Afgrødemodel 1'!$BB$4)</f>
        <v>300</v>
      </c>
      <c r="M67">
        <f>IF(G67=1,MIN('Afgrødemodel 1'!$AW$44,'Afgrødemodel 1'!$AW$48),IF(G67=2,MIN('Afgrødemodel 2'!$AW$44,'Afgrødemodel 2'!$AW$48),IF(G67=3,MIN('Afgrødemodel 3'!$AW$44,'Afgrødemodel 3'!$AW$48),IF(G67=4,MIN('Afgrødemodel 4'!$AW$44,'Afgrødemodel 4'!$AW$48),""))))</f>
        <v>900</v>
      </c>
      <c r="N67" s="13">
        <f t="shared" si="0"/>
        <v>0</v>
      </c>
      <c r="O67" s="5">
        <f t="shared" si="1"/>
        <v>0</v>
      </c>
      <c r="P67" s="13">
        <f t="shared" si="2"/>
        <v>0</v>
      </c>
      <c r="Q67" s="13">
        <f t="shared" si="3"/>
        <v>0</v>
      </c>
      <c r="R67" s="20"/>
      <c r="S67" s="13">
        <f t="shared" si="4"/>
        <v>0</v>
      </c>
      <c r="T67" s="13">
        <f t="shared" si="5"/>
        <v>0</v>
      </c>
      <c r="U67" s="13">
        <f t="shared" si="6"/>
        <v>0</v>
      </c>
      <c r="V67" s="5">
        <f t="shared" si="7"/>
        <v>0</v>
      </c>
      <c r="W67" s="5"/>
      <c r="X67" s="10">
        <f t="shared" si="53"/>
        <v>10</v>
      </c>
      <c r="Y67" s="12">
        <f t="shared" si="8"/>
        <v>0</v>
      </c>
      <c r="Z67" s="8">
        <f t="shared" si="9"/>
        <v>0</v>
      </c>
      <c r="AA67" s="13">
        <f t="shared" si="54"/>
        <v>0</v>
      </c>
      <c r="AB67" s="5">
        <f t="shared" si="10"/>
        <v>0</v>
      </c>
      <c r="AC67" s="5"/>
      <c r="AD67" s="16">
        <f t="shared" si="11"/>
        <v>2.5</v>
      </c>
      <c r="AE67" s="10">
        <f t="shared" si="55"/>
        <v>0</v>
      </c>
      <c r="AF67">
        <f t="shared" si="12"/>
        <v>0</v>
      </c>
      <c r="AG67" s="13">
        <f t="shared" si="13"/>
        <v>0</v>
      </c>
      <c r="AH67" s="13"/>
      <c r="AI67" s="14">
        <f t="shared" si="56"/>
        <v>108.9</v>
      </c>
      <c r="AJ67" s="4">
        <f t="shared" si="57"/>
        <v>116.55000000000001</v>
      </c>
      <c r="AK67" s="4">
        <f t="shared" si="14"/>
        <v>108.9</v>
      </c>
      <c r="AL67" s="15">
        <f t="shared" si="15"/>
        <v>34.609727986641317</v>
      </c>
      <c r="AM67" s="7">
        <f t="shared" si="16"/>
        <v>32.857964951132018</v>
      </c>
      <c r="AN67" s="7">
        <f t="shared" si="71"/>
        <v>34.609727986641317</v>
      </c>
      <c r="AO67" s="15">
        <f t="shared" si="18"/>
        <v>34.609727986641317</v>
      </c>
      <c r="AP67" s="17">
        <f t="shared" si="19"/>
        <v>34.592423009421687</v>
      </c>
      <c r="AQ67" s="15">
        <f t="shared" si="20"/>
        <v>32.12555874839564</v>
      </c>
      <c r="AR67" s="15">
        <f t="shared" si="21"/>
        <v>32.12555874839564</v>
      </c>
      <c r="AS67" s="15"/>
      <c r="AT67" s="12">
        <f t="shared" si="58"/>
        <v>62.100000000000023</v>
      </c>
      <c r="AU67" s="12">
        <f t="shared" si="22"/>
        <v>59.027736441739826</v>
      </c>
      <c r="AV67" s="12">
        <f t="shared" si="23"/>
        <v>59.027736441739826</v>
      </c>
      <c r="AW67" s="12">
        <f t="shared" si="24"/>
        <v>59.027736441739826</v>
      </c>
      <c r="AX67" s="8"/>
      <c r="AY67" s="13">
        <f>INDEX(Klima!$B$1:$E$520,MATCH(Vandbalance!$F67,Klima!$B$1:$B$520,0),MATCH(Vandbalance!$AY$11,Klima!$B$1:$E$1,0))</f>
        <v>0</v>
      </c>
      <c r="AZ67" s="13">
        <f t="shared" si="59"/>
        <v>0</v>
      </c>
      <c r="BA67" s="13">
        <f t="shared" si="25"/>
        <v>0</v>
      </c>
      <c r="BC67" s="16">
        <f>INDEX(Klima!$B$1:$E$520,MATCH(Vandbalance!$F67,Klima!$B$1:$B$520,0),MATCH($BC$11,Klima!$B$1:$E$1,0))</f>
        <v>4.23164558410644</v>
      </c>
      <c r="BD67" s="16"/>
      <c r="BE67" s="16">
        <f t="shared" si="26"/>
        <v>0.21068142063447595</v>
      </c>
      <c r="BF67" s="16">
        <f t="shared" si="27"/>
        <v>4.0209641634719642</v>
      </c>
      <c r="BG67" s="16">
        <f t="shared" si="28"/>
        <v>4.0209641634719642</v>
      </c>
      <c r="BH67" s="16">
        <f t="shared" si="29"/>
        <v>0</v>
      </c>
      <c r="BI67" s="2"/>
      <c r="BJ67" s="16">
        <f t="shared" si="30"/>
        <v>1.7304977219632933E-2</v>
      </c>
      <c r="BK67" s="5">
        <f t="shared" si="60"/>
        <v>1.7304977219632933E-2</v>
      </c>
      <c r="BL67" s="5">
        <f t="shared" si="31"/>
        <v>1.7304977219632933E-2</v>
      </c>
      <c r="BM67" s="5">
        <f t="shared" si="32"/>
        <v>93.637464428381151</v>
      </c>
      <c r="BN67" s="5">
        <f t="shared" si="61"/>
        <v>1.7304977219632933E-2</v>
      </c>
      <c r="BO67" s="5">
        <f t="shared" si="33"/>
        <v>93.637464428381151</v>
      </c>
      <c r="BP67" s="5">
        <f t="shared" si="34"/>
        <v>1.7304977219632933E-2</v>
      </c>
      <c r="BQ67" s="5"/>
      <c r="BR67" s="16">
        <f t="shared" si="35"/>
        <v>0</v>
      </c>
      <c r="BS67" s="5">
        <f t="shared" si="36"/>
        <v>0</v>
      </c>
      <c r="BT67" s="5"/>
      <c r="BU67" s="13">
        <f t="shared" si="37"/>
        <v>0</v>
      </c>
      <c r="BV67" s="5">
        <f t="shared" si="38"/>
        <v>0</v>
      </c>
      <c r="BW67" s="5"/>
      <c r="BX67" s="13">
        <f t="shared" si="39"/>
        <v>0</v>
      </c>
      <c r="BY67" s="5"/>
      <c r="BZ67" s="16">
        <f t="shared" si="40"/>
        <v>4.0209641634719642</v>
      </c>
      <c r="CA67" s="16"/>
      <c r="CB67" s="29">
        <f t="shared" si="41"/>
        <v>0</v>
      </c>
      <c r="CC67" s="28">
        <f t="shared" si="42"/>
        <v>0</v>
      </c>
      <c r="CD67" s="28"/>
      <c r="CE67" s="16">
        <f t="shared" si="43"/>
        <v>2.4668642610260458</v>
      </c>
      <c r="CF67" s="31">
        <f t="shared" si="44"/>
        <v>34.592423009421687</v>
      </c>
      <c r="CG67" s="20"/>
      <c r="CH67" s="16">
        <f t="shared" si="45"/>
        <v>2.4668642610260458</v>
      </c>
      <c r="CI67" s="2">
        <f t="shared" si="62"/>
        <v>2.4668642610260458</v>
      </c>
      <c r="CJ67" s="5"/>
      <c r="CK67" s="13">
        <f t="shared" si="46"/>
        <v>2.4841692382456788</v>
      </c>
      <c r="CL67" s="13"/>
      <c r="CM67" s="13">
        <f t="shared" si="63"/>
        <v>0</v>
      </c>
      <c r="CN67" s="5">
        <f t="shared" si="47"/>
        <v>0</v>
      </c>
      <c r="CO67" s="5">
        <f t="shared" si="48"/>
        <v>0</v>
      </c>
      <c r="CP67" s="5"/>
      <c r="CQ67" s="13">
        <f t="shared" si="64"/>
        <v>0</v>
      </c>
      <c r="CR67" s="5">
        <f t="shared" si="49"/>
        <v>0</v>
      </c>
      <c r="CS67" s="5">
        <f t="shared" si="50"/>
        <v>0</v>
      </c>
      <c r="CT67" s="5"/>
      <c r="CU67">
        <f>INDEX(Tilladeligt_underskud,MATCH('Afgrødemodel 1'!$AU$2,Konstanter!$A$75:$A$90,0),MATCH('Afgrødemodel 1'!M63,Konstanter!$B$73:$F$73,0))</f>
        <v>50</v>
      </c>
      <c r="CV67">
        <f>INDEX(Utilladeligt_underskud,MATCH('Afgrødemodel 1'!$AU$2,Konstanter!$I$75:$I$90,0),MATCH('Afgrødemodel 1'!M63,Konstanter!$J$73:$N$73,0))</f>
        <v>95</v>
      </c>
      <c r="CW67">
        <f t="shared" si="65"/>
        <v>54.45</v>
      </c>
      <c r="CX67">
        <f t="shared" si="66"/>
        <v>103.455</v>
      </c>
      <c r="CY67" s="8">
        <f t="shared" si="67"/>
        <v>76.774441251604372</v>
      </c>
      <c r="CZ67" s="8">
        <f t="shared" si="68"/>
        <v>79.846704809864562</v>
      </c>
      <c r="DA67" s="8">
        <f t="shared" si="69"/>
        <v>79.846704809864562</v>
      </c>
    </row>
    <row r="68" spans="4:105" x14ac:dyDescent="0.2">
      <c r="D68" s="18">
        <f t="shared" si="70"/>
        <v>43245</v>
      </c>
      <c r="E68" s="18" t="str">
        <f>IF(G68=1,'Ark4'!$C$4,IF(G68=2,'Ark4'!$C$5,IF(G68=3,'Ark4'!$C$6,IF(G68=4,'Ark4'!$C$7,""))))</f>
        <v>Vårbyg</v>
      </c>
      <c r="F68" s="8">
        <f t="shared" si="51"/>
        <v>43245</v>
      </c>
      <c r="G68" s="2">
        <f>IF(AND($D68&gt;='Ark4'!$D$4,Vandbalance!$D68&lt;='Ark4'!$E$4),1,IF(AND(Vandbalance!$D68&gt;='Ark4'!$D$5,Vandbalance!$D68&lt;='Ark4'!$E$5),2,IF(AND(Vandbalance!$D68&gt;='Ark4'!$D$6,Vandbalance!$D68&lt;='Ark4'!$E$6),3,IF(AND(Vandbalance!$D68&gt;='Ark4'!$D$7,Vandbalance!$D68&lt;='Ark4'!$E$7),4,""))))</f>
        <v>1</v>
      </c>
      <c r="H68" s="2">
        <f t="shared" si="52"/>
        <v>5</v>
      </c>
      <c r="I68" s="2">
        <f>IF(G68=1,VLOOKUP($D68,'Afgrødemodel 1'!$AA$10:$AB$405,2,FALSE),IF(G68=2,VLOOKUP($D68,'Afgrødemodel 2'!$AA$10:$AB$405,2,FALSE),IF(G68=3,VLOOKUP($D68,'Afgrødemodel 3'!$AA$10:$AB$405,2,FALSE),IF(G68=4,VLOOKUP($D68,'Afgrødemodel 4'!$AA$10:$AB$405,2,FALSE),""))))</f>
        <v>5</v>
      </c>
      <c r="J68" s="2">
        <f>IF(G68=1,VLOOKUP($D68,'Afgrødemodel 1'!$AH$10:$AJ$405,3,FALSE),IF(G68=2,VLOOKUP($D68,'Afgrødemodel 2'!$AH$10:$AJ$405,3,FALSE),IF(G68=3,VLOOKUP($D68,'Afgrødemodel 3'!$AH$10:$AJ$405,3,FALSE),IF(G68=4,VLOOKUP($D68,'Afgrødemodel 4'!$AH$10:$AJ$405,3,FALSE),0))))</f>
        <v>0</v>
      </c>
      <c r="K68" s="2">
        <f>IF(G68=1,VLOOKUP($D68,'Afgrødemodel 1'!$AQ$10:$AR$405,2,FALSE),IF(G68=2,VLOOKUP($D68,'Afgrødemodel 2'!$AQ$10:$AR$405,2,FALSE),IF(G68=3,VLOOKUP($D68,'Afgrødemodel 3'!$AQ$10:$AR$405,2,FALSE),IF(G68=4,VLOOKUP($D68,'Afgrødemodel 4'!$AQ$10:$AR$405,2,FALSE),0))))</f>
        <v>570</v>
      </c>
      <c r="L68">
        <f>IF('Afgrødemodel 1'!$BB$4=0,300,'Afgrødemodel 1'!$BB$4)</f>
        <v>300</v>
      </c>
      <c r="M68">
        <f>IF(G68=1,MIN('Afgrødemodel 1'!$AW$44,'Afgrødemodel 1'!$AW$48),IF(G68=2,MIN('Afgrødemodel 2'!$AW$44,'Afgrødemodel 2'!$AW$48),IF(G68=3,MIN('Afgrødemodel 3'!$AW$44,'Afgrødemodel 3'!$AW$48),IF(G68=4,MIN('Afgrødemodel 4'!$AW$44,'Afgrødemodel 4'!$AW$48),""))))</f>
        <v>900</v>
      </c>
      <c r="N68" s="13">
        <f t="shared" si="0"/>
        <v>0</v>
      </c>
      <c r="O68" s="5">
        <f t="shared" si="1"/>
        <v>0</v>
      </c>
      <c r="P68" s="13">
        <f t="shared" si="2"/>
        <v>0</v>
      </c>
      <c r="Q68" s="13">
        <f t="shared" si="3"/>
        <v>0</v>
      </c>
      <c r="R68" s="20"/>
      <c r="S68" s="13">
        <f t="shared" si="4"/>
        <v>0</v>
      </c>
      <c r="T68" s="13">
        <f t="shared" si="5"/>
        <v>0</v>
      </c>
      <c r="U68" s="13">
        <f t="shared" si="6"/>
        <v>0</v>
      </c>
      <c r="V68" s="5">
        <f t="shared" si="7"/>
        <v>0</v>
      </c>
      <c r="W68" s="5"/>
      <c r="X68" s="10">
        <f t="shared" si="53"/>
        <v>10</v>
      </c>
      <c r="Y68" s="12">
        <f t="shared" si="8"/>
        <v>0</v>
      </c>
      <c r="Z68" s="8">
        <f t="shared" si="9"/>
        <v>0</v>
      </c>
      <c r="AA68" s="13">
        <f t="shared" si="54"/>
        <v>0</v>
      </c>
      <c r="AB68" s="5">
        <f t="shared" si="10"/>
        <v>0</v>
      </c>
      <c r="AC68" s="5"/>
      <c r="AD68" s="16">
        <f t="shared" si="11"/>
        <v>2.5</v>
      </c>
      <c r="AE68" s="10">
        <f t="shared" si="55"/>
        <v>0</v>
      </c>
      <c r="AF68">
        <f t="shared" si="12"/>
        <v>0</v>
      </c>
      <c r="AG68" s="13">
        <f t="shared" si="13"/>
        <v>0</v>
      </c>
      <c r="AH68" s="13"/>
      <c r="AI68" s="14">
        <f t="shared" si="56"/>
        <v>111.60000000000002</v>
      </c>
      <c r="AJ68" s="4">
        <f t="shared" si="57"/>
        <v>119.70000000000002</v>
      </c>
      <c r="AK68" s="4">
        <f t="shared" si="14"/>
        <v>111.60000000000002</v>
      </c>
      <c r="AL68" s="15">
        <f t="shared" si="15"/>
        <v>34.69198207194956</v>
      </c>
      <c r="AM68" s="7">
        <f t="shared" si="16"/>
        <v>32.922060204967437</v>
      </c>
      <c r="AN68" s="7">
        <f t="shared" si="71"/>
        <v>34.69198207194956</v>
      </c>
      <c r="AO68" s="15">
        <f t="shared" si="18"/>
        <v>34.69198207194956</v>
      </c>
      <c r="AP68" s="17">
        <f t="shared" si="19"/>
        <v>34.676214568496306</v>
      </c>
      <c r="AQ68" s="15">
        <f t="shared" si="20"/>
        <v>32.312813509523679</v>
      </c>
      <c r="AR68" s="15">
        <f t="shared" si="21"/>
        <v>32.312813509523679</v>
      </c>
      <c r="AS68" s="15"/>
      <c r="AT68" s="12">
        <f t="shared" si="58"/>
        <v>59.400000000000006</v>
      </c>
      <c r="AU68" s="12">
        <f t="shared" si="22"/>
        <v>56.461313118185906</v>
      </c>
      <c r="AV68" s="12">
        <f t="shared" si="23"/>
        <v>56.461313118185899</v>
      </c>
      <c r="AW68" s="12">
        <f t="shared" si="24"/>
        <v>56.461313118185899</v>
      </c>
      <c r="AX68" s="8"/>
      <c r="AY68" s="13">
        <f>INDEX(Klima!$B$1:$E$520,MATCH(Vandbalance!$F68,Klima!$B$1:$B$520,0),MATCH(Vandbalance!$AY$11,Klima!$B$1:$E$1,0))</f>
        <v>0</v>
      </c>
      <c r="AZ68" s="13">
        <f t="shared" si="59"/>
        <v>0</v>
      </c>
      <c r="BA68" s="13">
        <f t="shared" si="25"/>
        <v>0</v>
      </c>
      <c r="BC68" s="16">
        <f>INDEX(Klima!$B$1:$E$520,MATCH(Vandbalance!$F68,Klima!$B$1:$B$520,0),MATCH($BC$11,Klima!$B$1:$E$1,0))</f>
        <v>3.9607594013214098</v>
      </c>
      <c r="BD68" s="16"/>
      <c r="BE68" s="16">
        <f t="shared" si="26"/>
        <v>0.19719477940115734</v>
      </c>
      <c r="BF68" s="16">
        <f t="shared" si="27"/>
        <v>3.7635646219202523</v>
      </c>
      <c r="BG68" s="16">
        <f t="shared" si="28"/>
        <v>3.7635646219202523</v>
      </c>
      <c r="BH68" s="16">
        <f t="shared" si="29"/>
        <v>0</v>
      </c>
      <c r="BI68" s="2"/>
      <c r="BJ68" s="16">
        <f t="shared" si="30"/>
        <v>1.5767503453252053E-2</v>
      </c>
      <c r="BK68" s="5">
        <f t="shared" si="60"/>
        <v>1.5767503453252053E-2</v>
      </c>
      <c r="BL68" s="5">
        <f t="shared" si="31"/>
        <v>1.5767503453252053E-2</v>
      </c>
      <c r="BM68" s="5">
        <f t="shared" si="32"/>
        <v>91.153295190135466</v>
      </c>
      <c r="BN68" s="5">
        <f t="shared" si="61"/>
        <v>1.5767503453252053E-2</v>
      </c>
      <c r="BO68" s="5">
        <f t="shared" si="33"/>
        <v>91.153295190135466</v>
      </c>
      <c r="BP68" s="5">
        <f t="shared" si="34"/>
        <v>1.5767503453252053E-2</v>
      </c>
      <c r="BQ68" s="5"/>
      <c r="BR68" s="16">
        <f t="shared" si="35"/>
        <v>0</v>
      </c>
      <c r="BS68" s="5">
        <f t="shared" si="36"/>
        <v>0</v>
      </c>
      <c r="BT68" s="5"/>
      <c r="BU68" s="13">
        <f t="shared" si="37"/>
        <v>0</v>
      </c>
      <c r="BV68" s="5">
        <f t="shared" si="38"/>
        <v>0</v>
      </c>
      <c r="BW68" s="5"/>
      <c r="BX68" s="13">
        <f t="shared" si="39"/>
        <v>0</v>
      </c>
      <c r="BY68" s="5"/>
      <c r="BZ68" s="16">
        <f t="shared" si="40"/>
        <v>3.7635646219202523</v>
      </c>
      <c r="CA68" s="16"/>
      <c r="CB68" s="29">
        <f t="shared" si="41"/>
        <v>0</v>
      </c>
      <c r="CC68" s="28">
        <f t="shared" si="42"/>
        <v>0</v>
      </c>
      <c r="CD68" s="28"/>
      <c r="CE68" s="16">
        <f t="shared" si="43"/>
        <v>2.3634010589726273</v>
      </c>
      <c r="CF68" s="31">
        <f t="shared" si="44"/>
        <v>34.676214568496306</v>
      </c>
      <c r="CG68" s="20"/>
      <c r="CH68" s="16">
        <f t="shared" si="45"/>
        <v>2.3634010589726273</v>
      </c>
      <c r="CI68" s="2">
        <f t="shared" si="62"/>
        <v>2.3634010589726273</v>
      </c>
      <c r="CJ68" s="5"/>
      <c r="CK68" s="13">
        <f t="shared" si="46"/>
        <v>2.3791685624258792</v>
      </c>
      <c r="CL68" s="13"/>
      <c r="CM68" s="13">
        <f t="shared" si="63"/>
        <v>0</v>
      </c>
      <c r="CN68" s="5">
        <f t="shared" si="47"/>
        <v>0</v>
      </c>
      <c r="CO68" s="5">
        <f t="shared" si="48"/>
        <v>0</v>
      </c>
      <c r="CP68" s="5"/>
      <c r="CQ68" s="13">
        <f t="shared" si="64"/>
        <v>0</v>
      </c>
      <c r="CR68" s="5">
        <f t="shared" si="49"/>
        <v>0</v>
      </c>
      <c r="CS68" s="5">
        <f t="shared" si="50"/>
        <v>0</v>
      </c>
      <c r="CT68" s="5"/>
      <c r="CU68">
        <f>INDEX(Tilladeligt_underskud,MATCH('Afgrødemodel 1'!$AU$2,Konstanter!$A$75:$A$90,0),MATCH('Afgrødemodel 1'!M64,Konstanter!$B$73:$F$73,0))</f>
        <v>50</v>
      </c>
      <c r="CV68">
        <f>INDEX(Utilladeligt_underskud,MATCH('Afgrødemodel 1'!$AU$2,Konstanter!$I$75:$I$90,0),MATCH('Afgrødemodel 1'!M64,Konstanter!$J$73:$N$73,0))</f>
        <v>95</v>
      </c>
      <c r="CW68">
        <f t="shared" si="65"/>
        <v>55.800000000000011</v>
      </c>
      <c r="CX68">
        <f t="shared" si="66"/>
        <v>106.02000000000001</v>
      </c>
      <c r="CY68" s="8">
        <f t="shared" si="67"/>
        <v>79.287186490476344</v>
      </c>
      <c r="CZ68" s="8">
        <f t="shared" si="68"/>
        <v>82.225873372290451</v>
      </c>
      <c r="DA68" s="8">
        <f t="shared" si="69"/>
        <v>82.225873372290451</v>
      </c>
    </row>
    <row r="69" spans="4:105" x14ac:dyDescent="0.2">
      <c r="D69" s="18">
        <f t="shared" si="70"/>
        <v>43246</v>
      </c>
      <c r="E69" s="18" t="str">
        <f>IF(G69=1,'Ark4'!$C$4,IF(G69=2,'Ark4'!$C$5,IF(G69=3,'Ark4'!$C$6,IF(G69=4,'Ark4'!$C$7,""))))</f>
        <v>Vårbyg</v>
      </c>
      <c r="F69" s="8">
        <f t="shared" si="51"/>
        <v>43246</v>
      </c>
      <c r="G69" s="2">
        <f>IF(AND($D69&gt;='Ark4'!$D$4,Vandbalance!$D69&lt;='Ark4'!$E$4),1,IF(AND(Vandbalance!$D69&gt;='Ark4'!$D$5,Vandbalance!$D69&lt;='Ark4'!$E$5),2,IF(AND(Vandbalance!$D69&gt;='Ark4'!$D$6,Vandbalance!$D69&lt;='Ark4'!$E$6),3,IF(AND(Vandbalance!$D69&gt;='Ark4'!$D$7,Vandbalance!$D69&lt;='Ark4'!$E$7),4,""))))</f>
        <v>1</v>
      </c>
      <c r="H69" s="2">
        <f t="shared" si="52"/>
        <v>5</v>
      </c>
      <c r="I69" s="2">
        <f>IF(G69=1,VLOOKUP($D69,'Afgrødemodel 1'!$AA$10:$AB$405,2,FALSE),IF(G69=2,VLOOKUP($D69,'Afgrødemodel 2'!$AA$10:$AB$405,2,FALSE),IF(G69=3,VLOOKUP($D69,'Afgrødemodel 3'!$AA$10:$AB$405,2,FALSE),IF(G69=4,VLOOKUP($D69,'Afgrødemodel 4'!$AA$10:$AB$405,2,FALSE),""))))</f>
        <v>5</v>
      </c>
      <c r="J69" s="2">
        <f>IF(G69=1,VLOOKUP($D69,'Afgrødemodel 1'!$AH$10:$AJ$405,3,FALSE),IF(G69=2,VLOOKUP($D69,'Afgrødemodel 2'!$AH$10:$AJ$405,3,FALSE),IF(G69=3,VLOOKUP($D69,'Afgrødemodel 3'!$AH$10:$AJ$405,3,FALSE),IF(G69=4,VLOOKUP($D69,'Afgrødemodel 4'!$AH$10:$AJ$405,3,FALSE),0))))</f>
        <v>0</v>
      </c>
      <c r="K69" s="2">
        <f>IF(G69=1,VLOOKUP($D69,'Afgrødemodel 1'!$AQ$10:$AR$405,2,FALSE),IF(G69=2,VLOOKUP($D69,'Afgrødemodel 2'!$AQ$10:$AR$405,2,FALSE),IF(G69=3,VLOOKUP($D69,'Afgrødemodel 3'!$AQ$10:$AR$405,2,FALSE),IF(G69=4,VLOOKUP($D69,'Afgrødemodel 4'!$AQ$10:$AR$405,2,FALSE),0))))</f>
        <v>585</v>
      </c>
      <c r="L69">
        <f>IF('Afgrødemodel 1'!$BB$4=0,300,'Afgrødemodel 1'!$BB$4)</f>
        <v>300</v>
      </c>
      <c r="M69">
        <f>IF(G69=1,MIN('Afgrødemodel 1'!$AW$44,'Afgrødemodel 1'!$AW$48),IF(G69=2,MIN('Afgrødemodel 2'!$AW$44,'Afgrødemodel 2'!$AW$48),IF(G69=3,MIN('Afgrødemodel 3'!$AW$44,'Afgrødemodel 3'!$AW$48),IF(G69=4,MIN('Afgrødemodel 4'!$AW$44,'Afgrødemodel 4'!$AW$48),""))))</f>
        <v>900</v>
      </c>
      <c r="N69" s="13">
        <f t="shared" si="0"/>
        <v>0</v>
      </c>
      <c r="O69" s="5">
        <f t="shared" si="1"/>
        <v>0</v>
      </c>
      <c r="P69" s="13">
        <f t="shared" si="2"/>
        <v>0</v>
      </c>
      <c r="Q69" s="13">
        <f t="shared" si="3"/>
        <v>0</v>
      </c>
      <c r="R69" s="20"/>
      <c r="S69" s="13">
        <f t="shared" si="4"/>
        <v>0</v>
      </c>
      <c r="T69" s="13">
        <f t="shared" si="5"/>
        <v>0</v>
      </c>
      <c r="U69" s="13">
        <f t="shared" si="6"/>
        <v>0</v>
      </c>
      <c r="V69" s="5">
        <f t="shared" si="7"/>
        <v>0</v>
      </c>
      <c r="W69" s="5"/>
      <c r="X69" s="10">
        <f t="shared" si="53"/>
        <v>10</v>
      </c>
      <c r="Y69" s="12">
        <f t="shared" si="8"/>
        <v>0</v>
      </c>
      <c r="Z69" s="8">
        <f t="shared" si="9"/>
        <v>0</v>
      </c>
      <c r="AA69" s="13">
        <f t="shared" si="54"/>
        <v>0</v>
      </c>
      <c r="AB69" s="5">
        <f t="shared" si="10"/>
        <v>0</v>
      </c>
      <c r="AC69" s="5"/>
      <c r="AD69" s="16">
        <f t="shared" si="11"/>
        <v>2.5</v>
      </c>
      <c r="AE69" s="10">
        <f t="shared" si="55"/>
        <v>0</v>
      </c>
      <c r="AF69">
        <f t="shared" si="12"/>
        <v>0</v>
      </c>
      <c r="AG69" s="13">
        <f t="shared" si="13"/>
        <v>0</v>
      </c>
      <c r="AH69" s="13"/>
      <c r="AI69" s="14">
        <f t="shared" si="56"/>
        <v>114.30000000000001</v>
      </c>
      <c r="AJ69" s="4">
        <f t="shared" si="57"/>
        <v>122.85000000000001</v>
      </c>
      <c r="AK69" s="4">
        <f t="shared" si="14"/>
        <v>114.30000000000001</v>
      </c>
      <c r="AL69" s="15">
        <f t="shared" si="15"/>
        <v>34.87923683307757</v>
      </c>
      <c r="AM69" s="7">
        <f t="shared" si="16"/>
        <v>33.09457512668957</v>
      </c>
      <c r="AN69" s="7">
        <f t="shared" si="71"/>
        <v>34.87923683307757</v>
      </c>
      <c r="AO69" s="15">
        <f t="shared" si="18"/>
        <v>34.87923683307757</v>
      </c>
      <c r="AP69" s="17">
        <f t="shared" si="19"/>
        <v>34.859925325982971</v>
      </c>
      <c r="AQ69" s="15">
        <f t="shared" si="20"/>
        <v>32.321122572639325</v>
      </c>
      <c r="AR69" s="15">
        <f t="shared" si="21"/>
        <v>32.321122572639325</v>
      </c>
      <c r="AS69" s="15"/>
      <c r="AT69" s="12">
        <f t="shared" si="58"/>
        <v>56.700000000000017</v>
      </c>
      <c r="AU69" s="12">
        <f t="shared" si="22"/>
        <v>53.894889794632007</v>
      </c>
      <c r="AV69" s="12">
        <f t="shared" si="23"/>
        <v>53.894889794632007</v>
      </c>
      <c r="AW69" s="12">
        <f t="shared" si="24"/>
        <v>53.894889794632007</v>
      </c>
      <c r="AX69" s="8"/>
      <c r="AY69" s="13">
        <f>INDEX(Klima!$B$1:$E$520,MATCH(Vandbalance!$F69,Klima!$B$1:$B$520,0),MATCH(Vandbalance!$AY$11,Klima!$B$1:$E$1,0))</f>
        <v>0</v>
      </c>
      <c r="AZ69" s="13">
        <f t="shared" si="59"/>
        <v>0</v>
      </c>
      <c r="BA69" s="13">
        <f t="shared" si="25"/>
        <v>0</v>
      </c>
      <c r="BC69" s="16">
        <f>INDEX(Klima!$B$1:$E$520,MATCH(Vandbalance!$F69,Klima!$B$1:$B$520,0),MATCH($BC$11,Klima!$B$1:$E$1,0))</f>
        <v>4.9810128211975098</v>
      </c>
      <c r="BD69" s="16"/>
      <c r="BE69" s="16">
        <f t="shared" si="26"/>
        <v>0.24799025261233554</v>
      </c>
      <c r="BF69" s="16">
        <f t="shared" si="27"/>
        <v>4.7330225685851746</v>
      </c>
      <c r="BG69" s="16">
        <f t="shared" si="28"/>
        <v>4.7330225685851746</v>
      </c>
      <c r="BH69" s="16">
        <f t="shared" si="29"/>
        <v>0</v>
      </c>
      <c r="BI69" s="2"/>
      <c r="BJ69" s="16">
        <f t="shared" si="30"/>
        <v>1.9311507094601013E-2</v>
      </c>
      <c r="BK69" s="5">
        <f t="shared" si="60"/>
        <v>1.9311507094601013E-2</v>
      </c>
      <c r="BL69" s="5">
        <f t="shared" si="31"/>
        <v>1.9311507094601013E-2</v>
      </c>
      <c r="BM69" s="5">
        <f t="shared" si="32"/>
        <v>88.774126627709578</v>
      </c>
      <c r="BN69" s="5">
        <f t="shared" si="61"/>
        <v>1.9311507094601013E-2</v>
      </c>
      <c r="BO69" s="5">
        <f t="shared" si="33"/>
        <v>88.774126627709578</v>
      </c>
      <c r="BP69" s="5">
        <f t="shared" si="34"/>
        <v>1.9311507094601013E-2</v>
      </c>
      <c r="BQ69" s="5"/>
      <c r="BR69" s="16">
        <f t="shared" si="35"/>
        <v>0</v>
      </c>
      <c r="BS69" s="5">
        <f t="shared" si="36"/>
        <v>0</v>
      </c>
      <c r="BT69" s="5"/>
      <c r="BU69" s="13">
        <f t="shared" si="37"/>
        <v>0</v>
      </c>
      <c r="BV69" s="5">
        <f t="shared" si="38"/>
        <v>0</v>
      </c>
      <c r="BW69" s="5"/>
      <c r="BX69" s="13">
        <f t="shared" si="39"/>
        <v>0</v>
      </c>
      <c r="BY69" s="5"/>
      <c r="BZ69" s="16">
        <f t="shared" si="40"/>
        <v>4.7330225685851746</v>
      </c>
      <c r="CA69" s="16"/>
      <c r="CB69" s="29">
        <f t="shared" si="41"/>
        <v>0</v>
      </c>
      <c r="CC69" s="28">
        <f t="shared" si="42"/>
        <v>0</v>
      </c>
      <c r="CD69" s="28"/>
      <c r="CE69" s="16">
        <f t="shared" si="43"/>
        <v>2.5388027533436492</v>
      </c>
      <c r="CF69" s="31">
        <f t="shared" si="44"/>
        <v>34.859925325982971</v>
      </c>
      <c r="CG69" s="20"/>
      <c r="CH69" s="16">
        <f t="shared" si="45"/>
        <v>2.5388027533436492</v>
      </c>
      <c r="CI69" s="2">
        <f t="shared" si="62"/>
        <v>2.5388027533436492</v>
      </c>
      <c r="CJ69" s="5"/>
      <c r="CK69" s="13">
        <f t="shared" si="46"/>
        <v>2.5581142604382503</v>
      </c>
      <c r="CL69" s="13"/>
      <c r="CM69" s="13">
        <f t="shared" si="63"/>
        <v>0</v>
      </c>
      <c r="CN69" s="5">
        <f t="shared" si="47"/>
        <v>0</v>
      </c>
      <c r="CO69" s="5">
        <f t="shared" si="48"/>
        <v>0</v>
      </c>
      <c r="CP69" s="5"/>
      <c r="CQ69" s="13">
        <f t="shared" si="64"/>
        <v>0</v>
      </c>
      <c r="CR69" s="5">
        <f t="shared" si="49"/>
        <v>0</v>
      </c>
      <c r="CS69" s="5">
        <f t="shared" si="50"/>
        <v>0</v>
      </c>
      <c r="CT69" s="5"/>
      <c r="CU69">
        <f>INDEX(Tilladeligt_underskud,MATCH('Afgrødemodel 1'!$AU$2,Konstanter!$A$75:$A$90,0),MATCH('Afgrødemodel 1'!M65,Konstanter!$B$73:$F$73,0))</f>
        <v>50</v>
      </c>
      <c r="CV69">
        <f>INDEX(Utilladeligt_underskud,MATCH('Afgrødemodel 1'!$AU$2,Konstanter!$I$75:$I$90,0),MATCH('Afgrødemodel 1'!M65,Konstanter!$J$73:$N$73,0))</f>
        <v>95</v>
      </c>
      <c r="CW69">
        <f t="shared" si="65"/>
        <v>57.150000000000006</v>
      </c>
      <c r="CX69">
        <f t="shared" si="66"/>
        <v>108.58500000000001</v>
      </c>
      <c r="CY69" s="8">
        <f t="shared" si="67"/>
        <v>81.978877427360686</v>
      </c>
      <c r="CZ69" s="8">
        <f t="shared" si="68"/>
        <v>84.783987632728696</v>
      </c>
      <c r="DA69" s="8">
        <f t="shared" si="69"/>
        <v>84.783987632728696</v>
      </c>
    </row>
    <row r="70" spans="4:105" x14ac:dyDescent="0.2">
      <c r="D70" s="18">
        <f t="shared" si="70"/>
        <v>43247</v>
      </c>
      <c r="E70" s="18" t="str">
        <f>IF(G70=1,'Ark4'!$C$4,IF(G70=2,'Ark4'!$C$5,IF(G70=3,'Ark4'!$C$6,IF(G70=4,'Ark4'!$C$7,""))))</f>
        <v>Vårbyg</v>
      </c>
      <c r="F70" s="8">
        <f t="shared" si="51"/>
        <v>43247</v>
      </c>
      <c r="G70" s="2">
        <f>IF(AND($D70&gt;='Ark4'!$D$4,Vandbalance!$D70&lt;='Ark4'!$E$4),1,IF(AND(Vandbalance!$D70&gt;='Ark4'!$D$5,Vandbalance!$D70&lt;='Ark4'!$E$5),2,IF(AND(Vandbalance!$D70&gt;='Ark4'!$D$6,Vandbalance!$D70&lt;='Ark4'!$E$6),3,IF(AND(Vandbalance!$D70&gt;='Ark4'!$D$7,Vandbalance!$D70&lt;='Ark4'!$E$7),4,""))))</f>
        <v>1</v>
      </c>
      <c r="H70" s="2">
        <f t="shared" si="52"/>
        <v>5</v>
      </c>
      <c r="I70" s="2">
        <f>IF(G70=1,VLOOKUP($D70,'Afgrødemodel 1'!$AA$10:$AB$405,2,FALSE),IF(G70=2,VLOOKUP($D70,'Afgrødemodel 2'!$AA$10:$AB$405,2,FALSE),IF(G70=3,VLOOKUP($D70,'Afgrødemodel 3'!$AA$10:$AB$405,2,FALSE),IF(G70=4,VLOOKUP($D70,'Afgrødemodel 4'!$AA$10:$AB$405,2,FALSE),""))))</f>
        <v>5</v>
      </c>
      <c r="J70" s="2">
        <f>IF(G70=1,VLOOKUP($D70,'Afgrødemodel 1'!$AH$10:$AJ$405,3,FALSE),IF(G70=2,VLOOKUP($D70,'Afgrødemodel 2'!$AH$10:$AJ$405,3,FALSE),IF(G70=3,VLOOKUP($D70,'Afgrødemodel 3'!$AH$10:$AJ$405,3,FALSE),IF(G70=4,VLOOKUP($D70,'Afgrødemodel 4'!$AH$10:$AJ$405,3,FALSE),0))))</f>
        <v>0</v>
      </c>
      <c r="K70" s="2">
        <f>IF(G70=1,VLOOKUP($D70,'Afgrødemodel 1'!$AQ$10:$AR$405,2,FALSE),IF(G70=2,VLOOKUP($D70,'Afgrødemodel 2'!$AQ$10:$AR$405,2,FALSE),IF(G70=3,VLOOKUP($D70,'Afgrødemodel 3'!$AQ$10:$AR$405,2,FALSE),IF(G70=4,VLOOKUP($D70,'Afgrødemodel 4'!$AQ$10:$AR$405,2,FALSE),0))))</f>
        <v>600</v>
      </c>
      <c r="L70">
        <f>IF('Afgrødemodel 1'!$BB$4=0,300,'Afgrødemodel 1'!$BB$4)</f>
        <v>300</v>
      </c>
      <c r="M70">
        <f>IF(G70=1,MIN('Afgrødemodel 1'!$AW$44,'Afgrødemodel 1'!$AW$48),IF(G70=2,MIN('Afgrødemodel 2'!$AW$44,'Afgrødemodel 2'!$AW$48),IF(G70=3,MIN('Afgrødemodel 3'!$AW$44,'Afgrødemodel 3'!$AW$48),IF(G70=4,MIN('Afgrødemodel 4'!$AW$44,'Afgrødemodel 4'!$AW$48),""))))</f>
        <v>900</v>
      </c>
      <c r="N70" s="13">
        <f t="shared" si="0"/>
        <v>0</v>
      </c>
      <c r="O70" s="5">
        <f t="shared" si="1"/>
        <v>0</v>
      </c>
      <c r="P70" s="13">
        <f t="shared" si="2"/>
        <v>0</v>
      </c>
      <c r="Q70" s="13">
        <f t="shared" si="3"/>
        <v>0</v>
      </c>
      <c r="R70" s="20"/>
      <c r="S70" s="13">
        <f t="shared" si="4"/>
        <v>0</v>
      </c>
      <c r="T70" s="13">
        <f t="shared" si="5"/>
        <v>0</v>
      </c>
      <c r="U70" s="13">
        <f t="shared" si="6"/>
        <v>0</v>
      </c>
      <c r="V70" s="5">
        <f t="shared" si="7"/>
        <v>0</v>
      </c>
      <c r="W70" s="5"/>
      <c r="X70" s="10">
        <f t="shared" si="53"/>
        <v>10</v>
      </c>
      <c r="Y70" s="12">
        <f t="shared" si="8"/>
        <v>0</v>
      </c>
      <c r="Z70" s="8">
        <f t="shared" si="9"/>
        <v>0</v>
      </c>
      <c r="AA70" s="13">
        <f t="shared" si="54"/>
        <v>0</v>
      </c>
      <c r="AB70" s="5">
        <f t="shared" si="10"/>
        <v>0</v>
      </c>
      <c r="AC70" s="5"/>
      <c r="AD70" s="16">
        <f t="shared" si="11"/>
        <v>2.5</v>
      </c>
      <c r="AE70" s="10">
        <f t="shared" si="55"/>
        <v>0</v>
      </c>
      <c r="AF70">
        <f t="shared" si="12"/>
        <v>0</v>
      </c>
      <c r="AG70" s="13">
        <f t="shared" si="13"/>
        <v>0</v>
      </c>
      <c r="AH70" s="13"/>
      <c r="AI70" s="14">
        <f t="shared" si="56"/>
        <v>117.00000000000001</v>
      </c>
      <c r="AJ70" s="4">
        <f t="shared" si="57"/>
        <v>126.00000000000001</v>
      </c>
      <c r="AK70" s="4">
        <f t="shared" si="14"/>
        <v>117.00000000000001</v>
      </c>
      <c r="AL70" s="15">
        <f t="shared" si="15"/>
        <v>34.887545896193231</v>
      </c>
      <c r="AM70" s="7">
        <f t="shared" si="16"/>
        <v>33.084613657032378</v>
      </c>
      <c r="AN70" s="7">
        <f t="shared" si="71"/>
        <v>34.887545896193231</v>
      </c>
      <c r="AO70" s="15">
        <f t="shared" si="18"/>
        <v>34.887545896193231</v>
      </c>
      <c r="AP70" s="17">
        <f t="shared" si="19"/>
        <v>34.870401848288068</v>
      </c>
      <c r="AQ70" s="15">
        <f t="shared" si="20"/>
        <v>32.453291341577476</v>
      </c>
      <c r="AR70" s="15">
        <f t="shared" si="21"/>
        <v>32.453291341577476</v>
      </c>
      <c r="AS70" s="15"/>
      <c r="AT70" s="12">
        <f t="shared" si="58"/>
        <v>54.000000000000014</v>
      </c>
      <c r="AU70" s="12">
        <f t="shared" si="22"/>
        <v>51.328466471078102</v>
      </c>
      <c r="AV70" s="12">
        <f t="shared" si="23"/>
        <v>51.328466471078102</v>
      </c>
      <c r="AW70" s="12">
        <f t="shared" si="24"/>
        <v>51.328466471078102</v>
      </c>
      <c r="AX70" s="8"/>
      <c r="AY70" s="13">
        <f>INDEX(Klima!$B$1:$E$520,MATCH(Vandbalance!$F70,Klima!$B$1:$B$520,0),MATCH(Vandbalance!$AY$11,Klima!$B$1:$E$1,0))</f>
        <v>0</v>
      </c>
      <c r="AZ70" s="13">
        <f t="shared" si="59"/>
        <v>0</v>
      </c>
      <c r="BA70" s="13">
        <f t="shared" si="25"/>
        <v>0</v>
      </c>
      <c r="BC70" s="16">
        <f>INDEX(Klima!$B$1:$E$520,MATCH(Vandbalance!$F70,Klima!$B$1:$B$520,0),MATCH($BC$11,Klima!$B$1:$E$1,0))</f>
        <v>4.5531644821166903</v>
      </c>
      <c r="BD70" s="16"/>
      <c r="BE70" s="16">
        <f t="shared" si="26"/>
        <v>0.22668891862723006</v>
      </c>
      <c r="BF70" s="16">
        <f t="shared" si="27"/>
        <v>4.3264755634894607</v>
      </c>
      <c r="BG70" s="16">
        <f t="shared" si="28"/>
        <v>4.3264755634894607</v>
      </c>
      <c r="BH70" s="16">
        <f t="shared" si="29"/>
        <v>0</v>
      </c>
      <c r="BI70" s="2"/>
      <c r="BJ70" s="16">
        <f t="shared" si="30"/>
        <v>1.7144047905165462E-2</v>
      </c>
      <c r="BK70" s="5">
        <f t="shared" si="60"/>
        <v>1.7144047905165462E-2</v>
      </c>
      <c r="BL70" s="5">
        <f t="shared" si="31"/>
        <v>1.7144047905165462E-2</v>
      </c>
      <c r="BM70" s="5">
        <f t="shared" si="32"/>
        <v>86.216012367271333</v>
      </c>
      <c r="BN70" s="5">
        <f t="shared" si="61"/>
        <v>1.7144047905165462E-2</v>
      </c>
      <c r="BO70" s="5">
        <f t="shared" si="33"/>
        <v>86.216012367271333</v>
      </c>
      <c r="BP70" s="5">
        <f t="shared" si="34"/>
        <v>1.7144047905165462E-2</v>
      </c>
      <c r="BQ70" s="5"/>
      <c r="BR70" s="16">
        <f t="shared" si="35"/>
        <v>0</v>
      </c>
      <c r="BS70" s="5">
        <f t="shared" si="36"/>
        <v>0</v>
      </c>
      <c r="BT70" s="5"/>
      <c r="BU70" s="13">
        <f t="shared" si="37"/>
        <v>0</v>
      </c>
      <c r="BV70" s="5">
        <f t="shared" si="38"/>
        <v>0</v>
      </c>
      <c r="BW70" s="5"/>
      <c r="BX70" s="13">
        <f t="shared" si="39"/>
        <v>0</v>
      </c>
      <c r="BY70" s="5"/>
      <c r="BZ70" s="16">
        <f t="shared" si="40"/>
        <v>4.3264755634894607</v>
      </c>
      <c r="CA70" s="16"/>
      <c r="CB70" s="29">
        <f t="shared" si="41"/>
        <v>0</v>
      </c>
      <c r="CC70" s="28">
        <f t="shared" si="42"/>
        <v>0</v>
      </c>
      <c r="CD70" s="28"/>
      <c r="CE70" s="16">
        <f t="shared" si="43"/>
        <v>2.4171105067105954</v>
      </c>
      <c r="CF70" s="31">
        <f t="shared" si="44"/>
        <v>34.870401848288068</v>
      </c>
      <c r="CG70" s="20"/>
      <c r="CH70" s="16">
        <f t="shared" si="45"/>
        <v>2.4171105067105954</v>
      </c>
      <c r="CI70" s="2">
        <f t="shared" si="62"/>
        <v>2.4171105067105954</v>
      </c>
      <c r="CJ70" s="5"/>
      <c r="CK70" s="13">
        <f t="shared" si="46"/>
        <v>2.434254554615761</v>
      </c>
      <c r="CL70" s="13"/>
      <c r="CM70" s="13">
        <f t="shared" si="63"/>
        <v>0</v>
      </c>
      <c r="CN70" s="5">
        <f t="shared" si="47"/>
        <v>0</v>
      </c>
      <c r="CO70" s="5">
        <f t="shared" si="48"/>
        <v>0</v>
      </c>
      <c r="CP70" s="5"/>
      <c r="CQ70" s="13">
        <f t="shared" si="64"/>
        <v>0</v>
      </c>
      <c r="CR70" s="5">
        <f t="shared" si="49"/>
        <v>0</v>
      </c>
      <c r="CS70" s="5">
        <f t="shared" si="50"/>
        <v>0</v>
      </c>
      <c r="CT70" s="5"/>
      <c r="CU70">
        <f>INDEX(Tilladeligt_underskud,MATCH('Afgrødemodel 1'!$AU$2,Konstanter!$A$75:$A$90,0),MATCH('Afgrødemodel 1'!M66,Konstanter!$B$73:$F$73,0))</f>
        <v>50</v>
      </c>
      <c r="CV70">
        <f>INDEX(Utilladeligt_underskud,MATCH('Afgrødemodel 1'!$AU$2,Konstanter!$I$75:$I$90,0),MATCH('Afgrødemodel 1'!M66,Konstanter!$J$73:$N$73,0))</f>
        <v>95</v>
      </c>
      <c r="CW70">
        <f t="shared" si="65"/>
        <v>58.500000000000007</v>
      </c>
      <c r="CX70">
        <f t="shared" si="66"/>
        <v>111.15</v>
      </c>
      <c r="CY70" s="8">
        <f t="shared" si="67"/>
        <v>84.546708658422546</v>
      </c>
      <c r="CZ70" s="8">
        <f t="shared" si="68"/>
        <v>87.218242187344458</v>
      </c>
      <c r="DA70" s="8">
        <f t="shared" si="69"/>
        <v>87.218242187344458</v>
      </c>
    </row>
    <row r="71" spans="4:105" x14ac:dyDescent="0.2">
      <c r="D71" s="18">
        <f t="shared" si="70"/>
        <v>43248</v>
      </c>
      <c r="E71" s="18" t="str">
        <f>IF(G71=1,'Ark4'!$C$4,IF(G71=2,'Ark4'!$C$5,IF(G71=3,'Ark4'!$C$6,IF(G71=4,'Ark4'!$C$7,""))))</f>
        <v>Vårbyg</v>
      </c>
      <c r="F71" s="8">
        <f t="shared" si="51"/>
        <v>43248</v>
      </c>
      <c r="G71" s="2">
        <f>IF(AND($D71&gt;='Ark4'!$D$4,Vandbalance!$D71&lt;='Ark4'!$E$4),1,IF(AND(Vandbalance!$D71&gt;='Ark4'!$D$5,Vandbalance!$D71&lt;='Ark4'!$E$5),2,IF(AND(Vandbalance!$D71&gt;='Ark4'!$D$6,Vandbalance!$D71&lt;='Ark4'!$E$6),3,IF(AND(Vandbalance!$D71&gt;='Ark4'!$D$7,Vandbalance!$D71&lt;='Ark4'!$E$7),4,""))))</f>
        <v>1</v>
      </c>
      <c r="H71" s="2">
        <f t="shared" si="52"/>
        <v>5</v>
      </c>
      <c r="I71" s="2">
        <f>IF(G71=1,VLOOKUP($D71,'Afgrødemodel 1'!$AA$10:$AB$405,2,FALSE),IF(G71=2,VLOOKUP($D71,'Afgrødemodel 2'!$AA$10:$AB$405,2,FALSE),IF(G71=3,VLOOKUP($D71,'Afgrødemodel 3'!$AA$10:$AB$405,2,FALSE),IF(G71=4,VLOOKUP($D71,'Afgrødemodel 4'!$AA$10:$AB$405,2,FALSE),""))))</f>
        <v>5</v>
      </c>
      <c r="J71" s="2">
        <f>IF(G71=1,VLOOKUP($D71,'Afgrødemodel 1'!$AH$10:$AJ$405,3,FALSE),IF(G71=2,VLOOKUP($D71,'Afgrødemodel 2'!$AH$10:$AJ$405,3,FALSE),IF(G71=3,VLOOKUP($D71,'Afgrødemodel 3'!$AH$10:$AJ$405,3,FALSE),IF(G71=4,VLOOKUP($D71,'Afgrødemodel 4'!$AH$10:$AJ$405,3,FALSE),0))))</f>
        <v>0</v>
      </c>
      <c r="K71" s="2">
        <f>IF(G71=1,VLOOKUP($D71,'Afgrødemodel 1'!$AQ$10:$AR$405,2,FALSE),IF(G71=2,VLOOKUP($D71,'Afgrødemodel 2'!$AQ$10:$AR$405,2,FALSE),IF(G71=3,VLOOKUP($D71,'Afgrødemodel 3'!$AQ$10:$AR$405,2,FALSE),IF(G71=4,VLOOKUP($D71,'Afgrødemodel 4'!$AQ$10:$AR$405,2,FALSE),0))))</f>
        <v>615</v>
      </c>
      <c r="L71">
        <f>IF('Afgrødemodel 1'!$BB$4=0,300,'Afgrødemodel 1'!$BB$4)</f>
        <v>300</v>
      </c>
      <c r="M71">
        <f>IF(G71=1,MIN('Afgrødemodel 1'!$AW$44,'Afgrødemodel 1'!$AW$48),IF(G71=2,MIN('Afgrødemodel 2'!$AW$44,'Afgrødemodel 2'!$AW$48),IF(G71=3,MIN('Afgrødemodel 3'!$AW$44,'Afgrødemodel 3'!$AW$48),IF(G71=4,MIN('Afgrødemodel 4'!$AW$44,'Afgrødemodel 4'!$AW$48),""))))</f>
        <v>900</v>
      </c>
      <c r="N71" s="13">
        <f t="shared" si="0"/>
        <v>0</v>
      </c>
      <c r="O71" s="5">
        <f t="shared" si="1"/>
        <v>2.1486695994209772</v>
      </c>
      <c r="P71" s="13">
        <f t="shared" si="2"/>
        <v>2.1486695994209772</v>
      </c>
      <c r="Q71" s="13">
        <f t="shared" si="3"/>
        <v>2.1486695994209772</v>
      </c>
      <c r="R71" s="20"/>
      <c r="S71" s="13">
        <f t="shared" si="4"/>
        <v>0</v>
      </c>
      <c r="T71" s="13">
        <f t="shared" si="5"/>
        <v>2.1486695994209772</v>
      </c>
      <c r="U71" s="13">
        <f t="shared" si="6"/>
        <v>0</v>
      </c>
      <c r="V71" s="5">
        <f t="shared" si="7"/>
        <v>0</v>
      </c>
      <c r="W71" s="5"/>
      <c r="X71" s="10">
        <f t="shared" si="53"/>
        <v>10</v>
      </c>
      <c r="Y71" s="12">
        <f t="shared" si="8"/>
        <v>2.4000000000000004</v>
      </c>
      <c r="Z71" s="8">
        <f t="shared" si="9"/>
        <v>2.4000000000000004</v>
      </c>
      <c r="AA71" s="13">
        <f t="shared" si="54"/>
        <v>2.1486695994209772</v>
      </c>
      <c r="AB71" s="5">
        <f t="shared" si="10"/>
        <v>2.1486695994209772</v>
      </c>
      <c r="AC71" s="5"/>
      <c r="AD71" s="16">
        <f t="shared" si="11"/>
        <v>2.5</v>
      </c>
      <c r="AE71" s="10">
        <f t="shared" si="55"/>
        <v>2.5</v>
      </c>
      <c r="AF71">
        <f t="shared" si="12"/>
        <v>4.9000000000000004</v>
      </c>
      <c r="AG71" s="13">
        <f t="shared" si="13"/>
        <v>0</v>
      </c>
      <c r="AH71" s="13"/>
      <c r="AI71" s="14">
        <f t="shared" si="56"/>
        <v>119.70000000000002</v>
      </c>
      <c r="AJ71" s="4">
        <f t="shared" si="57"/>
        <v>129.15</v>
      </c>
      <c r="AK71" s="4">
        <f t="shared" si="14"/>
        <v>119.70000000000002</v>
      </c>
      <c r="AL71" s="15">
        <f t="shared" si="15"/>
        <v>35.019714665131382</v>
      </c>
      <c r="AM71" s="7">
        <f t="shared" si="16"/>
        <v>33.202213449460032</v>
      </c>
      <c r="AN71" s="7">
        <f t="shared" si="71"/>
        <v>35.019714665131382</v>
      </c>
      <c r="AO71" s="15">
        <f t="shared" si="18"/>
        <v>37.41971466513138</v>
      </c>
      <c r="AP71" s="17">
        <f t="shared" si="19"/>
        <v>37.168384264552358</v>
      </c>
      <c r="AQ71" s="15">
        <f t="shared" si="20"/>
        <v>34.871613239960489</v>
      </c>
      <c r="AR71" s="15">
        <f t="shared" si="21"/>
        <v>34.871613239960489</v>
      </c>
      <c r="AS71" s="15"/>
      <c r="AT71" s="12">
        <f t="shared" si="58"/>
        <v>51.300000000000011</v>
      </c>
      <c r="AU71" s="12">
        <f t="shared" si="22"/>
        <v>48.762043147524196</v>
      </c>
      <c r="AV71" s="12">
        <f t="shared" si="23"/>
        <v>48.762043147524196</v>
      </c>
      <c r="AW71" s="12">
        <f t="shared" si="24"/>
        <v>48.762043147524196</v>
      </c>
      <c r="AX71" s="8"/>
      <c r="AY71" s="13">
        <f>INDEX(Klima!$B$1:$E$520,MATCH(Vandbalance!$F71,Klima!$B$1:$B$520,0),MATCH(Vandbalance!$AY$11,Klima!$B$1:$E$1,0))</f>
        <v>4.9000000000000004</v>
      </c>
      <c r="AZ71" s="13">
        <f t="shared" si="59"/>
        <v>-4.9000000000000004</v>
      </c>
      <c r="BA71" s="13">
        <f t="shared" si="25"/>
        <v>2.4000000000000004</v>
      </c>
      <c r="BC71" s="16">
        <f>INDEX(Klima!$B$1:$E$520,MATCH(Vandbalance!$F71,Klima!$B$1:$B$520,0),MATCH($BC$11,Klima!$B$1:$E$1,0))</f>
        <v>5.0481014251708896</v>
      </c>
      <c r="BD71" s="16"/>
      <c r="BE71" s="16">
        <f t="shared" si="26"/>
        <v>0.25133040057902306</v>
      </c>
      <c r="BF71" s="16">
        <f t="shared" si="27"/>
        <v>4.7967710245918669</v>
      </c>
      <c r="BG71" s="16">
        <f t="shared" si="28"/>
        <v>4.7967710245918669</v>
      </c>
      <c r="BH71" s="16">
        <f t="shared" si="29"/>
        <v>0</v>
      </c>
      <c r="BI71" s="2"/>
      <c r="BJ71" s="16">
        <f t="shared" si="30"/>
        <v>0.25133040057902306</v>
      </c>
      <c r="BK71" s="5">
        <f t="shared" si="60"/>
        <v>2.4184709673265523</v>
      </c>
      <c r="BL71" s="5">
        <f t="shared" si="31"/>
        <v>2.4184709673265523</v>
      </c>
      <c r="BM71" s="5">
        <f t="shared" si="32"/>
        <v>83.78175781265557</v>
      </c>
      <c r="BN71" s="5">
        <f t="shared" si="61"/>
        <v>1.8470967326552117E-2</v>
      </c>
      <c r="BO71" s="5">
        <f t="shared" si="33"/>
        <v>86.181757812655576</v>
      </c>
      <c r="BP71" s="5">
        <f t="shared" si="34"/>
        <v>2.4184709673265523</v>
      </c>
      <c r="BQ71" s="5"/>
      <c r="BR71" s="16">
        <f t="shared" si="35"/>
        <v>2.5</v>
      </c>
      <c r="BS71" s="5">
        <f t="shared" si="36"/>
        <v>2.5</v>
      </c>
      <c r="BT71" s="5"/>
      <c r="BU71" s="13">
        <f t="shared" si="37"/>
        <v>0</v>
      </c>
      <c r="BV71" s="5">
        <f t="shared" si="38"/>
        <v>0</v>
      </c>
      <c r="BW71" s="5"/>
      <c r="BX71" s="13">
        <f t="shared" si="39"/>
        <v>2.5</v>
      </c>
      <c r="BY71" s="5"/>
      <c r="BZ71" s="16">
        <f t="shared" si="40"/>
        <v>2.2967710245918669</v>
      </c>
      <c r="CA71" s="16"/>
      <c r="CB71" s="29">
        <f t="shared" si="41"/>
        <v>2.2967710245918669</v>
      </c>
      <c r="CC71" s="28">
        <f t="shared" si="42"/>
        <v>2.1486695994209772</v>
      </c>
      <c r="CD71" s="28"/>
      <c r="CE71" s="16">
        <f t="shared" si="43"/>
        <v>1.8418089123190819</v>
      </c>
      <c r="CF71" s="31">
        <f t="shared" si="44"/>
        <v>37.168384264552358</v>
      </c>
      <c r="CG71" s="20"/>
      <c r="CH71" s="16">
        <f t="shared" si="45"/>
        <v>2.2967710245918669</v>
      </c>
      <c r="CI71" s="2">
        <f t="shared" si="62"/>
        <v>2.2967710245918669</v>
      </c>
      <c r="CJ71" s="5"/>
      <c r="CK71" s="13">
        <f t="shared" si="46"/>
        <v>5.0481014251708896</v>
      </c>
      <c r="CL71" s="13"/>
      <c r="CM71" s="13">
        <f t="shared" si="63"/>
        <v>0</v>
      </c>
      <c r="CN71" s="5">
        <f t="shared" si="47"/>
        <v>0</v>
      </c>
      <c r="CO71" s="5">
        <f t="shared" si="48"/>
        <v>0</v>
      </c>
      <c r="CP71" s="5"/>
      <c r="CQ71" s="13">
        <f t="shared" si="64"/>
        <v>0</v>
      </c>
      <c r="CR71" s="5">
        <f t="shared" si="49"/>
        <v>0</v>
      </c>
      <c r="CS71" s="5">
        <f t="shared" si="50"/>
        <v>0</v>
      </c>
      <c r="CT71" s="5"/>
      <c r="CU71">
        <f>INDEX(Tilladeligt_underskud,MATCH('Afgrødemodel 1'!$AU$2,Konstanter!$A$75:$A$90,0),MATCH('Afgrødemodel 1'!M67,Konstanter!$B$73:$F$73,0))</f>
        <v>50</v>
      </c>
      <c r="CV71">
        <f>INDEX(Utilladeligt_underskud,MATCH('Afgrødemodel 1'!$AU$2,Konstanter!$I$75:$I$90,0),MATCH('Afgrødemodel 1'!M67,Konstanter!$J$73:$N$73,0))</f>
        <v>95</v>
      </c>
      <c r="CW71">
        <f t="shared" si="65"/>
        <v>59.850000000000009</v>
      </c>
      <c r="CX71">
        <f t="shared" si="66"/>
        <v>113.71500000000002</v>
      </c>
      <c r="CY71" s="8">
        <f t="shared" si="67"/>
        <v>84.828386760039535</v>
      </c>
      <c r="CZ71" s="8">
        <f t="shared" si="68"/>
        <v>87.366343612515351</v>
      </c>
      <c r="DA71" s="8">
        <f t="shared" si="69"/>
        <v>87.366343612515351</v>
      </c>
    </row>
    <row r="72" spans="4:105" x14ac:dyDescent="0.2">
      <c r="D72" s="18">
        <f t="shared" si="70"/>
        <v>43249</v>
      </c>
      <c r="E72" s="18" t="str">
        <f>IF(G72=1,'Ark4'!$C$4,IF(G72=2,'Ark4'!$C$5,IF(G72=3,'Ark4'!$C$6,IF(G72=4,'Ark4'!$C$7,""))))</f>
        <v>Vårbyg</v>
      </c>
      <c r="F72" s="8">
        <f t="shared" si="51"/>
        <v>43249</v>
      </c>
      <c r="G72" s="2">
        <f>IF(AND($D72&gt;='Ark4'!$D$4,Vandbalance!$D72&lt;='Ark4'!$E$4),1,IF(AND(Vandbalance!$D72&gt;='Ark4'!$D$5,Vandbalance!$D72&lt;='Ark4'!$E$5),2,IF(AND(Vandbalance!$D72&gt;='Ark4'!$D$6,Vandbalance!$D72&lt;='Ark4'!$E$6),3,IF(AND(Vandbalance!$D72&gt;='Ark4'!$D$7,Vandbalance!$D72&lt;='Ark4'!$E$7),4,""))))</f>
        <v>1</v>
      </c>
      <c r="H72" s="2">
        <f t="shared" si="52"/>
        <v>5</v>
      </c>
      <c r="I72" s="2">
        <f>IF(G72=1,VLOOKUP($D72,'Afgrødemodel 1'!$AA$10:$AB$405,2,FALSE),IF(G72=2,VLOOKUP($D72,'Afgrødemodel 2'!$AA$10:$AB$405,2,FALSE),IF(G72=3,VLOOKUP($D72,'Afgrødemodel 3'!$AA$10:$AB$405,2,FALSE),IF(G72=4,VLOOKUP($D72,'Afgrødemodel 4'!$AA$10:$AB$405,2,FALSE),""))))</f>
        <v>5</v>
      </c>
      <c r="J72" s="2">
        <f>IF(G72=1,VLOOKUP($D72,'Afgrødemodel 1'!$AH$10:$AJ$405,3,FALSE),IF(G72=2,VLOOKUP($D72,'Afgrødemodel 2'!$AH$10:$AJ$405,3,FALSE),IF(G72=3,VLOOKUP($D72,'Afgrødemodel 3'!$AH$10:$AJ$405,3,FALSE),IF(G72=4,VLOOKUP($D72,'Afgrødemodel 4'!$AH$10:$AJ$405,3,FALSE),0))))</f>
        <v>0</v>
      </c>
      <c r="K72" s="2">
        <f>IF(G72=1,VLOOKUP($D72,'Afgrødemodel 1'!$AQ$10:$AR$405,2,FALSE),IF(G72=2,VLOOKUP($D72,'Afgrødemodel 2'!$AQ$10:$AR$405,2,FALSE),IF(G72=3,VLOOKUP($D72,'Afgrødemodel 3'!$AQ$10:$AR$405,2,FALSE),IF(G72=4,VLOOKUP($D72,'Afgrødemodel 4'!$AQ$10:$AR$405,2,FALSE),0))))</f>
        <v>630</v>
      </c>
      <c r="L72">
        <f>IF('Afgrødemodel 1'!$BB$4=0,300,'Afgrødemodel 1'!$BB$4)</f>
        <v>300</v>
      </c>
      <c r="M72">
        <f>IF(G72=1,MIN('Afgrødemodel 1'!$AW$44,'Afgrødemodel 1'!$AW$48),IF(G72=2,MIN('Afgrødemodel 2'!$AW$44,'Afgrødemodel 2'!$AW$48),IF(G72=3,MIN('Afgrødemodel 3'!$AW$44,'Afgrødemodel 3'!$AW$48),IF(G72=4,MIN('Afgrødemodel 4'!$AW$44,'Afgrødemodel 4'!$AW$48),""))))</f>
        <v>900</v>
      </c>
      <c r="N72" s="13">
        <f t="shared" si="0"/>
        <v>2.1486695994209772</v>
      </c>
      <c r="O72" s="5">
        <f t="shared" si="1"/>
        <v>3.2151403833395249</v>
      </c>
      <c r="P72" s="13">
        <f t="shared" si="2"/>
        <v>5.3638099827605021</v>
      </c>
      <c r="Q72" s="13">
        <f t="shared" si="3"/>
        <v>5.3638099827605021</v>
      </c>
      <c r="R72" s="20"/>
      <c r="S72" s="13">
        <f t="shared" si="4"/>
        <v>0</v>
      </c>
      <c r="T72" s="13">
        <f t="shared" si="5"/>
        <v>3.2151403833395249</v>
      </c>
      <c r="U72" s="13">
        <f t="shared" si="6"/>
        <v>0.90034345245011993</v>
      </c>
      <c r="V72" s="5">
        <f t="shared" si="7"/>
        <v>0.90034345245011993</v>
      </c>
      <c r="W72" s="5"/>
      <c r="X72" s="10">
        <f t="shared" si="53"/>
        <v>10</v>
      </c>
      <c r="Y72" s="12">
        <f t="shared" si="8"/>
        <v>5.6186695994209774</v>
      </c>
      <c r="Z72" s="8">
        <f t="shared" si="9"/>
        <v>5.6186695994209774</v>
      </c>
      <c r="AA72" s="13">
        <f t="shared" si="54"/>
        <v>5.3638099827605021</v>
      </c>
      <c r="AB72" s="5">
        <f t="shared" si="10"/>
        <v>5.3638099827605021</v>
      </c>
      <c r="AC72" s="5"/>
      <c r="AD72" s="16">
        <f t="shared" si="11"/>
        <v>2.5</v>
      </c>
      <c r="AE72" s="10">
        <f t="shared" si="55"/>
        <v>2.5</v>
      </c>
      <c r="AF72">
        <f t="shared" si="12"/>
        <v>5.97</v>
      </c>
      <c r="AG72" s="13">
        <f t="shared" si="13"/>
        <v>0</v>
      </c>
      <c r="AH72" s="13"/>
      <c r="AI72" s="14">
        <f t="shared" si="56"/>
        <v>122.4</v>
      </c>
      <c r="AJ72" s="4">
        <f t="shared" si="57"/>
        <v>132.30000000000001</v>
      </c>
      <c r="AK72" s="4">
        <f t="shared" si="14"/>
        <v>122.4</v>
      </c>
      <c r="AL72" s="15">
        <f t="shared" si="15"/>
        <v>37.43803656351438</v>
      </c>
      <c r="AM72" s="7">
        <f t="shared" si="16"/>
        <v>35.658190982215231</v>
      </c>
      <c r="AN72" s="7">
        <f t="shared" si="71"/>
        <v>37.43803656351438</v>
      </c>
      <c r="AO72" s="15">
        <f t="shared" si="18"/>
        <v>40.908036563514379</v>
      </c>
      <c r="AP72" s="17">
        <f t="shared" si="19"/>
        <v>40.653176946853904</v>
      </c>
      <c r="AQ72" s="15">
        <f t="shared" si="20"/>
        <v>38.338380015964496</v>
      </c>
      <c r="AR72" s="15">
        <f t="shared" si="21"/>
        <v>38.338380015964496</v>
      </c>
      <c r="AS72" s="15"/>
      <c r="AT72" s="12">
        <f t="shared" si="58"/>
        <v>48.600000000000023</v>
      </c>
      <c r="AU72" s="12">
        <f t="shared" si="22"/>
        <v>46.195619823970304</v>
      </c>
      <c r="AV72" s="12">
        <f t="shared" si="23"/>
        <v>46.195619823970304</v>
      </c>
      <c r="AW72" s="12">
        <f t="shared" si="24"/>
        <v>46.195619823970304</v>
      </c>
      <c r="AX72" s="8"/>
      <c r="AY72" s="13">
        <f>INDEX(Klima!$B$1:$E$520,MATCH(Vandbalance!$F72,Klima!$B$1:$B$520,0),MATCH(Vandbalance!$AY$11,Klima!$B$1:$E$1,0))</f>
        <v>5.97</v>
      </c>
      <c r="AZ72" s="13">
        <f t="shared" si="59"/>
        <v>-5.97</v>
      </c>
      <c r="BA72" s="13">
        <f t="shared" si="25"/>
        <v>3.4699999999999998</v>
      </c>
      <c r="BC72" s="16">
        <f>INDEX(Klima!$B$1:$E$520,MATCH(Vandbalance!$F72,Klima!$B$1:$B$520,0),MATCH($BC$11,Klima!$B$1:$E$1,0))</f>
        <v>5.1189875602722097</v>
      </c>
      <c r="BD72" s="16"/>
      <c r="BE72" s="16">
        <f t="shared" si="26"/>
        <v>0.25485961666047502</v>
      </c>
      <c r="BF72" s="16">
        <f t="shared" si="27"/>
        <v>4.8641279436117344</v>
      </c>
      <c r="BG72" s="16">
        <f t="shared" si="28"/>
        <v>4.8641279436117344</v>
      </c>
      <c r="BH72" s="16">
        <f t="shared" si="29"/>
        <v>0</v>
      </c>
      <c r="BI72" s="2"/>
      <c r="BJ72" s="16">
        <f t="shared" si="30"/>
        <v>0.25485961666047502</v>
      </c>
      <c r="BK72" s="5">
        <f t="shared" si="60"/>
        <v>5.636886470031846</v>
      </c>
      <c r="BL72" s="5">
        <f t="shared" si="31"/>
        <v>5.636886470031846</v>
      </c>
      <c r="BM72" s="5">
        <f t="shared" si="32"/>
        <v>81.484986788063694</v>
      </c>
      <c r="BN72" s="5">
        <f t="shared" si="61"/>
        <v>1.8216870610868227E-2</v>
      </c>
      <c r="BO72" s="5">
        <f t="shared" si="33"/>
        <v>87.103656387484676</v>
      </c>
      <c r="BP72" s="5">
        <f t="shared" si="34"/>
        <v>5.636886470031846</v>
      </c>
      <c r="BQ72" s="5"/>
      <c r="BR72" s="16">
        <f t="shared" si="35"/>
        <v>2.5</v>
      </c>
      <c r="BS72" s="5">
        <f t="shared" si="36"/>
        <v>2.5</v>
      </c>
      <c r="BT72" s="5"/>
      <c r="BU72" s="13">
        <f t="shared" si="37"/>
        <v>0</v>
      </c>
      <c r="BV72" s="5">
        <f t="shared" si="38"/>
        <v>0</v>
      </c>
      <c r="BW72" s="5"/>
      <c r="BX72" s="13">
        <f t="shared" si="39"/>
        <v>2.5</v>
      </c>
      <c r="BY72" s="5"/>
      <c r="BZ72" s="16">
        <f t="shared" si="40"/>
        <v>2.3641279436117344</v>
      </c>
      <c r="CA72" s="16"/>
      <c r="CB72" s="29">
        <f t="shared" si="41"/>
        <v>2.314796930889405</v>
      </c>
      <c r="CC72" s="28">
        <f t="shared" si="42"/>
        <v>3.2151403833395249</v>
      </c>
      <c r="CD72" s="28"/>
      <c r="CE72" s="16">
        <f t="shared" si="43"/>
        <v>1.9355542966858048</v>
      </c>
      <c r="CF72" s="31">
        <f t="shared" si="44"/>
        <v>40.653176946853904</v>
      </c>
      <c r="CG72" s="20"/>
      <c r="CH72" s="16">
        <f t="shared" si="45"/>
        <v>2.314796930889405</v>
      </c>
      <c r="CI72" s="2">
        <f t="shared" si="62"/>
        <v>2.314796930889405</v>
      </c>
      <c r="CJ72" s="5"/>
      <c r="CK72" s="13">
        <f t="shared" si="46"/>
        <v>5.0696565475498794</v>
      </c>
      <c r="CL72" s="13"/>
      <c r="CM72" s="13">
        <f t="shared" si="63"/>
        <v>0</v>
      </c>
      <c r="CN72" s="5">
        <f t="shared" si="47"/>
        <v>0</v>
      </c>
      <c r="CO72" s="5">
        <f t="shared" si="48"/>
        <v>0</v>
      </c>
      <c r="CP72" s="5"/>
      <c r="CQ72" s="13">
        <f t="shared" si="64"/>
        <v>0</v>
      </c>
      <c r="CR72" s="5">
        <f t="shared" si="49"/>
        <v>0</v>
      </c>
      <c r="CS72" s="5">
        <f t="shared" si="50"/>
        <v>0</v>
      </c>
      <c r="CT72" s="5"/>
      <c r="CU72">
        <f>INDEX(Tilladeligt_underskud,MATCH('Afgrødemodel 1'!$AU$2,Konstanter!$A$75:$A$90,0),MATCH('Afgrødemodel 1'!M68,Konstanter!$B$73:$F$73,0))</f>
        <v>50</v>
      </c>
      <c r="CV72">
        <f>INDEX(Utilladeligt_underskud,MATCH('Afgrødemodel 1'!$AU$2,Konstanter!$I$75:$I$90,0),MATCH('Afgrødemodel 1'!M68,Konstanter!$J$73:$N$73,0))</f>
        <v>95</v>
      </c>
      <c r="CW72">
        <f t="shared" si="65"/>
        <v>61.2</v>
      </c>
      <c r="CX72">
        <f t="shared" si="66"/>
        <v>116.28</v>
      </c>
      <c r="CY72" s="8">
        <f t="shared" si="67"/>
        <v>84.061619984035502</v>
      </c>
      <c r="CZ72" s="8">
        <f t="shared" si="68"/>
        <v>86.466000160065221</v>
      </c>
      <c r="DA72" s="8">
        <f t="shared" si="69"/>
        <v>86.466000160065221</v>
      </c>
    </row>
    <row r="73" spans="4:105" x14ac:dyDescent="0.2">
      <c r="D73" s="18">
        <f t="shared" si="70"/>
        <v>43250</v>
      </c>
      <c r="E73" s="18" t="str">
        <f>IF(G73=1,'Ark4'!$C$4,IF(G73=2,'Ark4'!$C$5,IF(G73=3,'Ark4'!$C$6,IF(G73=4,'Ark4'!$C$7,""))))</f>
        <v>Vårbyg</v>
      </c>
      <c r="F73" s="8">
        <f t="shared" si="51"/>
        <v>43250</v>
      </c>
      <c r="G73" s="2">
        <f>IF(AND($D73&gt;='Ark4'!$D$4,Vandbalance!$D73&lt;='Ark4'!$E$4),1,IF(AND(Vandbalance!$D73&gt;='Ark4'!$D$5,Vandbalance!$D73&lt;='Ark4'!$E$5),2,IF(AND(Vandbalance!$D73&gt;='Ark4'!$D$6,Vandbalance!$D73&lt;='Ark4'!$E$6),3,IF(AND(Vandbalance!$D73&gt;='Ark4'!$D$7,Vandbalance!$D73&lt;='Ark4'!$E$7),4,""))))</f>
        <v>1</v>
      </c>
      <c r="H73" s="2">
        <f t="shared" si="52"/>
        <v>5</v>
      </c>
      <c r="I73" s="2">
        <f>IF(G73=1,VLOOKUP($D73,'Afgrødemodel 1'!$AA$10:$AB$405,2,FALSE),IF(G73=2,VLOOKUP($D73,'Afgrødemodel 2'!$AA$10:$AB$405,2,FALSE),IF(G73=3,VLOOKUP($D73,'Afgrødemodel 3'!$AA$10:$AB$405,2,FALSE),IF(G73=4,VLOOKUP($D73,'Afgrødemodel 4'!$AA$10:$AB$405,2,FALSE),""))))</f>
        <v>5</v>
      </c>
      <c r="J73" s="2">
        <f>IF(G73=1,VLOOKUP($D73,'Afgrødemodel 1'!$AH$10:$AJ$405,3,FALSE),IF(G73=2,VLOOKUP($D73,'Afgrødemodel 2'!$AH$10:$AJ$405,3,FALSE),IF(G73=3,VLOOKUP($D73,'Afgrødemodel 3'!$AH$10:$AJ$405,3,FALSE),IF(G73=4,VLOOKUP($D73,'Afgrødemodel 4'!$AH$10:$AJ$405,3,FALSE),0))))</f>
        <v>0</v>
      </c>
      <c r="K73" s="2">
        <f>IF(G73=1,VLOOKUP($D73,'Afgrødemodel 1'!$AQ$10:$AR$405,2,FALSE),IF(G73=2,VLOOKUP($D73,'Afgrødemodel 2'!$AQ$10:$AR$405,2,FALSE),IF(G73=3,VLOOKUP($D73,'Afgrødemodel 3'!$AQ$10:$AR$405,2,FALSE),IF(G73=4,VLOOKUP($D73,'Afgrødemodel 4'!$AQ$10:$AR$405,2,FALSE),0))))</f>
        <v>645</v>
      </c>
      <c r="L73">
        <f>IF('Afgrødemodel 1'!$BB$4=0,300,'Afgrødemodel 1'!$BB$4)</f>
        <v>300</v>
      </c>
      <c r="M73">
        <f>IF(G73=1,MIN('Afgrødemodel 1'!$AW$44,'Afgrødemodel 1'!$AW$48),IF(G73=2,MIN('Afgrødemodel 2'!$AW$44,'Afgrødemodel 2'!$AW$48),IF(G73=3,MIN('Afgrødemodel 3'!$AW$44,'Afgrødemodel 3'!$AW$48),IF(G73=4,MIN('Afgrødemodel 4'!$AW$44,'Afgrødemodel 4'!$AW$48),""))))</f>
        <v>900</v>
      </c>
      <c r="N73" s="13">
        <f t="shared" si="0"/>
        <v>5.3638099827605021</v>
      </c>
      <c r="O73" s="5">
        <f t="shared" si="1"/>
        <v>0</v>
      </c>
      <c r="P73" s="13">
        <f t="shared" si="2"/>
        <v>5.3638099827605021</v>
      </c>
      <c r="Q73" s="13">
        <f t="shared" si="3"/>
        <v>0</v>
      </c>
      <c r="R73" s="20"/>
      <c r="S73" s="13">
        <f t="shared" si="4"/>
        <v>0.90034345245011993</v>
      </c>
      <c r="T73" s="13">
        <f t="shared" si="5"/>
        <v>0.67831813485257864</v>
      </c>
      <c r="U73" s="13">
        <f t="shared" si="6"/>
        <v>0</v>
      </c>
      <c r="V73" s="5">
        <f t="shared" si="7"/>
        <v>0</v>
      </c>
      <c r="W73" s="5"/>
      <c r="X73" s="10">
        <f t="shared" si="53"/>
        <v>10</v>
      </c>
      <c r="Y73" s="12">
        <f t="shared" si="8"/>
        <v>5.3638099827605021</v>
      </c>
      <c r="Z73" s="8">
        <f t="shared" si="9"/>
        <v>5.3638099827605021</v>
      </c>
      <c r="AA73" s="13">
        <f t="shared" si="54"/>
        <v>5.1417846651629606</v>
      </c>
      <c r="AB73" s="5">
        <f t="shared" si="10"/>
        <v>5.1417846651629606</v>
      </c>
      <c r="AC73" s="5"/>
      <c r="AD73" s="16">
        <f t="shared" si="11"/>
        <v>2.5</v>
      </c>
      <c r="AE73" s="10">
        <f t="shared" si="55"/>
        <v>0</v>
      </c>
      <c r="AF73">
        <f t="shared" si="12"/>
        <v>0</v>
      </c>
      <c r="AG73" s="13">
        <f t="shared" si="13"/>
        <v>0</v>
      </c>
      <c r="AH73" s="13"/>
      <c r="AI73" s="14">
        <f t="shared" si="56"/>
        <v>125.10000000000002</v>
      </c>
      <c r="AJ73" s="4">
        <f t="shared" si="57"/>
        <v>135.45000000000002</v>
      </c>
      <c r="AK73" s="4">
        <f t="shared" si="14"/>
        <v>125.10000000000002</v>
      </c>
      <c r="AL73" s="15">
        <f t="shared" si="15"/>
        <v>40.904803339518416</v>
      </c>
      <c r="AM73" s="7">
        <f t="shared" si="16"/>
        <v>39.184079575140188</v>
      </c>
      <c r="AN73" s="7">
        <f t="shared" si="71"/>
        <v>40.904803339518416</v>
      </c>
      <c r="AO73" s="15">
        <f t="shared" si="18"/>
        <v>40.904803339518416</v>
      </c>
      <c r="AP73" s="17">
        <f t="shared" si="19"/>
        <v>40.682778021920875</v>
      </c>
      <c r="AQ73" s="15">
        <f t="shared" si="20"/>
        <v>38.12005095221334</v>
      </c>
      <c r="AR73" s="15">
        <f t="shared" si="21"/>
        <v>38.12005095221334</v>
      </c>
      <c r="AS73" s="15"/>
      <c r="AT73" s="12">
        <f t="shared" si="58"/>
        <v>45.900000000000006</v>
      </c>
      <c r="AU73" s="12">
        <f t="shared" si="22"/>
        <v>43.629196500416384</v>
      </c>
      <c r="AV73" s="12">
        <f t="shared" si="23"/>
        <v>43.629196500416391</v>
      </c>
      <c r="AW73" s="12">
        <f t="shared" si="24"/>
        <v>43.629196500416391</v>
      </c>
      <c r="AX73" s="8"/>
      <c r="AY73" s="13">
        <f>INDEX(Klima!$B$1:$E$520,MATCH(Vandbalance!$F73,Klima!$B$1:$B$520,0),MATCH(Vandbalance!$AY$11,Klima!$B$1:$E$1,0))</f>
        <v>0</v>
      </c>
      <c r="AZ73" s="13">
        <f t="shared" si="59"/>
        <v>0</v>
      </c>
      <c r="BA73" s="13">
        <f t="shared" si="25"/>
        <v>0</v>
      </c>
      <c r="BC73" s="16">
        <f>INDEX(Klima!$B$1:$E$520,MATCH(Vandbalance!$F73,Klima!$B$1:$B$520,0),MATCH($BC$11,Klima!$B$1:$E$1,0))</f>
        <v>4.45949363708496</v>
      </c>
      <c r="BD73" s="16"/>
      <c r="BE73" s="16">
        <f t="shared" si="26"/>
        <v>0.22202531759754129</v>
      </c>
      <c r="BF73" s="16">
        <f t="shared" si="27"/>
        <v>4.2374683194874185</v>
      </c>
      <c r="BG73" s="16">
        <f t="shared" si="28"/>
        <v>4.2374683194874185</v>
      </c>
      <c r="BH73" s="16">
        <f t="shared" si="29"/>
        <v>0</v>
      </c>
      <c r="BI73" s="2"/>
      <c r="BJ73" s="16">
        <f t="shared" si="30"/>
        <v>0.22202531759754129</v>
      </c>
      <c r="BK73" s="5">
        <f t="shared" si="60"/>
        <v>5.3792290937669032</v>
      </c>
      <c r="BL73" s="5">
        <f t="shared" si="31"/>
        <v>5.3792290937669032</v>
      </c>
      <c r="BM73" s="5">
        <f t="shared" si="32"/>
        <v>79.170189857174307</v>
      </c>
      <c r="BN73" s="5">
        <f t="shared" si="61"/>
        <v>1.5419111006400671E-2</v>
      </c>
      <c r="BO73" s="5">
        <f t="shared" si="33"/>
        <v>84.533999839934808</v>
      </c>
      <c r="BP73" s="5">
        <f t="shared" si="34"/>
        <v>5.3792290937669032</v>
      </c>
      <c r="BQ73" s="5"/>
      <c r="BR73" s="16">
        <f t="shared" si="35"/>
        <v>0</v>
      </c>
      <c r="BS73" s="5">
        <f t="shared" si="36"/>
        <v>0</v>
      </c>
      <c r="BT73" s="5"/>
      <c r="BU73" s="13">
        <f t="shared" si="37"/>
        <v>0</v>
      </c>
      <c r="BV73" s="5">
        <f t="shared" si="38"/>
        <v>0</v>
      </c>
      <c r="BW73" s="5"/>
      <c r="BX73" s="13">
        <f t="shared" si="39"/>
        <v>0</v>
      </c>
      <c r="BY73" s="5"/>
      <c r="BZ73" s="16">
        <f t="shared" si="40"/>
        <v>4.2374683194874185</v>
      </c>
      <c r="CA73" s="16"/>
      <c r="CB73" s="29">
        <f t="shared" si="41"/>
        <v>1.157562684682923</v>
      </c>
      <c r="CC73" s="28">
        <f t="shared" si="42"/>
        <v>0.67831813485257864</v>
      </c>
      <c r="CD73" s="28"/>
      <c r="CE73" s="16">
        <f t="shared" si="43"/>
        <v>2.5627270697075359</v>
      </c>
      <c r="CF73" s="31">
        <f t="shared" si="44"/>
        <v>40.682778021920875</v>
      </c>
      <c r="CG73" s="20"/>
      <c r="CH73" s="16">
        <f t="shared" si="45"/>
        <v>2.5627270697075359</v>
      </c>
      <c r="CI73" s="2">
        <f t="shared" si="62"/>
        <v>2.5627270697075359</v>
      </c>
      <c r="CJ73" s="5"/>
      <c r="CK73" s="13">
        <f t="shared" si="46"/>
        <v>2.784752387305077</v>
      </c>
      <c r="CL73" s="13"/>
      <c r="CM73" s="13">
        <f t="shared" si="63"/>
        <v>0</v>
      </c>
      <c r="CN73" s="5">
        <f t="shared" si="47"/>
        <v>0</v>
      </c>
      <c r="CO73" s="5">
        <f t="shared" si="48"/>
        <v>0</v>
      </c>
      <c r="CP73" s="5"/>
      <c r="CQ73" s="13">
        <f t="shared" si="64"/>
        <v>0</v>
      </c>
      <c r="CR73" s="5">
        <f t="shared" si="49"/>
        <v>0</v>
      </c>
      <c r="CS73" s="5">
        <f t="shared" si="50"/>
        <v>0</v>
      </c>
      <c r="CT73" s="5"/>
      <c r="CU73">
        <f>INDEX(Tilladeligt_underskud,MATCH('Afgrødemodel 1'!$AU$2,Konstanter!$A$75:$A$90,0),MATCH('Afgrødemodel 1'!M69,Konstanter!$B$73:$F$73,0))</f>
        <v>50</v>
      </c>
      <c r="CV73">
        <f>INDEX(Utilladeligt_underskud,MATCH('Afgrødemodel 1'!$AU$2,Konstanter!$I$75:$I$90,0),MATCH('Afgrødemodel 1'!M69,Konstanter!$J$73:$N$73,0))</f>
        <v>95</v>
      </c>
      <c r="CW73">
        <f t="shared" si="65"/>
        <v>62.550000000000011</v>
      </c>
      <c r="CX73">
        <f t="shared" si="66"/>
        <v>118.84500000000001</v>
      </c>
      <c r="CY73" s="8">
        <f t="shared" si="67"/>
        <v>86.979949047786675</v>
      </c>
      <c r="CZ73" s="8">
        <f t="shared" si="68"/>
        <v>89.250752547370297</v>
      </c>
      <c r="DA73" s="8">
        <f t="shared" si="69"/>
        <v>89.250752547370297</v>
      </c>
    </row>
    <row r="74" spans="4:105" x14ac:dyDescent="0.2">
      <c r="D74" s="18">
        <f t="shared" si="70"/>
        <v>43251</v>
      </c>
      <c r="E74" s="18" t="str">
        <f>IF(G74=1,'Ark4'!$C$4,IF(G74=2,'Ark4'!$C$5,IF(G74=3,'Ark4'!$C$6,IF(G74=4,'Ark4'!$C$7,""))))</f>
        <v>Vårbyg</v>
      </c>
      <c r="F74" s="8">
        <f t="shared" si="51"/>
        <v>43251</v>
      </c>
      <c r="G74" s="2">
        <f>IF(AND($D74&gt;='Ark4'!$D$4,Vandbalance!$D74&lt;='Ark4'!$E$4),1,IF(AND(Vandbalance!$D74&gt;='Ark4'!$D$5,Vandbalance!$D74&lt;='Ark4'!$E$5),2,IF(AND(Vandbalance!$D74&gt;='Ark4'!$D$6,Vandbalance!$D74&lt;='Ark4'!$E$6),3,IF(AND(Vandbalance!$D74&gt;='Ark4'!$D$7,Vandbalance!$D74&lt;='Ark4'!$E$7),4,""))))</f>
        <v>1</v>
      </c>
      <c r="H74" s="2">
        <f t="shared" si="52"/>
        <v>5</v>
      </c>
      <c r="I74" s="2">
        <f>IF(G74=1,VLOOKUP($D74,'Afgrødemodel 1'!$AA$10:$AB$405,2,FALSE),IF(G74=2,VLOOKUP($D74,'Afgrødemodel 2'!$AA$10:$AB$405,2,FALSE),IF(G74=3,VLOOKUP($D74,'Afgrødemodel 3'!$AA$10:$AB$405,2,FALSE),IF(G74=4,VLOOKUP($D74,'Afgrødemodel 4'!$AA$10:$AB$405,2,FALSE),""))))</f>
        <v>5</v>
      </c>
      <c r="J74" s="2">
        <f>IF(G74=1,VLOOKUP($D74,'Afgrødemodel 1'!$AH$10:$AJ$405,3,FALSE),IF(G74=2,VLOOKUP($D74,'Afgrødemodel 2'!$AH$10:$AJ$405,3,FALSE),IF(G74=3,VLOOKUP($D74,'Afgrødemodel 3'!$AH$10:$AJ$405,3,FALSE),IF(G74=4,VLOOKUP($D74,'Afgrødemodel 4'!$AH$10:$AJ$405,3,FALSE),0))))</f>
        <v>0</v>
      </c>
      <c r="K74" s="2">
        <f>IF(G74=1,VLOOKUP($D74,'Afgrødemodel 1'!$AQ$10:$AR$405,2,FALSE),IF(G74=2,VLOOKUP($D74,'Afgrødemodel 2'!$AQ$10:$AR$405,2,FALSE),IF(G74=3,VLOOKUP($D74,'Afgrødemodel 3'!$AQ$10:$AR$405,2,FALSE),IF(G74=4,VLOOKUP($D74,'Afgrødemodel 4'!$AQ$10:$AR$405,2,FALSE),0))))</f>
        <v>660</v>
      </c>
      <c r="L74">
        <f>IF('Afgrødemodel 1'!$BB$4=0,300,'Afgrødemodel 1'!$BB$4)</f>
        <v>300</v>
      </c>
      <c r="M74">
        <f>IF(G74=1,MIN('Afgrødemodel 1'!$AW$44,'Afgrødemodel 1'!$AW$48),IF(G74=2,MIN('Afgrødemodel 2'!$AW$44,'Afgrødemodel 2'!$AW$48),IF(G74=3,MIN('Afgrødemodel 3'!$AW$44,'Afgrødemodel 3'!$AW$48),IF(G74=4,MIN('Afgrødemodel 4'!$AW$44,'Afgrødemodel 4'!$AW$48),""))))</f>
        <v>900</v>
      </c>
      <c r="N74" s="13">
        <f t="shared" si="0"/>
        <v>0</v>
      </c>
      <c r="O74" s="5">
        <f t="shared" si="1"/>
        <v>0</v>
      </c>
      <c r="P74" s="13">
        <f t="shared" si="2"/>
        <v>0</v>
      </c>
      <c r="Q74" s="13">
        <f t="shared" si="3"/>
        <v>0</v>
      </c>
      <c r="R74" s="20"/>
      <c r="S74" s="13">
        <f t="shared" si="4"/>
        <v>0</v>
      </c>
      <c r="T74" s="13">
        <f t="shared" si="5"/>
        <v>0</v>
      </c>
      <c r="U74" s="13">
        <f t="shared" si="6"/>
        <v>0</v>
      </c>
      <c r="V74" s="5">
        <f t="shared" si="7"/>
        <v>0</v>
      </c>
      <c r="W74" s="5"/>
      <c r="X74" s="10">
        <f t="shared" si="53"/>
        <v>10</v>
      </c>
      <c r="Y74" s="12">
        <f t="shared" si="8"/>
        <v>5.1417846651629606</v>
      </c>
      <c r="Z74" s="8">
        <f t="shared" si="9"/>
        <v>5.1417846651629606</v>
      </c>
      <c r="AA74" s="13">
        <f t="shared" si="54"/>
        <v>4.9156629271396763</v>
      </c>
      <c r="AB74" s="5">
        <f t="shared" si="10"/>
        <v>4.9156629271396763</v>
      </c>
      <c r="AC74" s="5"/>
      <c r="AD74" s="16">
        <f t="shared" si="11"/>
        <v>2.5</v>
      </c>
      <c r="AE74" s="10">
        <f t="shared" si="55"/>
        <v>0</v>
      </c>
      <c r="AF74">
        <f t="shared" si="12"/>
        <v>0</v>
      </c>
      <c r="AG74" s="13">
        <f t="shared" si="13"/>
        <v>0</v>
      </c>
      <c r="AH74" s="13"/>
      <c r="AI74" s="14">
        <f t="shared" si="56"/>
        <v>127.80000000000001</v>
      </c>
      <c r="AJ74" s="4">
        <f t="shared" si="57"/>
        <v>138.60000000000002</v>
      </c>
      <c r="AK74" s="4">
        <f t="shared" si="14"/>
        <v>127.80000000000001</v>
      </c>
      <c r="AL74" s="15">
        <f t="shared" si="15"/>
        <v>40.686474275767232</v>
      </c>
      <c r="AM74" s="7">
        <f t="shared" si="16"/>
        <v>38.942785864851032</v>
      </c>
      <c r="AN74" s="7">
        <f t="shared" si="71"/>
        <v>40.686474275767232</v>
      </c>
      <c r="AO74" s="15">
        <f t="shared" si="18"/>
        <v>40.686474275767232</v>
      </c>
      <c r="AP74" s="17">
        <f t="shared" si="19"/>
        <v>40.460352537743944</v>
      </c>
      <c r="AQ74" s="15">
        <f t="shared" si="20"/>
        <v>37.930993906919177</v>
      </c>
      <c r="AR74" s="15">
        <f t="shared" si="21"/>
        <v>37.930993906919177</v>
      </c>
      <c r="AS74" s="15"/>
      <c r="AT74" s="12">
        <f t="shared" si="58"/>
        <v>43.200000000000017</v>
      </c>
      <c r="AU74" s="12">
        <f t="shared" si="22"/>
        <v>41.0627731768625</v>
      </c>
      <c r="AV74" s="12">
        <f t="shared" si="23"/>
        <v>41.062773176862493</v>
      </c>
      <c r="AW74" s="12">
        <f t="shared" si="24"/>
        <v>41.062773176862493</v>
      </c>
      <c r="AX74" s="8"/>
      <c r="AY74" s="13">
        <f>INDEX(Klima!$B$1:$E$520,MATCH(Vandbalance!$F74,Klima!$B$1:$B$520,0),MATCH(Vandbalance!$AY$11,Klima!$B$1:$E$1,0))</f>
        <v>0</v>
      </c>
      <c r="AZ74" s="13">
        <f t="shared" si="59"/>
        <v>0</v>
      </c>
      <c r="BA74" s="13">
        <f t="shared" si="25"/>
        <v>0</v>
      </c>
      <c r="BC74" s="16">
        <f>INDEX(Klima!$B$1:$E$520,MATCH(Vandbalance!$F74,Klima!$B$1:$B$520,0),MATCH($BC$11,Klima!$B$1:$E$1,0))</f>
        <v>4.5417723655700604</v>
      </c>
      <c r="BD74" s="16"/>
      <c r="BE74" s="16">
        <f t="shared" si="26"/>
        <v>0.22612173802328439</v>
      </c>
      <c r="BF74" s="16">
        <f t="shared" si="27"/>
        <v>4.3156506275467761</v>
      </c>
      <c r="BG74" s="16">
        <f t="shared" si="28"/>
        <v>4.3156506275467761</v>
      </c>
      <c r="BH74" s="16">
        <f t="shared" si="29"/>
        <v>0</v>
      </c>
      <c r="BI74" s="2"/>
      <c r="BJ74" s="16">
        <f t="shared" si="30"/>
        <v>0.22612173802328439</v>
      </c>
      <c r="BK74" s="5">
        <f t="shared" si="60"/>
        <v>5.1569799394007294</v>
      </c>
      <c r="BL74" s="5">
        <f t="shared" si="31"/>
        <v>5.1569799394007294</v>
      </c>
      <c r="BM74" s="5">
        <f t="shared" si="32"/>
        <v>76.607462787466773</v>
      </c>
      <c r="BN74" s="5">
        <f t="shared" si="61"/>
        <v>1.5195274237768478E-2</v>
      </c>
      <c r="BO74" s="5">
        <f t="shared" si="33"/>
        <v>81.749247452629731</v>
      </c>
      <c r="BP74" s="5">
        <f t="shared" si="34"/>
        <v>5.1569799394007294</v>
      </c>
      <c r="BQ74" s="5"/>
      <c r="BR74" s="16">
        <f t="shared" si="35"/>
        <v>0</v>
      </c>
      <c r="BS74" s="5">
        <f t="shared" si="36"/>
        <v>0</v>
      </c>
      <c r="BT74" s="5"/>
      <c r="BU74" s="13">
        <f t="shared" si="37"/>
        <v>0</v>
      </c>
      <c r="BV74" s="5">
        <f t="shared" si="38"/>
        <v>0</v>
      </c>
      <c r="BW74" s="5"/>
      <c r="BX74" s="13">
        <f t="shared" si="39"/>
        <v>0</v>
      </c>
      <c r="BY74" s="5"/>
      <c r="BZ74" s="16">
        <f t="shared" si="40"/>
        <v>4.3156506275467761</v>
      </c>
      <c r="CA74" s="16"/>
      <c r="CB74" s="29">
        <f t="shared" si="41"/>
        <v>0</v>
      </c>
      <c r="CC74" s="28">
        <f t="shared" si="42"/>
        <v>0</v>
      </c>
      <c r="CD74" s="28"/>
      <c r="CE74" s="16">
        <f t="shared" si="43"/>
        <v>2.5293586308247673</v>
      </c>
      <c r="CF74" s="31">
        <f t="shared" si="44"/>
        <v>40.460352537743944</v>
      </c>
      <c r="CG74" s="20"/>
      <c r="CH74" s="16">
        <f t="shared" si="45"/>
        <v>2.5293586308247673</v>
      </c>
      <c r="CI74" s="2">
        <f t="shared" si="62"/>
        <v>2.5293586308247673</v>
      </c>
      <c r="CJ74" s="5"/>
      <c r="CK74" s="13">
        <f t="shared" si="46"/>
        <v>2.7554803688480516</v>
      </c>
      <c r="CL74" s="13"/>
      <c r="CM74" s="13">
        <f t="shared" si="63"/>
        <v>0</v>
      </c>
      <c r="CN74" s="5">
        <f t="shared" si="47"/>
        <v>0</v>
      </c>
      <c r="CO74" s="5">
        <f t="shared" si="48"/>
        <v>0</v>
      </c>
      <c r="CP74" s="5"/>
      <c r="CQ74" s="13">
        <f t="shared" si="64"/>
        <v>0</v>
      </c>
      <c r="CR74" s="5">
        <f t="shared" si="49"/>
        <v>0</v>
      </c>
      <c r="CS74" s="5">
        <f t="shared" si="50"/>
        <v>0</v>
      </c>
      <c r="CT74" s="5"/>
      <c r="CU74">
        <f>INDEX(Tilladeligt_underskud,MATCH('Afgrødemodel 1'!$AU$2,Konstanter!$A$75:$A$90,0),MATCH('Afgrødemodel 1'!M70,Konstanter!$B$73:$F$73,0))</f>
        <v>50</v>
      </c>
      <c r="CV74">
        <f>INDEX(Utilladeligt_underskud,MATCH('Afgrødemodel 1'!$AU$2,Konstanter!$I$75:$I$90,0),MATCH('Afgrødemodel 1'!M70,Konstanter!$J$73:$N$73,0))</f>
        <v>95</v>
      </c>
      <c r="CW74">
        <f t="shared" si="65"/>
        <v>63.900000000000006</v>
      </c>
      <c r="CX74">
        <f t="shared" si="66"/>
        <v>121.41000000000001</v>
      </c>
      <c r="CY74" s="8">
        <f t="shared" si="67"/>
        <v>89.869006093080827</v>
      </c>
      <c r="CZ74" s="8">
        <f t="shared" si="68"/>
        <v>92.006232916218352</v>
      </c>
      <c r="DA74" s="8">
        <f t="shared" si="69"/>
        <v>92.006232916218352</v>
      </c>
    </row>
    <row r="75" spans="4:105" x14ac:dyDescent="0.2">
      <c r="D75" s="18">
        <f t="shared" si="70"/>
        <v>43252</v>
      </c>
      <c r="E75" s="18" t="str">
        <f>IF(G75=1,'Ark4'!$C$4,IF(G75=2,'Ark4'!$C$5,IF(G75=3,'Ark4'!$C$6,IF(G75=4,'Ark4'!$C$7,""))))</f>
        <v>Vårbyg</v>
      </c>
      <c r="F75" s="8">
        <f t="shared" si="51"/>
        <v>43252</v>
      </c>
      <c r="G75" s="2">
        <f>IF(AND($D75&gt;='Ark4'!$D$4,Vandbalance!$D75&lt;='Ark4'!$E$4),1,IF(AND(Vandbalance!$D75&gt;='Ark4'!$D$5,Vandbalance!$D75&lt;='Ark4'!$E$5),2,IF(AND(Vandbalance!$D75&gt;='Ark4'!$D$6,Vandbalance!$D75&lt;='Ark4'!$E$6),3,IF(AND(Vandbalance!$D75&gt;='Ark4'!$D$7,Vandbalance!$D75&lt;='Ark4'!$E$7),4,""))))</f>
        <v>1</v>
      </c>
      <c r="H75" s="2">
        <f t="shared" si="52"/>
        <v>5</v>
      </c>
      <c r="I75" s="2">
        <f>IF(G75=1,VLOOKUP($D75,'Afgrødemodel 1'!$AA$10:$AB$405,2,FALSE),IF(G75=2,VLOOKUP($D75,'Afgrødemodel 2'!$AA$10:$AB$405,2,FALSE),IF(G75=3,VLOOKUP($D75,'Afgrødemodel 3'!$AA$10:$AB$405,2,FALSE),IF(G75=4,VLOOKUP($D75,'Afgrødemodel 4'!$AA$10:$AB$405,2,FALSE),""))))</f>
        <v>5</v>
      </c>
      <c r="J75" s="2">
        <f>IF(G75=1,VLOOKUP($D75,'Afgrødemodel 1'!$AH$10:$AJ$405,3,FALSE),IF(G75=2,VLOOKUP($D75,'Afgrødemodel 2'!$AH$10:$AJ$405,3,FALSE),IF(G75=3,VLOOKUP($D75,'Afgrødemodel 3'!$AH$10:$AJ$405,3,FALSE),IF(G75=4,VLOOKUP($D75,'Afgrødemodel 4'!$AH$10:$AJ$405,3,FALSE),0))))</f>
        <v>0</v>
      </c>
      <c r="K75" s="2">
        <f>IF(G75=1,VLOOKUP($D75,'Afgrødemodel 1'!$AQ$10:$AR$405,2,FALSE),IF(G75=2,VLOOKUP($D75,'Afgrødemodel 2'!$AQ$10:$AR$405,2,FALSE),IF(G75=3,VLOOKUP($D75,'Afgrødemodel 3'!$AQ$10:$AR$405,2,FALSE),IF(G75=4,VLOOKUP($D75,'Afgrødemodel 4'!$AQ$10:$AR$405,2,FALSE),0))))</f>
        <v>675</v>
      </c>
      <c r="L75">
        <f>IF('Afgrødemodel 1'!$BB$4=0,300,'Afgrødemodel 1'!$BB$4)</f>
        <v>300</v>
      </c>
      <c r="M75">
        <f>IF(G75=1,MIN('Afgrødemodel 1'!$AW$44,'Afgrødemodel 1'!$AW$48),IF(G75=2,MIN('Afgrødemodel 2'!$AW$44,'Afgrødemodel 2'!$AW$48),IF(G75=3,MIN('Afgrødemodel 3'!$AW$44,'Afgrødemodel 3'!$AW$48),IF(G75=4,MIN('Afgrødemodel 4'!$AW$44,'Afgrødemodel 4'!$AW$48),""))))</f>
        <v>900</v>
      </c>
      <c r="N75" s="13">
        <f t="shared" si="0"/>
        <v>0</v>
      </c>
      <c r="O75" s="5">
        <f t="shared" si="1"/>
        <v>0</v>
      </c>
      <c r="P75" s="13">
        <f t="shared" si="2"/>
        <v>0</v>
      </c>
      <c r="Q75" s="13">
        <f t="shared" si="3"/>
        <v>0</v>
      </c>
      <c r="R75" s="20"/>
      <c r="S75" s="13">
        <f t="shared" si="4"/>
        <v>0</v>
      </c>
      <c r="T75" s="13">
        <f t="shared" si="5"/>
        <v>0</v>
      </c>
      <c r="U75" s="13">
        <f t="shared" si="6"/>
        <v>0</v>
      </c>
      <c r="V75" s="5">
        <f t="shared" si="7"/>
        <v>0</v>
      </c>
      <c r="W75" s="5"/>
      <c r="X75" s="10">
        <f t="shared" si="53"/>
        <v>10</v>
      </c>
      <c r="Y75" s="12">
        <f t="shared" si="8"/>
        <v>4.9156629271396763</v>
      </c>
      <c r="Z75" s="8">
        <f t="shared" si="9"/>
        <v>4.9156629271396763</v>
      </c>
      <c r="AA75" s="13">
        <f t="shared" si="54"/>
        <v>4.7577306440016951</v>
      </c>
      <c r="AB75" s="5">
        <f t="shared" si="10"/>
        <v>4.7577306440016951</v>
      </c>
      <c r="AC75" s="5"/>
      <c r="AD75" s="16">
        <f t="shared" si="11"/>
        <v>2.5</v>
      </c>
      <c r="AE75" s="10">
        <f t="shared" si="55"/>
        <v>0</v>
      </c>
      <c r="AF75">
        <f t="shared" si="12"/>
        <v>0</v>
      </c>
      <c r="AG75" s="13">
        <f t="shared" si="13"/>
        <v>0</v>
      </c>
      <c r="AH75" s="13"/>
      <c r="AI75" s="14">
        <f t="shared" si="56"/>
        <v>130.50000000000003</v>
      </c>
      <c r="AJ75" s="4">
        <f t="shared" si="57"/>
        <v>141.75</v>
      </c>
      <c r="AK75" s="4">
        <f t="shared" si="14"/>
        <v>130.50000000000003</v>
      </c>
      <c r="AL75" s="15">
        <f t="shared" si="15"/>
        <v>40.497417230473097</v>
      </c>
      <c r="AM75" s="7">
        <f t="shared" si="16"/>
        <v>38.732352933121703</v>
      </c>
      <c r="AN75" s="7">
        <f t="shared" si="71"/>
        <v>40.497417230473097</v>
      </c>
      <c r="AO75" s="15">
        <f t="shared" si="18"/>
        <v>40.497417230473097</v>
      </c>
      <c r="AP75" s="17">
        <f t="shared" si="19"/>
        <v>40.339484947335116</v>
      </c>
      <c r="AQ75" s="15">
        <f t="shared" si="20"/>
        <v>38.209031473717729</v>
      </c>
      <c r="AR75" s="15">
        <f t="shared" si="21"/>
        <v>38.209031473717729</v>
      </c>
      <c r="AS75" s="15"/>
      <c r="AT75" s="12">
        <f t="shared" si="58"/>
        <v>40.5</v>
      </c>
      <c r="AU75" s="12">
        <f t="shared" si="22"/>
        <v>38.496349853308573</v>
      </c>
      <c r="AV75" s="12">
        <f t="shared" si="23"/>
        <v>38.496349853308566</v>
      </c>
      <c r="AW75" s="12">
        <f t="shared" si="24"/>
        <v>38.496349853308566</v>
      </c>
      <c r="AX75" s="8"/>
      <c r="AY75" s="13">
        <f>INDEX(Klima!$B$1:$E$520,MATCH(Vandbalance!$F75,Klima!$B$1:$B$520,0),MATCH(Vandbalance!$AY$11,Klima!$B$1:$E$1,0))</f>
        <v>0</v>
      </c>
      <c r="AZ75" s="13">
        <f t="shared" si="59"/>
        <v>0</v>
      </c>
      <c r="BA75" s="13">
        <f t="shared" si="25"/>
        <v>0</v>
      </c>
      <c r="BC75" s="16">
        <f>INDEX(Klima!$B$1:$E$520,MATCH(Vandbalance!$F75,Klima!$B$1:$B$520,0),MATCH($BC$11,Klima!$B$1:$E$1,0))</f>
        <v>3.1721518039703298</v>
      </c>
      <c r="BD75" s="16"/>
      <c r="BE75" s="16">
        <f t="shared" si="26"/>
        <v>0.15793228313798086</v>
      </c>
      <c r="BF75" s="16">
        <f t="shared" si="27"/>
        <v>3.014219520832349</v>
      </c>
      <c r="BG75" s="16">
        <f t="shared" si="28"/>
        <v>3.014219520832349</v>
      </c>
      <c r="BH75" s="16">
        <f t="shared" si="29"/>
        <v>0</v>
      </c>
      <c r="BI75" s="2"/>
      <c r="BJ75" s="16">
        <f t="shared" si="30"/>
        <v>0.15793228313798086</v>
      </c>
      <c r="BK75" s="5">
        <f t="shared" si="60"/>
        <v>4.9259254921572131</v>
      </c>
      <c r="BL75" s="5">
        <f t="shared" si="31"/>
        <v>4.9259254921572131</v>
      </c>
      <c r="BM75" s="5">
        <f t="shared" si="32"/>
        <v>74.078104156641999</v>
      </c>
      <c r="BN75" s="5">
        <f t="shared" si="61"/>
        <v>1.0262565017536507E-2</v>
      </c>
      <c r="BO75" s="5">
        <f t="shared" si="33"/>
        <v>78.993767083781677</v>
      </c>
      <c r="BP75" s="5">
        <f t="shared" si="34"/>
        <v>4.9259254921572131</v>
      </c>
      <c r="BQ75" s="5"/>
      <c r="BR75" s="16">
        <f t="shared" si="35"/>
        <v>0</v>
      </c>
      <c r="BS75" s="5">
        <f t="shared" si="36"/>
        <v>0</v>
      </c>
      <c r="BT75" s="5"/>
      <c r="BU75" s="13">
        <f t="shared" si="37"/>
        <v>0</v>
      </c>
      <c r="BV75" s="5">
        <f t="shared" si="38"/>
        <v>0</v>
      </c>
      <c r="BW75" s="5"/>
      <c r="BX75" s="13">
        <f t="shared" si="39"/>
        <v>0</v>
      </c>
      <c r="BY75" s="5"/>
      <c r="BZ75" s="16">
        <f t="shared" si="40"/>
        <v>3.014219520832349</v>
      </c>
      <c r="CA75" s="16"/>
      <c r="CB75" s="29">
        <f t="shared" si="41"/>
        <v>0</v>
      </c>
      <c r="CC75" s="28">
        <f t="shared" si="42"/>
        <v>0</v>
      </c>
      <c r="CD75" s="28"/>
      <c r="CE75" s="16">
        <f t="shared" si="43"/>
        <v>2.1304534736173837</v>
      </c>
      <c r="CF75" s="31">
        <f t="shared" si="44"/>
        <v>40.339484947335116</v>
      </c>
      <c r="CG75" s="20"/>
      <c r="CH75" s="16">
        <f t="shared" si="45"/>
        <v>2.1304534736173837</v>
      </c>
      <c r="CI75" s="2">
        <f t="shared" si="62"/>
        <v>2.1304534736173837</v>
      </c>
      <c r="CJ75" s="5"/>
      <c r="CK75" s="13">
        <f t="shared" si="46"/>
        <v>2.2883857567553645</v>
      </c>
      <c r="CL75" s="13"/>
      <c r="CM75" s="13">
        <f t="shared" si="63"/>
        <v>0</v>
      </c>
      <c r="CN75" s="5">
        <f t="shared" si="47"/>
        <v>0</v>
      </c>
      <c r="CO75" s="5">
        <f t="shared" si="48"/>
        <v>0</v>
      </c>
      <c r="CP75" s="5"/>
      <c r="CQ75" s="13">
        <f t="shared" si="64"/>
        <v>0</v>
      </c>
      <c r="CR75" s="5">
        <f t="shared" si="49"/>
        <v>0</v>
      </c>
      <c r="CS75" s="5">
        <f t="shared" si="50"/>
        <v>0</v>
      </c>
      <c r="CT75" s="5"/>
      <c r="CU75">
        <f>INDEX(Tilladeligt_underskud,MATCH('Afgrødemodel 1'!$AU$2,Konstanter!$A$75:$A$90,0),MATCH('Afgrødemodel 1'!M71,Konstanter!$B$73:$F$73,0))</f>
        <v>50</v>
      </c>
      <c r="CV75">
        <f>INDEX(Utilladeligt_underskud,MATCH('Afgrødemodel 1'!$AU$2,Konstanter!$I$75:$I$90,0),MATCH('Afgrødemodel 1'!M71,Konstanter!$J$73:$N$73,0))</f>
        <v>95</v>
      </c>
      <c r="CW75">
        <f t="shared" si="65"/>
        <v>65.250000000000014</v>
      </c>
      <c r="CX75">
        <f t="shared" si="66"/>
        <v>123.97500000000002</v>
      </c>
      <c r="CY75" s="8">
        <f t="shared" si="67"/>
        <v>92.290968526282299</v>
      </c>
      <c r="CZ75" s="8">
        <f t="shared" si="68"/>
        <v>94.294618672973741</v>
      </c>
      <c r="DA75" s="8">
        <f t="shared" si="69"/>
        <v>94.294618672973741</v>
      </c>
    </row>
    <row r="76" spans="4:105" x14ac:dyDescent="0.2">
      <c r="D76" s="18">
        <f t="shared" si="70"/>
        <v>43253</v>
      </c>
      <c r="E76" s="18" t="str">
        <f>IF(G76=1,'Ark4'!$C$4,IF(G76=2,'Ark4'!$C$5,IF(G76=3,'Ark4'!$C$6,IF(G76=4,'Ark4'!$C$7,""))))</f>
        <v>Vårbyg</v>
      </c>
      <c r="F76" s="8">
        <f t="shared" si="51"/>
        <v>43253</v>
      </c>
      <c r="G76" s="2">
        <f>IF(AND($D76&gt;='Ark4'!$D$4,Vandbalance!$D76&lt;='Ark4'!$E$4),1,IF(AND(Vandbalance!$D76&gt;='Ark4'!$D$5,Vandbalance!$D76&lt;='Ark4'!$E$5),2,IF(AND(Vandbalance!$D76&gt;='Ark4'!$D$6,Vandbalance!$D76&lt;='Ark4'!$E$6),3,IF(AND(Vandbalance!$D76&gt;='Ark4'!$D$7,Vandbalance!$D76&lt;='Ark4'!$E$7),4,""))))</f>
        <v>1</v>
      </c>
      <c r="H76" s="2">
        <f t="shared" si="52"/>
        <v>5</v>
      </c>
      <c r="I76" s="2">
        <f>IF(G76=1,VLOOKUP($D76,'Afgrødemodel 1'!$AA$10:$AB$405,2,FALSE),IF(G76=2,VLOOKUP($D76,'Afgrødemodel 2'!$AA$10:$AB$405,2,FALSE),IF(G76=3,VLOOKUP($D76,'Afgrødemodel 3'!$AA$10:$AB$405,2,FALSE),IF(G76=4,VLOOKUP($D76,'Afgrødemodel 4'!$AA$10:$AB$405,2,FALSE),""))))</f>
        <v>5</v>
      </c>
      <c r="J76" s="2">
        <f>IF(G76=1,VLOOKUP($D76,'Afgrødemodel 1'!$AH$10:$AJ$405,3,FALSE),IF(G76=2,VLOOKUP($D76,'Afgrødemodel 2'!$AH$10:$AJ$405,3,FALSE),IF(G76=3,VLOOKUP($D76,'Afgrødemodel 3'!$AH$10:$AJ$405,3,FALSE),IF(G76=4,VLOOKUP($D76,'Afgrødemodel 4'!$AH$10:$AJ$405,3,FALSE),0))))</f>
        <v>0</v>
      </c>
      <c r="K76" s="2">
        <f>IF(G76=1,VLOOKUP($D76,'Afgrødemodel 1'!$AQ$10:$AR$405,2,FALSE),IF(G76=2,VLOOKUP($D76,'Afgrødemodel 2'!$AQ$10:$AR$405,2,FALSE),IF(G76=3,VLOOKUP($D76,'Afgrødemodel 3'!$AQ$10:$AR$405,2,FALSE),IF(G76=4,VLOOKUP($D76,'Afgrødemodel 4'!$AQ$10:$AR$405,2,FALSE),0))))</f>
        <v>690</v>
      </c>
      <c r="L76">
        <f>IF('Afgrødemodel 1'!$BB$4=0,300,'Afgrødemodel 1'!$BB$4)</f>
        <v>300</v>
      </c>
      <c r="M76">
        <f>IF(G76=1,MIN('Afgrødemodel 1'!$AW$44,'Afgrødemodel 1'!$AW$48),IF(G76=2,MIN('Afgrødemodel 2'!$AW$44,'Afgrødemodel 2'!$AW$48),IF(G76=3,MIN('Afgrødemodel 3'!$AW$44,'Afgrødemodel 3'!$AW$48),IF(G76=4,MIN('Afgrødemodel 4'!$AW$44,'Afgrødemodel 4'!$AW$48),""))))</f>
        <v>900</v>
      </c>
      <c r="N76" s="13">
        <f t="shared" si="0"/>
        <v>0</v>
      </c>
      <c r="O76" s="5">
        <f t="shared" si="1"/>
        <v>0</v>
      </c>
      <c r="P76" s="13">
        <f t="shared" si="2"/>
        <v>0</v>
      </c>
      <c r="Q76" s="13">
        <f t="shared" si="3"/>
        <v>0</v>
      </c>
      <c r="R76" s="20"/>
      <c r="S76" s="13">
        <f t="shared" si="4"/>
        <v>0</v>
      </c>
      <c r="T76" s="13">
        <f t="shared" si="5"/>
        <v>0</v>
      </c>
      <c r="U76" s="13">
        <f t="shared" si="6"/>
        <v>0</v>
      </c>
      <c r="V76" s="5">
        <f t="shared" si="7"/>
        <v>0</v>
      </c>
      <c r="W76" s="5"/>
      <c r="X76" s="10">
        <f t="shared" si="53"/>
        <v>10</v>
      </c>
      <c r="Y76" s="12">
        <f t="shared" si="8"/>
        <v>4.7577306440016951</v>
      </c>
      <c r="Z76" s="8">
        <f t="shared" si="9"/>
        <v>4.7577306440016951</v>
      </c>
      <c r="AA76" s="13">
        <f t="shared" si="54"/>
        <v>4.5813330129895489</v>
      </c>
      <c r="AB76" s="5">
        <f t="shared" si="10"/>
        <v>4.5813330129895489</v>
      </c>
      <c r="AC76" s="5"/>
      <c r="AD76" s="16">
        <f t="shared" si="11"/>
        <v>2.5</v>
      </c>
      <c r="AE76" s="10">
        <f t="shared" si="55"/>
        <v>0</v>
      </c>
      <c r="AF76">
        <f t="shared" si="12"/>
        <v>0</v>
      </c>
      <c r="AG76" s="13">
        <f t="shared" si="13"/>
        <v>0</v>
      </c>
      <c r="AH76" s="13"/>
      <c r="AI76" s="14">
        <f t="shared" si="56"/>
        <v>133.20000000000002</v>
      </c>
      <c r="AJ76" s="4">
        <f t="shared" si="57"/>
        <v>144.9</v>
      </c>
      <c r="AK76" s="4">
        <f t="shared" si="14"/>
        <v>133.20000000000002</v>
      </c>
      <c r="AL76" s="15">
        <f t="shared" si="15"/>
        <v>40.775454797271621</v>
      </c>
      <c r="AM76" s="7">
        <f t="shared" si="16"/>
        <v>38.999563159380848</v>
      </c>
      <c r="AN76" s="7">
        <f t="shared" si="71"/>
        <v>40.775454797271621</v>
      </c>
      <c r="AO76" s="15">
        <f t="shared" si="18"/>
        <v>40.775454797271621</v>
      </c>
      <c r="AP76" s="17">
        <f t="shared" si="19"/>
        <v>40.599057166259477</v>
      </c>
      <c r="AQ76" s="15">
        <f t="shared" si="20"/>
        <v>38.375764729568232</v>
      </c>
      <c r="AR76" s="15">
        <f t="shared" si="21"/>
        <v>38.375764729568232</v>
      </c>
      <c r="AS76" s="15"/>
      <c r="AT76" s="12">
        <f t="shared" si="58"/>
        <v>37.800000000000011</v>
      </c>
      <c r="AU76" s="12">
        <f t="shared" si="22"/>
        <v>35.929926529754674</v>
      </c>
      <c r="AV76" s="12">
        <f t="shared" si="23"/>
        <v>35.929926529754674</v>
      </c>
      <c r="AW76" s="12">
        <f t="shared" si="24"/>
        <v>35.929926529754674</v>
      </c>
      <c r="AX76" s="8"/>
      <c r="AY76" s="13">
        <f>INDEX(Klima!$B$1:$E$520,MATCH(Vandbalance!$F76,Klima!$B$1:$B$520,0),MATCH(Vandbalance!$AY$11,Klima!$B$1:$E$1,0))</f>
        <v>0</v>
      </c>
      <c r="AZ76" s="13">
        <f t="shared" si="59"/>
        <v>0</v>
      </c>
      <c r="BA76" s="13">
        <f t="shared" si="25"/>
        <v>0</v>
      </c>
      <c r="BC76" s="16">
        <f>INDEX(Klima!$B$1:$E$520,MATCH(Vandbalance!$F76,Klima!$B$1:$B$520,0),MATCH($BC$11,Klima!$B$1:$E$1,0))</f>
        <v>3.5430378913879301</v>
      </c>
      <c r="BD76" s="16"/>
      <c r="BE76" s="16">
        <f t="shared" si="26"/>
        <v>0.17639763101214656</v>
      </c>
      <c r="BF76" s="16">
        <f t="shared" si="27"/>
        <v>3.3666402603757835</v>
      </c>
      <c r="BG76" s="16">
        <f t="shared" si="28"/>
        <v>3.3666402603757835</v>
      </c>
      <c r="BH76" s="16">
        <f t="shared" si="29"/>
        <v>0</v>
      </c>
      <c r="BI76" s="2"/>
      <c r="BJ76" s="16">
        <f t="shared" si="30"/>
        <v>0.17639763101214656</v>
      </c>
      <c r="BK76" s="5">
        <f t="shared" si="60"/>
        <v>4.7688634467537785</v>
      </c>
      <c r="BL76" s="5">
        <f t="shared" si="31"/>
        <v>4.7688634467537785</v>
      </c>
      <c r="BM76" s="5">
        <f t="shared" si="32"/>
        <v>71.947650683024591</v>
      </c>
      <c r="BN76" s="5">
        <f t="shared" si="61"/>
        <v>1.113280275208332E-2</v>
      </c>
      <c r="BO76" s="5">
        <f t="shared" si="33"/>
        <v>76.705381327026288</v>
      </c>
      <c r="BP76" s="5">
        <f t="shared" si="34"/>
        <v>4.7688634467537785</v>
      </c>
      <c r="BQ76" s="5"/>
      <c r="BR76" s="16">
        <f t="shared" si="35"/>
        <v>0</v>
      </c>
      <c r="BS76" s="5">
        <f t="shared" si="36"/>
        <v>0</v>
      </c>
      <c r="BT76" s="5"/>
      <c r="BU76" s="13">
        <f t="shared" si="37"/>
        <v>0</v>
      </c>
      <c r="BV76" s="5">
        <f t="shared" si="38"/>
        <v>0</v>
      </c>
      <c r="BW76" s="5"/>
      <c r="BX76" s="13">
        <f t="shared" si="39"/>
        <v>0</v>
      </c>
      <c r="BY76" s="5"/>
      <c r="BZ76" s="16">
        <f t="shared" si="40"/>
        <v>3.3666402603757835</v>
      </c>
      <c r="CA76" s="16"/>
      <c r="CB76" s="29">
        <f t="shared" si="41"/>
        <v>0</v>
      </c>
      <c r="CC76" s="28">
        <f t="shared" si="42"/>
        <v>0</v>
      </c>
      <c r="CD76" s="28"/>
      <c r="CE76" s="16">
        <f t="shared" si="43"/>
        <v>2.2232924366912461</v>
      </c>
      <c r="CF76" s="31">
        <f t="shared" si="44"/>
        <v>40.599057166259477</v>
      </c>
      <c r="CG76" s="20"/>
      <c r="CH76" s="16">
        <f t="shared" si="45"/>
        <v>2.2232924366912461</v>
      </c>
      <c r="CI76" s="2">
        <f t="shared" si="62"/>
        <v>2.2232924366912461</v>
      </c>
      <c r="CJ76" s="5"/>
      <c r="CK76" s="13">
        <f t="shared" si="46"/>
        <v>2.3996900677033928</v>
      </c>
      <c r="CL76" s="13"/>
      <c r="CM76" s="13">
        <f t="shared" si="63"/>
        <v>0</v>
      </c>
      <c r="CN76" s="5">
        <f t="shared" si="47"/>
        <v>0</v>
      </c>
      <c r="CO76" s="5">
        <f t="shared" si="48"/>
        <v>0</v>
      </c>
      <c r="CP76" s="5"/>
      <c r="CQ76" s="13">
        <f t="shared" si="64"/>
        <v>0</v>
      </c>
      <c r="CR76" s="5">
        <f t="shared" si="49"/>
        <v>0</v>
      </c>
      <c r="CS76" s="5">
        <f t="shared" si="50"/>
        <v>0</v>
      </c>
      <c r="CT76" s="5"/>
      <c r="CU76">
        <f>INDEX(Tilladeligt_underskud,MATCH('Afgrødemodel 1'!$AU$2,Konstanter!$A$75:$A$90,0),MATCH('Afgrødemodel 1'!M72,Konstanter!$B$73:$F$73,0))</f>
        <v>50</v>
      </c>
      <c r="CV76">
        <f>INDEX(Utilladeligt_underskud,MATCH('Afgrødemodel 1'!$AU$2,Konstanter!$I$75:$I$90,0),MATCH('Afgrødemodel 1'!M72,Konstanter!$J$73:$N$73,0))</f>
        <v>95</v>
      </c>
      <c r="CW76">
        <f t="shared" si="65"/>
        <v>66.600000000000009</v>
      </c>
      <c r="CX76">
        <f t="shared" si="66"/>
        <v>126.54</v>
      </c>
      <c r="CY76" s="8">
        <f t="shared" si="67"/>
        <v>94.824235270431785</v>
      </c>
      <c r="CZ76" s="8">
        <f t="shared" si="68"/>
        <v>96.694308740677116</v>
      </c>
      <c r="DA76" s="8">
        <f t="shared" si="69"/>
        <v>96.694308740677116</v>
      </c>
    </row>
    <row r="77" spans="4:105" x14ac:dyDescent="0.2">
      <c r="D77" s="18">
        <f t="shared" si="70"/>
        <v>43254</v>
      </c>
      <c r="E77" s="18" t="str">
        <f>IF(G77=1,'Ark4'!$C$4,IF(G77=2,'Ark4'!$C$5,IF(G77=3,'Ark4'!$C$6,IF(G77=4,'Ark4'!$C$7,""))))</f>
        <v>Vårbyg</v>
      </c>
      <c r="F77" s="8">
        <f t="shared" si="51"/>
        <v>43254</v>
      </c>
      <c r="G77" s="2">
        <f>IF(AND($D77&gt;='Ark4'!$D$4,Vandbalance!$D77&lt;='Ark4'!$E$4),1,IF(AND(Vandbalance!$D77&gt;='Ark4'!$D$5,Vandbalance!$D77&lt;='Ark4'!$E$5),2,IF(AND(Vandbalance!$D77&gt;='Ark4'!$D$6,Vandbalance!$D77&lt;='Ark4'!$E$6),3,IF(AND(Vandbalance!$D77&gt;='Ark4'!$D$7,Vandbalance!$D77&lt;='Ark4'!$E$7),4,""))))</f>
        <v>1</v>
      </c>
      <c r="H77" s="2">
        <f t="shared" si="52"/>
        <v>5</v>
      </c>
      <c r="I77" s="2">
        <f>IF(G77=1,VLOOKUP($D77,'Afgrødemodel 1'!$AA$10:$AB$405,2,FALSE),IF(G77=2,VLOOKUP($D77,'Afgrødemodel 2'!$AA$10:$AB$405,2,FALSE),IF(G77=3,VLOOKUP($D77,'Afgrødemodel 3'!$AA$10:$AB$405,2,FALSE),IF(G77=4,VLOOKUP($D77,'Afgrødemodel 4'!$AA$10:$AB$405,2,FALSE),""))))</f>
        <v>5</v>
      </c>
      <c r="J77" s="2">
        <f>IF(G77=1,VLOOKUP($D77,'Afgrødemodel 1'!$AH$10:$AJ$405,3,FALSE),IF(G77=2,VLOOKUP($D77,'Afgrødemodel 2'!$AH$10:$AJ$405,3,FALSE),IF(G77=3,VLOOKUP($D77,'Afgrødemodel 3'!$AH$10:$AJ$405,3,FALSE),IF(G77=4,VLOOKUP($D77,'Afgrødemodel 4'!$AH$10:$AJ$405,3,FALSE),0))))</f>
        <v>0</v>
      </c>
      <c r="K77" s="2">
        <f>IF(G77=1,VLOOKUP($D77,'Afgrødemodel 1'!$AQ$10:$AR$405,2,FALSE),IF(G77=2,VLOOKUP($D77,'Afgrødemodel 2'!$AQ$10:$AR$405,2,FALSE),IF(G77=3,VLOOKUP($D77,'Afgrødemodel 3'!$AQ$10:$AR$405,2,FALSE),IF(G77=4,VLOOKUP($D77,'Afgrødemodel 4'!$AQ$10:$AR$405,2,FALSE),0))))</f>
        <v>705</v>
      </c>
      <c r="L77">
        <f>IF('Afgrødemodel 1'!$BB$4=0,300,'Afgrødemodel 1'!$BB$4)</f>
        <v>300</v>
      </c>
      <c r="M77">
        <f>IF(G77=1,MIN('Afgrødemodel 1'!$AW$44,'Afgrødemodel 1'!$AW$48),IF(G77=2,MIN('Afgrødemodel 2'!$AW$44,'Afgrødemodel 2'!$AW$48),IF(G77=3,MIN('Afgrødemodel 3'!$AW$44,'Afgrødemodel 3'!$AW$48),IF(G77=4,MIN('Afgrødemodel 4'!$AW$44,'Afgrødemodel 4'!$AW$48),""))))</f>
        <v>900</v>
      </c>
      <c r="N77" s="13">
        <f t="shared" si="0"/>
        <v>0</v>
      </c>
      <c r="O77" s="5">
        <f t="shared" si="1"/>
        <v>0</v>
      </c>
      <c r="P77" s="13">
        <f t="shared" si="2"/>
        <v>0</v>
      </c>
      <c r="Q77" s="13">
        <f t="shared" si="3"/>
        <v>0</v>
      </c>
      <c r="R77" s="20"/>
      <c r="S77" s="13">
        <f t="shared" si="4"/>
        <v>0</v>
      </c>
      <c r="T77" s="13">
        <f t="shared" si="5"/>
        <v>0</v>
      </c>
      <c r="U77" s="13">
        <f t="shared" si="6"/>
        <v>0</v>
      </c>
      <c r="V77" s="5">
        <f t="shared" si="7"/>
        <v>0</v>
      </c>
      <c r="W77" s="5"/>
      <c r="X77" s="10">
        <f t="shared" si="53"/>
        <v>10</v>
      </c>
      <c r="Y77" s="12">
        <f t="shared" si="8"/>
        <v>4.5813330129895489</v>
      </c>
      <c r="Z77" s="8">
        <f t="shared" si="9"/>
        <v>4.5813330129895489</v>
      </c>
      <c r="AA77" s="13">
        <f t="shared" si="54"/>
        <v>4.3733615290994452</v>
      </c>
      <c r="AB77" s="5">
        <f t="shared" si="10"/>
        <v>4.3733615290994452</v>
      </c>
      <c r="AC77" s="5"/>
      <c r="AD77" s="16">
        <f t="shared" si="11"/>
        <v>2.5</v>
      </c>
      <c r="AE77" s="10">
        <f t="shared" si="55"/>
        <v>0</v>
      </c>
      <c r="AF77">
        <f t="shared" si="12"/>
        <v>0</v>
      </c>
      <c r="AG77" s="13">
        <f t="shared" si="13"/>
        <v>0</v>
      </c>
      <c r="AH77" s="13"/>
      <c r="AI77" s="14">
        <f t="shared" si="56"/>
        <v>135.9</v>
      </c>
      <c r="AJ77" s="4">
        <f t="shared" si="57"/>
        <v>148.05000000000001</v>
      </c>
      <c r="AK77" s="4">
        <f t="shared" si="14"/>
        <v>135.9</v>
      </c>
      <c r="AL77" s="15">
        <f t="shared" si="15"/>
        <v>40.942188053122123</v>
      </c>
      <c r="AM77" s="7">
        <f t="shared" si="16"/>
        <v>39.153651852464883</v>
      </c>
      <c r="AN77" s="7">
        <f t="shared" si="71"/>
        <v>40.942188053122123</v>
      </c>
      <c r="AO77" s="15">
        <f t="shared" si="18"/>
        <v>40.942188053122123</v>
      </c>
      <c r="AP77" s="17">
        <f t="shared" si="19"/>
        <v>40.734216569232018</v>
      </c>
      <c r="AQ77" s="15">
        <f t="shared" si="20"/>
        <v>38.382444996090172</v>
      </c>
      <c r="AR77" s="15">
        <f t="shared" si="21"/>
        <v>38.382444996090172</v>
      </c>
      <c r="AS77" s="15"/>
      <c r="AT77" s="12">
        <f t="shared" si="58"/>
        <v>35.100000000000023</v>
      </c>
      <c r="AU77" s="12">
        <f t="shared" si="22"/>
        <v>33.363503206200782</v>
      </c>
      <c r="AV77" s="12">
        <f t="shared" si="23"/>
        <v>33.363503206200789</v>
      </c>
      <c r="AW77" s="12">
        <f t="shared" si="24"/>
        <v>33.363503206200789</v>
      </c>
      <c r="AX77" s="8"/>
      <c r="AY77" s="13">
        <f>INDEX(Klima!$B$1:$E$520,MATCH(Vandbalance!$F77,Klima!$B$1:$B$520,0),MATCH(Vandbalance!$AY$11,Klima!$B$1:$E$1,0))</f>
        <v>0</v>
      </c>
      <c r="AZ77" s="13">
        <f t="shared" si="59"/>
        <v>0</v>
      </c>
      <c r="BA77" s="13">
        <f t="shared" si="25"/>
        <v>0</v>
      </c>
      <c r="BC77" s="16">
        <f>INDEX(Klima!$B$1:$E$520,MATCH(Vandbalance!$F77,Klima!$B$1:$B$520,0),MATCH($BC$11,Klima!$B$1:$E$1,0))</f>
        <v>4.1772150993347097</v>
      </c>
      <c r="BD77" s="16"/>
      <c r="BE77" s="16">
        <f t="shared" si="26"/>
        <v>0.2079714838901035</v>
      </c>
      <c r="BF77" s="16">
        <f t="shared" si="27"/>
        <v>3.969243615444606</v>
      </c>
      <c r="BG77" s="16">
        <f t="shared" si="28"/>
        <v>3.969243615444606</v>
      </c>
      <c r="BH77" s="16">
        <f t="shared" si="29"/>
        <v>0</v>
      </c>
      <c r="BI77" s="2"/>
      <c r="BJ77" s="16">
        <f t="shared" si="30"/>
        <v>0.2079714838901035</v>
      </c>
      <c r="BK77" s="5">
        <f t="shared" si="60"/>
        <v>4.5940529061893516</v>
      </c>
      <c r="BL77" s="5">
        <f t="shared" si="31"/>
        <v>4.5940529061893516</v>
      </c>
      <c r="BM77" s="5">
        <f t="shared" si="32"/>
        <v>69.724358246333367</v>
      </c>
      <c r="BN77" s="5">
        <f t="shared" si="61"/>
        <v>1.2719893199802738E-2</v>
      </c>
      <c r="BO77" s="5">
        <f t="shared" si="33"/>
        <v>74.305691259322913</v>
      </c>
      <c r="BP77" s="5">
        <f t="shared" si="34"/>
        <v>4.5940529061893516</v>
      </c>
      <c r="BQ77" s="5"/>
      <c r="BR77" s="16">
        <f t="shared" si="35"/>
        <v>0</v>
      </c>
      <c r="BS77" s="5">
        <f t="shared" si="36"/>
        <v>0</v>
      </c>
      <c r="BT77" s="5"/>
      <c r="BU77" s="13">
        <f t="shared" si="37"/>
        <v>0</v>
      </c>
      <c r="BV77" s="5">
        <f t="shared" si="38"/>
        <v>0</v>
      </c>
      <c r="BW77" s="5"/>
      <c r="BX77" s="13">
        <f t="shared" si="39"/>
        <v>0</v>
      </c>
      <c r="BY77" s="5"/>
      <c r="BZ77" s="16">
        <f t="shared" si="40"/>
        <v>3.969243615444606</v>
      </c>
      <c r="CA77" s="16"/>
      <c r="CB77" s="29">
        <f t="shared" si="41"/>
        <v>0</v>
      </c>
      <c r="CC77" s="28">
        <f t="shared" si="42"/>
        <v>0</v>
      </c>
      <c r="CD77" s="28"/>
      <c r="CE77" s="16">
        <f t="shared" si="43"/>
        <v>2.3517715731418494</v>
      </c>
      <c r="CF77" s="31">
        <f t="shared" si="44"/>
        <v>40.734216569232018</v>
      </c>
      <c r="CG77" s="20"/>
      <c r="CH77" s="16">
        <f t="shared" si="45"/>
        <v>2.3517715731418494</v>
      </c>
      <c r="CI77" s="2">
        <f t="shared" si="62"/>
        <v>2.3517715731418494</v>
      </c>
      <c r="CJ77" s="5"/>
      <c r="CK77" s="13">
        <f t="shared" si="46"/>
        <v>2.559743057031953</v>
      </c>
      <c r="CL77" s="13"/>
      <c r="CM77" s="13">
        <f t="shared" si="63"/>
        <v>0</v>
      </c>
      <c r="CN77" s="5">
        <f t="shared" si="47"/>
        <v>0</v>
      </c>
      <c r="CO77" s="5">
        <f t="shared" si="48"/>
        <v>0</v>
      </c>
      <c r="CP77" s="5"/>
      <c r="CQ77" s="13">
        <f t="shared" si="64"/>
        <v>0</v>
      </c>
      <c r="CR77" s="5">
        <f t="shared" si="49"/>
        <v>0</v>
      </c>
      <c r="CS77" s="5">
        <f t="shared" si="50"/>
        <v>0</v>
      </c>
      <c r="CT77" s="5"/>
      <c r="CU77">
        <f>INDEX(Tilladeligt_underskud,MATCH('Afgrødemodel 1'!$AU$2,Konstanter!$A$75:$A$90,0),MATCH('Afgrødemodel 1'!M73,Konstanter!$B$73:$F$73,0))</f>
        <v>50</v>
      </c>
      <c r="CV77">
        <f>INDEX(Utilladeligt_underskud,MATCH('Afgrødemodel 1'!$AU$2,Konstanter!$I$75:$I$90,0),MATCH('Afgrødemodel 1'!M73,Konstanter!$J$73:$N$73,0))</f>
        <v>95</v>
      </c>
      <c r="CW77">
        <f t="shared" si="65"/>
        <v>67.95</v>
      </c>
      <c r="CX77">
        <f t="shared" si="66"/>
        <v>129.10499999999999</v>
      </c>
      <c r="CY77" s="8">
        <f t="shared" si="67"/>
        <v>97.517555003909834</v>
      </c>
      <c r="CZ77" s="8">
        <f t="shared" si="68"/>
        <v>99.254051797709067</v>
      </c>
      <c r="DA77" s="8">
        <f t="shared" si="69"/>
        <v>99.254051797709067</v>
      </c>
    </row>
    <row r="78" spans="4:105" x14ac:dyDescent="0.2">
      <c r="D78" s="18">
        <f t="shared" si="70"/>
        <v>43255</v>
      </c>
      <c r="E78" s="18" t="str">
        <f>IF(G78=1,'Ark4'!$C$4,IF(G78=2,'Ark4'!$C$5,IF(G78=3,'Ark4'!$C$6,IF(G78=4,'Ark4'!$C$7,""))))</f>
        <v>Vårbyg</v>
      </c>
      <c r="F78" s="8">
        <f t="shared" si="51"/>
        <v>43255</v>
      </c>
      <c r="G78" s="2">
        <f>IF(AND($D78&gt;='Ark4'!$D$4,Vandbalance!$D78&lt;='Ark4'!$E$4),1,IF(AND(Vandbalance!$D78&gt;='Ark4'!$D$5,Vandbalance!$D78&lt;='Ark4'!$E$5),2,IF(AND(Vandbalance!$D78&gt;='Ark4'!$D$6,Vandbalance!$D78&lt;='Ark4'!$E$6),3,IF(AND(Vandbalance!$D78&gt;='Ark4'!$D$7,Vandbalance!$D78&lt;='Ark4'!$E$7),4,""))))</f>
        <v>1</v>
      </c>
      <c r="H78" s="2">
        <f t="shared" si="52"/>
        <v>5</v>
      </c>
      <c r="I78" s="2">
        <f>IF(G78=1,VLOOKUP($D78,'Afgrødemodel 1'!$AA$10:$AB$405,2,FALSE),IF(G78=2,VLOOKUP($D78,'Afgrødemodel 2'!$AA$10:$AB$405,2,FALSE),IF(G78=3,VLOOKUP($D78,'Afgrødemodel 3'!$AA$10:$AB$405,2,FALSE),IF(G78=4,VLOOKUP($D78,'Afgrødemodel 4'!$AA$10:$AB$405,2,FALSE),""))))</f>
        <v>5</v>
      </c>
      <c r="J78" s="2">
        <f>IF(G78=1,VLOOKUP($D78,'Afgrødemodel 1'!$AH$10:$AJ$405,3,FALSE),IF(G78=2,VLOOKUP($D78,'Afgrødemodel 2'!$AH$10:$AJ$405,3,FALSE),IF(G78=3,VLOOKUP($D78,'Afgrødemodel 3'!$AH$10:$AJ$405,3,FALSE),IF(G78=4,VLOOKUP($D78,'Afgrødemodel 4'!$AH$10:$AJ$405,3,FALSE),0))))</f>
        <v>0</v>
      </c>
      <c r="K78" s="2">
        <f>IF(G78=1,VLOOKUP($D78,'Afgrødemodel 1'!$AQ$10:$AR$405,2,FALSE),IF(G78=2,VLOOKUP($D78,'Afgrødemodel 2'!$AQ$10:$AR$405,2,FALSE),IF(G78=3,VLOOKUP($D78,'Afgrødemodel 3'!$AQ$10:$AR$405,2,FALSE),IF(G78=4,VLOOKUP($D78,'Afgrødemodel 4'!$AQ$10:$AR$405,2,FALSE),0))))</f>
        <v>720</v>
      </c>
      <c r="L78">
        <f>IF('Afgrødemodel 1'!$BB$4=0,300,'Afgrødemodel 1'!$BB$4)</f>
        <v>300</v>
      </c>
      <c r="M78">
        <f>IF(G78=1,MIN('Afgrødemodel 1'!$AW$44,'Afgrødemodel 1'!$AW$48),IF(G78=2,MIN('Afgrødemodel 2'!$AW$44,'Afgrødemodel 2'!$AW$48),IF(G78=3,MIN('Afgrødemodel 3'!$AW$44,'Afgrødemodel 3'!$AW$48),IF(G78=4,MIN('Afgrødemodel 4'!$AW$44,'Afgrødemodel 4'!$AW$48),""))))</f>
        <v>900</v>
      </c>
      <c r="N78" s="13">
        <f t="shared" ref="N78:N141" si="72">MIN(Q77,AI78)</f>
        <v>0</v>
      </c>
      <c r="O78" s="5">
        <f t="shared" ref="O78:O141" si="73">IF((BA78-BJ78)&gt;0,(BA78-BJ78),0)</f>
        <v>0</v>
      </c>
      <c r="P78" s="13">
        <f t="shared" ref="P78:P141" si="74">MIN(AI78,(N78+O78))</f>
        <v>0</v>
      </c>
      <c r="Q78" s="13">
        <f t="shared" ref="Q78:Q141" si="75">IF(I78&gt;0,IF(CH78&gt;CB78,0,P78),0)</f>
        <v>0</v>
      </c>
      <c r="R78" s="20"/>
      <c r="S78" s="13">
        <f t="shared" ref="S78:S141" si="76">IF(N78&gt;0,((U77-(Q77-N78)*U77/Q77)),0)</f>
        <v>0</v>
      </c>
      <c r="T78" s="13">
        <f t="shared" ref="T78:T141" si="77">IF((S78+BA78-BJ78)&gt;=0,(S78+BA78-BJ78),0)</f>
        <v>0</v>
      </c>
      <c r="U78" s="13">
        <f t="shared" ref="U78:U141" si="78">IF(I78&gt;0,IF(CH78&gt;CB78,0,V78),0)</f>
        <v>0</v>
      </c>
      <c r="V78" s="5">
        <f t="shared" ref="V78:V141" si="79">IF((T78-CH78&gt;0),T78-CH78,0)</f>
        <v>0</v>
      </c>
      <c r="W78" s="5"/>
      <c r="X78" s="10">
        <f t="shared" si="53"/>
        <v>10</v>
      </c>
      <c r="Y78" s="12">
        <f t="shared" ref="Y78:Y141" si="80">MIN(X78,Z78)</f>
        <v>4.3733615290994452</v>
      </c>
      <c r="Z78" s="8">
        <f t="shared" ref="Z78:Z141" si="81">AA77+BA78</f>
        <v>4.3733615290994452</v>
      </c>
      <c r="AA78" s="13">
        <f t="shared" si="54"/>
        <v>4.1456012324020017</v>
      </c>
      <c r="AB78" s="5">
        <f t="shared" ref="AB78:AB141" si="82">IF((Y78-BJ78)&gt;0,Y78-BJ78,0)</f>
        <v>4.1456012324020017</v>
      </c>
      <c r="AC78" s="5"/>
      <c r="AD78" s="16">
        <f t="shared" ref="AD78:AD141" si="83">H78*0.5</f>
        <v>2.5</v>
      </c>
      <c r="AE78" s="10">
        <f t="shared" si="55"/>
        <v>0</v>
      </c>
      <c r="AF78">
        <f t="shared" ref="AF78:AF141" si="84">AG77+AY78</f>
        <v>0</v>
      </c>
      <c r="AG78" s="13">
        <f t="shared" ref="AG78:AG141" si="85">AE78-BX78</f>
        <v>0</v>
      </c>
      <c r="AH78" s="13"/>
      <c r="AI78" s="14">
        <f t="shared" ref="AI78:AI141" si="86">IF(K78&lt;=$B$16,AJ78,AK78)</f>
        <v>138.60000000000002</v>
      </c>
      <c r="AJ78" s="4">
        <f t="shared" ref="AJ78:AJ141" si="87">MAX((($B$18-$B$19)*K78),X78)</f>
        <v>151.20000000000002</v>
      </c>
      <c r="AK78" s="4">
        <f t="shared" ref="AK78:AK141" si="88">MAX((($B$18-$B$19)*$B$16)+(($B$20-$B$21)*(K78-$B$16)),X78)</f>
        <v>138.60000000000002</v>
      </c>
      <c r="AL78" s="15">
        <f t="shared" ref="AL78:AL141" si="89">IF(AI78&lt;=AI77,AM78,AN78)</f>
        <v>40.948868319644092</v>
      </c>
      <c r="AM78" s="7">
        <f t="shared" ref="AM78:AM141" si="90">(AR77+(AI78-AI77)*AR77/AI77)</f>
        <v>39.145010128462829</v>
      </c>
      <c r="AN78" s="7">
        <f t="shared" si="71"/>
        <v>40.948868319644092</v>
      </c>
      <c r="AO78" s="15">
        <f t="shared" ref="AO78:AO141" si="91">AL78+BA78</f>
        <v>40.948868319644092</v>
      </c>
      <c r="AP78" s="17">
        <f t="shared" ref="AP78:AP141" si="92">IF((AO78-BJ78)&gt;0,(AO78-BJ78),0)</f>
        <v>40.721108022946652</v>
      </c>
      <c r="AQ78" s="15">
        <f t="shared" ref="AQ78:AQ141" si="93">AP78-CH78</f>
        <v>38.326801162602031</v>
      </c>
      <c r="AR78" s="15">
        <f t="shared" ref="AR78:AR141" si="94">AQ78-CM78</f>
        <v>38.326801162602031</v>
      </c>
      <c r="AS78" s="15"/>
      <c r="AT78" s="12">
        <f t="shared" si="58"/>
        <v>32.400000000000006</v>
      </c>
      <c r="AU78" s="12">
        <f t="shared" ref="AU78:AU141" si="95">AW77-(AL78-AR77)</f>
        <v>30.797079882646869</v>
      </c>
      <c r="AV78" s="12">
        <f t="shared" ref="AV78:AV141" si="96">IF((AU78-BJ78+AO78-AP78)&gt;=0,(AU78-BJ78+AO78-AP78),0)</f>
        <v>30.797079882646869</v>
      </c>
      <c r="AW78" s="12">
        <f t="shared" ref="AW78:AW141" si="97">AV78+CM78-CQ78</f>
        <v>30.797079882646869</v>
      </c>
      <c r="AX78" s="8"/>
      <c r="AY78" s="13">
        <f>INDEX(Klima!$B$1:$E$520,MATCH(Vandbalance!$F78,Klima!$B$1:$B$520,0),MATCH(Vandbalance!$AY$11,Klima!$B$1:$E$1,0))</f>
        <v>0</v>
      </c>
      <c r="AZ78" s="13">
        <f t="shared" si="59"/>
        <v>0</v>
      </c>
      <c r="BA78" s="13">
        <f t="shared" ref="BA78:BA141" si="98">IF((AY78-(AE78-AG77))&gt;=0,(AY78-(AE78-AG77)),0)</f>
        <v>0</v>
      </c>
      <c r="BC78" s="16">
        <f>INDEX(Klima!$B$1:$E$520,MATCH(Vandbalance!$F78,Klima!$B$1:$B$520,0),MATCH($BC$11,Klima!$B$1:$E$1,0))</f>
        <v>4.5746836662292401</v>
      </c>
      <c r="BD78" s="16"/>
      <c r="BE78" s="16">
        <f t="shared" ref="BE78:BE141" si="99">BC78*(2.718281^(-0.6*H78))</f>
        <v>0.22776029669744344</v>
      </c>
      <c r="BF78" s="16">
        <f t="shared" ref="BF78:BF141" si="100">(1-(2.718281^(-0.6*H78)))*BC78</f>
        <v>4.3469233695317966</v>
      </c>
      <c r="BG78" s="16">
        <f t="shared" ref="BG78:BG141" si="101">(1-(2.718281^(-0.6*I78)))*BC78</f>
        <v>4.3469233695317966</v>
      </c>
      <c r="BH78" s="16">
        <f t="shared" ref="BH78:BH141" si="102">(BF78-BG78)</f>
        <v>0</v>
      </c>
      <c r="BI78" s="2"/>
      <c r="BJ78" s="16">
        <f t="shared" ref="BJ78:BJ141" si="103">IF(Y78&gt;=BE78,BE78,BP78)</f>
        <v>0.22776029669744344</v>
      </c>
      <c r="BK78" s="5">
        <f t="shared" si="60"/>
        <v>4.3868218802660772</v>
      </c>
      <c r="BL78" s="5">
        <f t="shared" ref="BL78:BL141" si="104">Y78+MIN(BM78,BN78)</f>
        <v>4.3868218802660772</v>
      </c>
      <c r="BM78" s="5">
        <f t="shared" ref="BM78:BM141" si="105">(AO78+AU78-Y78)</f>
        <v>67.37258667319152</v>
      </c>
      <c r="BN78" s="5">
        <f t="shared" si="61"/>
        <v>1.346035116663186E-2</v>
      </c>
      <c r="BO78" s="5">
        <f t="shared" ref="BO78:BO141" si="106">AO78+AU78</f>
        <v>71.745948202290961</v>
      </c>
      <c r="BP78" s="5">
        <f t="shared" ref="BP78:BP141" si="107">IF(BE78&gt;BO78,BL78,BK78)</f>
        <v>4.3868218802660772</v>
      </c>
      <c r="BQ78" s="5"/>
      <c r="BR78" s="16">
        <f t="shared" ref="BR78:BR141" si="108">IF(H78&gt;0,BS78,0)</f>
        <v>0</v>
      </c>
      <c r="BS78" s="5">
        <f t="shared" ref="BS78:BS141" si="109">IFERROR(MIN((AE78*I78)/H78,BG78),0)</f>
        <v>0</v>
      </c>
      <c r="BT78" s="5"/>
      <c r="BU78" s="13">
        <f t="shared" ref="BU78:BU141" si="110">IF(H78&gt;0,BV78,0)</f>
        <v>0</v>
      </c>
      <c r="BV78" s="5">
        <f t="shared" ref="BV78:BV141" si="111">IFERROR(MIN((AE78*J78)/H78,BH78),0)</f>
        <v>0</v>
      </c>
      <c r="BW78" s="5"/>
      <c r="BX78" s="13">
        <f t="shared" ref="BX78:BX141" si="112">BR78+BU78</f>
        <v>0</v>
      </c>
      <c r="BY78" s="5"/>
      <c r="BZ78" s="16">
        <f t="shared" ref="BZ78:BZ141" si="113">BG78-BR78</f>
        <v>4.3469233695317966</v>
      </c>
      <c r="CA78" s="16"/>
      <c r="CB78" s="29">
        <f t="shared" ref="CB78:CB141" si="114">IFERROR(BZ78*(1-(((P78-T78)/P78)^($B$24/BZ78))),0)</f>
        <v>0</v>
      </c>
      <c r="CC78" s="28">
        <f t="shared" ref="CC78:CC141" si="115">MIN(T78,P78)</f>
        <v>0</v>
      </c>
      <c r="CD78" s="28"/>
      <c r="CE78" s="16">
        <f t="shared" ref="CE78:CE141" si="116">IFERROR((BZ78*(1-(((AI78-CF78)/AI78)^($B$24/BZ78))))+0.0001,0)</f>
        <v>2.3943068603446211</v>
      </c>
      <c r="CF78" s="31">
        <f t="shared" ref="CF78:CF141" si="117">MIN(AP78,AI78)</f>
        <v>40.721108022946652</v>
      </c>
      <c r="CG78" s="20"/>
      <c r="CH78" s="16">
        <f t="shared" ref="CH78:CH141" si="118">IF(AP78&lt;CI78,AP78,CI78)</f>
        <v>2.3943068603446211</v>
      </c>
      <c r="CI78" s="2">
        <f t="shared" si="62"/>
        <v>2.3943068603446211</v>
      </c>
      <c r="CJ78" s="5"/>
      <c r="CK78" s="13">
        <f t="shared" ref="CK78:CK141" si="119">BJ78+BX78+CH78</f>
        <v>2.6220671570420646</v>
      </c>
      <c r="CL78" s="13"/>
      <c r="CM78" s="13">
        <f t="shared" si="63"/>
        <v>0</v>
      </c>
      <c r="CN78" s="5">
        <f t="shared" ref="CN78:CN141" si="120">IF((AQ78-AI78)&gt;0,(AQ78-AI78),0)</f>
        <v>0</v>
      </c>
      <c r="CO78" s="5">
        <f t="shared" ref="CO78:CO141" si="121">($B$25+(1-$B$25)*(($B$29-K78)/$B$29))*CN78</f>
        <v>0</v>
      </c>
      <c r="CP78" s="5"/>
      <c r="CQ78" s="13">
        <f t="shared" si="64"/>
        <v>0</v>
      </c>
      <c r="CR78" s="5">
        <f t="shared" ref="CR78:CR141" si="122">IF((AV78+CM78-AT78)&gt;0,(AV78+CM78-AT78),0)</f>
        <v>0</v>
      </c>
      <c r="CS78" s="5">
        <f t="shared" ref="CS78:CS141" si="123">($B$26+(1-$B$26)*(K78/$B$29))*CR78</f>
        <v>0</v>
      </c>
      <c r="CT78" s="5"/>
      <c r="CU78">
        <f>INDEX(Tilladeligt_underskud,MATCH('Afgrødemodel 1'!$AU$2,Konstanter!$A$75:$A$90,0),MATCH('Afgrødemodel 1'!M74,Konstanter!$B$73:$F$73,0))</f>
        <v>50</v>
      </c>
      <c r="CV78">
        <f>INDEX(Utilladeligt_underskud,MATCH('Afgrødemodel 1'!$AU$2,Konstanter!$I$75:$I$90,0),MATCH('Afgrødemodel 1'!M74,Konstanter!$J$73:$N$73,0))</f>
        <v>95</v>
      </c>
      <c r="CW78">
        <f t="shared" si="65"/>
        <v>69.300000000000011</v>
      </c>
      <c r="CX78">
        <f t="shared" si="66"/>
        <v>131.67000000000002</v>
      </c>
      <c r="CY78" s="8">
        <f t="shared" si="67"/>
        <v>100.27319883739798</v>
      </c>
      <c r="CZ78" s="8">
        <f t="shared" si="68"/>
        <v>101.87611895475112</v>
      </c>
      <c r="DA78" s="8">
        <f t="shared" si="69"/>
        <v>101.87611895475112</v>
      </c>
    </row>
    <row r="79" spans="4:105" x14ac:dyDescent="0.2">
      <c r="D79" s="18">
        <f t="shared" si="70"/>
        <v>43256</v>
      </c>
      <c r="E79" s="18" t="str">
        <f>IF(G79=1,'Ark4'!$C$4,IF(G79=2,'Ark4'!$C$5,IF(G79=3,'Ark4'!$C$6,IF(G79=4,'Ark4'!$C$7,""))))</f>
        <v>Vårbyg</v>
      </c>
      <c r="F79" s="8">
        <f t="shared" ref="F79:F142" si="124">D79</f>
        <v>43256</v>
      </c>
      <c r="G79" s="2">
        <f>IF(AND($D79&gt;='Ark4'!$D$4,Vandbalance!$D79&lt;='Ark4'!$E$4),1,IF(AND(Vandbalance!$D79&gt;='Ark4'!$D$5,Vandbalance!$D79&lt;='Ark4'!$E$5),2,IF(AND(Vandbalance!$D79&gt;='Ark4'!$D$6,Vandbalance!$D79&lt;='Ark4'!$E$6),3,IF(AND(Vandbalance!$D79&gt;='Ark4'!$D$7,Vandbalance!$D79&lt;='Ark4'!$E$7),4,""))))</f>
        <v>1</v>
      </c>
      <c r="H79" s="2">
        <f t="shared" ref="H79:H142" si="125">I79+J79</f>
        <v>5</v>
      </c>
      <c r="I79" s="2">
        <f>IF(G79=1,VLOOKUP($D79,'Afgrødemodel 1'!$AA$10:$AB$405,2,FALSE),IF(G79=2,VLOOKUP($D79,'Afgrødemodel 2'!$AA$10:$AB$405,2,FALSE),IF(G79=3,VLOOKUP($D79,'Afgrødemodel 3'!$AA$10:$AB$405,2,FALSE),IF(G79=4,VLOOKUP($D79,'Afgrødemodel 4'!$AA$10:$AB$405,2,FALSE),""))))</f>
        <v>5</v>
      </c>
      <c r="J79" s="2">
        <f>IF(G79=1,VLOOKUP($D79,'Afgrødemodel 1'!$AH$10:$AJ$405,3,FALSE),IF(G79=2,VLOOKUP($D79,'Afgrødemodel 2'!$AH$10:$AJ$405,3,FALSE),IF(G79=3,VLOOKUP($D79,'Afgrødemodel 3'!$AH$10:$AJ$405,3,FALSE),IF(G79=4,VLOOKUP($D79,'Afgrødemodel 4'!$AH$10:$AJ$405,3,FALSE),0))))</f>
        <v>0</v>
      </c>
      <c r="K79" s="2">
        <f>IF(G79=1,VLOOKUP($D79,'Afgrødemodel 1'!$AQ$10:$AR$405,2,FALSE),IF(G79=2,VLOOKUP($D79,'Afgrødemodel 2'!$AQ$10:$AR$405,2,FALSE),IF(G79=3,VLOOKUP($D79,'Afgrødemodel 3'!$AQ$10:$AR$405,2,FALSE),IF(G79=4,VLOOKUP($D79,'Afgrødemodel 4'!$AQ$10:$AR$405,2,FALSE),0))))</f>
        <v>735</v>
      </c>
      <c r="L79">
        <f>IF('Afgrødemodel 1'!$BB$4=0,300,'Afgrødemodel 1'!$BB$4)</f>
        <v>300</v>
      </c>
      <c r="M79">
        <f>IF(G79=1,MIN('Afgrødemodel 1'!$AW$44,'Afgrødemodel 1'!$AW$48),IF(G79=2,MIN('Afgrødemodel 2'!$AW$44,'Afgrødemodel 2'!$AW$48),IF(G79=3,MIN('Afgrødemodel 3'!$AW$44,'Afgrødemodel 3'!$AW$48),IF(G79=4,MIN('Afgrødemodel 4'!$AW$44,'Afgrødemodel 4'!$AW$48),""))))</f>
        <v>900</v>
      </c>
      <c r="N79" s="13">
        <f t="shared" si="72"/>
        <v>0</v>
      </c>
      <c r="O79" s="5">
        <f t="shared" si="73"/>
        <v>0</v>
      </c>
      <c r="P79" s="13">
        <f t="shared" si="74"/>
        <v>0</v>
      </c>
      <c r="Q79" s="13">
        <f t="shared" si="75"/>
        <v>0</v>
      </c>
      <c r="R79" s="20"/>
      <c r="S79" s="13">
        <f t="shared" si="76"/>
        <v>0</v>
      </c>
      <c r="T79" s="13">
        <f t="shared" si="77"/>
        <v>0</v>
      </c>
      <c r="U79" s="13">
        <f t="shared" si="78"/>
        <v>0</v>
      </c>
      <c r="V79" s="5">
        <f t="shared" si="79"/>
        <v>0</v>
      </c>
      <c r="W79" s="5"/>
      <c r="X79" s="10">
        <f t="shared" ref="X79:X142" si="126">$B$22</f>
        <v>10</v>
      </c>
      <c r="Y79" s="12">
        <f t="shared" si="80"/>
        <v>4.1456012324020017</v>
      </c>
      <c r="Z79" s="8">
        <f t="shared" si="81"/>
        <v>4.1456012324020017</v>
      </c>
      <c r="AA79" s="13">
        <f t="shared" ref="AA79:AA142" si="127">MIN(Y79,AB79)</f>
        <v>3.9271681377639363</v>
      </c>
      <c r="AB79" s="5">
        <f t="shared" si="82"/>
        <v>3.9271681377639363</v>
      </c>
      <c r="AC79" s="5"/>
      <c r="AD79" s="16">
        <f t="shared" si="83"/>
        <v>2.5</v>
      </c>
      <c r="AE79" s="10">
        <f t="shared" ref="AE79:AE142" si="128">MIN(AD79,AF79)</f>
        <v>0</v>
      </c>
      <c r="AF79">
        <f t="shared" si="84"/>
        <v>0</v>
      </c>
      <c r="AG79" s="13">
        <f t="shared" si="85"/>
        <v>0</v>
      </c>
      <c r="AH79" s="13"/>
      <c r="AI79" s="14">
        <f t="shared" si="86"/>
        <v>141.30000000000001</v>
      </c>
      <c r="AJ79" s="4">
        <f t="shared" si="87"/>
        <v>154.35000000000002</v>
      </c>
      <c r="AK79" s="4">
        <f t="shared" si="88"/>
        <v>141.30000000000001</v>
      </c>
      <c r="AL79" s="15">
        <f t="shared" si="89"/>
        <v>40.893224486155923</v>
      </c>
      <c r="AM79" s="7">
        <f t="shared" si="90"/>
        <v>39.073427159276093</v>
      </c>
      <c r="AN79" s="7">
        <f t="shared" si="71"/>
        <v>40.893224486155923</v>
      </c>
      <c r="AO79" s="15">
        <f t="shared" si="91"/>
        <v>40.893224486155923</v>
      </c>
      <c r="AP79" s="17">
        <f t="shared" si="92"/>
        <v>40.674791391517857</v>
      </c>
      <c r="AQ79" s="15">
        <f t="shared" si="93"/>
        <v>38.352361254427613</v>
      </c>
      <c r="AR79" s="15">
        <f t="shared" si="94"/>
        <v>38.352361254427613</v>
      </c>
      <c r="AS79" s="15"/>
      <c r="AT79" s="12">
        <f t="shared" ref="AT79:AT142" si="129">((($B$18-$B$19)*$B$16)+((M79-$B$16)*($B$20-$B$21)))-AI79</f>
        <v>29.700000000000017</v>
      </c>
      <c r="AU79" s="12">
        <f t="shared" si="95"/>
        <v>28.230656559092978</v>
      </c>
      <c r="AV79" s="12">
        <f t="shared" si="96"/>
        <v>28.230656559092978</v>
      </c>
      <c r="AW79" s="12">
        <f t="shared" si="97"/>
        <v>28.230656559092978</v>
      </c>
      <c r="AX79" s="8"/>
      <c r="AY79" s="13">
        <f>INDEX(Klima!$B$1:$E$520,MATCH(Vandbalance!$F79,Klima!$B$1:$B$520,0),MATCH(Vandbalance!$AY$11,Klima!$B$1:$E$1,0))</f>
        <v>0</v>
      </c>
      <c r="AZ79" s="13">
        <f t="shared" ref="AZ79:AZ142" si="130">AY79*-1</f>
        <v>0</v>
      </c>
      <c r="BA79" s="13">
        <f t="shared" si="98"/>
        <v>0</v>
      </c>
      <c r="BC79" s="16">
        <f>INDEX(Klima!$B$1:$E$520,MATCH(Vandbalance!$F79,Klima!$B$1:$B$520,0),MATCH($BC$11,Klima!$B$1:$E$1,0))</f>
        <v>4.3873419761657697</v>
      </c>
      <c r="BD79" s="16"/>
      <c r="BE79" s="16">
        <f t="shared" si="99"/>
        <v>0.21843309463806537</v>
      </c>
      <c r="BF79" s="16">
        <f t="shared" si="100"/>
        <v>4.1689088815277042</v>
      </c>
      <c r="BG79" s="16">
        <f t="shared" si="101"/>
        <v>4.1689088815277042</v>
      </c>
      <c r="BH79" s="16">
        <f t="shared" si="102"/>
        <v>0</v>
      </c>
      <c r="BI79" s="2"/>
      <c r="BJ79" s="16">
        <f t="shared" si="103"/>
        <v>0.21843309463806537</v>
      </c>
      <c r="BK79" s="5">
        <f t="shared" ref="BK79:BK142" si="131">Y79+$B$23*BE79*(AO79+AU79-Y79)/(AI79+AT79)</f>
        <v>4.1580515891947893</v>
      </c>
      <c r="BL79" s="5">
        <f t="shared" si="104"/>
        <v>4.1580515891947893</v>
      </c>
      <c r="BM79" s="5">
        <f t="shared" si="105"/>
        <v>64.978279812846907</v>
      </c>
      <c r="BN79" s="5">
        <f t="shared" ref="BN79:BN142" si="132">$B$23*BE79*(AO79+AU79-Y79)/(AI79+AT79)</f>
        <v>1.2450356792787963E-2</v>
      </c>
      <c r="BO79" s="5">
        <f t="shared" si="106"/>
        <v>69.123881045248908</v>
      </c>
      <c r="BP79" s="5">
        <f t="shared" si="107"/>
        <v>4.1580515891947893</v>
      </c>
      <c r="BQ79" s="5"/>
      <c r="BR79" s="16">
        <f t="shared" si="108"/>
        <v>0</v>
      </c>
      <c r="BS79" s="5">
        <f t="shared" si="109"/>
        <v>0</v>
      </c>
      <c r="BT79" s="5"/>
      <c r="BU79" s="13">
        <f t="shared" si="110"/>
        <v>0</v>
      </c>
      <c r="BV79" s="5">
        <f t="shared" si="111"/>
        <v>0</v>
      </c>
      <c r="BW79" s="5"/>
      <c r="BX79" s="13">
        <f t="shared" si="112"/>
        <v>0</v>
      </c>
      <c r="BY79" s="5"/>
      <c r="BZ79" s="16">
        <f t="shared" si="113"/>
        <v>4.1689088815277042</v>
      </c>
      <c r="CA79" s="16"/>
      <c r="CB79" s="29">
        <f t="shared" si="114"/>
        <v>0</v>
      </c>
      <c r="CC79" s="28">
        <f t="shared" si="115"/>
        <v>0</v>
      </c>
      <c r="CD79" s="28"/>
      <c r="CE79" s="16">
        <f t="shared" si="116"/>
        <v>2.3224301370902438</v>
      </c>
      <c r="CF79" s="31">
        <f t="shared" si="117"/>
        <v>40.674791391517857</v>
      </c>
      <c r="CG79" s="20"/>
      <c r="CH79" s="16">
        <f t="shared" si="118"/>
        <v>2.3224301370902438</v>
      </c>
      <c r="CI79" s="2">
        <f t="shared" ref="CI79:CI142" si="133">MAX(CB79,CE79)</f>
        <v>2.3224301370902438</v>
      </c>
      <c r="CJ79" s="5"/>
      <c r="CK79" s="13">
        <f t="shared" si="119"/>
        <v>2.5408632317283093</v>
      </c>
      <c r="CL79" s="13"/>
      <c r="CM79" s="13">
        <f t="shared" ref="CM79:CM142" si="134">IF(CN79=0,0,CO79)</f>
        <v>0</v>
      </c>
      <c r="CN79" s="5">
        <f t="shared" si="120"/>
        <v>0</v>
      </c>
      <c r="CO79" s="5">
        <f t="shared" si="121"/>
        <v>0</v>
      </c>
      <c r="CP79" s="5"/>
      <c r="CQ79" s="13">
        <f t="shared" ref="CQ79:CQ142" si="135">IF(CR79=0, 0,CS79)</f>
        <v>0</v>
      </c>
      <c r="CR79" s="5">
        <f t="shared" si="122"/>
        <v>0</v>
      </c>
      <c r="CS79" s="5">
        <f t="shared" si="123"/>
        <v>0</v>
      </c>
      <c r="CT79" s="5"/>
      <c r="CU79">
        <f>INDEX(Tilladeligt_underskud,MATCH('Afgrødemodel 1'!$AU$2,Konstanter!$A$75:$A$90,0),MATCH('Afgrødemodel 1'!M75,Konstanter!$B$73:$F$73,0))</f>
        <v>50</v>
      </c>
      <c r="CV79">
        <f>INDEX(Utilladeligt_underskud,MATCH('Afgrødemodel 1'!$AU$2,Konstanter!$I$75:$I$90,0),MATCH('Afgrødemodel 1'!M75,Konstanter!$J$73:$N$73,0))</f>
        <v>95</v>
      </c>
      <c r="CW79">
        <f t="shared" ref="CW79:CW142" si="136">(CU79/100)*AI79</f>
        <v>70.650000000000006</v>
      </c>
      <c r="CX79">
        <f t="shared" ref="CX79:CX142" si="137">(CV79/100)*AI79</f>
        <v>134.23500000000001</v>
      </c>
      <c r="CY79" s="8">
        <f t="shared" ref="CY79:CY142" si="138">(AI79-AR79)</f>
        <v>102.94763874557239</v>
      </c>
      <c r="CZ79" s="8">
        <f t="shared" ref="CZ79:CZ142" si="139">(AI79+AT79)-(MIN(AR79,AI79)+MIN(AW79,AT79))</f>
        <v>104.41698218647943</v>
      </c>
      <c r="DA79" s="8">
        <f t="shared" ref="DA79:DA142" si="140">(AI79+AT79)-(AR79+AW79)</f>
        <v>104.41698218647943</v>
      </c>
    </row>
    <row r="80" spans="4:105" x14ac:dyDescent="0.2">
      <c r="D80" s="18">
        <f t="shared" ref="D80:D143" si="141">D79+1</f>
        <v>43257</v>
      </c>
      <c r="E80" s="18" t="str">
        <f>IF(G80=1,'Ark4'!$C$4,IF(G80=2,'Ark4'!$C$5,IF(G80=3,'Ark4'!$C$6,IF(G80=4,'Ark4'!$C$7,""))))</f>
        <v>Vårbyg</v>
      </c>
      <c r="F80" s="8">
        <f t="shared" si="124"/>
        <v>43257</v>
      </c>
      <c r="G80" s="2">
        <f>IF(AND($D80&gt;='Ark4'!$D$4,Vandbalance!$D80&lt;='Ark4'!$E$4),1,IF(AND(Vandbalance!$D80&gt;='Ark4'!$D$5,Vandbalance!$D80&lt;='Ark4'!$E$5),2,IF(AND(Vandbalance!$D80&gt;='Ark4'!$D$6,Vandbalance!$D80&lt;='Ark4'!$E$6),3,IF(AND(Vandbalance!$D80&gt;='Ark4'!$D$7,Vandbalance!$D80&lt;='Ark4'!$E$7),4,""))))</f>
        <v>1</v>
      </c>
      <c r="H80" s="2">
        <f t="shared" si="125"/>
        <v>5</v>
      </c>
      <c r="I80" s="2">
        <f>IF(G80=1,VLOOKUP($D80,'Afgrødemodel 1'!$AA$10:$AB$405,2,FALSE),IF(G80=2,VLOOKUP($D80,'Afgrødemodel 2'!$AA$10:$AB$405,2,FALSE),IF(G80=3,VLOOKUP($D80,'Afgrødemodel 3'!$AA$10:$AB$405,2,FALSE),IF(G80=4,VLOOKUP($D80,'Afgrødemodel 4'!$AA$10:$AB$405,2,FALSE),""))))</f>
        <v>5</v>
      </c>
      <c r="J80" s="2">
        <f>IF(G80=1,VLOOKUP($D80,'Afgrødemodel 1'!$AH$10:$AJ$405,3,FALSE),IF(G80=2,VLOOKUP($D80,'Afgrødemodel 2'!$AH$10:$AJ$405,3,FALSE),IF(G80=3,VLOOKUP($D80,'Afgrødemodel 3'!$AH$10:$AJ$405,3,FALSE),IF(G80=4,VLOOKUP($D80,'Afgrødemodel 4'!$AH$10:$AJ$405,3,FALSE),0))))</f>
        <v>0</v>
      </c>
      <c r="K80" s="2">
        <f>IF(G80=1,VLOOKUP($D80,'Afgrødemodel 1'!$AQ$10:$AR$405,2,FALSE),IF(G80=2,VLOOKUP($D80,'Afgrødemodel 2'!$AQ$10:$AR$405,2,FALSE),IF(G80=3,VLOOKUP($D80,'Afgrødemodel 3'!$AQ$10:$AR$405,2,FALSE),IF(G80=4,VLOOKUP($D80,'Afgrødemodel 4'!$AQ$10:$AR$405,2,FALSE),0))))</f>
        <v>750</v>
      </c>
      <c r="L80">
        <f>IF('Afgrødemodel 1'!$BB$4=0,300,'Afgrødemodel 1'!$BB$4)</f>
        <v>300</v>
      </c>
      <c r="M80">
        <f>IF(G80=1,MIN('Afgrødemodel 1'!$AW$44,'Afgrødemodel 1'!$AW$48),IF(G80=2,MIN('Afgrødemodel 2'!$AW$44,'Afgrødemodel 2'!$AW$48),IF(G80=3,MIN('Afgrødemodel 3'!$AW$44,'Afgrødemodel 3'!$AW$48),IF(G80=4,MIN('Afgrødemodel 4'!$AW$44,'Afgrødemodel 4'!$AW$48),""))))</f>
        <v>900</v>
      </c>
      <c r="N80" s="13">
        <f t="shared" si="72"/>
        <v>0</v>
      </c>
      <c r="O80" s="5">
        <f t="shared" si="73"/>
        <v>0</v>
      </c>
      <c r="P80" s="13">
        <f t="shared" si="74"/>
        <v>0</v>
      </c>
      <c r="Q80" s="13">
        <f t="shared" si="75"/>
        <v>0</v>
      </c>
      <c r="R80" s="20"/>
      <c r="S80" s="13">
        <f t="shared" si="76"/>
        <v>0</v>
      </c>
      <c r="T80" s="13">
        <f t="shared" si="77"/>
        <v>0</v>
      </c>
      <c r="U80" s="13">
        <f t="shared" si="78"/>
        <v>0</v>
      </c>
      <c r="V80" s="5">
        <f t="shared" si="79"/>
        <v>0</v>
      </c>
      <c r="W80" s="5"/>
      <c r="X80" s="10">
        <f t="shared" si="126"/>
        <v>10</v>
      </c>
      <c r="Y80" s="12">
        <f t="shared" si="80"/>
        <v>3.9271681377639363</v>
      </c>
      <c r="Z80" s="8">
        <f t="shared" si="81"/>
        <v>3.9271681377639363</v>
      </c>
      <c r="AA80" s="13">
        <f t="shared" si="127"/>
        <v>3.7407500628517254</v>
      </c>
      <c r="AB80" s="5">
        <f t="shared" si="82"/>
        <v>3.7407500628517254</v>
      </c>
      <c r="AC80" s="5"/>
      <c r="AD80" s="16">
        <f t="shared" si="83"/>
        <v>2.5</v>
      </c>
      <c r="AE80" s="10">
        <f t="shared" si="128"/>
        <v>0</v>
      </c>
      <c r="AF80">
        <f t="shared" si="84"/>
        <v>0</v>
      </c>
      <c r="AG80" s="13">
        <f t="shared" si="85"/>
        <v>0</v>
      </c>
      <c r="AH80" s="13"/>
      <c r="AI80" s="14">
        <f t="shared" si="86"/>
        <v>144.00000000000003</v>
      </c>
      <c r="AJ80" s="4">
        <f t="shared" si="87"/>
        <v>157.50000000000003</v>
      </c>
      <c r="AK80" s="4">
        <f t="shared" si="88"/>
        <v>144.00000000000003</v>
      </c>
      <c r="AL80" s="15">
        <f t="shared" si="89"/>
        <v>40.918784577981533</v>
      </c>
      <c r="AM80" s="7">
        <f t="shared" si="90"/>
        <v>39.085208921709672</v>
      </c>
      <c r="AN80" s="7">
        <f t="shared" si="71"/>
        <v>40.918784577981533</v>
      </c>
      <c r="AO80" s="15">
        <f t="shared" si="91"/>
        <v>40.918784577981533</v>
      </c>
      <c r="AP80" s="17">
        <f t="shared" si="92"/>
        <v>40.732366503069322</v>
      </c>
      <c r="AQ80" s="15">
        <f t="shared" si="93"/>
        <v>38.571835855296094</v>
      </c>
      <c r="AR80" s="15">
        <f t="shared" si="94"/>
        <v>38.571835855296094</v>
      </c>
      <c r="AS80" s="15"/>
      <c r="AT80" s="12">
        <f t="shared" si="129"/>
        <v>27</v>
      </c>
      <c r="AU80" s="12">
        <f t="shared" si="95"/>
        <v>25.664233235539058</v>
      </c>
      <c r="AV80" s="12">
        <f t="shared" si="96"/>
        <v>25.664233235539065</v>
      </c>
      <c r="AW80" s="12">
        <f t="shared" si="97"/>
        <v>25.664233235539065</v>
      </c>
      <c r="AX80" s="8"/>
      <c r="AY80" s="13">
        <f>INDEX(Klima!$B$1:$E$520,MATCH(Vandbalance!$F80,Klima!$B$1:$B$520,0),MATCH(Vandbalance!$AY$11,Klima!$B$1:$E$1,0))</f>
        <v>0</v>
      </c>
      <c r="AZ80" s="13">
        <f t="shared" si="130"/>
        <v>0</v>
      </c>
      <c r="BA80" s="13">
        <f t="shared" si="98"/>
        <v>0</v>
      </c>
      <c r="BC80" s="16">
        <f>INDEX(Klima!$B$1:$E$520,MATCH(Vandbalance!$F80,Klima!$B$1:$B$520,0),MATCH($BC$11,Klima!$B$1:$E$1,0))</f>
        <v>3.7443037033081001</v>
      </c>
      <c r="BD80" s="16"/>
      <c r="BE80" s="16">
        <f t="shared" si="99"/>
        <v>0.18641807491221069</v>
      </c>
      <c r="BF80" s="16">
        <f t="shared" si="100"/>
        <v>3.5578856283958893</v>
      </c>
      <c r="BG80" s="16">
        <f t="shared" si="101"/>
        <v>3.5578856283958893</v>
      </c>
      <c r="BH80" s="16">
        <f t="shared" si="102"/>
        <v>0</v>
      </c>
      <c r="BI80" s="2"/>
      <c r="BJ80" s="16">
        <f t="shared" si="103"/>
        <v>0.18641807491221069</v>
      </c>
      <c r="BK80" s="5">
        <f t="shared" si="131"/>
        <v>3.937413912218799</v>
      </c>
      <c r="BL80" s="5">
        <f t="shared" si="104"/>
        <v>3.937413912218799</v>
      </c>
      <c r="BM80" s="5">
        <f t="shared" si="105"/>
        <v>62.655849675756663</v>
      </c>
      <c r="BN80" s="5">
        <f t="shared" si="132"/>
        <v>1.0245774454862645E-2</v>
      </c>
      <c r="BO80" s="5">
        <f t="shared" si="106"/>
        <v>66.583017813520598</v>
      </c>
      <c r="BP80" s="5">
        <f t="shared" si="107"/>
        <v>3.937413912218799</v>
      </c>
      <c r="BQ80" s="5"/>
      <c r="BR80" s="16">
        <f t="shared" si="108"/>
        <v>0</v>
      </c>
      <c r="BS80" s="5">
        <f t="shared" si="109"/>
        <v>0</v>
      </c>
      <c r="BT80" s="5"/>
      <c r="BU80" s="13">
        <f t="shared" si="110"/>
        <v>0</v>
      </c>
      <c r="BV80" s="5">
        <f t="shared" si="111"/>
        <v>0</v>
      </c>
      <c r="BW80" s="5"/>
      <c r="BX80" s="13">
        <f t="shared" si="112"/>
        <v>0</v>
      </c>
      <c r="BY80" s="5"/>
      <c r="BZ80" s="16">
        <f t="shared" si="113"/>
        <v>3.5578856283958893</v>
      </c>
      <c r="CA80" s="16"/>
      <c r="CB80" s="29">
        <f t="shared" si="114"/>
        <v>0</v>
      </c>
      <c r="CC80" s="28">
        <f t="shared" si="115"/>
        <v>0</v>
      </c>
      <c r="CD80" s="28"/>
      <c r="CE80" s="16">
        <f t="shared" si="116"/>
        <v>2.1605306477732258</v>
      </c>
      <c r="CF80" s="31">
        <f t="shared" si="117"/>
        <v>40.732366503069322</v>
      </c>
      <c r="CG80" s="20"/>
      <c r="CH80" s="16">
        <f t="shared" si="118"/>
        <v>2.1605306477732258</v>
      </c>
      <c r="CI80" s="2">
        <f t="shared" si="133"/>
        <v>2.1605306477732258</v>
      </c>
      <c r="CJ80" s="5"/>
      <c r="CK80" s="13">
        <f t="shared" si="119"/>
        <v>2.3469487226854366</v>
      </c>
      <c r="CL80" s="13"/>
      <c r="CM80" s="13">
        <f t="shared" si="134"/>
        <v>0</v>
      </c>
      <c r="CN80" s="5">
        <f t="shared" si="120"/>
        <v>0</v>
      </c>
      <c r="CO80" s="5">
        <f t="shared" si="121"/>
        <v>0</v>
      </c>
      <c r="CP80" s="5"/>
      <c r="CQ80" s="13">
        <f t="shared" si="135"/>
        <v>0</v>
      </c>
      <c r="CR80" s="5">
        <f t="shared" si="122"/>
        <v>0</v>
      </c>
      <c r="CS80" s="5">
        <f t="shared" si="123"/>
        <v>0</v>
      </c>
      <c r="CT80" s="5"/>
      <c r="CU80">
        <f>INDEX(Tilladeligt_underskud,MATCH('Afgrødemodel 1'!$AU$2,Konstanter!$A$75:$A$90,0),MATCH('Afgrødemodel 1'!M76,Konstanter!$B$73:$F$73,0))</f>
        <v>50</v>
      </c>
      <c r="CV80">
        <f>INDEX(Utilladeligt_underskud,MATCH('Afgrødemodel 1'!$AU$2,Konstanter!$I$75:$I$90,0),MATCH('Afgrødemodel 1'!M76,Konstanter!$J$73:$N$73,0))</f>
        <v>95</v>
      </c>
      <c r="CW80">
        <f t="shared" si="136"/>
        <v>72.000000000000014</v>
      </c>
      <c r="CX80">
        <f t="shared" si="137"/>
        <v>136.80000000000001</v>
      </c>
      <c r="CY80" s="8">
        <f t="shared" si="138"/>
        <v>105.42816414470394</v>
      </c>
      <c r="CZ80" s="8">
        <f t="shared" si="139"/>
        <v>106.76393090916487</v>
      </c>
      <c r="DA80" s="8">
        <f t="shared" si="140"/>
        <v>106.76393090916487</v>
      </c>
    </row>
    <row r="81" spans="4:105" x14ac:dyDescent="0.2">
      <c r="D81" s="18">
        <f t="shared" si="141"/>
        <v>43258</v>
      </c>
      <c r="E81" s="18" t="str">
        <f>IF(G81=1,'Ark4'!$C$4,IF(G81=2,'Ark4'!$C$5,IF(G81=3,'Ark4'!$C$6,IF(G81=4,'Ark4'!$C$7,""))))</f>
        <v>Vårbyg</v>
      </c>
      <c r="F81" s="8">
        <f t="shared" si="124"/>
        <v>43258</v>
      </c>
      <c r="G81" s="2">
        <f>IF(AND($D81&gt;='Ark4'!$D$4,Vandbalance!$D81&lt;='Ark4'!$E$4),1,IF(AND(Vandbalance!$D81&gt;='Ark4'!$D$5,Vandbalance!$D81&lt;='Ark4'!$E$5),2,IF(AND(Vandbalance!$D81&gt;='Ark4'!$D$6,Vandbalance!$D81&lt;='Ark4'!$E$6),3,IF(AND(Vandbalance!$D81&gt;='Ark4'!$D$7,Vandbalance!$D81&lt;='Ark4'!$E$7),4,""))))</f>
        <v>1</v>
      </c>
      <c r="H81" s="2">
        <f t="shared" si="125"/>
        <v>5</v>
      </c>
      <c r="I81" s="2">
        <f>IF(G81=1,VLOOKUP($D81,'Afgrødemodel 1'!$AA$10:$AB$405,2,FALSE),IF(G81=2,VLOOKUP($D81,'Afgrødemodel 2'!$AA$10:$AB$405,2,FALSE),IF(G81=3,VLOOKUP($D81,'Afgrødemodel 3'!$AA$10:$AB$405,2,FALSE),IF(G81=4,VLOOKUP($D81,'Afgrødemodel 4'!$AA$10:$AB$405,2,FALSE),""))))</f>
        <v>5</v>
      </c>
      <c r="J81" s="2">
        <f>IF(G81=1,VLOOKUP($D81,'Afgrødemodel 1'!$AH$10:$AJ$405,3,FALSE),IF(G81=2,VLOOKUP($D81,'Afgrødemodel 2'!$AH$10:$AJ$405,3,FALSE),IF(G81=3,VLOOKUP($D81,'Afgrødemodel 3'!$AH$10:$AJ$405,3,FALSE),IF(G81=4,VLOOKUP($D81,'Afgrødemodel 4'!$AH$10:$AJ$405,3,FALSE),0))))</f>
        <v>0</v>
      </c>
      <c r="K81" s="2">
        <f>IF(G81=1,VLOOKUP($D81,'Afgrødemodel 1'!$AQ$10:$AR$405,2,FALSE),IF(G81=2,VLOOKUP($D81,'Afgrødemodel 2'!$AQ$10:$AR$405,2,FALSE),IF(G81=3,VLOOKUP($D81,'Afgrødemodel 3'!$AQ$10:$AR$405,2,FALSE),IF(G81=4,VLOOKUP($D81,'Afgrødemodel 4'!$AQ$10:$AR$405,2,FALSE),0))))</f>
        <v>765</v>
      </c>
      <c r="L81">
        <f>IF('Afgrødemodel 1'!$BB$4=0,300,'Afgrødemodel 1'!$BB$4)</f>
        <v>300</v>
      </c>
      <c r="M81">
        <f>IF(G81=1,MIN('Afgrødemodel 1'!$AW$44,'Afgrødemodel 1'!$AW$48),IF(G81=2,MIN('Afgrødemodel 2'!$AW$44,'Afgrødemodel 2'!$AW$48),IF(G81=3,MIN('Afgrødemodel 3'!$AW$44,'Afgrødemodel 3'!$AW$48),IF(G81=4,MIN('Afgrødemodel 4'!$AW$44,'Afgrødemodel 4'!$AW$48),""))))</f>
        <v>900</v>
      </c>
      <c r="N81" s="13">
        <f t="shared" si="72"/>
        <v>0</v>
      </c>
      <c r="O81" s="5">
        <f t="shared" si="73"/>
        <v>0</v>
      </c>
      <c r="P81" s="13">
        <f t="shared" si="74"/>
        <v>0</v>
      </c>
      <c r="Q81" s="13">
        <f t="shared" si="75"/>
        <v>0</v>
      </c>
      <c r="R81" s="20"/>
      <c r="S81" s="13">
        <f t="shared" si="76"/>
        <v>0</v>
      </c>
      <c r="T81" s="13">
        <f t="shared" si="77"/>
        <v>0</v>
      </c>
      <c r="U81" s="13">
        <f t="shared" si="78"/>
        <v>0</v>
      </c>
      <c r="V81" s="5">
        <f t="shared" si="79"/>
        <v>0</v>
      </c>
      <c r="W81" s="5"/>
      <c r="X81" s="10">
        <f t="shared" si="126"/>
        <v>10</v>
      </c>
      <c r="Y81" s="12">
        <f t="shared" si="80"/>
        <v>3.7407500628517254</v>
      </c>
      <c r="Z81" s="8">
        <f t="shared" si="81"/>
        <v>3.7407500628517254</v>
      </c>
      <c r="AA81" s="13">
        <f t="shared" si="127"/>
        <v>3.5954221109916138</v>
      </c>
      <c r="AB81" s="5">
        <f t="shared" si="82"/>
        <v>3.5954221109916138</v>
      </c>
      <c r="AC81" s="5"/>
      <c r="AD81" s="16">
        <f t="shared" si="83"/>
        <v>2.5</v>
      </c>
      <c r="AE81" s="10">
        <f t="shared" si="128"/>
        <v>0</v>
      </c>
      <c r="AF81">
        <f t="shared" si="84"/>
        <v>0</v>
      </c>
      <c r="AG81" s="13">
        <f t="shared" si="85"/>
        <v>0</v>
      </c>
      <c r="AH81" s="13"/>
      <c r="AI81" s="14">
        <f t="shared" si="86"/>
        <v>146.70000000000002</v>
      </c>
      <c r="AJ81" s="4">
        <f t="shared" si="87"/>
        <v>160.65</v>
      </c>
      <c r="AK81" s="4">
        <f t="shared" si="88"/>
        <v>146.70000000000002</v>
      </c>
      <c r="AL81" s="15">
        <f t="shared" si="89"/>
        <v>41.138259178849992</v>
      </c>
      <c r="AM81" s="7">
        <f t="shared" si="90"/>
        <v>39.29505777758289</v>
      </c>
      <c r="AN81" s="7">
        <f t="shared" si="71"/>
        <v>41.138259178849992</v>
      </c>
      <c r="AO81" s="15">
        <f t="shared" si="91"/>
        <v>41.138259178849992</v>
      </c>
      <c r="AP81" s="17">
        <f t="shared" si="92"/>
        <v>40.992931226989882</v>
      </c>
      <c r="AQ81" s="15">
        <f t="shared" si="93"/>
        <v>39.070150075765476</v>
      </c>
      <c r="AR81" s="15">
        <f t="shared" si="94"/>
        <v>39.070150075765476</v>
      </c>
      <c r="AS81" s="15"/>
      <c r="AT81" s="12">
        <f t="shared" si="129"/>
        <v>24.300000000000011</v>
      </c>
      <c r="AU81" s="12">
        <f t="shared" si="95"/>
        <v>23.097809911985166</v>
      </c>
      <c r="AV81" s="12">
        <f t="shared" si="96"/>
        <v>23.097809911985166</v>
      </c>
      <c r="AW81" s="12">
        <f t="shared" si="97"/>
        <v>23.097809911985166</v>
      </c>
      <c r="AX81" s="8"/>
      <c r="AY81" s="13">
        <f>INDEX(Klima!$B$1:$E$520,MATCH(Vandbalance!$F81,Klima!$B$1:$B$520,0),MATCH(Vandbalance!$AY$11,Klima!$B$1:$E$1,0))</f>
        <v>0</v>
      </c>
      <c r="AZ81" s="13">
        <f t="shared" si="130"/>
        <v>0</v>
      </c>
      <c r="BA81" s="13">
        <f t="shared" si="98"/>
        <v>0</v>
      </c>
      <c r="BC81" s="16">
        <f>INDEX(Klima!$B$1:$E$520,MATCH(Vandbalance!$F81,Klima!$B$1:$B$520,0),MATCH($BC$11,Klima!$B$1:$E$1,0))</f>
        <v>2.9189872741699201</v>
      </c>
      <c r="BD81" s="16"/>
      <c r="BE81" s="16">
        <f t="shared" si="99"/>
        <v>0.14532795186011177</v>
      </c>
      <c r="BF81" s="16">
        <f t="shared" si="100"/>
        <v>2.7736593223098085</v>
      </c>
      <c r="BG81" s="16">
        <f t="shared" si="101"/>
        <v>2.7736593223098085</v>
      </c>
      <c r="BH81" s="16">
        <f t="shared" si="102"/>
        <v>0</v>
      </c>
      <c r="BI81" s="2"/>
      <c r="BJ81" s="16">
        <f t="shared" si="103"/>
        <v>0.14532795186011177</v>
      </c>
      <c r="BK81" s="5">
        <f t="shared" si="131"/>
        <v>3.7484620460196734</v>
      </c>
      <c r="BL81" s="5">
        <f t="shared" si="104"/>
        <v>3.7484620460196734</v>
      </c>
      <c r="BM81" s="5">
        <f t="shared" si="105"/>
        <v>60.495319027983435</v>
      </c>
      <c r="BN81" s="5">
        <f t="shared" si="132"/>
        <v>7.7119831679481393E-3</v>
      </c>
      <c r="BO81" s="5">
        <f t="shared" si="106"/>
        <v>64.236069090835159</v>
      </c>
      <c r="BP81" s="5">
        <f t="shared" si="107"/>
        <v>3.7484620460196734</v>
      </c>
      <c r="BQ81" s="5"/>
      <c r="BR81" s="16">
        <f t="shared" si="108"/>
        <v>0</v>
      </c>
      <c r="BS81" s="5">
        <f t="shared" si="109"/>
        <v>0</v>
      </c>
      <c r="BT81" s="5"/>
      <c r="BU81" s="13">
        <f t="shared" si="110"/>
        <v>0</v>
      </c>
      <c r="BV81" s="5">
        <f t="shared" si="111"/>
        <v>0</v>
      </c>
      <c r="BW81" s="5"/>
      <c r="BX81" s="13">
        <f t="shared" si="112"/>
        <v>0</v>
      </c>
      <c r="BY81" s="5"/>
      <c r="BZ81" s="16">
        <f t="shared" si="113"/>
        <v>2.7736593223098085</v>
      </c>
      <c r="CA81" s="16"/>
      <c r="CB81" s="29">
        <f t="shared" si="114"/>
        <v>0</v>
      </c>
      <c r="CC81" s="28">
        <f t="shared" si="115"/>
        <v>0</v>
      </c>
      <c r="CD81" s="28"/>
      <c r="CE81" s="16">
        <f t="shared" si="116"/>
        <v>1.9227811512244088</v>
      </c>
      <c r="CF81" s="31">
        <f t="shared" si="117"/>
        <v>40.992931226989882</v>
      </c>
      <c r="CG81" s="20"/>
      <c r="CH81" s="16">
        <f t="shared" si="118"/>
        <v>1.9227811512244088</v>
      </c>
      <c r="CI81" s="2">
        <f t="shared" si="133"/>
        <v>1.9227811512244088</v>
      </c>
      <c r="CJ81" s="5"/>
      <c r="CK81" s="13">
        <f t="shared" si="119"/>
        <v>2.0681091030845207</v>
      </c>
      <c r="CL81" s="13"/>
      <c r="CM81" s="13">
        <f t="shared" si="134"/>
        <v>0</v>
      </c>
      <c r="CN81" s="5">
        <f t="shared" si="120"/>
        <v>0</v>
      </c>
      <c r="CO81" s="5">
        <f t="shared" si="121"/>
        <v>0</v>
      </c>
      <c r="CP81" s="5"/>
      <c r="CQ81" s="13">
        <f t="shared" si="135"/>
        <v>0</v>
      </c>
      <c r="CR81" s="5">
        <f t="shared" si="122"/>
        <v>0</v>
      </c>
      <c r="CS81" s="5">
        <f t="shared" si="123"/>
        <v>0</v>
      </c>
      <c r="CT81" s="5"/>
      <c r="CU81">
        <f>INDEX(Tilladeligt_underskud,MATCH('Afgrødemodel 1'!$AU$2,Konstanter!$A$75:$A$90,0),MATCH('Afgrødemodel 1'!M77,Konstanter!$B$73:$F$73,0))</f>
        <v>50</v>
      </c>
      <c r="CV81">
        <f>INDEX(Utilladeligt_underskud,MATCH('Afgrødemodel 1'!$AU$2,Konstanter!$I$75:$I$90,0),MATCH('Afgrødemodel 1'!M77,Konstanter!$J$73:$N$73,0))</f>
        <v>95</v>
      </c>
      <c r="CW81">
        <f t="shared" si="136"/>
        <v>73.350000000000009</v>
      </c>
      <c r="CX81">
        <f t="shared" si="137"/>
        <v>139.36500000000001</v>
      </c>
      <c r="CY81" s="8">
        <f t="shared" si="138"/>
        <v>107.62984992423455</v>
      </c>
      <c r="CZ81" s="8">
        <f t="shared" si="139"/>
        <v>108.83204001224939</v>
      </c>
      <c r="DA81" s="8">
        <f t="shared" si="140"/>
        <v>108.83204001224939</v>
      </c>
    </row>
    <row r="82" spans="4:105" x14ac:dyDescent="0.2">
      <c r="D82" s="18">
        <f t="shared" si="141"/>
        <v>43259</v>
      </c>
      <c r="E82" s="18" t="str">
        <f>IF(G82=1,'Ark4'!$C$4,IF(G82=2,'Ark4'!$C$5,IF(G82=3,'Ark4'!$C$6,IF(G82=4,'Ark4'!$C$7,""))))</f>
        <v>Vårbyg</v>
      </c>
      <c r="F82" s="8">
        <f t="shared" si="124"/>
        <v>43259</v>
      </c>
      <c r="G82" s="2">
        <f>IF(AND($D82&gt;='Ark4'!$D$4,Vandbalance!$D82&lt;='Ark4'!$E$4),1,IF(AND(Vandbalance!$D82&gt;='Ark4'!$D$5,Vandbalance!$D82&lt;='Ark4'!$E$5),2,IF(AND(Vandbalance!$D82&gt;='Ark4'!$D$6,Vandbalance!$D82&lt;='Ark4'!$E$6),3,IF(AND(Vandbalance!$D82&gt;='Ark4'!$D$7,Vandbalance!$D82&lt;='Ark4'!$E$7),4,""))))</f>
        <v>1</v>
      </c>
      <c r="H82" s="2">
        <f t="shared" si="125"/>
        <v>5</v>
      </c>
      <c r="I82" s="2">
        <f>IF(G82=1,VLOOKUP($D82,'Afgrødemodel 1'!$AA$10:$AB$405,2,FALSE),IF(G82=2,VLOOKUP($D82,'Afgrødemodel 2'!$AA$10:$AB$405,2,FALSE),IF(G82=3,VLOOKUP($D82,'Afgrødemodel 3'!$AA$10:$AB$405,2,FALSE),IF(G82=4,VLOOKUP($D82,'Afgrødemodel 4'!$AA$10:$AB$405,2,FALSE),""))))</f>
        <v>5</v>
      </c>
      <c r="J82" s="2">
        <f>IF(G82=1,VLOOKUP($D82,'Afgrødemodel 1'!$AH$10:$AJ$405,3,FALSE),IF(G82=2,VLOOKUP($D82,'Afgrødemodel 2'!$AH$10:$AJ$405,3,FALSE),IF(G82=3,VLOOKUP($D82,'Afgrødemodel 3'!$AH$10:$AJ$405,3,FALSE),IF(G82=4,VLOOKUP($D82,'Afgrødemodel 4'!$AH$10:$AJ$405,3,FALSE),0))))</f>
        <v>0</v>
      </c>
      <c r="K82" s="2">
        <f>IF(G82=1,VLOOKUP($D82,'Afgrødemodel 1'!$AQ$10:$AR$405,2,FALSE),IF(G82=2,VLOOKUP($D82,'Afgrødemodel 2'!$AQ$10:$AR$405,2,FALSE),IF(G82=3,VLOOKUP($D82,'Afgrødemodel 3'!$AQ$10:$AR$405,2,FALSE),IF(G82=4,VLOOKUP($D82,'Afgrødemodel 4'!$AQ$10:$AR$405,2,FALSE),0))))</f>
        <v>780</v>
      </c>
      <c r="L82">
        <f>IF('Afgrødemodel 1'!$BB$4=0,300,'Afgrødemodel 1'!$BB$4)</f>
        <v>300</v>
      </c>
      <c r="M82">
        <f>IF(G82=1,MIN('Afgrødemodel 1'!$AW$44,'Afgrødemodel 1'!$AW$48),IF(G82=2,MIN('Afgrødemodel 2'!$AW$44,'Afgrødemodel 2'!$AW$48),IF(G82=3,MIN('Afgrødemodel 3'!$AW$44,'Afgrødemodel 3'!$AW$48),IF(G82=4,MIN('Afgrødemodel 4'!$AW$44,'Afgrødemodel 4'!$AW$48),""))))</f>
        <v>900</v>
      </c>
      <c r="N82" s="13">
        <f t="shared" si="72"/>
        <v>0</v>
      </c>
      <c r="O82" s="5">
        <f t="shared" si="73"/>
        <v>0</v>
      </c>
      <c r="P82" s="13">
        <f t="shared" si="74"/>
        <v>0</v>
      </c>
      <c r="Q82" s="13">
        <f t="shared" si="75"/>
        <v>0</v>
      </c>
      <c r="R82" s="20"/>
      <c r="S82" s="13">
        <f t="shared" si="76"/>
        <v>0</v>
      </c>
      <c r="T82" s="13">
        <f t="shared" si="77"/>
        <v>0</v>
      </c>
      <c r="U82" s="13">
        <f t="shared" si="78"/>
        <v>0</v>
      </c>
      <c r="V82" s="5">
        <f t="shared" si="79"/>
        <v>0</v>
      </c>
      <c r="W82" s="5"/>
      <c r="X82" s="10">
        <f t="shared" si="126"/>
        <v>10</v>
      </c>
      <c r="Y82" s="12">
        <f t="shared" si="80"/>
        <v>3.5954221109916138</v>
      </c>
      <c r="Z82" s="8">
        <f t="shared" si="81"/>
        <v>3.5954221109916138</v>
      </c>
      <c r="AA82" s="13">
        <f t="shared" si="127"/>
        <v>3.4862055636725815</v>
      </c>
      <c r="AB82" s="5">
        <f t="shared" si="82"/>
        <v>3.4862055636725815</v>
      </c>
      <c r="AC82" s="5"/>
      <c r="AD82" s="16">
        <f t="shared" si="83"/>
        <v>2.5</v>
      </c>
      <c r="AE82" s="10">
        <f t="shared" si="128"/>
        <v>0</v>
      </c>
      <c r="AF82">
        <f t="shared" si="84"/>
        <v>0</v>
      </c>
      <c r="AG82" s="13">
        <f t="shared" si="85"/>
        <v>0</v>
      </c>
      <c r="AH82" s="13"/>
      <c r="AI82" s="14">
        <f t="shared" si="86"/>
        <v>149.4</v>
      </c>
      <c r="AJ82" s="4">
        <f t="shared" si="87"/>
        <v>163.80000000000001</v>
      </c>
      <c r="AK82" s="4">
        <f t="shared" si="88"/>
        <v>149.4</v>
      </c>
      <c r="AL82" s="15">
        <f t="shared" si="89"/>
        <v>41.636573399319374</v>
      </c>
      <c r="AM82" s="7">
        <f t="shared" si="90"/>
        <v>39.789232592497349</v>
      </c>
      <c r="AN82" s="7">
        <f t="shared" si="71"/>
        <v>41.636573399319374</v>
      </c>
      <c r="AO82" s="15">
        <f t="shared" si="91"/>
        <v>41.636573399319374</v>
      </c>
      <c r="AP82" s="17">
        <f t="shared" si="92"/>
        <v>41.527356852000345</v>
      </c>
      <c r="AQ82" s="15">
        <f t="shared" si="93"/>
        <v>39.879769795352686</v>
      </c>
      <c r="AR82" s="15">
        <f t="shared" si="94"/>
        <v>39.879769795352686</v>
      </c>
      <c r="AS82" s="15"/>
      <c r="AT82" s="12">
        <f t="shared" si="129"/>
        <v>21.600000000000023</v>
      </c>
      <c r="AU82" s="12">
        <f t="shared" si="95"/>
        <v>20.531386588431268</v>
      </c>
      <c r="AV82" s="12">
        <f t="shared" si="96"/>
        <v>20.531386588431268</v>
      </c>
      <c r="AW82" s="12">
        <f t="shared" si="97"/>
        <v>20.531386588431268</v>
      </c>
      <c r="AX82" s="8"/>
      <c r="AY82" s="13">
        <f>INDEX(Klima!$B$1:$E$520,MATCH(Vandbalance!$F82,Klima!$B$1:$B$520,0),MATCH(Vandbalance!$AY$11,Klima!$B$1:$E$1,0))</f>
        <v>0</v>
      </c>
      <c r="AZ82" s="13">
        <f t="shared" si="130"/>
        <v>0</v>
      </c>
      <c r="BA82" s="13">
        <f t="shared" si="98"/>
        <v>0</v>
      </c>
      <c r="BC82" s="16">
        <f>INDEX(Klima!$B$1:$E$520,MATCH(Vandbalance!$F82,Klima!$B$1:$B$520,0),MATCH($BC$11,Klima!$B$1:$E$1,0))</f>
        <v>2.19367098808288</v>
      </c>
      <c r="BD82" s="16"/>
      <c r="BE82" s="16">
        <f t="shared" si="99"/>
        <v>0.10921654731903245</v>
      </c>
      <c r="BF82" s="16">
        <f t="shared" si="100"/>
        <v>2.0844544407638477</v>
      </c>
      <c r="BG82" s="16">
        <f t="shared" si="101"/>
        <v>2.0844544407638477</v>
      </c>
      <c r="BH82" s="16">
        <f t="shared" si="102"/>
        <v>0</v>
      </c>
      <c r="BI82" s="2"/>
      <c r="BJ82" s="16">
        <f t="shared" si="103"/>
        <v>0.10921654731903245</v>
      </c>
      <c r="BK82" s="5">
        <f t="shared" si="131"/>
        <v>3.6010335937588183</v>
      </c>
      <c r="BL82" s="5">
        <f t="shared" si="104"/>
        <v>3.6010335937588183</v>
      </c>
      <c r="BM82" s="5">
        <f t="shared" si="105"/>
        <v>58.572537876759029</v>
      </c>
      <c r="BN82" s="5">
        <f t="shared" si="132"/>
        <v>5.6114827672042733E-3</v>
      </c>
      <c r="BO82" s="5">
        <f t="shared" si="106"/>
        <v>62.167959987750642</v>
      </c>
      <c r="BP82" s="5">
        <f t="shared" si="107"/>
        <v>3.6010335937588183</v>
      </c>
      <c r="BQ82" s="5"/>
      <c r="BR82" s="16">
        <f t="shared" si="108"/>
        <v>0</v>
      </c>
      <c r="BS82" s="5">
        <f t="shared" si="109"/>
        <v>0</v>
      </c>
      <c r="BT82" s="5"/>
      <c r="BU82" s="13">
        <f t="shared" si="110"/>
        <v>0</v>
      </c>
      <c r="BV82" s="5">
        <f t="shared" si="111"/>
        <v>0</v>
      </c>
      <c r="BW82" s="5"/>
      <c r="BX82" s="13">
        <f t="shared" si="112"/>
        <v>0</v>
      </c>
      <c r="BY82" s="5"/>
      <c r="BZ82" s="16">
        <f t="shared" si="113"/>
        <v>2.0844544407638477</v>
      </c>
      <c r="CA82" s="16"/>
      <c r="CB82" s="29">
        <f t="shared" si="114"/>
        <v>0</v>
      </c>
      <c r="CC82" s="28">
        <f t="shared" si="115"/>
        <v>0</v>
      </c>
      <c r="CD82" s="28"/>
      <c r="CE82" s="16">
        <f t="shared" si="116"/>
        <v>1.6475870566476603</v>
      </c>
      <c r="CF82" s="31">
        <f t="shared" si="117"/>
        <v>41.527356852000345</v>
      </c>
      <c r="CG82" s="20"/>
      <c r="CH82" s="16">
        <f t="shared" si="118"/>
        <v>1.6475870566476603</v>
      </c>
      <c r="CI82" s="2">
        <f t="shared" si="133"/>
        <v>1.6475870566476603</v>
      </c>
      <c r="CJ82" s="5"/>
      <c r="CK82" s="13">
        <f t="shared" si="119"/>
        <v>1.7568036039666928</v>
      </c>
      <c r="CL82" s="13"/>
      <c r="CM82" s="13">
        <f t="shared" si="134"/>
        <v>0</v>
      </c>
      <c r="CN82" s="5">
        <f t="shared" si="120"/>
        <v>0</v>
      </c>
      <c r="CO82" s="5">
        <f t="shared" si="121"/>
        <v>0</v>
      </c>
      <c r="CP82" s="5"/>
      <c r="CQ82" s="13">
        <f t="shared" si="135"/>
        <v>0</v>
      </c>
      <c r="CR82" s="5">
        <f t="shared" si="122"/>
        <v>0</v>
      </c>
      <c r="CS82" s="5">
        <f t="shared" si="123"/>
        <v>0</v>
      </c>
      <c r="CT82" s="5"/>
      <c r="CU82">
        <f>INDEX(Tilladeligt_underskud,MATCH('Afgrødemodel 1'!$AU$2,Konstanter!$A$75:$A$90,0),MATCH('Afgrødemodel 1'!M78,Konstanter!$B$73:$F$73,0))</f>
        <v>50</v>
      </c>
      <c r="CV82">
        <f>INDEX(Utilladeligt_underskud,MATCH('Afgrødemodel 1'!$AU$2,Konstanter!$I$75:$I$90,0),MATCH('Afgrødemodel 1'!M78,Konstanter!$J$73:$N$73,0))</f>
        <v>75</v>
      </c>
      <c r="CW82">
        <f t="shared" si="136"/>
        <v>74.7</v>
      </c>
      <c r="CX82">
        <f t="shared" si="137"/>
        <v>112.05000000000001</v>
      </c>
      <c r="CY82" s="8">
        <f t="shared" si="138"/>
        <v>109.52023020464732</v>
      </c>
      <c r="CZ82" s="8">
        <f t="shared" si="139"/>
        <v>110.58884361621608</v>
      </c>
      <c r="DA82" s="8">
        <f t="shared" si="140"/>
        <v>110.58884361621608</v>
      </c>
    </row>
    <row r="83" spans="4:105" x14ac:dyDescent="0.2">
      <c r="D83" s="18">
        <f t="shared" si="141"/>
        <v>43260</v>
      </c>
      <c r="E83" s="18" t="str">
        <f>IF(G83=1,'Ark4'!$C$4,IF(G83=2,'Ark4'!$C$5,IF(G83=3,'Ark4'!$C$6,IF(G83=4,'Ark4'!$C$7,""))))</f>
        <v>Vårbyg</v>
      </c>
      <c r="F83" s="8">
        <f t="shared" si="124"/>
        <v>43260</v>
      </c>
      <c r="G83" s="2">
        <f>IF(AND($D83&gt;='Ark4'!$D$4,Vandbalance!$D83&lt;='Ark4'!$E$4),1,IF(AND(Vandbalance!$D83&gt;='Ark4'!$D$5,Vandbalance!$D83&lt;='Ark4'!$E$5),2,IF(AND(Vandbalance!$D83&gt;='Ark4'!$D$6,Vandbalance!$D83&lt;='Ark4'!$E$6),3,IF(AND(Vandbalance!$D83&gt;='Ark4'!$D$7,Vandbalance!$D83&lt;='Ark4'!$E$7),4,""))))</f>
        <v>1</v>
      </c>
      <c r="H83" s="2">
        <f t="shared" si="125"/>
        <v>5</v>
      </c>
      <c r="I83" s="2">
        <f>IF(G83=1,VLOOKUP($D83,'Afgrødemodel 1'!$AA$10:$AB$405,2,FALSE),IF(G83=2,VLOOKUP($D83,'Afgrødemodel 2'!$AA$10:$AB$405,2,FALSE),IF(G83=3,VLOOKUP($D83,'Afgrødemodel 3'!$AA$10:$AB$405,2,FALSE),IF(G83=4,VLOOKUP($D83,'Afgrødemodel 4'!$AA$10:$AB$405,2,FALSE),""))))</f>
        <v>5</v>
      </c>
      <c r="J83" s="2">
        <f>IF(G83=1,VLOOKUP($D83,'Afgrødemodel 1'!$AH$10:$AJ$405,3,FALSE),IF(G83=2,VLOOKUP($D83,'Afgrødemodel 2'!$AH$10:$AJ$405,3,FALSE),IF(G83=3,VLOOKUP($D83,'Afgrødemodel 3'!$AH$10:$AJ$405,3,FALSE),IF(G83=4,VLOOKUP($D83,'Afgrødemodel 4'!$AH$10:$AJ$405,3,FALSE),0))))</f>
        <v>0</v>
      </c>
      <c r="K83" s="2">
        <f>IF(G83=1,VLOOKUP($D83,'Afgrødemodel 1'!$AQ$10:$AR$405,2,FALSE),IF(G83=2,VLOOKUP($D83,'Afgrødemodel 2'!$AQ$10:$AR$405,2,FALSE),IF(G83=3,VLOOKUP($D83,'Afgrødemodel 3'!$AQ$10:$AR$405,2,FALSE),IF(G83=4,VLOOKUP($D83,'Afgrødemodel 4'!$AQ$10:$AR$405,2,FALSE),0))))</f>
        <v>795</v>
      </c>
      <c r="L83">
        <f>IF('Afgrødemodel 1'!$BB$4=0,300,'Afgrødemodel 1'!$BB$4)</f>
        <v>300</v>
      </c>
      <c r="M83">
        <f>IF(G83=1,MIN('Afgrødemodel 1'!$AW$44,'Afgrødemodel 1'!$AW$48),IF(G83=2,MIN('Afgrødemodel 2'!$AW$44,'Afgrødemodel 2'!$AW$48),IF(G83=3,MIN('Afgrødemodel 3'!$AW$44,'Afgrødemodel 3'!$AW$48),IF(G83=4,MIN('Afgrødemodel 4'!$AW$44,'Afgrødemodel 4'!$AW$48),""))))</f>
        <v>900</v>
      </c>
      <c r="N83" s="13">
        <f t="shared" si="72"/>
        <v>0</v>
      </c>
      <c r="O83" s="5">
        <f t="shared" si="73"/>
        <v>0</v>
      </c>
      <c r="P83" s="13">
        <f t="shared" si="74"/>
        <v>0</v>
      </c>
      <c r="Q83" s="13">
        <f t="shared" si="75"/>
        <v>0</v>
      </c>
      <c r="R83" s="20"/>
      <c r="S83" s="13">
        <f t="shared" si="76"/>
        <v>0</v>
      </c>
      <c r="T83" s="13">
        <f t="shared" si="77"/>
        <v>0</v>
      </c>
      <c r="U83" s="13">
        <f t="shared" si="78"/>
        <v>0</v>
      </c>
      <c r="V83" s="5">
        <f t="shared" si="79"/>
        <v>0</v>
      </c>
      <c r="W83" s="5"/>
      <c r="X83" s="10">
        <f t="shared" si="126"/>
        <v>10</v>
      </c>
      <c r="Y83" s="12">
        <f t="shared" si="80"/>
        <v>3.4862055636725815</v>
      </c>
      <c r="Z83" s="8">
        <f t="shared" si="81"/>
        <v>3.4862055636725815</v>
      </c>
      <c r="AA83" s="13">
        <f t="shared" si="127"/>
        <v>3.2823935070862453</v>
      </c>
      <c r="AB83" s="5">
        <f t="shared" si="82"/>
        <v>3.2823935070862453</v>
      </c>
      <c r="AC83" s="5"/>
      <c r="AD83" s="16">
        <f t="shared" si="83"/>
        <v>2.5</v>
      </c>
      <c r="AE83" s="10">
        <f t="shared" si="128"/>
        <v>0</v>
      </c>
      <c r="AF83">
        <f t="shared" si="84"/>
        <v>0</v>
      </c>
      <c r="AG83" s="13">
        <f t="shared" si="85"/>
        <v>0</v>
      </c>
      <c r="AH83" s="13"/>
      <c r="AI83" s="14">
        <f t="shared" si="86"/>
        <v>152.10000000000002</v>
      </c>
      <c r="AJ83" s="4">
        <f t="shared" si="87"/>
        <v>166.95000000000002</v>
      </c>
      <c r="AK83" s="4">
        <f t="shared" si="88"/>
        <v>152.10000000000002</v>
      </c>
      <c r="AL83" s="15">
        <f t="shared" si="89"/>
        <v>42.446193118906606</v>
      </c>
      <c r="AM83" s="7">
        <f t="shared" si="90"/>
        <v>40.600488526594006</v>
      </c>
      <c r="AN83" s="7">
        <f t="shared" si="71"/>
        <v>42.446193118906606</v>
      </c>
      <c r="AO83" s="15">
        <f t="shared" si="91"/>
        <v>42.446193118906606</v>
      </c>
      <c r="AP83" s="17">
        <f t="shared" si="92"/>
        <v>42.24238106232027</v>
      </c>
      <c r="AQ83" s="15">
        <f t="shared" si="93"/>
        <v>40.03774882416343</v>
      </c>
      <c r="AR83" s="15">
        <f t="shared" si="94"/>
        <v>40.03774882416343</v>
      </c>
      <c r="AS83" s="15"/>
      <c r="AT83" s="12">
        <f t="shared" si="129"/>
        <v>18.900000000000006</v>
      </c>
      <c r="AU83" s="12">
        <f t="shared" si="95"/>
        <v>17.964963264877348</v>
      </c>
      <c r="AV83" s="12">
        <f t="shared" si="96"/>
        <v>17.964963264877348</v>
      </c>
      <c r="AW83" s="12">
        <f t="shared" si="97"/>
        <v>17.964963264877348</v>
      </c>
      <c r="AX83" s="8"/>
      <c r="AY83" s="13">
        <f>INDEX(Klima!$B$1:$E$520,MATCH(Vandbalance!$F83,Klima!$B$1:$B$520,0),MATCH(Vandbalance!$AY$11,Klima!$B$1:$E$1,0))</f>
        <v>0</v>
      </c>
      <c r="AZ83" s="13">
        <f t="shared" si="130"/>
        <v>0</v>
      </c>
      <c r="BA83" s="13">
        <f t="shared" si="98"/>
        <v>0</v>
      </c>
      <c r="BC83" s="16">
        <f>INDEX(Klima!$B$1:$E$520,MATCH(Vandbalance!$F83,Klima!$B$1:$B$520,0),MATCH($BC$11,Klima!$B$1:$E$1,0))</f>
        <v>4.0936708450317303</v>
      </c>
      <c r="BD83" s="16"/>
      <c r="BE83" s="16">
        <f t="shared" si="99"/>
        <v>0.20381205658633597</v>
      </c>
      <c r="BF83" s="16">
        <f t="shared" si="100"/>
        <v>3.8898587884453941</v>
      </c>
      <c r="BG83" s="16">
        <f t="shared" si="101"/>
        <v>3.8898587884453941</v>
      </c>
      <c r="BH83" s="16">
        <f t="shared" si="102"/>
        <v>0</v>
      </c>
      <c r="BI83" s="2"/>
      <c r="BJ83" s="16">
        <f t="shared" si="103"/>
        <v>0.20381205658633597</v>
      </c>
      <c r="BK83" s="5">
        <f t="shared" si="131"/>
        <v>3.4963827490214614</v>
      </c>
      <c r="BL83" s="5">
        <f t="shared" si="104"/>
        <v>3.4963827490214614</v>
      </c>
      <c r="BM83" s="5">
        <f t="shared" si="105"/>
        <v>56.92495082011137</v>
      </c>
      <c r="BN83" s="5">
        <f t="shared" si="132"/>
        <v>1.0177185348879762E-2</v>
      </c>
      <c r="BO83" s="5">
        <f t="shared" si="106"/>
        <v>60.411156383783954</v>
      </c>
      <c r="BP83" s="5">
        <f t="shared" si="107"/>
        <v>3.4963827490214614</v>
      </c>
      <c r="BQ83" s="5"/>
      <c r="BR83" s="16">
        <f t="shared" si="108"/>
        <v>0</v>
      </c>
      <c r="BS83" s="5">
        <f t="shared" si="109"/>
        <v>0</v>
      </c>
      <c r="BT83" s="5"/>
      <c r="BU83" s="13">
        <f t="shared" si="110"/>
        <v>0</v>
      </c>
      <c r="BV83" s="5">
        <f t="shared" si="111"/>
        <v>0</v>
      </c>
      <c r="BW83" s="5"/>
      <c r="BX83" s="13">
        <f t="shared" si="112"/>
        <v>0</v>
      </c>
      <c r="BY83" s="5"/>
      <c r="BZ83" s="16">
        <f t="shared" si="113"/>
        <v>3.8898587884453941</v>
      </c>
      <c r="CA83" s="16"/>
      <c r="CB83" s="29">
        <f t="shared" si="114"/>
        <v>0</v>
      </c>
      <c r="CC83" s="28">
        <f t="shared" si="115"/>
        <v>0</v>
      </c>
      <c r="CD83" s="28"/>
      <c r="CE83" s="16">
        <f t="shared" si="116"/>
        <v>2.2046322381568397</v>
      </c>
      <c r="CF83" s="31">
        <f t="shared" si="117"/>
        <v>42.24238106232027</v>
      </c>
      <c r="CG83" s="20"/>
      <c r="CH83" s="16">
        <f t="shared" si="118"/>
        <v>2.2046322381568397</v>
      </c>
      <c r="CI83" s="2">
        <f t="shared" si="133"/>
        <v>2.2046322381568397</v>
      </c>
      <c r="CJ83" s="5"/>
      <c r="CK83" s="13">
        <f t="shared" si="119"/>
        <v>2.4084442947431759</v>
      </c>
      <c r="CL83" s="13"/>
      <c r="CM83" s="13">
        <f t="shared" si="134"/>
        <v>0</v>
      </c>
      <c r="CN83" s="5">
        <f t="shared" si="120"/>
        <v>0</v>
      </c>
      <c r="CO83" s="5">
        <f t="shared" si="121"/>
        <v>0</v>
      </c>
      <c r="CP83" s="5"/>
      <c r="CQ83" s="13">
        <f t="shared" si="135"/>
        <v>0</v>
      </c>
      <c r="CR83" s="5">
        <f t="shared" si="122"/>
        <v>0</v>
      </c>
      <c r="CS83" s="5">
        <f t="shared" si="123"/>
        <v>0</v>
      </c>
      <c r="CT83" s="5"/>
      <c r="CU83">
        <f>INDEX(Tilladeligt_underskud,MATCH('Afgrødemodel 1'!$AU$2,Konstanter!$A$75:$A$90,0),MATCH('Afgrødemodel 1'!M79,Konstanter!$B$73:$F$73,0))</f>
        <v>50</v>
      </c>
      <c r="CV83">
        <f>INDEX(Utilladeligt_underskud,MATCH('Afgrødemodel 1'!$AU$2,Konstanter!$I$75:$I$90,0),MATCH('Afgrødemodel 1'!M79,Konstanter!$J$73:$N$73,0))</f>
        <v>75</v>
      </c>
      <c r="CW83">
        <f t="shared" si="136"/>
        <v>76.050000000000011</v>
      </c>
      <c r="CX83">
        <f t="shared" si="137"/>
        <v>114.07500000000002</v>
      </c>
      <c r="CY83" s="8">
        <f t="shared" si="138"/>
        <v>112.06225117583659</v>
      </c>
      <c r="CZ83" s="8">
        <f t="shared" si="139"/>
        <v>112.99728791095924</v>
      </c>
      <c r="DA83" s="8">
        <f t="shared" si="140"/>
        <v>112.99728791095924</v>
      </c>
    </row>
    <row r="84" spans="4:105" x14ac:dyDescent="0.2">
      <c r="D84" s="18">
        <f t="shared" si="141"/>
        <v>43261</v>
      </c>
      <c r="E84" s="18" t="str">
        <f>IF(G84=1,'Ark4'!$C$4,IF(G84=2,'Ark4'!$C$5,IF(G84=3,'Ark4'!$C$6,IF(G84=4,'Ark4'!$C$7,""))))</f>
        <v>Vårbyg</v>
      </c>
      <c r="F84" s="8">
        <f t="shared" si="124"/>
        <v>43261</v>
      </c>
      <c r="G84" s="2">
        <f>IF(AND($D84&gt;='Ark4'!$D$4,Vandbalance!$D84&lt;='Ark4'!$E$4),1,IF(AND(Vandbalance!$D84&gt;='Ark4'!$D$5,Vandbalance!$D84&lt;='Ark4'!$E$5),2,IF(AND(Vandbalance!$D84&gt;='Ark4'!$D$6,Vandbalance!$D84&lt;='Ark4'!$E$6),3,IF(AND(Vandbalance!$D84&gt;='Ark4'!$D$7,Vandbalance!$D84&lt;='Ark4'!$E$7),4,""))))</f>
        <v>1</v>
      </c>
      <c r="H84" s="2">
        <f t="shared" si="125"/>
        <v>5</v>
      </c>
      <c r="I84" s="2">
        <f>IF(G84=1,VLOOKUP($D84,'Afgrødemodel 1'!$AA$10:$AB$405,2,FALSE),IF(G84=2,VLOOKUP($D84,'Afgrødemodel 2'!$AA$10:$AB$405,2,FALSE),IF(G84=3,VLOOKUP($D84,'Afgrødemodel 3'!$AA$10:$AB$405,2,FALSE),IF(G84=4,VLOOKUP($D84,'Afgrødemodel 4'!$AA$10:$AB$405,2,FALSE),""))))</f>
        <v>5</v>
      </c>
      <c r="J84" s="2">
        <f>IF(G84=1,VLOOKUP($D84,'Afgrødemodel 1'!$AH$10:$AJ$405,3,FALSE),IF(G84=2,VLOOKUP($D84,'Afgrødemodel 2'!$AH$10:$AJ$405,3,FALSE),IF(G84=3,VLOOKUP($D84,'Afgrødemodel 3'!$AH$10:$AJ$405,3,FALSE),IF(G84=4,VLOOKUP($D84,'Afgrødemodel 4'!$AH$10:$AJ$405,3,FALSE),0))))</f>
        <v>0</v>
      </c>
      <c r="K84" s="2">
        <f>IF(G84=1,VLOOKUP($D84,'Afgrødemodel 1'!$AQ$10:$AR$405,2,FALSE),IF(G84=2,VLOOKUP($D84,'Afgrødemodel 2'!$AQ$10:$AR$405,2,FALSE),IF(G84=3,VLOOKUP($D84,'Afgrødemodel 3'!$AQ$10:$AR$405,2,FALSE),IF(G84=4,VLOOKUP($D84,'Afgrødemodel 4'!$AQ$10:$AR$405,2,FALSE),0))))</f>
        <v>810</v>
      </c>
      <c r="L84">
        <f>IF('Afgrødemodel 1'!$BB$4=0,300,'Afgrødemodel 1'!$BB$4)</f>
        <v>300</v>
      </c>
      <c r="M84">
        <f>IF(G84=1,MIN('Afgrødemodel 1'!$AW$44,'Afgrødemodel 1'!$AW$48),IF(G84=2,MIN('Afgrødemodel 2'!$AW$44,'Afgrødemodel 2'!$AW$48),IF(G84=3,MIN('Afgrødemodel 3'!$AW$44,'Afgrødemodel 3'!$AW$48),IF(G84=4,MIN('Afgrødemodel 4'!$AW$44,'Afgrødemodel 4'!$AW$48),""))))</f>
        <v>900</v>
      </c>
      <c r="N84" s="13">
        <f t="shared" si="72"/>
        <v>0</v>
      </c>
      <c r="O84" s="5">
        <f t="shared" si="73"/>
        <v>4.9831373960140546</v>
      </c>
      <c r="P84" s="13">
        <f t="shared" si="74"/>
        <v>4.9831373960140546</v>
      </c>
      <c r="Q84" s="13">
        <f t="shared" si="75"/>
        <v>4.9831373960140546</v>
      </c>
      <c r="R84" s="20"/>
      <c r="S84" s="13">
        <f t="shared" si="76"/>
        <v>0</v>
      </c>
      <c r="T84" s="13">
        <f t="shared" si="77"/>
        <v>4.9831373960140546</v>
      </c>
      <c r="U84" s="13">
        <f t="shared" si="78"/>
        <v>4.9831373960140546</v>
      </c>
      <c r="V84" s="5">
        <f t="shared" si="79"/>
        <v>4.9831373960140546</v>
      </c>
      <c r="W84" s="5"/>
      <c r="X84" s="10">
        <f t="shared" si="126"/>
        <v>10</v>
      </c>
      <c r="Y84" s="12">
        <f t="shared" si="80"/>
        <v>8.3923935070862452</v>
      </c>
      <c r="Z84" s="8">
        <f t="shared" si="81"/>
        <v>8.3923935070862452</v>
      </c>
      <c r="AA84" s="13">
        <f t="shared" si="127"/>
        <v>8.2655309031003004</v>
      </c>
      <c r="AB84" s="5">
        <f t="shared" si="82"/>
        <v>8.2655309031003004</v>
      </c>
      <c r="AC84" s="5"/>
      <c r="AD84" s="16">
        <f t="shared" si="83"/>
        <v>2.5</v>
      </c>
      <c r="AE84" s="10">
        <f t="shared" si="128"/>
        <v>2.5</v>
      </c>
      <c r="AF84">
        <f t="shared" si="84"/>
        <v>7.61</v>
      </c>
      <c r="AG84" s="13">
        <f t="shared" si="85"/>
        <v>7.8761417233635722E-2</v>
      </c>
      <c r="AH84" s="13"/>
      <c r="AI84" s="14">
        <f t="shared" si="86"/>
        <v>154.80000000000001</v>
      </c>
      <c r="AJ84" s="4">
        <f t="shared" si="87"/>
        <v>170.10000000000002</v>
      </c>
      <c r="AK84" s="4">
        <f t="shared" si="88"/>
        <v>154.80000000000001</v>
      </c>
      <c r="AL84" s="15">
        <f t="shared" si="89"/>
        <v>42.604172147717321</v>
      </c>
      <c r="AM84" s="7">
        <f t="shared" si="90"/>
        <v>40.748478093231419</v>
      </c>
      <c r="AN84" s="7">
        <f t="shared" si="71"/>
        <v>42.604172147717321</v>
      </c>
      <c r="AO84" s="15">
        <f t="shared" si="91"/>
        <v>47.714172147717321</v>
      </c>
      <c r="AP84" s="17">
        <f t="shared" si="92"/>
        <v>47.587309543731372</v>
      </c>
      <c r="AQ84" s="15">
        <f t="shared" si="93"/>
        <v>47.587309543731372</v>
      </c>
      <c r="AR84" s="15">
        <f t="shared" si="94"/>
        <v>47.587309543731372</v>
      </c>
      <c r="AS84" s="15"/>
      <c r="AT84" s="12">
        <f t="shared" si="129"/>
        <v>16.200000000000017</v>
      </c>
      <c r="AU84" s="12">
        <f t="shared" si="95"/>
        <v>15.398539941323456</v>
      </c>
      <c r="AV84" s="12">
        <f t="shared" si="96"/>
        <v>15.398539941323456</v>
      </c>
      <c r="AW84" s="12">
        <f t="shared" si="97"/>
        <v>15.398539941323456</v>
      </c>
      <c r="AX84" s="8"/>
      <c r="AY84" s="13">
        <f>INDEX(Klima!$B$1:$E$520,MATCH(Vandbalance!$F84,Klima!$B$1:$B$520,0),MATCH(Vandbalance!$AY$11,Klima!$B$1:$E$1,0))</f>
        <v>7.61</v>
      </c>
      <c r="AZ84" s="13">
        <f t="shared" si="130"/>
        <v>-7.61</v>
      </c>
      <c r="BA84" s="13">
        <f t="shared" si="98"/>
        <v>5.1100000000000003</v>
      </c>
      <c r="BC84" s="16">
        <f>INDEX(Klima!$B$1:$E$520,MATCH(Vandbalance!$F84,Klima!$B$1:$B$520,0),MATCH($BC$11,Klima!$B$1:$E$1,0))</f>
        <v>2.54810118675231</v>
      </c>
      <c r="BD84" s="16"/>
      <c r="BE84" s="16">
        <f t="shared" si="99"/>
        <v>0.12686260398594559</v>
      </c>
      <c r="BF84" s="16">
        <f t="shared" si="100"/>
        <v>2.4212385827663643</v>
      </c>
      <c r="BG84" s="16">
        <f t="shared" si="101"/>
        <v>2.4212385827663643</v>
      </c>
      <c r="BH84" s="16">
        <f t="shared" si="102"/>
        <v>0</v>
      </c>
      <c r="BI84" s="2"/>
      <c r="BJ84" s="16">
        <f t="shared" si="103"/>
        <v>0.12686260398594559</v>
      </c>
      <c r="BK84" s="5">
        <f t="shared" si="131"/>
        <v>8.3984829475303222</v>
      </c>
      <c r="BL84" s="5">
        <f t="shared" si="104"/>
        <v>8.3984829475303222</v>
      </c>
      <c r="BM84" s="5">
        <f t="shared" si="105"/>
        <v>54.72031858195453</v>
      </c>
      <c r="BN84" s="5">
        <f t="shared" si="132"/>
        <v>6.0894404440765574E-3</v>
      </c>
      <c r="BO84" s="5">
        <f t="shared" si="106"/>
        <v>63.112712089040777</v>
      </c>
      <c r="BP84" s="5">
        <f t="shared" si="107"/>
        <v>8.3984829475303222</v>
      </c>
      <c r="BQ84" s="5"/>
      <c r="BR84" s="16">
        <f t="shared" si="108"/>
        <v>2.4212385827663643</v>
      </c>
      <c r="BS84" s="5">
        <f t="shared" si="109"/>
        <v>2.4212385827663643</v>
      </c>
      <c r="BT84" s="5"/>
      <c r="BU84" s="13">
        <f t="shared" si="110"/>
        <v>0</v>
      </c>
      <c r="BV84" s="5">
        <f t="shared" si="111"/>
        <v>0</v>
      </c>
      <c r="BW84" s="5"/>
      <c r="BX84" s="13">
        <f t="shared" si="112"/>
        <v>2.4212385827663643</v>
      </c>
      <c r="BY84" s="5"/>
      <c r="BZ84" s="16">
        <f t="shared" si="113"/>
        <v>0</v>
      </c>
      <c r="CA84" s="16"/>
      <c r="CB84" s="29">
        <f t="shared" si="114"/>
        <v>0</v>
      </c>
      <c r="CC84" s="28">
        <f t="shared" si="115"/>
        <v>4.9831373960140546</v>
      </c>
      <c r="CD84" s="28"/>
      <c r="CE84" s="16">
        <f t="shared" si="116"/>
        <v>0</v>
      </c>
      <c r="CF84" s="31">
        <f t="shared" si="117"/>
        <v>47.587309543731372</v>
      </c>
      <c r="CG84" s="20"/>
      <c r="CH84" s="16">
        <f t="shared" si="118"/>
        <v>0</v>
      </c>
      <c r="CI84" s="2">
        <f t="shared" si="133"/>
        <v>0</v>
      </c>
      <c r="CJ84" s="5"/>
      <c r="CK84" s="13">
        <f t="shared" si="119"/>
        <v>2.54810118675231</v>
      </c>
      <c r="CL84" s="13"/>
      <c r="CM84" s="13">
        <f t="shared" si="134"/>
        <v>0</v>
      </c>
      <c r="CN84" s="5">
        <f t="shared" si="120"/>
        <v>0</v>
      </c>
      <c r="CO84" s="5">
        <f t="shared" si="121"/>
        <v>0</v>
      </c>
      <c r="CP84" s="5"/>
      <c r="CQ84" s="13">
        <f t="shared" si="135"/>
        <v>0</v>
      </c>
      <c r="CR84" s="5">
        <f t="shared" si="122"/>
        <v>0</v>
      </c>
      <c r="CS84" s="5">
        <f t="shared" si="123"/>
        <v>0</v>
      </c>
      <c r="CT84" s="5"/>
      <c r="CU84">
        <f>INDEX(Tilladeligt_underskud,MATCH('Afgrødemodel 1'!$AU$2,Konstanter!$A$75:$A$90,0),MATCH('Afgrødemodel 1'!M80,Konstanter!$B$73:$F$73,0))</f>
        <v>50</v>
      </c>
      <c r="CV84">
        <f>INDEX(Utilladeligt_underskud,MATCH('Afgrødemodel 1'!$AU$2,Konstanter!$I$75:$I$90,0),MATCH('Afgrødemodel 1'!M80,Konstanter!$J$73:$N$73,0))</f>
        <v>75</v>
      </c>
      <c r="CW84">
        <f t="shared" si="136"/>
        <v>77.400000000000006</v>
      </c>
      <c r="CX84">
        <f t="shared" si="137"/>
        <v>116.10000000000001</v>
      </c>
      <c r="CY84" s="8">
        <f t="shared" si="138"/>
        <v>107.21269045626863</v>
      </c>
      <c r="CZ84" s="8">
        <f t="shared" si="139"/>
        <v>108.0141505149452</v>
      </c>
      <c r="DA84" s="8">
        <f t="shared" si="140"/>
        <v>108.0141505149452</v>
      </c>
    </row>
    <row r="85" spans="4:105" x14ac:dyDescent="0.2">
      <c r="D85" s="18">
        <f t="shared" si="141"/>
        <v>43262</v>
      </c>
      <c r="E85" s="18" t="str">
        <f>IF(G85=1,'Ark4'!$C$4,IF(G85=2,'Ark4'!$C$5,IF(G85=3,'Ark4'!$C$6,IF(G85=4,'Ark4'!$C$7,""))))</f>
        <v>Vårbyg</v>
      </c>
      <c r="F85" s="8">
        <f t="shared" si="124"/>
        <v>43262</v>
      </c>
      <c r="G85" s="2">
        <f>IF(AND($D85&gt;='Ark4'!$D$4,Vandbalance!$D85&lt;='Ark4'!$E$4),1,IF(AND(Vandbalance!$D85&gt;='Ark4'!$D$5,Vandbalance!$D85&lt;='Ark4'!$E$5),2,IF(AND(Vandbalance!$D85&gt;='Ark4'!$D$6,Vandbalance!$D85&lt;='Ark4'!$E$6),3,IF(AND(Vandbalance!$D85&gt;='Ark4'!$D$7,Vandbalance!$D85&lt;='Ark4'!$E$7),4,""))))</f>
        <v>1</v>
      </c>
      <c r="H85" s="2">
        <f t="shared" si="125"/>
        <v>5</v>
      </c>
      <c r="I85" s="2">
        <f>IF(G85=1,VLOOKUP($D85,'Afgrødemodel 1'!$AA$10:$AB$405,2,FALSE),IF(G85=2,VLOOKUP($D85,'Afgrødemodel 2'!$AA$10:$AB$405,2,FALSE),IF(G85=3,VLOOKUP($D85,'Afgrødemodel 3'!$AA$10:$AB$405,2,FALSE),IF(G85=4,VLOOKUP($D85,'Afgrødemodel 4'!$AA$10:$AB$405,2,FALSE),""))))</f>
        <v>5</v>
      </c>
      <c r="J85" s="2">
        <f>IF(G85=1,VLOOKUP($D85,'Afgrødemodel 1'!$AH$10:$AJ$405,3,FALSE),IF(G85=2,VLOOKUP($D85,'Afgrødemodel 2'!$AH$10:$AJ$405,3,FALSE),IF(G85=3,VLOOKUP($D85,'Afgrødemodel 3'!$AH$10:$AJ$405,3,FALSE),IF(G85=4,VLOOKUP($D85,'Afgrødemodel 4'!$AH$10:$AJ$405,3,FALSE),0))))</f>
        <v>0</v>
      </c>
      <c r="K85" s="2">
        <f>IF(G85=1,VLOOKUP($D85,'Afgrødemodel 1'!$AQ$10:$AR$405,2,FALSE),IF(G85=2,VLOOKUP($D85,'Afgrødemodel 2'!$AQ$10:$AR$405,2,FALSE),IF(G85=3,VLOOKUP($D85,'Afgrødemodel 3'!$AQ$10:$AR$405,2,FALSE),IF(G85=4,VLOOKUP($D85,'Afgrødemodel 4'!$AQ$10:$AR$405,2,FALSE),0))))</f>
        <v>825</v>
      </c>
      <c r="L85">
        <f>IF('Afgrødemodel 1'!$BB$4=0,300,'Afgrødemodel 1'!$BB$4)</f>
        <v>300</v>
      </c>
      <c r="M85">
        <f>IF(G85=1,MIN('Afgrødemodel 1'!$AW$44,'Afgrødemodel 1'!$AW$48),IF(G85=2,MIN('Afgrødemodel 2'!$AW$44,'Afgrødemodel 2'!$AW$48),IF(G85=3,MIN('Afgrødemodel 3'!$AW$44,'Afgrødemodel 3'!$AW$48),IF(G85=4,MIN('Afgrødemodel 4'!$AW$44,'Afgrødemodel 4'!$AW$48),""))))</f>
        <v>900</v>
      </c>
      <c r="N85" s="13">
        <f t="shared" si="72"/>
        <v>4.9831373960140546</v>
      </c>
      <c r="O85" s="5">
        <f t="shared" si="73"/>
        <v>0</v>
      </c>
      <c r="P85" s="13">
        <f t="shared" si="74"/>
        <v>4.9831373960140546</v>
      </c>
      <c r="Q85" s="13">
        <f t="shared" si="75"/>
        <v>4.9831373960140546</v>
      </c>
      <c r="R85" s="20"/>
      <c r="S85" s="13">
        <f t="shared" si="76"/>
        <v>4.9831373960140546</v>
      </c>
      <c r="T85" s="13">
        <f t="shared" si="77"/>
        <v>4.7800815881464285</v>
      </c>
      <c r="U85" s="13">
        <f t="shared" si="78"/>
        <v>0.98424668318755737</v>
      </c>
      <c r="V85" s="5">
        <f t="shared" si="79"/>
        <v>0.98424668318755737</v>
      </c>
      <c r="W85" s="5"/>
      <c r="X85" s="10">
        <f t="shared" si="126"/>
        <v>10</v>
      </c>
      <c r="Y85" s="12">
        <f t="shared" si="80"/>
        <v>8.2655309031003004</v>
      </c>
      <c r="Z85" s="8">
        <f t="shared" si="81"/>
        <v>8.2655309031003004</v>
      </c>
      <c r="AA85" s="13">
        <f t="shared" si="127"/>
        <v>8.0624750952326742</v>
      </c>
      <c r="AB85" s="5">
        <f t="shared" si="82"/>
        <v>8.0624750952326742</v>
      </c>
      <c r="AC85" s="5"/>
      <c r="AD85" s="16">
        <f t="shared" si="83"/>
        <v>2.5</v>
      </c>
      <c r="AE85" s="10">
        <f t="shared" si="128"/>
        <v>7.8761417233635722E-2</v>
      </c>
      <c r="AF85">
        <f t="shared" si="84"/>
        <v>7.8761417233635722E-2</v>
      </c>
      <c r="AG85" s="13">
        <f t="shared" si="85"/>
        <v>0</v>
      </c>
      <c r="AH85" s="13"/>
      <c r="AI85" s="14">
        <f t="shared" si="86"/>
        <v>157.50000000000003</v>
      </c>
      <c r="AJ85" s="4">
        <f t="shared" si="87"/>
        <v>173.25000000000003</v>
      </c>
      <c r="AK85" s="4">
        <f t="shared" si="88"/>
        <v>157.50000000000003</v>
      </c>
      <c r="AL85" s="15">
        <f t="shared" si="89"/>
        <v>50.153732867285292</v>
      </c>
      <c r="AM85" s="7">
        <f t="shared" si="90"/>
        <v>48.41732075670344</v>
      </c>
      <c r="AN85" s="7">
        <f t="shared" si="71"/>
        <v>50.153732867285292</v>
      </c>
      <c r="AO85" s="15">
        <f t="shared" si="91"/>
        <v>50.153732867285292</v>
      </c>
      <c r="AP85" s="17">
        <f t="shared" si="92"/>
        <v>49.950677059417664</v>
      </c>
      <c r="AQ85" s="15">
        <f t="shared" si="93"/>
        <v>46.154842154458791</v>
      </c>
      <c r="AR85" s="15">
        <f t="shared" si="94"/>
        <v>46.154842154458791</v>
      </c>
      <c r="AS85" s="15"/>
      <c r="AT85" s="12">
        <f t="shared" si="129"/>
        <v>13.5</v>
      </c>
      <c r="AU85" s="12">
        <f t="shared" si="95"/>
        <v>12.832116617769536</v>
      </c>
      <c r="AV85" s="12">
        <f t="shared" si="96"/>
        <v>12.832116617769536</v>
      </c>
      <c r="AW85" s="12">
        <f t="shared" si="97"/>
        <v>12.832116617769536</v>
      </c>
      <c r="AX85" s="8"/>
      <c r="AY85" s="13">
        <f>INDEX(Klima!$B$1:$E$520,MATCH(Vandbalance!$F85,Klima!$B$1:$B$520,0),MATCH(Vandbalance!$AY$11,Klima!$B$1:$E$1,0))</f>
        <v>0</v>
      </c>
      <c r="AZ85" s="13">
        <f t="shared" si="130"/>
        <v>0</v>
      </c>
      <c r="BA85" s="13">
        <f t="shared" si="98"/>
        <v>0</v>
      </c>
      <c r="BC85" s="16">
        <f>INDEX(Klima!$B$1:$E$520,MATCH(Vandbalance!$F85,Klima!$B$1:$B$520,0),MATCH($BC$11,Klima!$B$1:$E$1,0))</f>
        <v>4.0784811973571697</v>
      </c>
      <c r="BD85" s="16"/>
      <c r="BE85" s="16">
        <f t="shared" si="99"/>
        <v>0.20305580786762639</v>
      </c>
      <c r="BF85" s="16">
        <f t="shared" si="100"/>
        <v>3.8754253894895432</v>
      </c>
      <c r="BG85" s="16">
        <f t="shared" si="101"/>
        <v>3.8754253894895432</v>
      </c>
      <c r="BH85" s="16">
        <f t="shared" si="102"/>
        <v>0</v>
      </c>
      <c r="BI85" s="2"/>
      <c r="BJ85" s="16">
        <f t="shared" si="103"/>
        <v>0.20305580786762639</v>
      </c>
      <c r="BK85" s="5">
        <f t="shared" si="131"/>
        <v>8.2752776386234874</v>
      </c>
      <c r="BL85" s="5">
        <f t="shared" si="104"/>
        <v>8.2752776386234874</v>
      </c>
      <c r="BM85" s="5">
        <f t="shared" si="105"/>
        <v>54.72031858195453</v>
      </c>
      <c r="BN85" s="5">
        <f t="shared" si="132"/>
        <v>9.7467355231865456E-3</v>
      </c>
      <c r="BO85" s="5">
        <f t="shared" si="106"/>
        <v>62.985849485054828</v>
      </c>
      <c r="BP85" s="5">
        <f t="shared" si="107"/>
        <v>8.2752776386234874</v>
      </c>
      <c r="BQ85" s="5"/>
      <c r="BR85" s="16">
        <f t="shared" si="108"/>
        <v>7.8761417233635722E-2</v>
      </c>
      <c r="BS85" s="5">
        <f t="shared" si="109"/>
        <v>7.8761417233635722E-2</v>
      </c>
      <c r="BT85" s="5"/>
      <c r="BU85" s="13">
        <f t="shared" si="110"/>
        <v>0</v>
      </c>
      <c r="BV85" s="5">
        <f t="shared" si="111"/>
        <v>0</v>
      </c>
      <c r="BW85" s="5"/>
      <c r="BX85" s="13">
        <f t="shared" si="112"/>
        <v>7.8761417233635722E-2</v>
      </c>
      <c r="BY85" s="5"/>
      <c r="BZ85" s="16">
        <f t="shared" si="113"/>
        <v>3.7966639722559075</v>
      </c>
      <c r="CA85" s="16"/>
      <c r="CB85" s="29">
        <f t="shared" si="114"/>
        <v>3.7958349049588711</v>
      </c>
      <c r="CC85" s="28">
        <f t="shared" si="115"/>
        <v>4.7800815881464285</v>
      </c>
      <c r="CD85" s="28"/>
      <c r="CE85" s="16">
        <f t="shared" si="116"/>
        <v>2.4066902946582651</v>
      </c>
      <c r="CF85" s="31">
        <f t="shared" si="117"/>
        <v>49.950677059417664</v>
      </c>
      <c r="CG85" s="20"/>
      <c r="CH85" s="16">
        <f t="shared" si="118"/>
        <v>3.7958349049588711</v>
      </c>
      <c r="CI85" s="2">
        <f t="shared" si="133"/>
        <v>3.7958349049588711</v>
      </c>
      <c r="CJ85" s="5"/>
      <c r="CK85" s="13">
        <f t="shared" si="119"/>
        <v>4.0776521300601329</v>
      </c>
      <c r="CL85" s="13"/>
      <c r="CM85" s="13">
        <f t="shared" si="134"/>
        <v>0</v>
      </c>
      <c r="CN85" s="5">
        <f t="shared" si="120"/>
        <v>0</v>
      </c>
      <c r="CO85" s="5">
        <f t="shared" si="121"/>
        <v>0</v>
      </c>
      <c r="CP85" s="5"/>
      <c r="CQ85" s="13">
        <f t="shared" si="135"/>
        <v>0</v>
      </c>
      <c r="CR85" s="5">
        <f t="shared" si="122"/>
        <v>0</v>
      </c>
      <c r="CS85" s="5">
        <f t="shared" si="123"/>
        <v>0</v>
      </c>
      <c r="CT85" s="5"/>
      <c r="CU85">
        <f>INDEX(Tilladeligt_underskud,MATCH('Afgrødemodel 1'!$AU$2,Konstanter!$A$75:$A$90,0),MATCH('Afgrødemodel 1'!M81,Konstanter!$B$73:$F$73,0))</f>
        <v>50</v>
      </c>
      <c r="CV85">
        <f>INDEX(Utilladeligt_underskud,MATCH('Afgrødemodel 1'!$AU$2,Konstanter!$I$75:$I$90,0),MATCH('Afgrødemodel 1'!M81,Konstanter!$J$73:$N$73,0))</f>
        <v>75</v>
      </c>
      <c r="CW85">
        <f t="shared" si="136"/>
        <v>78.750000000000014</v>
      </c>
      <c r="CX85">
        <f t="shared" si="137"/>
        <v>118.12500000000003</v>
      </c>
      <c r="CY85" s="8">
        <f t="shared" si="138"/>
        <v>111.34515784554124</v>
      </c>
      <c r="CZ85" s="8">
        <f t="shared" si="139"/>
        <v>112.01304122777171</v>
      </c>
      <c r="DA85" s="8">
        <f t="shared" si="140"/>
        <v>112.01304122777171</v>
      </c>
    </row>
    <row r="86" spans="4:105" x14ac:dyDescent="0.2">
      <c r="D86" s="18">
        <f t="shared" si="141"/>
        <v>43263</v>
      </c>
      <c r="E86" s="18" t="str">
        <f>IF(G86=1,'Ark4'!$C$4,IF(G86=2,'Ark4'!$C$5,IF(G86=3,'Ark4'!$C$6,IF(G86=4,'Ark4'!$C$7,""))))</f>
        <v>Vårbyg</v>
      </c>
      <c r="F86" s="8">
        <f t="shared" si="124"/>
        <v>43263</v>
      </c>
      <c r="G86" s="2">
        <f>IF(AND($D86&gt;='Ark4'!$D$4,Vandbalance!$D86&lt;='Ark4'!$E$4),1,IF(AND(Vandbalance!$D86&gt;='Ark4'!$D$5,Vandbalance!$D86&lt;='Ark4'!$E$5),2,IF(AND(Vandbalance!$D86&gt;='Ark4'!$D$6,Vandbalance!$D86&lt;='Ark4'!$E$6),3,IF(AND(Vandbalance!$D86&gt;='Ark4'!$D$7,Vandbalance!$D86&lt;='Ark4'!$E$7),4,""))))</f>
        <v>1</v>
      </c>
      <c r="H86" s="2">
        <f t="shared" si="125"/>
        <v>5</v>
      </c>
      <c r="I86" s="2">
        <f>IF(G86=1,VLOOKUP($D86,'Afgrødemodel 1'!$AA$10:$AB$405,2,FALSE),IF(G86=2,VLOOKUP($D86,'Afgrødemodel 2'!$AA$10:$AB$405,2,FALSE),IF(G86=3,VLOOKUP($D86,'Afgrødemodel 3'!$AA$10:$AB$405,2,FALSE),IF(G86=4,VLOOKUP($D86,'Afgrødemodel 4'!$AA$10:$AB$405,2,FALSE),""))))</f>
        <v>5</v>
      </c>
      <c r="J86" s="2">
        <f>IF(G86=1,VLOOKUP($D86,'Afgrødemodel 1'!$AH$10:$AJ$405,3,FALSE),IF(G86=2,VLOOKUP($D86,'Afgrødemodel 2'!$AH$10:$AJ$405,3,FALSE),IF(G86=3,VLOOKUP($D86,'Afgrødemodel 3'!$AH$10:$AJ$405,3,FALSE),IF(G86=4,VLOOKUP($D86,'Afgrødemodel 4'!$AH$10:$AJ$405,3,FALSE),0))))</f>
        <v>0</v>
      </c>
      <c r="K86" s="2">
        <f>IF(G86=1,VLOOKUP($D86,'Afgrødemodel 1'!$AQ$10:$AR$405,2,FALSE),IF(G86=2,VLOOKUP($D86,'Afgrødemodel 2'!$AQ$10:$AR$405,2,FALSE),IF(G86=3,VLOOKUP($D86,'Afgrødemodel 3'!$AQ$10:$AR$405,2,FALSE),IF(G86=4,VLOOKUP($D86,'Afgrødemodel 4'!$AQ$10:$AR$405,2,FALSE),0))))</f>
        <v>840</v>
      </c>
      <c r="L86">
        <f>IF('Afgrødemodel 1'!$BB$4=0,300,'Afgrødemodel 1'!$BB$4)</f>
        <v>300</v>
      </c>
      <c r="M86">
        <f>IF(G86=1,MIN('Afgrødemodel 1'!$AW$44,'Afgrødemodel 1'!$AW$48),IF(G86=2,MIN('Afgrødemodel 2'!$AW$44,'Afgrødemodel 2'!$AW$48),IF(G86=3,MIN('Afgrødemodel 3'!$AW$44,'Afgrødemodel 3'!$AW$48),IF(G86=4,MIN('Afgrødemodel 4'!$AW$44,'Afgrødemodel 4'!$AW$48),""))))</f>
        <v>900</v>
      </c>
      <c r="N86" s="13">
        <f t="shared" si="72"/>
        <v>4.9831373960140546</v>
      </c>
      <c r="O86" s="5">
        <f t="shared" si="73"/>
        <v>0</v>
      </c>
      <c r="P86" s="13">
        <f t="shared" si="74"/>
        <v>4.9831373960140546</v>
      </c>
      <c r="Q86" s="13">
        <f t="shared" si="75"/>
        <v>0</v>
      </c>
      <c r="R86" s="20"/>
      <c r="S86" s="13">
        <f t="shared" si="76"/>
        <v>0.98424668318755737</v>
      </c>
      <c r="T86" s="13">
        <f t="shared" si="77"/>
        <v>0.82637741879777349</v>
      </c>
      <c r="U86" s="13">
        <f t="shared" si="78"/>
        <v>0</v>
      </c>
      <c r="V86" s="5">
        <f t="shared" si="79"/>
        <v>0</v>
      </c>
      <c r="W86" s="5"/>
      <c r="X86" s="10">
        <f t="shared" si="126"/>
        <v>10</v>
      </c>
      <c r="Y86" s="12">
        <f t="shared" si="80"/>
        <v>8.0624750952326742</v>
      </c>
      <c r="Z86" s="8">
        <f t="shared" si="81"/>
        <v>8.0624750952326742</v>
      </c>
      <c r="AA86" s="13">
        <f t="shared" si="127"/>
        <v>7.9046058308428906</v>
      </c>
      <c r="AB86" s="5">
        <f t="shared" si="82"/>
        <v>7.9046058308428906</v>
      </c>
      <c r="AC86" s="5"/>
      <c r="AD86" s="16">
        <f t="shared" si="83"/>
        <v>2.5</v>
      </c>
      <c r="AE86" s="10">
        <f t="shared" si="128"/>
        <v>0</v>
      </c>
      <c r="AF86">
        <f t="shared" si="84"/>
        <v>0</v>
      </c>
      <c r="AG86" s="13">
        <f t="shared" si="85"/>
        <v>0</v>
      </c>
      <c r="AH86" s="13"/>
      <c r="AI86" s="14">
        <f t="shared" si="86"/>
        <v>160.20000000000002</v>
      </c>
      <c r="AJ86" s="4">
        <f t="shared" si="87"/>
        <v>176.4</v>
      </c>
      <c r="AK86" s="4">
        <f t="shared" si="88"/>
        <v>160.20000000000002</v>
      </c>
      <c r="AL86" s="15">
        <f t="shared" si="89"/>
        <v>48.72126547801269</v>
      </c>
      <c r="AM86" s="7">
        <f t="shared" si="90"/>
        <v>46.946068019963796</v>
      </c>
      <c r="AN86" s="7">
        <f t="shared" si="71"/>
        <v>48.72126547801269</v>
      </c>
      <c r="AO86" s="15">
        <f t="shared" si="91"/>
        <v>48.72126547801269</v>
      </c>
      <c r="AP86" s="17">
        <f t="shared" si="92"/>
        <v>48.563396213622909</v>
      </c>
      <c r="AQ86" s="15">
        <f t="shared" si="93"/>
        <v>46.458951933660693</v>
      </c>
      <c r="AR86" s="15">
        <f t="shared" si="94"/>
        <v>46.458951933660693</v>
      </c>
      <c r="AS86" s="15"/>
      <c r="AT86" s="12">
        <f t="shared" si="129"/>
        <v>10.800000000000011</v>
      </c>
      <c r="AU86" s="12">
        <f t="shared" si="95"/>
        <v>10.265693294215637</v>
      </c>
      <c r="AV86" s="12">
        <f t="shared" si="96"/>
        <v>10.265693294215637</v>
      </c>
      <c r="AW86" s="12">
        <f t="shared" si="97"/>
        <v>10.265693294215637</v>
      </c>
      <c r="AX86" s="8"/>
      <c r="AY86" s="13">
        <f>INDEX(Klima!$B$1:$E$520,MATCH(Vandbalance!$F86,Klima!$B$1:$B$520,0),MATCH(Vandbalance!$AY$11,Klima!$B$1:$E$1,0))</f>
        <v>0</v>
      </c>
      <c r="AZ86" s="13">
        <f t="shared" si="130"/>
        <v>0</v>
      </c>
      <c r="BA86" s="13">
        <f t="shared" si="98"/>
        <v>0</v>
      </c>
      <c r="BC86" s="16">
        <f>INDEX(Klima!$B$1:$E$520,MATCH(Vandbalance!$F86,Klima!$B$1:$B$520,0),MATCH($BC$11,Klima!$B$1:$E$1,0))</f>
        <v>3.1708860397338801</v>
      </c>
      <c r="BD86" s="16"/>
      <c r="BE86" s="16">
        <f t="shared" si="99"/>
        <v>0.15786926438978391</v>
      </c>
      <c r="BF86" s="16">
        <f t="shared" si="100"/>
        <v>3.013016775344096</v>
      </c>
      <c r="BG86" s="16">
        <f t="shared" si="101"/>
        <v>3.013016775344096</v>
      </c>
      <c r="BH86" s="16">
        <f t="shared" si="102"/>
        <v>0</v>
      </c>
      <c r="BI86" s="2"/>
      <c r="BJ86" s="16">
        <f t="shared" si="103"/>
        <v>0.15786926438978391</v>
      </c>
      <c r="BK86" s="5">
        <f t="shared" si="131"/>
        <v>8.0695272099497934</v>
      </c>
      <c r="BL86" s="5">
        <f t="shared" si="104"/>
        <v>8.0695272099497934</v>
      </c>
      <c r="BM86" s="5">
        <f t="shared" si="105"/>
        <v>50.924483676995649</v>
      </c>
      <c r="BN86" s="5">
        <f t="shared" si="132"/>
        <v>7.0521147171200525E-3</v>
      </c>
      <c r="BO86" s="5">
        <f t="shared" si="106"/>
        <v>58.986958772228327</v>
      </c>
      <c r="BP86" s="5">
        <f t="shared" si="107"/>
        <v>8.0695272099497934</v>
      </c>
      <c r="BQ86" s="5"/>
      <c r="BR86" s="16">
        <f t="shared" si="108"/>
        <v>0</v>
      </c>
      <c r="BS86" s="5">
        <f t="shared" si="109"/>
        <v>0</v>
      </c>
      <c r="BT86" s="5"/>
      <c r="BU86" s="13">
        <f t="shared" si="110"/>
        <v>0</v>
      </c>
      <c r="BV86" s="5">
        <f t="shared" si="111"/>
        <v>0</v>
      </c>
      <c r="BW86" s="5"/>
      <c r="BX86" s="13">
        <f t="shared" si="112"/>
        <v>0</v>
      </c>
      <c r="BY86" s="5"/>
      <c r="BZ86" s="16">
        <f t="shared" si="113"/>
        <v>3.013016775344096</v>
      </c>
      <c r="CA86" s="16"/>
      <c r="CB86" s="29">
        <f t="shared" si="114"/>
        <v>1.3624141918142005</v>
      </c>
      <c r="CC86" s="28">
        <f t="shared" si="115"/>
        <v>0.82637741879777349</v>
      </c>
      <c r="CD86" s="28"/>
      <c r="CE86" s="16">
        <f t="shared" si="116"/>
        <v>2.1044442799622178</v>
      </c>
      <c r="CF86" s="31">
        <f t="shared" si="117"/>
        <v>48.563396213622909</v>
      </c>
      <c r="CG86" s="20"/>
      <c r="CH86" s="16">
        <f t="shared" si="118"/>
        <v>2.1044442799622178</v>
      </c>
      <c r="CI86" s="2">
        <f t="shared" si="133"/>
        <v>2.1044442799622178</v>
      </c>
      <c r="CJ86" s="5"/>
      <c r="CK86" s="13">
        <f t="shared" si="119"/>
        <v>2.2623135443520019</v>
      </c>
      <c r="CL86" s="13"/>
      <c r="CM86" s="13">
        <f t="shared" si="134"/>
        <v>0</v>
      </c>
      <c r="CN86" s="5">
        <f t="shared" si="120"/>
        <v>0</v>
      </c>
      <c r="CO86" s="5">
        <f t="shared" si="121"/>
        <v>0</v>
      </c>
      <c r="CP86" s="5"/>
      <c r="CQ86" s="13">
        <f t="shared" si="135"/>
        <v>0</v>
      </c>
      <c r="CR86" s="5">
        <f t="shared" si="122"/>
        <v>0</v>
      </c>
      <c r="CS86" s="5">
        <f t="shared" si="123"/>
        <v>0</v>
      </c>
      <c r="CT86" s="5"/>
      <c r="CU86">
        <f>INDEX(Tilladeligt_underskud,MATCH('Afgrødemodel 1'!$AU$2,Konstanter!$A$75:$A$90,0),MATCH('Afgrødemodel 1'!M82,Konstanter!$B$73:$F$73,0))</f>
        <v>50</v>
      </c>
      <c r="CV86">
        <f>INDEX(Utilladeligt_underskud,MATCH('Afgrødemodel 1'!$AU$2,Konstanter!$I$75:$I$90,0),MATCH('Afgrødemodel 1'!M82,Konstanter!$J$73:$N$73,0))</f>
        <v>75</v>
      </c>
      <c r="CW86">
        <f t="shared" si="136"/>
        <v>80.100000000000009</v>
      </c>
      <c r="CX86">
        <f t="shared" si="137"/>
        <v>120.15</v>
      </c>
      <c r="CY86" s="8">
        <f t="shared" si="138"/>
        <v>113.74104806633932</v>
      </c>
      <c r="CZ86" s="8">
        <f t="shared" si="139"/>
        <v>114.27535477212371</v>
      </c>
      <c r="DA86" s="8">
        <f t="shared" si="140"/>
        <v>114.27535477212371</v>
      </c>
    </row>
    <row r="87" spans="4:105" x14ac:dyDescent="0.2">
      <c r="D87" s="18">
        <f t="shared" si="141"/>
        <v>43264</v>
      </c>
      <c r="E87" s="18" t="str">
        <f>IF(G87=1,'Ark4'!$C$4,IF(G87=2,'Ark4'!$C$5,IF(G87=3,'Ark4'!$C$6,IF(G87=4,'Ark4'!$C$7,""))))</f>
        <v>Vårbyg</v>
      </c>
      <c r="F87" s="8">
        <f t="shared" si="124"/>
        <v>43264</v>
      </c>
      <c r="G87" s="2">
        <f>IF(AND($D87&gt;='Ark4'!$D$4,Vandbalance!$D87&lt;='Ark4'!$E$4),1,IF(AND(Vandbalance!$D87&gt;='Ark4'!$D$5,Vandbalance!$D87&lt;='Ark4'!$E$5),2,IF(AND(Vandbalance!$D87&gt;='Ark4'!$D$6,Vandbalance!$D87&lt;='Ark4'!$E$6),3,IF(AND(Vandbalance!$D87&gt;='Ark4'!$D$7,Vandbalance!$D87&lt;='Ark4'!$E$7),4,""))))</f>
        <v>1</v>
      </c>
      <c r="H87" s="2">
        <f t="shared" si="125"/>
        <v>5</v>
      </c>
      <c r="I87" s="2">
        <f>IF(G87=1,VLOOKUP($D87,'Afgrødemodel 1'!$AA$10:$AB$405,2,FALSE),IF(G87=2,VLOOKUP($D87,'Afgrødemodel 2'!$AA$10:$AB$405,2,FALSE),IF(G87=3,VLOOKUP($D87,'Afgrødemodel 3'!$AA$10:$AB$405,2,FALSE),IF(G87=4,VLOOKUP($D87,'Afgrødemodel 4'!$AA$10:$AB$405,2,FALSE),""))))</f>
        <v>5</v>
      </c>
      <c r="J87" s="2">
        <f>IF(G87=1,VLOOKUP($D87,'Afgrødemodel 1'!$AH$10:$AJ$405,3,FALSE),IF(G87=2,VLOOKUP($D87,'Afgrødemodel 2'!$AH$10:$AJ$405,3,FALSE),IF(G87=3,VLOOKUP($D87,'Afgrødemodel 3'!$AH$10:$AJ$405,3,FALSE),IF(G87=4,VLOOKUP($D87,'Afgrødemodel 4'!$AH$10:$AJ$405,3,FALSE),0))))</f>
        <v>0</v>
      </c>
      <c r="K87" s="2">
        <f>IF(G87=1,VLOOKUP($D87,'Afgrødemodel 1'!$AQ$10:$AR$405,2,FALSE),IF(G87=2,VLOOKUP($D87,'Afgrødemodel 2'!$AQ$10:$AR$405,2,FALSE),IF(G87=3,VLOOKUP($D87,'Afgrødemodel 3'!$AQ$10:$AR$405,2,FALSE),IF(G87=4,VLOOKUP($D87,'Afgrødemodel 4'!$AQ$10:$AR$405,2,FALSE),0))))</f>
        <v>855</v>
      </c>
      <c r="L87">
        <f>IF('Afgrødemodel 1'!$BB$4=0,300,'Afgrødemodel 1'!$BB$4)</f>
        <v>300</v>
      </c>
      <c r="M87">
        <f>IF(G87=1,MIN('Afgrødemodel 1'!$AW$44,'Afgrødemodel 1'!$AW$48),IF(G87=2,MIN('Afgrødemodel 2'!$AW$44,'Afgrødemodel 2'!$AW$48),IF(G87=3,MIN('Afgrødemodel 3'!$AW$44,'Afgrødemodel 3'!$AW$48),IF(G87=4,MIN('Afgrødemodel 4'!$AW$44,'Afgrødemodel 4'!$AW$48),""))))</f>
        <v>900</v>
      </c>
      <c r="N87" s="13">
        <f t="shared" si="72"/>
        <v>0</v>
      </c>
      <c r="O87" s="5">
        <f t="shared" si="73"/>
        <v>0</v>
      </c>
      <c r="P87" s="13">
        <f t="shared" si="74"/>
        <v>0</v>
      </c>
      <c r="Q87" s="13">
        <f t="shared" si="75"/>
        <v>0</v>
      </c>
      <c r="R87" s="20"/>
      <c r="S87" s="13">
        <f t="shared" si="76"/>
        <v>0</v>
      </c>
      <c r="T87" s="13">
        <f t="shared" si="77"/>
        <v>0</v>
      </c>
      <c r="U87" s="13">
        <f t="shared" si="78"/>
        <v>0</v>
      </c>
      <c r="V87" s="5">
        <f t="shared" si="79"/>
        <v>0</v>
      </c>
      <c r="W87" s="5"/>
      <c r="X87" s="10">
        <f t="shared" si="126"/>
        <v>10</v>
      </c>
      <c r="Y87" s="12">
        <f t="shared" si="80"/>
        <v>7.9046058308428906</v>
      </c>
      <c r="Z87" s="8">
        <f t="shared" si="81"/>
        <v>7.9046058308428906</v>
      </c>
      <c r="AA87" s="13">
        <f t="shared" si="127"/>
        <v>7.8078045585571365</v>
      </c>
      <c r="AB87" s="5">
        <f t="shared" si="82"/>
        <v>7.8078045585571365</v>
      </c>
      <c r="AC87" s="5"/>
      <c r="AD87" s="16">
        <f t="shared" si="83"/>
        <v>2.5</v>
      </c>
      <c r="AE87" s="10">
        <f t="shared" si="128"/>
        <v>0</v>
      </c>
      <c r="AF87">
        <f t="shared" si="84"/>
        <v>0</v>
      </c>
      <c r="AG87" s="13">
        <f t="shared" si="85"/>
        <v>0</v>
      </c>
      <c r="AH87" s="13"/>
      <c r="AI87" s="14">
        <f t="shared" si="86"/>
        <v>162.9</v>
      </c>
      <c r="AJ87" s="4">
        <f t="shared" si="87"/>
        <v>179.55</v>
      </c>
      <c r="AK87" s="4">
        <f t="shared" si="88"/>
        <v>162.9</v>
      </c>
      <c r="AL87" s="15">
        <f t="shared" si="89"/>
        <v>49.025375257214591</v>
      </c>
      <c r="AM87" s="7">
        <f t="shared" si="90"/>
        <v>47.241967977486432</v>
      </c>
      <c r="AN87" s="7">
        <f t="shared" si="71"/>
        <v>49.025375257214591</v>
      </c>
      <c r="AO87" s="15">
        <f t="shared" si="91"/>
        <v>49.025375257214591</v>
      </c>
      <c r="AP87" s="17">
        <f t="shared" si="92"/>
        <v>48.928573984928839</v>
      </c>
      <c r="AQ87" s="15">
        <f t="shared" si="93"/>
        <v>47.34823363941053</v>
      </c>
      <c r="AR87" s="15">
        <f t="shared" si="94"/>
        <v>47.34823363941053</v>
      </c>
      <c r="AS87" s="15"/>
      <c r="AT87" s="12">
        <f t="shared" si="129"/>
        <v>8.1000000000000227</v>
      </c>
      <c r="AU87" s="12">
        <f t="shared" si="95"/>
        <v>7.6992699706617387</v>
      </c>
      <c r="AV87" s="12">
        <f t="shared" si="96"/>
        <v>7.6992699706617387</v>
      </c>
      <c r="AW87" s="12">
        <f t="shared" si="97"/>
        <v>7.6992699706617387</v>
      </c>
      <c r="AX87" s="8"/>
      <c r="AY87" s="13">
        <f>INDEX(Klima!$B$1:$E$520,MATCH(Vandbalance!$F87,Klima!$B$1:$B$520,0),MATCH(Vandbalance!$AY$11,Klima!$B$1:$E$1,0))</f>
        <v>0</v>
      </c>
      <c r="AZ87" s="13">
        <f t="shared" si="130"/>
        <v>0</v>
      </c>
      <c r="BA87" s="13">
        <f t="shared" si="98"/>
        <v>0</v>
      </c>
      <c r="BC87" s="16">
        <f>INDEX(Klima!$B$1:$E$520,MATCH(Vandbalance!$F87,Klima!$B$1:$B$520,0),MATCH($BC$11,Klima!$B$1:$E$1,0))</f>
        <v>1.94430375099182</v>
      </c>
      <c r="BD87" s="16"/>
      <c r="BE87" s="16">
        <f t="shared" si="99"/>
        <v>9.680127228575422E-2</v>
      </c>
      <c r="BF87" s="16">
        <f t="shared" si="100"/>
        <v>1.8475024787060657</v>
      </c>
      <c r="BG87" s="16">
        <f t="shared" si="101"/>
        <v>1.8475024787060657</v>
      </c>
      <c r="BH87" s="16">
        <f t="shared" si="102"/>
        <v>0</v>
      </c>
      <c r="BI87" s="2"/>
      <c r="BJ87" s="16">
        <f t="shared" si="103"/>
        <v>9.680127228575422E-2</v>
      </c>
      <c r="BK87" s="5">
        <f t="shared" si="131"/>
        <v>7.9087513062171659</v>
      </c>
      <c r="BL87" s="5">
        <f t="shared" si="104"/>
        <v>7.9087513062171659</v>
      </c>
      <c r="BM87" s="5">
        <f t="shared" si="105"/>
        <v>48.82003939703344</v>
      </c>
      <c r="BN87" s="5">
        <f t="shared" si="132"/>
        <v>4.1454753742749834E-3</v>
      </c>
      <c r="BO87" s="5">
        <f t="shared" si="106"/>
        <v>56.72464522787633</v>
      </c>
      <c r="BP87" s="5">
        <f t="shared" si="107"/>
        <v>7.9087513062171659</v>
      </c>
      <c r="BQ87" s="5"/>
      <c r="BR87" s="16">
        <f t="shared" si="108"/>
        <v>0</v>
      </c>
      <c r="BS87" s="5">
        <f t="shared" si="109"/>
        <v>0</v>
      </c>
      <c r="BT87" s="5"/>
      <c r="BU87" s="13">
        <f t="shared" si="110"/>
        <v>0</v>
      </c>
      <c r="BV87" s="5">
        <f t="shared" si="111"/>
        <v>0</v>
      </c>
      <c r="BW87" s="5"/>
      <c r="BX87" s="13">
        <f t="shared" si="112"/>
        <v>0</v>
      </c>
      <c r="BY87" s="5"/>
      <c r="BZ87" s="16">
        <f t="shared" si="113"/>
        <v>1.8475024787060657</v>
      </c>
      <c r="CA87" s="16"/>
      <c r="CB87" s="29">
        <f t="shared" si="114"/>
        <v>0</v>
      </c>
      <c r="CC87" s="28">
        <f t="shared" si="115"/>
        <v>0</v>
      </c>
      <c r="CD87" s="28"/>
      <c r="CE87" s="16">
        <f t="shared" si="116"/>
        <v>1.5803403455183114</v>
      </c>
      <c r="CF87" s="31">
        <f t="shared" si="117"/>
        <v>48.928573984928839</v>
      </c>
      <c r="CG87" s="20"/>
      <c r="CH87" s="16">
        <f t="shared" si="118"/>
        <v>1.5803403455183114</v>
      </c>
      <c r="CI87" s="2">
        <f t="shared" si="133"/>
        <v>1.5803403455183114</v>
      </c>
      <c r="CJ87" s="5"/>
      <c r="CK87" s="13">
        <f t="shared" si="119"/>
        <v>1.6771416178040657</v>
      </c>
      <c r="CL87" s="13"/>
      <c r="CM87" s="13">
        <f t="shared" si="134"/>
        <v>0</v>
      </c>
      <c r="CN87" s="5">
        <f t="shared" si="120"/>
        <v>0</v>
      </c>
      <c r="CO87" s="5">
        <f t="shared" si="121"/>
        <v>0</v>
      </c>
      <c r="CP87" s="5"/>
      <c r="CQ87" s="13">
        <f t="shared" si="135"/>
        <v>0</v>
      </c>
      <c r="CR87" s="5">
        <f t="shared" si="122"/>
        <v>0</v>
      </c>
      <c r="CS87" s="5">
        <f t="shared" si="123"/>
        <v>0</v>
      </c>
      <c r="CT87" s="5"/>
      <c r="CU87">
        <f>INDEX(Tilladeligt_underskud,MATCH('Afgrødemodel 1'!$AU$2,Konstanter!$A$75:$A$90,0),MATCH('Afgrødemodel 1'!M83,Konstanter!$B$73:$F$73,0))</f>
        <v>50</v>
      </c>
      <c r="CV87">
        <f>INDEX(Utilladeligt_underskud,MATCH('Afgrødemodel 1'!$AU$2,Konstanter!$I$75:$I$90,0),MATCH('Afgrødemodel 1'!M83,Konstanter!$J$73:$N$73,0))</f>
        <v>75</v>
      </c>
      <c r="CW87">
        <f t="shared" si="136"/>
        <v>81.45</v>
      </c>
      <c r="CX87">
        <f t="shared" si="137"/>
        <v>122.17500000000001</v>
      </c>
      <c r="CY87" s="8">
        <f t="shared" si="138"/>
        <v>115.55176636058948</v>
      </c>
      <c r="CZ87" s="8">
        <f t="shared" si="139"/>
        <v>115.95249638992776</v>
      </c>
      <c r="DA87" s="8">
        <f t="shared" si="140"/>
        <v>115.95249638992776</v>
      </c>
    </row>
    <row r="88" spans="4:105" x14ac:dyDescent="0.2">
      <c r="D88" s="18">
        <f t="shared" si="141"/>
        <v>43265</v>
      </c>
      <c r="E88" s="18" t="str">
        <f>IF(G88=1,'Ark4'!$C$4,IF(G88=2,'Ark4'!$C$5,IF(G88=3,'Ark4'!$C$6,IF(G88=4,'Ark4'!$C$7,""))))</f>
        <v>Vårbyg</v>
      </c>
      <c r="F88" s="8">
        <f t="shared" si="124"/>
        <v>43265</v>
      </c>
      <c r="G88" s="2">
        <f>IF(AND($D88&gt;='Ark4'!$D$4,Vandbalance!$D88&lt;='Ark4'!$E$4),1,IF(AND(Vandbalance!$D88&gt;='Ark4'!$D$5,Vandbalance!$D88&lt;='Ark4'!$E$5),2,IF(AND(Vandbalance!$D88&gt;='Ark4'!$D$6,Vandbalance!$D88&lt;='Ark4'!$E$6),3,IF(AND(Vandbalance!$D88&gt;='Ark4'!$D$7,Vandbalance!$D88&lt;='Ark4'!$E$7),4,""))))</f>
        <v>1</v>
      </c>
      <c r="H88" s="2">
        <f t="shared" si="125"/>
        <v>5</v>
      </c>
      <c r="I88" s="2">
        <f>IF(G88=1,VLOOKUP($D88,'Afgrødemodel 1'!$AA$10:$AB$405,2,FALSE),IF(G88=2,VLOOKUP($D88,'Afgrødemodel 2'!$AA$10:$AB$405,2,FALSE),IF(G88=3,VLOOKUP($D88,'Afgrødemodel 3'!$AA$10:$AB$405,2,FALSE),IF(G88=4,VLOOKUP($D88,'Afgrødemodel 4'!$AA$10:$AB$405,2,FALSE),""))))</f>
        <v>5</v>
      </c>
      <c r="J88" s="2">
        <f>IF(G88=1,VLOOKUP($D88,'Afgrødemodel 1'!$AH$10:$AJ$405,3,FALSE),IF(G88=2,VLOOKUP($D88,'Afgrødemodel 2'!$AH$10:$AJ$405,3,FALSE),IF(G88=3,VLOOKUP($D88,'Afgrødemodel 3'!$AH$10:$AJ$405,3,FALSE),IF(G88=4,VLOOKUP($D88,'Afgrødemodel 4'!$AH$10:$AJ$405,3,FALSE),0))))</f>
        <v>0</v>
      </c>
      <c r="K88" s="2">
        <f>IF(G88=1,VLOOKUP($D88,'Afgrødemodel 1'!$AQ$10:$AR$405,2,FALSE),IF(G88=2,VLOOKUP($D88,'Afgrødemodel 2'!$AQ$10:$AR$405,2,FALSE),IF(G88=3,VLOOKUP($D88,'Afgrødemodel 3'!$AQ$10:$AR$405,2,FALSE),IF(G88=4,VLOOKUP($D88,'Afgrødemodel 4'!$AQ$10:$AR$405,2,FALSE),0))))</f>
        <v>870</v>
      </c>
      <c r="L88">
        <f>IF('Afgrødemodel 1'!$BB$4=0,300,'Afgrødemodel 1'!$BB$4)</f>
        <v>300</v>
      </c>
      <c r="M88">
        <f>IF(G88=1,MIN('Afgrødemodel 1'!$AW$44,'Afgrødemodel 1'!$AW$48),IF(G88=2,MIN('Afgrødemodel 2'!$AW$44,'Afgrødemodel 2'!$AW$48),IF(G88=3,MIN('Afgrødemodel 3'!$AW$44,'Afgrødemodel 3'!$AW$48),IF(G88=4,MIN('Afgrødemodel 4'!$AW$44,'Afgrødemodel 4'!$AW$48),""))))</f>
        <v>900</v>
      </c>
      <c r="N88" s="13">
        <f t="shared" si="72"/>
        <v>0</v>
      </c>
      <c r="O88" s="5">
        <f t="shared" si="73"/>
        <v>0.8930471733035994</v>
      </c>
      <c r="P88" s="13">
        <f t="shared" si="74"/>
        <v>0.8930471733035994</v>
      </c>
      <c r="Q88" s="13">
        <f t="shared" si="75"/>
        <v>0.8930471733035994</v>
      </c>
      <c r="R88" s="20"/>
      <c r="S88" s="13">
        <f t="shared" si="76"/>
        <v>0</v>
      </c>
      <c r="T88" s="13">
        <f t="shared" si="77"/>
        <v>0.8930471733035994</v>
      </c>
      <c r="U88" s="13">
        <f t="shared" si="78"/>
        <v>0.8930471733035994</v>
      </c>
      <c r="V88" s="5">
        <f t="shared" si="79"/>
        <v>0.8930471733035994</v>
      </c>
      <c r="W88" s="5"/>
      <c r="X88" s="10">
        <f t="shared" si="126"/>
        <v>10</v>
      </c>
      <c r="Y88" s="12">
        <f t="shared" si="80"/>
        <v>8.7178045585571375</v>
      </c>
      <c r="Z88" s="8">
        <f t="shared" si="81"/>
        <v>8.7178045585571375</v>
      </c>
      <c r="AA88" s="13">
        <f t="shared" si="127"/>
        <v>8.7008517318607375</v>
      </c>
      <c r="AB88" s="5">
        <f t="shared" si="82"/>
        <v>8.7008517318607375</v>
      </c>
      <c r="AC88" s="5"/>
      <c r="AD88" s="16">
        <f t="shared" si="83"/>
        <v>2.5</v>
      </c>
      <c r="AE88" s="10">
        <f t="shared" si="128"/>
        <v>2.5</v>
      </c>
      <c r="AF88">
        <f t="shared" si="84"/>
        <v>3.41</v>
      </c>
      <c r="AG88" s="13">
        <f t="shared" si="85"/>
        <v>2.1764465114650777</v>
      </c>
      <c r="AH88" s="13"/>
      <c r="AI88" s="14">
        <f t="shared" si="86"/>
        <v>165.60000000000002</v>
      </c>
      <c r="AJ88" s="4">
        <f t="shared" si="87"/>
        <v>182.70000000000002</v>
      </c>
      <c r="AK88" s="4">
        <f t="shared" si="88"/>
        <v>165.60000000000002</v>
      </c>
      <c r="AL88" s="15">
        <f t="shared" si="89"/>
        <v>49.91465696296445</v>
      </c>
      <c r="AM88" s="7">
        <f t="shared" si="90"/>
        <v>48.133010992549934</v>
      </c>
      <c r="AN88" s="7">
        <f t="shared" ref="AN88:AN151" si="142">IF(AT87=0,AR87,(AR87+(AI88-AI87)*AW87/AT87))</f>
        <v>49.91465696296445</v>
      </c>
      <c r="AO88" s="15">
        <f t="shared" si="91"/>
        <v>50.824656962964454</v>
      </c>
      <c r="AP88" s="17">
        <f t="shared" si="92"/>
        <v>50.80770413626805</v>
      </c>
      <c r="AQ88" s="15">
        <f t="shared" si="93"/>
        <v>50.80770413626805</v>
      </c>
      <c r="AR88" s="15">
        <f t="shared" si="94"/>
        <v>50.80770413626805</v>
      </c>
      <c r="AS88" s="15"/>
      <c r="AT88" s="12">
        <f t="shared" si="129"/>
        <v>5.4000000000000057</v>
      </c>
      <c r="AU88" s="12">
        <f t="shared" si="95"/>
        <v>5.1328466471078187</v>
      </c>
      <c r="AV88" s="12">
        <f t="shared" si="96"/>
        <v>5.1328466471078187</v>
      </c>
      <c r="AW88" s="12">
        <f t="shared" si="97"/>
        <v>5.1328466471078187</v>
      </c>
      <c r="AX88" s="8"/>
      <c r="AY88" s="13">
        <f>INDEX(Klima!$B$1:$E$520,MATCH(Vandbalance!$F88,Klima!$B$1:$B$520,0),MATCH(Vandbalance!$AY$11,Klima!$B$1:$E$1,0))</f>
        <v>3.41</v>
      </c>
      <c r="AZ88" s="13">
        <f t="shared" si="130"/>
        <v>-3.41</v>
      </c>
      <c r="BA88" s="13">
        <f t="shared" si="98"/>
        <v>0.91000000000000014</v>
      </c>
      <c r="BC88" s="16">
        <f>INDEX(Klima!$B$1:$E$520,MATCH(Vandbalance!$F88,Klima!$B$1:$B$520,0),MATCH($BC$11,Klima!$B$1:$E$1,0))</f>
        <v>0.34050631523132302</v>
      </c>
      <c r="BD88" s="16"/>
      <c r="BE88" s="16">
        <f t="shared" si="99"/>
        <v>1.6952826696400709E-2</v>
      </c>
      <c r="BF88" s="16">
        <f t="shared" si="100"/>
        <v>0.32355348853492233</v>
      </c>
      <c r="BG88" s="16">
        <f t="shared" si="101"/>
        <v>0.32355348853492233</v>
      </c>
      <c r="BH88" s="16">
        <f t="shared" si="102"/>
        <v>0</v>
      </c>
      <c r="BI88" s="2"/>
      <c r="BJ88" s="16">
        <f t="shared" si="103"/>
        <v>1.6952826696400709E-2</v>
      </c>
      <c r="BK88" s="5">
        <f t="shared" si="131"/>
        <v>8.7185070554266204</v>
      </c>
      <c r="BL88" s="5">
        <f t="shared" si="104"/>
        <v>8.7185070554266204</v>
      </c>
      <c r="BM88" s="5">
        <f t="shared" si="105"/>
        <v>47.239699051515132</v>
      </c>
      <c r="BN88" s="5">
        <f t="shared" si="132"/>
        <v>7.0249686948286032E-4</v>
      </c>
      <c r="BO88" s="5">
        <f t="shared" si="106"/>
        <v>55.957503610072273</v>
      </c>
      <c r="BP88" s="5">
        <f t="shared" si="107"/>
        <v>8.7185070554266204</v>
      </c>
      <c r="BQ88" s="5"/>
      <c r="BR88" s="16">
        <f t="shared" si="108"/>
        <v>0.32355348853492233</v>
      </c>
      <c r="BS88" s="5">
        <f t="shared" si="109"/>
        <v>0.32355348853492233</v>
      </c>
      <c r="BT88" s="5"/>
      <c r="BU88" s="13">
        <f t="shared" si="110"/>
        <v>0</v>
      </c>
      <c r="BV88" s="5">
        <f t="shared" si="111"/>
        <v>0</v>
      </c>
      <c r="BW88" s="5"/>
      <c r="BX88" s="13">
        <f t="shared" si="112"/>
        <v>0.32355348853492233</v>
      </c>
      <c r="BY88" s="5"/>
      <c r="BZ88" s="16">
        <f t="shared" si="113"/>
        <v>0</v>
      </c>
      <c r="CA88" s="16"/>
      <c r="CB88" s="29">
        <f t="shared" si="114"/>
        <v>0</v>
      </c>
      <c r="CC88" s="28">
        <f t="shared" si="115"/>
        <v>0.8930471733035994</v>
      </c>
      <c r="CD88" s="28"/>
      <c r="CE88" s="16">
        <f t="shared" si="116"/>
        <v>0</v>
      </c>
      <c r="CF88" s="31">
        <f t="shared" si="117"/>
        <v>50.80770413626805</v>
      </c>
      <c r="CG88" s="20"/>
      <c r="CH88" s="16">
        <f t="shared" si="118"/>
        <v>0</v>
      </c>
      <c r="CI88" s="2">
        <f t="shared" si="133"/>
        <v>0</v>
      </c>
      <c r="CJ88" s="5"/>
      <c r="CK88" s="13">
        <f t="shared" si="119"/>
        <v>0.34050631523132302</v>
      </c>
      <c r="CL88" s="13"/>
      <c r="CM88" s="13">
        <f t="shared" si="134"/>
        <v>0</v>
      </c>
      <c r="CN88" s="5">
        <f t="shared" si="120"/>
        <v>0</v>
      </c>
      <c r="CO88" s="5">
        <f t="shared" si="121"/>
        <v>0</v>
      </c>
      <c r="CP88" s="5"/>
      <c r="CQ88" s="13">
        <f t="shared" si="135"/>
        <v>0</v>
      </c>
      <c r="CR88" s="5">
        <f t="shared" si="122"/>
        <v>0</v>
      </c>
      <c r="CS88" s="5">
        <f t="shared" si="123"/>
        <v>0</v>
      </c>
      <c r="CT88" s="5"/>
      <c r="CU88">
        <f>INDEX(Tilladeligt_underskud,MATCH('Afgrødemodel 1'!$AU$2,Konstanter!$A$75:$A$90,0),MATCH('Afgrødemodel 1'!M84,Konstanter!$B$73:$F$73,0))</f>
        <v>50</v>
      </c>
      <c r="CV88">
        <f>INDEX(Utilladeligt_underskud,MATCH('Afgrødemodel 1'!$AU$2,Konstanter!$I$75:$I$90,0),MATCH('Afgrødemodel 1'!M84,Konstanter!$J$73:$N$73,0))</f>
        <v>75</v>
      </c>
      <c r="CW88">
        <f t="shared" si="136"/>
        <v>82.800000000000011</v>
      </c>
      <c r="CX88">
        <f t="shared" si="137"/>
        <v>124.20000000000002</v>
      </c>
      <c r="CY88" s="8">
        <f t="shared" si="138"/>
        <v>114.79229586373197</v>
      </c>
      <c r="CZ88" s="8">
        <f t="shared" si="139"/>
        <v>115.05944921662416</v>
      </c>
      <c r="DA88" s="8">
        <f t="shared" si="140"/>
        <v>115.05944921662416</v>
      </c>
    </row>
    <row r="89" spans="4:105" x14ac:dyDescent="0.2">
      <c r="D89" s="18">
        <f t="shared" si="141"/>
        <v>43266</v>
      </c>
      <c r="E89" s="18" t="str">
        <f>IF(G89=1,'Ark4'!$C$4,IF(G89=2,'Ark4'!$C$5,IF(G89=3,'Ark4'!$C$6,IF(G89=4,'Ark4'!$C$7,""))))</f>
        <v>Vårbyg</v>
      </c>
      <c r="F89" s="8">
        <f t="shared" si="124"/>
        <v>43266</v>
      </c>
      <c r="G89" s="2">
        <f>IF(AND($D89&gt;='Ark4'!$D$4,Vandbalance!$D89&lt;='Ark4'!$E$4),1,IF(AND(Vandbalance!$D89&gt;='Ark4'!$D$5,Vandbalance!$D89&lt;='Ark4'!$E$5),2,IF(AND(Vandbalance!$D89&gt;='Ark4'!$D$6,Vandbalance!$D89&lt;='Ark4'!$E$6),3,IF(AND(Vandbalance!$D89&gt;='Ark4'!$D$7,Vandbalance!$D89&lt;='Ark4'!$E$7),4,""))))</f>
        <v>1</v>
      </c>
      <c r="H89" s="2">
        <f t="shared" si="125"/>
        <v>5</v>
      </c>
      <c r="I89" s="2">
        <f>IF(G89=1,VLOOKUP($D89,'Afgrødemodel 1'!$AA$10:$AB$405,2,FALSE),IF(G89=2,VLOOKUP($D89,'Afgrødemodel 2'!$AA$10:$AB$405,2,FALSE),IF(G89=3,VLOOKUP($D89,'Afgrødemodel 3'!$AA$10:$AB$405,2,FALSE),IF(G89=4,VLOOKUP($D89,'Afgrødemodel 4'!$AA$10:$AB$405,2,FALSE),""))))</f>
        <v>5</v>
      </c>
      <c r="J89" s="2">
        <f>IF(G89=1,VLOOKUP($D89,'Afgrødemodel 1'!$AH$10:$AJ$405,3,FALSE),IF(G89=2,VLOOKUP($D89,'Afgrødemodel 2'!$AH$10:$AJ$405,3,FALSE),IF(G89=3,VLOOKUP($D89,'Afgrødemodel 3'!$AH$10:$AJ$405,3,FALSE),IF(G89=4,VLOOKUP($D89,'Afgrødemodel 4'!$AH$10:$AJ$405,3,FALSE),0))))</f>
        <v>0</v>
      </c>
      <c r="K89" s="2">
        <f>IF(G89=1,VLOOKUP($D89,'Afgrødemodel 1'!$AQ$10:$AR$405,2,FALSE),IF(G89=2,VLOOKUP($D89,'Afgrødemodel 2'!$AQ$10:$AR$405,2,FALSE),IF(G89=3,VLOOKUP($D89,'Afgrødemodel 3'!$AQ$10:$AR$405,2,FALSE),IF(G89=4,VLOOKUP($D89,'Afgrødemodel 4'!$AQ$10:$AR$405,2,FALSE),0))))</f>
        <v>885</v>
      </c>
      <c r="L89">
        <f>IF('Afgrødemodel 1'!$BB$4=0,300,'Afgrødemodel 1'!$BB$4)</f>
        <v>300</v>
      </c>
      <c r="M89">
        <f>IF(G89=1,MIN('Afgrødemodel 1'!$AW$44,'Afgrødemodel 1'!$AW$48),IF(G89=2,MIN('Afgrødemodel 2'!$AW$44,'Afgrødemodel 2'!$AW$48),IF(G89=3,MIN('Afgrødemodel 3'!$AW$44,'Afgrødemodel 3'!$AW$48),IF(G89=4,MIN('Afgrødemodel 4'!$AW$44,'Afgrødemodel 4'!$AW$48),""))))</f>
        <v>900</v>
      </c>
      <c r="N89" s="13">
        <f t="shared" si="72"/>
        <v>0.8930471733035994</v>
      </c>
      <c r="O89" s="5">
        <f t="shared" si="73"/>
        <v>0</v>
      </c>
      <c r="P89" s="13">
        <f t="shared" si="74"/>
        <v>0.8930471733035994</v>
      </c>
      <c r="Q89" s="13">
        <f t="shared" si="75"/>
        <v>0.8930471733035994</v>
      </c>
      <c r="R89" s="20"/>
      <c r="S89" s="13">
        <f t="shared" si="76"/>
        <v>0.8930471733035994</v>
      </c>
      <c r="T89" s="13">
        <f t="shared" si="77"/>
        <v>0.84363818970887883</v>
      </c>
      <c r="U89" s="13">
        <f t="shared" si="78"/>
        <v>0.84363818970887883</v>
      </c>
      <c r="V89" s="5">
        <f t="shared" si="79"/>
        <v>0.84363818970887883</v>
      </c>
      <c r="W89" s="5"/>
      <c r="X89" s="10">
        <f t="shared" si="126"/>
        <v>10</v>
      </c>
      <c r="Y89" s="12">
        <f t="shared" si="80"/>
        <v>8.7008517318607375</v>
      </c>
      <c r="Z89" s="8">
        <f t="shared" si="81"/>
        <v>8.7008517318607375</v>
      </c>
      <c r="AA89" s="13">
        <f t="shared" si="127"/>
        <v>8.6514427482660174</v>
      </c>
      <c r="AB89" s="5">
        <f t="shared" si="82"/>
        <v>8.6514427482660174</v>
      </c>
      <c r="AC89" s="5"/>
      <c r="AD89" s="16">
        <f t="shared" si="83"/>
        <v>2.5</v>
      </c>
      <c r="AE89" s="10">
        <f t="shared" si="128"/>
        <v>2.3164465114650779</v>
      </c>
      <c r="AF89">
        <f t="shared" si="84"/>
        <v>2.3164465114650779</v>
      </c>
      <c r="AG89" s="13">
        <f t="shared" si="85"/>
        <v>1.3734504381063686</v>
      </c>
      <c r="AH89" s="13"/>
      <c r="AI89" s="14">
        <f t="shared" si="86"/>
        <v>168.3</v>
      </c>
      <c r="AJ89" s="4">
        <f t="shared" si="87"/>
        <v>185.85000000000002</v>
      </c>
      <c r="AK89" s="4">
        <f t="shared" si="88"/>
        <v>168.3</v>
      </c>
      <c r="AL89" s="15">
        <f t="shared" si="89"/>
        <v>53.374127459821949</v>
      </c>
      <c r="AM89" s="7">
        <f t="shared" si="90"/>
        <v>51.636090616750678</v>
      </c>
      <c r="AN89" s="7">
        <f t="shared" si="142"/>
        <v>53.374127459821949</v>
      </c>
      <c r="AO89" s="15">
        <f t="shared" si="91"/>
        <v>53.374127459821949</v>
      </c>
      <c r="AP89" s="17">
        <f t="shared" si="92"/>
        <v>53.324718476227225</v>
      </c>
      <c r="AQ89" s="15">
        <f t="shared" si="93"/>
        <v>53.324718476227225</v>
      </c>
      <c r="AR89" s="15">
        <f t="shared" si="94"/>
        <v>53.324718476227225</v>
      </c>
      <c r="AS89" s="15"/>
      <c r="AT89" s="12">
        <f t="shared" si="129"/>
        <v>2.7000000000000171</v>
      </c>
      <c r="AU89" s="12">
        <f t="shared" si="95"/>
        <v>2.56642332355392</v>
      </c>
      <c r="AV89" s="12">
        <f t="shared" si="96"/>
        <v>2.56642332355392</v>
      </c>
      <c r="AW89" s="12">
        <f t="shared" si="97"/>
        <v>2.56642332355392</v>
      </c>
      <c r="AX89" s="8"/>
      <c r="AY89" s="13">
        <f>INDEX(Klima!$B$1:$E$520,MATCH(Vandbalance!$F89,Klima!$B$1:$B$520,0),MATCH(Vandbalance!$AY$11,Klima!$B$1:$E$1,0))</f>
        <v>0.14000000000000001</v>
      </c>
      <c r="AZ89" s="13">
        <f t="shared" si="130"/>
        <v>-0.14000000000000001</v>
      </c>
      <c r="BA89" s="13">
        <f t="shared" si="98"/>
        <v>0</v>
      </c>
      <c r="BC89" s="16">
        <f>INDEX(Klima!$B$1:$E$520,MATCH(Vandbalance!$F89,Klima!$B$1:$B$520,0),MATCH($BC$11,Klima!$B$1:$E$1,0))</f>
        <v>0.99240505695342995</v>
      </c>
      <c r="BD89" s="16"/>
      <c r="BE89" s="16">
        <f t="shared" si="99"/>
        <v>4.9408983594720519E-2</v>
      </c>
      <c r="BF89" s="16">
        <f t="shared" si="100"/>
        <v>0.94299607335870939</v>
      </c>
      <c r="BG89" s="16">
        <f t="shared" si="101"/>
        <v>0.94299607335870939</v>
      </c>
      <c r="BH89" s="16">
        <f t="shared" si="102"/>
        <v>0</v>
      </c>
      <c r="BI89" s="2"/>
      <c r="BJ89" s="16">
        <f t="shared" si="103"/>
        <v>4.9408983594720519E-2</v>
      </c>
      <c r="BK89" s="5">
        <f t="shared" si="131"/>
        <v>8.7028991577514887</v>
      </c>
      <c r="BL89" s="5">
        <f t="shared" si="104"/>
        <v>8.7028991577514887</v>
      </c>
      <c r="BM89" s="5">
        <f t="shared" si="105"/>
        <v>47.239699051515132</v>
      </c>
      <c r="BN89" s="5">
        <f t="shared" si="132"/>
        <v>2.0474258907507417E-3</v>
      </c>
      <c r="BO89" s="5">
        <f t="shared" si="106"/>
        <v>55.940550783375869</v>
      </c>
      <c r="BP89" s="5">
        <f t="shared" si="107"/>
        <v>8.7028991577514887</v>
      </c>
      <c r="BQ89" s="5"/>
      <c r="BR89" s="16">
        <f t="shared" si="108"/>
        <v>0.94299607335870939</v>
      </c>
      <c r="BS89" s="5">
        <f t="shared" si="109"/>
        <v>0.94299607335870939</v>
      </c>
      <c r="BT89" s="5"/>
      <c r="BU89" s="13">
        <f t="shared" si="110"/>
        <v>0</v>
      </c>
      <c r="BV89" s="5">
        <f t="shared" si="111"/>
        <v>0</v>
      </c>
      <c r="BW89" s="5"/>
      <c r="BX89" s="13">
        <f t="shared" si="112"/>
        <v>0.94299607335870939</v>
      </c>
      <c r="BY89" s="5"/>
      <c r="BZ89" s="16">
        <f t="shared" si="113"/>
        <v>0</v>
      </c>
      <c r="CA89" s="16"/>
      <c r="CB89" s="29">
        <f t="shared" si="114"/>
        <v>0</v>
      </c>
      <c r="CC89" s="28">
        <f t="shared" si="115"/>
        <v>0.84363818970887883</v>
      </c>
      <c r="CD89" s="28"/>
      <c r="CE89" s="16">
        <f t="shared" si="116"/>
        <v>0</v>
      </c>
      <c r="CF89" s="31">
        <f t="shared" si="117"/>
        <v>53.324718476227225</v>
      </c>
      <c r="CG89" s="20"/>
      <c r="CH89" s="16">
        <f t="shared" si="118"/>
        <v>0</v>
      </c>
      <c r="CI89" s="2">
        <f t="shared" si="133"/>
        <v>0</v>
      </c>
      <c r="CJ89" s="5"/>
      <c r="CK89" s="13">
        <f t="shared" si="119"/>
        <v>0.99240505695342995</v>
      </c>
      <c r="CL89" s="13"/>
      <c r="CM89" s="13">
        <f t="shared" si="134"/>
        <v>0</v>
      </c>
      <c r="CN89" s="5">
        <f t="shared" si="120"/>
        <v>0</v>
      </c>
      <c r="CO89" s="5">
        <f t="shared" si="121"/>
        <v>0</v>
      </c>
      <c r="CP89" s="5"/>
      <c r="CQ89" s="13">
        <f t="shared" si="135"/>
        <v>0</v>
      </c>
      <c r="CR89" s="5">
        <f t="shared" si="122"/>
        <v>0</v>
      </c>
      <c r="CS89" s="5">
        <f t="shared" si="123"/>
        <v>0</v>
      </c>
      <c r="CT89" s="5"/>
      <c r="CU89">
        <f>INDEX(Tilladeligt_underskud,MATCH('Afgrødemodel 1'!$AU$2,Konstanter!$A$75:$A$90,0),MATCH('Afgrødemodel 1'!M85,Konstanter!$B$73:$F$73,0))</f>
        <v>60</v>
      </c>
      <c r="CV89">
        <f>INDEX(Utilladeligt_underskud,MATCH('Afgrødemodel 1'!$AU$2,Konstanter!$I$75:$I$90,0),MATCH('Afgrødemodel 1'!M85,Konstanter!$J$73:$N$73,0))</f>
        <v>80</v>
      </c>
      <c r="CW89">
        <f t="shared" si="136"/>
        <v>100.98</v>
      </c>
      <c r="CX89">
        <f t="shared" si="137"/>
        <v>134.64000000000001</v>
      </c>
      <c r="CY89" s="8">
        <f t="shared" si="138"/>
        <v>114.97528152377279</v>
      </c>
      <c r="CZ89" s="8">
        <f t="shared" si="139"/>
        <v>115.10885820021889</v>
      </c>
      <c r="DA89" s="8">
        <f t="shared" si="140"/>
        <v>115.10885820021889</v>
      </c>
    </row>
    <row r="90" spans="4:105" x14ac:dyDescent="0.2">
      <c r="D90" s="18">
        <f t="shared" si="141"/>
        <v>43267</v>
      </c>
      <c r="E90" s="18" t="str">
        <f>IF(G90=1,'Ark4'!$C$4,IF(G90=2,'Ark4'!$C$5,IF(G90=3,'Ark4'!$C$6,IF(G90=4,'Ark4'!$C$7,""))))</f>
        <v>Vårbyg</v>
      </c>
      <c r="F90" s="8">
        <f t="shared" si="124"/>
        <v>43267</v>
      </c>
      <c r="G90" s="2">
        <f>IF(AND($D90&gt;='Ark4'!$D$4,Vandbalance!$D90&lt;='Ark4'!$E$4),1,IF(AND(Vandbalance!$D90&gt;='Ark4'!$D$5,Vandbalance!$D90&lt;='Ark4'!$E$5),2,IF(AND(Vandbalance!$D90&gt;='Ark4'!$D$6,Vandbalance!$D90&lt;='Ark4'!$E$6),3,IF(AND(Vandbalance!$D90&gt;='Ark4'!$D$7,Vandbalance!$D90&lt;='Ark4'!$E$7),4,""))))</f>
        <v>1</v>
      </c>
      <c r="H90" s="2">
        <f t="shared" si="125"/>
        <v>5</v>
      </c>
      <c r="I90" s="2">
        <f>IF(G90=1,VLOOKUP($D90,'Afgrødemodel 1'!$AA$10:$AB$405,2,FALSE),IF(G90=2,VLOOKUP($D90,'Afgrødemodel 2'!$AA$10:$AB$405,2,FALSE),IF(G90=3,VLOOKUP($D90,'Afgrødemodel 3'!$AA$10:$AB$405,2,FALSE),IF(G90=4,VLOOKUP($D90,'Afgrødemodel 4'!$AA$10:$AB$405,2,FALSE),""))))</f>
        <v>5</v>
      </c>
      <c r="J90" s="2">
        <f>IF(G90=1,VLOOKUP($D90,'Afgrødemodel 1'!$AH$10:$AJ$405,3,FALSE),IF(G90=2,VLOOKUP($D90,'Afgrødemodel 2'!$AH$10:$AJ$405,3,FALSE),IF(G90=3,VLOOKUP($D90,'Afgrødemodel 3'!$AH$10:$AJ$405,3,FALSE),IF(G90=4,VLOOKUP($D90,'Afgrødemodel 4'!$AH$10:$AJ$405,3,FALSE),0))))</f>
        <v>0</v>
      </c>
      <c r="K90" s="2">
        <f>IF(G90=1,VLOOKUP($D90,'Afgrødemodel 1'!$AQ$10:$AR$405,2,FALSE),IF(G90=2,VLOOKUP($D90,'Afgrødemodel 2'!$AQ$10:$AR$405,2,FALSE),IF(G90=3,VLOOKUP($D90,'Afgrødemodel 3'!$AQ$10:$AR$405,2,FALSE),IF(G90=4,VLOOKUP($D90,'Afgrødemodel 4'!$AQ$10:$AR$405,2,FALSE),0))))</f>
        <v>900</v>
      </c>
      <c r="L90">
        <f>IF('Afgrødemodel 1'!$BB$4=0,300,'Afgrødemodel 1'!$BB$4)</f>
        <v>300</v>
      </c>
      <c r="M90">
        <f>IF(G90=1,MIN('Afgrødemodel 1'!$AW$44,'Afgrødemodel 1'!$AW$48),IF(G90=2,MIN('Afgrødemodel 2'!$AW$44,'Afgrødemodel 2'!$AW$48),IF(G90=3,MIN('Afgrødemodel 3'!$AW$44,'Afgrødemodel 3'!$AW$48),IF(G90=4,MIN('Afgrødemodel 4'!$AW$44,'Afgrødemodel 4'!$AW$48),""))))</f>
        <v>900</v>
      </c>
      <c r="N90" s="13">
        <f t="shared" si="72"/>
        <v>0.8930471733035994</v>
      </c>
      <c r="O90" s="5">
        <f t="shared" si="73"/>
        <v>10.240682549692902</v>
      </c>
      <c r="P90" s="13">
        <f t="shared" si="74"/>
        <v>11.133729722996502</v>
      </c>
      <c r="Q90" s="13">
        <f t="shared" si="75"/>
        <v>11.133729722996502</v>
      </c>
      <c r="R90" s="20"/>
      <c r="S90" s="13">
        <f t="shared" si="76"/>
        <v>0.84363818970887883</v>
      </c>
      <c r="T90" s="13">
        <f t="shared" si="77"/>
        <v>11.084320739401781</v>
      </c>
      <c r="U90" s="13">
        <f t="shared" si="78"/>
        <v>11.084320739401781</v>
      </c>
      <c r="V90" s="5">
        <f t="shared" si="79"/>
        <v>11.084320739401781</v>
      </c>
      <c r="W90" s="5"/>
      <c r="X90" s="10">
        <f t="shared" si="126"/>
        <v>10</v>
      </c>
      <c r="Y90" s="12">
        <f t="shared" si="80"/>
        <v>10</v>
      </c>
      <c r="Z90" s="8">
        <f t="shared" si="81"/>
        <v>18.984893186372389</v>
      </c>
      <c r="AA90" s="13">
        <f t="shared" si="127"/>
        <v>9.9072321115865325</v>
      </c>
      <c r="AB90" s="5">
        <f t="shared" si="82"/>
        <v>9.9072321115865325</v>
      </c>
      <c r="AC90" s="5"/>
      <c r="AD90" s="16">
        <f t="shared" si="83"/>
        <v>2.5</v>
      </c>
      <c r="AE90" s="10">
        <f t="shared" si="128"/>
        <v>2.5</v>
      </c>
      <c r="AF90">
        <f t="shared" si="84"/>
        <v>12.83345043810637</v>
      </c>
      <c r="AG90" s="13">
        <f t="shared" si="85"/>
        <v>0.72947674404243701</v>
      </c>
      <c r="AH90" s="13"/>
      <c r="AI90" s="14">
        <f t="shared" si="86"/>
        <v>171.00000000000003</v>
      </c>
      <c r="AJ90" s="4">
        <f t="shared" si="87"/>
        <v>189.00000000000003</v>
      </c>
      <c r="AK90" s="4">
        <f t="shared" si="88"/>
        <v>171.00000000000003</v>
      </c>
      <c r="AL90" s="15">
        <f t="shared" si="89"/>
        <v>55.891141799781145</v>
      </c>
      <c r="AM90" s="7">
        <f t="shared" si="90"/>
        <v>54.180195243225526</v>
      </c>
      <c r="AN90" s="7">
        <f t="shared" si="142"/>
        <v>55.891141799781145</v>
      </c>
      <c r="AO90" s="15">
        <f t="shared" si="91"/>
        <v>66.224592237887521</v>
      </c>
      <c r="AP90" s="17">
        <f t="shared" si="92"/>
        <v>66.131824349474059</v>
      </c>
      <c r="AQ90" s="15">
        <f t="shared" si="93"/>
        <v>66.131824349474059</v>
      </c>
      <c r="AR90" s="15">
        <f t="shared" si="94"/>
        <v>66.131824349474059</v>
      </c>
      <c r="AS90" s="15"/>
      <c r="AT90" s="12">
        <f t="shared" si="129"/>
        <v>0</v>
      </c>
      <c r="AU90" s="12">
        <f t="shared" si="95"/>
        <v>0</v>
      </c>
      <c r="AV90" s="12">
        <f t="shared" si="96"/>
        <v>0</v>
      </c>
      <c r="AW90" s="12">
        <f t="shared" si="97"/>
        <v>0</v>
      </c>
      <c r="AX90" s="8"/>
      <c r="AY90" s="13">
        <f>INDEX(Klima!$B$1:$E$520,MATCH(Vandbalance!$F90,Klima!$B$1:$B$520,0),MATCH(Vandbalance!$AY$11,Klima!$B$1:$E$1,0))</f>
        <v>11.46</v>
      </c>
      <c r="AZ90" s="13">
        <f t="shared" si="130"/>
        <v>-11.46</v>
      </c>
      <c r="BA90" s="13">
        <f t="shared" si="98"/>
        <v>10.33345043810637</v>
      </c>
      <c r="BC90" s="16">
        <f>INDEX(Klima!$B$1:$E$520,MATCH(Vandbalance!$F90,Klima!$B$1:$B$520,0),MATCH($BC$11,Klima!$B$1:$E$1,0))</f>
        <v>1.8632911443710301</v>
      </c>
      <c r="BD90" s="16"/>
      <c r="BE90" s="16">
        <f t="shared" si="99"/>
        <v>9.2767888413467101E-2</v>
      </c>
      <c r="BF90" s="16">
        <f t="shared" si="100"/>
        <v>1.770523255957563</v>
      </c>
      <c r="BG90" s="16">
        <f t="shared" si="101"/>
        <v>1.770523255957563</v>
      </c>
      <c r="BH90" s="16">
        <f t="shared" si="102"/>
        <v>0</v>
      </c>
      <c r="BI90" s="2"/>
      <c r="BJ90" s="16">
        <f t="shared" si="103"/>
        <v>9.2767888413467101E-2</v>
      </c>
      <c r="BK90" s="5">
        <f t="shared" si="131"/>
        <v>10.00457529534984</v>
      </c>
      <c r="BL90" s="5">
        <f t="shared" si="104"/>
        <v>10.00457529534984</v>
      </c>
      <c r="BM90" s="5">
        <f t="shared" si="105"/>
        <v>56.224592237887521</v>
      </c>
      <c r="BN90" s="5">
        <f t="shared" si="132"/>
        <v>4.5752953498395064E-3</v>
      </c>
      <c r="BO90" s="5">
        <f t="shared" si="106"/>
        <v>66.224592237887521</v>
      </c>
      <c r="BP90" s="5">
        <f t="shared" si="107"/>
        <v>10.00457529534984</v>
      </c>
      <c r="BQ90" s="5"/>
      <c r="BR90" s="16">
        <f t="shared" si="108"/>
        <v>1.770523255957563</v>
      </c>
      <c r="BS90" s="5">
        <f t="shared" si="109"/>
        <v>1.770523255957563</v>
      </c>
      <c r="BT90" s="5"/>
      <c r="BU90" s="13">
        <f t="shared" si="110"/>
        <v>0</v>
      </c>
      <c r="BV90" s="5">
        <f t="shared" si="111"/>
        <v>0</v>
      </c>
      <c r="BW90" s="5"/>
      <c r="BX90" s="13">
        <f t="shared" si="112"/>
        <v>1.770523255957563</v>
      </c>
      <c r="BY90" s="5"/>
      <c r="BZ90" s="16">
        <f t="shared" si="113"/>
        <v>0</v>
      </c>
      <c r="CA90" s="16"/>
      <c r="CB90" s="29">
        <f t="shared" si="114"/>
        <v>0</v>
      </c>
      <c r="CC90" s="28">
        <f t="shared" si="115"/>
        <v>11.084320739401781</v>
      </c>
      <c r="CD90" s="28"/>
      <c r="CE90" s="16">
        <f t="shared" si="116"/>
        <v>0</v>
      </c>
      <c r="CF90" s="31">
        <f t="shared" si="117"/>
        <v>66.131824349474059</v>
      </c>
      <c r="CG90" s="20"/>
      <c r="CH90" s="16">
        <f t="shared" si="118"/>
        <v>0</v>
      </c>
      <c r="CI90" s="2">
        <f t="shared" si="133"/>
        <v>0</v>
      </c>
      <c r="CJ90" s="5"/>
      <c r="CK90" s="13">
        <f t="shared" si="119"/>
        <v>1.8632911443710301</v>
      </c>
      <c r="CL90" s="13"/>
      <c r="CM90" s="13">
        <f t="shared" si="134"/>
        <v>0</v>
      </c>
      <c r="CN90" s="5">
        <f t="shared" si="120"/>
        <v>0</v>
      </c>
      <c r="CO90" s="5">
        <f t="shared" si="121"/>
        <v>0</v>
      </c>
      <c r="CP90" s="5"/>
      <c r="CQ90" s="13">
        <f t="shared" si="135"/>
        <v>0</v>
      </c>
      <c r="CR90" s="5">
        <f t="shared" si="122"/>
        <v>0</v>
      </c>
      <c r="CS90" s="5">
        <f t="shared" si="123"/>
        <v>0</v>
      </c>
      <c r="CT90" s="5"/>
      <c r="CU90">
        <f>INDEX(Tilladeligt_underskud,MATCH('Afgrødemodel 1'!$AU$2,Konstanter!$A$75:$A$90,0),MATCH('Afgrødemodel 1'!M86,Konstanter!$B$73:$F$73,0))</f>
        <v>60</v>
      </c>
      <c r="CV90">
        <f>INDEX(Utilladeligt_underskud,MATCH('Afgrødemodel 1'!$AU$2,Konstanter!$I$75:$I$90,0),MATCH('Afgrødemodel 1'!M86,Konstanter!$J$73:$N$73,0))</f>
        <v>80</v>
      </c>
      <c r="CW90">
        <f t="shared" si="136"/>
        <v>102.60000000000001</v>
      </c>
      <c r="CX90">
        <f t="shared" si="137"/>
        <v>136.80000000000004</v>
      </c>
      <c r="CY90" s="8">
        <f t="shared" si="138"/>
        <v>104.86817565052597</v>
      </c>
      <c r="CZ90" s="8">
        <f t="shared" si="139"/>
        <v>104.86817565052597</v>
      </c>
      <c r="DA90" s="8">
        <f t="shared" si="140"/>
        <v>104.86817565052597</v>
      </c>
    </row>
    <row r="91" spans="4:105" x14ac:dyDescent="0.2">
      <c r="D91" s="18">
        <f t="shared" si="141"/>
        <v>43268</v>
      </c>
      <c r="E91" s="18" t="str">
        <f>IF(G91=1,'Ark4'!$C$4,IF(G91=2,'Ark4'!$C$5,IF(G91=3,'Ark4'!$C$6,IF(G91=4,'Ark4'!$C$7,""))))</f>
        <v>Vårbyg</v>
      </c>
      <c r="F91" s="8">
        <f t="shared" si="124"/>
        <v>43268</v>
      </c>
      <c r="G91" s="2">
        <f>IF(AND($D91&gt;='Ark4'!$D$4,Vandbalance!$D91&lt;='Ark4'!$E$4),1,IF(AND(Vandbalance!$D91&gt;='Ark4'!$D$5,Vandbalance!$D91&lt;='Ark4'!$E$5),2,IF(AND(Vandbalance!$D91&gt;='Ark4'!$D$6,Vandbalance!$D91&lt;='Ark4'!$E$6),3,IF(AND(Vandbalance!$D91&gt;='Ark4'!$D$7,Vandbalance!$D91&lt;='Ark4'!$E$7),4,""))))</f>
        <v>1</v>
      </c>
      <c r="H91" s="2">
        <f t="shared" si="125"/>
        <v>5</v>
      </c>
      <c r="I91" s="2">
        <f>IF(G91=1,VLOOKUP($D91,'Afgrødemodel 1'!$AA$10:$AB$405,2,FALSE),IF(G91=2,VLOOKUP($D91,'Afgrødemodel 2'!$AA$10:$AB$405,2,FALSE),IF(G91=3,VLOOKUP($D91,'Afgrødemodel 3'!$AA$10:$AB$405,2,FALSE),IF(G91=4,VLOOKUP($D91,'Afgrødemodel 4'!$AA$10:$AB$405,2,FALSE),""))))</f>
        <v>5</v>
      </c>
      <c r="J91" s="2">
        <f>IF(G91=1,VLOOKUP($D91,'Afgrødemodel 1'!$AH$10:$AJ$405,3,FALSE),IF(G91=2,VLOOKUP($D91,'Afgrødemodel 2'!$AH$10:$AJ$405,3,FALSE),IF(G91=3,VLOOKUP($D91,'Afgrødemodel 3'!$AH$10:$AJ$405,3,FALSE),IF(G91=4,VLOOKUP($D91,'Afgrødemodel 4'!$AH$10:$AJ$405,3,FALSE),0))))</f>
        <v>0</v>
      </c>
      <c r="K91" s="2">
        <f>IF(G91=1,VLOOKUP($D91,'Afgrødemodel 1'!$AQ$10:$AR$405,2,FALSE),IF(G91=2,VLOOKUP($D91,'Afgrødemodel 2'!$AQ$10:$AR$405,2,FALSE),IF(G91=3,VLOOKUP($D91,'Afgrødemodel 3'!$AQ$10:$AR$405,2,FALSE),IF(G91=4,VLOOKUP($D91,'Afgrødemodel 4'!$AQ$10:$AR$405,2,FALSE),0))))</f>
        <v>900</v>
      </c>
      <c r="L91">
        <f>IF('Afgrødemodel 1'!$BB$4=0,300,'Afgrødemodel 1'!$BB$4)</f>
        <v>300</v>
      </c>
      <c r="M91">
        <f>IF(G91=1,MIN('Afgrødemodel 1'!$AW$44,'Afgrødemodel 1'!$AW$48),IF(G91=2,MIN('Afgrødemodel 2'!$AW$44,'Afgrødemodel 2'!$AW$48),IF(G91=3,MIN('Afgrødemodel 3'!$AW$44,'Afgrødemodel 3'!$AW$48),IF(G91=4,MIN('Afgrødemodel 4'!$AW$44,'Afgrødemodel 4'!$AW$48),""))))</f>
        <v>900</v>
      </c>
      <c r="N91" s="13">
        <f t="shared" si="72"/>
        <v>11.133729722996502</v>
      </c>
      <c r="O91" s="5">
        <f t="shared" si="73"/>
        <v>0</v>
      </c>
      <c r="P91" s="13">
        <f t="shared" si="74"/>
        <v>11.133729722996502</v>
      </c>
      <c r="Q91" s="13">
        <f t="shared" si="75"/>
        <v>11.133729722996502</v>
      </c>
      <c r="R91" s="20"/>
      <c r="S91" s="13">
        <f t="shared" si="76"/>
        <v>11.084320739401781</v>
      </c>
      <c r="T91" s="13">
        <f t="shared" si="77"/>
        <v>10.941828761782435</v>
      </c>
      <c r="U91" s="13">
        <f t="shared" si="78"/>
        <v>9.7417722225189305</v>
      </c>
      <c r="V91" s="5">
        <f t="shared" si="79"/>
        <v>9.7417722225189305</v>
      </c>
      <c r="W91" s="5"/>
      <c r="X91" s="10">
        <f t="shared" si="126"/>
        <v>10</v>
      </c>
      <c r="Y91" s="12">
        <f t="shared" si="80"/>
        <v>9.9072321115865325</v>
      </c>
      <c r="Z91" s="8">
        <f t="shared" si="81"/>
        <v>9.9072321115865325</v>
      </c>
      <c r="AA91" s="13">
        <f t="shared" si="127"/>
        <v>9.7647401339671873</v>
      </c>
      <c r="AB91" s="5">
        <f t="shared" si="82"/>
        <v>9.7647401339671873</v>
      </c>
      <c r="AC91" s="5"/>
      <c r="AD91" s="16">
        <f t="shared" si="83"/>
        <v>2.5</v>
      </c>
      <c r="AE91" s="10">
        <f t="shared" si="128"/>
        <v>1.519476744042437</v>
      </c>
      <c r="AF91">
        <f t="shared" si="84"/>
        <v>1.519476744042437</v>
      </c>
      <c r="AG91" s="13">
        <f t="shared" si="85"/>
        <v>0</v>
      </c>
      <c r="AH91" s="13"/>
      <c r="AI91" s="14">
        <f t="shared" si="86"/>
        <v>171.00000000000003</v>
      </c>
      <c r="AJ91" s="4">
        <f t="shared" si="87"/>
        <v>189.00000000000003</v>
      </c>
      <c r="AK91" s="4">
        <f t="shared" si="88"/>
        <v>171.00000000000003</v>
      </c>
      <c r="AL91" s="15">
        <f t="shared" si="89"/>
        <v>66.131824349474059</v>
      </c>
      <c r="AM91" s="7">
        <f t="shared" si="90"/>
        <v>66.131824349474059</v>
      </c>
      <c r="AN91" s="7">
        <f t="shared" si="142"/>
        <v>66.131824349474059</v>
      </c>
      <c r="AO91" s="15">
        <f t="shared" si="91"/>
        <v>66.131824349474059</v>
      </c>
      <c r="AP91" s="17">
        <f t="shared" si="92"/>
        <v>65.989332371854715</v>
      </c>
      <c r="AQ91" s="15">
        <f t="shared" si="93"/>
        <v>64.789275832591215</v>
      </c>
      <c r="AR91" s="15">
        <f t="shared" si="94"/>
        <v>64.789275832591215</v>
      </c>
      <c r="AS91" s="15"/>
      <c r="AT91" s="12">
        <f t="shared" si="129"/>
        <v>0</v>
      </c>
      <c r="AU91" s="12">
        <f t="shared" si="95"/>
        <v>0</v>
      </c>
      <c r="AV91" s="12">
        <f t="shared" si="96"/>
        <v>0</v>
      </c>
      <c r="AW91" s="12">
        <f t="shared" si="97"/>
        <v>0</v>
      </c>
      <c r="AX91" s="8"/>
      <c r="AY91" s="13">
        <f>INDEX(Klima!$B$1:$E$520,MATCH(Vandbalance!$F91,Klima!$B$1:$B$520,0),MATCH(Vandbalance!$AY$11,Klima!$B$1:$E$1,0))</f>
        <v>0.79</v>
      </c>
      <c r="AZ91" s="13">
        <f t="shared" si="130"/>
        <v>-0.79</v>
      </c>
      <c r="BA91" s="13">
        <f t="shared" si="98"/>
        <v>0</v>
      </c>
      <c r="BC91" s="16">
        <f>INDEX(Klima!$B$1:$E$520,MATCH(Vandbalance!$F91,Klima!$B$1:$B$520,0),MATCH($BC$11,Klima!$B$1:$E$1,0))</f>
        <v>2.8620252609252899</v>
      </c>
      <c r="BD91" s="16"/>
      <c r="BE91" s="16">
        <f t="shared" si="99"/>
        <v>0.14249197761934543</v>
      </c>
      <c r="BF91" s="16">
        <f t="shared" si="100"/>
        <v>2.7195332833059442</v>
      </c>
      <c r="BG91" s="16">
        <f t="shared" si="101"/>
        <v>2.7195332833059442</v>
      </c>
      <c r="BH91" s="16">
        <f t="shared" si="102"/>
        <v>0</v>
      </c>
      <c r="BI91" s="2"/>
      <c r="BJ91" s="16">
        <f t="shared" si="103"/>
        <v>0.14249197761934543</v>
      </c>
      <c r="BK91" s="5">
        <f t="shared" si="131"/>
        <v>9.9142597899539169</v>
      </c>
      <c r="BL91" s="5">
        <f t="shared" si="104"/>
        <v>9.9142597899539169</v>
      </c>
      <c r="BM91" s="5">
        <f t="shared" si="105"/>
        <v>56.224592237887528</v>
      </c>
      <c r="BN91" s="5">
        <f t="shared" si="132"/>
        <v>7.0276783673841135E-3</v>
      </c>
      <c r="BO91" s="5">
        <f t="shared" si="106"/>
        <v>66.131824349474059</v>
      </c>
      <c r="BP91" s="5">
        <f t="shared" si="107"/>
        <v>9.9142597899539169</v>
      </c>
      <c r="BQ91" s="5"/>
      <c r="BR91" s="16">
        <f t="shared" si="108"/>
        <v>1.519476744042437</v>
      </c>
      <c r="BS91" s="5">
        <f t="shared" si="109"/>
        <v>1.519476744042437</v>
      </c>
      <c r="BT91" s="5"/>
      <c r="BU91" s="13">
        <f t="shared" si="110"/>
        <v>0</v>
      </c>
      <c r="BV91" s="5">
        <f t="shared" si="111"/>
        <v>0</v>
      </c>
      <c r="BW91" s="5"/>
      <c r="BX91" s="13">
        <f t="shared" si="112"/>
        <v>1.519476744042437</v>
      </c>
      <c r="BY91" s="5"/>
      <c r="BZ91" s="16">
        <f t="shared" si="113"/>
        <v>1.2000565392635072</v>
      </c>
      <c r="CA91" s="16"/>
      <c r="CB91" s="29">
        <f t="shared" si="114"/>
        <v>1.2000565392635048</v>
      </c>
      <c r="CC91" s="28">
        <f t="shared" si="115"/>
        <v>10.941828761782435</v>
      </c>
      <c r="CD91" s="28"/>
      <c r="CE91" s="16">
        <f t="shared" si="116"/>
        <v>1.1795219532944934</v>
      </c>
      <c r="CF91" s="31">
        <f t="shared" si="117"/>
        <v>65.989332371854715</v>
      </c>
      <c r="CG91" s="20"/>
      <c r="CH91" s="16">
        <f t="shared" si="118"/>
        <v>1.2000565392635048</v>
      </c>
      <c r="CI91" s="2">
        <f t="shared" si="133"/>
        <v>1.2000565392635048</v>
      </c>
      <c r="CJ91" s="5"/>
      <c r="CK91" s="13">
        <f t="shared" si="119"/>
        <v>2.8620252609252872</v>
      </c>
      <c r="CL91" s="13"/>
      <c r="CM91" s="13">
        <f t="shared" si="134"/>
        <v>0</v>
      </c>
      <c r="CN91" s="5">
        <f t="shared" si="120"/>
        <v>0</v>
      </c>
      <c r="CO91" s="5">
        <f t="shared" si="121"/>
        <v>0</v>
      </c>
      <c r="CP91" s="5"/>
      <c r="CQ91" s="13">
        <f t="shared" si="135"/>
        <v>0</v>
      </c>
      <c r="CR91" s="5">
        <f t="shared" si="122"/>
        <v>0</v>
      </c>
      <c r="CS91" s="5">
        <f t="shared" si="123"/>
        <v>0</v>
      </c>
      <c r="CT91" s="5"/>
      <c r="CU91">
        <f>INDEX(Tilladeligt_underskud,MATCH('Afgrødemodel 1'!$AU$2,Konstanter!$A$75:$A$90,0),MATCH('Afgrødemodel 1'!M87,Konstanter!$B$73:$F$73,0))</f>
        <v>60</v>
      </c>
      <c r="CV91">
        <f>INDEX(Utilladeligt_underskud,MATCH('Afgrødemodel 1'!$AU$2,Konstanter!$I$75:$I$90,0),MATCH('Afgrødemodel 1'!M87,Konstanter!$J$73:$N$73,0))</f>
        <v>80</v>
      </c>
      <c r="CW91">
        <f t="shared" si="136"/>
        <v>102.60000000000001</v>
      </c>
      <c r="CX91">
        <f t="shared" si="137"/>
        <v>136.80000000000004</v>
      </c>
      <c r="CY91" s="8">
        <f t="shared" si="138"/>
        <v>106.21072416740881</v>
      </c>
      <c r="CZ91" s="8">
        <f t="shared" si="139"/>
        <v>106.21072416740881</v>
      </c>
      <c r="DA91" s="8">
        <f t="shared" si="140"/>
        <v>106.21072416740881</v>
      </c>
    </row>
    <row r="92" spans="4:105" x14ac:dyDescent="0.2">
      <c r="D92" s="18">
        <f t="shared" si="141"/>
        <v>43269</v>
      </c>
      <c r="E92" s="18" t="str">
        <f>IF(G92=1,'Ark4'!$C$4,IF(G92=2,'Ark4'!$C$5,IF(G92=3,'Ark4'!$C$6,IF(G92=4,'Ark4'!$C$7,""))))</f>
        <v>Vårbyg</v>
      </c>
      <c r="F92" s="8">
        <f t="shared" si="124"/>
        <v>43269</v>
      </c>
      <c r="G92" s="2">
        <f>IF(AND($D92&gt;='Ark4'!$D$4,Vandbalance!$D92&lt;='Ark4'!$E$4),1,IF(AND(Vandbalance!$D92&gt;='Ark4'!$D$5,Vandbalance!$D92&lt;='Ark4'!$E$5),2,IF(AND(Vandbalance!$D92&gt;='Ark4'!$D$6,Vandbalance!$D92&lt;='Ark4'!$E$6),3,IF(AND(Vandbalance!$D92&gt;='Ark4'!$D$7,Vandbalance!$D92&lt;='Ark4'!$E$7),4,""))))</f>
        <v>1</v>
      </c>
      <c r="H92" s="2">
        <f t="shared" si="125"/>
        <v>5</v>
      </c>
      <c r="I92" s="2">
        <f>IF(G92=1,VLOOKUP($D92,'Afgrødemodel 1'!$AA$10:$AB$405,2,FALSE),IF(G92=2,VLOOKUP($D92,'Afgrødemodel 2'!$AA$10:$AB$405,2,FALSE),IF(G92=3,VLOOKUP($D92,'Afgrødemodel 3'!$AA$10:$AB$405,2,FALSE),IF(G92=4,VLOOKUP($D92,'Afgrødemodel 4'!$AA$10:$AB$405,2,FALSE),""))))</f>
        <v>5</v>
      </c>
      <c r="J92" s="2">
        <f>IF(G92=1,VLOOKUP($D92,'Afgrødemodel 1'!$AH$10:$AJ$405,3,FALSE),IF(G92=2,VLOOKUP($D92,'Afgrødemodel 2'!$AH$10:$AJ$405,3,FALSE),IF(G92=3,VLOOKUP($D92,'Afgrødemodel 3'!$AH$10:$AJ$405,3,FALSE),IF(G92=4,VLOOKUP($D92,'Afgrødemodel 4'!$AH$10:$AJ$405,3,FALSE),0))))</f>
        <v>0</v>
      </c>
      <c r="K92" s="2">
        <f>IF(G92=1,VLOOKUP($D92,'Afgrødemodel 1'!$AQ$10:$AR$405,2,FALSE),IF(G92=2,VLOOKUP($D92,'Afgrødemodel 2'!$AQ$10:$AR$405,2,FALSE),IF(G92=3,VLOOKUP($D92,'Afgrødemodel 3'!$AQ$10:$AR$405,2,FALSE),IF(G92=4,VLOOKUP($D92,'Afgrødemodel 4'!$AQ$10:$AR$405,2,FALSE),0))))</f>
        <v>900</v>
      </c>
      <c r="L92">
        <f>IF('Afgrødemodel 1'!$BB$4=0,300,'Afgrødemodel 1'!$BB$4)</f>
        <v>300</v>
      </c>
      <c r="M92">
        <f>IF(G92=1,MIN('Afgrødemodel 1'!$AW$44,'Afgrødemodel 1'!$AW$48),IF(G92=2,MIN('Afgrødemodel 2'!$AW$44,'Afgrødemodel 2'!$AW$48),IF(G92=3,MIN('Afgrødemodel 3'!$AW$44,'Afgrødemodel 3'!$AW$48),IF(G92=4,MIN('Afgrødemodel 4'!$AW$44,'Afgrødemodel 4'!$AW$48),""))))</f>
        <v>900</v>
      </c>
      <c r="N92" s="13">
        <f t="shared" si="72"/>
        <v>11.133729722996502</v>
      </c>
      <c r="O92" s="5">
        <f t="shared" si="73"/>
        <v>0</v>
      </c>
      <c r="P92" s="13">
        <f t="shared" si="74"/>
        <v>11.133729722996502</v>
      </c>
      <c r="Q92" s="13">
        <f t="shared" si="75"/>
        <v>11.133729722996502</v>
      </c>
      <c r="R92" s="20"/>
      <c r="S92" s="13">
        <f t="shared" si="76"/>
        <v>9.7417722225189305</v>
      </c>
      <c r="T92" s="13">
        <f t="shared" si="77"/>
        <v>9.6517142649147498</v>
      </c>
      <c r="U92" s="13">
        <f t="shared" si="78"/>
        <v>8.3029118770938002</v>
      </c>
      <c r="V92" s="5">
        <f t="shared" si="79"/>
        <v>8.3029118770938002</v>
      </c>
      <c r="W92" s="5"/>
      <c r="X92" s="10">
        <f t="shared" si="126"/>
        <v>10</v>
      </c>
      <c r="Y92" s="12">
        <f t="shared" si="80"/>
        <v>9.7647401339671873</v>
      </c>
      <c r="Z92" s="8">
        <f t="shared" si="81"/>
        <v>9.7647401339671873</v>
      </c>
      <c r="AA92" s="13">
        <f t="shared" si="127"/>
        <v>9.6746821763630066</v>
      </c>
      <c r="AB92" s="5">
        <f t="shared" si="82"/>
        <v>9.6746821763630066</v>
      </c>
      <c r="AC92" s="5"/>
      <c r="AD92" s="16">
        <f t="shared" si="83"/>
        <v>2.5</v>
      </c>
      <c r="AE92" s="10">
        <f t="shared" si="128"/>
        <v>0.37</v>
      </c>
      <c r="AF92">
        <f t="shared" si="84"/>
        <v>0.37</v>
      </c>
      <c r="AG92" s="13">
        <f t="shared" si="85"/>
        <v>0</v>
      </c>
      <c r="AH92" s="13"/>
      <c r="AI92" s="14">
        <f t="shared" si="86"/>
        <v>171.00000000000003</v>
      </c>
      <c r="AJ92" s="4">
        <f t="shared" si="87"/>
        <v>189.00000000000003</v>
      </c>
      <c r="AK92" s="4">
        <f t="shared" si="88"/>
        <v>171.00000000000003</v>
      </c>
      <c r="AL92" s="15">
        <f t="shared" si="89"/>
        <v>64.789275832591215</v>
      </c>
      <c r="AM92" s="7">
        <f t="shared" si="90"/>
        <v>64.789275832591215</v>
      </c>
      <c r="AN92" s="7">
        <f t="shared" si="142"/>
        <v>64.789275832591215</v>
      </c>
      <c r="AO92" s="15">
        <f t="shared" si="91"/>
        <v>64.789275832591215</v>
      </c>
      <c r="AP92" s="17">
        <f t="shared" si="92"/>
        <v>64.699217874987028</v>
      </c>
      <c r="AQ92" s="15">
        <f t="shared" si="93"/>
        <v>63.350415487166075</v>
      </c>
      <c r="AR92" s="15">
        <f t="shared" si="94"/>
        <v>63.350415487166075</v>
      </c>
      <c r="AS92" s="15"/>
      <c r="AT92" s="12">
        <f t="shared" si="129"/>
        <v>0</v>
      </c>
      <c r="AU92" s="12">
        <f t="shared" si="95"/>
        <v>0</v>
      </c>
      <c r="AV92" s="12">
        <f t="shared" si="96"/>
        <v>0</v>
      </c>
      <c r="AW92" s="12">
        <f t="shared" si="97"/>
        <v>0</v>
      </c>
      <c r="AX92" s="8"/>
      <c r="AY92" s="13">
        <f>INDEX(Klima!$B$1:$E$520,MATCH(Vandbalance!$F92,Klima!$B$1:$B$520,0),MATCH(Vandbalance!$AY$11,Klima!$B$1:$E$1,0))</f>
        <v>0.37</v>
      </c>
      <c r="AZ92" s="13">
        <f t="shared" si="130"/>
        <v>-0.37</v>
      </c>
      <c r="BA92" s="13">
        <f t="shared" si="98"/>
        <v>0</v>
      </c>
      <c r="BC92" s="16">
        <f>INDEX(Klima!$B$1:$E$520,MATCH(Vandbalance!$F92,Klima!$B$1:$B$520,0),MATCH($BC$11,Klima!$B$1:$E$1,0))</f>
        <v>1.80886077880859</v>
      </c>
      <c r="BD92" s="16"/>
      <c r="BE92" s="16">
        <f t="shared" si="99"/>
        <v>9.0057957604181185E-2</v>
      </c>
      <c r="BF92" s="16">
        <f t="shared" si="100"/>
        <v>1.7188028212044089</v>
      </c>
      <c r="BG92" s="16">
        <f t="shared" si="101"/>
        <v>1.7188028212044089</v>
      </c>
      <c r="BH92" s="16">
        <f t="shared" si="102"/>
        <v>0</v>
      </c>
      <c r="BI92" s="2"/>
      <c r="BJ92" s="16">
        <f t="shared" si="103"/>
        <v>9.0057957604181185E-2</v>
      </c>
      <c r="BK92" s="5">
        <f t="shared" si="131"/>
        <v>9.7690869737067807</v>
      </c>
      <c r="BL92" s="5">
        <f t="shared" si="104"/>
        <v>9.7690869737067807</v>
      </c>
      <c r="BM92" s="5">
        <f t="shared" si="105"/>
        <v>55.024535698624028</v>
      </c>
      <c r="BN92" s="5">
        <f t="shared" si="132"/>
        <v>4.3468397395933648E-3</v>
      </c>
      <c r="BO92" s="5">
        <f t="shared" si="106"/>
        <v>64.789275832591215</v>
      </c>
      <c r="BP92" s="5">
        <f t="shared" si="107"/>
        <v>9.7690869737067807</v>
      </c>
      <c r="BQ92" s="5"/>
      <c r="BR92" s="16">
        <f t="shared" si="108"/>
        <v>0.37</v>
      </c>
      <c r="BS92" s="5">
        <f t="shared" si="109"/>
        <v>0.37</v>
      </c>
      <c r="BT92" s="5"/>
      <c r="BU92" s="13">
        <f t="shared" si="110"/>
        <v>0</v>
      </c>
      <c r="BV92" s="5">
        <f t="shared" si="111"/>
        <v>0</v>
      </c>
      <c r="BW92" s="5"/>
      <c r="BX92" s="13">
        <f t="shared" si="112"/>
        <v>0.37</v>
      </c>
      <c r="BY92" s="5"/>
      <c r="BZ92" s="16">
        <f t="shared" si="113"/>
        <v>1.348802821204409</v>
      </c>
      <c r="CA92" s="16"/>
      <c r="CB92" s="29">
        <f t="shared" si="114"/>
        <v>1.3488023878209501</v>
      </c>
      <c r="CC92" s="28">
        <f t="shared" si="115"/>
        <v>9.6517142649147498</v>
      </c>
      <c r="CD92" s="28"/>
      <c r="CE92" s="16">
        <f t="shared" si="116"/>
        <v>1.3091598521484269</v>
      </c>
      <c r="CF92" s="31">
        <f t="shared" si="117"/>
        <v>64.699217874987028</v>
      </c>
      <c r="CG92" s="20"/>
      <c r="CH92" s="16">
        <f t="shared" si="118"/>
        <v>1.3488023878209501</v>
      </c>
      <c r="CI92" s="2">
        <f t="shared" si="133"/>
        <v>1.3488023878209501</v>
      </c>
      <c r="CJ92" s="5"/>
      <c r="CK92" s="13">
        <f t="shared" si="119"/>
        <v>1.8088603454251313</v>
      </c>
      <c r="CL92" s="13"/>
      <c r="CM92" s="13">
        <f t="shared" si="134"/>
        <v>0</v>
      </c>
      <c r="CN92" s="5">
        <f t="shared" si="120"/>
        <v>0</v>
      </c>
      <c r="CO92" s="5">
        <f t="shared" si="121"/>
        <v>0</v>
      </c>
      <c r="CP92" s="5"/>
      <c r="CQ92" s="13">
        <f t="shared" si="135"/>
        <v>0</v>
      </c>
      <c r="CR92" s="5">
        <f t="shared" si="122"/>
        <v>0</v>
      </c>
      <c r="CS92" s="5">
        <f t="shared" si="123"/>
        <v>0</v>
      </c>
      <c r="CT92" s="5"/>
      <c r="CU92">
        <f>INDEX(Tilladeligt_underskud,MATCH('Afgrødemodel 1'!$AU$2,Konstanter!$A$75:$A$90,0),MATCH('Afgrødemodel 1'!M88,Konstanter!$B$73:$F$73,0))</f>
        <v>60</v>
      </c>
      <c r="CV92">
        <f>INDEX(Utilladeligt_underskud,MATCH('Afgrødemodel 1'!$AU$2,Konstanter!$I$75:$I$90,0),MATCH('Afgrødemodel 1'!M88,Konstanter!$J$73:$N$73,0))</f>
        <v>80</v>
      </c>
      <c r="CW92">
        <f t="shared" si="136"/>
        <v>102.60000000000001</v>
      </c>
      <c r="CX92">
        <f t="shared" si="137"/>
        <v>136.80000000000004</v>
      </c>
      <c r="CY92" s="8">
        <f t="shared" si="138"/>
        <v>107.64958451283395</v>
      </c>
      <c r="CZ92" s="8">
        <f t="shared" si="139"/>
        <v>107.64958451283395</v>
      </c>
      <c r="DA92" s="8">
        <f t="shared" si="140"/>
        <v>107.64958451283395</v>
      </c>
    </row>
    <row r="93" spans="4:105" x14ac:dyDescent="0.2">
      <c r="D93" s="18">
        <f t="shared" si="141"/>
        <v>43270</v>
      </c>
      <c r="E93" s="18" t="str">
        <f>IF(G93=1,'Ark4'!$C$4,IF(G93=2,'Ark4'!$C$5,IF(G93=3,'Ark4'!$C$6,IF(G93=4,'Ark4'!$C$7,""))))</f>
        <v>Vårbyg</v>
      </c>
      <c r="F93" s="8">
        <f t="shared" si="124"/>
        <v>43270</v>
      </c>
      <c r="G93" s="2">
        <f>IF(AND($D93&gt;='Ark4'!$D$4,Vandbalance!$D93&lt;='Ark4'!$E$4),1,IF(AND(Vandbalance!$D93&gt;='Ark4'!$D$5,Vandbalance!$D93&lt;='Ark4'!$E$5),2,IF(AND(Vandbalance!$D93&gt;='Ark4'!$D$6,Vandbalance!$D93&lt;='Ark4'!$E$6),3,IF(AND(Vandbalance!$D93&gt;='Ark4'!$D$7,Vandbalance!$D93&lt;='Ark4'!$E$7),4,""))))</f>
        <v>1</v>
      </c>
      <c r="H93" s="2">
        <f t="shared" si="125"/>
        <v>5</v>
      </c>
      <c r="I93" s="2">
        <f>IF(G93=1,VLOOKUP($D93,'Afgrødemodel 1'!$AA$10:$AB$405,2,FALSE),IF(G93=2,VLOOKUP($D93,'Afgrødemodel 2'!$AA$10:$AB$405,2,FALSE),IF(G93=3,VLOOKUP($D93,'Afgrødemodel 3'!$AA$10:$AB$405,2,FALSE),IF(G93=4,VLOOKUP($D93,'Afgrødemodel 4'!$AA$10:$AB$405,2,FALSE),""))))</f>
        <v>5</v>
      </c>
      <c r="J93" s="2">
        <f>IF(G93=1,VLOOKUP($D93,'Afgrødemodel 1'!$AH$10:$AJ$405,3,FALSE),IF(G93=2,VLOOKUP($D93,'Afgrødemodel 2'!$AH$10:$AJ$405,3,FALSE),IF(G93=3,VLOOKUP($D93,'Afgrødemodel 3'!$AH$10:$AJ$405,3,FALSE),IF(G93=4,VLOOKUP($D93,'Afgrødemodel 4'!$AH$10:$AJ$405,3,FALSE),0))))</f>
        <v>0</v>
      </c>
      <c r="K93" s="2">
        <f>IF(G93=1,VLOOKUP($D93,'Afgrødemodel 1'!$AQ$10:$AR$405,2,FALSE),IF(G93=2,VLOOKUP($D93,'Afgrødemodel 2'!$AQ$10:$AR$405,2,FALSE),IF(G93=3,VLOOKUP($D93,'Afgrødemodel 3'!$AQ$10:$AR$405,2,FALSE),IF(G93=4,VLOOKUP($D93,'Afgrødemodel 4'!$AQ$10:$AR$405,2,FALSE),0))))</f>
        <v>900</v>
      </c>
      <c r="L93">
        <f>IF('Afgrødemodel 1'!$BB$4=0,300,'Afgrødemodel 1'!$BB$4)</f>
        <v>300</v>
      </c>
      <c r="M93">
        <f>IF(G93=1,MIN('Afgrødemodel 1'!$AW$44,'Afgrødemodel 1'!$AW$48),IF(G93=2,MIN('Afgrødemodel 2'!$AW$44,'Afgrødemodel 2'!$AW$48),IF(G93=3,MIN('Afgrødemodel 3'!$AW$44,'Afgrødemodel 3'!$AW$48),IF(G93=4,MIN('Afgrødemodel 4'!$AW$44,'Afgrødemodel 4'!$AW$48),""))))</f>
        <v>900</v>
      </c>
      <c r="N93" s="13">
        <f t="shared" si="72"/>
        <v>11.133729722996502</v>
      </c>
      <c r="O93" s="5">
        <f t="shared" si="73"/>
        <v>0</v>
      </c>
      <c r="P93" s="13">
        <f t="shared" si="74"/>
        <v>11.133729722996502</v>
      </c>
      <c r="Q93" s="13">
        <f t="shared" si="75"/>
        <v>11.133729722996502</v>
      </c>
      <c r="R93" s="20"/>
      <c r="S93" s="13">
        <f t="shared" si="76"/>
        <v>8.3029118770938002</v>
      </c>
      <c r="T93" s="13">
        <f t="shared" si="77"/>
        <v>8.1657767423448302</v>
      </c>
      <c r="U93" s="13">
        <f t="shared" si="78"/>
        <v>5.5652328314087933</v>
      </c>
      <c r="V93" s="5">
        <f t="shared" si="79"/>
        <v>5.5652328314087933</v>
      </c>
      <c r="W93" s="5"/>
      <c r="X93" s="10">
        <f t="shared" si="126"/>
        <v>10</v>
      </c>
      <c r="Y93" s="12">
        <f t="shared" si="80"/>
        <v>9.6746821763630066</v>
      </c>
      <c r="Z93" s="8">
        <f t="shared" si="81"/>
        <v>9.6746821763630066</v>
      </c>
      <c r="AA93" s="13">
        <f t="shared" si="127"/>
        <v>9.5375470416140367</v>
      </c>
      <c r="AB93" s="5">
        <f t="shared" si="82"/>
        <v>9.5375470416140367</v>
      </c>
      <c r="AC93" s="5"/>
      <c r="AD93" s="16">
        <f t="shared" si="83"/>
        <v>2.5</v>
      </c>
      <c r="AE93" s="10">
        <f t="shared" si="128"/>
        <v>0</v>
      </c>
      <c r="AF93">
        <f t="shared" si="84"/>
        <v>0</v>
      </c>
      <c r="AG93" s="13">
        <f t="shared" si="85"/>
        <v>0</v>
      </c>
      <c r="AH93" s="13"/>
      <c r="AI93" s="14">
        <f t="shared" si="86"/>
        <v>171.00000000000003</v>
      </c>
      <c r="AJ93" s="4">
        <f t="shared" si="87"/>
        <v>189.00000000000003</v>
      </c>
      <c r="AK93" s="4">
        <f t="shared" si="88"/>
        <v>171.00000000000003</v>
      </c>
      <c r="AL93" s="15">
        <f t="shared" si="89"/>
        <v>63.350415487166075</v>
      </c>
      <c r="AM93" s="7">
        <f t="shared" si="90"/>
        <v>63.350415487166075</v>
      </c>
      <c r="AN93" s="7">
        <f t="shared" si="142"/>
        <v>63.350415487166075</v>
      </c>
      <c r="AO93" s="15">
        <f t="shared" si="91"/>
        <v>63.350415487166075</v>
      </c>
      <c r="AP93" s="17">
        <f t="shared" si="92"/>
        <v>63.213280352417101</v>
      </c>
      <c r="AQ93" s="15">
        <f t="shared" si="93"/>
        <v>60.612736441481061</v>
      </c>
      <c r="AR93" s="15">
        <f t="shared" si="94"/>
        <v>60.612736441481061</v>
      </c>
      <c r="AS93" s="15"/>
      <c r="AT93" s="12">
        <f t="shared" si="129"/>
        <v>0</v>
      </c>
      <c r="AU93" s="12">
        <f t="shared" si="95"/>
        <v>0</v>
      </c>
      <c r="AV93" s="12">
        <f t="shared" si="96"/>
        <v>0</v>
      </c>
      <c r="AW93" s="12">
        <f t="shared" si="97"/>
        <v>0</v>
      </c>
      <c r="AX93" s="8"/>
      <c r="AY93" s="13">
        <f>INDEX(Klima!$B$1:$E$520,MATCH(Vandbalance!$F93,Klima!$B$1:$B$520,0),MATCH(Vandbalance!$AY$11,Klima!$B$1:$E$1,0))</f>
        <v>0</v>
      </c>
      <c r="AZ93" s="13">
        <f t="shared" si="130"/>
        <v>0</v>
      </c>
      <c r="BA93" s="13">
        <f t="shared" si="98"/>
        <v>0</v>
      </c>
      <c r="BC93" s="16">
        <f>INDEX(Klima!$B$1:$E$520,MATCH(Vandbalance!$F93,Klima!$B$1:$B$520,0),MATCH($BC$11,Klima!$B$1:$E$1,0))</f>
        <v>2.7544302940368599</v>
      </c>
      <c r="BD93" s="16"/>
      <c r="BE93" s="16">
        <f t="shared" si="99"/>
        <v>0.13713513474897057</v>
      </c>
      <c r="BF93" s="16">
        <f t="shared" si="100"/>
        <v>2.6172951592878895</v>
      </c>
      <c r="BG93" s="16">
        <f t="shared" si="101"/>
        <v>2.6172951592878895</v>
      </c>
      <c r="BH93" s="16">
        <f t="shared" si="102"/>
        <v>0</v>
      </c>
      <c r="BI93" s="2"/>
      <c r="BJ93" s="16">
        <f t="shared" si="103"/>
        <v>0.13713513474897057</v>
      </c>
      <c r="BK93" s="5">
        <f t="shared" si="131"/>
        <v>9.6811390438369767</v>
      </c>
      <c r="BL93" s="5">
        <f t="shared" si="104"/>
        <v>9.6811390438369767</v>
      </c>
      <c r="BM93" s="5">
        <f t="shared" si="105"/>
        <v>53.675733310803068</v>
      </c>
      <c r="BN93" s="5">
        <f t="shared" si="132"/>
        <v>6.4568674739708641E-3</v>
      </c>
      <c r="BO93" s="5">
        <f t="shared" si="106"/>
        <v>63.350415487166075</v>
      </c>
      <c r="BP93" s="5">
        <f t="shared" si="107"/>
        <v>9.6811390438369767</v>
      </c>
      <c r="BQ93" s="5"/>
      <c r="BR93" s="16">
        <f t="shared" si="108"/>
        <v>0</v>
      </c>
      <c r="BS93" s="5">
        <f t="shared" si="109"/>
        <v>0</v>
      </c>
      <c r="BT93" s="5"/>
      <c r="BU93" s="13">
        <f t="shared" si="110"/>
        <v>0</v>
      </c>
      <c r="BV93" s="5">
        <f t="shared" si="111"/>
        <v>0</v>
      </c>
      <c r="BW93" s="5"/>
      <c r="BX93" s="13">
        <f t="shared" si="112"/>
        <v>0</v>
      </c>
      <c r="BY93" s="5"/>
      <c r="BZ93" s="16">
        <f t="shared" si="113"/>
        <v>2.6172951592878895</v>
      </c>
      <c r="CA93" s="16"/>
      <c r="CB93" s="29">
        <f t="shared" si="114"/>
        <v>2.6005439109360369</v>
      </c>
      <c r="CC93" s="28">
        <f t="shared" si="115"/>
        <v>8.1657767423448302</v>
      </c>
      <c r="CD93" s="28"/>
      <c r="CE93" s="16">
        <f t="shared" si="116"/>
        <v>2.1685889621698733</v>
      </c>
      <c r="CF93" s="31">
        <f t="shared" si="117"/>
        <v>63.213280352417101</v>
      </c>
      <c r="CG93" s="20"/>
      <c r="CH93" s="16">
        <f t="shared" si="118"/>
        <v>2.6005439109360369</v>
      </c>
      <c r="CI93" s="2">
        <f t="shared" si="133"/>
        <v>2.6005439109360369</v>
      </c>
      <c r="CJ93" s="5"/>
      <c r="CK93" s="13">
        <f t="shared" si="119"/>
        <v>2.7376790456850073</v>
      </c>
      <c r="CL93" s="13"/>
      <c r="CM93" s="13">
        <f t="shared" si="134"/>
        <v>0</v>
      </c>
      <c r="CN93" s="5">
        <f t="shared" si="120"/>
        <v>0</v>
      </c>
      <c r="CO93" s="5">
        <f t="shared" si="121"/>
        <v>0</v>
      </c>
      <c r="CP93" s="5"/>
      <c r="CQ93" s="13">
        <f t="shared" si="135"/>
        <v>0</v>
      </c>
      <c r="CR93" s="5">
        <f t="shared" si="122"/>
        <v>0</v>
      </c>
      <c r="CS93" s="5">
        <f t="shared" si="123"/>
        <v>0</v>
      </c>
      <c r="CT93" s="5"/>
      <c r="CU93">
        <f>INDEX(Tilladeligt_underskud,MATCH('Afgrødemodel 1'!$AU$2,Konstanter!$A$75:$A$90,0),MATCH('Afgrødemodel 1'!M89,Konstanter!$B$73:$F$73,0))</f>
        <v>60</v>
      </c>
      <c r="CV93">
        <f>INDEX(Utilladeligt_underskud,MATCH('Afgrødemodel 1'!$AU$2,Konstanter!$I$75:$I$90,0),MATCH('Afgrødemodel 1'!M89,Konstanter!$J$73:$N$73,0))</f>
        <v>80</v>
      </c>
      <c r="CW93">
        <f t="shared" si="136"/>
        <v>102.60000000000001</v>
      </c>
      <c r="CX93">
        <f t="shared" si="137"/>
        <v>136.80000000000004</v>
      </c>
      <c r="CY93" s="8">
        <f t="shared" si="138"/>
        <v>110.38726355851897</v>
      </c>
      <c r="CZ93" s="8">
        <f t="shared" si="139"/>
        <v>110.38726355851897</v>
      </c>
      <c r="DA93" s="8">
        <f t="shared" si="140"/>
        <v>110.38726355851897</v>
      </c>
    </row>
    <row r="94" spans="4:105" x14ac:dyDescent="0.2">
      <c r="D94" s="18">
        <f t="shared" si="141"/>
        <v>43271</v>
      </c>
      <c r="E94" s="18" t="str">
        <f>IF(G94=1,'Ark4'!$C$4,IF(G94=2,'Ark4'!$C$5,IF(G94=3,'Ark4'!$C$6,IF(G94=4,'Ark4'!$C$7,""))))</f>
        <v>Vårbyg</v>
      </c>
      <c r="F94" s="8">
        <f t="shared" si="124"/>
        <v>43271</v>
      </c>
      <c r="G94" s="2">
        <f>IF(AND($D94&gt;='Ark4'!$D$4,Vandbalance!$D94&lt;='Ark4'!$E$4),1,IF(AND(Vandbalance!$D94&gt;='Ark4'!$D$5,Vandbalance!$D94&lt;='Ark4'!$E$5),2,IF(AND(Vandbalance!$D94&gt;='Ark4'!$D$6,Vandbalance!$D94&lt;='Ark4'!$E$6),3,IF(AND(Vandbalance!$D94&gt;='Ark4'!$D$7,Vandbalance!$D94&lt;='Ark4'!$E$7),4,""))))</f>
        <v>1</v>
      </c>
      <c r="H94" s="2">
        <f t="shared" si="125"/>
        <v>5</v>
      </c>
      <c r="I94" s="2">
        <f>IF(G94=1,VLOOKUP($D94,'Afgrødemodel 1'!$AA$10:$AB$405,2,FALSE),IF(G94=2,VLOOKUP($D94,'Afgrødemodel 2'!$AA$10:$AB$405,2,FALSE),IF(G94=3,VLOOKUP($D94,'Afgrødemodel 3'!$AA$10:$AB$405,2,FALSE),IF(G94=4,VLOOKUP($D94,'Afgrødemodel 4'!$AA$10:$AB$405,2,FALSE),""))))</f>
        <v>5</v>
      </c>
      <c r="J94" s="2">
        <f>IF(G94=1,VLOOKUP($D94,'Afgrødemodel 1'!$AH$10:$AJ$405,3,FALSE),IF(G94=2,VLOOKUP($D94,'Afgrødemodel 2'!$AH$10:$AJ$405,3,FALSE),IF(G94=3,VLOOKUP($D94,'Afgrødemodel 3'!$AH$10:$AJ$405,3,FALSE),IF(G94=4,VLOOKUP($D94,'Afgrødemodel 4'!$AH$10:$AJ$405,3,FALSE),0))))</f>
        <v>0</v>
      </c>
      <c r="K94" s="2">
        <f>IF(G94=1,VLOOKUP($D94,'Afgrødemodel 1'!$AQ$10:$AR$405,2,FALSE),IF(G94=2,VLOOKUP($D94,'Afgrødemodel 2'!$AQ$10:$AR$405,2,FALSE),IF(G94=3,VLOOKUP($D94,'Afgrødemodel 3'!$AQ$10:$AR$405,2,FALSE),IF(G94=4,VLOOKUP($D94,'Afgrødemodel 4'!$AQ$10:$AR$405,2,FALSE),0))))</f>
        <v>900</v>
      </c>
      <c r="L94">
        <f>IF('Afgrødemodel 1'!$BB$4=0,300,'Afgrødemodel 1'!$BB$4)</f>
        <v>300</v>
      </c>
      <c r="M94">
        <f>IF(G94=1,MIN('Afgrødemodel 1'!$AW$44,'Afgrødemodel 1'!$AW$48),IF(G94=2,MIN('Afgrødemodel 2'!$AW$44,'Afgrødemodel 2'!$AW$48),IF(G94=3,MIN('Afgrødemodel 3'!$AW$44,'Afgrødemodel 3'!$AW$48),IF(G94=4,MIN('Afgrødemodel 4'!$AW$44,'Afgrødemodel 4'!$AW$48),""))))</f>
        <v>900</v>
      </c>
      <c r="N94" s="13">
        <f t="shared" si="72"/>
        <v>11.133729722996502</v>
      </c>
      <c r="O94" s="5">
        <f t="shared" si="73"/>
        <v>0</v>
      </c>
      <c r="P94" s="13">
        <f t="shared" si="74"/>
        <v>11.133729722996502</v>
      </c>
      <c r="Q94" s="13">
        <f t="shared" si="75"/>
        <v>0</v>
      </c>
      <c r="R94" s="20"/>
      <c r="S94" s="13">
        <f t="shared" si="76"/>
        <v>5.5652328314087933</v>
      </c>
      <c r="T94" s="13">
        <f t="shared" si="77"/>
        <v>5.5058034039140091</v>
      </c>
      <c r="U94" s="13">
        <f t="shared" si="78"/>
        <v>0</v>
      </c>
      <c r="V94" s="5">
        <f t="shared" si="79"/>
        <v>5.1814624152947362</v>
      </c>
      <c r="W94" s="5"/>
      <c r="X94" s="10">
        <f t="shared" si="126"/>
        <v>10</v>
      </c>
      <c r="Y94" s="12">
        <f t="shared" si="80"/>
        <v>9.5375470416140367</v>
      </c>
      <c r="Z94" s="8">
        <f t="shared" si="81"/>
        <v>9.5375470416140367</v>
      </c>
      <c r="AA94" s="13">
        <f t="shared" si="127"/>
        <v>9.4781176141192525</v>
      </c>
      <c r="AB94" s="5">
        <f t="shared" si="82"/>
        <v>9.4781176141192525</v>
      </c>
      <c r="AC94" s="5"/>
      <c r="AD94" s="16">
        <f t="shared" si="83"/>
        <v>2.5</v>
      </c>
      <c r="AE94" s="10">
        <f t="shared" si="128"/>
        <v>0.81</v>
      </c>
      <c r="AF94">
        <f t="shared" si="84"/>
        <v>0.81</v>
      </c>
      <c r="AG94" s="13">
        <f t="shared" si="85"/>
        <v>0</v>
      </c>
      <c r="AH94" s="13"/>
      <c r="AI94" s="14">
        <f t="shared" si="86"/>
        <v>171.00000000000003</v>
      </c>
      <c r="AJ94" s="4">
        <f t="shared" si="87"/>
        <v>189.00000000000003</v>
      </c>
      <c r="AK94" s="4">
        <f t="shared" si="88"/>
        <v>171.00000000000003</v>
      </c>
      <c r="AL94" s="15">
        <f t="shared" si="89"/>
        <v>60.612736441481061</v>
      </c>
      <c r="AM94" s="7">
        <f t="shared" si="90"/>
        <v>60.612736441481061</v>
      </c>
      <c r="AN94" s="7">
        <f t="shared" si="142"/>
        <v>60.612736441481061</v>
      </c>
      <c r="AO94" s="15">
        <f t="shared" si="91"/>
        <v>60.612736441481061</v>
      </c>
      <c r="AP94" s="17">
        <f t="shared" si="92"/>
        <v>60.553307013986277</v>
      </c>
      <c r="AQ94" s="15">
        <f t="shared" si="93"/>
        <v>60.228966025367001</v>
      </c>
      <c r="AR94" s="15">
        <f t="shared" si="94"/>
        <v>60.228966025367001</v>
      </c>
      <c r="AS94" s="15"/>
      <c r="AT94" s="12">
        <f t="shared" si="129"/>
        <v>0</v>
      </c>
      <c r="AU94" s="12">
        <f t="shared" si="95"/>
        <v>0</v>
      </c>
      <c r="AV94" s="12">
        <f t="shared" si="96"/>
        <v>0</v>
      </c>
      <c r="AW94" s="12">
        <f t="shared" si="97"/>
        <v>0</v>
      </c>
      <c r="AX94" s="8"/>
      <c r="AY94" s="13">
        <f>INDEX(Klima!$B$1:$E$520,MATCH(Vandbalance!$F94,Klima!$B$1:$B$520,0),MATCH(Vandbalance!$AY$11,Klima!$B$1:$E$1,0))</f>
        <v>0.81</v>
      </c>
      <c r="AZ94" s="13">
        <f t="shared" si="130"/>
        <v>-0.81</v>
      </c>
      <c r="BA94" s="13">
        <f t="shared" si="98"/>
        <v>0</v>
      </c>
      <c r="BC94" s="16">
        <f>INDEX(Klima!$B$1:$E$520,MATCH(Vandbalance!$F94,Klima!$B$1:$B$520,0),MATCH($BC$11,Klima!$B$1:$E$1,0))</f>
        <v>1.19367086887359</v>
      </c>
      <c r="BD94" s="16"/>
      <c r="BE94" s="16">
        <f t="shared" si="99"/>
        <v>5.9429427494784144E-2</v>
      </c>
      <c r="BF94" s="16">
        <f t="shared" si="100"/>
        <v>1.1342414413788058</v>
      </c>
      <c r="BG94" s="16">
        <f t="shared" si="101"/>
        <v>1.1342414413788058</v>
      </c>
      <c r="BH94" s="16">
        <f t="shared" si="102"/>
        <v>0</v>
      </c>
      <c r="BI94" s="2"/>
      <c r="BJ94" s="16">
        <f t="shared" si="103"/>
        <v>5.9429427494784144E-2</v>
      </c>
      <c r="BK94" s="5">
        <f t="shared" si="131"/>
        <v>9.5402096462326522</v>
      </c>
      <c r="BL94" s="5">
        <f t="shared" si="104"/>
        <v>9.5402096462326522</v>
      </c>
      <c r="BM94" s="5">
        <f t="shared" si="105"/>
        <v>51.075189399867028</v>
      </c>
      <c r="BN94" s="5">
        <f t="shared" si="132"/>
        <v>2.6626046186155831E-3</v>
      </c>
      <c r="BO94" s="5">
        <f t="shared" si="106"/>
        <v>60.612736441481061</v>
      </c>
      <c r="BP94" s="5">
        <f t="shared" si="107"/>
        <v>9.5402096462326522</v>
      </c>
      <c r="BQ94" s="5"/>
      <c r="BR94" s="16">
        <f t="shared" si="108"/>
        <v>0.81000000000000016</v>
      </c>
      <c r="BS94" s="5">
        <f t="shared" si="109"/>
        <v>0.81000000000000016</v>
      </c>
      <c r="BT94" s="5"/>
      <c r="BU94" s="13">
        <f t="shared" si="110"/>
        <v>0</v>
      </c>
      <c r="BV94" s="5">
        <f t="shared" si="111"/>
        <v>0</v>
      </c>
      <c r="BW94" s="5"/>
      <c r="BX94" s="13">
        <f t="shared" si="112"/>
        <v>0.81000000000000016</v>
      </c>
      <c r="BY94" s="5"/>
      <c r="BZ94" s="16">
        <f t="shared" si="113"/>
        <v>0.32424144137880562</v>
      </c>
      <c r="CA94" s="16"/>
      <c r="CB94" s="30">
        <f t="shared" si="114"/>
        <v>0.32424144114283665</v>
      </c>
      <c r="CC94" s="28">
        <f t="shared" si="115"/>
        <v>5.5058034039140091</v>
      </c>
      <c r="CD94" s="28"/>
      <c r="CE94" s="35">
        <f t="shared" si="116"/>
        <v>0.32434098861927313</v>
      </c>
      <c r="CF94" s="31">
        <f t="shared" si="117"/>
        <v>60.553307013986277</v>
      </c>
      <c r="CG94" s="20"/>
      <c r="CH94" s="34">
        <f t="shared" si="118"/>
        <v>0.32434098861927313</v>
      </c>
      <c r="CI94" s="2">
        <f t="shared" si="133"/>
        <v>0.32434098861927313</v>
      </c>
      <c r="CJ94" s="5"/>
      <c r="CK94" s="13">
        <f t="shared" si="119"/>
        <v>1.1937704161140574</v>
      </c>
      <c r="CL94" s="13"/>
      <c r="CM94" s="13">
        <f t="shared" si="134"/>
        <v>0</v>
      </c>
      <c r="CN94" s="5">
        <f t="shared" si="120"/>
        <v>0</v>
      </c>
      <c r="CO94" s="5">
        <f t="shared" si="121"/>
        <v>0</v>
      </c>
      <c r="CP94" s="5"/>
      <c r="CQ94" s="13">
        <f t="shared" si="135"/>
        <v>0</v>
      </c>
      <c r="CR94" s="5">
        <f t="shared" si="122"/>
        <v>0</v>
      </c>
      <c r="CS94" s="5">
        <f t="shared" si="123"/>
        <v>0</v>
      </c>
      <c r="CT94" s="5"/>
      <c r="CU94">
        <f>INDEX(Tilladeligt_underskud,MATCH('Afgrødemodel 1'!$AU$2,Konstanter!$A$75:$A$90,0),MATCH('Afgrødemodel 1'!M90,Konstanter!$B$73:$F$73,0))</f>
        <v>60</v>
      </c>
      <c r="CV94">
        <f>INDEX(Utilladeligt_underskud,MATCH('Afgrødemodel 1'!$AU$2,Konstanter!$I$75:$I$90,0),MATCH('Afgrødemodel 1'!M90,Konstanter!$J$73:$N$73,0))</f>
        <v>80</v>
      </c>
      <c r="CW94">
        <f t="shared" si="136"/>
        <v>102.60000000000001</v>
      </c>
      <c r="CX94">
        <f t="shared" si="137"/>
        <v>136.80000000000004</v>
      </c>
      <c r="CY94" s="8">
        <f t="shared" si="138"/>
        <v>110.77103397463303</v>
      </c>
      <c r="CZ94" s="8">
        <f t="shared" si="139"/>
        <v>110.77103397463303</v>
      </c>
      <c r="DA94" s="8">
        <f t="shared" si="140"/>
        <v>110.77103397463303</v>
      </c>
    </row>
    <row r="95" spans="4:105" x14ac:dyDescent="0.2">
      <c r="D95" s="18">
        <f t="shared" si="141"/>
        <v>43272</v>
      </c>
      <c r="E95" s="18" t="str">
        <f>IF(G95=1,'Ark4'!$C$4,IF(G95=2,'Ark4'!$C$5,IF(G95=3,'Ark4'!$C$6,IF(G95=4,'Ark4'!$C$7,""))))</f>
        <v>Vårbyg</v>
      </c>
      <c r="F95" s="8">
        <f t="shared" si="124"/>
        <v>43272</v>
      </c>
      <c r="G95" s="2">
        <f>IF(AND($D95&gt;='Ark4'!$D$4,Vandbalance!$D95&lt;='Ark4'!$E$4),1,IF(AND(Vandbalance!$D95&gt;='Ark4'!$D$5,Vandbalance!$D95&lt;='Ark4'!$E$5),2,IF(AND(Vandbalance!$D95&gt;='Ark4'!$D$6,Vandbalance!$D95&lt;='Ark4'!$E$6),3,IF(AND(Vandbalance!$D95&gt;='Ark4'!$D$7,Vandbalance!$D95&lt;='Ark4'!$E$7),4,""))))</f>
        <v>1</v>
      </c>
      <c r="H95" s="2">
        <f t="shared" si="125"/>
        <v>5</v>
      </c>
      <c r="I95" s="2">
        <f>IF(G95=1,VLOOKUP($D95,'Afgrødemodel 1'!$AA$10:$AB$405,2,FALSE),IF(G95=2,VLOOKUP($D95,'Afgrødemodel 2'!$AA$10:$AB$405,2,FALSE),IF(G95=3,VLOOKUP($D95,'Afgrødemodel 3'!$AA$10:$AB$405,2,FALSE),IF(G95=4,VLOOKUP($D95,'Afgrødemodel 4'!$AA$10:$AB$405,2,FALSE),""))))</f>
        <v>5</v>
      </c>
      <c r="J95" s="2">
        <f>IF(G95=1,VLOOKUP($D95,'Afgrødemodel 1'!$AH$10:$AJ$405,3,FALSE),IF(G95=2,VLOOKUP($D95,'Afgrødemodel 2'!$AH$10:$AJ$405,3,FALSE),IF(G95=3,VLOOKUP($D95,'Afgrødemodel 3'!$AH$10:$AJ$405,3,FALSE),IF(G95=4,VLOOKUP($D95,'Afgrødemodel 4'!$AH$10:$AJ$405,3,FALSE),0))))</f>
        <v>0</v>
      </c>
      <c r="K95" s="2">
        <f>IF(G95=1,VLOOKUP($D95,'Afgrødemodel 1'!$AQ$10:$AR$405,2,FALSE),IF(G95=2,VLOOKUP($D95,'Afgrødemodel 2'!$AQ$10:$AR$405,2,FALSE),IF(G95=3,VLOOKUP($D95,'Afgrødemodel 3'!$AQ$10:$AR$405,2,FALSE),IF(G95=4,VLOOKUP($D95,'Afgrødemodel 4'!$AQ$10:$AR$405,2,FALSE),0))))</f>
        <v>900</v>
      </c>
      <c r="L95">
        <f>IF('Afgrødemodel 1'!$BB$4=0,300,'Afgrødemodel 1'!$BB$4)</f>
        <v>300</v>
      </c>
      <c r="M95">
        <f>IF(G95=1,MIN('Afgrødemodel 1'!$AW$44,'Afgrødemodel 1'!$AW$48),IF(G95=2,MIN('Afgrødemodel 2'!$AW$44,'Afgrødemodel 2'!$AW$48),IF(G95=3,MIN('Afgrødemodel 3'!$AW$44,'Afgrødemodel 3'!$AW$48),IF(G95=4,MIN('Afgrødemodel 4'!$AW$44,'Afgrødemodel 4'!$AW$48),""))))</f>
        <v>900</v>
      </c>
      <c r="N95" s="13">
        <f t="shared" si="72"/>
        <v>0</v>
      </c>
      <c r="O95" s="5">
        <f t="shared" si="73"/>
        <v>0</v>
      </c>
      <c r="P95" s="13">
        <f t="shared" si="74"/>
        <v>0</v>
      </c>
      <c r="Q95" s="13">
        <f t="shared" si="75"/>
        <v>0</v>
      </c>
      <c r="R95" s="20"/>
      <c r="S95" s="13">
        <f t="shared" si="76"/>
        <v>0</v>
      </c>
      <c r="T95" s="13">
        <f t="shared" si="77"/>
        <v>0</v>
      </c>
      <c r="U95" s="13">
        <f t="shared" si="78"/>
        <v>0</v>
      </c>
      <c r="V95" s="5">
        <f t="shared" si="79"/>
        <v>0</v>
      </c>
      <c r="W95" s="5"/>
      <c r="X95" s="10">
        <f t="shared" si="126"/>
        <v>10</v>
      </c>
      <c r="Y95" s="12">
        <f t="shared" si="80"/>
        <v>9.4781176141192525</v>
      </c>
      <c r="Z95" s="8">
        <f t="shared" si="81"/>
        <v>9.4781176141192525</v>
      </c>
      <c r="AA95" s="13">
        <f t="shared" si="127"/>
        <v>9.4296539562606352</v>
      </c>
      <c r="AB95" s="5">
        <f t="shared" si="82"/>
        <v>9.4296539562606352</v>
      </c>
      <c r="AC95" s="5"/>
      <c r="AD95" s="16">
        <f t="shared" si="83"/>
        <v>2.5</v>
      </c>
      <c r="AE95" s="10">
        <f t="shared" si="128"/>
        <v>0.05</v>
      </c>
      <c r="AF95">
        <f t="shared" si="84"/>
        <v>0.05</v>
      </c>
      <c r="AG95" s="13">
        <f t="shared" si="85"/>
        <v>0</v>
      </c>
      <c r="AH95" s="13"/>
      <c r="AI95" s="14">
        <f t="shared" si="86"/>
        <v>171.00000000000003</v>
      </c>
      <c r="AJ95" s="4">
        <f t="shared" si="87"/>
        <v>189.00000000000003</v>
      </c>
      <c r="AK95" s="4">
        <f t="shared" si="88"/>
        <v>171.00000000000003</v>
      </c>
      <c r="AL95" s="15">
        <f t="shared" si="89"/>
        <v>60.228966025367001</v>
      </c>
      <c r="AM95" s="7">
        <f t="shared" si="90"/>
        <v>60.228966025367001</v>
      </c>
      <c r="AN95" s="7">
        <f t="shared" si="142"/>
        <v>60.228966025367001</v>
      </c>
      <c r="AO95" s="15">
        <f t="shared" si="91"/>
        <v>60.228966025367001</v>
      </c>
      <c r="AP95" s="17">
        <f t="shared" si="92"/>
        <v>60.180502367508382</v>
      </c>
      <c r="AQ95" s="15">
        <f t="shared" si="93"/>
        <v>59.311599508813671</v>
      </c>
      <c r="AR95" s="15">
        <f t="shared" si="94"/>
        <v>59.311599508813671</v>
      </c>
      <c r="AS95" s="15"/>
      <c r="AT95" s="12">
        <f t="shared" si="129"/>
        <v>0</v>
      </c>
      <c r="AU95" s="12">
        <f t="shared" si="95"/>
        <v>0</v>
      </c>
      <c r="AV95" s="12">
        <f t="shared" si="96"/>
        <v>0</v>
      </c>
      <c r="AW95" s="12">
        <f t="shared" si="97"/>
        <v>0</v>
      </c>
      <c r="AX95" s="8"/>
      <c r="AY95" s="13">
        <f>INDEX(Klima!$B$1:$E$520,MATCH(Vandbalance!$F95,Klima!$B$1:$B$520,0),MATCH(Vandbalance!$AY$11,Klima!$B$1:$E$1,0))</f>
        <v>0.05</v>
      </c>
      <c r="AZ95" s="13">
        <f t="shared" si="130"/>
        <v>-0.05</v>
      </c>
      <c r="BA95" s="13">
        <f t="shared" si="98"/>
        <v>0</v>
      </c>
      <c r="BC95" s="16">
        <f>INDEX(Klima!$B$1:$E$520,MATCH(Vandbalance!$F95,Klima!$B$1:$B$520,0),MATCH($BC$11,Klima!$B$1:$E$1,0))</f>
        <v>0.97341769933700495</v>
      </c>
      <c r="BD95" s="16"/>
      <c r="BE95" s="16">
        <f t="shared" si="99"/>
        <v>4.8463657858617323E-2</v>
      </c>
      <c r="BF95" s="16">
        <f t="shared" si="100"/>
        <v>0.92495404147838767</v>
      </c>
      <c r="BG95" s="16">
        <f t="shared" si="101"/>
        <v>0.92495404147838767</v>
      </c>
      <c r="BH95" s="16">
        <f t="shared" si="102"/>
        <v>0</v>
      </c>
      <c r="BI95" s="2"/>
      <c r="BJ95" s="16">
        <f t="shared" si="103"/>
        <v>4.8463657858617323E-2</v>
      </c>
      <c r="BK95" s="5">
        <f t="shared" si="131"/>
        <v>9.4802751332012143</v>
      </c>
      <c r="BL95" s="5">
        <f t="shared" si="104"/>
        <v>9.4802751332012143</v>
      </c>
      <c r="BM95" s="5">
        <f t="shared" si="105"/>
        <v>50.750848411247745</v>
      </c>
      <c r="BN95" s="5">
        <f t="shared" si="132"/>
        <v>2.1575190819625115E-3</v>
      </c>
      <c r="BO95" s="5">
        <f t="shared" si="106"/>
        <v>60.228966025367001</v>
      </c>
      <c r="BP95" s="5">
        <f t="shared" si="107"/>
        <v>9.4802751332012143</v>
      </c>
      <c r="BQ95" s="5"/>
      <c r="BR95" s="16">
        <f t="shared" si="108"/>
        <v>0.05</v>
      </c>
      <c r="BS95" s="5">
        <f t="shared" si="109"/>
        <v>0.05</v>
      </c>
      <c r="BT95" s="5"/>
      <c r="BU95" s="13">
        <f t="shared" si="110"/>
        <v>0</v>
      </c>
      <c r="BV95" s="5">
        <f t="shared" si="111"/>
        <v>0</v>
      </c>
      <c r="BW95" s="5"/>
      <c r="BX95" s="13">
        <f t="shared" si="112"/>
        <v>0.05</v>
      </c>
      <c r="BY95" s="5"/>
      <c r="BZ95" s="16">
        <f t="shared" si="113"/>
        <v>0.87495404147838762</v>
      </c>
      <c r="CA95" s="16"/>
      <c r="CB95" s="29">
        <f t="shared" si="114"/>
        <v>0</v>
      </c>
      <c r="CC95" s="28">
        <f t="shared" si="115"/>
        <v>0</v>
      </c>
      <c r="CD95" s="28"/>
      <c r="CE95" s="16">
        <f t="shared" si="116"/>
        <v>0.86890285869471251</v>
      </c>
      <c r="CF95" s="31">
        <f t="shared" si="117"/>
        <v>60.180502367508382</v>
      </c>
      <c r="CG95" s="20"/>
      <c r="CH95" s="16">
        <f t="shared" si="118"/>
        <v>0.86890285869471251</v>
      </c>
      <c r="CI95" s="2">
        <f t="shared" si="133"/>
        <v>0.86890285869471251</v>
      </c>
      <c r="CJ95" s="5"/>
      <c r="CK95" s="13">
        <f t="shared" si="119"/>
        <v>0.96736651655332984</v>
      </c>
      <c r="CL95" s="13"/>
      <c r="CM95" s="13">
        <f t="shared" si="134"/>
        <v>0</v>
      </c>
      <c r="CN95" s="5">
        <f t="shared" si="120"/>
        <v>0</v>
      </c>
      <c r="CO95" s="5">
        <f t="shared" si="121"/>
        <v>0</v>
      </c>
      <c r="CP95" s="5"/>
      <c r="CQ95" s="13">
        <f t="shared" si="135"/>
        <v>0</v>
      </c>
      <c r="CR95" s="5">
        <f t="shared" si="122"/>
        <v>0</v>
      </c>
      <c r="CS95" s="5">
        <f t="shared" si="123"/>
        <v>0</v>
      </c>
      <c r="CT95" s="5"/>
      <c r="CU95">
        <f>INDEX(Tilladeligt_underskud,MATCH('Afgrødemodel 1'!$AU$2,Konstanter!$A$75:$A$90,0),MATCH('Afgrødemodel 1'!M91,Konstanter!$B$73:$F$73,0))</f>
        <v>60</v>
      </c>
      <c r="CV95">
        <f>INDEX(Utilladeligt_underskud,MATCH('Afgrødemodel 1'!$AU$2,Konstanter!$I$75:$I$90,0),MATCH('Afgrødemodel 1'!M91,Konstanter!$J$73:$N$73,0))</f>
        <v>80</v>
      </c>
      <c r="CW95">
        <f t="shared" si="136"/>
        <v>102.60000000000001</v>
      </c>
      <c r="CX95">
        <f t="shared" si="137"/>
        <v>136.80000000000004</v>
      </c>
      <c r="CY95" s="8">
        <f t="shared" si="138"/>
        <v>111.68840049118636</v>
      </c>
      <c r="CZ95" s="8">
        <f t="shared" si="139"/>
        <v>111.68840049118636</v>
      </c>
      <c r="DA95" s="8">
        <f t="shared" si="140"/>
        <v>111.68840049118636</v>
      </c>
    </row>
    <row r="96" spans="4:105" x14ac:dyDescent="0.2">
      <c r="D96" s="18">
        <f t="shared" si="141"/>
        <v>43273</v>
      </c>
      <c r="E96" s="18" t="str">
        <f>IF(G96=1,'Ark4'!$C$4,IF(G96=2,'Ark4'!$C$5,IF(G96=3,'Ark4'!$C$6,IF(G96=4,'Ark4'!$C$7,""))))</f>
        <v>Vårbyg</v>
      </c>
      <c r="F96" s="8">
        <f t="shared" si="124"/>
        <v>43273</v>
      </c>
      <c r="G96" s="2">
        <f>IF(AND($D96&gt;='Ark4'!$D$4,Vandbalance!$D96&lt;='Ark4'!$E$4),1,IF(AND(Vandbalance!$D96&gt;='Ark4'!$D$5,Vandbalance!$D96&lt;='Ark4'!$E$5),2,IF(AND(Vandbalance!$D96&gt;='Ark4'!$D$6,Vandbalance!$D96&lt;='Ark4'!$E$6),3,IF(AND(Vandbalance!$D96&gt;='Ark4'!$D$7,Vandbalance!$D96&lt;='Ark4'!$E$7),4,""))))</f>
        <v>1</v>
      </c>
      <c r="H96" s="2">
        <f t="shared" si="125"/>
        <v>5</v>
      </c>
      <c r="I96" s="2">
        <f>IF(G96=1,VLOOKUP($D96,'Afgrødemodel 1'!$AA$10:$AB$405,2,FALSE),IF(G96=2,VLOOKUP($D96,'Afgrødemodel 2'!$AA$10:$AB$405,2,FALSE),IF(G96=3,VLOOKUP($D96,'Afgrødemodel 3'!$AA$10:$AB$405,2,FALSE),IF(G96=4,VLOOKUP($D96,'Afgrødemodel 4'!$AA$10:$AB$405,2,FALSE),""))))</f>
        <v>5</v>
      </c>
      <c r="J96" s="2">
        <f>IF(G96=1,VLOOKUP($D96,'Afgrødemodel 1'!$AH$10:$AJ$405,3,FALSE),IF(G96=2,VLOOKUP($D96,'Afgrødemodel 2'!$AH$10:$AJ$405,3,FALSE),IF(G96=3,VLOOKUP($D96,'Afgrødemodel 3'!$AH$10:$AJ$405,3,FALSE),IF(G96=4,VLOOKUP($D96,'Afgrødemodel 4'!$AH$10:$AJ$405,3,FALSE),0))))</f>
        <v>0</v>
      </c>
      <c r="K96" s="2">
        <f>IF(G96=1,VLOOKUP($D96,'Afgrødemodel 1'!$AQ$10:$AR$405,2,FALSE),IF(G96=2,VLOOKUP($D96,'Afgrødemodel 2'!$AQ$10:$AR$405,2,FALSE),IF(G96=3,VLOOKUP($D96,'Afgrødemodel 3'!$AQ$10:$AR$405,2,FALSE),IF(G96=4,VLOOKUP($D96,'Afgrødemodel 4'!$AQ$10:$AR$405,2,FALSE),0))))</f>
        <v>900</v>
      </c>
      <c r="L96">
        <f>IF('Afgrødemodel 1'!$BB$4=0,300,'Afgrødemodel 1'!$BB$4)</f>
        <v>300</v>
      </c>
      <c r="M96">
        <f>IF(G96=1,MIN('Afgrødemodel 1'!$AW$44,'Afgrødemodel 1'!$AW$48),IF(G96=2,MIN('Afgrødemodel 2'!$AW$44,'Afgrødemodel 2'!$AW$48),IF(G96=3,MIN('Afgrødemodel 3'!$AW$44,'Afgrødemodel 3'!$AW$48),IF(G96=4,MIN('Afgrødemodel 4'!$AW$44,'Afgrødemodel 4'!$AW$48),""))))</f>
        <v>900</v>
      </c>
      <c r="N96" s="13">
        <f t="shared" si="72"/>
        <v>0</v>
      </c>
      <c r="O96" s="5">
        <f t="shared" si="73"/>
        <v>0</v>
      </c>
      <c r="P96" s="13">
        <f t="shared" si="74"/>
        <v>0</v>
      </c>
      <c r="Q96" s="13">
        <f t="shared" si="75"/>
        <v>0</v>
      </c>
      <c r="R96" s="20"/>
      <c r="S96" s="13">
        <f t="shared" si="76"/>
        <v>0</v>
      </c>
      <c r="T96" s="13">
        <f t="shared" si="77"/>
        <v>0</v>
      </c>
      <c r="U96" s="13">
        <f t="shared" si="78"/>
        <v>0</v>
      </c>
      <c r="V96" s="5">
        <f t="shared" si="79"/>
        <v>0</v>
      </c>
      <c r="W96" s="5"/>
      <c r="X96" s="10">
        <f t="shared" si="126"/>
        <v>10</v>
      </c>
      <c r="Y96" s="12">
        <f t="shared" si="80"/>
        <v>9.4296539562606352</v>
      </c>
      <c r="Z96" s="8">
        <f t="shared" si="81"/>
        <v>9.4296539562606352</v>
      </c>
      <c r="AA96" s="13">
        <f t="shared" si="127"/>
        <v>9.2548318651744506</v>
      </c>
      <c r="AB96" s="5">
        <f t="shared" si="82"/>
        <v>9.2548318651744506</v>
      </c>
      <c r="AC96" s="5"/>
      <c r="AD96" s="16">
        <f t="shared" si="83"/>
        <v>2.5</v>
      </c>
      <c r="AE96" s="10">
        <f t="shared" si="128"/>
        <v>0</v>
      </c>
      <c r="AF96">
        <f t="shared" si="84"/>
        <v>0</v>
      </c>
      <c r="AG96" s="13">
        <f t="shared" si="85"/>
        <v>0</v>
      </c>
      <c r="AH96" s="13"/>
      <c r="AI96" s="14">
        <f t="shared" si="86"/>
        <v>171.00000000000003</v>
      </c>
      <c r="AJ96" s="4">
        <f t="shared" si="87"/>
        <v>189.00000000000003</v>
      </c>
      <c r="AK96" s="4">
        <f t="shared" si="88"/>
        <v>171.00000000000003</v>
      </c>
      <c r="AL96" s="15">
        <f t="shared" si="89"/>
        <v>59.311599508813671</v>
      </c>
      <c r="AM96" s="7">
        <f t="shared" si="90"/>
        <v>59.311599508813671</v>
      </c>
      <c r="AN96" s="7">
        <f t="shared" si="142"/>
        <v>59.311599508813671</v>
      </c>
      <c r="AO96" s="15">
        <f t="shared" si="91"/>
        <v>59.311599508813671</v>
      </c>
      <c r="AP96" s="17">
        <f t="shared" si="92"/>
        <v>59.136777417727487</v>
      </c>
      <c r="AQ96" s="15">
        <f t="shared" si="93"/>
        <v>56.735319728124125</v>
      </c>
      <c r="AR96" s="15">
        <f t="shared" si="94"/>
        <v>56.735319728124125</v>
      </c>
      <c r="AS96" s="15"/>
      <c r="AT96" s="12">
        <f t="shared" si="129"/>
        <v>0</v>
      </c>
      <c r="AU96" s="12">
        <f t="shared" si="95"/>
        <v>0</v>
      </c>
      <c r="AV96" s="12">
        <f t="shared" si="96"/>
        <v>0</v>
      </c>
      <c r="AW96" s="12">
        <f t="shared" si="97"/>
        <v>0</v>
      </c>
      <c r="AX96" s="8"/>
      <c r="AY96" s="13">
        <f>INDEX(Klima!$B$1:$E$520,MATCH(Vandbalance!$F96,Klima!$B$1:$B$520,0),MATCH(Vandbalance!$AY$11,Klima!$B$1:$E$1,0))</f>
        <v>0</v>
      </c>
      <c r="AZ96" s="13">
        <f t="shared" si="130"/>
        <v>0</v>
      </c>
      <c r="BA96" s="13">
        <f t="shared" si="98"/>
        <v>0</v>
      </c>
      <c r="BC96" s="16">
        <f>INDEX(Klima!$B$1:$E$520,MATCH(Vandbalance!$F96,Klima!$B$1:$B$520,0),MATCH($BC$11,Klima!$B$1:$E$1,0))</f>
        <v>3.51139235496521</v>
      </c>
      <c r="BD96" s="16"/>
      <c r="BE96" s="16">
        <f t="shared" si="99"/>
        <v>0.17482209108618496</v>
      </c>
      <c r="BF96" s="16">
        <f t="shared" si="100"/>
        <v>3.3365702638790249</v>
      </c>
      <c r="BG96" s="16">
        <f t="shared" si="101"/>
        <v>3.3365702638790249</v>
      </c>
      <c r="BH96" s="16">
        <f t="shared" si="102"/>
        <v>0</v>
      </c>
      <c r="BI96" s="2"/>
      <c r="BJ96" s="16">
        <f t="shared" si="103"/>
        <v>0.17482209108618496</v>
      </c>
      <c r="BK96" s="5">
        <f t="shared" si="131"/>
        <v>9.4373034878649733</v>
      </c>
      <c r="BL96" s="5">
        <f t="shared" si="104"/>
        <v>9.4373034878649733</v>
      </c>
      <c r="BM96" s="5">
        <f t="shared" si="105"/>
        <v>49.881945552553034</v>
      </c>
      <c r="BN96" s="5">
        <f t="shared" si="132"/>
        <v>7.6495316043373182E-3</v>
      </c>
      <c r="BO96" s="5">
        <f t="shared" si="106"/>
        <v>59.311599508813671</v>
      </c>
      <c r="BP96" s="5">
        <f t="shared" si="107"/>
        <v>9.4373034878649733</v>
      </c>
      <c r="BQ96" s="5"/>
      <c r="BR96" s="16">
        <f t="shared" si="108"/>
        <v>0</v>
      </c>
      <c r="BS96" s="5">
        <f t="shared" si="109"/>
        <v>0</v>
      </c>
      <c r="BT96" s="5"/>
      <c r="BU96" s="13">
        <f t="shared" si="110"/>
        <v>0</v>
      </c>
      <c r="BV96" s="5">
        <f t="shared" si="111"/>
        <v>0</v>
      </c>
      <c r="BW96" s="5"/>
      <c r="BX96" s="13">
        <f t="shared" si="112"/>
        <v>0</v>
      </c>
      <c r="BY96" s="5"/>
      <c r="BZ96" s="16">
        <f t="shared" si="113"/>
        <v>3.3365702638790249</v>
      </c>
      <c r="CA96" s="16"/>
      <c r="CB96" s="29">
        <f t="shared" si="114"/>
        <v>0</v>
      </c>
      <c r="CC96" s="28">
        <f t="shared" si="115"/>
        <v>0</v>
      </c>
      <c r="CD96" s="28"/>
      <c r="CE96" s="16">
        <f t="shared" si="116"/>
        <v>2.401457689603359</v>
      </c>
      <c r="CF96" s="31">
        <f t="shared" si="117"/>
        <v>59.136777417727487</v>
      </c>
      <c r="CG96" s="20"/>
      <c r="CH96" s="16">
        <f t="shared" si="118"/>
        <v>2.401457689603359</v>
      </c>
      <c r="CI96" s="2">
        <f t="shared" si="133"/>
        <v>2.401457689603359</v>
      </c>
      <c r="CJ96" s="5"/>
      <c r="CK96" s="13">
        <f t="shared" si="119"/>
        <v>2.5762797806895441</v>
      </c>
      <c r="CL96" s="13"/>
      <c r="CM96" s="13">
        <f t="shared" si="134"/>
        <v>0</v>
      </c>
      <c r="CN96" s="5">
        <f t="shared" si="120"/>
        <v>0</v>
      </c>
      <c r="CO96" s="5">
        <f t="shared" si="121"/>
        <v>0</v>
      </c>
      <c r="CP96" s="5"/>
      <c r="CQ96" s="13">
        <f t="shared" si="135"/>
        <v>0</v>
      </c>
      <c r="CR96" s="5">
        <f t="shared" si="122"/>
        <v>0</v>
      </c>
      <c r="CS96" s="5">
        <f t="shared" si="123"/>
        <v>0</v>
      </c>
      <c r="CT96" s="5"/>
      <c r="CU96">
        <f>INDEX(Tilladeligt_underskud,MATCH('Afgrødemodel 1'!$AU$2,Konstanter!$A$75:$A$90,0),MATCH('Afgrødemodel 1'!M92,Konstanter!$B$73:$F$73,0))</f>
        <v>60</v>
      </c>
      <c r="CV96">
        <f>INDEX(Utilladeligt_underskud,MATCH('Afgrødemodel 1'!$AU$2,Konstanter!$I$75:$I$90,0),MATCH('Afgrødemodel 1'!M92,Konstanter!$J$73:$N$73,0))</f>
        <v>80</v>
      </c>
      <c r="CW96">
        <f t="shared" si="136"/>
        <v>102.60000000000001</v>
      </c>
      <c r="CX96">
        <f t="shared" si="137"/>
        <v>136.80000000000004</v>
      </c>
      <c r="CY96" s="8">
        <f t="shared" si="138"/>
        <v>114.2646802718759</v>
      </c>
      <c r="CZ96" s="8">
        <f t="shared" si="139"/>
        <v>114.2646802718759</v>
      </c>
      <c r="DA96" s="8">
        <f t="shared" si="140"/>
        <v>114.2646802718759</v>
      </c>
    </row>
    <row r="97" spans="4:105" x14ac:dyDescent="0.2">
      <c r="D97" s="18">
        <f t="shared" si="141"/>
        <v>43274</v>
      </c>
      <c r="E97" s="18" t="str">
        <f>IF(G97=1,'Ark4'!$C$4,IF(G97=2,'Ark4'!$C$5,IF(G97=3,'Ark4'!$C$6,IF(G97=4,'Ark4'!$C$7,""))))</f>
        <v>Vårbyg</v>
      </c>
      <c r="F97" s="8">
        <f t="shared" si="124"/>
        <v>43274</v>
      </c>
      <c r="G97" s="2">
        <f>IF(AND($D97&gt;='Ark4'!$D$4,Vandbalance!$D97&lt;='Ark4'!$E$4),1,IF(AND(Vandbalance!$D97&gt;='Ark4'!$D$5,Vandbalance!$D97&lt;='Ark4'!$E$5),2,IF(AND(Vandbalance!$D97&gt;='Ark4'!$D$6,Vandbalance!$D97&lt;='Ark4'!$E$6),3,IF(AND(Vandbalance!$D97&gt;='Ark4'!$D$7,Vandbalance!$D97&lt;='Ark4'!$E$7),4,""))))</f>
        <v>1</v>
      </c>
      <c r="H97" s="2">
        <f t="shared" si="125"/>
        <v>5</v>
      </c>
      <c r="I97" s="2">
        <f>IF(G97=1,VLOOKUP($D97,'Afgrødemodel 1'!$AA$10:$AB$405,2,FALSE),IF(G97=2,VLOOKUP($D97,'Afgrødemodel 2'!$AA$10:$AB$405,2,FALSE),IF(G97=3,VLOOKUP($D97,'Afgrødemodel 3'!$AA$10:$AB$405,2,FALSE),IF(G97=4,VLOOKUP($D97,'Afgrødemodel 4'!$AA$10:$AB$405,2,FALSE),""))))</f>
        <v>5</v>
      </c>
      <c r="J97" s="2">
        <f>IF(G97=1,VLOOKUP($D97,'Afgrødemodel 1'!$AH$10:$AJ$405,3,FALSE),IF(G97=2,VLOOKUP($D97,'Afgrødemodel 2'!$AH$10:$AJ$405,3,FALSE),IF(G97=3,VLOOKUP($D97,'Afgrødemodel 3'!$AH$10:$AJ$405,3,FALSE),IF(G97=4,VLOOKUP($D97,'Afgrødemodel 4'!$AH$10:$AJ$405,3,FALSE),0))))</f>
        <v>0</v>
      </c>
      <c r="K97" s="2">
        <f>IF(G97=1,VLOOKUP($D97,'Afgrødemodel 1'!$AQ$10:$AR$405,2,FALSE),IF(G97=2,VLOOKUP($D97,'Afgrødemodel 2'!$AQ$10:$AR$405,2,FALSE),IF(G97=3,VLOOKUP($D97,'Afgrødemodel 3'!$AQ$10:$AR$405,2,FALSE),IF(G97=4,VLOOKUP($D97,'Afgrødemodel 4'!$AQ$10:$AR$405,2,FALSE),0))))</f>
        <v>900</v>
      </c>
      <c r="L97">
        <f>IF('Afgrødemodel 1'!$BB$4=0,300,'Afgrødemodel 1'!$BB$4)</f>
        <v>300</v>
      </c>
      <c r="M97">
        <f>IF(G97=1,MIN('Afgrødemodel 1'!$AW$44,'Afgrødemodel 1'!$AW$48),IF(G97=2,MIN('Afgrødemodel 2'!$AW$44,'Afgrødemodel 2'!$AW$48),IF(G97=3,MIN('Afgrødemodel 3'!$AW$44,'Afgrødemodel 3'!$AW$48),IF(G97=4,MIN('Afgrødemodel 4'!$AW$44,'Afgrødemodel 4'!$AW$48),""))))</f>
        <v>900</v>
      </c>
      <c r="N97" s="13">
        <f t="shared" si="72"/>
        <v>0</v>
      </c>
      <c r="O97" s="5">
        <f t="shared" si="73"/>
        <v>0</v>
      </c>
      <c r="P97" s="13">
        <f t="shared" si="74"/>
        <v>0</v>
      </c>
      <c r="Q97" s="13">
        <f t="shared" si="75"/>
        <v>0</v>
      </c>
      <c r="R97" s="20"/>
      <c r="S97" s="13">
        <f t="shared" si="76"/>
        <v>0</v>
      </c>
      <c r="T97" s="13">
        <f t="shared" si="77"/>
        <v>0</v>
      </c>
      <c r="U97" s="13">
        <f t="shared" si="78"/>
        <v>0</v>
      </c>
      <c r="V97" s="5">
        <f t="shared" si="79"/>
        <v>0</v>
      </c>
      <c r="W97" s="5"/>
      <c r="X97" s="10">
        <f t="shared" si="126"/>
        <v>10</v>
      </c>
      <c r="Y97" s="12">
        <f t="shared" si="80"/>
        <v>9.2548318651744506</v>
      </c>
      <c r="Z97" s="8">
        <f t="shared" si="81"/>
        <v>9.2548318651744506</v>
      </c>
      <c r="AA97" s="13">
        <f t="shared" si="127"/>
        <v>9.0768586942363427</v>
      </c>
      <c r="AB97" s="5">
        <f t="shared" si="82"/>
        <v>9.0768586942363427</v>
      </c>
      <c r="AC97" s="5"/>
      <c r="AD97" s="16">
        <f t="shared" si="83"/>
        <v>2.5</v>
      </c>
      <c r="AE97" s="10">
        <f t="shared" si="128"/>
        <v>0</v>
      </c>
      <c r="AF97">
        <f t="shared" si="84"/>
        <v>0</v>
      </c>
      <c r="AG97" s="13">
        <f t="shared" si="85"/>
        <v>0</v>
      </c>
      <c r="AH97" s="13"/>
      <c r="AI97" s="14">
        <f t="shared" si="86"/>
        <v>171.00000000000003</v>
      </c>
      <c r="AJ97" s="4">
        <f t="shared" si="87"/>
        <v>189.00000000000003</v>
      </c>
      <c r="AK97" s="4">
        <f t="shared" si="88"/>
        <v>171.00000000000003</v>
      </c>
      <c r="AL97" s="15">
        <f t="shared" si="89"/>
        <v>56.735319728124125</v>
      </c>
      <c r="AM97" s="7">
        <f t="shared" si="90"/>
        <v>56.735319728124125</v>
      </c>
      <c r="AN97" s="7">
        <f t="shared" si="142"/>
        <v>56.735319728124125</v>
      </c>
      <c r="AO97" s="15">
        <f t="shared" si="91"/>
        <v>56.735319728124125</v>
      </c>
      <c r="AP97" s="17">
        <f t="shared" si="92"/>
        <v>56.557346557186015</v>
      </c>
      <c r="AQ97" s="15">
        <f t="shared" si="93"/>
        <v>54.201885581811041</v>
      </c>
      <c r="AR97" s="15">
        <f t="shared" si="94"/>
        <v>54.201885581811041</v>
      </c>
      <c r="AS97" s="15"/>
      <c r="AT97" s="12">
        <f t="shared" si="129"/>
        <v>0</v>
      </c>
      <c r="AU97" s="12">
        <f t="shared" si="95"/>
        <v>0</v>
      </c>
      <c r="AV97" s="12">
        <f t="shared" si="96"/>
        <v>0</v>
      </c>
      <c r="AW97" s="12">
        <f t="shared" si="97"/>
        <v>0</v>
      </c>
      <c r="AX97" s="8"/>
      <c r="AY97" s="13">
        <f>INDEX(Klima!$B$1:$E$520,MATCH(Vandbalance!$F97,Klima!$B$1:$B$520,0),MATCH(Vandbalance!$AY$11,Klima!$B$1:$E$1,0))</f>
        <v>0</v>
      </c>
      <c r="AZ97" s="13">
        <f t="shared" si="130"/>
        <v>0</v>
      </c>
      <c r="BA97" s="13">
        <f t="shared" si="98"/>
        <v>0</v>
      </c>
      <c r="BC97" s="16">
        <f>INDEX(Klima!$B$1:$E$520,MATCH(Vandbalance!$F97,Klima!$B$1:$B$520,0),MATCH($BC$11,Klima!$B$1:$E$1,0))</f>
        <v>3.5746834278106601</v>
      </c>
      <c r="BD97" s="16"/>
      <c r="BE97" s="16">
        <f t="shared" si="99"/>
        <v>0.17797317093810863</v>
      </c>
      <c r="BF97" s="16">
        <f t="shared" si="100"/>
        <v>3.3967102568725513</v>
      </c>
      <c r="BG97" s="16">
        <f t="shared" si="101"/>
        <v>3.3967102568725513</v>
      </c>
      <c r="BH97" s="16">
        <f t="shared" si="102"/>
        <v>0</v>
      </c>
      <c r="BI97" s="2"/>
      <c r="BJ97" s="16">
        <f t="shared" si="103"/>
        <v>0.17797317093810863</v>
      </c>
      <c r="BK97" s="5">
        <f t="shared" si="131"/>
        <v>9.2622443677908173</v>
      </c>
      <c r="BL97" s="5">
        <f t="shared" si="104"/>
        <v>9.2622443677908173</v>
      </c>
      <c r="BM97" s="5">
        <f t="shared" si="105"/>
        <v>47.480487862949673</v>
      </c>
      <c r="BN97" s="5">
        <f t="shared" si="132"/>
        <v>7.4125026163662571E-3</v>
      </c>
      <c r="BO97" s="5">
        <f t="shared" si="106"/>
        <v>56.735319728124125</v>
      </c>
      <c r="BP97" s="5">
        <f t="shared" si="107"/>
        <v>9.2622443677908173</v>
      </c>
      <c r="BQ97" s="5"/>
      <c r="BR97" s="16">
        <f t="shared" si="108"/>
        <v>0</v>
      </c>
      <c r="BS97" s="5">
        <f t="shared" si="109"/>
        <v>0</v>
      </c>
      <c r="BT97" s="5"/>
      <c r="BU97" s="13">
        <f t="shared" si="110"/>
        <v>0</v>
      </c>
      <c r="BV97" s="5">
        <f t="shared" si="111"/>
        <v>0</v>
      </c>
      <c r="BW97" s="5"/>
      <c r="BX97" s="13">
        <f t="shared" si="112"/>
        <v>0</v>
      </c>
      <c r="BY97" s="5"/>
      <c r="BZ97" s="16">
        <f t="shared" si="113"/>
        <v>3.3967102568725513</v>
      </c>
      <c r="CA97" s="16"/>
      <c r="CB97" s="29">
        <f t="shared" si="114"/>
        <v>0</v>
      </c>
      <c r="CC97" s="28">
        <f t="shared" si="115"/>
        <v>0</v>
      </c>
      <c r="CD97" s="28"/>
      <c r="CE97" s="16">
        <f t="shared" si="116"/>
        <v>2.3554609753749736</v>
      </c>
      <c r="CF97" s="31">
        <f t="shared" si="117"/>
        <v>56.557346557186015</v>
      </c>
      <c r="CG97" s="20"/>
      <c r="CH97" s="16">
        <f t="shared" si="118"/>
        <v>2.3554609753749736</v>
      </c>
      <c r="CI97" s="2">
        <f t="shared" si="133"/>
        <v>2.3554609753749736</v>
      </c>
      <c r="CJ97" s="5"/>
      <c r="CK97" s="13">
        <f t="shared" si="119"/>
        <v>2.5334341463130823</v>
      </c>
      <c r="CL97" s="13"/>
      <c r="CM97" s="13">
        <f t="shared" si="134"/>
        <v>0</v>
      </c>
      <c r="CN97" s="5">
        <f t="shared" si="120"/>
        <v>0</v>
      </c>
      <c r="CO97" s="5">
        <f t="shared" si="121"/>
        <v>0</v>
      </c>
      <c r="CP97" s="5"/>
      <c r="CQ97" s="13">
        <f t="shared" si="135"/>
        <v>0</v>
      </c>
      <c r="CR97" s="5">
        <f t="shared" si="122"/>
        <v>0</v>
      </c>
      <c r="CS97" s="5">
        <f t="shared" si="123"/>
        <v>0</v>
      </c>
      <c r="CT97" s="5"/>
      <c r="CU97">
        <f>INDEX(Tilladeligt_underskud,MATCH('Afgrødemodel 1'!$AU$2,Konstanter!$A$75:$A$90,0),MATCH('Afgrødemodel 1'!M93,Konstanter!$B$73:$F$73,0))</f>
        <v>60</v>
      </c>
      <c r="CV97">
        <f>INDEX(Utilladeligt_underskud,MATCH('Afgrødemodel 1'!$AU$2,Konstanter!$I$75:$I$90,0),MATCH('Afgrødemodel 1'!M93,Konstanter!$J$73:$N$73,0))</f>
        <v>80</v>
      </c>
      <c r="CW97">
        <f t="shared" si="136"/>
        <v>102.60000000000001</v>
      </c>
      <c r="CX97">
        <f t="shared" si="137"/>
        <v>136.80000000000004</v>
      </c>
      <c r="CY97" s="8">
        <f t="shared" si="138"/>
        <v>116.79811441818899</v>
      </c>
      <c r="CZ97" s="8">
        <f t="shared" si="139"/>
        <v>116.79811441818899</v>
      </c>
      <c r="DA97" s="8">
        <f t="shared" si="140"/>
        <v>116.79811441818899</v>
      </c>
    </row>
    <row r="98" spans="4:105" x14ac:dyDescent="0.2">
      <c r="D98" s="18">
        <f t="shared" si="141"/>
        <v>43275</v>
      </c>
      <c r="E98" s="18" t="str">
        <f>IF(G98=1,'Ark4'!$C$4,IF(G98=2,'Ark4'!$C$5,IF(G98=3,'Ark4'!$C$6,IF(G98=4,'Ark4'!$C$7,""))))</f>
        <v>Vårbyg</v>
      </c>
      <c r="F98" s="8">
        <f t="shared" si="124"/>
        <v>43275</v>
      </c>
      <c r="G98" s="2">
        <f>IF(AND($D98&gt;='Ark4'!$D$4,Vandbalance!$D98&lt;='Ark4'!$E$4),1,IF(AND(Vandbalance!$D98&gt;='Ark4'!$D$5,Vandbalance!$D98&lt;='Ark4'!$E$5),2,IF(AND(Vandbalance!$D98&gt;='Ark4'!$D$6,Vandbalance!$D98&lt;='Ark4'!$E$6),3,IF(AND(Vandbalance!$D98&gt;='Ark4'!$D$7,Vandbalance!$D98&lt;='Ark4'!$E$7),4,""))))</f>
        <v>1</v>
      </c>
      <c r="H98" s="2">
        <f t="shared" si="125"/>
        <v>5</v>
      </c>
      <c r="I98" s="2">
        <f>IF(G98=1,VLOOKUP($D98,'Afgrødemodel 1'!$AA$10:$AB$405,2,FALSE),IF(G98=2,VLOOKUP($D98,'Afgrødemodel 2'!$AA$10:$AB$405,2,FALSE),IF(G98=3,VLOOKUP($D98,'Afgrødemodel 3'!$AA$10:$AB$405,2,FALSE),IF(G98=4,VLOOKUP($D98,'Afgrødemodel 4'!$AA$10:$AB$405,2,FALSE),""))))</f>
        <v>5</v>
      </c>
      <c r="J98" s="2">
        <f>IF(G98=1,VLOOKUP($D98,'Afgrødemodel 1'!$AH$10:$AJ$405,3,FALSE),IF(G98=2,VLOOKUP($D98,'Afgrødemodel 2'!$AH$10:$AJ$405,3,FALSE),IF(G98=3,VLOOKUP($D98,'Afgrødemodel 3'!$AH$10:$AJ$405,3,FALSE),IF(G98=4,VLOOKUP($D98,'Afgrødemodel 4'!$AH$10:$AJ$405,3,FALSE),0))))</f>
        <v>0</v>
      </c>
      <c r="K98" s="2">
        <f>IF(G98=1,VLOOKUP($D98,'Afgrødemodel 1'!$AQ$10:$AR$405,2,FALSE),IF(G98=2,VLOOKUP($D98,'Afgrødemodel 2'!$AQ$10:$AR$405,2,FALSE),IF(G98=3,VLOOKUP($D98,'Afgrødemodel 3'!$AQ$10:$AR$405,2,FALSE),IF(G98=4,VLOOKUP($D98,'Afgrødemodel 4'!$AQ$10:$AR$405,2,FALSE),0))))</f>
        <v>900</v>
      </c>
      <c r="L98">
        <f>IF('Afgrødemodel 1'!$BB$4=0,300,'Afgrødemodel 1'!$BB$4)</f>
        <v>300</v>
      </c>
      <c r="M98">
        <f>IF(G98=1,MIN('Afgrødemodel 1'!$AW$44,'Afgrødemodel 1'!$AW$48),IF(G98=2,MIN('Afgrødemodel 2'!$AW$44,'Afgrødemodel 2'!$AW$48),IF(G98=3,MIN('Afgrødemodel 3'!$AW$44,'Afgrødemodel 3'!$AW$48),IF(G98=4,MIN('Afgrødemodel 4'!$AW$44,'Afgrødemodel 4'!$AW$48),""))))</f>
        <v>900</v>
      </c>
      <c r="N98" s="13">
        <f t="shared" si="72"/>
        <v>0</v>
      </c>
      <c r="O98" s="5">
        <f t="shared" si="73"/>
        <v>0</v>
      </c>
      <c r="P98" s="13">
        <f t="shared" si="74"/>
        <v>0</v>
      </c>
      <c r="Q98" s="13">
        <f t="shared" si="75"/>
        <v>0</v>
      </c>
      <c r="R98" s="20"/>
      <c r="S98" s="13">
        <f t="shared" si="76"/>
        <v>0</v>
      </c>
      <c r="T98" s="13">
        <f t="shared" si="77"/>
        <v>0</v>
      </c>
      <c r="U98" s="13">
        <f t="shared" si="78"/>
        <v>0</v>
      </c>
      <c r="V98" s="5">
        <f t="shared" si="79"/>
        <v>0</v>
      </c>
      <c r="W98" s="5"/>
      <c r="X98" s="10">
        <f t="shared" si="126"/>
        <v>10</v>
      </c>
      <c r="Y98" s="12">
        <f t="shared" si="80"/>
        <v>9.0768586942363427</v>
      </c>
      <c r="Z98" s="8">
        <f t="shared" si="81"/>
        <v>9.0768586942363427</v>
      </c>
      <c r="AA98" s="13">
        <f t="shared" si="127"/>
        <v>8.9276233900652517</v>
      </c>
      <c r="AB98" s="5">
        <f t="shared" si="82"/>
        <v>8.9276233900652517</v>
      </c>
      <c r="AC98" s="5"/>
      <c r="AD98" s="16">
        <f t="shared" si="83"/>
        <v>2.5</v>
      </c>
      <c r="AE98" s="10">
        <f t="shared" si="128"/>
        <v>0</v>
      </c>
      <c r="AF98">
        <f t="shared" si="84"/>
        <v>0</v>
      </c>
      <c r="AG98" s="13">
        <f t="shared" si="85"/>
        <v>0</v>
      </c>
      <c r="AH98" s="13"/>
      <c r="AI98" s="14">
        <f t="shared" si="86"/>
        <v>171.00000000000003</v>
      </c>
      <c r="AJ98" s="4">
        <f t="shared" si="87"/>
        <v>189.00000000000003</v>
      </c>
      <c r="AK98" s="4">
        <f t="shared" si="88"/>
        <v>171.00000000000003</v>
      </c>
      <c r="AL98" s="15">
        <f t="shared" si="89"/>
        <v>54.201885581811041</v>
      </c>
      <c r="AM98" s="7">
        <f t="shared" si="90"/>
        <v>54.201885581811041</v>
      </c>
      <c r="AN98" s="7">
        <f t="shared" si="142"/>
        <v>54.201885581811041</v>
      </c>
      <c r="AO98" s="15">
        <f t="shared" si="91"/>
        <v>54.201885581811041</v>
      </c>
      <c r="AP98" s="17">
        <f t="shared" si="92"/>
        <v>54.052650277639948</v>
      </c>
      <c r="AQ98" s="15">
        <f t="shared" si="93"/>
        <v>51.95464127025064</v>
      </c>
      <c r="AR98" s="15">
        <f t="shared" si="94"/>
        <v>51.95464127025064</v>
      </c>
      <c r="AS98" s="15"/>
      <c r="AT98" s="12">
        <f t="shared" si="129"/>
        <v>0</v>
      </c>
      <c r="AU98" s="12">
        <f t="shared" si="95"/>
        <v>0</v>
      </c>
      <c r="AV98" s="12">
        <f t="shared" si="96"/>
        <v>0</v>
      </c>
      <c r="AW98" s="12">
        <f t="shared" si="97"/>
        <v>0</v>
      </c>
      <c r="AX98" s="8"/>
      <c r="AY98" s="13">
        <f>INDEX(Klima!$B$1:$E$520,MATCH(Vandbalance!$F98,Klima!$B$1:$B$520,0),MATCH(Vandbalance!$AY$11,Klima!$B$1:$E$1,0))</f>
        <v>0</v>
      </c>
      <c r="AZ98" s="13">
        <f t="shared" si="130"/>
        <v>0</v>
      </c>
      <c r="BA98" s="13">
        <f t="shared" si="98"/>
        <v>0</v>
      </c>
      <c r="BC98" s="16">
        <f>INDEX(Klima!$B$1:$E$520,MATCH(Vandbalance!$F98,Klima!$B$1:$B$520,0),MATCH($BC$11,Klima!$B$1:$E$1,0))</f>
        <v>2.9974684715270898</v>
      </c>
      <c r="BD98" s="16"/>
      <c r="BE98" s="16">
        <f t="shared" si="99"/>
        <v>0.14923530417109096</v>
      </c>
      <c r="BF98" s="16">
        <f t="shared" si="100"/>
        <v>2.8482331673559989</v>
      </c>
      <c r="BG98" s="16">
        <f t="shared" si="101"/>
        <v>2.8482331673559989</v>
      </c>
      <c r="BH98" s="16">
        <f t="shared" si="102"/>
        <v>0</v>
      </c>
      <c r="BI98" s="2"/>
      <c r="BJ98" s="16">
        <f t="shared" si="103"/>
        <v>0.14923530417109096</v>
      </c>
      <c r="BK98" s="5">
        <f t="shared" si="131"/>
        <v>9.0827659285462516</v>
      </c>
      <c r="BL98" s="5">
        <f t="shared" si="104"/>
        <v>9.0827659285462516</v>
      </c>
      <c r="BM98" s="5">
        <f t="shared" si="105"/>
        <v>45.125026887574698</v>
      </c>
      <c r="BN98" s="5">
        <f t="shared" si="132"/>
        <v>5.9072343099086542E-3</v>
      </c>
      <c r="BO98" s="5">
        <f t="shared" si="106"/>
        <v>54.201885581811041</v>
      </c>
      <c r="BP98" s="5">
        <f t="shared" si="107"/>
        <v>9.0827659285462516</v>
      </c>
      <c r="BQ98" s="5"/>
      <c r="BR98" s="16">
        <f t="shared" si="108"/>
        <v>0</v>
      </c>
      <c r="BS98" s="5">
        <f t="shared" si="109"/>
        <v>0</v>
      </c>
      <c r="BT98" s="5"/>
      <c r="BU98" s="13">
        <f t="shared" si="110"/>
        <v>0</v>
      </c>
      <c r="BV98" s="5">
        <f t="shared" si="111"/>
        <v>0</v>
      </c>
      <c r="BW98" s="5"/>
      <c r="BX98" s="13">
        <f t="shared" si="112"/>
        <v>0</v>
      </c>
      <c r="BY98" s="5"/>
      <c r="BZ98" s="16">
        <f t="shared" si="113"/>
        <v>2.8482331673559989</v>
      </c>
      <c r="CA98" s="16"/>
      <c r="CB98" s="29">
        <f t="shared" si="114"/>
        <v>0</v>
      </c>
      <c r="CC98" s="28">
        <f t="shared" si="115"/>
        <v>0</v>
      </c>
      <c r="CD98" s="28"/>
      <c r="CE98" s="16">
        <f t="shared" si="116"/>
        <v>2.0980090073893112</v>
      </c>
      <c r="CF98" s="31">
        <f t="shared" si="117"/>
        <v>54.052650277639948</v>
      </c>
      <c r="CG98" s="20"/>
      <c r="CH98" s="16">
        <f t="shared" si="118"/>
        <v>2.0980090073893112</v>
      </c>
      <c r="CI98" s="2">
        <f t="shared" si="133"/>
        <v>2.0980090073893112</v>
      </c>
      <c r="CJ98" s="5"/>
      <c r="CK98" s="13">
        <f t="shared" si="119"/>
        <v>2.2472443115604022</v>
      </c>
      <c r="CL98" s="13"/>
      <c r="CM98" s="13">
        <f t="shared" si="134"/>
        <v>0</v>
      </c>
      <c r="CN98" s="5">
        <f t="shared" si="120"/>
        <v>0</v>
      </c>
      <c r="CO98" s="5">
        <f t="shared" si="121"/>
        <v>0</v>
      </c>
      <c r="CP98" s="5"/>
      <c r="CQ98" s="13">
        <f t="shared" si="135"/>
        <v>0</v>
      </c>
      <c r="CR98" s="5">
        <f t="shared" si="122"/>
        <v>0</v>
      </c>
      <c r="CS98" s="5">
        <f t="shared" si="123"/>
        <v>0</v>
      </c>
      <c r="CT98" s="5"/>
      <c r="CU98">
        <f>INDEX(Tilladeligt_underskud,MATCH('Afgrødemodel 1'!$AU$2,Konstanter!$A$75:$A$90,0),MATCH('Afgrødemodel 1'!M94,Konstanter!$B$73:$F$73,0))</f>
        <v>60</v>
      </c>
      <c r="CV98">
        <f>INDEX(Utilladeligt_underskud,MATCH('Afgrødemodel 1'!$AU$2,Konstanter!$I$75:$I$90,0),MATCH('Afgrødemodel 1'!M94,Konstanter!$J$73:$N$73,0))</f>
        <v>80</v>
      </c>
      <c r="CW98">
        <f t="shared" si="136"/>
        <v>102.60000000000001</v>
      </c>
      <c r="CX98">
        <f t="shared" si="137"/>
        <v>136.80000000000004</v>
      </c>
      <c r="CY98" s="8">
        <f t="shared" si="138"/>
        <v>119.04535872974938</v>
      </c>
      <c r="CZ98" s="8">
        <f t="shared" si="139"/>
        <v>119.04535872974938</v>
      </c>
      <c r="DA98" s="8">
        <f t="shared" si="140"/>
        <v>119.04535872974938</v>
      </c>
    </row>
    <row r="99" spans="4:105" x14ac:dyDescent="0.2">
      <c r="D99" s="18">
        <f t="shared" si="141"/>
        <v>43276</v>
      </c>
      <c r="E99" s="18" t="str">
        <f>IF(G99=1,'Ark4'!$C$4,IF(G99=2,'Ark4'!$C$5,IF(G99=3,'Ark4'!$C$6,IF(G99=4,'Ark4'!$C$7,""))))</f>
        <v>Vårbyg</v>
      </c>
      <c r="F99" s="8">
        <f t="shared" si="124"/>
        <v>43276</v>
      </c>
      <c r="G99" s="2">
        <f>IF(AND($D99&gt;='Ark4'!$D$4,Vandbalance!$D99&lt;='Ark4'!$E$4),1,IF(AND(Vandbalance!$D99&gt;='Ark4'!$D$5,Vandbalance!$D99&lt;='Ark4'!$E$5),2,IF(AND(Vandbalance!$D99&gt;='Ark4'!$D$6,Vandbalance!$D99&lt;='Ark4'!$E$6),3,IF(AND(Vandbalance!$D99&gt;='Ark4'!$D$7,Vandbalance!$D99&lt;='Ark4'!$E$7),4,""))))</f>
        <v>1</v>
      </c>
      <c r="H99" s="2">
        <f t="shared" si="125"/>
        <v>5</v>
      </c>
      <c r="I99" s="2">
        <f>IF(G99=1,VLOOKUP($D99,'Afgrødemodel 1'!$AA$10:$AB$405,2,FALSE),IF(G99=2,VLOOKUP($D99,'Afgrødemodel 2'!$AA$10:$AB$405,2,FALSE),IF(G99=3,VLOOKUP($D99,'Afgrødemodel 3'!$AA$10:$AB$405,2,FALSE),IF(G99=4,VLOOKUP($D99,'Afgrødemodel 4'!$AA$10:$AB$405,2,FALSE),""))))</f>
        <v>5</v>
      </c>
      <c r="J99" s="2">
        <f>IF(G99=1,VLOOKUP($D99,'Afgrødemodel 1'!$AH$10:$AJ$405,3,FALSE),IF(G99=2,VLOOKUP($D99,'Afgrødemodel 2'!$AH$10:$AJ$405,3,FALSE),IF(G99=3,VLOOKUP($D99,'Afgrødemodel 3'!$AH$10:$AJ$405,3,FALSE),IF(G99=4,VLOOKUP($D99,'Afgrødemodel 4'!$AH$10:$AJ$405,3,FALSE),0))))</f>
        <v>0</v>
      </c>
      <c r="K99" s="2">
        <f>IF(G99=1,VLOOKUP($D99,'Afgrødemodel 1'!$AQ$10:$AR$405,2,FALSE),IF(G99=2,VLOOKUP($D99,'Afgrødemodel 2'!$AQ$10:$AR$405,2,FALSE),IF(G99=3,VLOOKUP($D99,'Afgrødemodel 3'!$AQ$10:$AR$405,2,FALSE),IF(G99=4,VLOOKUP($D99,'Afgrødemodel 4'!$AQ$10:$AR$405,2,FALSE),0))))</f>
        <v>900</v>
      </c>
      <c r="L99">
        <f>IF('Afgrødemodel 1'!$BB$4=0,300,'Afgrødemodel 1'!$BB$4)</f>
        <v>300</v>
      </c>
      <c r="M99">
        <f>IF(G99=1,MIN('Afgrødemodel 1'!$AW$44,'Afgrødemodel 1'!$AW$48),IF(G99=2,MIN('Afgrødemodel 2'!$AW$44,'Afgrødemodel 2'!$AW$48),IF(G99=3,MIN('Afgrødemodel 3'!$AW$44,'Afgrødemodel 3'!$AW$48),IF(G99=4,MIN('Afgrødemodel 4'!$AW$44,'Afgrødemodel 4'!$AW$48),""))))</f>
        <v>900</v>
      </c>
      <c r="N99" s="13">
        <f t="shared" si="72"/>
        <v>0</v>
      </c>
      <c r="O99" s="5">
        <f t="shared" si="73"/>
        <v>0</v>
      </c>
      <c r="P99" s="13">
        <f t="shared" si="74"/>
        <v>0</v>
      </c>
      <c r="Q99" s="13">
        <f t="shared" si="75"/>
        <v>0</v>
      </c>
      <c r="R99" s="20"/>
      <c r="S99" s="13">
        <f t="shared" si="76"/>
        <v>0</v>
      </c>
      <c r="T99" s="13">
        <f t="shared" si="77"/>
        <v>0</v>
      </c>
      <c r="U99" s="13">
        <f t="shared" si="78"/>
        <v>0</v>
      </c>
      <c r="V99" s="5">
        <f t="shared" si="79"/>
        <v>0</v>
      </c>
      <c r="W99" s="5"/>
      <c r="X99" s="10">
        <f t="shared" si="126"/>
        <v>10</v>
      </c>
      <c r="Y99" s="12">
        <f t="shared" si="80"/>
        <v>8.9276233900652517</v>
      </c>
      <c r="Z99" s="8">
        <f t="shared" si="81"/>
        <v>8.9276233900652517</v>
      </c>
      <c r="AA99" s="13">
        <f t="shared" si="127"/>
        <v>8.8029665372275847</v>
      </c>
      <c r="AB99" s="5">
        <f t="shared" si="82"/>
        <v>8.8029665372275847</v>
      </c>
      <c r="AC99" s="5"/>
      <c r="AD99" s="16">
        <f t="shared" si="83"/>
        <v>2.5</v>
      </c>
      <c r="AE99" s="10">
        <f t="shared" si="128"/>
        <v>0</v>
      </c>
      <c r="AF99">
        <f t="shared" si="84"/>
        <v>0</v>
      </c>
      <c r="AG99" s="13">
        <f t="shared" si="85"/>
        <v>0</v>
      </c>
      <c r="AH99" s="13"/>
      <c r="AI99" s="14">
        <f t="shared" si="86"/>
        <v>171.00000000000003</v>
      </c>
      <c r="AJ99" s="4">
        <f t="shared" si="87"/>
        <v>189.00000000000003</v>
      </c>
      <c r="AK99" s="4">
        <f t="shared" si="88"/>
        <v>171.00000000000003</v>
      </c>
      <c r="AL99" s="15">
        <f t="shared" si="89"/>
        <v>51.95464127025064</v>
      </c>
      <c r="AM99" s="7">
        <f t="shared" si="90"/>
        <v>51.95464127025064</v>
      </c>
      <c r="AN99" s="7">
        <f t="shared" si="142"/>
        <v>51.95464127025064</v>
      </c>
      <c r="AO99" s="15">
        <f t="shared" si="91"/>
        <v>51.95464127025064</v>
      </c>
      <c r="AP99" s="17">
        <f t="shared" si="92"/>
        <v>51.829984417412973</v>
      </c>
      <c r="AQ99" s="15">
        <f t="shared" si="93"/>
        <v>49.97222206151293</v>
      </c>
      <c r="AR99" s="15">
        <f t="shared" si="94"/>
        <v>49.97222206151293</v>
      </c>
      <c r="AS99" s="15"/>
      <c r="AT99" s="12">
        <f t="shared" si="129"/>
        <v>0</v>
      </c>
      <c r="AU99" s="12">
        <f t="shared" si="95"/>
        <v>0</v>
      </c>
      <c r="AV99" s="12">
        <f t="shared" si="96"/>
        <v>0</v>
      </c>
      <c r="AW99" s="12">
        <f t="shared" si="97"/>
        <v>0</v>
      </c>
      <c r="AX99" s="8"/>
      <c r="AY99" s="13">
        <f>INDEX(Klima!$B$1:$E$520,MATCH(Vandbalance!$F99,Klima!$B$1:$B$520,0),MATCH(Vandbalance!$AY$11,Klima!$B$1:$E$1,0))</f>
        <v>0</v>
      </c>
      <c r="AZ99" s="13">
        <f t="shared" si="130"/>
        <v>0</v>
      </c>
      <c r="BA99" s="13">
        <f t="shared" si="98"/>
        <v>0</v>
      </c>
      <c r="BC99" s="16">
        <f>INDEX(Klima!$B$1:$E$520,MATCH(Vandbalance!$F99,Klima!$B$1:$B$520,0),MATCH($BC$11,Klima!$B$1:$E$1,0))</f>
        <v>2.5037975311279199</v>
      </c>
      <c r="BD99" s="16"/>
      <c r="BE99" s="16">
        <f t="shared" si="99"/>
        <v>0.12465685283766789</v>
      </c>
      <c r="BF99" s="16">
        <f t="shared" si="100"/>
        <v>2.379140678290252</v>
      </c>
      <c r="BG99" s="16">
        <f t="shared" si="101"/>
        <v>2.379140678290252</v>
      </c>
      <c r="BH99" s="16">
        <f t="shared" si="102"/>
        <v>0</v>
      </c>
      <c r="BI99" s="2"/>
      <c r="BJ99" s="16">
        <f t="shared" si="103"/>
        <v>0.12465685283766789</v>
      </c>
      <c r="BK99" s="5">
        <f t="shared" si="131"/>
        <v>8.9323283134301068</v>
      </c>
      <c r="BL99" s="5">
        <f t="shared" si="104"/>
        <v>8.9323283134301068</v>
      </c>
      <c r="BM99" s="5">
        <f t="shared" si="105"/>
        <v>43.02701788018539</v>
      </c>
      <c r="BN99" s="5">
        <f t="shared" si="132"/>
        <v>4.7049233648543635E-3</v>
      </c>
      <c r="BO99" s="5">
        <f t="shared" si="106"/>
        <v>51.95464127025064</v>
      </c>
      <c r="BP99" s="5">
        <f t="shared" si="107"/>
        <v>8.9323283134301068</v>
      </c>
      <c r="BQ99" s="5"/>
      <c r="BR99" s="16">
        <f t="shared" si="108"/>
        <v>0</v>
      </c>
      <c r="BS99" s="5">
        <f t="shared" si="109"/>
        <v>0</v>
      </c>
      <c r="BT99" s="5"/>
      <c r="BU99" s="13">
        <f t="shared" si="110"/>
        <v>0</v>
      </c>
      <c r="BV99" s="5">
        <f t="shared" si="111"/>
        <v>0</v>
      </c>
      <c r="BW99" s="5"/>
      <c r="BX99" s="13">
        <f t="shared" si="112"/>
        <v>0</v>
      </c>
      <c r="BY99" s="5"/>
      <c r="BZ99" s="16">
        <f t="shared" si="113"/>
        <v>2.379140678290252</v>
      </c>
      <c r="CA99" s="16"/>
      <c r="CB99" s="29">
        <f t="shared" si="114"/>
        <v>0</v>
      </c>
      <c r="CC99" s="28">
        <f t="shared" si="115"/>
        <v>0</v>
      </c>
      <c r="CD99" s="28"/>
      <c r="CE99" s="16">
        <f t="shared" si="116"/>
        <v>1.8577623559000451</v>
      </c>
      <c r="CF99" s="31">
        <f t="shared" si="117"/>
        <v>51.829984417412973</v>
      </c>
      <c r="CG99" s="20"/>
      <c r="CH99" s="16">
        <f t="shared" si="118"/>
        <v>1.8577623559000451</v>
      </c>
      <c r="CI99" s="2">
        <f t="shared" si="133"/>
        <v>1.8577623559000451</v>
      </c>
      <c r="CJ99" s="5"/>
      <c r="CK99" s="13">
        <f t="shared" si="119"/>
        <v>1.982419208737713</v>
      </c>
      <c r="CL99" s="13"/>
      <c r="CM99" s="13">
        <f t="shared" si="134"/>
        <v>0</v>
      </c>
      <c r="CN99" s="5">
        <f t="shared" si="120"/>
        <v>0</v>
      </c>
      <c r="CO99" s="5">
        <f t="shared" si="121"/>
        <v>0</v>
      </c>
      <c r="CP99" s="5"/>
      <c r="CQ99" s="13">
        <f t="shared" si="135"/>
        <v>0</v>
      </c>
      <c r="CR99" s="5">
        <f t="shared" si="122"/>
        <v>0</v>
      </c>
      <c r="CS99" s="5">
        <f t="shared" si="123"/>
        <v>0</v>
      </c>
      <c r="CT99" s="5"/>
      <c r="CU99">
        <f>INDEX(Tilladeligt_underskud,MATCH('Afgrødemodel 1'!$AU$2,Konstanter!$A$75:$A$90,0),MATCH('Afgrødemodel 1'!M95,Konstanter!$B$73:$F$73,0))</f>
        <v>60</v>
      </c>
      <c r="CV99">
        <f>INDEX(Utilladeligt_underskud,MATCH('Afgrødemodel 1'!$AU$2,Konstanter!$I$75:$I$90,0),MATCH('Afgrødemodel 1'!M95,Konstanter!$J$73:$N$73,0))</f>
        <v>80</v>
      </c>
      <c r="CW99">
        <f t="shared" si="136"/>
        <v>102.60000000000001</v>
      </c>
      <c r="CX99">
        <f t="shared" si="137"/>
        <v>136.80000000000004</v>
      </c>
      <c r="CY99" s="8">
        <f t="shared" si="138"/>
        <v>121.02777793848711</v>
      </c>
      <c r="CZ99" s="8">
        <f t="shared" si="139"/>
        <v>121.02777793848711</v>
      </c>
      <c r="DA99" s="8">
        <f t="shared" si="140"/>
        <v>121.02777793848711</v>
      </c>
    </row>
    <row r="100" spans="4:105" x14ac:dyDescent="0.2">
      <c r="D100" s="18">
        <f t="shared" si="141"/>
        <v>43277</v>
      </c>
      <c r="E100" s="18" t="str">
        <f>IF(G100=1,'Ark4'!$C$4,IF(G100=2,'Ark4'!$C$5,IF(G100=3,'Ark4'!$C$6,IF(G100=4,'Ark4'!$C$7,""))))</f>
        <v>Vårbyg</v>
      </c>
      <c r="F100" s="8">
        <f t="shared" si="124"/>
        <v>43277</v>
      </c>
      <c r="G100" s="2">
        <f>IF(AND($D100&gt;='Ark4'!$D$4,Vandbalance!$D100&lt;='Ark4'!$E$4),1,IF(AND(Vandbalance!$D100&gt;='Ark4'!$D$5,Vandbalance!$D100&lt;='Ark4'!$E$5),2,IF(AND(Vandbalance!$D100&gt;='Ark4'!$D$6,Vandbalance!$D100&lt;='Ark4'!$E$6),3,IF(AND(Vandbalance!$D100&gt;='Ark4'!$D$7,Vandbalance!$D100&lt;='Ark4'!$E$7),4,""))))</f>
        <v>1</v>
      </c>
      <c r="H100" s="2">
        <f t="shared" si="125"/>
        <v>5</v>
      </c>
      <c r="I100" s="2">
        <f>IF(G100=1,VLOOKUP($D100,'Afgrødemodel 1'!$AA$10:$AB$405,2,FALSE),IF(G100=2,VLOOKUP($D100,'Afgrødemodel 2'!$AA$10:$AB$405,2,FALSE),IF(G100=3,VLOOKUP($D100,'Afgrødemodel 3'!$AA$10:$AB$405,2,FALSE),IF(G100=4,VLOOKUP($D100,'Afgrødemodel 4'!$AA$10:$AB$405,2,FALSE),""))))</f>
        <v>5</v>
      </c>
      <c r="J100" s="2">
        <f>IF(G100=1,VLOOKUP($D100,'Afgrødemodel 1'!$AH$10:$AJ$405,3,FALSE),IF(G100=2,VLOOKUP($D100,'Afgrødemodel 2'!$AH$10:$AJ$405,3,FALSE),IF(G100=3,VLOOKUP($D100,'Afgrødemodel 3'!$AH$10:$AJ$405,3,FALSE),IF(G100=4,VLOOKUP($D100,'Afgrødemodel 4'!$AH$10:$AJ$405,3,FALSE),0))))</f>
        <v>0</v>
      </c>
      <c r="K100" s="2">
        <f>IF(G100=1,VLOOKUP($D100,'Afgrødemodel 1'!$AQ$10:$AR$405,2,FALSE),IF(G100=2,VLOOKUP($D100,'Afgrødemodel 2'!$AQ$10:$AR$405,2,FALSE),IF(G100=3,VLOOKUP($D100,'Afgrødemodel 3'!$AQ$10:$AR$405,2,FALSE),IF(G100=4,VLOOKUP($D100,'Afgrødemodel 4'!$AQ$10:$AR$405,2,FALSE),0))))</f>
        <v>900</v>
      </c>
      <c r="L100">
        <f>IF('Afgrødemodel 1'!$BB$4=0,300,'Afgrødemodel 1'!$BB$4)</f>
        <v>300</v>
      </c>
      <c r="M100">
        <f>IF(G100=1,MIN('Afgrødemodel 1'!$AW$44,'Afgrødemodel 1'!$AW$48),IF(G100=2,MIN('Afgrødemodel 2'!$AW$44,'Afgrødemodel 2'!$AW$48),IF(G100=3,MIN('Afgrødemodel 3'!$AW$44,'Afgrødemodel 3'!$AW$48),IF(G100=4,MIN('Afgrødemodel 4'!$AW$44,'Afgrødemodel 4'!$AW$48),""))))</f>
        <v>900</v>
      </c>
      <c r="N100" s="13">
        <f t="shared" si="72"/>
        <v>0</v>
      </c>
      <c r="O100" s="5">
        <f t="shared" si="73"/>
        <v>0</v>
      </c>
      <c r="P100" s="13">
        <f t="shared" si="74"/>
        <v>0</v>
      </c>
      <c r="Q100" s="13">
        <f t="shared" si="75"/>
        <v>0</v>
      </c>
      <c r="R100" s="20"/>
      <c r="S100" s="13">
        <f t="shared" si="76"/>
        <v>0</v>
      </c>
      <c r="T100" s="13">
        <f t="shared" si="77"/>
        <v>0</v>
      </c>
      <c r="U100" s="13">
        <f t="shared" si="78"/>
        <v>0</v>
      </c>
      <c r="V100" s="5">
        <f t="shared" si="79"/>
        <v>0</v>
      </c>
      <c r="W100" s="5"/>
      <c r="X100" s="10">
        <f t="shared" si="126"/>
        <v>10</v>
      </c>
      <c r="Y100" s="12">
        <f t="shared" si="80"/>
        <v>8.8029665372275847</v>
      </c>
      <c r="Z100" s="8">
        <f t="shared" si="81"/>
        <v>8.8029665372275847</v>
      </c>
      <c r="AA100" s="13">
        <f t="shared" si="127"/>
        <v>8.7033923094492618</v>
      </c>
      <c r="AB100" s="5">
        <f t="shared" si="82"/>
        <v>8.7033923094492618</v>
      </c>
      <c r="AC100" s="5"/>
      <c r="AD100" s="16">
        <f t="shared" si="83"/>
        <v>2.5</v>
      </c>
      <c r="AE100" s="10">
        <f t="shared" si="128"/>
        <v>0</v>
      </c>
      <c r="AF100">
        <f t="shared" si="84"/>
        <v>0</v>
      </c>
      <c r="AG100" s="13">
        <f t="shared" si="85"/>
        <v>0</v>
      </c>
      <c r="AH100" s="13"/>
      <c r="AI100" s="14">
        <f t="shared" si="86"/>
        <v>171.00000000000003</v>
      </c>
      <c r="AJ100" s="4">
        <f t="shared" si="87"/>
        <v>189.00000000000003</v>
      </c>
      <c r="AK100" s="4">
        <f t="shared" si="88"/>
        <v>171.00000000000003</v>
      </c>
      <c r="AL100" s="15">
        <f t="shared" si="89"/>
        <v>49.97222206151293</v>
      </c>
      <c r="AM100" s="7">
        <f t="shared" si="90"/>
        <v>49.97222206151293</v>
      </c>
      <c r="AN100" s="7">
        <f t="shared" si="142"/>
        <v>49.97222206151293</v>
      </c>
      <c r="AO100" s="15">
        <f t="shared" si="91"/>
        <v>49.97222206151293</v>
      </c>
      <c r="AP100" s="17">
        <f t="shared" si="92"/>
        <v>49.872647833734604</v>
      </c>
      <c r="AQ100" s="15">
        <f t="shared" si="93"/>
        <v>48.281756418619082</v>
      </c>
      <c r="AR100" s="15">
        <f t="shared" si="94"/>
        <v>48.281756418619082</v>
      </c>
      <c r="AS100" s="15"/>
      <c r="AT100" s="12">
        <f t="shared" si="129"/>
        <v>0</v>
      </c>
      <c r="AU100" s="12">
        <f t="shared" si="95"/>
        <v>0</v>
      </c>
      <c r="AV100" s="12">
        <f t="shared" si="96"/>
        <v>0</v>
      </c>
      <c r="AW100" s="12">
        <f t="shared" si="97"/>
        <v>0</v>
      </c>
      <c r="AX100" s="8"/>
      <c r="AY100" s="13">
        <f>INDEX(Klima!$B$1:$E$520,MATCH(Vandbalance!$F100,Klima!$B$1:$B$520,0),MATCH(Vandbalance!$AY$11,Klima!$B$1:$E$1,0))</f>
        <v>0</v>
      </c>
      <c r="AZ100" s="13">
        <f t="shared" si="130"/>
        <v>0</v>
      </c>
      <c r="BA100" s="13">
        <f t="shared" si="98"/>
        <v>0</v>
      </c>
      <c r="BC100" s="16">
        <f>INDEX(Klima!$B$1:$E$520,MATCH(Vandbalance!$F100,Klima!$B$1:$B$520,0),MATCH($BC$11,Klima!$B$1:$E$1,0))</f>
        <v>2</v>
      </c>
      <c r="BD100" s="16"/>
      <c r="BE100" s="16">
        <f t="shared" si="99"/>
        <v>9.9574227778323601E-2</v>
      </c>
      <c r="BF100" s="16">
        <f t="shared" si="100"/>
        <v>1.9004257722216764</v>
      </c>
      <c r="BG100" s="16">
        <f t="shared" si="101"/>
        <v>1.9004257722216764</v>
      </c>
      <c r="BH100" s="16">
        <f t="shared" si="102"/>
        <v>0</v>
      </c>
      <c r="BI100" s="2"/>
      <c r="BJ100" s="16">
        <f t="shared" si="103"/>
        <v>9.9574227778323601E-2</v>
      </c>
      <c r="BK100" s="5">
        <f t="shared" si="131"/>
        <v>8.8065624993565663</v>
      </c>
      <c r="BL100" s="5">
        <f t="shared" si="104"/>
        <v>8.8065624993565663</v>
      </c>
      <c r="BM100" s="5">
        <f t="shared" si="105"/>
        <v>41.169255524285347</v>
      </c>
      <c r="BN100" s="5">
        <f t="shared" si="132"/>
        <v>3.5959621289817501E-3</v>
      </c>
      <c r="BO100" s="5">
        <f t="shared" si="106"/>
        <v>49.97222206151293</v>
      </c>
      <c r="BP100" s="5">
        <f t="shared" si="107"/>
        <v>8.8065624993565663</v>
      </c>
      <c r="BQ100" s="5"/>
      <c r="BR100" s="16">
        <f t="shared" si="108"/>
        <v>0</v>
      </c>
      <c r="BS100" s="5">
        <f t="shared" si="109"/>
        <v>0</v>
      </c>
      <c r="BT100" s="5"/>
      <c r="BU100" s="13">
        <f t="shared" si="110"/>
        <v>0</v>
      </c>
      <c r="BV100" s="5">
        <f t="shared" si="111"/>
        <v>0</v>
      </c>
      <c r="BW100" s="5"/>
      <c r="BX100" s="13">
        <f t="shared" si="112"/>
        <v>0</v>
      </c>
      <c r="BY100" s="5"/>
      <c r="BZ100" s="16">
        <f t="shared" si="113"/>
        <v>1.9004257722216764</v>
      </c>
      <c r="CA100" s="16"/>
      <c r="CB100" s="29">
        <f t="shared" si="114"/>
        <v>0</v>
      </c>
      <c r="CC100" s="28">
        <f t="shared" si="115"/>
        <v>0</v>
      </c>
      <c r="CD100" s="28"/>
      <c r="CE100" s="16">
        <f t="shared" si="116"/>
        <v>1.59089141511552</v>
      </c>
      <c r="CF100" s="31">
        <f t="shared" si="117"/>
        <v>49.872647833734604</v>
      </c>
      <c r="CG100" s="20"/>
      <c r="CH100" s="16">
        <f t="shared" si="118"/>
        <v>1.59089141511552</v>
      </c>
      <c r="CI100" s="2">
        <f t="shared" si="133"/>
        <v>1.59089141511552</v>
      </c>
      <c r="CJ100" s="5"/>
      <c r="CK100" s="13">
        <f t="shared" si="119"/>
        <v>1.6904656428938436</v>
      </c>
      <c r="CL100" s="13"/>
      <c r="CM100" s="13">
        <f t="shared" si="134"/>
        <v>0</v>
      </c>
      <c r="CN100" s="5">
        <f t="shared" si="120"/>
        <v>0</v>
      </c>
      <c r="CO100" s="5">
        <f t="shared" si="121"/>
        <v>0</v>
      </c>
      <c r="CP100" s="5"/>
      <c r="CQ100" s="13">
        <f t="shared" si="135"/>
        <v>0</v>
      </c>
      <c r="CR100" s="5">
        <f t="shared" si="122"/>
        <v>0</v>
      </c>
      <c r="CS100" s="5">
        <f t="shared" si="123"/>
        <v>0</v>
      </c>
      <c r="CT100" s="5"/>
      <c r="CU100">
        <f>INDEX(Tilladeligt_underskud,MATCH('Afgrødemodel 1'!$AU$2,Konstanter!$A$75:$A$90,0),MATCH('Afgrødemodel 1'!M96,Konstanter!$B$73:$F$73,0))</f>
        <v>60</v>
      </c>
      <c r="CV100">
        <f>INDEX(Utilladeligt_underskud,MATCH('Afgrødemodel 1'!$AU$2,Konstanter!$I$75:$I$90,0),MATCH('Afgrødemodel 1'!M96,Konstanter!$J$73:$N$73,0))</f>
        <v>80</v>
      </c>
      <c r="CW100">
        <f t="shared" si="136"/>
        <v>102.60000000000001</v>
      </c>
      <c r="CX100">
        <f t="shared" si="137"/>
        <v>136.80000000000004</v>
      </c>
      <c r="CY100" s="8">
        <f t="shared" si="138"/>
        <v>122.71824358138095</v>
      </c>
      <c r="CZ100" s="8">
        <f t="shared" si="139"/>
        <v>122.71824358138095</v>
      </c>
      <c r="DA100" s="8">
        <f t="shared" si="140"/>
        <v>122.71824358138095</v>
      </c>
    </row>
    <row r="101" spans="4:105" x14ac:dyDescent="0.2">
      <c r="D101" s="18">
        <f t="shared" si="141"/>
        <v>43278</v>
      </c>
      <c r="E101" s="18" t="str">
        <f>IF(G101=1,'Ark4'!$C$4,IF(G101=2,'Ark4'!$C$5,IF(G101=3,'Ark4'!$C$6,IF(G101=4,'Ark4'!$C$7,""))))</f>
        <v>Vårbyg</v>
      </c>
      <c r="F101" s="8">
        <f t="shared" si="124"/>
        <v>43278</v>
      </c>
      <c r="G101" s="2">
        <f>IF(AND($D101&gt;='Ark4'!$D$4,Vandbalance!$D101&lt;='Ark4'!$E$4),1,IF(AND(Vandbalance!$D101&gt;='Ark4'!$D$5,Vandbalance!$D101&lt;='Ark4'!$E$5),2,IF(AND(Vandbalance!$D101&gt;='Ark4'!$D$6,Vandbalance!$D101&lt;='Ark4'!$E$6),3,IF(AND(Vandbalance!$D101&gt;='Ark4'!$D$7,Vandbalance!$D101&lt;='Ark4'!$E$7),4,""))))</f>
        <v>1</v>
      </c>
      <c r="H101" s="2">
        <f t="shared" si="125"/>
        <v>5</v>
      </c>
      <c r="I101" s="2">
        <f>IF(G101=1,VLOOKUP($D101,'Afgrødemodel 1'!$AA$10:$AB$405,2,FALSE),IF(G101=2,VLOOKUP($D101,'Afgrødemodel 2'!$AA$10:$AB$405,2,FALSE),IF(G101=3,VLOOKUP($D101,'Afgrødemodel 3'!$AA$10:$AB$405,2,FALSE),IF(G101=4,VLOOKUP($D101,'Afgrødemodel 4'!$AA$10:$AB$405,2,FALSE),""))))</f>
        <v>5</v>
      </c>
      <c r="J101" s="2">
        <f>IF(G101=1,VLOOKUP($D101,'Afgrødemodel 1'!$AH$10:$AJ$405,3,FALSE),IF(G101=2,VLOOKUP($D101,'Afgrødemodel 2'!$AH$10:$AJ$405,3,FALSE),IF(G101=3,VLOOKUP($D101,'Afgrødemodel 3'!$AH$10:$AJ$405,3,FALSE),IF(G101=4,VLOOKUP($D101,'Afgrødemodel 4'!$AH$10:$AJ$405,3,FALSE),0))))</f>
        <v>0</v>
      </c>
      <c r="K101" s="2">
        <f>IF(G101=1,VLOOKUP($D101,'Afgrødemodel 1'!$AQ$10:$AR$405,2,FALSE),IF(G101=2,VLOOKUP($D101,'Afgrødemodel 2'!$AQ$10:$AR$405,2,FALSE),IF(G101=3,VLOOKUP($D101,'Afgrødemodel 3'!$AQ$10:$AR$405,2,FALSE),IF(G101=4,VLOOKUP($D101,'Afgrødemodel 4'!$AQ$10:$AR$405,2,FALSE),0))))</f>
        <v>900</v>
      </c>
      <c r="L101">
        <f>IF('Afgrødemodel 1'!$BB$4=0,300,'Afgrødemodel 1'!$BB$4)</f>
        <v>300</v>
      </c>
      <c r="M101">
        <f>IF(G101=1,MIN('Afgrødemodel 1'!$AW$44,'Afgrødemodel 1'!$AW$48),IF(G101=2,MIN('Afgrødemodel 2'!$AW$44,'Afgrødemodel 2'!$AW$48),IF(G101=3,MIN('Afgrødemodel 3'!$AW$44,'Afgrødemodel 3'!$AW$48),IF(G101=4,MIN('Afgrødemodel 4'!$AW$44,'Afgrødemodel 4'!$AW$48),""))))</f>
        <v>900</v>
      </c>
      <c r="N101" s="13">
        <f t="shared" si="72"/>
        <v>0</v>
      </c>
      <c r="O101" s="5">
        <f t="shared" si="73"/>
        <v>0</v>
      </c>
      <c r="P101" s="13">
        <f t="shared" si="74"/>
        <v>0</v>
      </c>
      <c r="Q101" s="13">
        <f t="shared" si="75"/>
        <v>0</v>
      </c>
      <c r="R101" s="20"/>
      <c r="S101" s="13">
        <f t="shared" si="76"/>
        <v>0</v>
      </c>
      <c r="T101" s="13">
        <f t="shared" si="77"/>
        <v>0</v>
      </c>
      <c r="U101" s="13">
        <f t="shared" si="78"/>
        <v>0</v>
      </c>
      <c r="V101" s="5">
        <f t="shared" si="79"/>
        <v>0</v>
      </c>
      <c r="W101" s="5"/>
      <c r="X101" s="10">
        <f t="shared" si="126"/>
        <v>10</v>
      </c>
      <c r="Y101" s="12">
        <f t="shared" si="80"/>
        <v>8.7033923094492618</v>
      </c>
      <c r="Z101" s="8">
        <f t="shared" si="81"/>
        <v>8.7033923094492618</v>
      </c>
      <c r="AA101" s="13">
        <f t="shared" si="127"/>
        <v>8.5695342920486084</v>
      </c>
      <c r="AB101" s="5">
        <f t="shared" si="82"/>
        <v>8.5695342920486084</v>
      </c>
      <c r="AC101" s="5"/>
      <c r="AD101" s="16">
        <f t="shared" si="83"/>
        <v>2.5</v>
      </c>
      <c r="AE101" s="10">
        <f t="shared" si="128"/>
        <v>0</v>
      </c>
      <c r="AF101">
        <f t="shared" si="84"/>
        <v>0</v>
      </c>
      <c r="AG101" s="13">
        <f t="shared" si="85"/>
        <v>0</v>
      </c>
      <c r="AH101" s="13"/>
      <c r="AI101" s="14">
        <f t="shared" si="86"/>
        <v>171.00000000000003</v>
      </c>
      <c r="AJ101" s="4">
        <f t="shared" si="87"/>
        <v>189.00000000000003</v>
      </c>
      <c r="AK101" s="4">
        <f t="shared" si="88"/>
        <v>171.00000000000003</v>
      </c>
      <c r="AL101" s="15">
        <f t="shared" si="89"/>
        <v>48.281756418619082</v>
      </c>
      <c r="AM101" s="7">
        <f t="shared" si="90"/>
        <v>48.281756418619082</v>
      </c>
      <c r="AN101" s="7">
        <f t="shared" si="142"/>
        <v>48.281756418619082</v>
      </c>
      <c r="AO101" s="15">
        <f t="shared" si="91"/>
        <v>48.281756418619082</v>
      </c>
      <c r="AP101" s="17">
        <f t="shared" si="92"/>
        <v>48.147898401218427</v>
      </c>
      <c r="AQ101" s="15">
        <f t="shared" si="93"/>
        <v>46.293221364676455</v>
      </c>
      <c r="AR101" s="15">
        <f t="shared" si="94"/>
        <v>46.293221364676455</v>
      </c>
      <c r="AS101" s="15"/>
      <c r="AT101" s="12">
        <f t="shared" si="129"/>
        <v>0</v>
      </c>
      <c r="AU101" s="12">
        <f t="shared" si="95"/>
        <v>0</v>
      </c>
      <c r="AV101" s="12">
        <f t="shared" si="96"/>
        <v>0</v>
      </c>
      <c r="AW101" s="12">
        <f t="shared" si="97"/>
        <v>0</v>
      </c>
      <c r="AX101" s="8"/>
      <c r="AY101" s="13">
        <f>INDEX(Klima!$B$1:$E$520,MATCH(Vandbalance!$F101,Klima!$B$1:$B$520,0),MATCH(Vandbalance!$AY$11,Klima!$B$1:$E$1,0))</f>
        <v>0</v>
      </c>
      <c r="AZ101" s="13">
        <f t="shared" si="130"/>
        <v>0</v>
      </c>
      <c r="BA101" s="13">
        <f t="shared" si="98"/>
        <v>0</v>
      </c>
      <c r="BC101" s="16">
        <f>INDEX(Klima!$B$1:$E$520,MATCH(Vandbalance!$F101,Klima!$B$1:$B$520,0),MATCH($BC$11,Klima!$B$1:$E$1,0))</f>
        <v>2.6886076927185001</v>
      </c>
      <c r="BD101" s="16"/>
      <c r="BE101" s="16">
        <f t="shared" si="99"/>
        <v>0.13385801740065251</v>
      </c>
      <c r="BF101" s="16">
        <f t="shared" si="100"/>
        <v>2.5547496753178476</v>
      </c>
      <c r="BG101" s="16">
        <f t="shared" si="101"/>
        <v>2.5547496753178476</v>
      </c>
      <c r="BH101" s="16">
        <f t="shared" si="102"/>
        <v>0</v>
      </c>
      <c r="BI101" s="2"/>
      <c r="BJ101" s="16">
        <f t="shared" si="103"/>
        <v>0.13385801740065251</v>
      </c>
      <c r="BK101" s="5">
        <f t="shared" si="131"/>
        <v>8.7080395737927834</v>
      </c>
      <c r="BL101" s="5">
        <f t="shared" si="104"/>
        <v>8.7080395737927834</v>
      </c>
      <c r="BM101" s="5">
        <f t="shared" si="105"/>
        <v>39.578364109169819</v>
      </c>
      <c r="BN101" s="5">
        <f t="shared" si="132"/>
        <v>4.6472643435215904E-3</v>
      </c>
      <c r="BO101" s="5">
        <f t="shared" si="106"/>
        <v>48.281756418619082</v>
      </c>
      <c r="BP101" s="5">
        <f t="shared" si="107"/>
        <v>8.7080395737927834</v>
      </c>
      <c r="BQ101" s="5"/>
      <c r="BR101" s="16">
        <f t="shared" si="108"/>
        <v>0</v>
      </c>
      <c r="BS101" s="5">
        <f t="shared" si="109"/>
        <v>0</v>
      </c>
      <c r="BT101" s="5"/>
      <c r="BU101" s="13">
        <f t="shared" si="110"/>
        <v>0</v>
      </c>
      <c r="BV101" s="5">
        <f t="shared" si="111"/>
        <v>0</v>
      </c>
      <c r="BW101" s="5"/>
      <c r="BX101" s="13">
        <f t="shared" si="112"/>
        <v>0</v>
      </c>
      <c r="BY101" s="5"/>
      <c r="BZ101" s="16">
        <f t="shared" si="113"/>
        <v>2.5547496753178476</v>
      </c>
      <c r="CA101" s="16"/>
      <c r="CB101" s="29">
        <f t="shared" si="114"/>
        <v>0</v>
      </c>
      <c r="CC101" s="28">
        <f t="shared" si="115"/>
        <v>0</v>
      </c>
      <c r="CD101" s="28"/>
      <c r="CE101" s="16">
        <f t="shared" si="116"/>
        <v>1.8546770365419707</v>
      </c>
      <c r="CF101" s="31">
        <f t="shared" si="117"/>
        <v>48.147898401218427</v>
      </c>
      <c r="CG101" s="20"/>
      <c r="CH101" s="16">
        <f t="shared" si="118"/>
        <v>1.8546770365419707</v>
      </c>
      <c r="CI101" s="2">
        <f t="shared" si="133"/>
        <v>1.8546770365419707</v>
      </c>
      <c r="CJ101" s="5"/>
      <c r="CK101" s="13">
        <f t="shared" si="119"/>
        <v>1.9885350539426232</v>
      </c>
      <c r="CL101" s="13"/>
      <c r="CM101" s="13">
        <f t="shared" si="134"/>
        <v>0</v>
      </c>
      <c r="CN101" s="5">
        <f t="shared" si="120"/>
        <v>0</v>
      </c>
      <c r="CO101" s="5">
        <f t="shared" si="121"/>
        <v>0</v>
      </c>
      <c r="CP101" s="5"/>
      <c r="CQ101" s="13">
        <f t="shared" si="135"/>
        <v>0</v>
      </c>
      <c r="CR101" s="5">
        <f t="shared" si="122"/>
        <v>0</v>
      </c>
      <c r="CS101" s="5">
        <f t="shared" si="123"/>
        <v>0</v>
      </c>
      <c r="CT101" s="5"/>
      <c r="CU101">
        <f>INDEX(Tilladeligt_underskud,MATCH('Afgrødemodel 1'!$AU$2,Konstanter!$A$75:$A$90,0),MATCH('Afgrødemodel 1'!M97,Konstanter!$B$73:$F$73,0))</f>
        <v>60</v>
      </c>
      <c r="CV101">
        <f>INDEX(Utilladeligt_underskud,MATCH('Afgrødemodel 1'!$AU$2,Konstanter!$I$75:$I$90,0),MATCH('Afgrødemodel 1'!M97,Konstanter!$J$73:$N$73,0))</f>
        <v>80</v>
      </c>
      <c r="CW101">
        <f t="shared" si="136"/>
        <v>102.60000000000001</v>
      </c>
      <c r="CX101">
        <f t="shared" si="137"/>
        <v>136.80000000000004</v>
      </c>
      <c r="CY101" s="8">
        <f t="shared" si="138"/>
        <v>124.70677863532357</v>
      </c>
      <c r="CZ101" s="8">
        <f t="shared" si="139"/>
        <v>124.70677863532357</v>
      </c>
      <c r="DA101" s="8">
        <f t="shared" si="140"/>
        <v>124.70677863532357</v>
      </c>
    </row>
    <row r="102" spans="4:105" x14ac:dyDescent="0.2">
      <c r="D102" s="18">
        <f t="shared" si="141"/>
        <v>43279</v>
      </c>
      <c r="E102" s="18" t="str">
        <f>IF(G102=1,'Ark4'!$C$4,IF(G102=2,'Ark4'!$C$5,IF(G102=3,'Ark4'!$C$6,IF(G102=4,'Ark4'!$C$7,""))))</f>
        <v>Vårbyg</v>
      </c>
      <c r="F102" s="8">
        <f t="shared" si="124"/>
        <v>43279</v>
      </c>
      <c r="G102" s="2">
        <f>IF(AND($D102&gt;='Ark4'!$D$4,Vandbalance!$D102&lt;='Ark4'!$E$4),1,IF(AND(Vandbalance!$D102&gt;='Ark4'!$D$5,Vandbalance!$D102&lt;='Ark4'!$E$5),2,IF(AND(Vandbalance!$D102&gt;='Ark4'!$D$6,Vandbalance!$D102&lt;='Ark4'!$E$6),3,IF(AND(Vandbalance!$D102&gt;='Ark4'!$D$7,Vandbalance!$D102&lt;='Ark4'!$E$7),4,""))))</f>
        <v>1</v>
      </c>
      <c r="H102" s="2">
        <f t="shared" si="125"/>
        <v>5</v>
      </c>
      <c r="I102" s="2">
        <f>IF(G102=1,VLOOKUP($D102,'Afgrødemodel 1'!$AA$10:$AB$405,2,FALSE),IF(G102=2,VLOOKUP($D102,'Afgrødemodel 2'!$AA$10:$AB$405,2,FALSE),IF(G102=3,VLOOKUP($D102,'Afgrødemodel 3'!$AA$10:$AB$405,2,FALSE),IF(G102=4,VLOOKUP($D102,'Afgrødemodel 4'!$AA$10:$AB$405,2,FALSE),""))))</f>
        <v>5</v>
      </c>
      <c r="J102" s="2">
        <f>IF(G102=1,VLOOKUP($D102,'Afgrødemodel 1'!$AH$10:$AJ$405,3,FALSE),IF(G102=2,VLOOKUP($D102,'Afgrødemodel 2'!$AH$10:$AJ$405,3,FALSE),IF(G102=3,VLOOKUP($D102,'Afgrødemodel 3'!$AH$10:$AJ$405,3,FALSE),IF(G102=4,VLOOKUP($D102,'Afgrødemodel 4'!$AH$10:$AJ$405,3,FALSE),0))))</f>
        <v>0</v>
      </c>
      <c r="K102" s="2">
        <f>IF(G102=1,VLOOKUP($D102,'Afgrødemodel 1'!$AQ$10:$AR$405,2,FALSE),IF(G102=2,VLOOKUP($D102,'Afgrødemodel 2'!$AQ$10:$AR$405,2,FALSE),IF(G102=3,VLOOKUP($D102,'Afgrødemodel 3'!$AQ$10:$AR$405,2,FALSE),IF(G102=4,VLOOKUP($D102,'Afgrødemodel 4'!$AQ$10:$AR$405,2,FALSE),0))))</f>
        <v>900</v>
      </c>
      <c r="L102">
        <f>IF('Afgrødemodel 1'!$BB$4=0,300,'Afgrødemodel 1'!$BB$4)</f>
        <v>300</v>
      </c>
      <c r="M102">
        <f>IF(G102=1,MIN('Afgrødemodel 1'!$AW$44,'Afgrødemodel 1'!$AW$48),IF(G102=2,MIN('Afgrødemodel 2'!$AW$44,'Afgrødemodel 2'!$AW$48),IF(G102=3,MIN('Afgrødemodel 3'!$AW$44,'Afgrødemodel 3'!$AW$48),IF(G102=4,MIN('Afgrødemodel 4'!$AW$44,'Afgrødemodel 4'!$AW$48),""))))</f>
        <v>900</v>
      </c>
      <c r="N102" s="13">
        <f t="shared" si="72"/>
        <v>0</v>
      </c>
      <c r="O102" s="5">
        <f t="shared" si="73"/>
        <v>0</v>
      </c>
      <c r="P102" s="13">
        <f t="shared" si="74"/>
        <v>0</v>
      </c>
      <c r="Q102" s="13">
        <f t="shared" si="75"/>
        <v>0</v>
      </c>
      <c r="R102" s="20"/>
      <c r="S102" s="13">
        <f t="shared" si="76"/>
        <v>0</v>
      </c>
      <c r="T102" s="13">
        <f t="shared" si="77"/>
        <v>0</v>
      </c>
      <c r="U102" s="13">
        <f t="shared" si="78"/>
        <v>0</v>
      </c>
      <c r="V102" s="5">
        <f t="shared" si="79"/>
        <v>0</v>
      </c>
      <c r="W102" s="5"/>
      <c r="X102" s="10">
        <f t="shared" si="126"/>
        <v>10</v>
      </c>
      <c r="Y102" s="12">
        <f t="shared" si="80"/>
        <v>8.5695342920486084</v>
      </c>
      <c r="Z102" s="8">
        <f t="shared" si="81"/>
        <v>8.5695342920486084</v>
      </c>
      <c r="AA102" s="13">
        <f t="shared" si="127"/>
        <v>8.4228198565071253</v>
      </c>
      <c r="AB102" s="5">
        <f t="shared" si="82"/>
        <v>8.4228198565071253</v>
      </c>
      <c r="AC102" s="5"/>
      <c r="AD102" s="16">
        <f t="shared" si="83"/>
        <v>2.5</v>
      </c>
      <c r="AE102" s="10">
        <f t="shared" si="128"/>
        <v>0</v>
      </c>
      <c r="AF102">
        <f t="shared" si="84"/>
        <v>0</v>
      </c>
      <c r="AG102" s="13">
        <f t="shared" si="85"/>
        <v>0</v>
      </c>
      <c r="AH102" s="13"/>
      <c r="AI102" s="14">
        <f t="shared" si="86"/>
        <v>171.00000000000003</v>
      </c>
      <c r="AJ102" s="4">
        <f t="shared" si="87"/>
        <v>189.00000000000003</v>
      </c>
      <c r="AK102" s="4">
        <f t="shared" si="88"/>
        <v>171.00000000000003</v>
      </c>
      <c r="AL102" s="15">
        <f t="shared" si="89"/>
        <v>46.293221364676455</v>
      </c>
      <c r="AM102" s="7">
        <f t="shared" si="90"/>
        <v>46.293221364676455</v>
      </c>
      <c r="AN102" s="7">
        <f t="shared" si="142"/>
        <v>46.293221364676455</v>
      </c>
      <c r="AO102" s="15">
        <f t="shared" si="91"/>
        <v>46.293221364676455</v>
      </c>
      <c r="AP102" s="17">
        <f t="shared" si="92"/>
        <v>46.146506929134972</v>
      </c>
      <c r="AQ102" s="15">
        <f t="shared" si="93"/>
        <v>44.256947701358165</v>
      </c>
      <c r="AR102" s="15">
        <f t="shared" si="94"/>
        <v>44.256947701358165</v>
      </c>
      <c r="AS102" s="15"/>
      <c r="AT102" s="12">
        <f t="shared" si="129"/>
        <v>0</v>
      </c>
      <c r="AU102" s="12">
        <f t="shared" si="95"/>
        <v>0</v>
      </c>
      <c r="AV102" s="12">
        <f t="shared" si="96"/>
        <v>0</v>
      </c>
      <c r="AW102" s="12">
        <f t="shared" si="97"/>
        <v>0</v>
      </c>
      <c r="AX102" s="8"/>
      <c r="AY102" s="13">
        <f>INDEX(Klima!$B$1:$E$520,MATCH(Vandbalance!$F102,Klima!$B$1:$B$520,0),MATCH(Vandbalance!$AY$11,Klima!$B$1:$E$1,0))</f>
        <v>0</v>
      </c>
      <c r="AZ102" s="13">
        <f t="shared" si="130"/>
        <v>0</v>
      </c>
      <c r="BA102" s="13">
        <f t="shared" si="98"/>
        <v>0</v>
      </c>
      <c r="BC102" s="16">
        <f>INDEX(Klima!$B$1:$E$520,MATCH(Vandbalance!$F102,Klima!$B$1:$B$520,0),MATCH($BC$11,Klima!$B$1:$E$1,0))</f>
        <v>2.9468355178832999</v>
      </c>
      <c r="BD102" s="16"/>
      <c r="BE102" s="16">
        <f t="shared" si="99"/>
        <v>0.14671443554148295</v>
      </c>
      <c r="BF102" s="16">
        <f t="shared" si="100"/>
        <v>2.8001210823418168</v>
      </c>
      <c r="BG102" s="16">
        <f t="shared" si="101"/>
        <v>2.8001210823418168</v>
      </c>
      <c r="BH102" s="16">
        <f t="shared" si="102"/>
        <v>0</v>
      </c>
      <c r="BI102" s="2"/>
      <c r="BJ102" s="16">
        <f t="shared" si="103"/>
        <v>0.14671443554148295</v>
      </c>
      <c r="BK102" s="5">
        <f t="shared" si="131"/>
        <v>8.5743892126235242</v>
      </c>
      <c r="BL102" s="5">
        <f t="shared" si="104"/>
        <v>8.5743892126235242</v>
      </c>
      <c r="BM102" s="5">
        <f t="shared" si="105"/>
        <v>37.723687072627847</v>
      </c>
      <c r="BN102" s="5">
        <f t="shared" si="132"/>
        <v>4.8549205749159044E-3</v>
      </c>
      <c r="BO102" s="5">
        <f t="shared" si="106"/>
        <v>46.293221364676455</v>
      </c>
      <c r="BP102" s="5">
        <f t="shared" si="107"/>
        <v>8.5743892126235242</v>
      </c>
      <c r="BQ102" s="5"/>
      <c r="BR102" s="16">
        <f t="shared" si="108"/>
        <v>0</v>
      </c>
      <c r="BS102" s="5">
        <f t="shared" si="109"/>
        <v>0</v>
      </c>
      <c r="BT102" s="5"/>
      <c r="BU102" s="13">
        <f t="shared" si="110"/>
        <v>0</v>
      </c>
      <c r="BV102" s="5">
        <f t="shared" si="111"/>
        <v>0</v>
      </c>
      <c r="BW102" s="5"/>
      <c r="BX102" s="13">
        <f t="shared" si="112"/>
        <v>0</v>
      </c>
      <c r="BY102" s="5"/>
      <c r="BZ102" s="16">
        <f t="shared" si="113"/>
        <v>2.8001210823418168</v>
      </c>
      <c r="CA102" s="16"/>
      <c r="CB102" s="29">
        <f t="shared" si="114"/>
        <v>0</v>
      </c>
      <c r="CC102" s="28">
        <f t="shared" si="115"/>
        <v>0</v>
      </c>
      <c r="CD102" s="28"/>
      <c r="CE102" s="16">
        <f t="shared" si="116"/>
        <v>1.8895592277768065</v>
      </c>
      <c r="CF102" s="31">
        <f t="shared" si="117"/>
        <v>46.146506929134972</v>
      </c>
      <c r="CG102" s="20"/>
      <c r="CH102" s="16">
        <f t="shared" si="118"/>
        <v>1.8895592277768065</v>
      </c>
      <c r="CI102" s="2">
        <f t="shared" si="133"/>
        <v>1.8895592277768065</v>
      </c>
      <c r="CJ102" s="5"/>
      <c r="CK102" s="13">
        <f t="shared" si="119"/>
        <v>2.0362736633182896</v>
      </c>
      <c r="CL102" s="13"/>
      <c r="CM102" s="13">
        <f t="shared" si="134"/>
        <v>0</v>
      </c>
      <c r="CN102" s="5">
        <f t="shared" si="120"/>
        <v>0</v>
      </c>
      <c r="CO102" s="5">
        <f t="shared" si="121"/>
        <v>0</v>
      </c>
      <c r="CP102" s="5"/>
      <c r="CQ102" s="13">
        <f t="shared" si="135"/>
        <v>0</v>
      </c>
      <c r="CR102" s="5">
        <f t="shared" si="122"/>
        <v>0</v>
      </c>
      <c r="CS102" s="5">
        <f t="shared" si="123"/>
        <v>0</v>
      </c>
      <c r="CT102" s="5"/>
      <c r="CU102">
        <f>INDEX(Tilladeligt_underskud,MATCH('Afgrødemodel 1'!$AU$2,Konstanter!$A$75:$A$90,0),MATCH('Afgrødemodel 1'!M98,Konstanter!$B$73:$F$73,0))</f>
        <v>60</v>
      </c>
      <c r="CV102">
        <f>INDEX(Utilladeligt_underskud,MATCH('Afgrødemodel 1'!$AU$2,Konstanter!$I$75:$I$90,0),MATCH('Afgrødemodel 1'!M98,Konstanter!$J$73:$N$73,0))</f>
        <v>80</v>
      </c>
      <c r="CW102">
        <f t="shared" si="136"/>
        <v>102.60000000000001</v>
      </c>
      <c r="CX102">
        <f t="shared" si="137"/>
        <v>136.80000000000004</v>
      </c>
      <c r="CY102" s="8">
        <f t="shared" si="138"/>
        <v>126.74305229864186</v>
      </c>
      <c r="CZ102" s="8">
        <f t="shared" si="139"/>
        <v>126.74305229864186</v>
      </c>
      <c r="DA102" s="8">
        <f t="shared" si="140"/>
        <v>126.74305229864186</v>
      </c>
    </row>
    <row r="103" spans="4:105" x14ac:dyDescent="0.2">
      <c r="D103" s="18">
        <f t="shared" si="141"/>
        <v>43280</v>
      </c>
      <c r="E103" s="18" t="str">
        <f>IF(G103=1,'Ark4'!$C$4,IF(G103=2,'Ark4'!$C$5,IF(G103=3,'Ark4'!$C$6,IF(G103=4,'Ark4'!$C$7,""))))</f>
        <v>Vårbyg</v>
      </c>
      <c r="F103" s="8">
        <f t="shared" si="124"/>
        <v>43280</v>
      </c>
      <c r="G103" s="2">
        <f>IF(AND($D103&gt;='Ark4'!$D$4,Vandbalance!$D103&lt;='Ark4'!$E$4),1,IF(AND(Vandbalance!$D103&gt;='Ark4'!$D$5,Vandbalance!$D103&lt;='Ark4'!$E$5),2,IF(AND(Vandbalance!$D103&gt;='Ark4'!$D$6,Vandbalance!$D103&lt;='Ark4'!$E$6),3,IF(AND(Vandbalance!$D103&gt;='Ark4'!$D$7,Vandbalance!$D103&lt;='Ark4'!$E$7),4,""))))</f>
        <v>1</v>
      </c>
      <c r="H103" s="2">
        <f t="shared" si="125"/>
        <v>4.9185819070904655</v>
      </c>
      <c r="I103" s="2">
        <f>IF(G103=1,VLOOKUP($D103,'Afgrødemodel 1'!$AA$10:$AB$405,2,FALSE),IF(G103=2,VLOOKUP($D103,'Afgrødemodel 2'!$AA$10:$AB$405,2,FALSE),IF(G103=3,VLOOKUP($D103,'Afgrødemodel 3'!$AA$10:$AB$405,2,FALSE),IF(G103=4,VLOOKUP($D103,'Afgrødemodel 4'!$AA$10:$AB$405,2,FALSE),""))))</f>
        <v>4.8643031784841089</v>
      </c>
      <c r="J103" s="2">
        <f>IF(G103=1,VLOOKUP($D103,'Afgrødemodel 1'!$AH$10:$AJ$405,3,FALSE),IF(G103=2,VLOOKUP($D103,'Afgrødemodel 2'!$AH$10:$AJ$405,3,FALSE),IF(G103=3,VLOOKUP($D103,'Afgrødemodel 3'!$AH$10:$AJ$405,3,FALSE),IF(G103=4,VLOOKUP($D103,'Afgrødemodel 4'!$AH$10:$AJ$405,3,FALSE),0))))</f>
        <v>5.4278728606356526E-2</v>
      </c>
      <c r="K103" s="2">
        <f>IF(G103=1,VLOOKUP($D103,'Afgrødemodel 1'!$AQ$10:$AR$405,2,FALSE),IF(G103=2,VLOOKUP($D103,'Afgrødemodel 2'!$AQ$10:$AR$405,2,FALSE),IF(G103=3,VLOOKUP($D103,'Afgrødemodel 3'!$AQ$10:$AR$405,2,FALSE),IF(G103=4,VLOOKUP($D103,'Afgrødemodel 4'!$AQ$10:$AR$405,2,FALSE),0))))</f>
        <v>900</v>
      </c>
      <c r="L103">
        <f>IF('Afgrødemodel 1'!$BB$4=0,300,'Afgrødemodel 1'!$BB$4)</f>
        <v>300</v>
      </c>
      <c r="M103">
        <f>IF(G103=1,MIN('Afgrødemodel 1'!$AW$44,'Afgrødemodel 1'!$AW$48),IF(G103=2,MIN('Afgrødemodel 2'!$AW$44,'Afgrødemodel 2'!$AW$48),IF(G103=3,MIN('Afgrødemodel 3'!$AW$44,'Afgrødemodel 3'!$AW$48),IF(G103=4,MIN('Afgrødemodel 4'!$AW$44,'Afgrødemodel 4'!$AW$48),""))))</f>
        <v>900</v>
      </c>
      <c r="N103" s="13">
        <f t="shared" si="72"/>
        <v>0</v>
      </c>
      <c r="O103" s="5">
        <f t="shared" si="73"/>
        <v>0</v>
      </c>
      <c r="P103" s="13">
        <f t="shared" si="74"/>
        <v>0</v>
      </c>
      <c r="Q103" s="13">
        <f t="shared" si="75"/>
        <v>0</v>
      </c>
      <c r="R103" s="20"/>
      <c r="S103" s="13">
        <f t="shared" si="76"/>
        <v>0</v>
      </c>
      <c r="T103" s="13">
        <f t="shared" si="77"/>
        <v>0</v>
      </c>
      <c r="U103" s="13">
        <f t="shared" si="78"/>
        <v>0</v>
      </c>
      <c r="V103" s="5">
        <f t="shared" si="79"/>
        <v>0</v>
      </c>
      <c r="W103" s="5"/>
      <c r="X103" s="10">
        <f t="shared" si="126"/>
        <v>10</v>
      </c>
      <c r="Y103" s="12">
        <f t="shared" si="80"/>
        <v>8.4228198565071253</v>
      </c>
      <c r="Z103" s="8">
        <f t="shared" si="81"/>
        <v>8.4228198565071253</v>
      </c>
      <c r="AA103" s="13">
        <f t="shared" si="127"/>
        <v>8.3709372757650158</v>
      </c>
      <c r="AB103" s="5">
        <f t="shared" si="82"/>
        <v>8.3709372757650158</v>
      </c>
      <c r="AC103" s="5"/>
      <c r="AD103" s="16">
        <f t="shared" si="83"/>
        <v>2.4592909535452327</v>
      </c>
      <c r="AE103" s="10">
        <f t="shared" si="128"/>
        <v>0</v>
      </c>
      <c r="AF103">
        <f t="shared" si="84"/>
        <v>0</v>
      </c>
      <c r="AG103" s="13">
        <f t="shared" si="85"/>
        <v>0</v>
      </c>
      <c r="AH103" s="13"/>
      <c r="AI103" s="14">
        <f t="shared" si="86"/>
        <v>171.00000000000003</v>
      </c>
      <c r="AJ103" s="4">
        <f t="shared" si="87"/>
        <v>189.00000000000003</v>
      </c>
      <c r="AK103" s="4">
        <f t="shared" si="88"/>
        <v>171.00000000000003</v>
      </c>
      <c r="AL103" s="15">
        <f t="shared" si="89"/>
        <v>44.256947701358165</v>
      </c>
      <c r="AM103" s="7">
        <f t="shared" si="90"/>
        <v>44.256947701358165</v>
      </c>
      <c r="AN103" s="7">
        <f t="shared" si="142"/>
        <v>44.256947701358165</v>
      </c>
      <c r="AO103" s="15">
        <f t="shared" si="91"/>
        <v>44.256947701358165</v>
      </c>
      <c r="AP103" s="17">
        <f t="shared" si="92"/>
        <v>44.205065120616055</v>
      </c>
      <c r="AQ103" s="15">
        <f t="shared" si="93"/>
        <v>43.304971876393573</v>
      </c>
      <c r="AR103" s="15">
        <f t="shared" si="94"/>
        <v>43.304971876393573</v>
      </c>
      <c r="AS103" s="15"/>
      <c r="AT103" s="12">
        <f t="shared" si="129"/>
        <v>0</v>
      </c>
      <c r="AU103" s="12">
        <f t="shared" si="95"/>
        <v>0</v>
      </c>
      <c r="AV103" s="12">
        <f t="shared" si="96"/>
        <v>0</v>
      </c>
      <c r="AW103" s="12">
        <f t="shared" si="97"/>
        <v>0</v>
      </c>
      <c r="AX103" s="8"/>
      <c r="AY103" s="13">
        <f>INDEX(Klima!$B$1:$E$520,MATCH(Vandbalance!$F103,Klima!$B$1:$B$520,0),MATCH(Vandbalance!$AY$11,Klima!$B$1:$E$1,0))</f>
        <v>0</v>
      </c>
      <c r="AZ103" s="13">
        <f t="shared" si="130"/>
        <v>0</v>
      </c>
      <c r="BA103" s="13">
        <f t="shared" si="98"/>
        <v>0</v>
      </c>
      <c r="BC103" s="16">
        <f>INDEX(Klima!$B$1:$E$520,MATCH(Vandbalance!$F103,Klima!$B$1:$B$520,0),MATCH($BC$11,Klima!$B$1:$E$1,0))</f>
        <v>0.99240505695342995</v>
      </c>
      <c r="BD103" s="16"/>
      <c r="BE103" s="16">
        <f t="shared" si="99"/>
        <v>5.1882580742108643E-2</v>
      </c>
      <c r="BF103" s="16">
        <f t="shared" si="100"/>
        <v>0.94052247621132123</v>
      </c>
      <c r="BG103" s="16">
        <f t="shared" si="101"/>
        <v>0.93880498931965894</v>
      </c>
      <c r="BH103" s="16">
        <f t="shared" si="102"/>
        <v>1.7174868916622898E-3</v>
      </c>
      <c r="BI103" s="2"/>
      <c r="BJ103" s="16">
        <f t="shared" si="103"/>
        <v>5.1882580742108643E-2</v>
      </c>
      <c r="BK103" s="5">
        <f t="shared" si="131"/>
        <v>8.4244507047801367</v>
      </c>
      <c r="BL103" s="5">
        <f t="shared" si="104"/>
        <v>8.4244507047801367</v>
      </c>
      <c r="BM103" s="5">
        <f t="shared" si="105"/>
        <v>35.834127844851039</v>
      </c>
      <c r="BN103" s="5">
        <f t="shared" si="132"/>
        <v>1.6308482730118662E-3</v>
      </c>
      <c r="BO103" s="5">
        <f t="shared" si="106"/>
        <v>44.256947701358165</v>
      </c>
      <c r="BP103" s="5">
        <f t="shared" si="107"/>
        <v>8.4244507047801367</v>
      </c>
      <c r="BQ103" s="5"/>
      <c r="BR103" s="16">
        <f t="shared" si="108"/>
        <v>0</v>
      </c>
      <c r="BS103" s="5">
        <f t="shared" si="109"/>
        <v>0</v>
      </c>
      <c r="BT103" s="5"/>
      <c r="BU103" s="13">
        <f t="shared" si="110"/>
        <v>0</v>
      </c>
      <c r="BV103" s="5">
        <f t="shared" si="111"/>
        <v>0</v>
      </c>
      <c r="BW103" s="5"/>
      <c r="BX103" s="13">
        <f t="shared" si="112"/>
        <v>0</v>
      </c>
      <c r="BY103" s="5"/>
      <c r="BZ103" s="16">
        <f t="shared" si="113"/>
        <v>0.93880498931965894</v>
      </c>
      <c r="CA103" s="16"/>
      <c r="CB103" s="29">
        <f t="shared" si="114"/>
        <v>0</v>
      </c>
      <c r="CC103" s="28">
        <f t="shared" si="115"/>
        <v>0</v>
      </c>
      <c r="CD103" s="28"/>
      <c r="CE103" s="16">
        <f t="shared" si="116"/>
        <v>0.90009324422248105</v>
      </c>
      <c r="CF103" s="31">
        <f t="shared" si="117"/>
        <v>44.205065120616055</v>
      </c>
      <c r="CG103" s="20"/>
      <c r="CH103" s="16">
        <f t="shared" si="118"/>
        <v>0.90009324422248105</v>
      </c>
      <c r="CI103" s="2">
        <f t="shared" si="133"/>
        <v>0.90009324422248105</v>
      </c>
      <c r="CJ103" s="5"/>
      <c r="CK103" s="13">
        <f t="shared" si="119"/>
        <v>0.95197582496458966</v>
      </c>
      <c r="CL103" s="13"/>
      <c r="CM103" s="13">
        <f t="shared" si="134"/>
        <v>0</v>
      </c>
      <c r="CN103" s="5">
        <f t="shared" si="120"/>
        <v>0</v>
      </c>
      <c r="CO103" s="5">
        <f t="shared" si="121"/>
        <v>0</v>
      </c>
      <c r="CP103" s="5"/>
      <c r="CQ103" s="13">
        <f t="shared" si="135"/>
        <v>0</v>
      </c>
      <c r="CR103" s="5">
        <f t="shared" si="122"/>
        <v>0</v>
      </c>
      <c r="CS103" s="5">
        <f t="shared" si="123"/>
        <v>0</v>
      </c>
      <c r="CT103" s="5"/>
      <c r="CU103">
        <f>INDEX(Tilladeligt_underskud,MATCH('Afgrødemodel 1'!$AU$2,Konstanter!$A$75:$A$90,0),MATCH('Afgrødemodel 1'!M99,Konstanter!$B$73:$F$73,0))</f>
        <v>60</v>
      </c>
      <c r="CV103">
        <f>INDEX(Utilladeligt_underskud,MATCH('Afgrødemodel 1'!$AU$2,Konstanter!$I$75:$I$90,0),MATCH('Afgrødemodel 1'!M99,Konstanter!$J$73:$N$73,0))</f>
        <v>80</v>
      </c>
      <c r="CW103">
        <f t="shared" si="136"/>
        <v>102.60000000000001</v>
      </c>
      <c r="CX103">
        <f t="shared" si="137"/>
        <v>136.80000000000004</v>
      </c>
      <c r="CY103" s="8">
        <f t="shared" si="138"/>
        <v>127.69502812360645</v>
      </c>
      <c r="CZ103" s="8">
        <f t="shared" si="139"/>
        <v>127.69502812360645</v>
      </c>
      <c r="DA103" s="8">
        <f t="shared" si="140"/>
        <v>127.69502812360645</v>
      </c>
    </row>
    <row r="104" spans="4:105" x14ac:dyDescent="0.2">
      <c r="D104" s="18">
        <f t="shared" si="141"/>
        <v>43281</v>
      </c>
      <c r="E104" s="18" t="str">
        <f>IF(G104=1,'Ark4'!$C$4,IF(G104=2,'Ark4'!$C$5,IF(G104=3,'Ark4'!$C$6,IF(G104=4,'Ark4'!$C$7,""))))</f>
        <v>Vårbyg</v>
      </c>
      <c r="F104" s="8">
        <f t="shared" si="124"/>
        <v>43281</v>
      </c>
      <c r="G104" s="2">
        <f>IF(AND($D104&gt;='Ark4'!$D$4,Vandbalance!$D104&lt;='Ark4'!$E$4),1,IF(AND(Vandbalance!$D104&gt;='Ark4'!$D$5,Vandbalance!$D104&lt;='Ark4'!$E$5),2,IF(AND(Vandbalance!$D104&gt;='Ark4'!$D$6,Vandbalance!$D104&lt;='Ark4'!$E$6),3,IF(AND(Vandbalance!$D104&gt;='Ark4'!$D$7,Vandbalance!$D104&lt;='Ark4'!$E$7),4,""))))</f>
        <v>1</v>
      </c>
      <c r="H104" s="2">
        <f t="shared" si="125"/>
        <v>4.79315403422983</v>
      </c>
      <c r="I104" s="2">
        <f>IF(G104=1,VLOOKUP($D104,'Afgrødemodel 1'!$AA$10:$AB$405,2,FALSE),IF(G104=2,VLOOKUP($D104,'Afgrødemodel 2'!$AA$10:$AB$405,2,FALSE),IF(G104=3,VLOOKUP($D104,'Afgrødemodel 3'!$AA$10:$AB$405,2,FALSE),IF(G104=4,VLOOKUP($D104,'Afgrødemodel 4'!$AA$10:$AB$405,2,FALSE),""))))</f>
        <v>4.6552567237163833</v>
      </c>
      <c r="J104" s="2">
        <f>IF(G104=1,VLOOKUP($D104,'Afgrødemodel 1'!$AH$10:$AJ$405,3,FALSE),IF(G104=2,VLOOKUP($D104,'Afgrødemodel 2'!$AH$10:$AJ$405,3,FALSE),IF(G104=3,VLOOKUP($D104,'Afgrødemodel 3'!$AH$10:$AJ$405,3,FALSE),IF(G104=4,VLOOKUP($D104,'Afgrødemodel 4'!$AH$10:$AJ$405,3,FALSE),0))))</f>
        <v>0.13789731051344653</v>
      </c>
      <c r="K104" s="2">
        <f>IF(G104=1,VLOOKUP($D104,'Afgrødemodel 1'!$AQ$10:$AR$405,2,FALSE),IF(G104=2,VLOOKUP($D104,'Afgrødemodel 2'!$AQ$10:$AR$405,2,FALSE),IF(G104=3,VLOOKUP($D104,'Afgrødemodel 3'!$AQ$10:$AR$405,2,FALSE),IF(G104=4,VLOOKUP($D104,'Afgrødemodel 4'!$AQ$10:$AR$405,2,FALSE),0))))</f>
        <v>900</v>
      </c>
      <c r="L104">
        <f>IF('Afgrødemodel 1'!$BB$4=0,300,'Afgrødemodel 1'!$BB$4)</f>
        <v>300</v>
      </c>
      <c r="M104">
        <f>IF(G104=1,MIN('Afgrødemodel 1'!$AW$44,'Afgrødemodel 1'!$AW$48),IF(G104=2,MIN('Afgrødemodel 2'!$AW$44,'Afgrødemodel 2'!$AW$48),IF(G104=3,MIN('Afgrødemodel 3'!$AW$44,'Afgrødemodel 3'!$AW$48),IF(G104=4,MIN('Afgrødemodel 4'!$AW$44,'Afgrødemodel 4'!$AW$48),""))))</f>
        <v>900</v>
      </c>
      <c r="N104" s="13">
        <f t="shared" si="72"/>
        <v>0</v>
      </c>
      <c r="O104" s="5">
        <f t="shared" si="73"/>
        <v>0</v>
      </c>
      <c r="P104" s="13">
        <f t="shared" si="74"/>
        <v>0</v>
      </c>
      <c r="Q104" s="13">
        <f t="shared" si="75"/>
        <v>0</v>
      </c>
      <c r="R104" s="20"/>
      <c r="S104" s="13">
        <f t="shared" si="76"/>
        <v>0</v>
      </c>
      <c r="T104" s="13">
        <f t="shared" si="77"/>
        <v>0</v>
      </c>
      <c r="U104" s="13">
        <f t="shared" si="78"/>
        <v>0</v>
      </c>
      <c r="V104" s="5">
        <f t="shared" si="79"/>
        <v>0</v>
      </c>
      <c r="W104" s="5"/>
      <c r="X104" s="10">
        <f t="shared" si="126"/>
        <v>10</v>
      </c>
      <c r="Y104" s="12">
        <f t="shared" si="80"/>
        <v>8.3709372757650158</v>
      </c>
      <c r="Z104" s="8">
        <f t="shared" si="81"/>
        <v>8.3709372757650158</v>
      </c>
      <c r="AA104" s="13">
        <f t="shared" si="127"/>
        <v>8.2655545167839239</v>
      </c>
      <c r="AB104" s="5">
        <f t="shared" si="82"/>
        <v>8.2655545167839239</v>
      </c>
      <c r="AC104" s="5"/>
      <c r="AD104" s="16">
        <f t="shared" si="83"/>
        <v>2.396577017114915</v>
      </c>
      <c r="AE104" s="10">
        <f t="shared" si="128"/>
        <v>0</v>
      </c>
      <c r="AF104">
        <f t="shared" si="84"/>
        <v>0</v>
      </c>
      <c r="AG104" s="13">
        <f t="shared" si="85"/>
        <v>0</v>
      </c>
      <c r="AH104" s="13"/>
      <c r="AI104" s="14">
        <f t="shared" si="86"/>
        <v>171.00000000000003</v>
      </c>
      <c r="AJ104" s="4">
        <f t="shared" si="87"/>
        <v>189.00000000000003</v>
      </c>
      <c r="AK104" s="4">
        <f t="shared" si="88"/>
        <v>171.00000000000003</v>
      </c>
      <c r="AL104" s="15">
        <f t="shared" si="89"/>
        <v>43.304971876393573</v>
      </c>
      <c r="AM104" s="7">
        <f t="shared" si="90"/>
        <v>43.304971876393573</v>
      </c>
      <c r="AN104" s="7">
        <f t="shared" si="142"/>
        <v>43.304971876393573</v>
      </c>
      <c r="AO104" s="15">
        <f t="shared" si="91"/>
        <v>43.304971876393573</v>
      </c>
      <c r="AP104" s="17">
        <f t="shared" si="92"/>
        <v>43.199589117412479</v>
      </c>
      <c r="AQ104" s="15">
        <f t="shared" si="93"/>
        <v>41.778369295472714</v>
      </c>
      <c r="AR104" s="15">
        <f t="shared" si="94"/>
        <v>41.778369295472714</v>
      </c>
      <c r="AS104" s="15"/>
      <c r="AT104" s="12">
        <f t="shared" si="129"/>
        <v>0</v>
      </c>
      <c r="AU104" s="12">
        <f t="shared" si="95"/>
        <v>0</v>
      </c>
      <c r="AV104" s="12">
        <f t="shared" si="96"/>
        <v>0</v>
      </c>
      <c r="AW104" s="12">
        <f t="shared" si="97"/>
        <v>0</v>
      </c>
      <c r="AX104" s="8"/>
      <c r="AY104" s="13">
        <f>INDEX(Klima!$B$1:$E$520,MATCH(Vandbalance!$F104,Klima!$B$1:$B$520,0),MATCH(Vandbalance!$AY$11,Klima!$B$1:$E$1,0))</f>
        <v>0</v>
      </c>
      <c r="AZ104" s="13">
        <f t="shared" si="130"/>
        <v>0</v>
      </c>
      <c r="BA104" s="13">
        <f t="shared" si="98"/>
        <v>0</v>
      </c>
      <c r="BC104" s="16">
        <f>INDEX(Klima!$B$1:$E$520,MATCH(Vandbalance!$F104,Klima!$B$1:$B$520,0),MATCH($BC$11,Klima!$B$1:$E$1,0))</f>
        <v>1.8696202039718599</v>
      </c>
      <c r="BD104" s="16"/>
      <c r="BE104" s="16">
        <f t="shared" si="99"/>
        <v>0.10538275898109201</v>
      </c>
      <c r="BF104" s="16">
        <f t="shared" si="100"/>
        <v>1.7642374449907678</v>
      </c>
      <c r="BG104" s="16">
        <f t="shared" si="101"/>
        <v>1.7551473849006158</v>
      </c>
      <c r="BH104" s="16">
        <f t="shared" si="102"/>
        <v>9.0900600901520079E-3</v>
      </c>
      <c r="BI104" s="2"/>
      <c r="BJ104" s="16">
        <f t="shared" si="103"/>
        <v>0.10538275898109201</v>
      </c>
      <c r="BK104" s="5">
        <f t="shared" si="131"/>
        <v>8.3741666134391863</v>
      </c>
      <c r="BL104" s="5">
        <f t="shared" si="104"/>
        <v>8.3741666134391863</v>
      </c>
      <c r="BM104" s="5">
        <f t="shared" si="105"/>
        <v>34.934034600628557</v>
      </c>
      <c r="BN104" s="5">
        <f t="shared" si="132"/>
        <v>3.2293376741711994E-3</v>
      </c>
      <c r="BO104" s="5">
        <f t="shared" si="106"/>
        <v>43.304971876393573</v>
      </c>
      <c r="BP104" s="5">
        <f t="shared" si="107"/>
        <v>8.3741666134391863</v>
      </c>
      <c r="BQ104" s="5"/>
      <c r="BR104" s="16">
        <f t="shared" si="108"/>
        <v>0</v>
      </c>
      <c r="BS104" s="5">
        <f t="shared" si="109"/>
        <v>0</v>
      </c>
      <c r="BT104" s="5"/>
      <c r="BU104" s="13">
        <f t="shared" si="110"/>
        <v>0</v>
      </c>
      <c r="BV104" s="5">
        <f t="shared" si="111"/>
        <v>0</v>
      </c>
      <c r="BW104" s="5"/>
      <c r="BX104" s="13">
        <f t="shared" si="112"/>
        <v>0</v>
      </c>
      <c r="BY104" s="5"/>
      <c r="BZ104" s="16">
        <f t="shared" si="113"/>
        <v>1.7551473849006158</v>
      </c>
      <c r="CA104" s="16"/>
      <c r="CB104" s="29">
        <f t="shared" si="114"/>
        <v>0</v>
      </c>
      <c r="CC104" s="28">
        <f t="shared" si="115"/>
        <v>0</v>
      </c>
      <c r="CD104" s="28"/>
      <c r="CE104" s="16">
        <f t="shared" si="116"/>
        <v>1.421219821939766</v>
      </c>
      <c r="CF104" s="31">
        <f t="shared" si="117"/>
        <v>43.199589117412479</v>
      </c>
      <c r="CG104" s="20"/>
      <c r="CH104" s="16">
        <f t="shared" si="118"/>
        <v>1.421219821939766</v>
      </c>
      <c r="CI104" s="2">
        <f t="shared" si="133"/>
        <v>1.421219821939766</v>
      </c>
      <c r="CJ104" s="5"/>
      <c r="CK104" s="13">
        <f t="shared" si="119"/>
        <v>1.5266025809208581</v>
      </c>
      <c r="CL104" s="13"/>
      <c r="CM104" s="13">
        <f t="shared" si="134"/>
        <v>0</v>
      </c>
      <c r="CN104" s="5">
        <f t="shared" si="120"/>
        <v>0</v>
      </c>
      <c r="CO104" s="5">
        <f t="shared" si="121"/>
        <v>0</v>
      </c>
      <c r="CP104" s="5"/>
      <c r="CQ104" s="13">
        <f t="shared" si="135"/>
        <v>0</v>
      </c>
      <c r="CR104" s="5">
        <f t="shared" si="122"/>
        <v>0</v>
      </c>
      <c r="CS104" s="5">
        <f t="shared" si="123"/>
        <v>0</v>
      </c>
      <c r="CT104" s="5"/>
      <c r="CU104">
        <f>INDEX(Tilladeligt_underskud,MATCH('Afgrødemodel 1'!$AU$2,Konstanter!$A$75:$A$90,0),MATCH('Afgrødemodel 1'!M100,Konstanter!$B$73:$F$73,0))</f>
        <v>60</v>
      </c>
      <c r="CV104">
        <f>INDEX(Utilladeligt_underskud,MATCH('Afgrødemodel 1'!$AU$2,Konstanter!$I$75:$I$90,0),MATCH('Afgrødemodel 1'!M100,Konstanter!$J$73:$N$73,0))</f>
        <v>80</v>
      </c>
      <c r="CW104">
        <f t="shared" si="136"/>
        <v>102.60000000000001</v>
      </c>
      <c r="CX104">
        <f t="shared" si="137"/>
        <v>136.80000000000004</v>
      </c>
      <c r="CY104" s="8">
        <f t="shared" si="138"/>
        <v>129.22163070452731</v>
      </c>
      <c r="CZ104" s="8">
        <f t="shared" si="139"/>
        <v>129.22163070452731</v>
      </c>
      <c r="DA104" s="8">
        <f t="shared" si="140"/>
        <v>129.22163070452731</v>
      </c>
    </row>
    <row r="105" spans="4:105" x14ac:dyDescent="0.2">
      <c r="D105" s="18">
        <f t="shared" si="141"/>
        <v>43282</v>
      </c>
      <c r="E105" s="18" t="str">
        <f>IF(G105=1,'Ark4'!$C$4,IF(G105=2,'Ark4'!$C$5,IF(G105=3,'Ark4'!$C$6,IF(G105=4,'Ark4'!$C$7,""))))</f>
        <v>Vårbyg</v>
      </c>
      <c r="F105" s="8">
        <f t="shared" si="124"/>
        <v>43282</v>
      </c>
      <c r="G105" s="2">
        <f>IF(AND($D105&gt;='Ark4'!$D$4,Vandbalance!$D105&lt;='Ark4'!$E$4),1,IF(AND(Vandbalance!$D105&gt;='Ark4'!$D$5,Vandbalance!$D105&lt;='Ark4'!$E$5),2,IF(AND(Vandbalance!$D105&gt;='Ark4'!$D$6,Vandbalance!$D105&lt;='Ark4'!$E$6),3,IF(AND(Vandbalance!$D105&gt;='Ark4'!$D$7,Vandbalance!$D105&lt;='Ark4'!$E$7),4,""))))</f>
        <v>1</v>
      </c>
      <c r="H105" s="2">
        <f t="shared" si="125"/>
        <v>4.6713936430317871</v>
      </c>
      <c r="I105" s="2">
        <f>IF(G105=1,VLOOKUP($D105,'Afgrødemodel 1'!$AA$10:$AB$405,2,FALSE),IF(G105=2,VLOOKUP($D105,'Afgrødemodel 2'!$AA$10:$AB$405,2,FALSE),IF(G105=3,VLOOKUP($D105,'Afgrødemodel 3'!$AA$10:$AB$405,2,FALSE),IF(G105=4,VLOOKUP($D105,'Afgrødemodel 4'!$AA$10:$AB$405,2,FALSE),""))))</f>
        <v>4.4523227383863118</v>
      </c>
      <c r="J105" s="2">
        <f>IF(G105=1,VLOOKUP($D105,'Afgrødemodel 1'!$AH$10:$AJ$405,3,FALSE),IF(G105=2,VLOOKUP($D105,'Afgrødemodel 2'!$AH$10:$AJ$405,3,FALSE),IF(G105=3,VLOOKUP($D105,'Afgrødemodel 3'!$AH$10:$AJ$405,3,FALSE),IF(G105=4,VLOOKUP($D105,'Afgrødemodel 4'!$AH$10:$AJ$405,3,FALSE),0))))</f>
        <v>0.21907090464547543</v>
      </c>
      <c r="K105" s="2">
        <f>IF(G105=1,VLOOKUP($D105,'Afgrødemodel 1'!$AQ$10:$AR$405,2,FALSE),IF(G105=2,VLOOKUP($D105,'Afgrødemodel 2'!$AQ$10:$AR$405,2,FALSE),IF(G105=3,VLOOKUP($D105,'Afgrødemodel 3'!$AQ$10:$AR$405,2,FALSE),IF(G105=4,VLOOKUP($D105,'Afgrødemodel 4'!$AQ$10:$AR$405,2,FALSE),0))))</f>
        <v>900</v>
      </c>
      <c r="L105">
        <f>IF('Afgrødemodel 1'!$BB$4=0,300,'Afgrødemodel 1'!$BB$4)</f>
        <v>300</v>
      </c>
      <c r="M105">
        <f>IF(G105=1,MIN('Afgrødemodel 1'!$AW$44,'Afgrødemodel 1'!$AW$48),IF(G105=2,MIN('Afgrødemodel 2'!$AW$44,'Afgrødemodel 2'!$AW$48),IF(G105=3,MIN('Afgrødemodel 3'!$AW$44,'Afgrødemodel 3'!$AW$48),IF(G105=4,MIN('Afgrødemodel 4'!$AW$44,'Afgrødemodel 4'!$AW$48),""))))</f>
        <v>900</v>
      </c>
      <c r="N105" s="13">
        <f t="shared" si="72"/>
        <v>0</v>
      </c>
      <c r="O105" s="5">
        <f t="shared" si="73"/>
        <v>0</v>
      </c>
      <c r="P105" s="13">
        <f t="shared" si="74"/>
        <v>0</v>
      </c>
      <c r="Q105" s="13">
        <f t="shared" si="75"/>
        <v>0</v>
      </c>
      <c r="R105" s="20"/>
      <c r="S105" s="13">
        <f t="shared" si="76"/>
        <v>0</v>
      </c>
      <c r="T105" s="13">
        <f t="shared" si="77"/>
        <v>0</v>
      </c>
      <c r="U105" s="13">
        <f t="shared" si="78"/>
        <v>0</v>
      </c>
      <c r="V105" s="5">
        <f t="shared" si="79"/>
        <v>0</v>
      </c>
      <c r="W105" s="5"/>
      <c r="X105" s="10">
        <f t="shared" si="126"/>
        <v>10</v>
      </c>
      <c r="Y105" s="12">
        <f t="shared" si="80"/>
        <v>8.2655545167839239</v>
      </c>
      <c r="Z105" s="8">
        <f t="shared" si="81"/>
        <v>8.2655545167839239</v>
      </c>
      <c r="AA105" s="13">
        <f t="shared" si="127"/>
        <v>8.1427435987797399</v>
      </c>
      <c r="AB105" s="5">
        <f t="shared" si="82"/>
        <v>8.1427435987797399</v>
      </c>
      <c r="AC105" s="5"/>
      <c r="AD105" s="16">
        <f t="shared" si="83"/>
        <v>2.3356968215158935</v>
      </c>
      <c r="AE105" s="10">
        <f t="shared" si="128"/>
        <v>0</v>
      </c>
      <c r="AF105">
        <f t="shared" si="84"/>
        <v>0</v>
      </c>
      <c r="AG105" s="13">
        <f t="shared" si="85"/>
        <v>0</v>
      </c>
      <c r="AH105" s="13"/>
      <c r="AI105" s="14">
        <f t="shared" si="86"/>
        <v>171.00000000000003</v>
      </c>
      <c r="AJ105" s="4">
        <f t="shared" si="87"/>
        <v>189.00000000000003</v>
      </c>
      <c r="AK105" s="4">
        <f t="shared" si="88"/>
        <v>171.00000000000003</v>
      </c>
      <c r="AL105" s="15">
        <f t="shared" si="89"/>
        <v>41.778369295472714</v>
      </c>
      <c r="AM105" s="7">
        <f t="shared" si="90"/>
        <v>41.778369295472714</v>
      </c>
      <c r="AN105" s="7">
        <f t="shared" si="142"/>
        <v>41.778369295472714</v>
      </c>
      <c r="AO105" s="15">
        <f t="shared" si="91"/>
        <v>41.778369295472714</v>
      </c>
      <c r="AP105" s="17">
        <f t="shared" si="92"/>
        <v>41.65555837746853</v>
      </c>
      <c r="AQ105" s="15">
        <f t="shared" si="93"/>
        <v>40.198979178900863</v>
      </c>
      <c r="AR105" s="15">
        <f t="shared" si="94"/>
        <v>40.198979178900863</v>
      </c>
      <c r="AS105" s="15"/>
      <c r="AT105" s="12">
        <f t="shared" si="129"/>
        <v>0</v>
      </c>
      <c r="AU105" s="12">
        <f t="shared" si="95"/>
        <v>0</v>
      </c>
      <c r="AV105" s="12">
        <f t="shared" si="96"/>
        <v>0</v>
      </c>
      <c r="AW105" s="12">
        <f t="shared" si="97"/>
        <v>0</v>
      </c>
      <c r="AX105" s="8"/>
      <c r="AY105" s="13">
        <f>INDEX(Klima!$B$1:$E$520,MATCH(Vandbalance!$F105,Klima!$B$1:$B$520,0),MATCH(Vandbalance!$AY$11,Klima!$B$1:$E$1,0))</f>
        <v>0</v>
      </c>
      <c r="AZ105" s="13">
        <f t="shared" si="130"/>
        <v>0</v>
      </c>
      <c r="BA105" s="13">
        <f t="shared" si="98"/>
        <v>0</v>
      </c>
      <c r="BC105" s="16">
        <f>INDEX(Klima!$B$1:$E$520,MATCH(Vandbalance!$F105,Klima!$B$1:$B$520,0),MATCH($BC$11,Klima!$B$1:$E$1,0))</f>
        <v>2.0253164768218901</v>
      </c>
      <c r="BD105" s="16"/>
      <c r="BE105" s="16">
        <f t="shared" si="99"/>
        <v>0.12281091800418363</v>
      </c>
      <c r="BF105" s="16">
        <f t="shared" si="100"/>
        <v>1.9025055588177064</v>
      </c>
      <c r="BG105" s="16">
        <f t="shared" si="101"/>
        <v>1.8852540227965953</v>
      </c>
      <c r="BH105" s="16">
        <f t="shared" si="102"/>
        <v>1.725153602111118E-2</v>
      </c>
      <c r="BI105" s="2"/>
      <c r="BJ105" s="16">
        <f t="shared" si="103"/>
        <v>0.12281091800418363</v>
      </c>
      <c r="BK105" s="5">
        <f t="shared" si="131"/>
        <v>8.2691648146329371</v>
      </c>
      <c r="BL105" s="5">
        <f t="shared" si="104"/>
        <v>8.2691648146329371</v>
      </c>
      <c r="BM105" s="5">
        <f t="shared" si="105"/>
        <v>33.512814778688792</v>
      </c>
      <c r="BN105" s="5">
        <f t="shared" si="132"/>
        <v>3.6102978490131065E-3</v>
      </c>
      <c r="BO105" s="5">
        <f t="shared" si="106"/>
        <v>41.778369295472714</v>
      </c>
      <c r="BP105" s="5">
        <f t="shared" si="107"/>
        <v>8.2691648146329371</v>
      </c>
      <c r="BQ105" s="5"/>
      <c r="BR105" s="16">
        <f t="shared" si="108"/>
        <v>0</v>
      </c>
      <c r="BS105" s="5">
        <f t="shared" si="109"/>
        <v>0</v>
      </c>
      <c r="BT105" s="5"/>
      <c r="BU105" s="13">
        <f t="shared" si="110"/>
        <v>0</v>
      </c>
      <c r="BV105" s="5">
        <f t="shared" si="111"/>
        <v>0</v>
      </c>
      <c r="BW105" s="5"/>
      <c r="BX105" s="13">
        <f t="shared" si="112"/>
        <v>0</v>
      </c>
      <c r="BY105" s="5"/>
      <c r="BZ105" s="16">
        <f t="shared" si="113"/>
        <v>1.8852540227965953</v>
      </c>
      <c r="CA105" s="16"/>
      <c r="CB105" s="29">
        <f t="shared" si="114"/>
        <v>0</v>
      </c>
      <c r="CC105" s="28">
        <f t="shared" si="115"/>
        <v>0</v>
      </c>
      <c r="CD105" s="28"/>
      <c r="CE105" s="16">
        <f t="shared" si="116"/>
        <v>1.4565791985676662</v>
      </c>
      <c r="CF105" s="31">
        <f t="shared" si="117"/>
        <v>41.65555837746853</v>
      </c>
      <c r="CG105" s="20"/>
      <c r="CH105" s="16">
        <f t="shared" si="118"/>
        <v>1.4565791985676662</v>
      </c>
      <c r="CI105" s="2">
        <f t="shared" si="133"/>
        <v>1.4565791985676662</v>
      </c>
      <c r="CJ105" s="5"/>
      <c r="CK105" s="13">
        <f t="shared" si="119"/>
        <v>1.5793901165718498</v>
      </c>
      <c r="CL105" s="13"/>
      <c r="CM105" s="13">
        <f t="shared" si="134"/>
        <v>0</v>
      </c>
      <c r="CN105" s="5">
        <f t="shared" si="120"/>
        <v>0</v>
      </c>
      <c r="CO105" s="5">
        <f t="shared" si="121"/>
        <v>0</v>
      </c>
      <c r="CP105" s="5"/>
      <c r="CQ105" s="13">
        <f t="shared" si="135"/>
        <v>0</v>
      </c>
      <c r="CR105" s="5">
        <f t="shared" si="122"/>
        <v>0</v>
      </c>
      <c r="CS105" s="5">
        <f t="shared" si="123"/>
        <v>0</v>
      </c>
      <c r="CT105" s="5"/>
      <c r="CU105">
        <f>INDEX(Tilladeligt_underskud,MATCH('Afgrødemodel 1'!$AU$2,Konstanter!$A$75:$A$90,0),MATCH('Afgrødemodel 1'!M101,Konstanter!$B$73:$F$73,0))</f>
        <v>60</v>
      </c>
      <c r="CV105">
        <f>INDEX(Utilladeligt_underskud,MATCH('Afgrødemodel 1'!$AU$2,Konstanter!$I$75:$I$90,0),MATCH('Afgrødemodel 1'!M101,Konstanter!$J$73:$N$73,0))</f>
        <v>80</v>
      </c>
      <c r="CW105">
        <f t="shared" si="136"/>
        <v>102.60000000000001</v>
      </c>
      <c r="CX105">
        <f t="shared" si="137"/>
        <v>136.80000000000004</v>
      </c>
      <c r="CY105" s="8">
        <f t="shared" si="138"/>
        <v>130.80102082109917</v>
      </c>
      <c r="CZ105" s="8">
        <f t="shared" si="139"/>
        <v>130.80102082109917</v>
      </c>
      <c r="DA105" s="8">
        <f t="shared" si="140"/>
        <v>130.80102082109917</v>
      </c>
    </row>
    <row r="106" spans="4:105" x14ac:dyDescent="0.2">
      <c r="D106" s="18">
        <f t="shared" si="141"/>
        <v>43283</v>
      </c>
      <c r="E106" s="18" t="str">
        <f>IF(G106=1,'Ark4'!$C$4,IF(G106=2,'Ark4'!$C$5,IF(G106=3,'Ark4'!$C$6,IF(G106=4,'Ark4'!$C$7,""))))</f>
        <v>Vårbyg</v>
      </c>
      <c r="F106" s="8">
        <f t="shared" si="124"/>
        <v>43283</v>
      </c>
      <c r="G106" s="2">
        <f>IF(AND($D106&gt;='Ark4'!$D$4,Vandbalance!$D106&lt;='Ark4'!$E$4),1,IF(AND(Vandbalance!$D106&gt;='Ark4'!$D$5,Vandbalance!$D106&lt;='Ark4'!$E$5),2,IF(AND(Vandbalance!$D106&gt;='Ark4'!$D$6,Vandbalance!$D106&lt;='Ark4'!$E$6),3,IF(AND(Vandbalance!$D106&gt;='Ark4'!$D$7,Vandbalance!$D106&lt;='Ark4'!$E$7),4,""))))</f>
        <v>1</v>
      </c>
      <c r="H106" s="2">
        <f t="shared" si="125"/>
        <v>4.5408312958435229</v>
      </c>
      <c r="I106" s="2">
        <f>IF(G106=1,VLOOKUP($D106,'Afgrødemodel 1'!$AA$10:$AB$405,2,FALSE),IF(G106=2,VLOOKUP($D106,'Afgrødemodel 2'!$AA$10:$AB$405,2,FALSE),IF(G106=3,VLOOKUP($D106,'Afgrødemodel 3'!$AA$10:$AB$405,2,FALSE),IF(G106=4,VLOOKUP($D106,'Afgrødemodel 4'!$AA$10:$AB$405,2,FALSE),""))))</f>
        <v>4.2347188264058717</v>
      </c>
      <c r="J106" s="2">
        <f>IF(G106=1,VLOOKUP($D106,'Afgrødemodel 1'!$AH$10:$AJ$405,3,FALSE),IF(G106=2,VLOOKUP($D106,'Afgrødemodel 2'!$AH$10:$AJ$405,3,FALSE),IF(G106=3,VLOOKUP($D106,'Afgrødemodel 3'!$AH$10:$AJ$405,3,FALSE),IF(G106=4,VLOOKUP($D106,'Afgrødemodel 4'!$AH$10:$AJ$405,3,FALSE),0))))</f>
        <v>0.30611246943765125</v>
      </c>
      <c r="K106" s="2">
        <f>IF(G106=1,VLOOKUP($D106,'Afgrødemodel 1'!$AQ$10:$AR$405,2,FALSE),IF(G106=2,VLOOKUP($D106,'Afgrødemodel 2'!$AQ$10:$AR$405,2,FALSE),IF(G106=3,VLOOKUP($D106,'Afgrødemodel 3'!$AQ$10:$AR$405,2,FALSE),IF(G106=4,VLOOKUP($D106,'Afgrødemodel 4'!$AQ$10:$AR$405,2,FALSE),0))))</f>
        <v>900</v>
      </c>
      <c r="L106">
        <f>IF('Afgrødemodel 1'!$BB$4=0,300,'Afgrødemodel 1'!$BB$4)</f>
        <v>300</v>
      </c>
      <c r="M106">
        <f>IF(G106=1,MIN('Afgrødemodel 1'!$AW$44,'Afgrødemodel 1'!$AW$48),IF(G106=2,MIN('Afgrødemodel 2'!$AW$44,'Afgrødemodel 2'!$AW$48),IF(G106=3,MIN('Afgrødemodel 3'!$AW$44,'Afgrødemodel 3'!$AW$48),IF(G106=4,MIN('Afgrødemodel 4'!$AW$44,'Afgrødemodel 4'!$AW$48),""))))</f>
        <v>900</v>
      </c>
      <c r="N106" s="13">
        <f t="shared" si="72"/>
        <v>0</v>
      </c>
      <c r="O106" s="5">
        <f t="shared" si="73"/>
        <v>0</v>
      </c>
      <c r="P106" s="13">
        <f t="shared" si="74"/>
        <v>0</v>
      </c>
      <c r="Q106" s="13">
        <f t="shared" si="75"/>
        <v>0</v>
      </c>
      <c r="R106" s="20"/>
      <c r="S106" s="13">
        <f t="shared" si="76"/>
        <v>0</v>
      </c>
      <c r="T106" s="13">
        <f t="shared" si="77"/>
        <v>0</v>
      </c>
      <c r="U106" s="13">
        <f t="shared" si="78"/>
        <v>0</v>
      </c>
      <c r="V106" s="5">
        <f t="shared" si="79"/>
        <v>0</v>
      </c>
      <c r="W106" s="5"/>
      <c r="X106" s="10">
        <f t="shared" si="126"/>
        <v>10</v>
      </c>
      <c r="Y106" s="12">
        <f t="shared" si="80"/>
        <v>8.1427435987797399</v>
      </c>
      <c r="Z106" s="8">
        <f t="shared" si="81"/>
        <v>8.1427435987797399</v>
      </c>
      <c r="AA106" s="13">
        <f t="shared" si="127"/>
        <v>8.082975289062567</v>
      </c>
      <c r="AB106" s="5">
        <f t="shared" si="82"/>
        <v>8.082975289062567</v>
      </c>
      <c r="AC106" s="5"/>
      <c r="AD106" s="16">
        <f t="shared" si="83"/>
        <v>2.2704156479217614</v>
      </c>
      <c r="AE106" s="10">
        <f t="shared" si="128"/>
        <v>0</v>
      </c>
      <c r="AF106">
        <f t="shared" si="84"/>
        <v>0</v>
      </c>
      <c r="AG106" s="13">
        <f t="shared" si="85"/>
        <v>0</v>
      </c>
      <c r="AH106" s="13"/>
      <c r="AI106" s="14">
        <f t="shared" si="86"/>
        <v>171.00000000000003</v>
      </c>
      <c r="AJ106" s="4">
        <f t="shared" si="87"/>
        <v>189.00000000000003</v>
      </c>
      <c r="AK106" s="4">
        <f t="shared" si="88"/>
        <v>171.00000000000003</v>
      </c>
      <c r="AL106" s="15">
        <f t="shared" si="89"/>
        <v>40.198979178900863</v>
      </c>
      <c r="AM106" s="7">
        <f t="shared" si="90"/>
        <v>40.198979178900863</v>
      </c>
      <c r="AN106" s="7">
        <f t="shared" si="142"/>
        <v>40.198979178900863</v>
      </c>
      <c r="AO106" s="15">
        <f t="shared" si="91"/>
        <v>40.198979178900863</v>
      </c>
      <c r="AP106" s="17">
        <f t="shared" si="92"/>
        <v>40.139210869183692</v>
      </c>
      <c r="AQ106" s="15">
        <f t="shared" si="93"/>
        <v>39.334225363172692</v>
      </c>
      <c r="AR106" s="15">
        <f t="shared" si="94"/>
        <v>39.334225363172692</v>
      </c>
      <c r="AS106" s="15"/>
      <c r="AT106" s="12">
        <f t="shared" si="129"/>
        <v>0</v>
      </c>
      <c r="AU106" s="12">
        <f t="shared" si="95"/>
        <v>0</v>
      </c>
      <c r="AV106" s="12">
        <f t="shared" si="96"/>
        <v>0</v>
      </c>
      <c r="AW106" s="12">
        <f t="shared" si="97"/>
        <v>0</v>
      </c>
      <c r="AX106" s="8"/>
      <c r="AY106" s="13">
        <f>INDEX(Klima!$B$1:$E$520,MATCH(Vandbalance!$F106,Klima!$B$1:$B$520,0),MATCH(Vandbalance!$AY$11,Klima!$B$1:$E$1,0))</f>
        <v>0</v>
      </c>
      <c r="AZ106" s="13">
        <f t="shared" si="130"/>
        <v>0</v>
      </c>
      <c r="BA106" s="13">
        <f t="shared" si="98"/>
        <v>0</v>
      </c>
      <c r="BC106" s="16">
        <f>INDEX(Klima!$B$1:$E$520,MATCH(Vandbalance!$F106,Klima!$B$1:$B$520,0),MATCH($BC$11,Klima!$B$1:$E$1,0))</f>
        <v>0.91139239072799605</v>
      </c>
      <c r="BD106" s="16"/>
      <c r="BE106" s="16">
        <f t="shared" si="99"/>
        <v>5.9768309717172882E-2</v>
      </c>
      <c r="BF106" s="16">
        <f t="shared" si="100"/>
        <v>0.85162408101082321</v>
      </c>
      <c r="BG106" s="16">
        <f t="shared" si="101"/>
        <v>0.83957382571046046</v>
      </c>
      <c r="BH106" s="16">
        <f t="shared" si="102"/>
        <v>1.2050255300362744E-2</v>
      </c>
      <c r="BI106" s="2"/>
      <c r="BJ106" s="16">
        <f t="shared" si="103"/>
        <v>5.9768309717172882E-2</v>
      </c>
      <c r="BK106" s="5">
        <f t="shared" si="131"/>
        <v>8.1444242540573892</v>
      </c>
      <c r="BL106" s="5">
        <f t="shared" si="104"/>
        <v>8.1444242540573892</v>
      </c>
      <c r="BM106" s="5">
        <f t="shared" si="105"/>
        <v>32.056235580121125</v>
      </c>
      <c r="BN106" s="5">
        <f t="shared" si="132"/>
        <v>1.6806552776485403E-3</v>
      </c>
      <c r="BO106" s="5">
        <f t="shared" si="106"/>
        <v>40.198979178900863</v>
      </c>
      <c r="BP106" s="5">
        <f t="shared" si="107"/>
        <v>8.1444242540573892</v>
      </c>
      <c r="BQ106" s="5"/>
      <c r="BR106" s="16">
        <f t="shared" si="108"/>
        <v>0</v>
      </c>
      <c r="BS106" s="5">
        <f t="shared" si="109"/>
        <v>0</v>
      </c>
      <c r="BT106" s="5"/>
      <c r="BU106" s="13">
        <f t="shared" si="110"/>
        <v>0</v>
      </c>
      <c r="BV106" s="5">
        <f t="shared" si="111"/>
        <v>0</v>
      </c>
      <c r="BW106" s="5"/>
      <c r="BX106" s="13">
        <f t="shared" si="112"/>
        <v>0</v>
      </c>
      <c r="BY106" s="5"/>
      <c r="BZ106" s="16">
        <f t="shared" si="113"/>
        <v>0.83957382571046046</v>
      </c>
      <c r="CA106" s="16"/>
      <c r="CB106" s="29">
        <f t="shared" si="114"/>
        <v>0</v>
      </c>
      <c r="CC106" s="28">
        <f t="shared" si="115"/>
        <v>0</v>
      </c>
      <c r="CD106" s="28"/>
      <c r="CE106" s="16">
        <f t="shared" si="116"/>
        <v>0.80498550601099772</v>
      </c>
      <c r="CF106" s="31">
        <f t="shared" si="117"/>
        <v>40.139210869183692</v>
      </c>
      <c r="CG106" s="20"/>
      <c r="CH106" s="16">
        <f t="shared" si="118"/>
        <v>0.80498550601099772</v>
      </c>
      <c r="CI106" s="2">
        <f t="shared" si="133"/>
        <v>0.80498550601099772</v>
      </c>
      <c r="CJ106" s="5"/>
      <c r="CK106" s="13">
        <f t="shared" si="119"/>
        <v>0.86475381572817056</v>
      </c>
      <c r="CL106" s="13"/>
      <c r="CM106" s="13">
        <f t="shared" si="134"/>
        <v>0</v>
      </c>
      <c r="CN106" s="5">
        <f t="shared" si="120"/>
        <v>0</v>
      </c>
      <c r="CO106" s="5">
        <f t="shared" si="121"/>
        <v>0</v>
      </c>
      <c r="CP106" s="5"/>
      <c r="CQ106" s="13">
        <f t="shared" si="135"/>
        <v>0</v>
      </c>
      <c r="CR106" s="5">
        <f t="shared" si="122"/>
        <v>0</v>
      </c>
      <c r="CS106" s="5">
        <f t="shared" si="123"/>
        <v>0</v>
      </c>
      <c r="CT106" s="5"/>
      <c r="CU106">
        <f>INDEX(Tilladeligt_underskud,MATCH('Afgrødemodel 1'!$AU$2,Konstanter!$A$75:$A$90,0),MATCH('Afgrødemodel 1'!M102,Konstanter!$B$73:$F$73,0))</f>
        <v>60</v>
      </c>
      <c r="CV106">
        <f>INDEX(Utilladeligt_underskud,MATCH('Afgrødemodel 1'!$AU$2,Konstanter!$I$75:$I$90,0),MATCH('Afgrødemodel 1'!M102,Konstanter!$J$73:$N$73,0))</f>
        <v>80</v>
      </c>
      <c r="CW106">
        <f t="shared" si="136"/>
        <v>102.60000000000001</v>
      </c>
      <c r="CX106">
        <f t="shared" si="137"/>
        <v>136.80000000000004</v>
      </c>
      <c r="CY106" s="8">
        <f t="shared" si="138"/>
        <v>131.66577463682734</v>
      </c>
      <c r="CZ106" s="8">
        <f t="shared" si="139"/>
        <v>131.66577463682734</v>
      </c>
      <c r="DA106" s="8">
        <f t="shared" si="140"/>
        <v>131.66577463682734</v>
      </c>
    </row>
    <row r="107" spans="4:105" x14ac:dyDescent="0.2">
      <c r="D107" s="18">
        <f t="shared" si="141"/>
        <v>43284</v>
      </c>
      <c r="E107" s="18" t="str">
        <f>IF(G107=1,'Ark4'!$C$4,IF(G107=2,'Ark4'!$C$5,IF(G107=3,'Ark4'!$C$6,IF(G107=4,'Ark4'!$C$7,""))))</f>
        <v>Vårbyg</v>
      </c>
      <c r="F107" s="8">
        <f t="shared" si="124"/>
        <v>43284</v>
      </c>
      <c r="G107" s="2">
        <f>IF(AND($D107&gt;='Ark4'!$D$4,Vandbalance!$D107&lt;='Ark4'!$E$4),1,IF(AND(Vandbalance!$D107&gt;='Ark4'!$D$5,Vandbalance!$D107&lt;='Ark4'!$E$5),2,IF(AND(Vandbalance!$D107&gt;='Ark4'!$D$6,Vandbalance!$D107&lt;='Ark4'!$E$6),3,IF(AND(Vandbalance!$D107&gt;='Ark4'!$D$7,Vandbalance!$D107&lt;='Ark4'!$E$7),4,""))))</f>
        <v>1</v>
      </c>
      <c r="H107" s="2">
        <f t="shared" si="125"/>
        <v>4.4102689486552595</v>
      </c>
      <c r="I107" s="2">
        <f>IF(G107=1,VLOOKUP($D107,'Afgrødemodel 1'!$AA$10:$AB$405,2,FALSE),IF(G107=2,VLOOKUP($D107,'Afgrødemodel 2'!$AA$10:$AB$405,2,FALSE),IF(G107=3,VLOOKUP($D107,'Afgrødemodel 3'!$AA$10:$AB$405,2,FALSE),IF(G107=4,VLOOKUP($D107,'Afgrødemodel 4'!$AA$10:$AB$405,2,FALSE),""))))</f>
        <v>4.0171149144254326</v>
      </c>
      <c r="J107" s="2">
        <f>IF(G107=1,VLOOKUP($D107,'Afgrødemodel 1'!$AH$10:$AJ$405,3,FALSE),IF(G107=2,VLOOKUP($D107,'Afgrødemodel 2'!$AH$10:$AJ$405,3,FALSE),IF(G107=3,VLOOKUP($D107,'Afgrødemodel 3'!$AH$10:$AJ$405,3,FALSE),IF(G107=4,VLOOKUP($D107,'Afgrødemodel 4'!$AH$10:$AJ$405,3,FALSE),0))))</f>
        <v>0.39315403422982709</v>
      </c>
      <c r="K107" s="2">
        <f>IF(G107=1,VLOOKUP($D107,'Afgrødemodel 1'!$AQ$10:$AR$405,2,FALSE),IF(G107=2,VLOOKUP($D107,'Afgrødemodel 2'!$AQ$10:$AR$405,2,FALSE),IF(G107=3,VLOOKUP($D107,'Afgrødemodel 3'!$AQ$10:$AR$405,2,FALSE),IF(G107=4,VLOOKUP($D107,'Afgrødemodel 4'!$AQ$10:$AR$405,2,FALSE),0))))</f>
        <v>900</v>
      </c>
      <c r="L107">
        <f>IF('Afgrødemodel 1'!$BB$4=0,300,'Afgrødemodel 1'!$BB$4)</f>
        <v>300</v>
      </c>
      <c r="M107">
        <f>IF(G107=1,MIN('Afgrødemodel 1'!$AW$44,'Afgrødemodel 1'!$AW$48),IF(G107=2,MIN('Afgrødemodel 2'!$AW$44,'Afgrødemodel 2'!$AW$48),IF(G107=3,MIN('Afgrødemodel 3'!$AW$44,'Afgrødemodel 3'!$AW$48),IF(G107=4,MIN('Afgrødemodel 4'!$AW$44,'Afgrødemodel 4'!$AW$48),""))))</f>
        <v>900</v>
      </c>
      <c r="N107" s="13">
        <f t="shared" si="72"/>
        <v>0</v>
      </c>
      <c r="O107" s="5">
        <f t="shared" si="73"/>
        <v>0</v>
      </c>
      <c r="P107" s="13">
        <f t="shared" si="74"/>
        <v>0</v>
      </c>
      <c r="Q107" s="13">
        <f t="shared" si="75"/>
        <v>0</v>
      </c>
      <c r="R107" s="20"/>
      <c r="S107" s="13">
        <f t="shared" si="76"/>
        <v>0</v>
      </c>
      <c r="T107" s="13">
        <f t="shared" si="77"/>
        <v>0</v>
      </c>
      <c r="U107" s="13">
        <f t="shared" si="78"/>
        <v>0</v>
      </c>
      <c r="V107" s="5">
        <f t="shared" si="79"/>
        <v>0</v>
      </c>
      <c r="W107" s="5"/>
      <c r="X107" s="10">
        <f t="shared" si="126"/>
        <v>10</v>
      </c>
      <c r="Y107" s="12">
        <f t="shared" si="80"/>
        <v>8.082975289062567</v>
      </c>
      <c r="Z107" s="8">
        <f t="shared" si="81"/>
        <v>8.082975289062567</v>
      </c>
      <c r="AA107" s="13">
        <f t="shared" si="127"/>
        <v>7.9592640371276033</v>
      </c>
      <c r="AB107" s="5">
        <f t="shared" si="82"/>
        <v>7.9592640371276033</v>
      </c>
      <c r="AC107" s="5"/>
      <c r="AD107" s="16">
        <f t="shared" si="83"/>
        <v>2.2051344743276298</v>
      </c>
      <c r="AE107" s="10">
        <f t="shared" si="128"/>
        <v>0</v>
      </c>
      <c r="AF107">
        <f t="shared" si="84"/>
        <v>0</v>
      </c>
      <c r="AG107" s="13">
        <f t="shared" si="85"/>
        <v>0</v>
      </c>
      <c r="AH107" s="13"/>
      <c r="AI107" s="14">
        <f t="shared" si="86"/>
        <v>171.00000000000003</v>
      </c>
      <c r="AJ107" s="4">
        <f t="shared" si="87"/>
        <v>189.00000000000003</v>
      </c>
      <c r="AK107" s="4">
        <f t="shared" si="88"/>
        <v>171.00000000000003</v>
      </c>
      <c r="AL107" s="15">
        <f t="shared" si="89"/>
        <v>39.334225363172692</v>
      </c>
      <c r="AM107" s="7">
        <f t="shared" si="90"/>
        <v>39.334225363172692</v>
      </c>
      <c r="AN107" s="7">
        <f t="shared" si="142"/>
        <v>39.334225363172692</v>
      </c>
      <c r="AO107" s="15">
        <f t="shared" si="91"/>
        <v>39.334225363172692</v>
      </c>
      <c r="AP107" s="17">
        <f t="shared" si="92"/>
        <v>39.210514111237728</v>
      </c>
      <c r="AQ107" s="15">
        <f t="shared" si="93"/>
        <v>37.93056037804201</v>
      </c>
      <c r="AR107" s="15">
        <f t="shared" si="94"/>
        <v>37.93056037804201</v>
      </c>
      <c r="AS107" s="15"/>
      <c r="AT107" s="12">
        <f t="shared" si="129"/>
        <v>0</v>
      </c>
      <c r="AU107" s="12">
        <f t="shared" si="95"/>
        <v>0</v>
      </c>
      <c r="AV107" s="12">
        <f t="shared" si="96"/>
        <v>0</v>
      </c>
      <c r="AW107" s="12">
        <f t="shared" si="97"/>
        <v>0</v>
      </c>
      <c r="AX107" s="8"/>
      <c r="AY107" s="13">
        <f>INDEX(Klima!$B$1:$E$520,MATCH(Vandbalance!$F107,Klima!$B$1:$B$520,0),MATCH(Vandbalance!$AY$11,Klima!$B$1:$E$1,0))</f>
        <v>0</v>
      </c>
      <c r="AZ107" s="13">
        <f t="shared" si="130"/>
        <v>0</v>
      </c>
      <c r="BA107" s="13">
        <f t="shared" si="98"/>
        <v>0</v>
      </c>
      <c r="BC107" s="16">
        <f>INDEX(Klima!$B$1:$E$520,MATCH(Vandbalance!$F107,Klima!$B$1:$B$520,0),MATCH($BC$11,Klima!$B$1:$E$1,0))</f>
        <v>1.7443038225173899</v>
      </c>
      <c r="BD107" s="16"/>
      <c r="BE107" s="16">
        <f t="shared" si="99"/>
        <v>0.12371125193496385</v>
      </c>
      <c r="BF107" s="16">
        <f t="shared" si="100"/>
        <v>1.620592570582426</v>
      </c>
      <c r="BG107" s="16">
        <f t="shared" si="101"/>
        <v>1.5876806750404973</v>
      </c>
      <c r="BH107" s="16">
        <f t="shared" si="102"/>
        <v>3.2911895541928748E-2</v>
      </c>
      <c r="BI107" s="2"/>
      <c r="BJ107" s="16">
        <f t="shared" si="103"/>
        <v>0.12371125193496385</v>
      </c>
      <c r="BK107" s="5">
        <f t="shared" si="131"/>
        <v>8.0863666322829193</v>
      </c>
      <c r="BL107" s="5">
        <f t="shared" si="104"/>
        <v>8.0863666322829193</v>
      </c>
      <c r="BM107" s="5">
        <f t="shared" si="105"/>
        <v>31.251250074110125</v>
      </c>
      <c r="BN107" s="5">
        <f t="shared" si="132"/>
        <v>3.391343220351574E-3</v>
      </c>
      <c r="BO107" s="5">
        <f t="shared" si="106"/>
        <v>39.334225363172692</v>
      </c>
      <c r="BP107" s="5">
        <f t="shared" si="107"/>
        <v>8.0863666322829193</v>
      </c>
      <c r="BQ107" s="5"/>
      <c r="BR107" s="16">
        <f t="shared" si="108"/>
        <v>0</v>
      </c>
      <c r="BS107" s="5">
        <f t="shared" si="109"/>
        <v>0</v>
      </c>
      <c r="BT107" s="5"/>
      <c r="BU107" s="13">
        <f t="shared" si="110"/>
        <v>0</v>
      </c>
      <c r="BV107" s="5">
        <f t="shared" si="111"/>
        <v>0</v>
      </c>
      <c r="BW107" s="5"/>
      <c r="BX107" s="13">
        <f t="shared" si="112"/>
        <v>0</v>
      </c>
      <c r="BY107" s="5"/>
      <c r="BZ107" s="16">
        <f t="shared" si="113"/>
        <v>1.5876806750404973</v>
      </c>
      <c r="CA107" s="16"/>
      <c r="CB107" s="29">
        <f t="shared" si="114"/>
        <v>0</v>
      </c>
      <c r="CC107" s="28">
        <f t="shared" si="115"/>
        <v>0</v>
      </c>
      <c r="CD107" s="28"/>
      <c r="CE107" s="16">
        <f t="shared" si="116"/>
        <v>1.2799537331957156</v>
      </c>
      <c r="CF107" s="31">
        <f t="shared" si="117"/>
        <v>39.210514111237728</v>
      </c>
      <c r="CG107" s="20"/>
      <c r="CH107" s="16">
        <f t="shared" si="118"/>
        <v>1.2799537331957156</v>
      </c>
      <c r="CI107" s="2">
        <f t="shared" si="133"/>
        <v>1.2799537331957156</v>
      </c>
      <c r="CJ107" s="5"/>
      <c r="CK107" s="13">
        <f t="shared" si="119"/>
        <v>1.4036649851306795</v>
      </c>
      <c r="CL107" s="13"/>
      <c r="CM107" s="13">
        <f t="shared" si="134"/>
        <v>0</v>
      </c>
      <c r="CN107" s="5">
        <f t="shared" si="120"/>
        <v>0</v>
      </c>
      <c r="CO107" s="5">
        <f t="shared" si="121"/>
        <v>0</v>
      </c>
      <c r="CP107" s="5"/>
      <c r="CQ107" s="13">
        <f t="shared" si="135"/>
        <v>0</v>
      </c>
      <c r="CR107" s="5">
        <f t="shared" si="122"/>
        <v>0</v>
      </c>
      <c r="CS107" s="5">
        <f t="shared" si="123"/>
        <v>0</v>
      </c>
      <c r="CT107" s="5"/>
      <c r="CU107">
        <f>INDEX(Tilladeligt_underskud,MATCH('Afgrødemodel 1'!$AU$2,Konstanter!$A$75:$A$90,0),MATCH('Afgrødemodel 1'!M103,Konstanter!$B$73:$F$73,0))</f>
        <v>60</v>
      </c>
      <c r="CV107">
        <f>INDEX(Utilladeligt_underskud,MATCH('Afgrødemodel 1'!$AU$2,Konstanter!$I$75:$I$90,0),MATCH('Afgrødemodel 1'!M103,Konstanter!$J$73:$N$73,0))</f>
        <v>80</v>
      </c>
      <c r="CW107">
        <f t="shared" si="136"/>
        <v>102.60000000000001</v>
      </c>
      <c r="CX107">
        <f t="shared" si="137"/>
        <v>136.80000000000004</v>
      </c>
      <c r="CY107" s="8">
        <f t="shared" si="138"/>
        <v>133.06943962195803</v>
      </c>
      <c r="CZ107" s="8">
        <f t="shared" si="139"/>
        <v>133.06943962195803</v>
      </c>
      <c r="DA107" s="8">
        <f t="shared" si="140"/>
        <v>133.06943962195803</v>
      </c>
    </row>
    <row r="108" spans="4:105" x14ac:dyDescent="0.2">
      <c r="D108" s="18">
        <f t="shared" si="141"/>
        <v>43285</v>
      </c>
      <c r="E108" s="18" t="str">
        <f>IF(G108=1,'Ark4'!$C$4,IF(G108=2,'Ark4'!$C$5,IF(G108=3,'Ark4'!$C$6,IF(G108=4,'Ark4'!$C$7,""))))</f>
        <v>Vårbyg</v>
      </c>
      <c r="F108" s="8">
        <f t="shared" si="124"/>
        <v>43285</v>
      </c>
      <c r="G108" s="2">
        <f>IF(AND($D108&gt;='Ark4'!$D$4,Vandbalance!$D108&lt;='Ark4'!$E$4),1,IF(AND(Vandbalance!$D108&gt;='Ark4'!$D$5,Vandbalance!$D108&lt;='Ark4'!$E$5),2,IF(AND(Vandbalance!$D108&gt;='Ark4'!$D$6,Vandbalance!$D108&lt;='Ark4'!$E$6),3,IF(AND(Vandbalance!$D108&gt;='Ark4'!$D$7,Vandbalance!$D108&lt;='Ark4'!$E$7),4,""))))</f>
        <v>1</v>
      </c>
      <c r="H108" s="2">
        <f t="shared" si="125"/>
        <v>4.2914425427872889</v>
      </c>
      <c r="I108" s="2">
        <f>IF(G108=1,VLOOKUP($D108,'Afgrødemodel 1'!$AA$10:$AB$405,2,FALSE),IF(G108=2,VLOOKUP($D108,'Afgrødemodel 2'!$AA$10:$AB$405,2,FALSE),IF(G108=3,VLOOKUP($D108,'Afgrødemodel 3'!$AA$10:$AB$405,2,FALSE),IF(G108=4,VLOOKUP($D108,'Afgrødemodel 4'!$AA$10:$AB$405,2,FALSE),""))))</f>
        <v>3.8190709046454807</v>
      </c>
      <c r="J108" s="2">
        <f>IF(G108=1,VLOOKUP($D108,'Afgrødemodel 1'!$AH$10:$AJ$405,3,FALSE),IF(G108=2,VLOOKUP($D108,'Afgrødemodel 2'!$AH$10:$AJ$405,3,FALSE),IF(G108=3,VLOOKUP($D108,'Afgrødemodel 3'!$AH$10:$AJ$405,3,FALSE),IF(G108=4,VLOOKUP($D108,'Afgrødemodel 4'!$AH$10:$AJ$405,3,FALSE),0))))</f>
        <v>0.47237163814180771</v>
      </c>
      <c r="K108" s="2">
        <f>IF(G108=1,VLOOKUP($D108,'Afgrødemodel 1'!$AQ$10:$AR$405,2,FALSE),IF(G108=2,VLOOKUP($D108,'Afgrødemodel 2'!$AQ$10:$AR$405,2,FALSE),IF(G108=3,VLOOKUP($D108,'Afgrødemodel 3'!$AQ$10:$AR$405,2,FALSE),IF(G108=4,VLOOKUP($D108,'Afgrødemodel 4'!$AQ$10:$AR$405,2,FALSE),0))))</f>
        <v>900</v>
      </c>
      <c r="L108">
        <f>IF('Afgrødemodel 1'!$BB$4=0,300,'Afgrødemodel 1'!$BB$4)</f>
        <v>300</v>
      </c>
      <c r="M108">
        <f>IF(G108=1,MIN('Afgrødemodel 1'!$AW$44,'Afgrødemodel 1'!$AW$48),IF(G108=2,MIN('Afgrødemodel 2'!$AW$44,'Afgrødemodel 2'!$AW$48),IF(G108=3,MIN('Afgrødemodel 3'!$AW$44,'Afgrødemodel 3'!$AW$48),IF(G108=4,MIN('Afgrødemodel 4'!$AW$44,'Afgrødemodel 4'!$AW$48),""))))</f>
        <v>900</v>
      </c>
      <c r="N108" s="13">
        <f t="shared" si="72"/>
        <v>0</v>
      </c>
      <c r="O108" s="5">
        <f t="shared" si="73"/>
        <v>0</v>
      </c>
      <c r="P108" s="13">
        <f t="shared" si="74"/>
        <v>0</v>
      </c>
      <c r="Q108" s="13">
        <f t="shared" si="75"/>
        <v>0</v>
      </c>
      <c r="R108" s="20"/>
      <c r="S108" s="13">
        <f t="shared" si="76"/>
        <v>0</v>
      </c>
      <c r="T108" s="13">
        <f t="shared" si="77"/>
        <v>0</v>
      </c>
      <c r="U108" s="13">
        <f t="shared" si="78"/>
        <v>0</v>
      </c>
      <c r="V108" s="5">
        <f t="shared" si="79"/>
        <v>0</v>
      </c>
      <c r="W108" s="5"/>
      <c r="X108" s="10">
        <f t="shared" si="126"/>
        <v>10</v>
      </c>
      <c r="Y108" s="12">
        <f t="shared" si="80"/>
        <v>7.9592640371276033</v>
      </c>
      <c r="Z108" s="8">
        <f t="shared" si="81"/>
        <v>7.9592640371276033</v>
      </c>
      <c r="AA108" s="13">
        <f t="shared" si="127"/>
        <v>7.8289173339748768</v>
      </c>
      <c r="AB108" s="5">
        <f t="shared" si="82"/>
        <v>7.8289173339748768</v>
      </c>
      <c r="AC108" s="5"/>
      <c r="AD108" s="16">
        <f t="shared" si="83"/>
        <v>2.1457212713936444</v>
      </c>
      <c r="AE108" s="10">
        <f t="shared" si="128"/>
        <v>0</v>
      </c>
      <c r="AF108">
        <f t="shared" si="84"/>
        <v>0</v>
      </c>
      <c r="AG108" s="13">
        <f t="shared" si="85"/>
        <v>0</v>
      </c>
      <c r="AH108" s="13"/>
      <c r="AI108" s="14">
        <f t="shared" si="86"/>
        <v>171.00000000000003</v>
      </c>
      <c r="AJ108" s="4">
        <f t="shared" si="87"/>
        <v>189.00000000000003</v>
      </c>
      <c r="AK108" s="4">
        <f t="shared" si="88"/>
        <v>171.00000000000003</v>
      </c>
      <c r="AL108" s="15">
        <f t="shared" si="89"/>
        <v>37.93056037804201</v>
      </c>
      <c r="AM108" s="7">
        <f t="shared" si="90"/>
        <v>37.93056037804201</v>
      </c>
      <c r="AN108" s="7">
        <f t="shared" si="142"/>
        <v>37.93056037804201</v>
      </c>
      <c r="AO108" s="15">
        <f t="shared" si="91"/>
        <v>37.93056037804201</v>
      </c>
      <c r="AP108" s="17">
        <f t="shared" si="92"/>
        <v>37.800213674889285</v>
      </c>
      <c r="AQ108" s="15">
        <f t="shared" si="93"/>
        <v>36.565021698022768</v>
      </c>
      <c r="AR108" s="15">
        <f t="shared" si="94"/>
        <v>36.565021698022768</v>
      </c>
      <c r="AS108" s="15"/>
      <c r="AT108" s="12">
        <f t="shared" si="129"/>
        <v>0</v>
      </c>
      <c r="AU108" s="12">
        <f t="shared" si="95"/>
        <v>0</v>
      </c>
      <c r="AV108" s="12">
        <f t="shared" si="96"/>
        <v>0</v>
      </c>
      <c r="AW108" s="12">
        <f t="shared" si="97"/>
        <v>0</v>
      </c>
      <c r="AX108" s="8"/>
      <c r="AY108" s="13">
        <f>INDEX(Klima!$B$1:$E$520,MATCH(Vandbalance!$F108,Klima!$B$1:$B$520,0),MATCH(Vandbalance!$AY$11,Klima!$B$1:$E$1,0))</f>
        <v>0</v>
      </c>
      <c r="AZ108" s="13">
        <f t="shared" si="130"/>
        <v>0</v>
      </c>
      <c r="BA108" s="13">
        <f t="shared" si="98"/>
        <v>0</v>
      </c>
      <c r="BC108" s="16">
        <f>INDEX(Klima!$B$1:$E$520,MATCH(Vandbalance!$F108,Klima!$B$1:$B$520,0),MATCH($BC$11,Klima!$B$1:$E$1,0))</f>
        <v>1.71139240264892</v>
      </c>
      <c r="BD108" s="16"/>
      <c r="BE108" s="16">
        <f t="shared" si="99"/>
        <v>0.13034670315272631</v>
      </c>
      <c r="BF108" s="16">
        <f t="shared" si="100"/>
        <v>1.5810456994961937</v>
      </c>
      <c r="BG108" s="16">
        <f t="shared" si="101"/>
        <v>1.5383354503614306</v>
      </c>
      <c r="BH108" s="16">
        <f t="shared" si="102"/>
        <v>4.2710249134763068E-2</v>
      </c>
      <c r="BI108" s="2"/>
      <c r="BJ108" s="16">
        <f t="shared" si="103"/>
        <v>0.13034670315272631</v>
      </c>
      <c r="BK108" s="5">
        <f t="shared" si="131"/>
        <v>7.9626909315725607</v>
      </c>
      <c r="BL108" s="5">
        <f t="shared" si="104"/>
        <v>7.9626909315725607</v>
      </c>
      <c r="BM108" s="5">
        <f t="shared" si="105"/>
        <v>29.971296340914407</v>
      </c>
      <c r="BN108" s="5">
        <f t="shared" si="132"/>
        <v>3.4268944449575098E-3</v>
      </c>
      <c r="BO108" s="5">
        <f t="shared" si="106"/>
        <v>37.93056037804201</v>
      </c>
      <c r="BP108" s="5">
        <f t="shared" si="107"/>
        <v>7.9626909315725607</v>
      </c>
      <c r="BQ108" s="5"/>
      <c r="BR108" s="16">
        <f t="shared" si="108"/>
        <v>0</v>
      </c>
      <c r="BS108" s="5">
        <f t="shared" si="109"/>
        <v>0</v>
      </c>
      <c r="BT108" s="5"/>
      <c r="BU108" s="13">
        <f t="shared" si="110"/>
        <v>0</v>
      </c>
      <c r="BV108" s="5">
        <f t="shared" si="111"/>
        <v>0</v>
      </c>
      <c r="BW108" s="5"/>
      <c r="BX108" s="13">
        <f t="shared" si="112"/>
        <v>0</v>
      </c>
      <c r="BY108" s="5"/>
      <c r="BZ108" s="16">
        <f t="shared" si="113"/>
        <v>1.5383354503614306</v>
      </c>
      <c r="CA108" s="16"/>
      <c r="CB108" s="29">
        <f t="shared" si="114"/>
        <v>0</v>
      </c>
      <c r="CC108" s="28">
        <f t="shared" si="115"/>
        <v>0</v>
      </c>
      <c r="CD108" s="28"/>
      <c r="CE108" s="16">
        <f t="shared" si="116"/>
        <v>1.2351919768665141</v>
      </c>
      <c r="CF108" s="31">
        <f t="shared" si="117"/>
        <v>37.800213674889285</v>
      </c>
      <c r="CG108" s="20"/>
      <c r="CH108" s="16">
        <f t="shared" si="118"/>
        <v>1.2351919768665141</v>
      </c>
      <c r="CI108" s="2">
        <f t="shared" si="133"/>
        <v>1.2351919768665141</v>
      </c>
      <c r="CJ108" s="5"/>
      <c r="CK108" s="13">
        <f t="shared" si="119"/>
        <v>1.3655386800192404</v>
      </c>
      <c r="CL108" s="13"/>
      <c r="CM108" s="13">
        <f t="shared" si="134"/>
        <v>0</v>
      </c>
      <c r="CN108" s="5">
        <f t="shared" si="120"/>
        <v>0</v>
      </c>
      <c r="CO108" s="5">
        <f t="shared" si="121"/>
        <v>0</v>
      </c>
      <c r="CP108" s="5"/>
      <c r="CQ108" s="13">
        <f t="shared" si="135"/>
        <v>0</v>
      </c>
      <c r="CR108" s="5">
        <f t="shared" si="122"/>
        <v>0</v>
      </c>
      <c r="CS108" s="5">
        <f t="shared" si="123"/>
        <v>0</v>
      </c>
      <c r="CT108" s="5"/>
      <c r="CU108">
        <f>INDEX(Tilladeligt_underskud,MATCH('Afgrødemodel 1'!$AU$2,Konstanter!$A$75:$A$90,0),MATCH('Afgrødemodel 1'!M104,Konstanter!$B$73:$F$73,0))</f>
        <v>60</v>
      </c>
      <c r="CV108">
        <f>INDEX(Utilladeligt_underskud,MATCH('Afgrødemodel 1'!$AU$2,Konstanter!$I$75:$I$90,0),MATCH('Afgrødemodel 1'!M104,Konstanter!$J$73:$N$73,0))</f>
        <v>80</v>
      </c>
      <c r="CW108">
        <f t="shared" si="136"/>
        <v>102.60000000000001</v>
      </c>
      <c r="CX108">
        <f t="shared" si="137"/>
        <v>136.80000000000004</v>
      </c>
      <c r="CY108" s="8">
        <f t="shared" si="138"/>
        <v>134.43497830197725</v>
      </c>
      <c r="CZ108" s="8">
        <f t="shared" si="139"/>
        <v>134.43497830197725</v>
      </c>
      <c r="DA108" s="8">
        <f t="shared" si="140"/>
        <v>134.43497830197725</v>
      </c>
    </row>
    <row r="109" spans="4:105" x14ac:dyDescent="0.2">
      <c r="D109" s="18">
        <f t="shared" si="141"/>
        <v>43286</v>
      </c>
      <c r="E109" s="18" t="str">
        <f>IF(G109=1,'Ark4'!$C$4,IF(G109=2,'Ark4'!$C$5,IF(G109=3,'Ark4'!$C$6,IF(G109=4,'Ark4'!$C$7,""))))</f>
        <v>Vårbyg</v>
      </c>
      <c r="F109" s="8">
        <f t="shared" si="124"/>
        <v>43286</v>
      </c>
      <c r="G109" s="2">
        <f>IF(AND($D109&gt;='Ark4'!$D$4,Vandbalance!$D109&lt;='Ark4'!$E$4),1,IF(AND(Vandbalance!$D109&gt;='Ark4'!$D$5,Vandbalance!$D109&lt;='Ark4'!$E$5),2,IF(AND(Vandbalance!$D109&gt;='Ark4'!$D$6,Vandbalance!$D109&lt;='Ark4'!$E$6),3,IF(AND(Vandbalance!$D109&gt;='Ark4'!$D$7,Vandbalance!$D109&lt;='Ark4'!$E$7),4,""))))</f>
        <v>1</v>
      </c>
      <c r="H109" s="2">
        <f t="shared" si="125"/>
        <v>4.1806845965770201</v>
      </c>
      <c r="I109" s="2">
        <f>IF(G109=1,VLOOKUP($D109,'Afgrødemodel 1'!$AA$10:$AB$405,2,FALSE),IF(G109=2,VLOOKUP($D109,'Afgrødemodel 2'!$AA$10:$AB$405,2,FALSE),IF(G109=3,VLOOKUP($D109,'Afgrødemodel 3'!$AA$10:$AB$405,2,FALSE),IF(G109=4,VLOOKUP($D109,'Afgrødemodel 4'!$AA$10:$AB$405,2,FALSE),""))))</f>
        <v>3.6344743276283671</v>
      </c>
      <c r="J109" s="2">
        <f>IF(G109=1,VLOOKUP($D109,'Afgrødemodel 1'!$AH$10:$AJ$405,3,FALSE),IF(G109=2,VLOOKUP($D109,'Afgrødemodel 2'!$AH$10:$AJ$405,3,FALSE),IF(G109=3,VLOOKUP($D109,'Afgrødemodel 3'!$AH$10:$AJ$405,3,FALSE),IF(G109=4,VLOOKUP($D109,'Afgrødemodel 4'!$AH$10:$AJ$405,3,FALSE),0))))</f>
        <v>0.54621026894865321</v>
      </c>
      <c r="K109" s="2">
        <f>IF(G109=1,VLOOKUP($D109,'Afgrødemodel 1'!$AQ$10:$AR$405,2,FALSE),IF(G109=2,VLOOKUP($D109,'Afgrødemodel 2'!$AQ$10:$AR$405,2,FALSE),IF(G109=3,VLOOKUP($D109,'Afgrødemodel 3'!$AQ$10:$AR$405,2,FALSE),IF(G109=4,VLOOKUP($D109,'Afgrødemodel 4'!$AQ$10:$AR$405,2,FALSE),0))))</f>
        <v>900</v>
      </c>
      <c r="L109">
        <f>IF('Afgrødemodel 1'!$BB$4=0,300,'Afgrødemodel 1'!$BB$4)</f>
        <v>300</v>
      </c>
      <c r="M109">
        <f>IF(G109=1,MIN('Afgrødemodel 1'!$AW$44,'Afgrødemodel 1'!$AW$48),IF(G109=2,MIN('Afgrødemodel 2'!$AW$44,'Afgrødemodel 2'!$AW$48),IF(G109=3,MIN('Afgrødemodel 3'!$AW$44,'Afgrødemodel 3'!$AW$48),IF(G109=4,MIN('Afgrødemodel 4'!$AW$44,'Afgrødemodel 4'!$AW$48),""))))</f>
        <v>900</v>
      </c>
      <c r="N109" s="13">
        <f t="shared" si="72"/>
        <v>0</v>
      </c>
      <c r="O109" s="5">
        <f t="shared" si="73"/>
        <v>0</v>
      </c>
      <c r="P109" s="13">
        <f t="shared" si="74"/>
        <v>0</v>
      </c>
      <c r="Q109" s="13">
        <f t="shared" si="75"/>
        <v>0</v>
      </c>
      <c r="R109" s="20"/>
      <c r="S109" s="13">
        <f t="shared" si="76"/>
        <v>0</v>
      </c>
      <c r="T109" s="13">
        <f t="shared" si="77"/>
        <v>0</v>
      </c>
      <c r="U109" s="13">
        <f t="shared" si="78"/>
        <v>0</v>
      </c>
      <c r="V109" s="5">
        <f t="shared" si="79"/>
        <v>0</v>
      </c>
      <c r="W109" s="5"/>
      <c r="X109" s="10">
        <f t="shared" si="126"/>
        <v>10</v>
      </c>
      <c r="Y109" s="12">
        <f t="shared" si="80"/>
        <v>7.8289173339748768</v>
      </c>
      <c r="Z109" s="8">
        <f t="shared" si="81"/>
        <v>7.8289173339748768</v>
      </c>
      <c r="AA109" s="13">
        <f t="shared" si="127"/>
        <v>7.6104833704118047</v>
      </c>
      <c r="AB109" s="5">
        <f t="shared" si="82"/>
        <v>7.6104833704118047</v>
      </c>
      <c r="AC109" s="5"/>
      <c r="AD109" s="16">
        <f t="shared" si="83"/>
        <v>2.09034229828851</v>
      </c>
      <c r="AE109" s="10">
        <f t="shared" si="128"/>
        <v>0.12</v>
      </c>
      <c r="AF109">
        <f t="shared" si="84"/>
        <v>0.12</v>
      </c>
      <c r="AG109" s="13">
        <f t="shared" si="85"/>
        <v>0</v>
      </c>
      <c r="AH109" s="13"/>
      <c r="AI109" s="14">
        <f t="shared" si="86"/>
        <v>171.00000000000003</v>
      </c>
      <c r="AJ109" s="4">
        <f t="shared" si="87"/>
        <v>189.00000000000003</v>
      </c>
      <c r="AK109" s="4">
        <f t="shared" si="88"/>
        <v>171.00000000000003</v>
      </c>
      <c r="AL109" s="15">
        <f t="shared" si="89"/>
        <v>36.565021698022768</v>
      </c>
      <c r="AM109" s="7">
        <f t="shared" si="90"/>
        <v>36.565021698022768</v>
      </c>
      <c r="AN109" s="7">
        <f t="shared" si="142"/>
        <v>36.565021698022768</v>
      </c>
      <c r="AO109" s="15">
        <f t="shared" si="91"/>
        <v>36.565021698022768</v>
      </c>
      <c r="AP109" s="17">
        <f t="shared" si="92"/>
        <v>36.346587734459696</v>
      </c>
      <c r="AQ109" s="15">
        <f t="shared" si="93"/>
        <v>34.866996130995403</v>
      </c>
      <c r="AR109" s="15">
        <f t="shared" si="94"/>
        <v>34.866996130995403</v>
      </c>
      <c r="AS109" s="15"/>
      <c r="AT109" s="12">
        <f t="shared" si="129"/>
        <v>0</v>
      </c>
      <c r="AU109" s="12">
        <f t="shared" si="95"/>
        <v>0</v>
      </c>
      <c r="AV109" s="12">
        <f t="shared" si="96"/>
        <v>0</v>
      </c>
      <c r="AW109" s="12">
        <f t="shared" si="97"/>
        <v>0</v>
      </c>
      <c r="AX109" s="8"/>
      <c r="AY109" s="13">
        <f>INDEX(Klima!$B$1:$E$520,MATCH(Vandbalance!$F109,Klima!$B$1:$B$520,0),MATCH(Vandbalance!$AY$11,Klima!$B$1:$E$1,0))</f>
        <v>0.12</v>
      </c>
      <c r="AZ109" s="13">
        <f t="shared" si="130"/>
        <v>-0.12</v>
      </c>
      <c r="BA109" s="13">
        <f t="shared" si="98"/>
        <v>0</v>
      </c>
      <c r="BC109" s="16">
        <f>INDEX(Klima!$B$1:$E$520,MATCH(Vandbalance!$F109,Klima!$B$1:$B$520,0),MATCH($BC$11,Klima!$B$1:$E$1,0))</f>
        <v>2.6835443973541202</v>
      </c>
      <c r="BD109" s="16"/>
      <c r="BE109" s="16">
        <f t="shared" si="99"/>
        <v>0.21843396356307199</v>
      </c>
      <c r="BF109" s="16">
        <f t="shared" si="100"/>
        <v>2.4651104337910481</v>
      </c>
      <c r="BG109" s="16">
        <f t="shared" si="101"/>
        <v>2.3803998323091187</v>
      </c>
      <c r="BH109" s="16">
        <f t="shared" si="102"/>
        <v>8.4710601481929437E-2</v>
      </c>
      <c r="BI109" s="2"/>
      <c r="BJ109" s="16">
        <f t="shared" si="103"/>
        <v>0.21843396356307199</v>
      </c>
      <c r="BK109" s="5">
        <f t="shared" si="131"/>
        <v>7.83442342272365</v>
      </c>
      <c r="BL109" s="5">
        <f t="shared" si="104"/>
        <v>7.83442342272365</v>
      </c>
      <c r="BM109" s="5">
        <f t="shared" si="105"/>
        <v>28.73610436404789</v>
      </c>
      <c r="BN109" s="5">
        <f t="shared" si="132"/>
        <v>5.5060887487728676E-3</v>
      </c>
      <c r="BO109" s="5">
        <f t="shared" si="106"/>
        <v>36.565021698022768</v>
      </c>
      <c r="BP109" s="5">
        <f t="shared" si="107"/>
        <v>7.83442342272365</v>
      </c>
      <c r="BQ109" s="5"/>
      <c r="BR109" s="16">
        <f t="shared" si="108"/>
        <v>0.1043218901690158</v>
      </c>
      <c r="BS109" s="5">
        <f t="shared" si="109"/>
        <v>0.1043218901690158</v>
      </c>
      <c r="BT109" s="5"/>
      <c r="BU109" s="13">
        <f t="shared" si="110"/>
        <v>1.5678109830984197E-2</v>
      </c>
      <c r="BV109" s="5">
        <f t="shared" si="111"/>
        <v>1.5678109830984197E-2</v>
      </c>
      <c r="BW109" s="5"/>
      <c r="BX109" s="13">
        <f t="shared" si="112"/>
        <v>0.12</v>
      </c>
      <c r="BY109" s="5"/>
      <c r="BZ109" s="16">
        <f t="shared" si="113"/>
        <v>2.2760779421401027</v>
      </c>
      <c r="CA109" s="16"/>
      <c r="CB109" s="29">
        <f t="shared" si="114"/>
        <v>0</v>
      </c>
      <c r="CC109" s="28">
        <f t="shared" si="115"/>
        <v>0</v>
      </c>
      <c r="CD109" s="28"/>
      <c r="CE109" s="16">
        <f t="shared" si="116"/>
        <v>1.479591603464292</v>
      </c>
      <c r="CF109" s="31">
        <f t="shared" si="117"/>
        <v>36.346587734459696</v>
      </c>
      <c r="CG109" s="20"/>
      <c r="CH109" s="16">
        <f t="shared" si="118"/>
        <v>1.479591603464292</v>
      </c>
      <c r="CI109" s="2">
        <f t="shared" si="133"/>
        <v>1.479591603464292</v>
      </c>
      <c r="CJ109" s="5"/>
      <c r="CK109" s="13">
        <f t="shared" si="119"/>
        <v>1.818025567027364</v>
      </c>
      <c r="CL109" s="13"/>
      <c r="CM109" s="13">
        <f t="shared" si="134"/>
        <v>0</v>
      </c>
      <c r="CN109" s="5">
        <f t="shared" si="120"/>
        <v>0</v>
      </c>
      <c r="CO109" s="5">
        <f t="shared" si="121"/>
        <v>0</v>
      </c>
      <c r="CP109" s="5"/>
      <c r="CQ109" s="13">
        <f t="shared" si="135"/>
        <v>0</v>
      </c>
      <c r="CR109" s="5">
        <f t="shared" si="122"/>
        <v>0</v>
      </c>
      <c r="CS109" s="5">
        <f t="shared" si="123"/>
        <v>0</v>
      </c>
      <c r="CT109" s="5"/>
      <c r="CU109">
        <f>INDEX(Tilladeligt_underskud,MATCH('Afgrødemodel 1'!$AU$2,Konstanter!$A$75:$A$90,0),MATCH('Afgrødemodel 1'!M105,Konstanter!$B$73:$F$73,0))</f>
        <v>60</v>
      </c>
      <c r="CV109">
        <f>INDEX(Utilladeligt_underskud,MATCH('Afgrødemodel 1'!$AU$2,Konstanter!$I$75:$I$90,0),MATCH('Afgrødemodel 1'!M105,Konstanter!$J$73:$N$73,0))</f>
        <v>80</v>
      </c>
      <c r="CW109">
        <f t="shared" si="136"/>
        <v>102.60000000000001</v>
      </c>
      <c r="CX109">
        <f t="shared" si="137"/>
        <v>136.80000000000004</v>
      </c>
      <c r="CY109" s="8">
        <f t="shared" si="138"/>
        <v>136.13300386900463</v>
      </c>
      <c r="CZ109" s="8">
        <f t="shared" si="139"/>
        <v>136.13300386900463</v>
      </c>
      <c r="DA109" s="8">
        <f t="shared" si="140"/>
        <v>136.13300386900463</v>
      </c>
    </row>
    <row r="110" spans="4:105" x14ac:dyDescent="0.2">
      <c r="D110" s="18">
        <f t="shared" si="141"/>
        <v>43287</v>
      </c>
      <c r="E110" s="18" t="str">
        <f>IF(G110=1,'Ark4'!$C$4,IF(G110=2,'Ark4'!$C$5,IF(G110=3,'Ark4'!$C$6,IF(G110=4,'Ark4'!$C$7,""))))</f>
        <v>Vårbyg</v>
      </c>
      <c r="F110" s="8">
        <f t="shared" si="124"/>
        <v>43287</v>
      </c>
      <c r="G110" s="2">
        <f>IF(AND($D110&gt;='Ark4'!$D$4,Vandbalance!$D110&lt;='Ark4'!$E$4),1,IF(AND(Vandbalance!$D110&gt;='Ark4'!$D$5,Vandbalance!$D110&lt;='Ark4'!$E$5),2,IF(AND(Vandbalance!$D110&gt;='Ark4'!$D$6,Vandbalance!$D110&lt;='Ark4'!$E$6),3,IF(AND(Vandbalance!$D110&gt;='Ark4'!$D$7,Vandbalance!$D110&lt;='Ark4'!$E$7),4,""))))</f>
        <v>1</v>
      </c>
      <c r="H110" s="2">
        <f t="shared" si="125"/>
        <v>4.0640586797066041</v>
      </c>
      <c r="I110" s="2">
        <f>IF(G110=1,VLOOKUP($D110,'Afgrødemodel 1'!$AA$10:$AB$405,2,FALSE),IF(G110=2,VLOOKUP($D110,'Afgrødemodel 2'!$AA$10:$AB$405,2,FALSE),IF(G110=3,VLOOKUP($D110,'Afgrødemodel 3'!$AA$10:$AB$405,2,FALSE),IF(G110=4,VLOOKUP($D110,'Afgrødemodel 4'!$AA$10:$AB$405,2,FALSE),""))))</f>
        <v>3.4400977995110065</v>
      </c>
      <c r="J110" s="2">
        <f>IF(G110=1,VLOOKUP($D110,'Afgrødemodel 1'!$AH$10:$AJ$405,3,FALSE),IF(G110=2,VLOOKUP($D110,'Afgrødemodel 2'!$AH$10:$AJ$405,3,FALSE),IF(G110=3,VLOOKUP($D110,'Afgrødemodel 3'!$AH$10:$AJ$405,3,FALSE),IF(G110=4,VLOOKUP($D110,'Afgrødemodel 4'!$AH$10:$AJ$405,3,FALSE),0))))</f>
        <v>0.62396088019559748</v>
      </c>
      <c r="K110" s="2">
        <f>IF(G110=1,VLOOKUP($D110,'Afgrødemodel 1'!$AQ$10:$AR$405,2,FALSE),IF(G110=2,VLOOKUP($D110,'Afgrødemodel 2'!$AQ$10:$AR$405,2,FALSE),IF(G110=3,VLOOKUP($D110,'Afgrødemodel 3'!$AQ$10:$AR$405,2,FALSE),IF(G110=4,VLOOKUP($D110,'Afgrødemodel 4'!$AQ$10:$AR$405,2,FALSE),0))))</f>
        <v>900</v>
      </c>
      <c r="L110">
        <f>IF('Afgrødemodel 1'!$BB$4=0,300,'Afgrødemodel 1'!$BB$4)</f>
        <v>300</v>
      </c>
      <c r="M110">
        <f>IF(G110=1,MIN('Afgrødemodel 1'!$AW$44,'Afgrødemodel 1'!$AW$48),IF(G110=2,MIN('Afgrødemodel 2'!$AW$44,'Afgrødemodel 2'!$AW$48),IF(G110=3,MIN('Afgrødemodel 3'!$AW$44,'Afgrødemodel 3'!$AW$48),IF(G110=4,MIN('Afgrødemodel 4'!$AW$44,'Afgrødemodel 4'!$AW$48),""))))</f>
        <v>900</v>
      </c>
      <c r="N110" s="13">
        <f t="shared" si="72"/>
        <v>0</v>
      </c>
      <c r="O110" s="5">
        <f t="shared" si="73"/>
        <v>0</v>
      </c>
      <c r="P110" s="13">
        <f t="shared" si="74"/>
        <v>0</v>
      </c>
      <c r="Q110" s="13">
        <f t="shared" si="75"/>
        <v>0</v>
      </c>
      <c r="R110" s="20"/>
      <c r="S110" s="13">
        <f t="shared" si="76"/>
        <v>0</v>
      </c>
      <c r="T110" s="13">
        <f t="shared" si="77"/>
        <v>0</v>
      </c>
      <c r="U110" s="13">
        <f t="shared" si="78"/>
        <v>0</v>
      </c>
      <c r="V110" s="5">
        <f t="shared" si="79"/>
        <v>0</v>
      </c>
      <c r="W110" s="5"/>
      <c r="X110" s="10">
        <f t="shared" si="126"/>
        <v>10</v>
      </c>
      <c r="Y110" s="12">
        <f t="shared" si="80"/>
        <v>7.6104833704118047</v>
      </c>
      <c r="Z110" s="8">
        <f t="shared" si="81"/>
        <v>7.6104833704118047</v>
      </c>
      <c r="AA110" s="13">
        <f t="shared" si="127"/>
        <v>7.4290373623814379</v>
      </c>
      <c r="AB110" s="5">
        <f t="shared" si="82"/>
        <v>7.4290373623814379</v>
      </c>
      <c r="AC110" s="5"/>
      <c r="AD110" s="16">
        <f t="shared" si="83"/>
        <v>2.032029339853302</v>
      </c>
      <c r="AE110" s="10">
        <f t="shared" si="128"/>
        <v>0</v>
      </c>
      <c r="AF110">
        <f t="shared" si="84"/>
        <v>0</v>
      </c>
      <c r="AG110" s="13">
        <f t="shared" si="85"/>
        <v>0</v>
      </c>
      <c r="AH110" s="13"/>
      <c r="AI110" s="14">
        <f t="shared" si="86"/>
        <v>171.00000000000003</v>
      </c>
      <c r="AJ110" s="4">
        <f t="shared" si="87"/>
        <v>189.00000000000003</v>
      </c>
      <c r="AK110" s="4">
        <f t="shared" si="88"/>
        <v>171.00000000000003</v>
      </c>
      <c r="AL110" s="15">
        <f t="shared" si="89"/>
        <v>34.866996130995403</v>
      </c>
      <c r="AM110" s="7">
        <f t="shared" si="90"/>
        <v>34.866996130995403</v>
      </c>
      <c r="AN110" s="7">
        <f t="shared" si="142"/>
        <v>34.866996130995403</v>
      </c>
      <c r="AO110" s="15">
        <f t="shared" si="91"/>
        <v>34.866996130995403</v>
      </c>
      <c r="AP110" s="17">
        <f t="shared" si="92"/>
        <v>34.68555012296504</v>
      </c>
      <c r="AQ110" s="15">
        <f t="shared" si="93"/>
        <v>33.391086928192124</v>
      </c>
      <c r="AR110" s="15">
        <f t="shared" si="94"/>
        <v>33.391086928192124</v>
      </c>
      <c r="AS110" s="15"/>
      <c r="AT110" s="12">
        <f t="shared" si="129"/>
        <v>0</v>
      </c>
      <c r="AU110" s="12">
        <f t="shared" si="95"/>
        <v>0</v>
      </c>
      <c r="AV110" s="12">
        <f t="shared" si="96"/>
        <v>0</v>
      </c>
      <c r="AW110" s="12">
        <f t="shared" si="97"/>
        <v>0</v>
      </c>
      <c r="AX110" s="8"/>
      <c r="AY110" s="13">
        <f>INDEX(Klima!$B$1:$E$520,MATCH(Vandbalance!$F110,Klima!$B$1:$B$520,0),MATCH(Vandbalance!$AY$11,Klima!$B$1:$E$1,0))</f>
        <v>0</v>
      </c>
      <c r="AZ110" s="13">
        <f t="shared" si="130"/>
        <v>0</v>
      </c>
      <c r="BA110" s="13">
        <f t="shared" si="98"/>
        <v>0</v>
      </c>
      <c r="BC110" s="16">
        <f>INDEX(Klima!$B$1:$E$520,MATCH(Vandbalance!$F110,Klima!$B$1:$B$520,0),MATCH($BC$11,Klima!$B$1:$E$1,0))</f>
        <v>2.0784809589385902</v>
      </c>
      <c r="BD110" s="16"/>
      <c r="BE110" s="16">
        <f t="shared" si="99"/>
        <v>0.18144600803036678</v>
      </c>
      <c r="BF110" s="16">
        <f t="shared" si="100"/>
        <v>1.8970349509082234</v>
      </c>
      <c r="BG110" s="16">
        <f t="shared" si="101"/>
        <v>1.8146431519043713</v>
      </c>
      <c r="BH110" s="16">
        <f t="shared" si="102"/>
        <v>8.2391799003852073E-2</v>
      </c>
      <c r="BI110" s="2"/>
      <c r="BJ110" s="16">
        <f t="shared" si="103"/>
        <v>0.18144600803036678</v>
      </c>
      <c r="BK110" s="5">
        <f t="shared" si="131"/>
        <v>7.614821603247977</v>
      </c>
      <c r="BL110" s="5">
        <f t="shared" si="104"/>
        <v>7.614821603247977</v>
      </c>
      <c r="BM110" s="5">
        <f t="shared" si="105"/>
        <v>27.256512760583597</v>
      </c>
      <c r="BN110" s="5">
        <f t="shared" si="132"/>
        <v>4.338232836172495E-3</v>
      </c>
      <c r="BO110" s="5">
        <f t="shared" si="106"/>
        <v>34.866996130995403</v>
      </c>
      <c r="BP110" s="5">
        <f t="shared" si="107"/>
        <v>7.614821603247977</v>
      </c>
      <c r="BQ110" s="5"/>
      <c r="BR110" s="16">
        <f t="shared" si="108"/>
        <v>0</v>
      </c>
      <c r="BS110" s="5">
        <f t="shared" si="109"/>
        <v>0</v>
      </c>
      <c r="BT110" s="5"/>
      <c r="BU110" s="13">
        <f t="shared" si="110"/>
        <v>0</v>
      </c>
      <c r="BV110" s="5">
        <f t="shared" si="111"/>
        <v>0</v>
      </c>
      <c r="BW110" s="5"/>
      <c r="BX110" s="13">
        <f t="shared" si="112"/>
        <v>0</v>
      </c>
      <c r="BY110" s="5"/>
      <c r="BZ110" s="16">
        <f t="shared" si="113"/>
        <v>1.8146431519043713</v>
      </c>
      <c r="CA110" s="16"/>
      <c r="CB110" s="29">
        <f t="shared" si="114"/>
        <v>0</v>
      </c>
      <c r="CC110" s="28">
        <f t="shared" si="115"/>
        <v>0</v>
      </c>
      <c r="CD110" s="28"/>
      <c r="CE110" s="16">
        <f t="shared" si="116"/>
        <v>1.2944631947729186</v>
      </c>
      <c r="CF110" s="31">
        <f t="shared" si="117"/>
        <v>34.68555012296504</v>
      </c>
      <c r="CG110" s="20"/>
      <c r="CH110" s="16">
        <f t="shared" si="118"/>
        <v>1.2944631947729186</v>
      </c>
      <c r="CI110" s="2">
        <f t="shared" si="133"/>
        <v>1.2944631947729186</v>
      </c>
      <c r="CJ110" s="5"/>
      <c r="CK110" s="13">
        <f t="shared" si="119"/>
        <v>1.4759092028032854</v>
      </c>
      <c r="CL110" s="13"/>
      <c r="CM110" s="13">
        <f t="shared" si="134"/>
        <v>0</v>
      </c>
      <c r="CN110" s="5">
        <f t="shared" si="120"/>
        <v>0</v>
      </c>
      <c r="CO110" s="5">
        <f t="shared" si="121"/>
        <v>0</v>
      </c>
      <c r="CP110" s="5"/>
      <c r="CQ110" s="13">
        <f t="shared" si="135"/>
        <v>0</v>
      </c>
      <c r="CR110" s="5">
        <f t="shared" si="122"/>
        <v>0</v>
      </c>
      <c r="CS110" s="5">
        <f t="shared" si="123"/>
        <v>0</v>
      </c>
      <c r="CT110" s="5"/>
      <c r="CU110">
        <f>INDEX(Tilladeligt_underskud,MATCH('Afgrødemodel 1'!$AU$2,Konstanter!$A$75:$A$90,0),MATCH('Afgrødemodel 1'!M106,Konstanter!$B$73:$F$73,0))</f>
        <v>60</v>
      </c>
      <c r="CV110">
        <f>INDEX(Utilladeligt_underskud,MATCH('Afgrødemodel 1'!$AU$2,Konstanter!$I$75:$I$90,0),MATCH('Afgrødemodel 1'!M106,Konstanter!$J$73:$N$73,0))</f>
        <v>80</v>
      </c>
      <c r="CW110">
        <f t="shared" si="136"/>
        <v>102.60000000000001</v>
      </c>
      <c r="CX110">
        <f t="shared" si="137"/>
        <v>136.80000000000004</v>
      </c>
      <c r="CY110" s="8">
        <f t="shared" si="138"/>
        <v>137.6089130718079</v>
      </c>
      <c r="CZ110" s="8">
        <f t="shared" si="139"/>
        <v>137.6089130718079</v>
      </c>
      <c r="DA110" s="8">
        <f t="shared" si="140"/>
        <v>137.6089130718079</v>
      </c>
    </row>
    <row r="111" spans="4:105" x14ac:dyDescent="0.2">
      <c r="D111" s="18">
        <f t="shared" si="141"/>
        <v>43288</v>
      </c>
      <c r="E111" s="18" t="str">
        <f>IF(G111=1,'Ark4'!$C$4,IF(G111=2,'Ark4'!$C$5,IF(G111=3,'Ark4'!$C$6,IF(G111=4,'Ark4'!$C$7,""))))</f>
        <v>Vårbyg</v>
      </c>
      <c r="F111" s="8">
        <f t="shared" si="124"/>
        <v>43288</v>
      </c>
      <c r="G111" s="2">
        <f>IF(AND($D111&gt;='Ark4'!$D$4,Vandbalance!$D111&lt;='Ark4'!$E$4),1,IF(AND(Vandbalance!$D111&gt;='Ark4'!$D$5,Vandbalance!$D111&lt;='Ark4'!$E$5),2,IF(AND(Vandbalance!$D111&gt;='Ark4'!$D$6,Vandbalance!$D111&lt;='Ark4'!$E$6),3,IF(AND(Vandbalance!$D111&gt;='Ark4'!$D$7,Vandbalance!$D111&lt;='Ark4'!$E$7),4,""))))</f>
        <v>1</v>
      </c>
      <c r="H111" s="2">
        <f t="shared" si="125"/>
        <v>3.9334963325183399</v>
      </c>
      <c r="I111" s="2">
        <f>IF(G111=1,VLOOKUP($D111,'Afgrødemodel 1'!$AA$10:$AB$405,2,FALSE),IF(G111=2,VLOOKUP($D111,'Afgrødemodel 2'!$AA$10:$AB$405,2,FALSE),IF(G111=3,VLOOKUP($D111,'Afgrødemodel 3'!$AA$10:$AB$405,2,FALSE),IF(G111=4,VLOOKUP($D111,'Afgrødemodel 4'!$AA$10:$AB$405,2,FALSE),""))))</f>
        <v>3.2224938875305664</v>
      </c>
      <c r="J111" s="2">
        <f>IF(G111=1,VLOOKUP($D111,'Afgrødemodel 1'!$AH$10:$AJ$405,3,FALSE),IF(G111=2,VLOOKUP($D111,'Afgrødemodel 2'!$AH$10:$AJ$405,3,FALSE),IF(G111=3,VLOOKUP($D111,'Afgrødemodel 3'!$AH$10:$AJ$405,3,FALSE),IF(G111=4,VLOOKUP($D111,'Afgrødemodel 4'!$AH$10:$AJ$405,3,FALSE),0))))</f>
        <v>0.71100244498777332</v>
      </c>
      <c r="K111" s="2">
        <f>IF(G111=1,VLOOKUP($D111,'Afgrødemodel 1'!$AQ$10:$AR$405,2,FALSE),IF(G111=2,VLOOKUP($D111,'Afgrødemodel 2'!$AQ$10:$AR$405,2,FALSE),IF(G111=3,VLOOKUP($D111,'Afgrødemodel 3'!$AQ$10:$AR$405,2,FALSE),IF(G111=4,VLOOKUP($D111,'Afgrødemodel 4'!$AQ$10:$AR$405,2,FALSE),0))))</f>
        <v>900</v>
      </c>
      <c r="L111">
        <f>IF('Afgrødemodel 1'!$BB$4=0,300,'Afgrødemodel 1'!$BB$4)</f>
        <v>300</v>
      </c>
      <c r="M111">
        <f>IF(G111=1,MIN('Afgrødemodel 1'!$AW$44,'Afgrødemodel 1'!$AW$48),IF(G111=2,MIN('Afgrødemodel 2'!$AW$44,'Afgrødemodel 2'!$AW$48),IF(G111=3,MIN('Afgrødemodel 3'!$AW$44,'Afgrødemodel 3'!$AW$48),IF(G111=4,MIN('Afgrødemodel 4'!$AW$44,'Afgrødemodel 4'!$AW$48),""))))</f>
        <v>900</v>
      </c>
      <c r="N111" s="13">
        <f t="shared" si="72"/>
        <v>0</v>
      </c>
      <c r="O111" s="5">
        <f t="shared" si="73"/>
        <v>0</v>
      </c>
      <c r="P111" s="13">
        <f t="shared" si="74"/>
        <v>0</v>
      </c>
      <c r="Q111" s="13">
        <f t="shared" si="75"/>
        <v>0</v>
      </c>
      <c r="R111" s="20"/>
      <c r="S111" s="13">
        <f t="shared" si="76"/>
        <v>0</v>
      </c>
      <c r="T111" s="13">
        <f t="shared" si="77"/>
        <v>0</v>
      </c>
      <c r="U111" s="13">
        <f t="shared" si="78"/>
        <v>0</v>
      </c>
      <c r="V111" s="5">
        <f t="shared" si="79"/>
        <v>0</v>
      </c>
      <c r="W111" s="5"/>
      <c r="X111" s="10">
        <f t="shared" si="126"/>
        <v>10</v>
      </c>
      <c r="Y111" s="12">
        <f t="shared" si="80"/>
        <v>7.4290373623814379</v>
      </c>
      <c r="Z111" s="8">
        <f t="shared" si="81"/>
        <v>7.4290373623814379</v>
      </c>
      <c r="AA111" s="13">
        <f t="shared" si="127"/>
        <v>7.1795053470514061</v>
      </c>
      <c r="AB111" s="5">
        <f t="shared" si="82"/>
        <v>7.1795053470514061</v>
      </c>
      <c r="AC111" s="5"/>
      <c r="AD111" s="16">
        <f t="shared" si="83"/>
        <v>1.9667481662591699</v>
      </c>
      <c r="AE111" s="10">
        <f t="shared" si="128"/>
        <v>0</v>
      </c>
      <c r="AF111">
        <f t="shared" si="84"/>
        <v>0</v>
      </c>
      <c r="AG111" s="13">
        <f t="shared" si="85"/>
        <v>0</v>
      </c>
      <c r="AH111" s="13"/>
      <c r="AI111" s="14">
        <f t="shared" si="86"/>
        <v>171.00000000000003</v>
      </c>
      <c r="AJ111" s="4">
        <f t="shared" si="87"/>
        <v>189.00000000000003</v>
      </c>
      <c r="AK111" s="4">
        <f t="shared" si="88"/>
        <v>171.00000000000003</v>
      </c>
      <c r="AL111" s="15">
        <f t="shared" si="89"/>
        <v>33.391086928192124</v>
      </c>
      <c r="AM111" s="7">
        <f t="shared" si="90"/>
        <v>33.391086928192124</v>
      </c>
      <c r="AN111" s="7">
        <f t="shared" si="142"/>
        <v>33.391086928192124</v>
      </c>
      <c r="AO111" s="15">
        <f t="shared" si="91"/>
        <v>33.391086928192124</v>
      </c>
      <c r="AP111" s="17">
        <f t="shared" si="92"/>
        <v>33.141554912862091</v>
      </c>
      <c r="AQ111" s="15">
        <f t="shared" si="93"/>
        <v>31.752463329702209</v>
      </c>
      <c r="AR111" s="15">
        <f t="shared" si="94"/>
        <v>31.752463329702209</v>
      </c>
      <c r="AS111" s="15"/>
      <c r="AT111" s="12">
        <f t="shared" si="129"/>
        <v>0</v>
      </c>
      <c r="AU111" s="12">
        <f t="shared" si="95"/>
        <v>0</v>
      </c>
      <c r="AV111" s="12">
        <f t="shared" si="96"/>
        <v>0</v>
      </c>
      <c r="AW111" s="12">
        <f t="shared" si="97"/>
        <v>0</v>
      </c>
      <c r="AX111" s="8"/>
      <c r="AY111" s="13">
        <f>INDEX(Klima!$B$1:$E$520,MATCH(Vandbalance!$F111,Klima!$B$1:$B$520,0),MATCH(Vandbalance!$AY$11,Klima!$B$1:$E$1,0))</f>
        <v>0</v>
      </c>
      <c r="AZ111" s="13">
        <f t="shared" si="130"/>
        <v>0</v>
      </c>
      <c r="BA111" s="13">
        <f t="shared" si="98"/>
        <v>0</v>
      </c>
      <c r="BC111" s="16">
        <f>INDEX(Klima!$B$1:$E$520,MATCH(Vandbalance!$F111,Klima!$B$1:$B$520,0),MATCH($BC$11,Klima!$B$1:$E$1,0))</f>
        <v>2.6430380344390798</v>
      </c>
      <c r="BD111" s="16"/>
      <c r="BE111" s="16">
        <f t="shared" si="99"/>
        <v>0.24953201533003147</v>
      </c>
      <c r="BF111" s="16">
        <f t="shared" si="100"/>
        <v>2.3935060191090485</v>
      </c>
      <c r="BG111" s="16">
        <f t="shared" si="101"/>
        <v>2.2607445636126884</v>
      </c>
      <c r="BH111" s="16">
        <f t="shared" si="102"/>
        <v>0.13276145549636009</v>
      </c>
      <c r="BI111" s="2"/>
      <c r="BJ111" s="16">
        <f t="shared" si="103"/>
        <v>0.24953201533003147</v>
      </c>
      <c r="BK111" s="5">
        <f t="shared" si="131"/>
        <v>7.4347201365483278</v>
      </c>
      <c r="BL111" s="5">
        <f t="shared" si="104"/>
        <v>7.4347201365483278</v>
      </c>
      <c r="BM111" s="5">
        <f t="shared" si="105"/>
        <v>25.962049565810688</v>
      </c>
      <c r="BN111" s="5">
        <f t="shared" si="132"/>
        <v>5.6827741668902696E-3</v>
      </c>
      <c r="BO111" s="5">
        <f t="shared" si="106"/>
        <v>33.391086928192124</v>
      </c>
      <c r="BP111" s="5">
        <f t="shared" si="107"/>
        <v>7.4347201365483278</v>
      </c>
      <c r="BQ111" s="5"/>
      <c r="BR111" s="16">
        <f t="shared" si="108"/>
        <v>0</v>
      </c>
      <c r="BS111" s="5">
        <f t="shared" si="109"/>
        <v>0</v>
      </c>
      <c r="BT111" s="5"/>
      <c r="BU111" s="13">
        <f t="shared" si="110"/>
        <v>0</v>
      </c>
      <c r="BV111" s="5">
        <f t="shared" si="111"/>
        <v>0</v>
      </c>
      <c r="BW111" s="5"/>
      <c r="BX111" s="13">
        <f t="shared" si="112"/>
        <v>0</v>
      </c>
      <c r="BY111" s="5"/>
      <c r="BZ111" s="16">
        <f t="shared" si="113"/>
        <v>2.2607445636126884</v>
      </c>
      <c r="CA111" s="16"/>
      <c r="CB111" s="29">
        <f t="shared" si="114"/>
        <v>0</v>
      </c>
      <c r="CC111" s="28">
        <f t="shared" si="115"/>
        <v>0</v>
      </c>
      <c r="CD111" s="28"/>
      <c r="CE111" s="16">
        <f t="shared" si="116"/>
        <v>1.3890915831598809</v>
      </c>
      <c r="CF111" s="31">
        <f t="shared" si="117"/>
        <v>33.141554912862091</v>
      </c>
      <c r="CG111" s="20"/>
      <c r="CH111" s="16">
        <f t="shared" si="118"/>
        <v>1.3890915831598809</v>
      </c>
      <c r="CI111" s="2">
        <f t="shared" si="133"/>
        <v>1.3890915831598809</v>
      </c>
      <c r="CJ111" s="5"/>
      <c r="CK111" s="13">
        <f t="shared" si="119"/>
        <v>1.6386235984899125</v>
      </c>
      <c r="CL111" s="13"/>
      <c r="CM111" s="13">
        <f t="shared" si="134"/>
        <v>0</v>
      </c>
      <c r="CN111" s="5">
        <f t="shared" si="120"/>
        <v>0</v>
      </c>
      <c r="CO111" s="5">
        <f t="shared" si="121"/>
        <v>0</v>
      </c>
      <c r="CP111" s="5"/>
      <c r="CQ111" s="13">
        <f t="shared" si="135"/>
        <v>0</v>
      </c>
      <c r="CR111" s="5">
        <f t="shared" si="122"/>
        <v>0</v>
      </c>
      <c r="CS111" s="5">
        <f t="shared" si="123"/>
        <v>0</v>
      </c>
      <c r="CT111" s="5"/>
      <c r="CU111">
        <f>INDEX(Tilladeligt_underskud,MATCH('Afgrødemodel 1'!$AU$2,Konstanter!$A$75:$A$90,0),MATCH('Afgrødemodel 1'!M107,Konstanter!$B$73:$F$73,0))</f>
        <v>60</v>
      </c>
      <c r="CV111">
        <f>INDEX(Utilladeligt_underskud,MATCH('Afgrødemodel 1'!$AU$2,Konstanter!$I$75:$I$90,0),MATCH('Afgrødemodel 1'!M107,Konstanter!$J$73:$N$73,0))</f>
        <v>80</v>
      </c>
      <c r="CW111">
        <f t="shared" si="136"/>
        <v>102.60000000000001</v>
      </c>
      <c r="CX111">
        <f t="shared" si="137"/>
        <v>136.80000000000004</v>
      </c>
      <c r="CY111" s="8">
        <f t="shared" si="138"/>
        <v>139.24753667029782</v>
      </c>
      <c r="CZ111" s="8">
        <f t="shared" si="139"/>
        <v>139.24753667029782</v>
      </c>
      <c r="DA111" s="8">
        <f t="shared" si="140"/>
        <v>139.24753667029782</v>
      </c>
    </row>
    <row r="112" spans="4:105" x14ac:dyDescent="0.2">
      <c r="D112" s="18">
        <f t="shared" si="141"/>
        <v>43289</v>
      </c>
      <c r="E112" s="18" t="str">
        <f>IF(G112=1,'Ark4'!$C$4,IF(G112=2,'Ark4'!$C$5,IF(G112=3,'Ark4'!$C$6,IF(G112=4,'Ark4'!$C$7,""))))</f>
        <v>Vårbyg</v>
      </c>
      <c r="F112" s="8">
        <f t="shared" si="124"/>
        <v>43289</v>
      </c>
      <c r="G112" s="2">
        <f>IF(AND($D112&gt;='Ark4'!$D$4,Vandbalance!$D112&lt;='Ark4'!$E$4),1,IF(AND(Vandbalance!$D112&gt;='Ark4'!$D$5,Vandbalance!$D112&lt;='Ark4'!$E$5),2,IF(AND(Vandbalance!$D112&gt;='Ark4'!$D$6,Vandbalance!$D112&lt;='Ark4'!$E$6),3,IF(AND(Vandbalance!$D112&gt;='Ark4'!$D$7,Vandbalance!$D112&lt;='Ark4'!$E$7),4,""))))</f>
        <v>1</v>
      </c>
      <c r="H112" s="2">
        <f t="shared" si="125"/>
        <v>3.8058679706601488</v>
      </c>
      <c r="I112" s="2">
        <f>IF(G112=1,VLOOKUP($D112,'Afgrødemodel 1'!$AA$10:$AB$405,2,FALSE),IF(G112=2,VLOOKUP($D112,'Afgrødemodel 2'!$AA$10:$AB$405,2,FALSE),IF(G112=3,VLOOKUP($D112,'Afgrødemodel 3'!$AA$10:$AB$405,2,FALSE),IF(G112=4,VLOOKUP($D112,'Afgrødemodel 4'!$AA$10:$AB$405,2,FALSE),""))))</f>
        <v>3.0097799511002479</v>
      </c>
      <c r="J112" s="2">
        <f>IF(G112=1,VLOOKUP($D112,'Afgrødemodel 1'!$AH$10:$AJ$405,3,FALSE),IF(G112=2,VLOOKUP($D112,'Afgrødemodel 2'!$AH$10:$AJ$405,3,FALSE),IF(G112=3,VLOOKUP($D112,'Afgrødemodel 3'!$AH$10:$AJ$405,3,FALSE),IF(G112=4,VLOOKUP($D112,'Afgrødemodel 4'!$AH$10:$AJ$405,3,FALSE),0))))</f>
        <v>0.79608801955990083</v>
      </c>
      <c r="K112" s="2">
        <f>IF(G112=1,VLOOKUP($D112,'Afgrødemodel 1'!$AQ$10:$AR$405,2,FALSE),IF(G112=2,VLOOKUP($D112,'Afgrødemodel 2'!$AQ$10:$AR$405,2,FALSE),IF(G112=3,VLOOKUP($D112,'Afgrødemodel 3'!$AQ$10:$AR$405,2,FALSE),IF(G112=4,VLOOKUP($D112,'Afgrødemodel 4'!$AQ$10:$AR$405,2,FALSE),0))))</f>
        <v>900</v>
      </c>
      <c r="L112">
        <f>IF('Afgrødemodel 1'!$BB$4=0,300,'Afgrødemodel 1'!$BB$4)</f>
        <v>300</v>
      </c>
      <c r="M112">
        <f>IF(G112=1,MIN('Afgrødemodel 1'!$AW$44,'Afgrødemodel 1'!$AW$48),IF(G112=2,MIN('Afgrødemodel 2'!$AW$44,'Afgrødemodel 2'!$AW$48),IF(G112=3,MIN('Afgrødemodel 3'!$AW$44,'Afgrødemodel 3'!$AW$48),IF(G112=4,MIN('Afgrødemodel 4'!$AW$44,'Afgrødemodel 4'!$AW$48),""))))</f>
        <v>900</v>
      </c>
      <c r="N112" s="13">
        <f t="shared" si="72"/>
        <v>0</v>
      </c>
      <c r="O112" s="5">
        <f t="shared" si="73"/>
        <v>0</v>
      </c>
      <c r="P112" s="13">
        <f t="shared" si="74"/>
        <v>0</v>
      </c>
      <c r="Q112" s="13">
        <f t="shared" si="75"/>
        <v>0</v>
      </c>
      <c r="R112" s="20"/>
      <c r="S112" s="13">
        <f t="shared" si="76"/>
        <v>0</v>
      </c>
      <c r="T112" s="13">
        <f t="shared" si="77"/>
        <v>0</v>
      </c>
      <c r="U112" s="13">
        <f t="shared" si="78"/>
        <v>0</v>
      </c>
      <c r="V112" s="5">
        <f t="shared" si="79"/>
        <v>0</v>
      </c>
      <c r="W112" s="5"/>
      <c r="X112" s="10">
        <f t="shared" si="126"/>
        <v>10</v>
      </c>
      <c r="Y112" s="12">
        <f t="shared" si="80"/>
        <v>7.1795053470514061</v>
      </c>
      <c r="Z112" s="8">
        <f t="shared" si="81"/>
        <v>7.1795053470514061</v>
      </c>
      <c r="AA112" s="13">
        <f t="shared" si="127"/>
        <v>6.8908904740516794</v>
      </c>
      <c r="AB112" s="5">
        <f t="shared" si="82"/>
        <v>6.8908904740516794</v>
      </c>
      <c r="AC112" s="5"/>
      <c r="AD112" s="16">
        <f t="shared" si="83"/>
        <v>1.9029339853300744</v>
      </c>
      <c r="AE112" s="10">
        <f t="shared" si="128"/>
        <v>0</v>
      </c>
      <c r="AF112">
        <f t="shared" si="84"/>
        <v>0</v>
      </c>
      <c r="AG112" s="13">
        <f t="shared" si="85"/>
        <v>0</v>
      </c>
      <c r="AH112" s="13"/>
      <c r="AI112" s="14">
        <f t="shared" si="86"/>
        <v>171.00000000000003</v>
      </c>
      <c r="AJ112" s="4">
        <f t="shared" si="87"/>
        <v>189.00000000000003</v>
      </c>
      <c r="AK112" s="4">
        <f t="shared" si="88"/>
        <v>171.00000000000003</v>
      </c>
      <c r="AL112" s="15">
        <f t="shared" si="89"/>
        <v>31.752463329702209</v>
      </c>
      <c r="AM112" s="7">
        <f t="shared" si="90"/>
        <v>31.752463329702209</v>
      </c>
      <c r="AN112" s="7">
        <f t="shared" si="142"/>
        <v>31.752463329702209</v>
      </c>
      <c r="AO112" s="15">
        <f t="shared" si="91"/>
        <v>31.752463329702209</v>
      </c>
      <c r="AP112" s="17">
        <f t="shared" si="92"/>
        <v>31.463848456702483</v>
      </c>
      <c r="AQ112" s="15">
        <f t="shared" si="93"/>
        <v>30.099459097149296</v>
      </c>
      <c r="AR112" s="15">
        <f t="shared" si="94"/>
        <v>30.099459097149296</v>
      </c>
      <c r="AS112" s="15"/>
      <c r="AT112" s="12">
        <f t="shared" si="129"/>
        <v>0</v>
      </c>
      <c r="AU112" s="12">
        <f t="shared" si="95"/>
        <v>0</v>
      </c>
      <c r="AV112" s="12">
        <f t="shared" si="96"/>
        <v>0</v>
      </c>
      <c r="AW112" s="12">
        <f t="shared" si="97"/>
        <v>0</v>
      </c>
      <c r="AX112" s="8"/>
      <c r="AY112" s="13">
        <f>INDEX(Klima!$B$1:$E$520,MATCH(Vandbalance!$F112,Klima!$B$1:$B$520,0),MATCH(Vandbalance!$AY$11,Klima!$B$1:$E$1,0))</f>
        <v>0</v>
      </c>
      <c r="AZ112" s="13">
        <f t="shared" si="130"/>
        <v>0</v>
      </c>
      <c r="BA112" s="13">
        <f t="shared" si="98"/>
        <v>0</v>
      </c>
      <c r="BC112" s="16">
        <f>INDEX(Klima!$B$1:$E$520,MATCH(Vandbalance!$F112,Klima!$B$1:$B$520,0),MATCH($BC$11,Klima!$B$1:$E$1,0))</f>
        <v>2.8316454887390101</v>
      </c>
      <c r="BD112" s="16"/>
      <c r="BE112" s="16">
        <f t="shared" si="99"/>
        <v>0.28861487299972649</v>
      </c>
      <c r="BF112" s="16">
        <f t="shared" si="100"/>
        <v>2.5430306157392839</v>
      </c>
      <c r="BG112" s="16">
        <f t="shared" si="101"/>
        <v>2.3663159471526218</v>
      </c>
      <c r="BH112" s="16">
        <f t="shared" si="102"/>
        <v>0.17671466858666207</v>
      </c>
      <c r="BI112" s="2"/>
      <c r="BJ112" s="16">
        <f t="shared" si="103"/>
        <v>0.28861487299972649</v>
      </c>
      <c r="BK112" s="5">
        <f t="shared" si="131"/>
        <v>7.1857265059526254</v>
      </c>
      <c r="BL112" s="5">
        <f t="shared" si="104"/>
        <v>7.1857265059526254</v>
      </c>
      <c r="BM112" s="5">
        <f t="shared" si="105"/>
        <v>24.572957982650802</v>
      </c>
      <c r="BN112" s="5">
        <f t="shared" si="132"/>
        <v>6.2211589012196276E-3</v>
      </c>
      <c r="BO112" s="5">
        <f t="shared" si="106"/>
        <v>31.752463329702209</v>
      </c>
      <c r="BP112" s="5">
        <f t="shared" si="107"/>
        <v>7.1857265059526254</v>
      </c>
      <c r="BQ112" s="5"/>
      <c r="BR112" s="16">
        <f t="shared" si="108"/>
        <v>0</v>
      </c>
      <c r="BS112" s="5">
        <f t="shared" si="109"/>
        <v>0</v>
      </c>
      <c r="BT112" s="5"/>
      <c r="BU112" s="13">
        <f t="shared" si="110"/>
        <v>0</v>
      </c>
      <c r="BV112" s="5">
        <f t="shared" si="111"/>
        <v>0</v>
      </c>
      <c r="BW112" s="5"/>
      <c r="BX112" s="13">
        <f t="shared" si="112"/>
        <v>0</v>
      </c>
      <c r="BY112" s="5"/>
      <c r="BZ112" s="16">
        <f t="shared" si="113"/>
        <v>2.3663159471526218</v>
      </c>
      <c r="CA112" s="16"/>
      <c r="CB112" s="29">
        <f t="shared" si="114"/>
        <v>0</v>
      </c>
      <c r="CC112" s="28">
        <f t="shared" si="115"/>
        <v>0</v>
      </c>
      <c r="CD112" s="28"/>
      <c r="CE112" s="16">
        <f t="shared" si="116"/>
        <v>1.364389359553188</v>
      </c>
      <c r="CF112" s="31">
        <f t="shared" si="117"/>
        <v>31.463848456702483</v>
      </c>
      <c r="CG112" s="20"/>
      <c r="CH112" s="16">
        <f t="shared" si="118"/>
        <v>1.364389359553188</v>
      </c>
      <c r="CI112" s="2">
        <f t="shared" si="133"/>
        <v>1.364389359553188</v>
      </c>
      <c r="CJ112" s="5"/>
      <c r="CK112" s="13">
        <f t="shared" si="119"/>
        <v>1.6530042325529144</v>
      </c>
      <c r="CL112" s="13"/>
      <c r="CM112" s="13">
        <f t="shared" si="134"/>
        <v>0</v>
      </c>
      <c r="CN112" s="5">
        <f t="shared" si="120"/>
        <v>0</v>
      </c>
      <c r="CO112" s="5">
        <f t="shared" si="121"/>
        <v>0</v>
      </c>
      <c r="CP112" s="5"/>
      <c r="CQ112" s="13">
        <f t="shared" si="135"/>
        <v>0</v>
      </c>
      <c r="CR112" s="5">
        <f t="shared" si="122"/>
        <v>0</v>
      </c>
      <c r="CS112" s="5">
        <f t="shared" si="123"/>
        <v>0</v>
      </c>
      <c r="CT112" s="5"/>
      <c r="CU112">
        <f>INDEX(Tilladeligt_underskud,MATCH('Afgrødemodel 1'!$AU$2,Konstanter!$A$75:$A$90,0),MATCH('Afgrødemodel 1'!M108,Konstanter!$B$73:$F$73,0))</f>
        <v>60</v>
      </c>
      <c r="CV112">
        <f>INDEX(Utilladeligt_underskud,MATCH('Afgrødemodel 1'!$AU$2,Konstanter!$I$75:$I$90,0),MATCH('Afgrødemodel 1'!M108,Konstanter!$J$73:$N$73,0))</f>
        <v>80</v>
      </c>
      <c r="CW112">
        <f t="shared" si="136"/>
        <v>102.60000000000001</v>
      </c>
      <c r="CX112">
        <f t="shared" si="137"/>
        <v>136.80000000000004</v>
      </c>
      <c r="CY112" s="8">
        <f t="shared" si="138"/>
        <v>140.90054090285074</v>
      </c>
      <c r="CZ112" s="8">
        <f t="shared" si="139"/>
        <v>140.90054090285074</v>
      </c>
      <c r="DA112" s="8">
        <f t="shared" si="140"/>
        <v>140.90054090285074</v>
      </c>
    </row>
    <row r="113" spans="4:105" x14ac:dyDescent="0.2">
      <c r="D113" s="18">
        <f t="shared" si="141"/>
        <v>43290</v>
      </c>
      <c r="E113" s="18" t="str">
        <f>IF(G113=1,'Ark4'!$C$4,IF(G113=2,'Ark4'!$C$5,IF(G113=3,'Ark4'!$C$6,IF(G113=4,'Ark4'!$C$7,""))))</f>
        <v>Vårbyg</v>
      </c>
      <c r="F113" s="8">
        <f t="shared" si="124"/>
        <v>43290</v>
      </c>
      <c r="G113" s="2">
        <f>IF(AND($D113&gt;='Ark4'!$D$4,Vandbalance!$D113&lt;='Ark4'!$E$4),1,IF(AND(Vandbalance!$D113&gt;='Ark4'!$D$5,Vandbalance!$D113&lt;='Ark4'!$E$5),2,IF(AND(Vandbalance!$D113&gt;='Ark4'!$D$6,Vandbalance!$D113&lt;='Ark4'!$E$6),3,IF(AND(Vandbalance!$D113&gt;='Ark4'!$D$7,Vandbalance!$D113&lt;='Ark4'!$E$7),4,""))))</f>
        <v>1</v>
      </c>
      <c r="H113" s="2">
        <f t="shared" si="125"/>
        <v>3.6885085574572147</v>
      </c>
      <c r="I113" s="2">
        <f>IF(G113=1,VLOOKUP($D113,'Afgrødemodel 1'!$AA$10:$AB$405,2,FALSE),IF(G113=2,VLOOKUP($D113,'Afgrødemodel 2'!$AA$10:$AB$405,2,FALSE),IF(G113=3,VLOOKUP($D113,'Afgrødemodel 3'!$AA$10:$AB$405,2,FALSE),IF(G113=4,VLOOKUP($D113,'Afgrødemodel 4'!$AA$10:$AB$405,2,FALSE),""))))</f>
        <v>2.8141809290953579</v>
      </c>
      <c r="J113" s="2">
        <f>IF(G113=1,VLOOKUP($D113,'Afgrødemodel 1'!$AH$10:$AJ$405,3,FALSE),IF(G113=2,VLOOKUP($D113,'Afgrødemodel 2'!$AH$10:$AJ$405,3,FALSE),IF(G113=3,VLOOKUP($D113,'Afgrødemodel 3'!$AH$10:$AJ$405,3,FALSE),IF(G113=4,VLOOKUP($D113,'Afgrødemodel 4'!$AH$10:$AJ$405,3,FALSE),0))))</f>
        <v>0.87432762836185685</v>
      </c>
      <c r="K113" s="2">
        <f>IF(G113=1,VLOOKUP($D113,'Afgrødemodel 1'!$AQ$10:$AR$405,2,FALSE),IF(G113=2,VLOOKUP($D113,'Afgrødemodel 2'!$AQ$10:$AR$405,2,FALSE),IF(G113=3,VLOOKUP($D113,'Afgrødemodel 3'!$AQ$10:$AR$405,2,FALSE),IF(G113=4,VLOOKUP($D113,'Afgrødemodel 4'!$AQ$10:$AR$405,2,FALSE),0))))</f>
        <v>900</v>
      </c>
      <c r="L113">
        <f>IF('Afgrødemodel 1'!$BB$4=0,300,'Afgrødemodel 1'!$BB$4)</f>
        <v>300</v>
      </c>
      <c r="M113">
        <f>IF(G113=1,MIN('Afgrødemodel 1'!$AW$44,'Afgrødemodel 1'!$AW$48),IF(G113=2,MIN('Afgrødemodel 2'!$AW$44,'Afgrødemodel 2'!$AW$48),IF(G113=3,MIN('Afgrødemodel 3'!$AW$44,'Afgrødemodel 3'!$AW$48),IF(G113=4,MIN('Afgrødemodel 4'!$AW$44,'Afgrødemodel 4'!$AW$48),""))))</f>
        <v>900</v>
      </c>
      <c r="N113" s="13">
        <f t="shared" si="72"/>
        <v>0</v>
      </c>
      <c r="O113" s="5">
        <f t="shared" si="73"/>
        <v>0</v>
      </c>
      <c r="P113" s="13">
        <f t="shared" si="74"/>
        <v>0</v>
      </c>
      <c r="Q113" s="13">
        <f t="shared" si="75"/>
        <v>0</v>
      </c>
      <c r="R113" s="20"/>
      <c r="S113" s="13">
        <f t="shared" si="76"/>
        <v>0</v>
      </c>
      <c r="T113" s="13">
        <f t="shared" si="77"/>
        <v>0</v>
      </c>
      <c r="U113" s="13">
        <f t="shared" si="78"/>
        <v>0</v>
      </c>
      <c r="V113" s="5">
        <f t="shared" si="79"/>
        <v>0</v>
      </c>
      <c r="W113" s="5"/>
      <c r="X113" s="10">
        <f t="shared" si="126"/>
        <v>10</v>
      </c>
      <c r="Y113" s="12">
        <f t="shared" si="80"/>
        <v>6.8908904740516794</v>
      </c>
      <c r="Z113" s="8">
        <f t="shared" si="81"/>
        <v>6.8908904740516794</v>
      </c>
      <c r="AA113" s="13">
        <f t="shared" si="127"/>
        <v>6.601154058424906</v>
      </c>
      <c r="AB113" s="5">
        <f t="shared" si="82"/>
        <v>6.601154058424906</v>
      </c>
      <c r="AC113" s="5"/>
      <c r="AD113" s="16">
        <f t="shared" si="83"/>
        <v>1.8442542787286074</v>
      </c>
      <c r="AE113" s="10">
        <f t="shared" si="128"/>
        <v>0</v>
      </c>
      <c r="AF113">
        <f t="shared" si="84"/>
        <v>0</v>
      </c>
      <c r="AG113" s="13">
        <f t="shared" si="85"/>
        <v>0</v>
      </c>
      <c r="AH113" s="13"/>
      <c r="AI113" s="14">
        <f t="shared" si="86"/>
        <v>171.00000000000003</v>
      </c>
      <c r="AJ113" s="4">
        <f t="shared" si="87"/>
        <v>189.00000000000003</v>
      </c>
      <c r="AK113" s="4">
        <f t="shared" si="88"/>
        <v>171.00000000000003</v>
      </c>
      <c r="AL113" s="15">
        <f t="shared" si="89"/>
        <v>30.099459097149296</v>
      </c>
      <c r="AM113" s="7">
        <f t="shared" si="90"/>
        <v>30.099459097149296</v>
      </c>
      <c r="AN113" s="7">
        <f t="shared" si="142"/>
        <v>30.099459097149296</v>
      </c>
      <c r="AO113" s="15">
        <f t="shared" si="91"/>
        <v>30.099459097149296</v>
      </c>
      <c r="AP113" s="17">
        <f t="shared" si="92"/>
        <v>29.809722681522523</v>
      </c>
      <c r="AQ113" s="15">
        <f t="shared" si="93"/>
        <v>28.539505801844683</v>
      </c>
      <c r="AR113" s="15">
        <f t="shared" si="94"/>
        <v>28.539505801844683</v>
      </c>
      <c r="AS113" s="15"/>
      <c r="AT113" s="12">
        <f t="shared" si="129"/>
        <v>0</v>
      </c>
      <c r="AU113" s="12">
        <f t="shared" si="95"/>
        <v>0</v>
      </c>
      <c r="AV113" s="12">
        <f t="shared" si="96"/>
        <v>0</v>
      </c>
      <c r="AW113" s="12">
        <f t="shared" si="97"/>
        <v>0</v>
      </c>
      <c r="AX113" s="8"/>
      <c r="AY113" s="13">
        <f>INDEX(Klima!$B$1:$E$520,MATCH(Vandbalance!$F113,Klima!$B$1:$B$520,0),MATCH(Vandbalance!$AY$11,Klima!$B$1:$E$1,0))</f>
        <v>0</v>
      </c>
      <c r="AZ113" s="13">
        <f t="shared" si="130"/>
        <v>0</v>
      </c>
      <c r="BA113" s="13">
        <f t="shared" si="98"/>
        <v>0</v>
      </c>
      <c r="BC113" s="16">
        <f>INDEX(Klima!$B$1:$E$520,MATCH(Vandbalance!$F113,Klima!$B$1:$B$520,0),MATCH($BC$11,Klima!$B$1:$E$1,0))</f>
        <v>2.6493670940399099</v>
      </c>
      <c r="BD113" s="16"/>
      <c r="BE113" s="16">
        <f t="shared" si="99"/>
        <v>0.28973641562677366</v>
      </c>
      <c r="BF113" s="16">
        <f t="shared" si="100"/>
        <v>2.359630678413136</v>
      </c>
      <c r="BG113" s="16">
        <f t="shared" si="101"/>
        <v>2.1597772365011147</v>
      </c>
      <c r="BH113" s="16">
        <f t="shared" si="102"/>
        <v>0.19985344191202126</v>
      </c>
      <c r="BI113" s="2"/>
      <c r="BJ113" s="16">
        <f t="shared" si="103"/>
        <v>0.28973641562677366</v>
      </c>
      <c r="BK113" s="5">
        <f t="shared" si="131"/>
        <v>6.8967890420207008</v>
      </c>
      <c r="BL113" s="5">
        <f t="shared" si="104"/>
        <v>6.8967890420207008</v>
      </c>
      <c r="BM113" s="5">
        <f t="shared" si="105"/>
        <v>23.208568623097616</v>
      </c>
      <c r="BN113" s="5">
        <f t="shared" si="132"/>
        <v>5.8985679690213228E-3</v>
      </c>
      <c r="BO113" s="5">
        <f t="shared" si="106"/>
        <v>30.099459097149296</v>
      </c>
      <c r="BP113" s="5">
        <f t="shared" si="107"/>
        <v>6.8967890420207008</v>
      </c>
      <c r="BQ113" s="5"/>
      <c r="BR113" s="16">
        <f t="shared" si="108"/>
        <v>0</v>
      </c>
      <c r="BS113" s="5">
        <f t="shared" si="109"/>
        <v>0</v>
      </c>
      <c r="BT113" s="5"/>
      <c r="BU113" s="13">
        <f t="shared" si="110"/>
        <v>0</v>
      </c>
      <c r="BV113" s="5">
        <f t="shared" si="111"/>
        <v>0</v>
      </c>
      <c r="BW113" s="5"/>
      <c r="BX113" s="13">
        <f t="shared" si="112"/>
        <v>0</v>
      </c>
      <c r="BY113" s="5"/>
      <c r="BZ113" s="16">
        <f t="shared" si="113"/>
        <v>2.1597772365011147</v>
      </c>
      <c r="CA113" s="16"/>
      <c r="CB113" s="29">
        <f t="shared" si="114"/>
        <v>0</v>
      </c>
      <c r="CC113" s="28">
        <f t="shared" si="115"/>
        <v>0</v>
      </c>
      <c r="CD113" s="28"/>
      <c r="CE113" s="16">
        <f t="shared" si="116"/>
        <v>1.2702168796778377</v>
      </c>
      <c r="CF113" s="31">
        <f t="shared" si="117"/>
        <v>29.809722681522523</v>
      </c>
      <c r="CG113" s="20"/>
      <c r="CH113" s="16">
        <f t="shared" si="118"/>
        <v>1.2702168796778377</v>
      </c>
      <c r="CI113" s="2">
        <f t="shared" si="133"/>
        <v>1.2702168796778377</v>
      </c>
      <c r="CJ113" s="5"/>
      <c r="CK113" s="13">
        <f t="shared" si="119"/>
        <v>1.5599532953046114</v>
      </c>
      <c r="CL113" s="13"/>
      <c r="CM113" s="13">
        <f t="shared" si="134"/>
        <v>0</v>
      </c>
      <c r="CN113" s="5">
        <f t="shared" si="120"/>
        <v>0</v>
      </c>
      <c r="CO113" s="5">
        <f t="shared" si="121"/>
        <v>0</v>
      </c>
      <c r="CP113" s="5"/>
      <c r="CQ113" s="13">
        <f t="shared" si="135"/>
        <v>0</v>
      </c>
      <c r="CR113" s="5">
        <f t="shared" si="122"/>
        <v>0</v>
      </c>
      <c r="CS113" s="5">
        <f t="shared" si="123"/>
        <v>0</v>
      </c>
      <c r="CT113" s="5"/>
      <c r="CU113">
        <f>INDEX(Tilladeligt_underskud,MATCH('Afgrødemodel 1'!$AU$2,Konstanter!$A$75:$A$90,0),MATCH('Afgrødemodel 1'!M109,Konstanter!$B$73:$F$73,0))</f>
        <v>60</v>
      </c>
      <c r="CV113">
        <f>INDEX(Utilladeligt_underskud,MATCH('Afgrødemodel 1'!$AU$2,Konstanter!$I$75:$I$90,0),MATCH('Afgrødemodel 1'!M109,Konstanter!$J$73:$N$73,0))</f>
        <v>80</v>
      </c>
      <c r="CW113">
        <f t="shared" si="136"/>
        <v>102.60000000000001</v>
      </c>
      <c r="CX113">
        <f t="shared" si="137"/>
        <v>136.80000000000004</v>
      </c>
      <c r="CY113" s="8">
        <f t="shared" si="138"/>
        <v>142.46049419815535</v>
      </c>
      <c r="CZ113" s="8">
        <f t="shared" si="139"/>
        <v>142.46049419815535</v>
      </c>
      <c r="DA113" s="8">
        <f t="shared" si="140"/>
        <v>142.46049419815535</v>
      </c>
    </row>
    <row r="114" spans="4:105" x14ac:dyDescent="0.2">
      <c r="D114" s="18">
        <f t="shared" si="141"/>
        <v>43291</v>
      </c>
      <c r="E114" s="18" t="str">
        <f>IF(G114=1,'Ark4'!$C$4,IF(G114=2,'Ark4'!$C$5,IF(G114=3,'Ark4'!$C$6,IF(G114=4,'Ark4'!$C$7,""))))</f>
        <v>Vårbyg</v>
      </c>
      <c r="F114" s="8">
        <f t="shared" si="124"/>
        <v>43291</v>
      </c>
      <c r="G114" s="2">
        <f>IF(AND($D114&gt;='Ark4'!$D$4,Vandbalance!$D114&lt;='Ark4'!$E$4),1,IF(AND(Vandbalance!$D114&gt;='Ark4'!$D$5,Vandbalance!$D114&lt;='Ark4'!$E$5),2,IF(AND(Vandbalance!$D114&gt;='Ark4'!$D$6,Vandbalance!$D114&lt;='Ark4'!$E$6),3,IF(AND(Vandbalance!$D114&gt;='Ark4'!$D$7,Vandbalance!$D114&lt;='Ark4'!$E$7),4,""))))</f>
        <v>1</v>
      </c>
      <c r="H114" s="2">
        <f t="shared" si="125"/>
        <v>3.559413202933988</v>
      </c>
      <c r="I114" s="2">
        <f>IF(G114=1,VLOOKUP($D114,'Afgrødemodel 1'!$AA$10:$AB$405,2,FALSE),IF(G114=2,VLOOKUP($D114,'Afgrødemodel 2'!$AA$10:$AB$405,2,FALSE),IF(G114=3,VLOOKUP($D114,'Afgrødemodel 3'!$AA$10:$AB$405,2,FALSE),IF(G114=4,VLOOKUP($D114,'Afgrødemodel 4'!$AA$10:$AB$405,2,FALSE),""))))</f>
        <v>2.5990220048899801</v>
      </c>
      <c r="J114" s="2">
        <f>IF(G114=1,VLOOKUP($D114,'Afgrødemodel 1'!$AH$10:$AJ$405,3,FALSE),IF(G114=2,VLOOKUP($D114,'Afgrødemodel 2'!$AH$10:$AJ$405,3,FALSE),IF(G114=3,VLOOKUP($D114,'Afgrødemodel 3'!$AH$10:$AJ$405,3,FALSE),IF(G114=4,VLOOKUP($D114,'Afgrødemodel 4'!$AH$10:$AJ$405,3,FALSE),0))))</f>
        <v>0.96039119804400797</v>
      </c>
      <c r="K114" s="2">
        <f>IF(G114=1,VLOOKUP($D114,'Afgrødemodel 1'!$AQ$10:$AR$405,2,FALSE),IF(G114=2,VLOOKUP($D114,'Afgrødemodel 2'!$AQ$10:$AR$405,2,FALSE),IF(G114=3,VLOOKUP($D114,'Afgrødemodel 3'!$AQ$10:$AR$405,2,FALSE),IF(G114=4,VLOOKUP($D114,'Afgrødemodel 4'!$AQ$10:$AR$405,2,FALSE),0))))</f>
        <v>900</v>
      </c>
      <c r="L114">
        <f>IF('Afgrødemodel 1'!$BB$4=0,300,'Afgrødemodel 1'!$BB$4)</f>
        <v>300</v>
      </c>
      <c r="M114">
        <f>IF(G114=1,MIN('Afgrødemodel 1'!$AW$44,'Afgrødemodel 1'!$AW$48),IF(G114=2,MIN('Afgrødemodel 2'!$AW$44,'Afgrødemodel 2'!$AW$48),IF(G114=3,MIN('Afgrødemodel 3'!$AW$44,'Afgrødemodel 3'!$AW$48),IF(G114=4,MIN('Afgrødemodel 4'!$AW$44,'Afgrødemodel 4'!$AW$48),""))))</f>
        <v>900</v>
      </c>
      <c r="N114" s="13">
        <f t="shared" si="72"/>
        <v>0</v>
      </c>
      <c r="O114" s="5">
        <f t="shared" si="73"/>
        <v>0</v>
      </c>
      <c r="P114" s="13">
        <f t="shared" si="74"/>
        <v>0</v>
      </c>
      <c r="Q114" s="13">
        <f t="shared" si="75"/>
        <v>0</v>
      </c>
      <c r="R114" s="20"/>
      <c r="S114" s="13">
        <f t="shared" si="76"/>
        <v>0</v>
      </c>
      <c r="T114" s="13">
        <f t="shared" si="77"/>
        <v>0</v>
      </c>
      <c r="U114" s="13">
        <f t="shared" si="78"/>
        <v>0</v>
      </c>
      <c r="V114" s="5">
        <f t="shared" si="79"/>
        <v>0</v>
      </c>
      <c r="W114" s="5"/>
      <c r="X114" s="10">
        <f t="shared" si="126"/>
        <v>10</v>
      </c>
      <c r="Y114" s="12">
        <f t="shared" si="80"/>
        <v>6.601154058424906</v>
      </c>
      <c r="Z114" s="8">
        <f t="shared" si="81"/>
        <v>6.601154058424906</v>
      </c>
      <c r="AA114" s="13">
        <f t="shared" si="127"/>
        <v>6.5117053129569653</v>
      </c>
      <c r="AB114" s="5">
        <f t="shared" si="82"/>
        <v>6.5117053129569653</v>
      </c>
      <c r="AC114" s="5"/>
      <c r="AD114" s="16">
        <f t="shared" si="83"/>
        <v>1.779706601466994</v>
      </c>
      <c r="AE114" s="10">
        <f t="shared" si="128"/>
        <v>0.2</v>
      </c>
      <c r="AF114">
        <f t="shared" si="84"/>
        <v>0.2</v>
      </c>
      <c r="AG114" s="13">
        <f t="shared" si="85"/>
        <v>0</v>
      </c>
      <c r="AH114" s="13"/>
      <c r="AI114" s="14">
        <f t="shared" si="86"/>
        <v>171.00000000000003</v>
      </c>
      <c r="AJ114" s="4">
        <f t="shared" si="87"/>
        <v>189.00000000000003</v>
      </c>
      <c r="AK114" s="4">
        <f t="shared" si="88"/>
        <v>171.00000000000003</v>
      </c>
      <c r="AL114" s="15">
        <f t="shared" si="89"/>
        <v>28.539505801844683</v>
      </c>
      <c r="AM114" s="7">
        <f t="shared" si="90"/>
        <v>28.539505801844683</v>
      </c>
      <c r="AN114" s="7">
        <f t="shared" si="142"/>
        <v>28.539505801844683</v>
      </c>
      <c r="AO114" s="15">
        <f t="shared" si="91"/>
        <v>28.539505801844683</v>
      </c>
      <c r="AP114" s="17">
        <f t="shared" si="92"/>
        <v>28.450057056376743</v>
      </c>
      <c r="AQ114" s="15">
        <f t="shared" si="93"/>
        <v>28.006236100473199</v>
      </c>
      <c r="AR114" s="15">
        <f t="shared" si="94"/>
        <v>28.006236100473199</v>
      </c>
      <c r="AS114" s="15"/>
      <c r="AT114" s="12">
        <f t="shared" si="129"/>
        <v>0</v>
      </c>
      <c r="AU114" s="12">
        <f t="shared" si="95"/>
        <v>0</v>
      </c>
      <c r="AV114" s="12">
        <f t="shared" si="96"/>
        <v>0</v>
      </c>
      <c r="AW114" s="12">
        <f t="shared" si="97"/>
        <v>0</v>
      </c>
      <c r="AX114" s="8"/>
      <c r="AY114" s="13">
        <f>INDEX(Klima!$B$1:$E$520,MATCH(Vandbalance!$F114,Klima!$B$1:$B$520,0),MATCH(Vandbalance!$AY$11,Klima!$B$1:$E$1,0))</f>
        <v>0.2</v>
      </c>
      <c r="AZ114" s="13">
        <f t="shared" si="130"/>
        <v>-0.2</v>
      </c>
      <c r="BA114" s="13">
        <f t="shared" si="98"/>
        <v>0</v>
      </c>
      <c r="BC114" s="16">
        <f>INDEX(Klima!$B$1:$E$520,MATCH(Vandbalance!$F114,Klima!$B$1:$B$520,0),MATCH($BC$11,Klima!$B$1:$E$1,0))</f>
        <v>0.75696200132369995</v>
      </c>
      <c r="BD114" s="16"/>
      <c r="BE114" s="16">
        <f t="shared" si="99"/>
        <v>8.9448745467940419E-2</v>
      </c>
      <c r="BF114" s="16">
        <f t="shared" si="100"/>
        <v>0.66751325585575949</v>
      </c>
      <c r="BG114" s="16">
        <f t="shared" si="101"/>
        <v>0.59780353839601008</v>
      </c>
      <c r="BH114" s="16">
        <f t="shared" si="102"/>
        <v>6.970971745974941E-2</v>
      </c>
      <c r="BI114" s="2"/>
      <c r="BJ114" s="16">
        <f t="shared" si="103"/>
        <v>8.9448745467940419E-2</v>
      </c>
      <c r="BK114" s="5">
        <f t="shared" si="131"/>
        <v>6.6028754251276105</v>
      </c>
      <c r="BL114" s="5">
        <f t="shared" si="104"/>
        <v>6.6028754251276105</v>
      </c>
      <c r="BM114" s="5">
        <f t="shared" si="105"/>
        <v>21.938351743419776</v>
      </c>
      <c r="BN114" s="5">
        <f t="shared" si="132"/>
        <v>1.7213667027046508E-3</v>
      </c>
      <c r="BO114" s="5">
        <f t="shared" si="106"/>
        <v>28.539505801844683</v>
      </c>
      <c r="BP114" s="5">
        <f t="shared" si="107"/>
        <v>6.6028754251276105</v>
      </c>
      <c r="BQ114" s="5"/>
      <c r="BR114" s="16">
        <f t="shared" si="108"/>
        <v>0.14603654348124759</v>
      </c>
      <c r="BS114" s="5">
        <f t="shared" si="109"/>
        <v>0.14603654348124759</v>
      </c>
      <c r="BT114" s="5"/>
      <c r="BU114" s="13">
        <f t="shared" si="110"/>
        <v>5.3963456518752437E-2</v>
      </c>
      <c r="BV114" s="5">
        <f t="shared" si="111"/>
        <v>5.3963456518752437E-2</v>
      </c>
      <c r="BW114" s="5"/>
      <c r="BX114" s="13">
        <f t="shared" si="112"/>
        <v>0.2</v>
      </c>
      <c r="BY114" s="5"/>
      <c r="BZ114" s="16">
        <f t="shared" si="113"/>
        <v>0.45176699491476247</v>
      </c>
      <c r="CA114" s="16"/>
      <c r="CB114" s="29">
        <f t="shared" si="114"/>
        <v>0</v>
      </c>
      <c r="CC114" s="28">
        <f t="shared" si="115"/>
        <v>0</v>
      </c>
      <c r="CD114" s="28"/>
      <c r="CE114" s="16">
        <f t="shared" si="116"/>
        <v>0.44382095590354431</v>
      </c>
      <c r="CF114" s="31">
        <f t="shared" si="117"/>
        <v>28.450057056376743</v>
      </c>
      <c r="CG114" s="20"/>
      <c r="CH114" s="16">
        <f t="shared" si="118"/>
        <v>0.44382095590354431</v>
      </c>
      <c r="CI114" s="2">
        <f t="shared" si="133"/>
        <v>0.44382095590354431</v>
      </c>
      <c r="CJ114" s="5"/>
      <c r="CK114" s="13">
        <f t="shared" si="119"/>
        <v>0.73326970137148473</v>
      </c>
      <c r="CL114" s="13"/>
      <c r="CM114" s="13">
        <f t="shared" si="134"/>
        <v>0</v>
      </c>
      <c r="CN114" s="5">
        <f t="shared" si="120"/>
        <v>0</v>
      </c>
      <c r="CO114" s="5">
        <f t="shared" si="121"/>
        <v>0</v>
      </c>
      <c r="CP114" s="5"/>
      <c r="CQ114" s="13">
        <f t="shared" si="135"/>
        <v>0</v>
      </c>
      <c r="CR114" s="5">
        <f t="shared" si="122"/>
        <v>0</v>
      </c>
      <c r="CS114" s="5">
        <f t="shared" si="123"/>
        <v>0</v>
      </c>
      <c r="CT114" s="5"/>
      <c r="CU114">
        <f>INDEX(Tilladeligt_underskud,MATCH('Afgrødemodel 1'!$AU$2,Konstanter!$A$75:$A$90,0),MATCH('Afgrødemodel 1'!M110,Konstanter!$B$73:$F$73,0))</f>
        <v>60</v>
      </c>
      <c r="CV114">
        <f>INDEX(Utilladeligt_underskud,MATCH('Afgrødemodel 1'!$AU$2,Konstanter!$I$75:$I$90,0),MATCH('Afgrødemodel 1'!M110,Konstanter!$J$73:$N$73,0))</f>
        <v>80</v>
      </c>
      <c r="CW114">
        <f t="shared" si="136"/>
        <v>102.60000000000001</v>
      </c>
      <c r="CX114">
        <f t="shared" si="137"/>
        <v>136.80000000000004</v>
      </c>
      <c r="CY114" s="8">
        <f t="shared" si="138"/>
        <v>142.99376389952684</v>
      </c>
      <c r="CZ114" s="8">
        <f t="shared" si="139"/>
        <v>142.99376389952684</v>
      </c>
      <c r="DA114" s="8">
        <f t="shared" si="140"/>
        <v>142.99376389952684</v>
      </c>
    </row>
    <row r="115" spans="4:105" x14ac:dyDescent="0.2">
      <c r="D115" s="18">
        <f t="shared" si="141"/>
        <v>43292</v>
      </c>
      <c r="E115" s="18" t="str">
        <f>IF(G115=1,'Ark4'!$C$4,IF(G115=2,'Ark4'!$C$5,IF(G115=3,'Ark4'!$C$6,IF(G115=4,'Ark4'!$C$7,""))))</f>
        <v>Vårbyg</v>
      </c>
      <c r="F115" s="8">
        <f t="shared" si="124"/>
        <v>43292</v>
      </c>
      <c r="G115" s="2">
        <f>IF(AND($D115&gt;='Ark4'!$D$4,Vandbalance!$D115&lt;='Ark4'!$E$4),1,IF(AND(Vandbalance!$D115&gt;='Ark4'!$D$5,Vandbalance!$D115&lt;='Ark4'!$E$5),2,IF(AND(Vandbalance!$D115&gt;='Ark4'!$D$6,Vandbalance!$D115&lt;='Ark4'!$E$6),3,IF(AND(Vandbalance!$D115&gt;='Ark4'!$D$7,Vandbalance!$D115&lt;='Ark4'!$E$7),4,""))))</f>
        <v>1</v>
      </c>
      <c r="H115" s="2">
        <f t="shared" si="125"/>
        <v>3.4097799511002469</v>
      </c>
      <c r="I115" s="2">
        <f>IF(G115=1,VLOOKUP($D115,'Afgrødemodel 1'!$AA$10:$AB$405,2,FALSE),IF(G115=2,VLOOKUP($D115,'Afgrødemodel 2'!$AA$10:$AB$405,2,FALSE),IF(G115=3,VLOOKUP($D115,'Afgrødemodel 3'!$AA$10:$AB$405,2,FALSE),IF(G115=4,VLOOKUP($D115,'Afgrødemodel 4'!$AA$10:$AB$405,2,FALSE),""))))</f>
        <v>2.3496332518337444</v>
      </c>
      <c r="J115" s="2">
        <f>IF(G115=1,VLOOKUP($D115,'Afgrødemodel 1'!$AH$10:$AJ$405,3,FALSE),IF(G115=2,VLOOKUP($D115,'Afgrødemodel 2'!$AH$10:$AJ$405,3,FALSE),IF(G115=3,VLOOKUP($D115,'Afgrødemodel 3'!$AH$10:$AJ$405,3,FALSE),IF(G115=4,VLOOKUP($D115,'Afgrødemodel 4'!$AH$10:$AJ$405,3,FALSE),0))))</f>
        <v>1.0601466992665023</v>
      </c>
      <c r="K115" s="2">
        <f>IF(G115=1,VLOOKUP($D115,'Afgrødemodel 1'!$AQ$10:$AR$405,2,FALSE),IF(G115=2,VLOOKUP($D115,'Afgrødemodel 2'!$AQ$10:$AR$405,2,FALSE),IF(G115=3,VLOOKUP($D115,'Afgrødemodel 3'!$AQ$10:$AR$405,2,FALSE),IF(G115=4,VLOOKUP($D115,'Afgrødemodel 4'!$AQ$10:$AR$405,2,FALSE),0))))</f>
        <v>900</v>
      </c>
      <c r="L115">
        <f>IF('Afgrødemodel 1'!$BB$4=0,300,'Afgrødemodel 1'!$BB$4)</f>
        <v>300</v>
      </c>
      <c r="M115">
        <f>IF(G115=1,MIN('Afgrødemodel 1'!$AW$44,'Afgrødemodel 1'!$AW$48),IF(G115=2,MIN('Afgrødemodel 2'!$AW$44,'Afgrødemodel 2'!$AW$48),IF(G115=3,MIN('Afgrødemodel 3'!$AW$44,'Afgrødemodel 3'!$AW$48),IF(G115=4,MIN('Afgrødemodel 4'!$AW$44,'Afgrødemodel 4'!$AW$48),""))))</f>
        <v>900</v>
      </c>
      <c r="N115" s="13">
        <f t="shared" si="72"/>
        <v>0</v>
      </c>
      <c r="O115" s="5">
        <f t="shared" si="73"/>
        <v>0</v>
      </c>
      <c r="P115" s="13">
        <f t="shared" si="74"/>
        <v>0</v>
      </c>
      <c r="Q115" s="13">
        <f t="shared" si="75"/>
        <v>0</v>
      </c>
      <c r="R115" s="20"/>
      <c r="S115" s="13">
        <f t="shared" si="76"/>
        <v>0</v>
      </c>
      <c r="T115" s="13">
        <f t="shared" si="77"/>
        <v>0</v>
      </c>
      <c r="U115" s="13">
        <f t="shared" si="78"/>
        <v>0</v>
      </c>
      <c r="V115" s="5">
        <f t="shared" si="79"/>
        <v>0</v>
      </c>
      <c r="W115" s="5"/>
      <c r="X115" s="10">
        <f t="shared" si="126"/>
        <v>10</v>
      </c>
      <c r="Y115" s="12">
        <f t="shared" si="80"/>
        <v>6.5117053129569653</v>
      </c>
      <c r="Z115" s="8">
        <f t="shared" si="81"/>
        <v>6.5117053129569653</v>
      </c>
      <c r="AA115" s="13">
        <f t="shared" si="127"/>
        <v>6.2873680311427815</v>
      </c>
      <c r="AB115" s="5">
        <f t="shared" si="82"/>
        <v>6.2873680311427815</v>
      </c>
      <c r="AC115" s="5"/>
      <c r="AD115" s="16">
        <f t="shared" si="83"/>
        <v>1.7048899755501234</v>
      </c>
      <c r="AE115" s="10">
        <f t="shared" si="128"/>
        <v>0</v>
      </c>
      <c r="AF115">
        <f t="shared" si="84"/>
        <v>0</v>
      </c>
      <c r="AG115" s="13">
        <f t="shared" si="85"/>
        <v>0</v>
      </c>
      <c r="AH115" s="13"/>
      <c r="AI115" s="14">
        <f t="shared" si="86"/>
        <v>171.00000000000003</v>
      </c>
      <c r="AJ115" s="4">
        <f t="shared" si="87"/>
        <v>189.00000000000003</v>
      </c>
      <c r="AK115" s="4">
        <f t="shared" si="88"/>
        <v>171.00000000000003</v>
      </c>
      <c r="AL115" s="15">
        <f t="shared" si="89"/>
        <v>28.006236100473199</v>
      </c>
      <c r="AM115" s="7">
        <f t="shared" si="90"/>
        <v>28.006236100473199</v>
      </c>
      <c r="AN115" s="7">
        <f t="shared" si="142"/>
        <v>28.006236100473199</v>
      </c>
      <c r="AO115" s="15">
        <f t="shared" si="91"/>
        <v>28.006236100473199</v>
      </c>
      <c r="AP115" s="17">
        <f t="shared" si="92"/>
        <v>27.781898818659016</v>
      </c>
      <c r="AQ115" s="15">
        <f t="shared" si="93"/>
        <v>26.809604775347221</v>
      </c>
      <c r="AR115" s="15">
        <f t="shared" si="94"/>
        <v>26.809604775347221</v>
      </c>
      <c r="AS115" s="15"/>
      <c r="AT115" s="12">
        <f t="shared" si="129"/>
        <v>0</v>
      </c>
      <c r="AU115" s="12">
        <f t="shared" si="95"/>
        <v>0</v>
      </c>
      <c r="AV115" s="12">
        <f t="shared" si="96"/>
        <v>0</v>
      </c>
      <c r="AW115" s="12">
        <f t="shared" si="97"/>
        <v>0</v>
      </c>
      <c r="AX115" s="8"/>
      <c r="AY115" s="13">
        <f>INDEX(Klima!$B$1:$E$520,MATCH(Vandbalance!$F115,Klima!$B$1:$B$520,0),MATCH(Vandbalance!$AY$11,Klima!$B$1:$E$1,0))</f>
        <v>0</v>
      </c>
      <c r="AZ115" s="13">
        <f t="shared" si="130"/>
        <v>0</v>
      </c>
      <c r="BA115" s="13">
        <f t="shared" si="98"/>
        <v>0</v>
      </c>
      <c r="BC115" s="16">
        <f>INDEX(Klima!$B$1:$E$520,MATCH(Vandbalance!$F115,Klima!$B$1:$B$520,0),MATCH($BC$11,Klima!$B$1:$E$1,0))</f>
        <v>1.7354429960250799</v>
      </c>
      <c r="BD115" s="16"/>
      <c r="BE115" s="16">
        <f t="shared" si="99"/>
        <v>0.22433728181418375</v>
      </c>
      <c r="BF115" s="16">
        <f t="shared" si="100"/>
        <v>1.5111057142108961</v>
      </c>
      <c r="BG115" s="16">
        <f t="shared" si="101"/>
        <v>1.3116528189003496</v>
      </c>
      <c r="BH115" s="16">
        <f t="shared" si="102"/>
        <v>0.19945289531054655</v>
      </c>
      <c r="BI115" s="2"/>
      <c r="BJ115" s="16">
        <f t="shared" si="103"/>
        <v>0.22433728181418375</v>
      </c>
      <c r="BK115" s="5">
        <f t="shared" si="131"/>
        <v>6.5159351591067391</v>
      </c>
      <c r="BL115" s="5">
        <f t="shared" si="104"/>
        <v>6.5159351591067391</v>
      </c>
      <c r="BM115" s="5">
        <f t="shared" si="105"/>
        <v>21.494530787516233</v>
      </c>
      <c r="BN115" s="5">
        <f t="shared" si="132"/>
        <v>4.2298461497742787E-3</v>
      </c>
      <c r="BO115" s="5">
        <f t="shared" si="106"/>
        <v>28.006236100473199</v>
      </c>
      <c r="BP115" s="5">
        <f t="shared" si="107"/>
        <v>6.5159351591067391</v>
      </c>
      <c r="BQ115" s="5"/>
      <c r="BR115" s="16">
        <f t="shared" si="108"/>
        <v>0</v>
      </c>
      <c r="BS115" s="5">
        <f t="shared" si="109"/>
        <v>0</v>
      </c>
      <c r="BT115" s="5"/>
      <c r="BU115" s="13">
        <f t="shared" si="110"/>
        <v>0</v>
      </c>
      <c r="BV115" s="5">
        <f t="shared" si="111"/>
        <v>0</v>
      </c>
      <c r="BW115" s="5"/>
      <c r="BX115" s="13">
        <f t="shared" si="112"/>
        <v>0</v>
      </c>
      <c r="BY115" s="5"/>
      <c r="BZ115" s="16">
        <f t="shared" si="113"/>
        <v>1.3116528189003496</v>
      </c>
      <c r="CA115" s="16"/>
      <c r="CB115" s="29">
        <f t="shared" si="114"/>
        <v>0</v>
      </c>
      <c r="CC115" s="28">
        <f t="shared" si="115"/>
        <v>0</v>
      </c>
      <c r="CD115" s="28"/>
      <c r="CE115" s="16">
        <f t="shared" si="116"/>
        <v>0.97229404331179448</v>
      </c>
      <c r="CF115" s="31">
        <f t="shared" si="117"/>
        <v>27.781898818659016</v>
      </c>
      <c r="CG115" s="20"/>
      <c r="CH115" s="16">
        <f t="shared" si="118"/>
        <v>0.97229404331179448</v>
      </c>
      <c r="CI115" s="2">
        <f t="shared" si="133"/>
        <v>0.97229404331179448</v>
      </c>
      <c r="CJ115" s="5"/>
      <c r="CK115" s="13">
        <f t="shared" si="119"/>
        <v>1.1966313251259781</v>
      </c>
      <c r="CL115" s="13"/>
      <c r="CM115" s="13">
        <f t="shared" si="134"/>
        <v>0</v>
      </c>
      <c r="CN115" s="5">
        <f t="shared" si="120"/>
        <v>0</v>
      </c>
      <c r="CO115" s="5">
        <f t="shared" si="121"/>
        <v>0</v>
      </c>
      <c r="CP115" s="5"/>
      <c r="CQ115" s="13">
        <f t="shared" si="135"/>
        <v>0</v>
      </c>
      <c r="CR115" s="5">
        <f t="shared" si="122"/>
        <v>0</v>
      </c>
      <c r="CS115" s="5">
        <f t="shared" si="123"/>
        <v>0</v>
      </c>
      <c r="CT115" s="5"/>
      <c r="CU115">
        <f>INDEX(Tilladeligt_underskud,MATCH('Afgrødemodel 1'!$AU$2,Konstanter!$A$75:$A$90,0),MATCH('Afgrødemodel 1'!M111,Konstanter!$B$73:$F$73,0))</f>
        <v>60</v>
      </c>
      <c r="CV115">
        <f>INDEX(Utilladeligt_underskud,MATCH('Afgrødemodel 1'!$AU$2,Konstanter!$I$75:$I$90,0),MATCH('Afgrødemodel 1'!M111,Konstanter!$J$73:$N$73,0))</f>
        <v>80</v>
      </c>
      <c r="CW115">
        <f t="shared" si="136"/>
        <v>102.60000000000001</v>
      </c>
      <c r="CX115">
        <f t="shared" si="137"/>
        <v>136.80000000000004</v>
      </c>
      <c r="CY115" s="8">
        <f t="shared" si="138"/>
        <v>144.1903952246528</v>
      </c>
      <c r="CZ115" s="8">
        <f t="shared" si="139"/>
        <v>144.1903952246528</v>
      </c>
      <c r="DA115" s="8">
        <f t="shared" si="140"/>
        <v>144.1903952246528</v>
      </c>
    </row>
    <row r="116" spans="4:105" x14ac:dyDescent="0.2">
      <c r="D116" s="18">
        <f t="shared" si="141"/>
        <v>43293</v>
      </c>
      <c r="E116" s="18" t="str">
        <f>IF(G116=1,'Ark4'!$C$4,IF(G116=2,'Ark4'!$C$5,IF(G116=3,'Ark4'!$C$6,IF(G116=4,'Ark4'!$C$7,""))))</f>
        <v>Vårbyg</v>
      </c>
      <c r="F116" s="8">
        <f t="shared" si="124"/>
        <v>43293</v>
      </c>
      <c r="G116" s="2">
        <f>IF(AND($D116&gt;='Ark4'!$D$4,Vandbalance!$D116&lt;='Ark4'!$E$4),1,IF(AND(Vandbalance!$D116&gt;='Ark4'!$D$5,Vandbalance!$D116&lt;='Ark4'!$E$5),2,IF(AND(Vandbalance!$D116&gt;='Ark4'!$D$6,Vandbalance!$D116&lt;='Ark4'!$E$6),3,IF(AND(Vandbalance!$D116&gt;='Ark4'!$D$7,Vandbalance!$D116&lt;='Ark4'!$E$7),4,""))))</f>
        <v>1</v>
      </c>
      <c r="H116" s="2">
        <f t="shared" si="125"/>
        <v>3.2520782396088039</v>
      </c>
      <c r="I116" s="2">
        <f>IF(G116=1,VLOOKUP($D116,'Afgrødemodel 1'!$AA$10:$AB$405,2,FALSE),IF(G116=2,VLOOKUP($D116,'Afgrødemodel 2'!$AA$10:$AB$405,2,FALSE),IF(G116=3,VLOOKUP($D116,'Afgrødemodel 3'!$AA$10:$AB$405,2,FALSE),IF(G116=4,VLOOKUP($D116,'Afgrødemodel 4'!$AA$10:$AB$405,2,FALSE),""))))</f>
        <v>2.0867970660146735</v>
      </c>
      <c r="J116" s="2">
        <f>IF(G116=1,VLOOKUP($D116,'Afgrødemodel 1'!$AH$10:$AJ$405,3,FALSE),IF(G116=2,VLOOKUP($D116,'Afgrødemodel 2'!$AH$10:$AJ$405,3,FALSE),IF(G116=3,VLOOKUP($D116,'Afgrødemodel 3'!$AH$10:$AJ$405,3,FALSE),IF(G116=4,VLOOKUP($D116,'Afgrødemodel 4'!$AH$10:$AJ$405,3,FALSE),0))))</f>
        <v>1.1652811735941306</v>
      </c>
      <c r="K116" s="2">
        <f>IF(G116=1,VLOOKUP($D116,'Afgrødemodel 1'!$AQ$10:$AR$405,2,FALSE),IF(G116=2,VLOOKUP($D116,'Afgrødemodel 2'!$AQ$10:$AR$405,2,FALSE),IF(G116=3,VLOOKUP($D116,'Afgrødemodel 3'!$AQ$10:$AR$405,2,FALSE),IF(G116=4,VLOOKUP($D116,'Afgrødemodel 4'!$AQ$10:$AR$405,2,FALSE),0))))</f>
        <v>900</v>
      </c>
      <c r="L116">
        <f>IF('Afgrødemodel 1'!$BB$4=0,300,'Afgrødemodel 1'!$BB$4)</f>
        <v>300</v>
      </c>
      <c r="M116">
        <f>IF(G116=1,MIN('Afgrødemodel 1'!$AW$44,'Afgrødemodel 1'!$AW$48),IF(G116=2,MIN('Afgrødemodel 2'!$AW$44,'Afgrødemodel 2'!$AW$48),IF(G116=3,MIN('Afgrødemodel 3'!$AW$44,'Afgrødemodel 3'!$AW$48),IF(G116=4,MIN('Afgrødemodel 4'!$AW$44,'Afgrødemodel 4'!$AW$48),""))))</f>
        <v>900</v>
      </c>
      <c r="N116" s="13">
        <f t="shared" si="72"/>
        <v>0</v>
      </c>
      <c r="O116" s="5">
        <f t="shared" si="73"/>
        <v>0</v>
      </c>
      <c r="P116" s="13">
        <f t="shared" si="74"/>
        <v>0</v>
      </c>
      <c r="Q116" s="13">
        <f t="shared" si="75"/>
        <v>0</v>
      </c>
      <c r="R116" s="20"/>
      <c r="S116" s="13">
        <f t="shared" si="76"/>
        <v>0</v>
      </c>
      <c r="T116" s="13">
        <f t="shared" si="77"/>
        <v>0</v>
      </c>
      <c r="U116" s="13">
        <f t="shared" si="78"/>
        <v>0</v>
      </c>
      <c r="V116" s="5">
        <f t="shared" si="79"/>
        <v>0</v>
      </c>
      <c r="W116" s="5"/>
      <c r="X116" s="10">
        <f t="shared" si="126"/>
        <v>10</v>
      </c>
      <c r="Y116" s="12">
        <f t="shared" si="80"/>
        <v>6.2873680311427815</v>
      </c>
      <c r="Z116" s="8">
        <f t="shared" si="81"/>
        <v>6.2873680311427815</v>
      </c>
      <c r="AA116" s="13">
        <f t="shared" si="127"/>
        <v>6.0492208949732502</v>
      </c>
      <c r="AB116" s="5">
        <f t="shared" si="82"/>
        <v>6.0492208949732502</v>
      </c>
      <c r="AC116" s="5"/>
      <c r="AD116" s="16">
        <f t="shared" si="83"/>
        <v>1.626039119804402</v>
      </c>
      <c r="AE116" s="10">
        <f t="shared" si="128"/>
        <v>0</v>
      </c>
      <c r="AF116">
        <f t="shared" si="84"/>
        <v>0</v>
      </c>
      <c r="AG116" s="13">
        <f t="shared" si="85"/>
        <v>0</v>
      </c>
      <c r="AH116" s="13"/>
      <c r="AI116" s="14">
        <f t="shared" si="86"/>
        <v>171.00000000000003</v>
      </c>
      <c r="AJ116" s="4">
        <f t="shared" si="87"/>
        <v>189.00000000000003</v>
      </c>
      <c r="AK116" s="4">
        <f t="shared" si="88"/>
        <v>171.00000000000003</v>
      </c>
      <c r="AL116" s="15">
        <f t="shared" si="89"/>
        <v>26.809604775347221</v>
      </c>
      <c r="AM116" s="7">
        <f t="shared" si="90"/>
        <v>26.809604775347221</v>
      </c>
      <c r="AN116" s="7">
        <f t="shared" si="142"/>
        <v>26.809604775347221</v>
      </c>
      <c r="AO116" s="15">
        <f t="shared" si="91"/>
        <v>26.809604775347221</v>
      </c>
      <c r="AP116" s="17">
        <f t="shared" si="92"/>
        <v>26.571457639177691</v>
      </c>
      <c r="AQ116" s="15">
        <f t="shared" si="93"/>
        <v>25.666440239879005</v>
      </c>
      <c r="AR116" s="15">
        <f t="shared" si="94"/>
        <v>25.666440239879005</v>
      </c>
      <c r="AS116" s="15"/>
      <c r="AT116" s="12">
        <f t="shared" si="129"/>
        <v>0</v>
      </c>
      <c r="AU116" s="12">
        <f t="shared" si="95"/>
        <v>0</v>
      </c>
      <c r="AV116" s="12">
        <f t="shared" si="96"/>
        <v>0</v>
      </c>
      <c r="AW116" s="12">
        <f t="shared" si="97"/>
        <v>0</v>
      </c>
      <c r="AX116" s="8"/>
      <c r="AY116" s="13">
        <f>INDEX(Klima!$B$1:$E$520,MATCH(Vandbalance!$F116,Klima!$B$1:$B$520,0),MATCH(Vandbalance!$AY$11,Klima!$B$1:$E$1,0))</f>
        <v>0</v>
      </c>
      <c r="AZ116" s="13">
        <f t="shared" si="130"/>
        <v>0</v>
      </c>
      <c r="BA116" s="13">
        <f t="shared" si="98"/>
        <v>0</v>
      </c>
      <c r="BC116" s="16">
        <f>INDEX(Klima!$B$1:$E$520,MATCH(Vandbalance!$F116,Klima!$B$1:$B$520,0),MATCH($BC$11,Klima!$B$1:$E$1,0))</f>
        <v>1.6759493350982599</v>
      </c>
      <c r="BD116" s="16"/>
      <c r="BE116" s="16">
        <f t="shared" si="99"/>
        <v>0.23814713616953095</v>
      </c>
      <c r="BF116" s="16">
        <f t="shared" si="100"/>
        <v>1.4378021989287291</v>
      </c>
      <c r="BG116" s="16">
        <f t="shared" si="101"/>
        <v>1.1967784953903624</v>
      </c>
      <c r="BH116" s="16">
        <f t="shared" si="102"/>
        <v>0.24102370353836666</v>
      </c>
      <c r="BI116" s="2"/>
      <c r="BJ116" s="16">
        <f t="shared" si="103"/>
        <v>0.23814713616953095</v>
      </c>
      <c r="BK116" s="5">
        <f t="shared" si="131"/>
        <v>6.2916551468519266</v>
      </c>
      <c r="BL116" s="5">
        <f t="shared" si="104"/>
        <v>6.2916551468519266</v>
      </c>
      <c r="BM116" s="5">
        <f t="shared" si="105"/>
        <v>20.522236744204442</v>
      </c>
      <c r="BN116" s="5">
        <f t="shared" si="132"/>
        <v>4.2871157091450927E-3</v>
      </c>
      <c r="BO116" s="5">
        <f t="shared" si="106"/>
        <v>26.809604775347221</v>
      </c>
      <c r="BP116" s="5">
        <f t="shared" si="107"/>
        <v>6.2916551468519266</v>
      </c>
      <c r="BQ116" s="5"/>
      <c r="BR116" s="16">
        <f t="shared" si="108"/>
        <v>0</v>
      </c>
      <c r="BS116" s="5">
        <f t="shared" si="109"/>
        <v>0</v>
      </c>
      <c r="BT116" s="5"/>
      <c r="BU116" s="13">
        <f t="shared" si="110"/>
        <v>0</v>
      </c>
      <c r="BV116" s="5">
        <f t="shared" si="111"/>
        <v>0</v>
      </c>
      <c r="BW116" s="5"/>
      <c r="BX116" s="13">
        <f t="shared" si="112"/>
        <v>0</v>
      </c>
      <c r="BY116" s="5"/>
      <c r="BZ116" s="16">
        <f t="shared" si="113"/>
        <v>1.1967784953903624</v>
      </c>
      <c r="CA116" s="16"/>
      <c r="CB116" s="29">
        <f t="shared" si="114"/>
        <v>0</v>
      </c>
      <c r="CC116" s="28">
        <f t="shared" si="115"/>
        <v>0</v>
      </c>
      <c r="CD116" s="28"/>
      <c r="CE116" s="16">
        <f t="shared" si="116"/>
        <v>0.90501739929868452</v>
      </c>
      <c r="CF116" s="31">
        <f t="shared" si="117"/>
        <v>26.571457639177691</v>
      </c>
      <c r="CG116" s="20"/>
      <c r="CH116" s="16">
        <f t="shared" si="118"/>
        <v>0.90501739929868452</v>
      </c>
      <c r="CI116" s="2">
        <f t="shared" si="133"/>
        <v>0.90501739929868452</v>
      </c>
      <c r="CJ116" s="5"/>
      <c r="CK116" s="13">
        <f t="shared" si="119"/>
        <v>1.1431645354682154</v>
      </c>
      <c r="CL116" s="13"/>
      <c r="CM116" s="13">
        <f t="shared" si="134"/>
        <v>0</v>
      </c>
      <c r="CN116" s="5">
        <f t="shared" si="120"/>
        <v>0</v>
      </c>
      <c r="CO116" s="5">
        <f t="shared" si="121"/>
        <v>0</v>
      </c>
      <c r="CP116" s="5"/>
      <c r="CQ116" s="13">
        <f t="shared" si="135"/>
        <v>0</v>
      </c>
      <c r="CR116" s="5">
        <f t="shared" si="122"/>
        <v>0</v>
      </c>
      <c r="CS116" s="5">
        <f t="shared" si="123"/>
        <v>0</v>
      </c>
      <c r="CT116" s="5"/>
      <c r="CU116">
        <f>INDEX(Tilladeligt_underskud,MATCH('Afgrødemodel 1'!$AU$2,Konstanter!$A$75:$A$90,0),MATCH('Afgrødemodel 1'!M112,Konstanter!$B$73:$F$73,0))</f>
        <v>60</v>
      </c>
      <c r="CV116">
        <f>INDEX(Utilladeligt_underskud,MATCH('Afgrødemodel 1'!$AU$2,Konstanter!$I$75:$I$90,0),MATCH('Afgrødemodel 1'!M112,Konstanter!$J$73:$N$73,0))</f>
        <v>80</v>
      </c>
      <c r="CW116">
        <f t="shared" si="136"/>
        <v>102.60000000000001</v>
      </c>
      <c r="CX116">
        <f t="shared" si="137"/>
        <v>136.80000000000004</v>
      </c>
      <c r="CY116" s="8">
        <f t="shared" si="138"/>
        <v>145.33355976012103</v>
      </c>
      <c r="CZ116" s="8">
        <f t="shared" si="139"/>
        <v>145.33355976012103</v>
      </c>
      <c r="DA116" s="8">
        <f t="shared" si="140"/>
        <v>145.33355976012103</v>
      </c>
    </row>
    <row r="117" spans="4:105" x14ac:dyDescent="0.2">
      <c r="D117" s="18">
        <f t="shared" si="141"/>
        <v>43294</v>
      </c>
      <c r="E117" s="18" t="str">
        <f>IF(G117=1,'Ark4'!$C$4,IF(G117=2,'Ark4'!$C$5,IF(G117=3,'Ark4'!$C$6,IF(G117=4,'Ark4'!$C$7,""))))</f>
        <v>Vårbyg</v>
      </c>
      <c r="F117" s="8">
        <f t="shared" si="124"/>
        <v>43294</v>
      </c>
      <c r="G117" s="2">
        <f>IF(AND($D117&gt;='Ark4'!$D$4,Vandbalance!$D117&lt;='Ark4'!$E$4),1,IF(AND(Vandbalance!$D117&gt;='Ark4'!$D$5,Vandbalance!$D117&lt;='Ark4'!$E$5),2,IF(AND(Vandbalance!$D117&gt;='Ark4'!$D$6,Vandbalance!$D117&lt;='Ark4'!$E$6),3,IF(AND(Vandbalance!$D117&gt;='Ark4'!$D$7,Vandbalance!$D117&lt;='Ark4'!$E$7),4,""))))</f>
        <v>1</v>
      </c>
      <c r="H117" s="2">
        <f t="shared" si="125"/>
        <v>3.1163814180929119</v>
      </c>
      <c r="I117" s="2">
        <f>IF(G117=1,VLOOKUP($D117,'Afgrødemodel 1'!$AA$10:$AB$405,2,FALSE),IF(G117=2,VLOOKUP($D117,'Afgrødemodel 2'!$AA$10:$AB$405,2,FALSE),IF(G117=3,VLOOKUP($D117,'Afgrødemodel 3'!$AA$10:$AB$405,2,FALSE),IF(G117=4,VLOOKUP($D117,'Afgrødemodel 4'!$AA$10:$AB$405,2,FALSE),""))))</f>
        <v>1.8606356968215194</v>
      </c>
      <c r="J117" s="2">
        <f>IF(G117=1,VLOOKUP($D117,'Afgrødemodel 1'!$AH$10:$AJ$405,3,FALSE),IF(G117=2,VLOOKUP($D117,'Afgrødemodel 2'!$AH$10:$AJ$405,3,FALSE),IF(G117=3,VLOOKUP($D117,'Afgrødemodel 3'!$AH$10:$AJ$405,3,FALSE),IF(G117=4,VLOOKUP($D117,'Afgrødemodel 4'!$AH$10:$AJ$405,3,FALSE),0))))</f>
        <v>1.2557457212713923</v>
      </c>
      <c r="K117" s="2">
        <f>IF(G117=1,VLOOKUP($D117,'Afgrødemodel 1'!$AQ$10:$AR$405,2,FALSE),IF(G117=2,VLOOKUP($D117,'Afgrødemodel 2'!$AQ$10:$AR$405,2,FALSE),IF(G117=3,VLOOKUP($D117,'Afgrødemodel 3'!$AQ$10:$AR$405,2,FALSE),IF(G117=4,VLOOKUP($D117,'Afgrødemodel 4'!$AQ$10:$AR$405,2,FALSE),0))))</f>
        <v>900</v>
      </c>
      <c r="L117">
        <f>IF('Afgrødemodel 1'!$BB$4=0,300,'Afgrødemodel 1'!$BB$4)</f>
        <v>300</v>
      </c>
      <c r="M117">
        <f>IF(G117=1,MIN('Afgrødemodel 1'!$AW$44,'Afgrødemodel 1'!$AW$48),IF(G117=2,MIN('Afgrødemodel 2'!$AW$44,'Afgrødemodel 2'!$AW$48),IF(G117=3,MIN('Afgrødemodel 3'!$AW$44,'Afgrødemodel 3'!$AW$48),IF(G117=4,MIN('Afgrødemodel 4'!$AW$44,'Afgrødemodel 4'!$AW$48),""))))</f>
        <v>900</v>
      </c>
      <c r="N117" s="13">
        <f t="shared" si="72"/>
        <v>0</v>
      </c>
      <c r="O117" s="5">
        <f t="shared" si="73"/>
        <v>0</v>
      </c>
      <c r="P117" s="13">
        <f t="shared" si="74"/>
        <v>0</v>
      </c>
      <c r="Q117" s="13">
        <f t="shared" si="75"/>
        <v>0</v>
      </c>
      <c r="R117" s="20"/>
      <c r="S117" s="13">
        <f t="shared" si="76"/>
        <v>0</v>
      </c>
      <c r="T117" s="13">
        <f t="shared" si="77"/>
        <v>0</v>
      </c>
      <c r="U117" s="13">
        <f t="shared" si="78"/>
        <v>0</v>
      </c>
      <c r="V117" s="5">
        <f t="shared" si="79"/>
        <v>0</v>
      </c>
      <c r="W117" s="5"/>
      <c r="X117" s="10">
        <f t="shared" si="126"/>
        <v>10</v>
      </c>
      <c r="Y117" s="12">
        <f t="shared" si="80"/>
        <v>6.0492208949732502</v>
      </c>
      <c r="Z117" s="8">
        <f t="shared" si="81"/>
        <v>6.0492208949732502</v>
      </c>
      <c r="AA117" s="13">
        <f t="shared" si="127"/>
        <v>5.7282373949261798</v>
      </c>
      <c r="AB117" s="5">
        <f t="shared" si="82"/>
        <v>5.7282373949261798</v>
      </c>
      <c r="AC117" s="5"/>
      <c r="AD117" s="16">
        <f t="shared" si="83"/>
        <v>1.558190709046456</v>
      </c>
      <c r="AE117" s="10">
        <f t="shared" si="128"/>
        <v>0</v>
      </c>
      <c r="AF117">
        <f t="shared" si="84"/>
        <v>0</v>
      </c>
      <c r="AG117" s="13">
        <f t="shared" si="85"/>
        <v>0</v>
      </c>
      <c r="AH117" s="13"/>
      <c r="AI117" s="14">
        <f t="shared" si="86"/>
        <v>171.00000000000003</v>
      </c>
      <c r="AJ117" s="4">
        <f t="shared" si="87"/>
        <v>189.00000000000003</v>
      </c>
      <c r="AK117" s="4">
        <f t="shared" si="88"/>
        <v>171.00000000000003</v>
      </c>
      <c r="AL117" s="15">
        <f t="shared" si="89"/>
        <v>25.666440239879005</v>
      </c>
      <c r="AM117" s="7">
        <f t="shared" si="90"/>
        <v>25.666440239879005</v>
      </c>
      <c r="AN117" s="7">
        <f t="shared" si="142"/>
        <v>25.666440239879005</v>
      </c>
      <c r="AO117" s="15">
        <f t="shared" si="91"/>
        <v>25.666440239879005</v>
      </c>
      <c r="AP117" s="17">
        <f t="shared" si="92"/>
        <v>25.345456739831935</v>
      </c>
      <c r="AQ117" s="15">
        <f t="shared" si="93"/>
        <v>24.390339600054187</v>
      </c>
      <c r="AR117" s="15">
        <f t="shared" si="94"/>
        <v>24.390339600054187</v>
      </c>
      <c r="AS117" s="15"/>
      <c r="AT117" s="12">
        <f t="shared" si="129"/>
        <v>0</v>
      </c>
      <c r="AU117" s="12">
        <f t="shared" si="95"/>
        <v>0</v>
      </c>
      <c r="AV117" s="12">
        <f t="shared" si="96"/>
        <v>0</v>
      </c>
      <c r="AW117" s="12">
        <f t="shared" si="97"/>
        <v>0</v>
      </c>
      <c r="AX117" s="8"/>
      <c r="AY117" s="13">
        <f>INDEX(Klima!$B$1:$E$520,MATCH(Vandbalance!$F117,Klima!$B$1:$B$520,0),MATCH(Vandbalance!$AY$11,Klima!$B$1:$E$1,0))</f>
        <v>0</v>
      </c>
      <c r="AZ117" s="13">
        <f t="shared" si="130"/>
        <v>0</v>
      </c>
      <c r="BA117" s="13">
        <f t="shared" si="98"/>
        <v>0</v>
      </c>
      <c r="BC117" s="16">
        <f>INDEX(Klima!$B$1:$E$520,MATCH(Vandbalance!$F117,Klima!$B$1:$B$520,0),MATCH($BC$11,Klima!$B$1:$E$1,0))</f>
        <v>2.0822784900665199</v>
      </c>
      <c r="BD117" s="16"/>
      <c r="BE117" s="16">
        <f t="shared" si="99"/>
        <v>0.32098350004707044</v>
      </c>
      <c r="BF117" s="16">
        <f t="shared" si="100"/>
        <v>1.7612949900194497</v>
      </c>
      <c r="BG117" s="16">
        <f t="shared" si="101"/>
        <v>1.4004099224144133</v>
      </c>
      <c r="BH117" s="16">
        <f t="shared" si="102"/>
        <v>0.36088506760503636</v>
      </c>
      <c r="BI117" s="2"/>
      <c r="BJ117" s="16">
        <f t="shared" si="103"/>
        <v>0.32098350004707044</v>
      </c>
      <c r="BK117" s="5">
        <f t="shared" si="131"/>
        <v>6.0547444070140566</v>
      </c>
      <c r="BL117" s="5">
        <f t="shared" si="104"/>
        <v>6.0547444070140566</v>
      </c>
      <c r="BM117" s="5">
        <f t="shared" si="105"/>
        <v>19.617219344905756</v>
      </c>
      <c r="BN117" s="5">
        <f t="shared" si="132"/>
        <v>5.5235120408060933E-3</v>
      </c>
      <c r="BO117" s="5">
        <f t="shared" si="106"/>
        <v>25.666440239879005</v>
      </c>
      <c r="BP117" s="5">
        <f t="shared" si="107"/>
        <v>6.0547444070140566</v>
      </c>
      <c r="BQ117" s="5"/>
      <c r="BR117" s="16">
        <f t="shared" si="108"/>
        <v>0</v>
      </c>
      <c r="BS117" s="5">
        <f t="shared" si="109"/>
        <v>0</v>
      </c>
      <c r="BT117" s="5"/>
      <c r="BU117" s="13">
        <f t="shared" si="110"/>
        <v>0</v>
      </c>
      <c r="BV117" s="5">
        <f t="shared" si="111"/>
        <v>0</v>
      </c>
      <c r="BW117" s="5"/>
      <c r="BX117" s="13">
        <f t="shared" si="112"/>
        <v>0</v>
      </c>
      <c r="BY117" s="5"/>
      <c r="BZ117" s="16">
        <f t="shared" si="113"/>
        <v>1.4004099224144133</v>
      </c>
      <c r="CA117" s="16"/>
      <c r="CB117" s="29">
        <f t="shared" si="114"/>
        <v>0</v>
      </c>
      <c r="CC117" s="28">
        <f t="shared" si="115"/>
        <v>0</v>
      </c>
      <c r="CD117" s="28"/>
      <c r="CE117" s="16">
        <f t="shared" si="116"/>
        <v>0.95511713977774693</v>
      </c>
      <c r="CF117" s="31">
        <f t="shared" si="117"/>
        <v>25.345456739831935</v>
      </c>
      <c r="CG117" s="20"/>
      <c r="CH117" s="16">
        <f t="shared" si="118"/>
        <v>0.95511713977774693</v>
      </c>
      <c r="CI117" s="2">
        <f t="shared" si="133"/>
        <v>0.95511713977774693</v>
      </c>
      <c r="CJ117" s="5"/>
      <c r="CK117" s="13">
        <f t="shared" si="119"/>
        <v>1.2761006398248174</v>
      </c>
      <c r="CL117" s="13"/>
      <c r="CM117" s="13">
        <f t="shared" si="134"/>
        <v>0</v>
      </c>
      <c r="CN117" s="5">
        <f t="shared" si="120"/>
        <v>0</v>
      </c>
      <c r="CO117" s="5">
        <f t="shared" si="121"/>
        <v>0</v>
      </c>
      <c r="CP117" s="5"/>
      <c r="CQ117" s="13">
        <f t="shared" si="135"/>
        <v>0</v>
      </c>
      <c r="CR117" s="5">
        <f t="shared" si="122"/>
        <v>0</v>
      </c>
      <c r="CS117" s="5">
        <f t="shared" si="123"/>
        <v>0</v>
      </c>
      <c r="CT117" s="5"/>
      <c r="CU117">
        <f>INDEX(Tilladeligt_underskud,MATCH('Afgrødemodel 1'!$AU$2,Konstanter!$A$75:$A$90,0),MATCH('Afgrødemodel 1'!M113,Konstanter!$B$73:$F$73,0))</f>
        <v>100</v>
      </c>
      <c r="CV117">
        <f>INDEX(Utilladeligt_underskud,MATCH('Afgrødemodel 1'!$AU$2,Konstanter!$I$75:$I$90,0),MATCH('Afgrødemodel 1'!M113,Konstanter!$J$73:$N$73,0))</f>
        <v>100</v>
      </c>
      <c r="CW117">
        <f t="shared" si="136"/>
        <v>171.00000000000003</v>
      </c>
      <c r="CX117">
        <f t="shared" si="137"/>
        <v>171.00000000000003</v>
      </c>
      <c r="CY117" s="8">
        <f t="shared" si="138"/>
        <v>146.60966039994585</v>
      </c>
      <c r="CZ117" s="8">
        <f t="shared" si="139"/>
        <v>146.60966039994585</v>
      </c>
      <c r="DA117" s="8">
        <f t="shared" si="140"/>
        <v>146.60966039994585</v>
      </c>
    </row>
    <row r="118" spans="4:105" x14ac:dyDescent="0.2">
      <c r="D118" s="18">
        <f t="shared" si="141"/>
        <v>43295</v>
      </c>
      <c r="E118" s="18" t="str">
        <f>IF(G118=1,'Ark4'!$C$4,IF(G118=2,'Ark4'!$C$5,IF(G118=3,'Ark4'!$C$6,IF(G118=4,'Ark4'!$C$7,""))))</f>
        <v>Vårbyg</v>
      </c>
      <c r="F118" s="8">
        <f t="shared" si="124"/>
        <v>43295</v>
      </c>
      <c r="G118" s="2">
        <f>IF(AND($D118&gt;='Ark4'!$D$4,Vandbalance!$D118&lt;='Ark4'!$E$4),1,IF(AND(Vandbalance!$D118&gt;='Ark4'!$D$5,Vandbalance!$D118&lt;='Ark4'!$E$5),2,IF(AND(Vandbalance!$D118&gt;='Ark4'!$D$6,Vandbalance!$D118&lt;='Ark4'!$E$6),3,IF(AND(Vandbalance!$D118&gt;='Ark4'!$D$7,Vandbalance!$D118&lt;='Ark4'!$E$7),4,""))))</f>
        <v>1</v>
      </c>
      <c r="H118" s="2">
        <f t="shared" si="125"/>
        <v>2.999755501222495</v>
      </c>
      <c r="I118" s="2">
        <f>IF(G118=1,VLOOKUP($D118,'Afgrødemodel 1'!$AA$10:$AB$405,2,FALSE),IF(G118=2,VLOOKUP($D118,'Afgrødemodel 2'!$AA$10:$AB$405,2,FALSE),IF(G118=3,VLOOKUP($D118,'Afgrødemodel 3'!$AA$10:$AB$405,2,FALSE),IF(G118=4,VLOOKUP($D118,'Afgrødemodel 4'!$AA$10:$AB$405,2,FALSE),""))))</f>
        <v>1.6662591687041588</v>
      </c>
      <c r="J118" s="2">
        <f>IF(G118=1,VLOOKUP($D118,'Afgrødemodel 1'!$AH$10:$AJ$405,3,FALSE),IF(G118=2,VLOOKUP($D118,'Afgrødemodel 2'!$AH$10:$AJ$405,3,FALSE),IF(G118=3,VLOOKUP($D118,'Afgrødemodel 3'!$AH$10:$AJ$405,3,FALSE),IF(G118=4,VLOOKUP($D118,'Afgrødemodel 4'!$AH$10:$AJ$405,3,FALSE),0))))</f>
        <v>1.3334963325183364</v>
      </c>
      <c r="K118" s="2">
        <f>IF(G118=1,VLOOKUP($D118,'Afgrødemodel 1'!$AQ$10:$AR$405,2,FALSE),IF(G118=2,VLOOKUP($D118,'Afgrødemodel 2'!$AQ$10:$AR$405,2,FALSE),IF(G118=3,VLOOKUP($D118,'Afgrødemodel 3'!$AQ$10:$AR$405,2,FALSE),IF(G118=4,VLOOKUP($D118,'Afgrødemodel 4'!$AQ$10:$AR$405,2,FALSE),0))))</f>
        <v>900</v>
      </c>
      <c r="L118">
        <f>IF('Afgrødemodel 1'!$BB$4=0,300,'Afgrødemodel 1'!$BB$4)</f>
        <v>300</v>
      </c>
      <c r="M118">
        <f>IF(G118=1,MIN('Afgrødemodel 1'!$AW$44,'Afgrødemodel 1'!$AW$48),IF(G118=2,MIN('Afgrødemodel 2'!$AW$44,'Afgrødemodel 2'!$AW$48),IF(G118=3,MIN('Afgrødemodel 3'!$AW$44,'Afgrødemodel 3'!$AW$48),IF(G118=4,MIN('Afgrødemodel 4'!$AW$44,'Afgrødemodel 4'!$AW$48),""))))</f>
        <v>900</v>
      </c>
      <c r="N118" s="13">
        <f t="shared" si="72"/>
        <v>0</v>
      </c>
      <c r="O118" s="5">
        <f t="shared" si="73"/>
        <v>0</v>
      </c>
      <c r="P118" s="13">
        <f t="shared" si="74"/>
        <v>0</v>
      </c>
      <c r="Q118" s="13">
        <f t="shared" si="75"/>
        <v>0</v>
      </c>
      <c r="R118" s="20"/>
      <c r="S118" s="13">
        <f t="shared" si="76"/>
        <v>0</v>
      </c>
      <c r="T118" s="13">
        <f t="shared" si="77"/>
        <v>0</v>
      </c>
      <c r="U118" s="13">
        <f t="shared" si="78"/>
        <v>0</v>
      </c>
      <c r="V118" s="5">
        <f t="shared" si="79"/>
        <v>0</v>
      </c>
      <c r="W118" s="5"/>
      <c r="X118" s="10">
        <f t="shared" si="126"/>
        <v>10</v>
      </c>
      <c r="Y118" s="12">
        <f t="shared" si="80"/>
        <v>5.7282373949261798</v>
      </c>
      <c r="Z118" s="8">
        <f t="shared" si="81"/>
        <v>5.7282373949261798</v>
      </c>
      <c r="AA118" s="13">
        <f t="shared" si="127"/>
        <v>5.6125111359575248</v>
      </c>
      <c r="AB118" s="5">
        <f t="shared" si="82"/>
        <v>5.6125111359575248</v>
      </c>
      <c r="AC118" s="5"/>
      <c r="AD118" s="16">
        <f t="shared" si="83"/>
        <v>1.4998777506112475</v>
      </c>
      <c r="AE118" s="10">
        <f t="shared" si="128"/>
        <v>0</v>
      </c>
      <c r="AF118">
        <f t="shared" si="84"/>
        <v>0</v>
      </c>
      <c r="AG118" s="13">
        <f t="shared" si="85"/>
        <v>0</v>
      </c>
      <c r="AH118" s="13"/>
      <c r="AI118" s="14">
        <f t="shared" si="86"/>
        <v>171.00000000000003</v>
      </c>
      <c r="AJ118" s="4">
        <f t="shared" si="87"/>
        <v>189.00000000000003</v>
      </c>
      <c r="AK118" s="4">
        <f t="shared" si="88"/>
        <v>171.00000000000003</v>
      </c>
      <c r="AL118" s="15">
        <f t="shared" si="89"/>
        <v>24.390339600054187</v>
      </c>
      <c r="AM118" s="7">
        <f t="shared" si="90"/>
        <v>24.390339600054187</v>
      </c>
      <c r="AN118" s="7">
        <f t="shared" si="142"/>
        <v>24.390339600054187</v>
      </c>
      <c r="AO118" s="15">
        <f t="shared" si="91"/>
        <v>24.390339600054187</v>
      </c>
      <c r="AP118" s="17">
        <f t="shared" si="92"/>
        <v>24.274613341085534</v>
      </c>
      <c r="AQ118" s="15">
        <f t="shared" si="93"/>
        <v>23.845989959592885</v>
      </c>
      <c r="AR118" s="15">
        <f t="shared" si="94"/>
        <v>23.845989959592885</v>
      </c>
      <c r="AS118" s="15"/>
      <c r="AT118" s="12">
        <f t="shared" si="129"/>
        <v>0</v>
      </c>
      <c r="AU118" s="12">
        <f t="shared" si="95"/>
        <v>0</v>
      </c>
      <c r="AV118" s="12">
        <f t="shared" si="96"/>
        <v>0</v>
      </c>
      <c r="AW118" s="12">
        <f t="shared" si="97"/>
        <v>0</v>
      </c>
      <c r="AX118" s="8"/>
      <c r="AY118" s="13">
        <f>INDEX(Klima!$B$1:$E$520,MATCH(Vandbalance!$F118,Klima!$B$1:$B$520,0),MATCH(Vandbalance!$AY$11,Klima!$B$1:$E$1,0))</f>
        <v>0</v>
      </c>
      <c r="AZ118" s="13">
        <f t="shared" si="130"/>
        <v>0</v>
      </c>
      <c r="BA118" s="13">
        <f t="shared" si="98"/>
        <v>0</v>
      </c>
      <c r="BC118" s="16">
        <f>INDEX(Klima!$B$1:$E$520,MATCH(Vandbalance!$F118,Klima!$B$1:$B$520,0),MATCH($BC$11,Klima!$B$1:$E$1,0))</f>
        <v>0.69999998807907104</v>
      </c>
      <c r="BD118" s="16"/>
      <c r="BE118" s="16">
        <f t="shared" si="99"/>
        <v>0.11572625896865454</v>
      </c>
      <c r="BF118" s="16">
        <f t="shared" si="100"/>
        <v>0.58427372911041653</v>
      </c>
      <c r="BG118" s="16">
        <f t="shared" si="101"/>
        <v>0.44242133521249155</v>
      </c>
      <c r="BH118" s="16">
        <f t="shared" si="102"/>
        <v>0.14185239389792498</v>
      </c>
      <c r="BI118" s="2"/>
      <c r="BJ118" s="16">
        <f t="shared" si="103"/>
        <v>0.11572625896865454</v>
      </c>
      <c r="BK118" s="5">
        <f t="shared" si="131"/>
        <v>5.730131864463627</v>
      </c>
      <c r="BL118" s="5">
        <f t="shared" si="104"/>
        <v>5.730131864463627</v>
      </c>
      <c r="BM118" s="5">
        <f t="shared" si="105"/>
        <v>18.662102205128008</v>
      </c>
      <c r="BN118" s="5">
        <f t="shared" si="132"/>
        <v>1.8944695374474932E-3</v>
      </c>
      <c r="BO118" s="5">
        <f t="shared" si="106"/>
        <v>24.390339600054187</v>
      </c>
      <c r="BP118" s="5">
        <f t="shared" si="107"/>
        <v>5.730131864463627</v>
      </c>
      <c r="BQ118" s="5"/>
      <c r="BR118" s="16">
        <f t="shared" si="108"/>
        <v>0</v>
      </c>
      <c r="BS118" s="5">
        <f t="shared" si="109"/>
        <v>0</v>
      </c>
      <c r="BT118" s="5"/>
      <c r="BU118" s="13">
        <f t="shared" si="110"/>
        <v>0</v>
      </c>
      <c r="BV118" s="5">
        <f t="shared" si="111"/>
        <v>0</v>
      </c>
      <c r="BW118" s="5"/>
      <c r="BX118" s="13">
        <f t="shared" si="112"/>
        <v>0</v>
      </c>
      <c r="BY118" s="5"/>
      <c r="BZ118" s="16">
        <f t="shared" si="113"/>
        <v>0.44242133521249155</v>
      </c>
      <c r="CA118" s="16"/>
      <c r="CB118" s="29">
        <f t="shared" si="114"/>
        <v>0</v>
      </c>
      <c r="CC118" s="28">
        <f t="shared" si="115"/>
        <v>0</v>
      </c>
      <c r="CD118" s="28"/>
      <c r="CE118" s="16">
        <f t="shared" si="116"/>
        <v>0.42862338149265072</v>
      </c>
      <c r="CF118" s="31">
        <f t="shared" si="117"/>
        <v>24.274613341085534</v>
      </c>
      <c r="CG118" s="20"/>
      <c r="CH118" s="16">
        <f t="shared" si="118"/>
        <v>0.42862338149265072</v>
      </c>
      <c r="CI118" s="2">
        <f t="shared" si="133"/>
        <v>0.42862338149265072</v>
      </c>
      <c r="CJ118" s="5"/>
      <c r="CK118" s="13">
        <f t="shared" si="119"/>
        <v>0.5443496404613053</v>
      </c>
      <c r="CL118" s="13"/>
      <c r="CM118" s="13">
        <f t="shared" si="134"/>
        <v>0</v>
      </c>
      <c r="CN118" s="5">
        <f t="shared" si="120"/>
        <v>0</v>
      </c>
      <c r="CO118" s="5">
        <f t="shared" si="121"/>
        <v>0</v>
      </c>
      <c r="CP118" s="5"/>
      <c r="CQ118" s="13">
        <f t="shared" si="135"/>
        <v>0</v>
      </c>
      <c r="CR118" s="5">
        <f t="shared" si="122"/>
        <v>0</v>
      </c>
      <c r="CS118" s="5">
        <f t="shared" si="123"/>
        <v>0</v>
      </c>
      <c r="CT118" s="5"/>
      <c r="CU118">
        <f>INDEX(Tilladeligt_underskud,MATCH('Afgrødemodel 1'!$AU$2,Konstanter!$A$75:$A$90,0),MATCH('Afgrødemodel 1'!M114,Konstanter!$B$73:$F$73,0))</f>
        <v>100</v>
      </c>
      <c r="CV118">
        <f>INDEX(Utilladeligt_underskud,MATCH('Afgrødemodel 1'!$AU$2,Konstanter!$I$75:$I$90,0),MATCH('Afgrødemodel 1'!M114,Konstanter!$J$73:$N$73,0))</f>
        <v>100</v>
      </c>
      <c r="CW118">
        <f t="shared" si="136"/>
        <v>171.00000000000003</v>
      </c>
      <c r="CX118">
        <f t="shared" si="137"/>
        <v>171.00000000000003</v>
      </c>
      <c r="CY118" s="8">
        <f t="shared" si="138"/>
        <v>147.15401004040714</v>
      </c>
      <c r="CZ118" s="8">
        <f t="shared" si="139"/>
        <v>147.15401004040714</v>
      </c>
      <c r="DA118" s="8">
        <f t="shared" si="140"/>
        <v>147.15401004040714</v>
      </c>
    </row>
    <row r="119" spans="4:105" x14ac:dyDescent="0.2">
      <c r="D119" s="18">
        <f t="shared" si="141"/>
        <v>43296</v>
      </c>
      <c r="E119" s="18" t="str">
        <f>IF(G119=1,'Ark4'!$C$4,IF(G119=2,'Ark4'!$C$5,IF(G119=3,'Ark4'!$C$6,IF(G119=4,'Ark4'!$C$7,""))))</f>
        <v>Vårbyg</v>
      </c>
      <c r="F119" s="8">
        <f t="shared" si="124"/>
        <v>43296</v>
      </c>
      <c r="G119" s="2">
        <f>IF(AND($D119&gt;='Ark4'!$D$4,Vandbalance!$D119&lt;='Ark4'!$E$4),1,IF(AND(Vandbalance!$D119&gt;='Ark4'!$D$5,Vandbalance!$D119&lt;='Ark4'!$E$5),2,IF(AND(Vandbalance!$D119&gt;='Ark4'!$D$6,Vandbalance!$D119&lt;='Ark4'!$E$6),3,IF(AND(Vandbalance!$D119&gt;='Ark4'!$D$7,Vandbalance!$D119&lt;='Ark4'!$E$7),4,""))))</f>
        <v>1</v>
      </c>
      <c r="H119" s="2">
        <f t="shared" si="125"/>
        <v>2.8603911980440109</v>
      </c>
      <c r="I119" s="2">
        <f>IF(G119=1,VLOOKUP($D119,'Afgrødemodel 1'!$AA$10:$AB$405,2,FALSE),IF(G119=2,VLOOKUP($D119,'Afgrødemodel 2'!$AA$10:$AB$405,2,FALSE),IF(G119=3,VLOOKUP($D119,'Afgrødemodel 3'!$AA$10:$AB$405,2,FALSE),IF(G119=4,VLOOKUP($D119,'Afgrødemodel 4'!$AA$10:$AB$405,2,FALSE),""))))</f>
        <v>1.4339853300733516</v>
      </c>
      <c r="J119" s="2">
        <f>IF(G119=1,VLOOKUP($D119,'Afgrødemodel 1'!$AH$10:$AJ$405,3,FALSE),IF(G119=2,VLOOKUP($D119,'Afgrødemodel 2'!$AH$10:$AJ$405,3,FALSE),IF(G119=3,VLOOKUP($D119,'Afgrødemodel 3'!$AH$10:$AJ$405,3,FALSE),IF(G119=4,VLOOKUP($D119,'Afgrødemodel 4'!$AH$10:$AJ$405,3,FALSE),0))))</f>
        <v>1.4264058679706593</v>
      </c>
      <c r="K119" s="2">
        <f>IF(G119=1,VLOOKUP($D119,'Afgrødemodel 1'!$AQ$10:$AR$405,2,FALSE),IF(G119=2,VLOOKUP($D119,'Afgrødemodel 2'!$AQ$10:$AR$405,2,FALSE),IF(G119=3,VLOOKUP($D119,'Afgrødemodel 3'!$AQ$10:$AR$405,2,FALSE),IF(G119=4,VLOOKUP($D119,'Afgrødemodel 4'!$AQ$10:$AR$405,2,FALSE),0))))</f>
        <v>900</v>
      </c>
      <c r="L119">
        <f>IF('Afgrødemodel 1'!$BB$4=0,300,'Afgrødemodel 1'!$BB$4)</f>
        <v>300</v>
      </c>
      <c r="M119">
        <f>IF(G119=1,MIN('Afgrødemodel 1'!$AW$44,'Afgrødemodel 1'!$AW$48),IF(G119=2,MIN('Afgrødemodel 2'!$AW$44,'Afgrødemodel 2'!$AW$48),IF(G119=3,MIN('Afgrødemodel 3'!$AW$44,'Afgrødemodel 3'!$AW$48),IF(G119=4,MIN('Afgrødemodel 4'!$AW$44,'Afgrødemodel 4'!$AW$48),""))))</f>
        <v>900</v>
      </c>
      <c r="N119" s="13">
        <f t="shared" si="72"/>
        <v>0</v>
      </c>
      <c r="O119" s="5">
        <f t="shared" si="73"/>
        <v>0</v>
      </c>
      <c r="P119" s="13">
        <f t="shared" si="74"/>
        <v>0</v>
      </c>
      <c r="Q119" s="13">
        <f t="shared" si="75"/>
        <v>0</v>
      </c>
      <c r="R119" s="20"/>
      <c r="S119" s="13">
        <f t="shared" si="76"/>
        <v>0</v>
      </c>
      <c r="T119" s="13">
        <f t="shared" si="77"/>
        <v>0</v>
      </c>
      <c r="U119" s="13">
        <f t="shared" si="78"/>
        <v>0</v>
      </c>
      <c r="V119" s="5">
        <f t="shared" si="79"/>
        <v>0</v>
      </c>
      <c r="W119" s="5"/>
      <c r="X119" s="10">
        <f t="shared" si="126"/>
        <v>10</v>
      </c>
      <c r="Y119" s="12">
        <f t="shared" si="80"/>
        <v>5.6125111359575248</v>
      </c>
      <c r="Z119" s="8">
        <f t="shared" si="81"/>
        <v>5.6125111359575248</v>
      </c>
      <c r="AA119" s="13">
        <f t="shared" si="127"/>
        <v>5.3049024752599427</v>
      </c>
      <c r="AB119" s="5">
        <f t="shared" si="82"/>
        <v>5.3049024752599427</v>
      </c>
      <c r="AC119" s="5"/>
      <c r="AD119" s="16">
        <f t="shared" si="83"/>
        <v>1.4301955990220054</v>
      </c>
      <c r="AE119" s="10">
        <f t="shared" si="128"/>
        <v>0</v>
      </c>
      <c r="AF119">
        <f t="shared" si="84"/>
        <v>0</v>
      </c>
      <c r="AG119" s="13">
        <f t="shared" si="85"/>
        <v>0</v>
      </c>
      <c r="AH119" s="13"/>
      <c r="AI119" s="14">
        <f t="shared" si="86"/>
        <v>171.00000000000003</v>
      </c>
      <c r="AJ119" s="4">
        <f t="shared" si="87"/>
        <v>189.00000000000003</v>
      </c>
      <c r="AK119" s="4">
        <f t="shared" si="88"/>
        <v>171.00000000000003</v>
      </c>
      <c r="AL119" s="15">
        <f t="shared" si="89"/>
        <v>23.845989959592885</v>
      </c>
      <c r="AM119" s="7">
        <f t="shared" si="90"/>
        <v>23.845989959592885</v>
      </c>
      <c r="AN119" s="7">
        <f t="shared" si="142"/>
        <v>23.845989959592885</v>
      </c>
      <c r="AO119" s="15">
        <f t="shared" si="91"/>
        <v>23.845989959592885</v>
      </c>
      <c r="AP119" s="17">
        <f t="shared" si="92"/>
        <v>23.538381298895303</v>
      </c>
      <c r="AQ119" s="15">
        <f t="shared" si="93"/>
        <v>22.771197126711712</v>
      </c>
      <c r="AR119" s="15">
        <f t="shared" si="94"/>
        <v>22.771197126711712</v>
      </c>
      <c r="AS119" s="15"/>
      <c r="AT119" s="12">
        <f t="shared" si="129"/>
        <v>0</v>
      </c>
      <c r="AU119" s="12">
        <f t="shared" si="95"/>
        <v>0</v>
      </c>
      <c r="AV119" s="12">
        <f t="shared" si="96"/>
        <v>0</v>
      </c>
      <c r="AW119" s="12">
        <f t="shared" si="97"/>
        <v>0</v>
      </c>
      <c r="AX119" s="8"/>
      <c r="AY119" s="13">
        <f>INDEX(Klima!$B$1:$E$520,MATCH(Vandbalance!$F119,Klima!$B$1:$B$520,0),MATCH(Vandbalance!$AY$11,Klima!$B$1:$E$1,0))</f>
        <v>0</v>
      </c>
      <c r="AZ119" s="13">
        <f t="shared" si="130"/>
        <v>0</v>
      </c>
      <c r="BA119" s="13">
        <f t="shared" si="98"/>
        <v>0</v>
      </c>
      <c r="BC119" s="16">
        <f>INDEX(Klima!$B$1:$E$520,MATCH(Vandbalance!$F119,Klima!$B$1:$B$520,0),MATCH($BC$11,Klima!$B$1:$E$1,0))</f>
        <v>1.71139240264892</v>
      </c>
      <c r="BD119" s="16"/>
      <c r="BE119" s="16">
        <f t="shared" si="99"/>
        <v>0.30760866069758169</v>
      </c>
      <c r="BF119" s="16">
        <f t="shared" si="100"/>
        <v>1.4037837419513384</v>
      </c>
      <c r="BG119" s="16">
        <f t="shared" si="101"/>
        <v>0.98747908885144919</v>
      </c>
      <c r="BH119" s="16">
        <f t="shared" si="102"/>
        <v>0.41630465309988918</v>
      </c>
      <c r="BI119" s="2"/>
      <c r="BJ119" s="16">
        <f t="shared" si="103"/>
        <v>0.30760866069758169</v>
      </c>
      <c r="BK119" s="5">
        <f t="shared" si="131"/>
        <v>5.6174311149055915</v>
      </c>
      <c r="BL119" s="5">
        <f t="shared" si="104"/>
        <v>5.6174311149055915</v>
      </c>
      <c r="BM119" s="5">
        <f t="shared" si="105"/>
        <v>18.233478823635359</v>
      </c>
      <c r="BN119" s="5">
        <f t="shared" si="132"/>
        <v>4.9199789480668327E-3</v>
      </c>
      <c r="BO119" s="5">
        <f t="shared" si="106"/>
        <v>23.845989959592885</v>
      </c>
      <c r="BP119" s="5">
        <f t="shared" si="107"/>
        <v>5.6174311149055915</v>
      </c>
      <c r="BQ119" s="5"/>
      <c r="BR119" s="16">
        <f t="shared" si="108"/>
        <v>0</v>
      </c>
      <c r="BS119" s="5">
        <f t="shared" si="109"/>
        <v>0</v>
      </c>
      <c r="BT119" s="5"/>
      <c r="BU119" s="13">
        <f t="shared" si="110"/>
        <v>0</v>
      </c>
      <c r="BV119" s="5">
        <f t="shared" si="111"/>
        <v>0</v>
      </c>
      <c r="BW119" s="5"/>
      <c r="BX119" s="13">
        <f t="shared" si="112"/>
        <v>0</v>
      </c>
      <c r="BY119" s="5"/>
      <c r="BZ119" s="16">
        <f t="shared" si="113"/>
        <v>0.98747908885144919</v>
      </c>
      <c r="CA119" s="16"/>
      <c r="CB119" s="29">
        <f t="shared" si="114"/>
        <v>0</v>
      </c>
      <c r="CC119" s="28">
        <f t="shared" si="115"/>
        <v>0</v>
      </c>
      <c r="CD119" s="28"/>
      <c r="CE119" s="16">
        <f t="shared" si="116"/>
        <v>0.76718417218359158</v>
      </c>
      <c r="CF119" s="31">
        <f t="shared" si="117"/>
        <v>23.538381298895303</v>
      </c>
      <c r="CG119" s="20"/>
      <c r="CH119" s="16">
        <f t="shared" si="118"/>
        <v>0.76718417218359158</v>
      </c>
      <c r="CI119" s="2">
        <f t="shared" si="133"/>
        <v>0.76718417218359158</v>
      </c>
      <c r="CJ119" s="5"/>
      <c r="CK119" s="13">
        <f t="shared" si="119"/>
        <v>1.0747928328811733</v>
      </c>
      <c r="CL119" s="13"/>
      <c r="CM119" s="13">
        <f t="shared" si="134"/>
        <v>0</v>
      </c>
      <c r="CN119" s="5">
        <f t="shared" si="120"/>
        <v>0</v>
      </c>
      <c r="CO119" s="5">
        <f t="shared" si="121"/>
        <v>0</v>
      </c>
      <c r="CP119" s="5"/>
      <c r="CQ119" s="13">
        <f t="shared" si="135"/>
        <v>0</v>
      </c>
      <c r="CR119" s="5">
        <f t="shared" si="122"/>
        <v>0</v>
      </c>
      <c r="CS119" s="5">
        <f t="shared" si="123"/>
        <v>0</v>
      </c>
      <c r="CT119" s="5"/>
      <c r="CU119">
        <f>INDEX(Tilladeligt_underskud,MATCH('Afgrødemodel 1'!$AU$2,Konstanter!$A$75:$A$90,0),MATCH('Afgrødemodel 1'!M115,Konstanter!$B$73:$F$73,0))</f>
        <v>100</v>
      </c>
      <c r="CV119">
        <f>INDEX(Utilladeligt_underskud,MATCH('Afgrødemodel 1'!$AU$2,Konstanter!$I$75:$I$90,0),MATCH('Afgrødemodel 1'!M115,Konstanter!$J$73:$N$73,0))</f>
        <v>100</v>
      </c>
      <c r="CW119">
        <f t="shared" si="136"/>
        <v>171.00000000000003</v>
      </c>
      <c r="CX119">
        <f t="shared" si="137"/>
        <v>171.00000000000003</v>
      </c>
      <c r="CY119" s="8">
        <f t="shared" si="138"/>
        <v>148.22880287328832</v>
      </c>
      <c r="CZ119" s="8">
        <f t="shared" si="139"/>
        <v>148.22880287328832</v>
      </c>
      <c r="DA119" s="8">
        <f t="shared" si="140"/>
        <v>148.22880287328832</v>
      </c>
    </row>
    <row r="120" spans="4:105" x14ac:dyDescent="0.2">
      <c r="D120" s="18">
        <f t="shared" si="141"/>
        <v>43297</v>
      </c>
      <c r="E120" s="18" t="str">
        <f>IF(G120=1,'Ark4'!$C$4,IF(G120=2,'Ark4'!$C$5,IF(G120=3,'Ark4'!$C$6,IF(G120=4,'Ark4'!$C$7,""))))</f>
        <v>Vårbyg</v>
      </c>
      <c r="F120" s="8">
        <f t="shared" si="124"/>
        <v>43297</v>
      </c>
      <c r="G120" s="2">
        <f>IF(AND($D120&gt;='Ark4'!$D$4,Vandbalance!$D120&lt;='Ark4'!$E$4),1,IF(AND(Vandbalance!$D120&gt;='Ark4'!$D$5,Vandbalance!$D120&lt;='Ark4'!$E$5),2,IF(AND(Vandbalance!$D120&gt;='Ark4'!$D$6,Vandbalance!$D120&lt;='Ark4'!$E$6),3,IF(AND(Vandbalance!$D120&gt;='Ark4'!$D$7,Vandbalance!$D120&lt;='Ark4'!$E$7),4,""))))</f>
        <v>1</v>
      </c>
      <c r="H120" s="2">
        <f t="shared" si="125"/>
        <v>2.7144254278728615</v>
      </c>
      <c r="I120" s="2">
        <f>IF(G120=1,VLOOKUP($D120,'Afgrødemodel 1'!$AA$10:$AB$405,2,FALSE),IF(G120=2,VLOOKUP($D120,'Afgrødemodel 2'!$AA$10:$AB$405,2,FALSE),IF(G120=3,VLOOKUP($D120,'Afgrødemodel 3'!$AA$10:$AB$405,2,FALSE),IF(G120=4,VLOOKUP($D120,'Afgrødemodel 4'!$AA$10:$AB$405,2,FALSE),""))))</f>
        <v>1.1907090464547689</v>
      </c>
      <c r="J120" s="2">
        <f>IF(G120=1,VLOOKUP($D120,'Afgrødemodel 1'!$AH$10:$AJ$405,3,FALSE),IF(G120=2,VLOOKUP($D120,'Afgrødemodel 2'!$AH$10:$AJ$405,3,FALSE),IF(G120=3,VLOOKUP($D120,'Afgrødemodel 3'!$AH$10:$AJ$405,3,FALSE),IF(G120=4,VLOOKUP($D120,'Afgrødemodel 4'!$AH$10:$AJ$405,3,FALSE),0))))</f>
        <v>1.5237163814180925</v>
      </c>
      <c r="K120" s="2">
        <f>IF(G120=1,VLOOKUP($D120,'Afgrødemodel 1'!$AQ$10:$AR$405,2,FALSE),IF(G120=2,VLOOKUP($D120,'Afgrødemodel 2'!$AQ$10:$AR$405,2,FALSE),IF(G120=3,VLOOKUP($D120,'Afgrødemodel 3'!$AQ$10:$AR$405,2,FALSE),IF(G120=4,VLOOKUP($D120,'Afgrødemodel 4'!$AQ$10:$AR$405,2,FALSE),0))))</f>
        <v>900</v>
      </c>
      <c r="L120">
        <f>IF('Afgrødemodel 1'!$BB$4=0,300,'Afgrødemodel 1'!$BB$4)</f>
        <v>300</v>
      </c>
      <c r="M120">
        <f>IF(G120=1,MIN('Afgrødemodel 1'!$AW$44,'Afgrødemodel 1'!$AW$48),IF(G120=2,MIN('Afgrødemodel 2'!$AW$44,'Afgrødemodel 2'!$AW$48),IF(G120=3,MIN('Afgrødemodel 3'!$AW$44,'Afgrødemodel 3'!$AW$48),IF(G120=4,MIN('Afgrødemodel 4'!$AW$44,'Afgrødemodel 4'!$AW$48),""))))</f>
        <v>900</v>
      </c>
      <c r="N120" s="13">
        <f t="shared" si="72"/>
        <v>0</v>
      </c>
      <c r="O120" s="5">
        <f t="shared" si="73"/>
        <v>0</v>
      </c>
      <c r="P120" s="13">
        <f t="shared" si="74"/>
        <v>0</v>
      </c>
      <c r="Q120" s="13">
        <f t="shared" si="75"/>
        <v>0</v>
      </c>
      <c r="R120" s="20"/>
      <c r="S120" s="13">
        <f t="shared" si="76"/>
        <v>0</v>
      </c>
      <c r="T120" s="13">
        <f t="shared" si="77"/>
        <v>0</v>
      </c>
      <c r="U120" s="13">
        <f t="shared" si="78"/>
        <v>0</v>
      </c>
      <c r="V120" s="5">
        <f t="shared" si="79"/>
        <v>0</v>
      </c>
      <c r="W120" s="5"/>
      <c r="X120" s="10">
        <f t="shared" si="126"/>
        <v>10</v>
      </c>
      <c r="Y120" s="12">
        <f t="shared" si="80"/>
        <v>5.3049024752599427</v>
      </c>
      <c r="Z120" s="8">
        <f t="shared" si="81"/>
        <v>5.3049024752599427</v>
      </c>
      <c r="AA120" s="13">
        <f t="shared" si="127"/>
        <v>4.9728638926981272</v>
      </c>
      <c r="AB120" s="5">
        <f t="shared" si="82"/>
        <v>4.9728638926981272</v>
      </c>
      <c r="AC120" s="5"/>
      <c r="AD120" s="16">
        <f t="shared" si="83"/>
        <v>1.3572127139364307</v>
      </c>
      <c r="AE120" s="10">
        <f t="shared" si="128"/>
        <v>0</v>
      </c>
      <c r="AF120">
        <f t="shared" si="84"/>
        <v>0</v>
      </c>
      <c r="AG120" s="13">
        <f t="shared" si="85"/>
        <v>0</v>
      </c>
      <c r="AH120" s="13"/>
      <c r="AI120" s="14">
        <f t="shared" si="86"/>
        <v>171.00000000000003</v>
      </c>
      <c r="AJ120" s="4">
        <f t="shared" si="87"/>
        <v>189.00000000000003</v>
      </c>
      <c r="AK120" s="4">
        <f t="shared" si="88"/>
        <v>171.00000000000003</v>
      </c>
      <c r="AL120" s="15">
        <f t="shared" si="89"/>
        <v>22.771197126711712</v>
      </c>
      <c r="AM120" s="7">
        <f t="shared" si="90"/>
        <v>22.771197126711712</v>
      </c>
      <c r="AN120" s="7">
        <f t="shared" si="142"/>
        <v>22.771197126711712</v>
      </c>
      <c r="AO120" s="15">
        <f t="shared" si="91"/>
        <v>22.771197126711712</v>
      </c>
      <c r="AP120" s="17">
        <f t="shared" si="92"/>
        <v>22.439158544149898</v>
      </c>
      <c r="AQ120" s="15">
        <f t="shared" si="93"/>
        <v>21.744652762408496</v>
      </c>
      <c r="AR120" s="15">
        <f t="shared" si="94"/>
        <v>21.744652762408496</v>
      </c>
      <c r="AS120" s="15"/>
      <c r="AT120" s="12">
        <f t="shared" si="129"/>
        <v>0</v>
      </c>
      <c r="AU120" s="12">
        <f t="shared" si="95"/>
        <v>0</v>
      </c>
      <c r="AV120" s="12">
        <f t="shared" si="96"/>
        <v>0</v>
      </c>
      <c r="AW120" s="12">
        <f t="shared" si="97"/>
        <v>0</v>
      </c>
      <c r="AX120" s="8"/>
      <c r="AY120" s="13">
        <f>INDEX(Klima!$B$1:$E$520,MATCH(Vandbalance!$F120,Klima!$B$1:$B$520,0),MATCH(Vandbalance!$AY$11,Klima!$B$1:$E$1,0))</f>
        <v>0</v>
      </c>
      <c r="AZ120" s="13">
        <f t="shared" si="130"/>
        <v>0</v>
      </c>
      <c r="BA120" s="13">
        <f t="shared" si="98"/>
        <v>0</v>
      </c>
      <c r="BC120" s="16">
        <f>INDEX(Klima!$B$1:$E$520,MATCH(Vandbalance!$F120,Klima!$B$1:$B$520,0),MATCH($BC$11,Klima!$B$1:$E$1,0))</f>
        <v>1.69240510463714</v>
      </c>
      <c r="BD120" s="16"/>
      <c r="BE120" s="16">
        <f t="shared" si="99"/>
        <v>0.33203858256181568</v>
      </c>
      <c r="BF120" s="16">
        <f t="shared" si="100"/>
        <v>1.3603665220753243</v>
      </c>
      <c r="BG120" s="16">
        <f t="shared" si="101"/>
        <v>0.86401786571222838</v>
      </c>
      <c r="BH120" s="16">
        <f t="shared" si="102"/>
        <v>0.49634865636309589</v>
      </c>
      <c r="BI120" s="2"/>
      <c r="BJ120" s="16">
        <f t="shared" si="103"/>
        <v>0.33203858256181568</v>
      </c>
      <c r="BK120" s="5">
        <f t="shared" si="131"/>
        <v>5.309989741679833</v>
      </c>
      <c r="BL120" s="5">
        <f t="shared" si="104"/>
        <v>5.309989741679833</v>
      </c>
      <c r="BM120" s="5">
        <f t="shared" si="105"/>
        <v>17.466294651451769</v>
      </c>
      <c r="BN120" s="5">
        <f t="shared" si="132"/>
        <v>5.0872664198904089E-3</v>
      </c>
      <c r="BO120" s="5">
        <f t="shared" si="106"/>
        <v>22.771197126711712</v>
      </c>
      <c r="BP120" s="5">
        <f t="shared" si="107"/>
        <v>5.309989741679833</v>
      </c>
      <c r="BQ120" s="5"/>
      <c r="BR120" s="16">
        <f t="shared" si="108"/>
        <v>0</v>
      </c>
      <c r="BS120" s="5">
        <f t="shared" si="109"/>
        <v>0</v>
      </c>
      <c r="BT120" s="5"/>
      <c r="BU120" s="13">
        <f t="shared" si="110"/>
        <v>0</v>
      </c>
      <c r="BV120" s="5">
        <f t="shared" si="111"/>
        <v>0</v>
      </c>
      <c r="BW120" s="5"/>
      <c r="BX120" s="13">
        <f t="shared" si="112"/>
        <v>0</v>
      </c>
      <c r="BY120" s="5"/>
      <c r="BZ120" s="16">
        <f t="shared" si="113"/>
        <v>0.86401786571222838</v>
      </c>
      <c r="CA120" s="16"/>
      <c r="CB120" s="29">
        <f t="shared" si="114"/>
        <v>0</v>
      </c>
      <c r="CC120" s="28">
        <f t="shared" si="115"/>
        <v>0</v>
      </c>
      <c r="CD120" s="28"/>
      <c r="CE120" s="16">
        <f t="shared" si="116"/>
        <v>0.69450578174140343</v>
      </c>
      <c r="CF120" s="31">
        <f t="shared" si="117"/>
        <v>22.439158544149898</v>
      </c>
      <c r="CG120" s="20"/>
      <c r="CH120" s="16">
        <f t="shared" si="118"/>
        <v>0.69450578174140343</v>
      </c>
      <c r="CI120" s="2">
        <f t="shared" si="133"/>
        <v>0.69450578174140343</v>
      </c>
      <c r="CJ120" s="5"/>
      <c r="CK120" s="13">
        <f t="shared" si="119"/>
        <v>1.026544364303219</v>
      </c>
      <c r="CL120" s="13"/>
      <c r="CM120" s="13">
        <f t="shared" si="134"/>
        <v>0</v>
      </c>
      <c r="CN120" s="5">
        <f t="shared" si="120"/>
        <v>0</v>
      </c>
      <c r="CO120" s="5">
        <f t="shared" si="121"/>
        <v>0</v>
      </c>
      <c r="CP120" s="5"/>
      <c r="CQ120" s="13">
        <f t="shared" si="135"/>
        <v>0</v>
      </c>
      <c r="CR120" s="5">
        <f t="shared" si="122"/>
        <v>0</v>
      </c>
      <c r="CS120" s="5">
        <f t="shared" si="123"/>
        <v>0</v>
      </c>
      <c r="CT120" s="5"/>
      <c r="CU120">
        <f>INDEX(Tilladeligt_underskud,MATCH('Afgrødemodel 1'!$AU$2,Konstanter!$A$75:$A$90,0),MATCH('Afgrødemodel 1'!M116,Konstanter!$B$73:$F$73,0))</f>
        <v>100</v>
      </c>
      <c r="CV120">
        <f>INDEX(Utilladeligt_underskud,MATCH('Afgrødemodel 1'!$AU$2,Konstanter!$I$75:$I$90,0),MATCH('Afgrødemodel 1'!M116,Konstanter!$J$73:$N$73,0))</f>
        <v>100</v>
      </c>
      <c r="CW120">
        <f t="shared" si="136"/>
        <v>171.00000000000003</v>
      </c>
      <c r="CX120">
        <f t="shared" si="137"/>
        <v>171.00000000000003</v>
      </c>
      <c r="CY120" s="8">
        <f t="shared" si="138"/>
        <v>149.25534723759154</v>
      </c>
      <c r="CZ120" s="8">
        <f t="shared" si="139"/>
        <v>149.25534723759154</v>
      </c>
      <c r="DA120" s="8">
        <f t="shared" si="140"/>
        <v>149.25534723759154</v>
      </c>
    </row>
    <row r="121" spans="4:105" x14ac:dyDescent="0.2">
      <c r="D121" s="18">
        <f t="shared" si="141"/>
        <v>43298</v>
      </c>
      <c r="E121" s="18" t="str">
        <f>IF(G121=1,'Ark4'!$C$4,IF(G121=2,'Ark4'!$C$5,IF(G121=3,'Ark4'!$C$6,IF(G121=4,'Ark4'!$C$7,""))))</f>
        <v>Vårbyg</v>
      </c>
      <c r="F121" s="8">
        <f t="shared" si="124"/>
        <v>43298</v>
      </c>
      <c r="G121" s="2">
        <f>IF(AND($D121&gt;='Ark4'!$D$4,Vandbalance!$D121&lt;='Ark4'!$E$4),1,IF(AND(Vandbalance!$D121&gt;='Ark4'!$D$5,Vandbalance!$D121&lt;='Ark4'!$E$5),2,IF(AND(Vandbalance!$D121&gt;='Ark4'!$D$6,Vandbalance!$D121&lt;='Ark4'!$E$6),3,IF(AND(Vandbalance!$D121&gt;='Ark4'!$D$7,Vandbalance!$D121&lt;='Ark4'!$E$7),4,""))))</f>
        <v>1</v>
      </c>
      <c r="H121" s="2">
        <f t="shared" si="125"/>
        <v>2.5581907090464551</v>
      </c>
      <c r="I121" s="2">
        <f>IF(G121=1,VLOOKUP($D121,'Afgrødemodel 1'!$AA$10:$AB$405,2,FALSE),IF(G121=2,VLOOKUP($D121,'Afgrødemodel 2'!$AA$10:$AB$405,2,FALSE),IF(G121=3,VLOOKUP($D121,'Afgrødemodel 3'!$AA$10:$AB$405,2,FALSE),IF(G121=4,VLOOKUP($D121,'Afgrødemodel 4'!$AA$10:$AB$405,2,FALSE),""))))</f>
        <v>0.93031784841075904</v>
      </c>
      <c r="J121" s="2">
        <f>IF(G121=1,VLOOKUP($D121,'Afgrødemodel 1'!$AH$10:$AJ$405,3,FALSE),IF(G121=2,VLOOKUP($D121,'Afgrødemodel 2'!$AH$10:$AJ$405,3,FALSE),IF(G121=3,VLOOKUP($D121,'Afgrødemodel 3'!$AH$10:$AJ$405,3,FALSE),IF(G121=4,VLOOKUP($D121,'Afgrødemodel 4'!$AH$10:$AJ$405,3,FALSE),0))))</f>
        <v>1.6278728606356963</v>
      </c>
      <c r="K121" s="2">
        <f>IF(G121=1,VLOOKUP($D121,'Afgrødemodel 1'!$AQ$10:$AR$405,2,FALSE),IF(G121=2,VLOOKUP($D121,'Afgrødemodel 2'!$AQ$10:$AR$405,2,FALSE),IF(G121=3,VLOOKUP($D121,'Afgrødemodel 3'!$AQ$10:$AR$405,2,FALSE),IF(G121=4,VLOOKUP($D121,'Afgrødemodel 4'!$AQ$10:$AR$405,2,FALSE),0))))</f>
        <v>900</v>
      </c>
      <c r="L121">
        <f>IF('Afgrødemodel 1'!$BB$4=0,300,'Afgrødemodel 1'!$BB$4)</f>
        <v>300</v>
      </c>
      <c r="M121">
        <f>IF(G121=1,MIN('Afgrødemodel 1'!$AW$44,'Afgrødemodel 1'!$AW$48),IF(G121=2,MIN('Afgrødemodel 2'!$AW$44,'Afgrødemodel 2'!$AW$48),IF(G121=3,MIN('Afgrødemodel 3'!$AW$44,'Afgrødemodel 3'!$AW$48),IF(G121=4,MIN('Afgrødemodel 4'!$AW$44,'Afgrødemodel 4'!$AW$48),""))))</f>
        <v>900</v>
      </c>
      <c r="N121" s="13">
        <f t="shared" si="72"/>
        <v>0</v>
      </c>
      <c r="O121" s="5">
        <f t="shared" si="73"/>
        <v>0</v>
      </c>
      <c r="P121" s="13">
        <f t="shared" si="74"/>
        <v>0</v>
      </c>
      <c r="Q121" s="13">
        <f t="shared" si="75"/>
        <v>0</v>
      </c>
      <c r="R121" s="20"/>
      <c r="S121" s="13">
        <f t="shared" si="76"/>
        <v>0</v>
      </c>
      <c r="T121" s="13">
        <f t="shared" si="77"/>
        <v>0</v>
      </c>
      <c r="U121" s="13">
        <f t="shared" si="78"/>
        <v>0</v>
      </c>
      <c r="V121" s="5">
        <f t="shared" si="79"/>
        <v>0</v>
      </c>
      <c r="W121" s="5"/>
      <c r="X121" s="10">
        <f t="shared" si="126"/>
        <v>10</v>
      </c>
      <c r="Y121" s="12">
        <f t="shared" si="80"/>
        <v>4.9728638926981272</v>
      </c>
      <c r="Z121" s="8">
        <f t="shared" si="81"/>
        <v>4.9728638926981272</v>
      </c>
      <c r="AA121" s="13">
        <f t="shared" si="127"/>
        <v>4.744570311616819</v>
      </c>
      <c r="AB121" s="5">
        <f t="shared" si="82"/>
        <v>4.744570311616819</v>
      </c>
      <c r="AC121" s="5"/>
      <c r="AD121" s="16">
        <f t="shared" si="83"/>
        <v>1.2790953545232275</v>
      </c>
      <c r="AE121" s="10">
        <f t="shared" si="128"/>
        <v>0</v>
      </c>
      <c r="AF121">
        <f t="shared" si="84"/>
        <v>0</v>
      </c>
      <c r="AG121" s="13">
        <f t="shared" si="85"/>
        <v>0</v>
      </c>
      <c r="AH121" s="13"/>
      <c r="AI121" s="14">
        <f t="shared" si="86"/>
        <v>171.00000000000003</v>
      </c>
      <c r="AJ121" s="4">
        <f t="shared" si="87"/>
        <v>189.00000000000003</v>
      </c>
      <c r="AK121" s="4">
        <f t="shared" si="88"/>
        <v>171.00000000000003</v>
      </c>
      <c r="AL121" s="15">
        <f t="shared" si="89"/>
        <v>21.744652762408496</v>
      </c>
      <c r="AM121" s="7">
        <f t="shared" si="90"/>
        <v>21.744652762408496</v>
      </c>
      <c r="AN121" s="7">
        <f t="shared" si="142"/>
        <v>21.744652762408496</v>
      </c>
      <c r="AO121" s="15">
        <f t="shared" si="91"/>
        <v>21.744652762408496</v>
      </c>
      <c r="AP121" s="17">
        <f t="shared" si="92"/>
        <v>21.516359181327186</v>
      </c>
      <c r="AQ121" s="15">
        <f t="shared" si="93"/>
        <v>21.086369293246172</v>
      </c>
      <c r="AR121" s="15">
        <f t="shared" si="94"/>
        <v>21.086369293246172</v>
      </c>
      <c r="AS121" s="15"/>
      <c r="AT121" s="12">
        <f t="shared" si="129"/>
        <v>0</v>
      </c>
      <c r="AU121" s="12">
        <f t="shared" si="95"/>
        <v>0</v>
      </c>
      <c r="AV121" s="12">
        <f t="shared" si="96"/>
        <v>0</v>
      </c>
      <c r="AW121" s="12">
        <f t="shared" si="97"/>
        <v>0</v>
      </c>
      <c r="AX121" s="8"/>
      <c r="AY121" s="13">
        <f>INDEX(Klima!$B$1:$E$520,MATCH(Vandbalance!$F121,Klima!$B$1:$B$520,0),MATCH(Vandbalance!$AY$11,Klima!$B$1:$E$1,0))</f>
        <v>0</v>
      </c>
      <c r="AZ121" s="13">
        <f t="shared" si="130"/>
        <v>0</v>
      </c>
      <c r="BA121" s="13">
        <f t="shared" si="98"/>
        <v>0</v>
      </c>
      <c r="BC121" s="16">
        <f>INDEX(Klima!$B$1:$E$520,MATCH(Vandbalance!$F121,Klima!$B$1:$B$520,0),MATCH($BC$11,Klima!$B$1:$E$1,0))</f>
        <v>1.05949366092681</v>
      </c>
      <c r="BD121" s="16"/>
      <c r="BE121" s="16">
        <f t="shared" si="99"/>
        <v>0.22829358108130846</v>
      </c>
      <c r="BF121" s="16">
        <f t="shared" si="100"/>
        <v>0.83120007984550148</v>
      </c>
      <c r="BG121" s="16">
        <f t="shared" si="101"/>
        <v>0.45320521531354657</v>
      </c>
      <c r="BH121" s="16">
        <f t="shared" si="102"/>
        <v>0.37799486453195491</v>
      </c>
      <c r="BI121" s="2"/>
      <c r="BJ121" s="16">
        <f t="shared" si="103"/>
        <v>0.22829358108130846</v>
      </c>
      <c r="BK121" s="5">
        <f t="shared" si="131"/>
        <v>4.9762225696649747</v>
      </c>
      <c r="BL121" s="5">
        <f t="shared" si="104"/>
        <v>4.9762225696649747</v>
      </c>
      <c r="BM121" s="5">
        <f t="shared" si="105"/>
        <v>16.77178886971037</v>
      </c>
      <c r="BN121" s="5">
        <f t="shared" si="132"/>
        <v>3.3586769668472022E-3</v>
      </c>
      <c r="BO121" s="5">
        <f t="shared" si="106"/>
        <v>21.744652762408496</v>
      </c>
      <c r="BP121" s="5">
        <f t="shared" si="107"/>
        <v>4.9762225696649747</v>
      </c>
      <c r="BQ121" s="5"/>
      <c r="BR121" s="16">
        <f t="shared" si="108"/>
        <v>0</v>
      </c>
      <c r="BS121" s="5">
        <f t="shared" si="109"/>
        <v>0</v>
      </c>
      <c r="BT121" s="5"/>
      <c r="BU121" s="13">
        <f t="shared" si="110"/>
        <v>0</v>
      </c>
      <c r="BV121" s="5">
        <f t="shared" si="111"/>
        <v>0</v>
      </c>
      <c r="BW121" s="5"/>
      <c r="BX121" s="13">
        <f t="shared" si="112"/>
        <v>0</v>
      </c>
      <c r="BY121" s="5"/>
      <c r="BZ121" s="16">
        <f t="shared" si="113"/>
        <v>0.45320521531354657</v>
      </c>
      <c r="CA121" s="16"/>
      <c r="CB121" s="29">
        <f t="shared" si="114"/>
        <v>0</v>
      </c>
      <c r="CC121" s="28">
        <f t="shared" si="115"/>
        <v>0</v>
      </c>
      <c r="CD121" s="28"/>
      <c r="CE121" s="16">
        <f t="shared" si="116"/>
        <v>0.42998988808101474</v>
      </c>
      <c r="CF121" s="31">
        <f t="shared" si="117"/>
        <v>21.516359181327186</v>
      </c>
      <c r="CG121" s="20"/>
      <c r="CH121" s="16">
        <f t="shared" si="118"/>
        <v>0.42998988808101474</v>
      </c>
      <c r="CI121" s="2">
        <f t="shared" si="133"/>
        <v>0.42998988808101474</v>
      </c>
      <c r="CJ121" s="5"/>
      <c r="CK121" s="13">
        <f t="shared" si="119"/>
        <v>0.65828346916232316</v>
      </c>
      <c r="CL121" s="13"/>
      <c r="CM121" s="13">
        <f t="shared" si="134"/>
        <v>0</v>
      </c>
      <c r="CN121" s="5">
        <f t="shared" si="120"/>
        <v>0</v>
      </c>
      <c r="CO121" s="5">
        <f t="shared" si="121"/>
        <v>0</v>
      </c>
      <c r="CP121" s="5"/>
      <c r="CQ121" s="13">
        <f t="shared" si="135"/>
        <v>0</v>
      </c>
      <c r="CR121" s="5">
        <f t="shared" si="122"/>
        <v>0</v>
      </c>
      <c r="CS121" s="5">
        <f t="shared" si="123"/>
        <v>0</v>
      </c>
      <c r="CT121" s="5"/>
      <c r="CU121">
        <f>INDEX(Tilladeligt_underskud,MATCH('Afgrødemodel 1'!$AU$2,Konstanter!$A$75:$A$90,0),MATCH('Afgrødemodel 1'!M117,Konstanter!$B$73:$F$73,0))</f>
        <v>100</v>
      </c>
      <c r="CV121">
        <f>INDEX(Utilladeligt_underskud,MATCH('Afgrødemodel 1'!$AU$2,Konstanter!$I$75:$I$90,0),MATCH('Afgrødemodel 1'!M117,Konstanter!$J$73:$N$73,0))</f>
        <v>100</v>
      </c>
      <c r="CW121">
        <f t="shared" si="136"/>
        <v>171.00000000000003</v>
      </c>
      <c r="CX121">
        <f t="shared" si="137"/>
        <v>171.00000000000003</v>
      </c>
      <c r="CY121" s="8">
        <f t="shared" si="138"/>
        <v>149.91363070675385</v>
      </c>
      <c r="CZ121" s="8">
        <f t="shared" si="139"/>
        <v>149.91363070675385</v>
      </c>
      <c r="DA121" s="8">
        <f t="shared" si="140"/>
        <v>149.91363070675385</v>
      </c>
    </row>
    <row r="122" spans="4:105" x14ac:dyDescent="0.2">
      <c r="D122" s="18">
        <f t="shared" si="141"/>
        <v>43299</v>
      </c>
      <c r="E122" s="18" t="str">
        <f>IF(G122=1,'Ark4'!$C$4,IF(G122=2,'Ark4'!$C$5,IF(G122=3,'Ark4'!$C$6,IF(G122=4,'Ark4'!$C$7,""))))</f>
        <v>Vårbyg</v>
      </c>
      <c r="F122" s="8">
        <f t="shared" si="124"/>
        <v>43299</v>
      </c>
      <c r="G122" s="2">
        <f>IF(AND($D122&gt;='Ark4'!$D$4,Vandbalance!$D122&lt;='Ark4'!$E$4),1,IF(AND(Vandbalance!$D122&gt;='Ark4'!$D$5,Vandbalance!$D122&lt;='Ark4'!$E$5),2,IF(AND(Vandbalance!$D122&gt;='Ark4'!$D$6,Vandbalance!$D122&lt;='Ark4'!$E$6),3,IF(AND(Vandbalance!$D122&gt;='Ark4'!$D$7,Vandbalance!$D122&lt;='Ark4'!$E$7),4,""))))</f>
        <v>1</v>
      </c>
      <c r="H122" s="2">
        <f t="shared" si="125"/>
        <v>2.4188264058679723</v>
      </c>
      <c r="I122" s="2">
        <f>IF(G122=1,VLOOKUP($D122,'Afgrødemodel 1'!$AA$10:$AB$405,2,FALSE),IF(G122=2,VLOOKUP($D122,'Afgrødemodel 2'!$AA$10:$AB$405,2,FALSE),IF(G122=3,VLOOKUP($D122,'Afgrødemodel 3'!$AA$10:$AB$405,2,FALSE),IF(G122=4,VLOOKUP($D122,'Afgrødemodel 4'!$AA$10:$AB$405,2,FALSE),""))))</f>
        <v>0.69804400977995318</v>
      </c>
      <c r="J122" s="2">
        <f>IF(G122=1,VLOOKUP($D122,'Afgrødemodel 1'!$AH$10:$AJ$405,3,FALSE),IF(G122=2,VLOOKUP($D122,'Afgrødemodel 2'!$AH$10:$AJ$405,3,FALSE),IF(G122=3,VLOOKUP($D122,'Afgrødemodel 3'!$AH$10:$AJ$405,3,FALSE),IF(G122=4,VLOOKUP($D122,'Afgrødemodel 4'!$AH$10:$AJ$405,3,FALSE),0))))</f>
        <v>1.7207823960880189</v>
      </c>
      <c r="K122" s="2">
        <f>IF(G122=1,VLOOKUP($D122,'Afgrødemodel 1'!$AQ$10:$AR$405,2,FALSE),IF(G122=2,VLOOKUP($D122,'Afgrødemodel 2'!$AQ$10:$AR$405,2,FALSE),IF(G122=3,VLOOKUP($D122,'Afgrødemodel 3'!$AQ$10:$AR$405,2,FALSE),IF(G122=4,VLOOKUP($D122,'Afgrødemodel 4'!$AQ$10:$AR$405,2,FALSE),0))))</f>
        <v>900</v>
      </c>
      <c r="L122">
        <f>IF('Afgrødemodel 1'!$BB$4=0,300,'Afgrødemodel 1'!$BB$4)</f>
        <v>300</v>
      </c>
      <c r="M122">
        <f>IF(G122=1,MIN('Afgrødemodel 1'!$AW$44,'Afgrødemodel 1'!$AW$48),IF(G122=2,MIN('Afgrødemodel 2'!$AW$44,'Afgrødemodel 2'!$AW$48),IF(G122=3,MIN('Afgrødemodel 3'!$AW$44,'Afgrødemodel 3'!$AW$48),IF(G122=4,MIN('Afgrødemodel 4'!$AW$44,'Afgrødemodel 4'!$AW$48),""))))</f>
        <v>900</v>
      </c>
      <c r="N122" s="13">
        <f t="shared" si="72"/>
        <v>0</v>
      </c>
      <c r="O122" s="5">
        <f t="shared" si="73"/>
        <v>0</v>
      </c>
      <c r="P122" s="13">
        <f t="shared" si="74"/>
        <v>0</v>
      </c>
      <c r="Q122" s="13">
        <f t="shared" si="75"/>
        <v>0</v>
      </c>
      <c r="R122" s="20"/>
      <c r="S122" s="13">
        <f t="shared" si="76"/>
        <v>0</v>
      </c>
      <c r="T122" s="13">
        <f t="shared" si="77"/>
        <v>0</v>
      </c>
      <c r="U122" s="13">
        <f t="shared" si="78"/>
        <v>0</v>
      </c>
      <c r="V122" s="5">
        <f t="shared" si="79"/>
        <v>0</v>
      </c>
      <c r="W122" s="5"/>
      <c r="X122" s="10">
        <f t="shared" si="126"/>
        <v>10</v>
      </c>
      <c r="Y122" s="12">
        <f t="shared" si="80"/>
        <v>4.744570311616819</v>
      </c>
      <c r="Z122" s="8">
        <f t="shared" si="81"/>
        <v>4.744570311616819</v>
      </c>
      <c r="AA122" s="13">
        <f t="shared" si="127"/>
        <v>4.2712924228341613</v>
      </c>
      <c r="AB122" s="5">
        <f t="shared" si="82"/>
        <v>4.2712924228341613</v>
      </c>
      <c r="AC122" s="5"/>
      <c r="AD122" s="16">
        <f t="shared" si="83"/>
        <v>1.2094132029339861</v>
      </c>
      <c r="AE122" s="10">
        <f t="shared" si="128"/>
        <v>0</v>
      </c>
      <c r="AF122">
        <f t="shared" si="84"/>
        <v>0</v>
      </c>
      <c r="AG122" s="13">
        <f t="shared" si="85"/>
        <v>0</v>
      </c>
      <c r="AH122" s="13"/>
      <c r="AI122" s="14">
        <f t="shared" si="86"/>
        <v>171.00000000000003</v>
      </c>
      <c r="AJ122" s="4">
        <f t="shared" si="87"/>
        <v>189.00000000000003</v>
      </c>
      <c r="AK122" s="4">
        <f t="shared" si="88"/>
        <v>171.00000000000003</v>
      </c>
      <c r="AL122" s="15">
        <f t="shared" si="89"/>
        <v>21.086369293246172</v>
      </c>
      <c r="AM122" s="7">
        <f t="shared" si="90"/>
        <v>21.086369293246172</v>
      </c>
      <c r="AN122" s="7">
        <f t="shared" si="142"/>
        <v>21.086369293246172</v>
      </c>
      <c r="AO122" s="15">
        <f t="shared" si="91"/>
        <v>21.086369293246172</v>
      </c>
      <c r="AP122" s="17">
        <f t="shared" si="92"/>
        <v>20.613091404463514</v>
      </c>
      <c r="AQ122" s="15">
        <f t="shared" si="93"/>
        <v>20.029513537804483</v>
      </c>
      <c r="AR122" s="15">
        <f t="shared" si="94"/>
        <v>20.029513537804483</v>
      </c>
      <c r="AS122" s="15"/>
      <c r="AT122" s="12">
        <f t="shared" si="129"/>
        <v>0</v>
      </c>
      <c r="AU122" s="12">
        <f t="shared" si="95"/>
        <v>0</v>
      </c>
      <c r="AV122" s="12">
        <f t="shared" si="96"/>
        <v>0</v>
      </c>
      <c r="AW122" s="12">
        <f t="shared" si="97"/>
        <v>0</v>
      </c>
      <c r="AX122" s="8"/>
      <c r="AY122" s="13">
        <f>INDEX(Klima!$B$1:$E$520,MATCH(Vandbalance!$F122,Klima!$B$1:$B$520,0),MATCH(Vandbalance!$AY$11,Klima!$B$1:$E$1,0))</f>
        <v>0</v>
      </c>
      <c r="AZ122" s="13">
        <f t="shared" si="130"/>
        <v>0</v>
      </c>
      <c r="BA122" s="13">
        <f t="shared" si="98"/>
        <v>0</v>
      </c>
      <c r="BC122" s="16">
        <f>INDEX(Klima!$B$1:$E$520,MATCH(Vandbalance!$F122,Klima!$B$1:$B$520,0),MATCH($BC$11,Klima!$B$1:$E$1,0))</f>
        <v>2.0202531814575102</v>
      </c>
      <c r="BD122" s="16"/>
      <c r="BE122" s="16">
        <f t="shared" si="99"/>
        <v>0.47327788878265775</v>
      </c>
      <c r="BF122" s="16">
        <f t="shared" si="100"/>
        <v>1.5469752926748526</v>
      </c>
      <c r="BG122" s="16">
        <f t="shared" si="101"/>
        <v>0.69129333929403525</v>
      </c>
      <c r="BH122" s="16">
        <f t="shared" si="102"/>
        <v>0.85568195338081732</v>
      </c>
      <c r="BI122" s="2"/>
      <c r="BJ122" s="16">
        <f t="shared" si="103"/>
        <v>0.47327788878265775</v>
      </c>
      <c r="BK122" s="5">
        <f t="shared" si="131"/>
        <v>4.751354708214131</v>
      </c>
      <c r="BL122" s="5">
        <f t="shared" si="104"/>
        <v>4.751354708214131</v>
      </c>
      <c r="BM122" s="5">
        <f t="shared" si="105"/>
        <v>16.341798981629353</v>
      </c>
      <c r="BN122" s="5">
        <f t="shared" si="132"/>
        <v>6.7843965973123904E-3</v>
      </c>
      <c r="BO122" s="5">
        <f t="shared" si="106"/>
        <v>21.086369293246172</v>
      </c>
      <c r="BP122" s="5">
        <f t="shared" si="107"/>
        <v>4.751354708214131</v>
      </c>
      <c r="BQ122" s="5"/>
      <c r="BR122" s="16">
        <f t="shared" si="108"/>
        <v>0</v>
      </c>
      <c r="BS122" s="5">
        <f t="shared" si="109"/>
        <v>0</v>
      </c>
      <c r="BT122" s="5"/>
      <c r="BU122" s="13">
        <f t="shared" si="110"/>
        <v>0</v>
      </c>
      <c r="BV122" s="5">
        <f t="shared" si="111"/>
        <v>0</v>
      </c>
      <c r="BW122" s="5"/>
      <c r="BX122" s="13">
        <f t="shared" si="112"/>
        <v>0</v>
      </c>
      <c r="BY122" s="5"/>
      <c r="BZ122" s="16">
        <f t="shared" si="113"/>
        <v>0.69129333929403525</v>
      </c>
      <c r="CA122" s="16"/>
      <c r="CB122" s="29">
        <f t="shared" si="114"/>
        <v>0</v>
      </c>
      <c r="CC122" s="28">
        <f t="shared" si="115"/>
        <v>0</v>
      </c>
      <c r="CD122" s="28"/>
      <c r="CE122" s="16">
        <f t="shared" si="116"/>
        <v>0.58357786665903</v>
      </c>
      <c r="CF122" s="31">
        <f t="shared" si="117"/>
        <v>20.613091404463514</v>
      </c>
      <c r="CG122" s="20"/>
      <c r="CH122" s="16">
        <f t="shared" si="118"/>
        <v>0.58357786665903</v>
      </c>
      <c r="CI122" s="2">
        <f t="shared" si="133"/>
        <v>0.58357786665903</v>
      </c>
      <c r="CJ122" s="5"/>
      <c r="CK122" s="13">
        <f t="shared" si="119"/>
        <v>1.0568557554416877</v>
      </c>
      <c r="CL122" s="13"/>
      <c r="CM122" s="13">
        <f t="shared" si="134"/>
        <v>0</v>
      </c>
      <c r="CN122" s="5">
        <f t="shared" si="120"/>
        <v>0</v>
      </c>
      <c r="CO122" s="5">
        <f t="shared" si="121"/>
        <v>0</v>
      </c>
      <c r="CP122" s="5"/>
      <c r="CQ122" s="13">
        <f t="shared" si="135"/>
        <v>0</v>
      </c>
      <c r="CR122" s="5">
        <f t="shared" si="122"/>
        <v>0</v>
      </c>
      <c r="CS122" s="5">
        <f t="shared" si="123"/>
        <v>0</v>
      </c>
      <c r="CT122" s="5"/>
      <c r="CU122">
        <f>INDEX(Tilladeligt_underskud,MATCH('Afgrødemodel 1'!$AU$2,Konstanter!$A$75:$A$90,0),MATCH('Afgrødemodel 1'!M118,Konstanter!$B$73:$F$73,0))</f>
        <v>100</v>
      </c>
      <c r="CV122">
        <f>INDEX(Utilladeligt_underskud,MATCH('Afgrødemodel 1'!$AU$2,Konstanter!$I$75:$I$90,0),MATCH('Afgrødemodel 1'!M118,Konstanter!$J$73:$N$73,0))</f>
        <v>100</v>
      </c>
      <c r="CW122">
        <f t="shared" si="136"/>
        <v>171.00000000000003</v>
      </c>
      <c r="CX122">
        <f t="shared" si="137"/>
        <v>171.00000000000003</v>
      </c>
      <c r="CY122" s="8">
        <f t="shared" si="138"/>
        <v>150.97048646219554</v>
      </c>
      <c r="CZ122" s="8">
        <f t="shared" si="139"/>
        <v>150.97048646219554</v>
      </c>
      <c r="DA122" s="8">
        <f t="shared" si="140"/>
        <v>150.97048646219554</v>
      </c>
    </row>
    <row r="123" spans="4:105" x14ac:dyDescent="0.2">
      <c r="D123" s="18">
        <f t="shared" si="141"/>
        <v>43300</v>
      </c>
      <c r="E123" s="18" t="str">
        <f>IF(G123=1,'Ark4'!$C$4,IF(G123=2,'Ark4'!$C$5,IF(G123=3,'Ark4'!$C$6,IF(G123=4,'Ark4'!$C$7,""))))</f>
        <v>Vårbyg</v>
      </c>
      <c r="F123" s="8">
        <f t="shared" si="124"/>
        <v>43300</v>
      </c>
      <c r="G123" s="2">
        <f>IF(AND($D123&gt;='Ark4'!$D$4,Vandbalance!$D123&lt;='Ark4'!$E$4),1,IF(AND(Vandbalance!$D123&gt;='Ark4'!$D$5,Vandbalance!$D123&lt;='Ark4'!$E$5),2,IF(AND(Vandbalance!$D123&gt;='Ark4'!$D$6,Vandbalance!$D123&lt;='Ark4'!$E$6),3,IF(AND(Vandbalance!$D123&gt;='Ark4'!$D$7,Vandbalance!$D123&lt;='Ark4'!$E$7),4,""))))</f>
        <v>1</v>
      </c>
      <c r="H123" s="2">
        <f t="shared" si="125"/>
        <v>2.2911980440097803</v>
      </c>
      <c r="I123" s="2">
        <f>IF(G123=1,VLOOKUP($D123,'Afgrødemodel 1'!$AA$10:$AB$405,2,FALSE),IF(G123=2,VLOOKUP($D123,'Afgrødemodel 2'!$AA$10:$AB$405,2,FALSE),IF(G123=3,VLOOKUP($D123,'Afgrødemodel 3'!$AA$10:$AB$405,2,FALSE),IF(G123=4,VLOOKUP($D123,'Afgrødemodel 4'!$AA$10:$AB$405,2,FALSE),""))))</f>
        <v>0.48533007334963418</v>
      </c>
      <c r="J123" s="2">
        <f>IF(G123=1,VLOOKUP($D123,'Afgrødemodel 1'!$AH$10:$AJ$405,3,FALSE),IF(G123=2,VLOOKUP($D123,'Afgrødemodel 2'!$AH$10:$AJ$405,3,FALSE),IF(G123=3,VLOOKUP($D123,'Afgrødemodel 3'!$AH$10:$AJ$405,3,FALSE),IF(G123=4,VLOOKUP($D123,'Afgrødemodel 4'!$AH$10:$AJ$405,3,FALSE),0))))</f>
        <v>1.8058679706601464</v>
      </c>
      <c r="K123" s="2">
        <f>IF(G123=1,VLOOKUP($D123,'Afgrødemodel 1'!$AQ$10:$AR$405,2,FALSE),IF(G123=2,VLOOKUP($D123,'Afgrødemodel 2'!$AQ$10:$AR$405,2,FALSE),IF(G123=3,VLOOKUP($D123,'Afgrødemodel 3'!$AQ$10:$AR$405,2,FALSE),IF(G123=4,VLOOKUP($D123,'Afgrødemodel 4'!$AQ$10:$AR$405,2,FALSE),0))))</f>
        <v>900</v>
      </c>
      <c r="L123">
        <f>IF('Afgrødemodel 1'!$BB$4=0,300,'Afgrødemodel 1'!$BB$4)</f>
        <v>300</v>
      </c>
      <c r="M123">
        <f>IF(G123=1,MIN('Afgrødemodel 1'!$AW$44,'Afgrødemodel 1'!$AW$48),IF(G123=2,MIN('Afgrødemodel 2'!$AW$44,'Afgrødemodel 2'!$AW$48),IF(G123=3,MIN('Afgrødemodel 3'!$AW$44,'Afgrødemodel 3'!$AW$48),IF(G123=4,MIN('Afgrødemodel 4'!$AW$44,'Afgrødemodel 4'!$AW$48),""))))</f>
        <v>900</v>
      </c>
      <c r="N123" s="13">
        <f t="shared" si="72"/>
        <v>0</v>
      </c>
      <c r="O123" s="5">
        <f t="shared" si="73"/>
        <v>0</v>
      </c>
      <c r="P123" s="13">
        <f t="shared" si="74"/>
        <v>0</v>
      </c>
      <c r="Q123" s="13">
        <f t="shared" si="75"/>
        <v>0</v>
      </c>
      <c r="R123" s="20"/>
      <c r="S123" s="13">
        <f t="shared" si="76"/>
        <v>0</v>
      </c>
      <c r="T123" s="13">
        <f t="shared" si="77"/>
        <v>0</v>
      </c>
      <c r="U123" s="13">
        <f t="shared" si="78"/>
        <v>0</v>
      </c>
      <c r="V123" s="5">
        <f t="shared" si="79"/>
        <v>0</v>
      </c>
      <c r="W123" s="5"/>
      <c r="X123" s="10">
        <f t="shared" si="126"/>
        <v>10</v>
      </c>
      <c r="Y123" s="12">
        <f t="shared" si="80"/>
        <v>4.2712924228341613</v>
      </c>
      <c r="Z123" s="8">
        <f t="shared" si="81"/>
        <v>4.2712924228341613</v>
      </c>
      <c r="AA123" s="13">
        <f t="shared" si="127"/>
        <v>3.9303430502931778</v>
      </c>
      <c r="AB123" s="5">
        <f t="shared" si="82"/>
        <v>3.9303430502931778</v>
      </c>
      <c r="AC123" s="5"/>
      <c r="AD123" s="16">
        <f t="shared" si="83"/>
        <v>1.1455990220048902</v>
      </c>
      <c r="AE123" s="10">
        <f t="shared" si="128"/>
        <v>0</v>
      </c>
      <c r="AF123">
        <f t="shared" si="84"/>
        <v>0</v>
      </c>
      <c r="AG123" s="13">
        <f t="shared" si="85"/>
        <v>0</v>
      </c>
      <c r="AH123" s="13"/>
      <c r="AI123" s="14">
        <f t="shared" si="86"/>
        <v>171.00000000000003</v>
      </c>
      <c r="AJ123" s="4">
        <f t="shared" si="87"/>
        <v>189.00000000000003</v>
      </c>
      <c r="AK123" s="4">
        <f t="shared" si="88"/>
        <v>171.00000000000003</v>
      </c>
      <c r="AL123" s="15">
        <f t="shared" si="89"/>
        <v>20.029513537804483</v>
      </c>
      <c r="AM123" s="7">
        <f t="shared" si="90"/>
        <v>20.029513537804483</v>
      </c>
      <c r="AN123" s="7">
        <f t="shared" si="142"/>
        <v>20.029513537804483</v>
      </c>
      <c r="AO123" s="15">
        <f t="shared" si="91"/>
        <v>20.029513537804483</v>
      </c>
      <c r="AP123" s="17">
        <f t="shared" si="92"/>
        <v>19.6885641652635</v>
      </c>
      <c r="AQ123" s="15">
        <f t="shared" si="93"/>
        <v>19.357273731365229</v>
      </c>
      <c r="AR123" s="15">
        <f t="shared" si="94"/>
        <v>19.357273731365229</v>
      </c>
      <c r="AS123" s="15"/>
      <c r="AT123" s="12">
        <f t="shared" si="129"/>
        <v>0</v>
      </c>
      <c r="AU123" s="12">
        <f t="shared" si="95"/>
        <v>0</v>
      </c>
      <c r="AV123" s="12">
        <f t="shared" si="96"/>
        <v>0</v>
      </c>
      <c r="AW123" s="12">
        <f t="shared" si="97"/>
        <v>0</v>
      </c>
      <c r="AX123" s="8"/>
      <c r="AY123" s="13">
        <f>INDEX(Klima!$B$1:$E$520,MATCH(Vandbalance!$F123,Klima!$B$1:$B$520,0),MATCH(Vandbalance!$AY$11,Klima!$B$1:$E$1,0))</f>
        <v>0</v>
      </c>
      <c r="AZ123" s="13">
        <f t="shared" si="130"/>
        <v>0</v>
      </c>
      <c r="BA123" s="13">
        <f t="shared" si="98"/>
        <v>0</v>
      </c>
      <c r="BC123" s="16">
        <f>INDEX(Klima!$B$1:$E$520,MATCH(Vandbalance!$F123,Klima!$B$1:$B$520,0),MATCH($BC$11,Klima!$B$1:$E$1,0))</f>
        <v>1.34810125827789</v>
      </c>
      <c r="BD123" s="16"/>
      <c r="BE123" s="16">
        <f t="shared" si="99"/>
        <v>0.3409493725409834</v>
      </c>
      <c r="BF123" s="16">
        <f t="shared" si="100"/>
        <v>1.0071518857369066</v>
      </c>
      <c r="BG123" s="16">
        <f t="shared" si="101"/>
        <v>0.34057389724234644</v>
      </c>
      <c r="BH123" s="16">
        <f t="shared" si="102"/>
        <v>0.66657798849456018</v>
      </c>
      <c r="BI123" s="2"/>
      <c r="BJ123" s="16">
        <f t="shared" si="103"/>
        <v>0.3409493725409834</v>
      </c>
      <c r="BK123" s="5">
        <f t="shared" si="131"/>
        <v>4.2760053663442585</v>
      </c>
      <c r="BL123" s="5">
        <f t="shared" si="104"/>
        <v>4.2760053663442585</v>
      </c>
      <c r="BM123" s="5">
        <f t="shared" si="105"/>
        <v>15.758221114970322</v>
      </c>
      <c r="BN123" s="5">
        <f t="shared" si="132"/>
        <v>4.7129435100975491E-3</v>
      </c>
      <c r="BO123" s="5">
        <f t="shared" si="106"/>
        <v>20.029513537804483</v>
      </c>
      <c r="BP123" s="5">
        <f t="shared" si="107"/>
        <v>4.2760053663442585</v>
      </c>
      <c r="BQ123" s="5"/>
      <c r="BR123" s="16">
        <f t="shared" si="108"/>
        <v>0</v>
      </c>
      <c r="BS123" s="5">
        <f t="shared" si="109"/>
        <v>0</v>
      </c>
      <c r="BT123" s="5"/>
      <c r="BU123" s="13">
        <f t="shared" si="110"/>
        <v>0</v>
      </c>
      <c r="BV123" s="5">
        <f t="shared" si="111"/>
        <v>0</v>
      </c>
      <c r="BW123" s="5"/>
      <c r="BX123" s="13">
        <f t="shared" si="112"/>
        <v>0</v>
      </c>
      <c r="BY123" s="5"/>
      <c r="BZ123" s="16">
        <f t="shared" si="113"/>
        <v>0.34057389724234644</v>
      </c>
      <c r="CA123" s="16"/>
      <c r="CB123" s="29">
        <f t="shared" si="114"/>
        <v>0</v>
      </c>
      <c r="CC123" s="28">
        <f t="shared" si="115"/>
        <v>0</v>
      </c>
      <c r="CD123" s="28"/>
      <c r="CE123" s="16">
        <f t="shared" si="116"/>
        <v>0.33129043389827234</v>
      </c>
      <c r="CF123" s="31">
        <f t="shared" si="117"/>
        <v>19.6885641652635</v>
      </c>
      <c r="CG123" s="20"/>
      <c r="CH123" s="16">
        <f t="shared" si="118"/>
        <v>0.33129043389827234</v>
      </c>
      <c r="CI123" s="2">
        <f t="shared" si="133"/>
        <v>0.33129043389827234</v>
      </c>
      <c r="CJ123" s="5"/>
      <c r="CK123" s="13">
        <f t="shared" si="119"/>
        <v>0.67223980643925574</v>
      </c>
      <c r="CL123" s="13"/>
      <c r="CM123" s="13">
        <f t="shared" si="134"/>
        <v>0</v>
      </c>
      <c r="CN123" s="5">
        <f t="shared" si="120"/>
        <v>0</v>
      </c>
      <c r="CO123" s="5">
        <f t="shared" si="121"/>
        <v>0</v>
      </c>
      <c r="CP123" s="5"/>
      <c r="CQ123" s="13">
        <f t="shared" si="135"/>
        <v>0</v>
      </c>
      <c r="CR123" s="5">
        <f t="shared" si="122"/>
        <v>0</v>
      </c>
      <c r="CS123" s="5">
        <f t="shared" si="123"/>
        <v>0</v>
      </c>
      <c r="CT123" s="5"/>
      <c r="CU123">
        <f>INDEX(Tilladeligt_underskud,MATCH('Afgrødemodel 1'!$AU$2,Konstanter!$A$75:$A$90,0),MATCH('Afgrødemodel 1'!M119,Konstanter!$B$73:$F$73,0))</f>
        <v>100</v>
      </c>
      <c r="CV123">
        <f>INDEX(Utilladeligt_underskud,MATCH('Afgrødemodel 1'!$AU$2,Konstanter!$I$75:$I$90,0),MATCH('Afgrødemodel 1'!M119,Konstanter!$J$73:$N$73,0))</f>
        <v>100</v>
      </c>
      <c r="CW123">
        <f t="shared" si="136"/>
        <v>171.00000000000003</v>
      </c>
      <c r="CX123">
        <f t="shared" si="137"/>
        <v>171.00000000000003</v>
      </c>
      <c r="CY123" s="8">
        <f t="shared" si="138"/>
        <v>151.64272626863479</v>
      </c>
      <c r="CZ123" s="8">
        <f t="shared" si="139"/>
        <v>151.64272626863479</v>
      </c>
      <c r="DA123" s="8">
        <f t="shared" si="140"/>
        <v>151.64272626863479</v>
      </c>
    </row>
    <row r="124" spans="4:105" x14ac:dyDescent="0.2">
      <c r="D124" s="18">
        <f t="shared" si="141"/>
        <v>43301</v>
      </c>
      <c r="E124" s="18" t="str">
        <f>IF(G124=1,'Ark4'!$C$4,IF(G124=2,'Ark4'!$C$5,IF(G124=3,'Ark4'!$C$6,IF(G124=4,'Ark4'!$C$7,""))))</f>
        <v>Vårbyg</v>
      </c>
      <c r="F124" s="8">
        <f t="shared" si="124"/>
        <v>43301</v>
      </c>
      <c r="G124" s="2">
        <f>IF(AND($D124&gt;='Ark4'!$D$4,Vandbalance!$D124&lt;='Ark4'!$E$4),1,IF(AND(Vandbalance!$D124&gt;='Ark4'!$D$5,Vandbalance!$D124&lt;='Ark4'!$E$5),2,IF(AND(Vandbalance!$D124&gt;='Ark4'!$D$6,Vandbalance!$D124&lt;='Ark4'!$E$6),3,IF(AND(Vandbalance!$D124&gt;='Ark4'!$D$7,Vandbalance!$D124&lt;='Ark4'!$E$7),4,""))))</f>
        <v>1</v>
      </c>
      <c r="H124" s="2">
        <f t="shared" si="125"/>
        <v>2.1584352078239624</v>
      </c>
      <c r="I124" s="2">
        <f>IF(G124=1,VLOOKUP($D124,'Afgrødemodel 1'!$AA$10:$AB$405,2,FALSE),IF(G124=2,VLOOKUP($D124,'Afgrødemodel 2'!$AA$10:$AB$405,2,FALSE),IF(G124=3,VLOOKUP($D124,'Afgrødemodel 3'!$AA$10:$AB$405,2,FALSE),IF(G124=4,VLOOKUP($D124,'Afgrødemodel 4'!$AA$10:$AB$405,2,FALSE),""))))</f>
        <v>0.26405867970660335</v>
      </c>
      <c r="J124" s="2">
        <f>IF(G124=1,VLOOKUP($D124,'Afgrødemodel 1'!$AH$10:$AJ$405,3,FALSE),IF(G124=2,VLOOKUP($D124,'Afgrødemodel 2'!$AH$10:$AJ$405,3,FALSE),IF(G124=3,VLOOKUP($D124,'Afgrødemodel 3'!$AH$10:$AJ$405,3,FALSE),IF(G124=4,VLOOKUP($D124,'Afgrødemodel 4'!$AH$10:$AJ$405,3,FALSE),0))))</f>
        <v>1.8943765281173588</v>
      </c>
      <c r="K124" s="2">
        <f>IF(G124=1,VLOOKUP($D124,'Afgrødemodel 1'!$AQ$10:$AR$405,2,FALSE),IF(G124=2,VLOOKUP($D124,'Afgrødemodel 2'!$AQ$10:$AR$405,2,FALSE),IF(G124=3,VLOOKUP($D124,'Afgrødemodel 3'!$AQ$10:$AR$405,2,FALSE),IF(G124=4,VLOOKUP($D124,'Afgrødemodel 4'!$AQ$10:$AR$405,2,FALSE),0))))</f>
        <v>900</v>
      </c>
      <c r="L124">
        <f>IF('Afgrødemodel 1'!$BB$4=0,300,'Afgrødemodel 1'!$BB$4)</f>
        <v>300</v>
      </c>
      <c r="M124">
        <f>IF(G124=1,MIN('Afgrødemodel 1'!$AW$44,'Afgrødemodel 1'!$AW$48),IF(G124=2,MIN('Afgrødemodel 2'!$AW$44,'Afgrødemodel 2'!$AW$48),IF(G124=3,MIN('Afgrødemodel 3'!$AW$44,'Afgrødemodel 3'!$AW$48),IF(G124=4,MIN('Afgrødemodel 4'!$AW$44,'Afgrødemodel 4'!$AW$48),""))))</f>
        <v>900</v>
      </c>
      <c r="N124" s="13">
        <f t="shared" si="72"/>
        <v>0</v>
      </c>
      <c r="O124" s="5">
        <f t="shared" si="73"/>
        <v>0</v>
      </c>
      <c r="P124" s="13">
        <f t="shared" si="74"/>
        <v>0</v>
      </c>
      <c r="Q124" s="13">
        <f t="shared" si="75"/>
        <v>0</v>
      </c>
      <c r="R124" s="20"/>
      <c r="S124" s="13">
        <f t="shared" si="76"/>
        <v>0</v>
      </c>
      <c r="T124" s="13">
        <f t="shared" si="77"/>
        <v>0</v>
      </c>
      <c r="U124" s="13">
        <f t="shared" si="78"/>
        <v>0</v>
      </c>
      <c r="V124" s="5">
        <f t="shared" si="79"/>
        <v>0</v>
      </c>
      <c r="W124" s="5"/>
      <c r="X124" s="10">
        <f t="shared" si="126"/>
        <v>10</v>
      </c>
      <c r="Y124" s="12">
        <f t="shared" si="80"/>
        <v>3.9303430502931778</v>
      </c>
      <c r="Z124" s="8">
        <f t="shared" si="81"/>
        <v>3.9303430502931778</v>
      </c>
      <c r="AA124" s="13">
        <f t="shared" si="127"/>
        <v>3.4872794786442558</v>
      </c>
      <c r="AB124" s="5">
        <f t="shared" si="82"/>
        <v>3.4872794786442558</v>
      </c>
      <c r="AC124" s="5"/>
      <c r="AD124" s="16">
        <f t="shared" si="83"/>
        <v>1.0792176039119812</v>
      </c>
      <c r="AE124" s="10">
        <f t="shared" si="128"/>
        <v>0</v>
      </c>
      <c r="AF124">
        <f t="shared" si="84"/>
        <v>0</v>
      </c>
      <c r="AG124" s="13">
        <f t="shared" si="85"/>
        <v>0</v>
      </c>
      <c r="AH124" s="13"/>
      <c r="AI124" s="14">
        <f t="shared" si="86"/>
        <v>171.00000000000003</v>
      </c>
      <c r="AJ124" s="4">
        <f t="shared" si="87"/>
        <v>189.00000000000003</v>
      </c>
      <c r="AK124" s="4">
        <f t="shared" si="88"/>
        <v>171.00000000000003</v>
      </c>
      <c r="AL124" s="15">
        <f t="shared" si="89"/>
        <v>19.357273731365229</v>
      </c>
      <c r="AM124" s="7">
        <f t="shared" si="90"/>
        <v>19.357273731365229</v>
      </c>
      <c r="AN124" s="7">
        <f t="shared" si="142"/>
        <v>19.357273731365229</v>
      </c>
      <c r="AO124" s="15">
        <f t="shared" si="91"/>
        <v>19.357273731365229</v>
      </c>
      <c r="AP124" s="17">
        <f t="shared" si="92"/>
        <v>18.914210159716308</v>
      </c>
      <c r="AQ124" s="15">
        <f t="shared" si="93"/>
        <v>18.678765771345429</v>
      </c>
      <c r="AR124" s="15">
        <f t="shared" si="94"/>
        <v>18.678765771345429</v>
      </c>
      <c r="AS124" s="15"/>
      <c r="AT124" s="12">
        <f t="shared" si="129"/>
        <v>0</v>
      </c>
      <c r="AU124" s="12">
        <f t="shared" si="95"/>
        <v>0</v>
      </c>
      <c r="AV124" s="12">
        <f t="shared" si="96"/>
        <v>0</v>
      </c>
      <c r="AW124" s="12">
        <f t="shared" si="97"/>
        <v>0</v>
      </c>
      <c r="AX124" s="8"/>
      <c r="AY124" s="13">
        <f>INDEX(Klima!$B$1:$E$520,MATCH(Vandbalance!$F124,Klima!$B$1:$B$520,0),MATCH(Vandbalance!$AY$11,Klima!$B$1:$E$1,0))</f>
        <v>0</v>
      </c>
      <c r="AZ124" s="13">
        <f t="shared" si="130"/>
        <v>0</v>
      </c>
      <c r="BA124" s="13">
        <f t="shared" si="98"/>
        <v>0</v>
      </c>
      <c r="BC124" s="16">
        <f>INDEX(Klima!$B$1:$E$520,MATCH(Vandbalance!$F124,Klima!$B$1:$B$520,0),MATCH($BC$11,Klima!$B$1:$E$1,0))</f>
        <v>1.61772155761718</v>
      </c>
      <c r="BD124" s="16"/>
      <c r="BE124" s="16">
        <f t="shared" si="99"/>
        <v>0.44306357164892191</v>
      </c>
      <c r="BF124" s="16">
        <f t="shared" si="100"/>
        <v>1.174657985968258</v>
      </c>
      <c r="BG124" s="16">
        <f t="shared" si="101"/>
        <v>0.23703130963468566</v>
      </c>
      <c r="BH124" s="16">
        <f t="shared" si="102"/>
        <v>0.93762667633357233</v>
      </c>
      <c r="BI124" s="2"/>
      <c r="BJ124" s="16">
        <f t="shared" si="103"/>
        <v>0.44306357164892191</v>
      </c>
      <c r="BK124" s="5">
        <f t="shared" si="131"/>
        <v>3.9363387617029462</v>
      </c>
      <c r="BL124" s="5">
        <f t="shared" si="104"/>
        <v>3.9363387617029462</v>
      </c>
      <c r="BM124" s="5">
        <f t="shared" si="105"/>
        <v>15.426930681072051</v>
      </c>
      <c r="BN124" s="5">
        <f t="shared" si="132"/>
        <v>5.9957114097685246E-3</v>
      </c>
      <c r="BO124" s="5">
        <f t="shared" si="106"/>
        <v>19.357273731365229</v>
      </c>
      <c r="BP124" s="5">
        <f t="shared" si="107"/>
        <v>3.9363387617029462</v>
      </c>
      <c r="BQ124" s="5"/>
      <c r="BR124" s="16">
        <f t="shared" si="108"/>
        <v>0</v>
      </c>
      <c r="BS124" s="5">
        <f t="shared" si="109"/>
        <v>0</v>
      </c>
      <c r="BT124" s="5"/>
      <c r="BU124" s="13">
        <f t="shared" si="110"/>
        <v>0</v>
      </c>
      <c r="BV124" s="5">
        <f t="shared" si="111"/>
        <v>0</v>
      </c>
      <c r="BW124" s="5"/>
      <c r="BX124" s="13">
        <f t="shared" si="112"/>
        <v>0</v>
      </c>
      <c r="BY124" s="5"/>
      <c r="BZ124" s="16">
        <f t="shared" si="113"/>
        <v>0.23703130963468566</v>
      </c>
      <c r="CA124" s="16"/>
      <c r="CB124" s="29">
        <f t="shared" si="114"/>
        <v>0</v>
      </c>
      <c r="CC124" s="28">
        <f t="shared" si="115"/>
        <v>0</v>
      </c>
      <c r="CD124" s="28"/>
      <c r="CE124" s="16">
        <f t="shared" si="116"/>
        <v>0.235444388370879</v>
      </c>
      <c r="CF124" s="31">
        <f t="shared" si="117"/>
        <v>18.914210159716308</v>
      </c>
      <c r="CG124" s="20"/>
      <c r="CH124" s="16">
        <f t="shared" si="118"/>
        <v>0.235444388370879</v>
      </c>
      <c r="CI124" s="2">
        <f t="shared" si="133"/>
        <v>0.235444388370879</v>
      </c>
      <c r="CJ124" s="5"/>
      <c r="CK124" s="13">
        <f t="shared" si="119"/>
        <v>0.67850796001980096</v>
      </c>
      <c r="CL124" s="13"/>
      <c r="CM124" s="13">
        <f t="shared" si="134"/>
        <v>0</v>
      </c>
      <c r="CN124" s="5">
        <f t="shared" si="120"/>
        <v>0</v>
      </c>
      <c r="CO124" s="5">
        <f t="shared" si="121"/>
        <v>0</v>
      </c>
      <c r="CP124" s="5"/>
      <c r="CQ124" s="13">
        <f t="shared" si="135"/>
        <v>0</v>
      </c>
      <c r="CR124" s="5">
        <f t="shared" si="122"/>
        <v>0</v>
      </c>
      <c r="CS124" s="5">
        <f t="shared" si="123"/>
        <v>0</v>
      </c>
      <c r="CT124" s="5"/>
      <c r="CU124">
        <f>INDEX(Tilladeligt_underskud,MATCH('Afgrødemodel 1'!$AU$2,Konstanter!$A$75:$A$90,0),MATCH('Afgrødemodel 1'!M120,Konstanter!$B$73:$F$73,0))</f>
        <v>100</v>
      </c>
      <c r="CV124">
        <f>INDEX(Utilladeligt_underskud,MATCH('Afgrødemodel 1'!$AU$2,Konstanter!$I$75:$I$90,0),MATCH('Afgrødemodel 1'!M120,Konstanter!$J$73:$N$73,0))</f>
        <v>100</v>
      </c>
      <c r="CW124">
        <f t="shared" si="136"/>
        <v>171.00000000000003</v>
      </c>
      <c r="CX124">
        <f t="shared" si="137"/>
        <v>171.00000000000003</v>
      </c>
      <c r="CY124" s="8">
        <f t="shared" si="138"/>
        <v>152.32123422865459</v>
      </c>
      <c r="CZ124" s="8">
        <f t="shared" si="139"/>
        <v>152.32123422865459</v>
      </c>
      <c r="DA124" s="8">
        <f t="shared" si="140"/>
        <v>152.32123422865459</v>
      </c>
    </row>
    <row r="125" spans="4:105" x14ac:dyDescent="0.2">
      <c r="D125" s="18">
        <f t="shared" si="141"/>
        <v>43302</v>
      </c>
      <c r="E125" s="18" t="str">
        <f>IF(G125=1,'Ark4'!$C$4,IF(G125=2,'Ark4'!$C$5,IF(G125=3,'Ark4'!$C$6,IF(G125=4,'Ark4'!$C$7,""))))</f>
        <v>Vårbyg</v>
      </c>
      <c r="F125" s="8">
        <f t="shared" si="124"/>
        <v>43302</v>
      </c>
      <c r="G125" s="2">
        <f>IF(AND($D125&gt;='Ark4'!$D$4,Vandbalance!$D125&lt;='Ark4'!$E$4),1,IF(AND(Vandbalance!$D125&gt;='Ark4'!$D$5,Vandbalance!$D125&lt;='Ark4'!$E$5),2,IF(AND(Vandbalance!$D125&gt;='Ark4'!$D$6,Vandbalance!$D125&lt;='Ark4'!$E$6),3,IF(AND(Vandbalance!$D125&gt;='Ark4'!$D$7,Vandbalance!$D125&lt;='Ark4'!$E$7),4,""))))</f>
        <v>1</v>
      </c>
      <c r="H125" s="2">
        <f t="shared" si="125"/>
        <v>2.0198044009779954</v>
      </c>
      <c r="I125" s="2">
        <f>IF(G125=1,VLOOKUP($D125,'Afgrødemodel 1'!$AA$10:$AB$405,2,FALSE),IF(G125=2,VLOOKUP($D125,'Afgrødemodel 2'!$AA$10:$AB$405,2,FALSE),IF(G125=3,VLOOKUP($D125,'Afgrødemodel 3'!$AA$10:$AB$405,2,FALSE),IF(G125=4,VLOOKUP($D125,'Afgrødemodel 4'!$AA$10:$AB$405,2,FALSE),""))))</f>
        <v>3.3007334963325974E-2</v>
      </c>
      <c r="J125" s="2">
        <f>IF(G125=1,VLOOKUP($D125,'Afgrødemodel 1'!$AH$10:$AJ$405,3,FALSE),IF(G125=2,VLOOKUP($D125,'Afgrødemodel 2'!$AH$10:$AJ$405,3,FALSE),IF(G125=3,VLOOKUP($D125,'Afgrødemodel 3'!$AH$10:$AJ$405,3,FALSE),IF(G125=4,VLOOKUP($D125,'Afgrødemodel 4'!$AH$10:$AJ$405,3,FALSE),0))))</f>
        <v>1.9867970660146697</v>
      </c>
      <c r="K125" s="2">
        <f>IF(G125=1,VLOOKUP($D125,'Afgrødemodel 1'!$AQ$10:$AR$405,2,FALSE),IF(G125=2,VLOOKUP($D125,'Afgrødemodel 2'!$AQ$10:$AR$405,2,FALSE),IF(G125=3,VLOOKUP($D125,'Afgrødemodel 3'!$AQ$10:$AR$405,2,FALSE),IF(G125=4,VLOOKUP($D125,'Afgrødemodel 4'!$AQ$10:$AR$405,2,FALSE),0))))</f>
        <v>900</v>
      </c>
      <c r="L125">
        <f>IF('Afgrødemodel 1'!$BB$4=0,300,'Afgrødemodel 1'!$BB$4)</f>
        <v>300</v>
      </c>
      <c r="M125">
        <f>IF(G125=1,MIN('Afgrødemodel 1'!$AW$44,'Afgrødemodel 1'!$AW$48),IF(G125=2,MIN('Afgrødemodel 2'!$AW$44,'Afgrødemodel 2'!$AW$48),IF(G125=3,MIN('Afgrødemodel 3'!$AW$44,'Afgrødemodel 3'!$AW$48),IF(G125=4,MIN('Afgrødemodel 4'!$AW$44,'Afgrødemodel 4'!$AW$48),""))))</f>
        <v>900</v>
      </c>
      <c r="N125" s="13">
        <f t="shared" si="72"/>
        <v>0</v>
      </c>
      <c r="O125" s="5">
        <f t="shared" si="73"/>
        <v>0</v>
      </c>
      <c r="P125" s="13">
        <f t="shared" si="74"/>
        <v>0</v>
      </c>
      <c r="Q125" s="13">
        <f t="shared" si="75"/>
        <v>0</v>
      </c>
      <c r="R125" s="20"/>
      <c r="S125" s="13">
        <f t="shared" si="76"/>
        <v>0</v>
      </c>
      <c r="T125" s="13">
        <f t="shared" si="77"/>
        <v>0</v>
      </c>
      <c r="U125" s="13">
        <f t="shared" si="78"/>
        <v>0</v>
      </c>
      <c r="V125" s="5">
        <f t="shared" si="79"/>
        <v>0</v>
      </c>
      <c r="W125" s="5"/>
      <c r="X125" s="10">
        <f t="shared" si="126"/>
        <v>10</v>
      </c>
      <c r="Y125" s="12">
        <f t="shared" si="80"/>
        <v>3.4872794786442558</v>
      </c>
      <c r="Z125" s="8">
        <f t="shared" si="81"/>
        <v>3.4872794786442558</v>
      </c>
      <c r="AA125" s="13">
        <f t="shared" si="127"/>
        <v>2.669344192859548</v>
      </c>
      <c r="AB125" s="5">
        <f t="shared" si="82"/>
        <v>2.669344192859548</v>
      </c>
      <c r="AC125" s="5"/>
      <c r="AD125" s="16">
        <f t="shared" si="83"/>
        <v>1.0099022004889977</v>
      </c>
      <c r="AE125" s="10">
        <f t="shared" si="128"/>
        <v>0</v>
      </c>
      <c r="AF125">
        <f t="shared" si="84"/>
        <v>0</v>
      </c>
      <c r="AG125" s="13">
        <f t="shared" si="85"/>
        <v>0</v>
      </c>
      <c r="AH125" s="13"/>
      <c r="AI125" s="14">
        <f t="shared" si="86"/>
        <v>171.00000000000003</v>
      </c>
      <c r="AJ125" s="4">
        <f t="shared" si="87"/>
        <v>189.00000000000003</v>
      </c>
      <c r="AK125" s="4">
        <f t="shared" si="88"/>
        <v>171.00000000000003</v>
      </c>
      <c r="AL125" s="15">
        <f t="shared" si="89"/>
        <v>18.678765771345429</v>
      </c>
      <c r="AM125" s="7">
        <f t="shared" si="90"/>
        <v>18.678765771345429</v>
      </c>
      <c r="AN125" s="7">
        <f t="shared" si="142"/>
        <v>18.678765771345429</v>
      </c>
      <c r="AO125" s="15">
        <f t="shared" si="91"/>
        <v>18.678765771345429</v>
      </c>
      <c r="AP125" s="17">
        <f t="shared" si="92"/>
        <v>17.860830485560722</v>
      </c>
      <c r="AQ125" s="15">
        <f t="shared" si="93"/>
        <v>17.806841385282532</v>
      </c>
      <c r="AR125" s="15">
        <f t="shared" si="94"/>
        <v>17.806841385282532</v>
      </c>
      <c r="AS125" s="15"/>
      <c r="AT125" s="12">
        <f t="shared" si="129"/>
        <v>0</v>
      </c>
      <c r="AU125" s="12">
        <f t="shared" si="95"/>
        <v>0</v>
      </c>
      <c r="AV125" s="12">
        <f t="shared" si="96"/>
        <v>0</v>
      </c>
      <c r="AW125" s="12">
        <f t="shared" si="97"/>
        <v>0</v>
      </c>
      <c r="AX125" s="8"/>
      <c r="AY125" s="13">
        <f>INDEX(Klima!$B$1:$E$520,MATCH(Vandbalance!$F125,Klima!$B$1:$B$520,0),MATCH(Vandbalance!$AY$11,Klima!$B$1:$E$1,0))</f>
        <v>0</v>
      </c>
      <c r="AZ125" s="13">
        <f t="shared" si="130"/>
        <v>0</v>
      </c>
      <c r="BA125" s="13">
        <f t="shared" si="98"/>
        <v>0</v>
      </c>
      <c r="BC125" s="16">
        <f>INDEX(Klima!$B$1:$E$520,MATCH(Vandbalance!$F125,Klima!$B$1:$B$520,0),MATCH($BC$11,Klima!$B$1:$E$1,0))</f>
        <v>2.7481012344360298</v>
      </c>
      <c r="BD125" s="16"/>
      <c r="BE125" s="16">
        <f t="shared" si="99"/>
        <v>0.81793528578470776</v>
      </c>
      <c r="BF125" s="16">
        <f t="shared" si="100"/>
        <v>1.9301659486513221</v>
      </c>
      <c r="BG125" s="16">
        <f t="shared" si="101"/>
        <v>5.3889100347540866E-2</v>
      </c>
      <c r="BH125" s="16">
        <f t="shared" si="102"/>
        <v>1.8762768483037813</v>
      </c>
      <c r="BI125" s="2"/>
      <c r="BJ125" s="16">
        <f t="shared" si="103"/>
        <v>0.81793528578470776</v>
      </c>
      <c r="BK125" s="5">
        <f t="shared" si="131"/>
        <v>3.49817917397962</v>
      </c>
      <c r="BL125" s="5">
        <f t="shared" si="104"/>
        <v>3.49817917397962</v>
      </c>
      <c r="BM125" s="5">
        <f t="shared" si="105"/>
        <v>15.191486292701173</v>
      </c>
      <c r="BN125" s="5">
        <f t="shared" si="132"/>
        <v>1.0899695335364038E-2</v>
      </c>
      <c r="BO125" s="5">
        <f t="shared" si="106"/>
        <v>18.678765771345429</v>
      </c>
      <c r="BP125" s="5">
        <f t="shared" si="107"/>
        <v>3.49817917397962</v>
      </c>
      <c r="BQ125" s="5"/>
      <c r="BR125" s="16">
        <f t="shared" si="108"/>
        <v>0</v>
      </c>
      <c r="BS125" s="5">
        <f t="shared" si="109"/>
        <v>0</v>
      </c>
      <c r="BT125" s="5"/>
      <c r="BU125" s="13">
        <f t="shared" si="110"/>
        <v>0</v>
      </c>
      <c r="BV125" s="5">
        <f t="shared" si="111"/>
        <v>0</v>
      </c>
      <c r="BW125" s="5"/>
      <c r="BX125" s="13">
        <f t="shared" si="112"/>
        <v>0</v>
      </c>
      <c r="BY125" s="5"/>
      <c r="BZ125" s="16">
        <f t="shared" si="113"/>
        <v>5.3889100347540866E-2</v>
      </c>
      <c r="CA125" s="16"/>
      <c r="CB125" s="29">
        <f t="shared" si="114"/>
        <v>0</v>
      </c>
      <c r="CC125" s="28">
        <f t="shared" si="115"/>
        <v>0</v>
      </c>
      <c r="CD125" s="28"/>
      <c r="CE125" s="16">
        <f t="shared" si="116"/>
        <v>5.3989100278189789E-2</v>
      </c>
      <c r="CF125" s="31">
        <f t="shared" si="117"/>
        <v>17.860830485560722</v>
      </c>
      <c r="CG125" s="20"/>
      <c r="CH125" s="16">
        <f t="shared" si="118"/>
        <v>5.3989100278189789E-2</v>
      </c>
      <c r="CI125" s="2">
        <f t="shared" si="133"/>
        <v>5.3989100278189789E-2</v>
      </c>
      <c r="CJ125" s="5"/>
      <c r="CK125" s="13">
        <f t="shared" si="119"/>
        <v>0.87192438606289757</v>
      </c>
      <c r="CL125" s="13"/>
      <c r="CM125" s="13">
        <f t="shared" si="134"/>
        <v>0</v>
      </c>
      <c r="CN125" s="5">
        <f t="shared" si="120"/>
        <v>0</v>
      </c>
      <c r="CO125" s="5">
        <f t="shared" si="121"/>
        <v>0</v>
      </c>
      <c r="CP125" s="5"/>
      <c r="CQ125" s="13">
        <f t="shared" si="135"/>
        <v>0</v>
      </c>
      <c r="CR125" s="5">
        <f t="shared" si="122"/>
        <v>0</v>
      </c>
      <c r="CS125" s="5">
        <f t="shared" si="123"/>
        <v>0</v>
      </c>
      <c r="CT125" s="5"/>
      <c r="CU125">
        <f>INDEX(Tilladeligt_underskud,MATCH('Afgrødemodel 1'!$AU$2,Konstanter!$A$75:$A$90,0),MATCH('Afgrødemodel 1'!M121,Konstanter!$B$73:$F$73,0))</f>
        <v>100</v>
      </c>
      <c r="CV125">
        <f>INDEX(Utilladeligt_underskud,MATCH('Afgrødemodel 1'!$AU$2,Konstanter!$I$75:$I$90,0),MATCH('Afgrødemodel 1'!M121,Konstanter!$J$73:$N$73,0))</f>
        <v>100</v>
      </c>
      <c r="CW125">
        <f t="shared" si="136"/>
        <v>171.00000000000003</v>
      </c>
      <c r="CX125">
        <f t="shared" si="137"/>
        <v>171.00000000000003</v>
      </c>
      <c r="CY125" s="8">
        <f t="shared" si="138"/>
        <v>153.1931586147175</v>
      </c>
      <c r="CZ125" s="8">
        <f t="shared" si="139"/>
        <v>153.1931586147175</v>
      </c>
      <c r="DA125" s="8">
        <f t="shared" si="140"/>
        <v>153.1931586147175</v>
      </c>
    </row>
    <row r="126" spans="4:105" x14ac:dyDescent="0.2">
      <c r="D126" s="18">
        <f t="shared" si="141"/>
        <v>43303</v>
      </c>
      <c r="E126" s="18" t="str">
        <f>IF(G126=1,'Ark4'!$C$4,IF(G126=2,'Ark4'!$C$5,IF(G126=3,'Ark4'!$C$6,IF(G126=4,'Ark4'!$C$7,""))))</f>
        <v>Vårbyg</v>
      </c>
      <c r="F126" s="8">
        <f t="shared" si="124"/>
        <v>43303</v>
      </c>
      <c r="G126" s="2">
        <f>IF(AND($D126&gt;='Ark4'!$D$4,Vandbalance!$D126&lt;='Ark4'!$E$4),1,IF(AND(Vandbalance!$D126&gt;='Ark4'!$D$5,Vandbalance!$D126&lt;='Ark4'!$E$5),2,IF(AND(Vandbalance!$D126&gt;='Ark4'!$D$6,Vandbalance!$D126&lt;='Ark4'!$E$6),3,IF(AND(Vandbalance!$D126&gt;='Ark4'!$D$7,Vandbalance!$D126&lt;='Ark4'!$E$7),4,""))))</f>
        <v>1</v>
      </c>
      <c r="H126" s="2">
        <f t="shared" si="125"/>
        <v>2</v>
      </c>
      <c r="I126" s="2">
        <f>IF(G126=1,VLOOKUP($D126,'Afgrødemodel 1'!$AA$10:$AB$405,2,FALSE),IF(G126=2,VLOOKUP($D126,'Afgrødemodel 2'!$AA$10:$AB$405,2,FALSE),IF(G126=3,VLOOKUP($D126,'Afgrødemodel 3'!$AA$10:$AB$405,2,FALSE),IF(G126=4,VLOOKUP($D126,'Afgrødemodel 4'!$AA$10:$AB$405,2,FALSE),""))))</f>
        <v>0</v>
      </c>
      <c r="J126" s="2">
        <f>IF(G126=1,VLOOKUP($D126,'Afgrødemodel 1'!$AH$10:$AJ$405,3,FALSE),IF(G126=2,VLOOKUP($D126,'Afgrødemodel 2'!$AH$10:$AJ$405,3,FALSE),IF(G126=3,VLOOKUP($D126,'Afgrødemodel 3'!$AH$10:$AJ$405,3,FALSE),IF(G126=4,VLOOKUP($D126,'Afgrødemodel 4'!$AH$10:$AJ$405,3,FALSE),0))))</f>
        <v>2</v>
      </c>
      <c r="K126" s="2">
        <f>IF(G126=1,VLOOKUP($D126,'Afgrødemodel 1'!$AQ$10:$AR$405,2,FALSE),IF(G126=2,VLOOKUP($D126,'Afgrødemodel 2'!$AQ$10:$AR$405,2,FALSE),IF(G126=3,VLOOKUP($D126,'Afgrødemodel 3'!$AQ$10:$AR$405,2,FALSE),IF(G126=4,VLOOKUP($D126,'Afgrødemodel 4'!$AQ$10:$AR$405,2,FALSE),0))))</f>
        <v>0</v>
      </c>
      <c r="L126">
        <f>IF('Afgrødemodel 1'!$BB$4=0,300,'Afgrødemodel 1'!$BB$4)</f>
        <v>300</v>
      </c>
      <c r="M126">
        <f>IF(G126=1,MIN('Afgrødemodel 1'!$AW$44,'Afgrødemodel 1'!$AW$48),IF(G126=2,MIN('Afgrødemodel 2'!$AW$44,'Afgrødemodel 2'!$AW$48),IF(G126=3,MIN('Afgrødemodel 3'!$AW$44,'Afgrødemodel 3'!$AW$48),IF(G126=4,MIN('Afgrødemodel 4'!$AW$44,'Afgrødemodel 4'!$AW$48),""))))</f>
        <v>900</v>
      </c>
      <c r="N126" s="13">
        <f t="shared" si="72"/>
        <v>0</v>
      </c>
      <c r="O126" s="5">
        <f t="shared" si="73"/>
        <v>0</v>
      </c>
      <c r="P126" s="13">
        <f t="shared" si="74"/>
        <v>0</v>
      </c>
      <c r="Q126" s="13">
        <f t="shared" si="75"/>
        <v>0</v>
      </c>
      <c r="R126" s="20"/>
      <c r="S126" s="13">
        <f t="shared" si="76"/>
        <v>0</v>
      </c>
      <c r="T126" s="13">
        <f t="shared" si="77"/>
        <v>0</v>
      </c>
      <c r="U126" s="13">
        <f t="shared" si="78"/>
        <v>0</v>
      </c>
      <c r="V126" s="5">
        <f t="shared" si="79"/>
        <v>0</v>
      </c>
      <c r="W126" s="5"/>
      <c r="X126" s="10">
        <f t="shared" si="126"/>
        <v>10</v>
      </c>
      <c r="Y126" s="12">
        <f t="shared" si="80"/>
        <v>2.669344192859548</v>
      </c>
      <c r="Z126" s="8">
        <f t="shared" si="81"/>
        <v>2.669344192859548</v>
      </c>
      <c r="AA126" s="13">
        <f t="shared" si="127"/>
        <v>2.2560598461272248</v>
      </c>
      <c r="AB126" s="5">
        <f t="shared" si="82"/>
        <v>2.2560598461272248</v>
      </c>
      <c r="AC126" s="5"/>
      <c r="AD126" s="16">
        <f t="shared" si="83"/>
        <v>1</v>
      </c>
      <c r="AE126" s="10">
        <f t="shared" si="128"/>
        <v>0</v>
      </c>
      <c r="AF126">
        <f t="shared" si="84"/>
        <v>0</v>
      </c>
      <c r="AG126" s="13">
        <f t="shared" si="85"/>
        <v>0</v>
      </c>
      <c r="AH126" s="13"/>
      <c r="AI126" s="14">
        <f t="shared" si="86"/>
        <v>10</v>
      </c>
      <c r="AJ126" s="4">
        <f t="shared" si="87"/>
        <v>10</v>
      </c>
      <c r="AK126" s="4">
        <f t="shared" si="88"/>
        <v>10</v>
      </c>
      <c r="AL126" s="15">
        <f t="shared" si="89"/>
        <v>1.0413357535252921</v>
      </c>
      <c r="AM126" s="7">
        <f t="shared" si="90"/>
        <v>1.0413357535252921</v>
      </c>
      <c r="AN126" s="7">
        <f t="shared" si="142"/>
        <v>17.806841385282532</v>
      </c>
      <c r="AO126" s="15">
        <f t="shared" si="91"/>
        <v>1.0413357535252921</v>
      </c>
      <c r="AP126" s="17">
        <f t="shared" si="92"/>
        <v>0.62805140679296889</v>
      </c>
      <c r="AQ126" s="15">
        <f t="shared" si="93"/>
        <v>0.62805140679296889</v>
      </c>
      <c r="AR126" s="15">
        <f t="shared" si="94"/>
        <v>0.62805140679296889</v>
      </c>
      <c r="AS126" s="15"/>
      <c r="AT126" s="12">
        <f t="shared" si="129"/>
        <v>161.00000000000003</v>
      </c>
      <c r="AU126" s="12">
        <f t="shared" si="95"/>
        <v>16.76550563175724</v>
      </c>
      <c r="AV126" s="12">
        <f t="shared" si="96"/>
        <v>16.76550563175724</v>
      </c>
      <c r="AW126" s="12">
        <f t="shared" si="97"/>
        <v>16.76550563175724</v>
      </c>
      <c r="AX126" s="8"/>
      <c r="AY126" s="13">
        <f>INDEX(Klima!$B$1:$E$520,MATCH(Vandbalance!$F126,Klima!$B$1:$B$520,0),MATCH(Vandbalance!$AY$11,Klima!$B$1:$E$1,0))</f>
        <v>0</v>
      </c>
      <c r="AZ126" s="13">
        <f t="shared" si="130"/>
        <v>0</v>
      </c>
      <c r="BA126" s="13">
        <f t="shared" si="98"/>
        <v>0</v>
      </c>
      <c r="BC126" s="16">
        <f>INDEX(Klima!$B$1:$E$520,MATCH(Vandbalance!$F126,Klima!$B$1:$B$520,0),MATCH($BC$11,Klima!$B$1:$E$1,0))</f>
        <v>1.3721518516540501</v>
      </c>
      <c r="BD126" s="16"/>
      <c r="BE126" s="16">
        <f t="shared" si="99"/>
        <v>0.41328434673232317</v>
      </c>
      <c r="BF126" s="16">
        <f t="shared" si="100"/>
        <v>0.9588675049217269</v>
      </c>
      <c r="BG126" s="16">
        <f t="shared" si="101"/>
        <v>0</v>
      </c>
      <c r="BH126" s="16">
        <f t="shared" si="102"/>
        <v>0.9588675049217269</v>
      </c>
      <c r="BI126" s="2"/>
      <c r="BJ126" s="16">
        <f t="shared" si="103"/>
        <v>0.41328434673232317</v>
      </c>
      <c r="BK126" s="5">
        <f t="shared" si="131"/>
        <v>2.6748319916651031</v>
      </c>
      <c r="BL126" s="5">
        <f t="shared" si="104"/>
        <v>2.6748319916651031</v>
      </c>
      <c r="BM126" s="5">
        <f t="shared" si="105"/>
        <v>15.137497192422984</v>
      </c>
      <c r="BN126" s="5">
        <f t="shared" si="132"/>
        <v>5.4877988055551819E-3</v>
      </c>
      <c r="BO126" s="5">
        <f t="shared" si="106"/>
        <v>17.806841385282532</v>
      </c>
      <c r="BP126" s="5">
        <f t="shared" si="107"/>
        <v>2.6748319916651031</v>
      </c>
      <c r="BQ126" s="5"/>
      <c r="BR126" s="16">
        <f t="shared" si="108"/>
        <v>0</v>
      </c>
      <c r="BS126" s="5">
        <f t="shared" si="109"/>
        <v>0</v>
      </c>
      <c r="BT126" s="5"/>
      <c r="BU126" s="13">
        <f t="shared" si="110"/>
        <v>0</v>
      </c>
      <c r="BV126" s="5">
        <f t="shared" si="111"/>
        <v>0</v>
      </c>
      <c r="BW126" s="5"/>
      <c r="BX126" s="13">
        <f t="shared" si="112"/>
        <v>0</v>
      </c>
      <c r="BY126" s="5"/>
      <c r="BZ126" s="16">
        <f t="shared" si="113"/>
        <v>0</v>
      </c>
      <c r="CA126" s="16"/>
      <c r="CB126" s="29">
        <f t="shared" si="114"/>
        <v>0</v>
      </c>
      <c r="CC126" s="28">
        <f t="shared" si="115"/>
        <v>0</v>
      </c>
      <c r="CD126" s="28"/>
      <c r="CE126" s="16">
        <f t="shared" si="116"/>
        <v>0</v>
      </c>
      <c r="CF126" s="31">
        <f t="shared" si="117"/>
        <v>0.62805140679296889</v>
      </c>
      <c r="CG126" s="20"/>
      <c r="CH126" s="16">
        <f t="shared" si="118"/>
        <v>0</v>
      </c>
      <c r="CI126" s="2">
        <f t="shared" si="133"/>
        <v>0</v>
      </c>
      <c r="CJ126" s="5"/>
      <c r="CK126" s="13">
        <f t="shared" si="119"/>
        <v>0.41328434673232317</v>
      </c>
      <c r="CL126" s="13"/>
      <c r="CM126" s="13">
        <f t="shared" si="134"/>
        <v>0</v>
      </c>
      <c r="CN126" s="5">
        <f t="shared" si="120"/>
        <v>0</v>
      </c>
      <c r="CO126" s="5">
        <f t="shared" si="121"/>
        <v>0</v>
      </c>
      <c r="CP126" s="5"/>
      <c r="CQ126" s="13">
        <f t="shared" si="135"/>
        <v>0</v>
      </c>
      <c r="CR126" s="5">
        <f t="shared" si="122"/>
        <v>0</v>
      </c>
      <c r="CS126" s="5">
        <f t="shared" si="123"/>
        <v>0</v>
      </c>
      <c r="CT126" s="5"/>
      <c r="CU126" t="e">
        <f>INDEX(Tilladeligt_underskud,MATCH('Afgrødemodel 1'!$AU$2,Konstanter!$A$75:$A$90,0),MATCH('Afgrødemodel 1'!M122,Konstanter!$B$73:$F$73,0))</f>
        <v>#N/A</v>
      </c>
      <c r="CV126" t="e">
        <f>INDEX(Utilladeligt_underskud,MATCH('Afgrødemodel 1'!$AU$2,Konstanter!$I$75:$I$90,0),MATCH('Afgrødemodel 1'!M122,Konstanter!$J$73:$N$73,0))</f>
        <v>#N/A</v>
      </c>
      <c r="CW126" t="e">
        <f t="shared" si="136"/>
        <v>#N/A</v>
      </c>
      <c r="CX126" t="e">
        <f t="shared" si="137"/>
        <v>#N/A</v>
      </c>
      <c r="CY126" s="8">
        <f t="shared" si="138"/>
        <v>9.3719485932070317</v>
      </c>
      <c r="CZ126" s="8">
        <f t="shared" si="139"/>
        <v>153.60644296144983</v>
      </c>
      <c r="DA126" s="8">
        <f t="shared" si="140"/>
        <v>153.60644296144983</v>
      </c>
    </row>
    <row r="127" spans="4:105" x14ac:dyDescent="0.2">
      <c r="D127" s="18">
        <f t="shared" si="141"/>
        <v>43304</v>
      </c>
      <c r="E127" s="18" t="str">
        <f>IF(G127=1,'Ark4'!$C$4,IF(G127=2,'Ark4'!$C$5,IF(G127=3,'Ark4'!$C$6,IF(G127=4,'Ark4'!$C$7,""))))</f>
        <v>Vårbyg</v>
      </c>
      <c r="F127" s="8">
        <f t="shared" si="124"/>
        <v>43304</v>
      </c>
      <c r="G127" s="2">
        <f>IF(AND($D127&gt;='Ark4'!$D$4,Vandbalance!$D127&lt;='Ark4'!$E$4),1,IF(AND(Vandbalance!$D127&gt;='Ark4'!$D$5,Vandbalance!$D127&lt;='Ark4'!$E$5),2,IF(AND(Vandbalance!$D127&gt;='Ark4'!$D$6,Vandbalance!$D127&lt;='Ark4'!$E$6),3,IF(AND(Vandbalance!$D127&gt;='Ark4'!$D$7,Vandbalance!$D127&lt;='Ark4'!$E$7),4,""))))</f>
        <v>1</v>
      </c>
      <c r="H127" s="2">
        <f t="shared" si="125"/>
        <v>2</v>
      </c>
      <c r="I127" s="2">
        <f>IF(G127=1,VLOOKUP($D127,'Afgrødemodel 1'!$AA$10:$AB$405,2,FALSE),IF(G127=2,VLOOKUP($D127,'Afgrødemodel 2'!$AA$10:$AB$405,2,FALSE),IF(G127=3,VLOOKUP($D127,'Afgrødemodel 3'!$AA$10:$AB$405,2,FALSE),IF(G127=4,VLOOKUP($D127,'Afgrødemodel 4'!$AA$10:$AB$405,2,FALSE),""))))</f>
        <v>0</v>
      </c>
      <c r="J127" s="2">
        <f>IF(G127=1,VLOOKUP($D127,'Afgrødemodel 1'!$AH$10:$AJ$405,3,FALSE),IF(G127=2,VLOOKUP($D127,'Afgrødemodel 2'!$AH$10:$AJ$405,3,FALSE),IF(G127=3,VLOOKUP($D127,'Afgrødemodel 3'!$AH$10:$AJ$405,3,FALSE),IF(G127=4,VLOOKUP($D127,'Afgrødemodel 4'!$AH$10:$AJ$405,3,FALSE),0))))</f>
        <v>2</v>
      </c>
      <c r="K127" s="2">
        <f>IF(G127=1,VLOOKUP($D127,'Afgrødemodel 1'!$AQ$10:$AR$405,2,FALSE),IF(G127=2,VLOOKUP($D127,'Afgrødemodel 2'!$AQ$10:$AR$405,2,FALSE),IF(G127=3,VLOOKUP($D127,'Afgrødemodel 3'!$AQ$10:$AR$405,2,FALSE),IF(G127=4,VLOOKUP($D127,'Afgrødemodel 4'!$AQ$10:$AR$405,2,FALSE),0))))</f>
        <v>0</v>
      </c>
      <c r="L127">
        <f>IF('Afgrødemodel 1'!$BB$4=0,300,'Afgrødemodel 1'!$BB$4)</f>
        <v>300</v>
      </c>
      <c r="M127">
        <f>IF(G127=1,MIN('Afgrødemodel 1'!$AW$44,'Afgrødemodel 1'!$AW$48),IF(G127=2,MIN('Afgrødemodel 2'!$AW$44,'Afgrødemodel 2'!$AW$48),IF(G127=3,MIN('Afgrødemodel 3'!$AW$44,'Afgrødemodel 3'!$AW$48),IF(G127=4,MIN('Afgrødemodel 4'!$AW$44,'Afgrødemodel 4'!$AW$48),""))))</f>
        <v>900</v>
      </c>
      <c r="N127" s="13">
        <f t="shared" si="72"/>
        <v>0</v>
      </c>
      <c r="O127" s="5">
        <f t="shared" si="73"/>
        <v>0</v>
      </c>
      <c r="P127" s="13">
        <f t="shared" si="74"/>
        <v>0</v>
      </c>
      <c r="Q127" s="13">
        <f t="shared" si="75"/>
        <v>0</v>
      </c>
      <c r="R127" s="20"/>
      <c r="S127" s="13">
        <f t="shared" si="76"/>
        <v>0</v>
      </c>
      <c r="T127" s="13">
        <f t="shared" si="77"/>
        <v>0</v>
      </c>
      <c r="U127" s="13">
        <f t="shared" si="78"/>
        <v>0</v>
      </c>
      <c r="V127" s="5">
        <f t="shared" si="79"/>
        <v>0</v>
      </c>
      <c r="W127" s="5"/>
      <c r="X127" s="10">
        <f t="shared" si="126"/>
        <v>10</v>
      </c>
      <c r="Y127" s="12">
        <f t="shared" si="80"/>
        <v>2.2560598461272248</v>
      </c>
      <c r="Z127" s="8">
        <f t="shared" si="81"/>
        <v>2.2560598461272248</v>
      </c>
      <c r="AA127" s="13">
        <f t="shared" si="127"/>
        <v>2.0204420102343268</v>
      </c>
      <c r="AB127" s="5">
        <f t="shared" si="82"/>
        <v>2.0204420102343268</v>
      </c>
      <c r="AC127" s="5"/>
      <c r="AD127" s="16">
        <f t="shared" si="83"/>
        <v>1</v>
      </c>
      <c r="AE127" s="10">
        <f t="shared" si="128"/>
        <v>0</v>
      </c>
      <c r="AF127">
        <f t="shared" si="84"/>
        <v>0</v>
      </c>
      <c r="AG127" s="13">
        <f t="shared" si="85"/>
        <v>0</v>
      </c>
      <c r="AH127" s="13"/>
      <c r="AI127" s="14">
        <f t="shared" si="86"/>
        <v>10</v>
      </c>
      <c r="AJ127" s="4">
        <f t="shared" si="87"/>
        <v>10</v>
      </c>
      <c r="AK127" s="4">
        <f t="shared" si="88"/>
        <v>10</v>
      </c>
      <c r="AL127" s="15">
        <f t="shared" si="89"/>
        <v>0.62805140679296889</v>
      </c>
      <c r="AM127" s="7">
        <f t="shared" si="90"/>
        <v>0.62805140679296889</v>
      </c>
      <c r="AN127" s="7">
        <f t="shared" si="142"/>
        <v>0.62805140679296889</v>
      </c>
      <c r="AO127" s="15">
        <f t="shared" si="91"/>
        <v>0.62805140679296889</v>
      </c>
      <c r="AP127" s="17">
        <f t="shared" si="92"/>
        <v>0.39243357090007103</v>
      </c>
      <c r="AQ127" s="15">
        <f t="shared" si="93"/>
        <v>0.39243357090007103</v>
      </c>
      <c r="AR127" s="15">
        <f t="shared" si="94"/>
        <v>0.39243357090007103</v>
      </c>
      <c r="AS127" s="15"/>
      <c r="AT127" s="12">
        <f t="shared" si="129"/>
        <v>161.00000000000003</v>
      </c>
      <c r="AU127" s="12">
        <f t="shared" si="95"/>
        <v>16.76550563175724</v>
      </c>
      <c r="AV127" s="12">
        <f t="shared" si="96"/>
        <v>16.76550563175724</v>
      </c>
      <c r="AW127" s="12">
        <f t="shared" si="97"/>
        <v>16.76550563175724</v>
      </c>
      <c r="AX127" s="8"/>
      <c r="AY127" s="13">
        <f>INDEX(Klima!$B$1:$E$520,MATCH(Vandbalance!$F127,Klima!$B$1:$B$520,0),MATCH(Vandbalance!$AY$11,Klima!$B$1:$E$1,0))</f>
        <v>0</v>
      </c>
      <c r="AZ127" s="13">
        <f t="shared" si="130"/>
        <v>0</v>
      </c>
      <c r="BA127" s="13">
        <f t="shared" si="98"/>
        <v>0</v>
      </c>
      <c r="BC127" s="16">
        <f>INDEX(Klima!$B$1:$E$520,MATCH(Vandbalance!$F127,Klima!$B$1:$B$520,0),MATCH($BC$11,Klima!$B$1:$E$1,0))</f>
        <v>0.78227847814559903</v>
      </c>
      <c r="BD127" s="16"/>
      <c r="BE127" s="16">
        <f t="shared" si="99"/>
        <v>0.23561783589289784</v>
      </c>
      <c r="BF127" s="16">
        <f t="shared" si="100"/>
        <v>0.54666064225270117</v>
      </c>
      <c r="BG127" s="16">
        <f t="shared" si="101"/>
        <v>0</v>
      </c>
      <c r="BH127" s="16">
        <f t="shared" si="102"/>
        <v>0.54666064225270117</v>
      </c>
      <c r="BI127" s="2"/>
      <c r="BJ127" s="16">
        <f t="shared" si="103"/>
        <v>0.23561783589289784</v>
      </c>
      <c r="BK127" s="5">
        <f t="shared" si="131"/>
        <v>2.2591884990476752</v>
      </c>
      <c r="BL127" s="5">
        <f t="shared" si="104"/>
        <v>2.2591884990476752</v>
      </c>
      <c r="BM127" s="5">
        <f t="shared" si="105"/>
        <v>15.137497192422984</v>
      </c>
      <c r="BN127" s="5">
        <f t="shared" si="132"/>
        <v>3.1286529204504559E-3</v>
      </c>
      <c r="BO127" s="5">
        <f t="shared" si="106"/>
        <v>17.39355703855021</v>
      </c>
      <c r="BP127" s="5">
        <f t="shared" si="107"/>
        <v>2.2591884990476752</v>
      </c>
      <c r="BQ127" s="5"/>
      <c r="BR127" s="16">
        <f t="shared" si="108"/>
        <v>0</v>
      </c>
      <c r="BS127" s="5">
        <f t="shared" si="109"/>
        <v>0</v>
      </c>
      <c r="BT127" s="5"/>
      <c r="BU127" s="13">
        <f t="shared" si="110"/>
        <v>0</v>
      </c>
      <c r="BV127" s="5">
        <f t="shared" si="111"/>
        <v>0</v>
      </c>
      <c r="BW127" s="5"/>
      <c r="BX127" s="13">
        <f t="shared" si="112"/>
        <v>0</v>
      </c>
      <c r="BY127" s="5"/>
      <c r="BZ127" s="16">
        <f t="shared" si="113"/>
        <v>0</v>
      </c>
      <c r="CA127" s="16"/>
      <c r="CB127" s="29">
        <f t="shared" si="114"/>
        <v>0</v>
      </c>
      <c r="CC127" s="28">
        <f t="shared" si="115"/>
        <v>0</v>
      </c>
      <c r="CD127" s="28"/>
      <c r="CE127" s="16">
        <f t="shared" si="116"/>
        <v>0</v>
      </c>
      <c r="CF127" s="31">
        <f t="shared" si="117"/>
        <v>0.39243357090007103</v>
      </c>
      <c r="CG127" s="20"/>
      <c r="CH127" s="16">
        <f t="shared" si="118"/>
        <v>0</v>
      </c>
      <c r="CI127" s="2">
        <f t="shared" si="133"/>
        <v>0</v>
      </c>
      <c r="CJ127" s="5"/>
      <c r="CK127" s="13">
        <f t="shared" si="119"/>
        <v>0.23561783589289784</v>
      </c>
      <c r="CL127" s="13"/>
      <c r="CM127" s="13">
        <f t="shared" si="134"/>
        <v>0</v>
      </c>
      <c r="CN127" s="5">
        <f t="shared" si="120"/>
        <v>0</v>
      </c>
      <c r="CO127" s="5">
        <f t="shared" si="121"/>
        <v>0</v>
      </c>
      <c r="CP127" s="5"/>
      <c r="CQ127" s="13">
        <f t="shared" si="135"/>
        <v>0</v>
      </c>
      <c r="CR127" s="5">
        <f t="shared" si="122"/>
        <v>0</v>
      </c>
      <c r="CS127" s="5">
        <f t="shared" si="123"/>
        <v>0</v>
      </c>
      <c r="CT127" s="5"/>
      <c r="CU127" t="e">
        <f>INDEX(Tilladeligt_underskud,MATCH('Afgrødemodel 1'!$AU$2,Konstanter!$A$75:$A$90,0),MATCH('Afgrødemodel 1'!M123,Konstanter!$B$73:$F$73,0))</f>
        <v>#N/A</v>
      </c>
      <c r="CV127" t="e">
        <f>INDEX(Utilladeligt_underskud,MATCH('Afgrødemodel 1'!$AU$2,Konstanter!$I$75:$I$90,0),MATCH('Afgrødemodel 1'!M123,Konstanter!$J$73:$N$73,0))</f>
        <v>#N/A</v>
      </c>
      <c r="CW127" t="e">
        <f t="shared" si="136"/>
        <v>#N/A</v>
      </c>
      <c r="CX127" t="e">
        <f t="shared" si="137"/>
        <v>#N/A</v>
      </c>
      <c r="CY127" s="8">
        <f t="shared" si="138"/>
        <v>9.6075664290999292</v>
      </c>
      <c r="CZ127" s="8">
        <f t="shared" si="139"/>
        <v>153.84206079734273</v>
      </c>
      <c r="DA127" s="8">
        <f t="shared" si="140"/>
        <v>153.84206079734273</v>
      </c>
    </row>
    <row r="128" spans="4:105" x14ac:dyDescent="0.2">
      <c r="D128" s="18">
        <f t="shared" si="141"/>
        <v>43305</v>
      </c>
      <c r="E128" s="18" t="str">
        <f>IF(G128=1,'Ark4'!$C$4,IF(G128=2,'Ark4'!$C$5,IF(G128=3,'Ark4'!$C$6,IF(G128=4,'Ark4'!$C$7,""))))</f>
        <v>Vårbyg</v>
      </c>
      <c r="F128" s="8">
        <f t="shared" si="124"/>
        <v>43305</v>
      </c>
      <c r="G128" s="2">
        <f>IF(AND($D128&gt;='Ark4'!$D$4,Vandbalance!$D128&lt;='Ark4'!$E$4),1,IF(AND(Vandbalance!$D128&gt;='Ark4'!$D$5,Vandbalance!$D128&lt;='Ark4'!$E$5),2,IF(AND(Vandbalance!$D128&gt;='Ark4'!$D$6,Vandbalance!$D128&lt;='Ark4'!$E$6),3,IF(AND(Vandbalance!$D128&gt;='Ark4'!$D$7,Vandbalance!$D128&lt;='Ark4'!$E$7),4,""))))</f>
        <v>1</v>
      </c>
      <c r="H128" s="2">
        <f t="shared" si="125"/>
        <v>2</v>
      </c>
      <c r="I128" s="2">
        <f>IF(G128=1,VLOOKUP($D128,'Afgrødemodel 1'!$AA$10:$AB$405,2,FALSE),IF(G128=2,VLOOKUP($D128,'Afgrødemodel 2'!$AA$10:$AB$405,2,FALSE),IF(G128=3,VLOOKUP($D128,'Afgrødemodel 3'!$AA$10:$AB$405,2,FALSE),IF(G128=4,VLOOKUP($D128,'Afgrødemodel 4'!$AA$10:$AB$405,2,FALSE),""))))</f>
        <v>0</v>
      </c>
      <c r="J128" s="2">
        <f>IF(G128=1,VLOOKUP($D128,'Afgrødemodel 1'!$AH$10:$AJ$405,3,FALSE),IF(G128=2,VLOOKUP($D128,'Afgrødemodel 2'!$AH$10:$AJ$405,3,FALSE),IF(G128=3,VLOOKUP($D128,'Afgrødemodel 3'!$AH$10:$AJ$405,3,FALSE),IF(G128=4,VLOOKUP($D128,'Afgrødemodel 4'!$AH$10:$AJ$405,3,FALSE),0))))</f>
        <v>2</v>
      </c>
      <c r="K128" s="2">
        <f>IF(G128=1,VLOOKUP($D128,'Afgrødemodel 1'!$AQ$10:$AR$405,2,FALSE),IF(G128=2,VLOOKUP($D128,'Afgrødemodel 2'!$AQ$10:$AR$405,2,FALSE),IF(G128=3,VLOOKUP($D128,'Afgrødemodel 3'!$AQ$10:$AR$405,2,FALSE),IF(G128=4,VLOOKUP($D128,'Afgrødemodel 4'!$AQ$10:$AR$405,2,FALSE),0))))</f>
        <v>0</v>
      </c>
      <c r="L128">
        <f>IF('Afgrødemodel 1'!$BB$4=0,300,'Afgrødemodel 1'!$BB$4)</f>
        <v>300</v>
      </c>
      <c r="M128">
        <f>IF(G128=1,MIN('Afgrødemodel 1'!$AW$44,'Afgrødemodel 1'!$AW$48),IF(G128=2,MIN('Afgrødemodel 2'!$AW$44,'Afgrødemodel 2'!$AW$48),IF(G128=3,MIN('Afgrødemodel 3'!$AW$44,'Afgrødemodel 3'!$AW$48),IF(G128=4,MIN('Afgrødemodel 4'!$AW$44,'Afgrødemodel 4'!$AW$48),""))))</f>
        <v>900</v>
      </c>
      <c r="N128" s="13">
        <f t="shared" si="72"/>
        <v>0</v>
      </c>
      <c r="O128" s="5">
        <f t="shared" si="73"/>
        <v>0</v>
      </c>
      <c r="P128" s="13">
        <f t="shared" si="74"/>
        <v>0</v>
      </c>
      <c r="Q128" s="13">
        <f t="shared" si="75"/>
        <v>0</v>
      </c>
      <c r="R128" s="20"/>
      <c r="S128" s="13">
        <f t="shared" si="76"/>
        <v>0</v>
      </c>
      <c r="T128" s="13">
        <f t="shared" si="77"/>
        <v>0</v>
      </c>
      <c r="U128" s="13">
        <f t="shared" si="78"/>
        <v>0</v>
      </c>
      <c r="V128" s="5">
        <f t="shared" si="79"/>
        <v>0</v>
      </c>
      <c r="W128" s="5"/>
      <c r="X128" s="10">
        <f t="shared" si="126"/>
        <v>10</v>
      </c>
      <c r="Y128" s="12">
        <f t="shared" si="80"/>
        <v>2.0204420102343268</v>
      </c>
      <c r="Z128" s="8">
        <f t="shared" si="81"/>
        <v>2.0204420102343268</v>
      </c>
      <c r="AA128" s="13">
        <f t="shared" si="127"/>
        <v>1.6769279622616668</v>
      </c>
      <c r="AB128" s="5">
        <f t="shared" si="82"/>
        <v>1.6769279622616668</v>
      </c>
      <c r="AC128" s="5"/>
      <c r="AD128" s="16">
        <f t="shared" si="83"/>
        <v>1</v>
      </c>
      <c r="AE128" s="10">
        <f t="shared" si="128"/>
        <v>0</v>
      </c>
      <c r="AF128">
        <f t="shared" si="84"/>
        <v>0</v>
      </c>
      <c r="AG128" s="13">
        <f t="shared" si="85"/>
        <v>0</v>
      </c>
      <c r="AH128" s="13"/>
      <c r="AI128" s="14">
        <f t="shared" si="86"/>
        <v>10</v>
      </c>
      <c r="AJ128" s="4">
        <f t="shared" si="87"/>
        <v>10</v>
      </c>
      <c r="AK128" s="4">
        <f t="shared" si="88"/>
        <v>10</v>
      </c>
      <c r="AL128" s="15">
        <f t="shared" si="89"/>
        <v>0.39243357090007103</v>
      </c>
      <c r="AM128" s="7">
        <f t="shared" si="90"/>
        <v>0.39243357090007103</v>
      </c>
      <c r="AN128" s="7">
        <f t="shared" si="142"/>
        <v>0.39243357090007103</v>
      </c>
      <c r="AO128" s="15">
        <f t="shared" si="91"/>
        <v>0.39243357090007103</v>
      </c>
      <c r="AP128" s="17">
        <f t="shared" si="92"/>
        <v>4.8919522927410974E-2</v>
      </c>
      <c r="AQ128" s="15">
        <f t="shared" si="93"/>
        <v>4.8919522927410974E-2</v>
      </c>
      <c r="AR128" s="15">
        <f t="shared" si="94"/>
        <v>4.8919522927410974E-2</v>
      </c>
      <c r="AS128" s="15"/>
      <c r="AT128" s="12">
        <f t="shared" si="129"/>
        <v>161.00000000000003</v>
      </c>
      <c r="AU128" s="12">
        <f t="shared" si="95"/>
        <v>16.76550563175724</v>
      </c>
      <c r="AV128" s="12">
        <f t="shared" si="96"/>
        <v>16.76550563175724</v>
      </c>
      <c r="AW128" s="12">
        <f t="shared" si="97"/>
        <v>16.76550563175724</v>
      </c>
      <c r="AX128" s="8"/>
      <c r="AY128" s="13">
        <f>INDEX(Klima!$B$1:$E$520,MATCH(Vandbalance!$F128,Klima!$B$1:$B$520,0),MATCH(Vandbalance!$AY$11,Klima!$B$1:$E$1,0))</f>
        <v>0</v>
      </c>
      <c r="AZ128" s="13">
        <f t="shared" si="130"/>
        <v>0</v>
      </c>
      <c r="BA128" s="13">
        <f t="shared" si="98"/>
        <v>0</v>
      </c>
      <c r="BC128" s="16">
        <f>INDEX(Klima!$B$1:$E$520,MATCH(Vandbalance!$F128,Klima!$B$1:$B$520,0),MATCH($BC$11,Klima!$B$1:$E$1,0))</f>
        <v>1.1405063867568901</v>
      </c>
      <c r="BD128" s="16"/>
      <c r="BE128" s="16">
        <f t="shared" si="99"/>
        <v>0.34351404797266005</v>
      </c>
      <c r="BF128" s="16">
        <f t="shared" si="100"/>
        <v>0.79699233878423004</v>
      </c>
      <c r="BG128" s="16">
        <f t="shared" si="101"/>
        <v>0</v>
      </c>
      <c r="BH128" s="16">
        <f t="shared" si="102"/>
        <v>0.79699233878423004</v>
      </c>
      <c r="BI128" s="2"/>
      <c r="BJ128" s="16">
        <f t="shared" si="103"/>
        <v>0.34351404797266005</v>
      </c>
      <c r="BK128" s="5">
        <f t="shared" si="131"/>
        <v>2.025003363687611</v>
      </c>
      <c r="BL128" s="5">
        <f t="shared" si="104"/>
        <v>2.025003363687611</v>
      </c>
      <c r="BM128" s="5">
        <f t="shared" si="105"/>
        <v>15.137497192422984</v>
      </c>
      <c r="BN128" s="5">
        <f t="shared" si="132"/>
        <v>4.5613534532842059E-3</v>
      </c>
      <c r="BO128" s="5">
        <f t="shared" si="106"/>
        <v>17.15793920265731</v>
      </c>
      <c r="BP128" s="5">
        <f t="shared" si="107"/>
        <v>2.025003363687611</v>
      </c>
      <c r="BQ128" s="5"/>
      <c r="BR128" s="16">
        <f t="shared" si="108"/>
        <v>0</v>
      </c>
      <c r="BS128" s="5">
        <f t="shared" si="109"/>
        <v>0</v>
      </c>
      <c r="BT128" s="5"/>
      <c r="BU128" s="13">
        <f t="shared" si="110"/>
        <v>0</v>
      </c>
      <c r="BV128" s="5">
        <f t="shared" si="111"/>
        <v>0</v>
      </c>
      <c r="BW128" s="5"/>
      <c r="BX128" s="13">
        <f t="shared" si="112"/>
        <v>0</v>
      </c>
      <c r="BY128" s="5"/>
      <c r="BZ128" s="16">
        <f t="shared" si="113"/>
        <v>0</v>
      </c>
      <c r="CA128" s="16"/>
      <c r="CB128" s="29">
        <f t="shared" si="114"/>
        <v>0</v>
      </c>
      <c r="CC128" s="28">
        <f t="shared" si="115"/>
        <v>0</v>
      </c>
      <c r="CD128" s="28"/>
      <c r="CE128" s="16">
        <f t="shared" si="116"/>
        <v>0</v>
      </c>
      <c r="CF128" s="31">
        <f t="shared" si="117"/>
        <v>4.8919522927410974E-2</v>
      </c>
      <c r="CG128" s="20"/>
      <c r="CH128" s="16">
        <f t="shared" si="118"/>
        <v>0</v>
      </c>
      <c r="CI128" s="2">
        <f t="shared" si="133"/>
        <v>0</v>
      </c>
      <c r="CJ128" s="5"/>
      <c r="CK128" s="13">
        <f t="shared" si="119"/>
        <v>0.34351404797266005</v>
      </c>
      <c r="CL128" s="13"/>
      <c r="CM128" s="13">
        <f t="shared" si="134"/>
        <v>0</v>
      </c>
      <c r="CN128" s="5">
        <f t="shared" si="120"/>
        <v>0</v>
      </c>
      <c r="CO128" s="5">
        <f t="shared" si="121"/>
        <v>0</v>
      </c>
      <c r="CP128" s="5"/>
      <c r="CQ128" s="13">
        <f t="shared" si="135"/>
        <v>0</v>
      </c>
      <c r="CR128" s="5">
        <f t="shared" si="122"/>
        <v>0</v>
      </c>
      <c r="CS128" s="5">
        <f t="shared" si="123"/>
        <v>0</v>
      </c>
      <c r="CT128" s="5"/>
      <c r="CU128" t="e">
        <f>INDEX(Tilladeligt_underskud,MATCH('Afgrødemodel 1'!$AU$2,Konstanter!$A$75:$A$90,0),MATCH('Afgrødemodel 1'!M124,Konstanter!$B$73:$F$73,0))</f>
        <v>#N/A</v>
      </c>
      <c r="CV128" t="e">
        <f>INDEX(Utilladeligt_underskud,MATCH('Afgrødemodel 1'!$AU$2,Konstanter!$I$75:$I$90,0),MATCH('Afgrødemodel 1'!M124,Konstanter!$J$73:$N$73,0))</f>
        <v>#N/A</v>
      </c>
      <c r="CW128" t="e">
        <f t="shared" si="136"/>
        <v>#N/A</v>
      </c>
      <c r="CX128" t="e">
        <f t="shared" si="137"/>
        <v>#N/A</v>
      </c>
      <c r="CY128" s="8">
        <f t="shared" si="138"/>
        <v>9.9510804770725887</v>
      </c>
      <c r="CZ128" s="8">
        <f t="shared" si="139"/>
        <v>154.18557484531539</v>
      </c>
      <c r="DA128" s="8">
        <f t="shared" si="140"/>
        <v>154.18557484531539</v>
      </c>
    </row>
    <row r="129" spans="4:105" x14ac:dyDescent="0.2">
      <c r="D129" s="18">
        <f t="shared" si="141"/>
        <v>43306</v>
      </c>
      <c r="E129" s="18" t="str">
        <f>IF(G129=1,'Ark4'!$C$4,IF(G129=2,'Ark4'!$C$5,IF(G129=3,'Ark4'!$C$6,IF(G129=4,'Ark4'!$C$7,""))))</f>
        <v>Vårbyg</v>
      </c>
      <c r="F129" s="8">
        <f t="shared" si="124"/>
        <v>43306</v>
      </c>
      <c r="G129" s="2">
        <f>IF(AND($D129&gt;='Ark4'!$D$4,Vandbalance!$D129&lt;='Ark4'!$E$4),1,IF(AND(Vandbalance!$D129&gt;='Ark4'!$D$5,Vandbalance!$D129&lt;='Ark4'!$E$5),2,IF(AND(Vandbalance!$D129&gt;='Ark4'!$D$6,Vandbalance!$D129&lt;='Ark4'!$E$6),3,IF(AND(Vandbalance!$D129&gt;='Ark4'!$D$7,Vandbalance!$D129&lt;='Ark4'!$E$7),4,""))))</f>
        <v>1</v>
      </c>
      <c r="H129" s="2">
        <f t="shared" si="125"/>
        <v>2</v>
      </c>
      <c r="I129" s="2">
        <f>IF(G129=1,VLOOKUP($D129,'Afgrødemodel 1'!$AA$10:$AB$405,2,FALSE),IF(G129=2,VLOOKUP($D129,'Afgrødemodel 2'!$AA$10:$AB$405,2,FALSE),IF(G129=3,VLOOKUP($D129,'Afgrødemodel 3'!$AA$10:$AB$405,2,FALSE),IF(G129=4,VLOOKUP($D129,'Afgrødemodel 4'!$AA$10:$AB$405,2,FALSE),""))))</f>
        <v>0</v>
      </c>
      <c r="J129" s="2">
        <f>IF(G129=1,VLOOKUP($D129,'Afgrødemodel 1'!$AH$10:$AJ$405,3,FALSE),IF(G129=2,VLOOKUP($D129,'Afgrødemodel 2'!$AH$10:$AJ$405,3,FALSE),IF(G129=3,VLOOKUP($D129,'Afgrødemodel 3'!$AH$10:$AJ$405,3,FALSE),IF(G129=4,VLOOKUP($D129,'Afgrødemodel 4'!$AH$10:$AJ$405,3,FALSE),0))))</f>
        <v>2</v>
      </c>
      <c r="K129" s="2">
        <f>IF(G129=1,VLOOKUP($D129,'Afgrødemodel 1'!$AQ$10:$AR$405,2,FALSE),IF(G129=2,VLOOKUP($D129,'Afgrødemodel 2'!$AQ$10:$AR$405,2,FALSE),IF(G129=3,VLOOKUP($D129,'Afgrødemodel 3'!$AQ$10:$AR$405,2,FALSE),IF(G129=4,VLOOKUP($D129,'Afgrødemodel 4'!$AQ$10:$AR$405,2,FALSE),0))))</f>
        <v>0</v>
      </c>
      <c r="L129">
        <f>IF('Afgrødemodel 1'!$BB$4=0,300,'Afgrødemodel 1'!$BB$4)</f>
        <v>300</v>
      </c>
      <c r="M129">
        <f>IF(G129=1,MIN('Afgrødemodel 1'!$AW$44,'Afgrødemodel 1'!$AW$48),IF(G129=2,MIN('Afgrødemodel 2'!$AW$44,'Afgrødemodel 2'!$AW$48),IF(G129=3,MIN('Afgrødemodel 3'!$AW$44,'Afgrødemodel 3'!$AW$48),IF(G129=4,MIN('Afgrødemodel 4'!$AW$44,'Afgrødemodel 4'!$AW$48),""))))</f>
        <v>900</v>
      </c>
      <c r="N129" s="13">
        <f t="shared" si="72"/>
        <v>0</v>
      </c>
      <c r="O129" s="5">
        <f t="shared" si="73"/>
        <v>0</v>
      </c>
      <c r="P129" s="13">
        <f t="shared" si="74"/>
        <v>0</v>
      </c>
      <c r="Q129" s="13">
        <f t="shared" si="75"/>
        <v>0</v>
      </c>
      <c r="R129" s="20"/>
      <c r="S129" s="13">
        <f t="shared" si="76"/>
        <v>0</v>
      </c>
      <c r="T129" s="13">
        <f t="shared" si="77"/>
        <v>0</v>
      </c>
      <c r="U129" s="13">
        <f t="shared" si="78"/>
        <v>0</v>
      </c>
      <c r="V129" s="5">
        <f t="shared" si="79"/>
        <v>0</v>
      </c>
      <c r="W129" s="5"/>
      <c r="X129" s="10">
        <f t="shared" si="126"/>
        <v>10</v>
      </c>
      <c r="Y129" s="12">
        <f t="shared" si="80"/>
        <v>1.6769279622616668</v>
      </c>
      <c r="Z129" s="8">
        <f t="shared" si="81"/>
        <v>1.6769279622616668</v>
      </c>
      <c r="AA129" s="13">
        <f t="shared" si="127"/>
        <v>1.1279155357364501</v>
      </c>
      <c r="AB129" s="5">
        <f t="shared" si="82"/>
        <v>1.1279155357364501</v>
      </c>
      <c r="AC129" s="5"/>
      <c r="AD129" s="16">
        <f t="shared" si="83"/>
        <v>1</v>
      </c>
      <c r="AE129" s="10">
        <f t="shared" si="128"/>
        <v>0</v>
      </c>
      <c r="AF129">
        <f t="shared" si="84"/>
        <v>0</v>
      </c>
      <c r="AG129" s="13">
        <f t="shared" si="85"/>
        <v>0</v>
      </c>
      <c r="AH129" s="13"/>
      <c r="AI129" s="14">
        <f t="shared" si="86"/>
        <v>10</v>
      </c>
      <c r="AJ129" s="4">
        <f t="shared" si="87"/>
        <v>10</v>
      </c>
      <c r="AK129" s="4">
        <f t="shared" si="88"/>
        <v>10</v>
      </c>
      <c r="AL129" s="15">
        <f t="shared" si="89"/>
        <v>4.8919522927410974E-2</v>
      </c>
      <c r="AM129" s="7">
        <f t="shared" si="90"/>
        <v>4.8919522927410974E-2</v>
      </c>
      <c r="AN129" s="7">
        <f t="shared" si="142"/>
        <v>4.8919522927410974E-2</v>
      </c>
      <c r="AO129" s="15">
        <f t="shared" si="91"/>
        <v>4.8919522927410974E-2</v>
      </c>
      <c r="AP129" s="17">
        <f t="shared" si="92"/>
        <v>0</v>
      </c>
      <c r="AQ129" s="15">
        <f t="shared" si="93"/>
        <v>0</v>
      </c>
      <c r="AR129" s="15">
        <f t="shared" si="94"/>
        <v>0</v>
      </c>
      <c r="AS129" s="15"/>
      <c r="AT129" s="12">
        <f t="shared" si="129"/>
        <v>161.00000000000003</v>
      </c>
      <c r="AU129" s="12">
        <f t="shared" si="95"/>
        <v>16.76550563175724</v>
      </c>
      <c r="AV129" s="12">
        <f t="shared" si="96"/>
        <v>16.265412728159433</v>
      </c>
      <c r="AW129" s="12">
        <f t="shared" si="97"/>
        <v>16.265412728159433</v>
      </c>
      <c r="AX129" s="8"/>
      <c r="AY129" s="13">
        <f>INDEX(Klima!$B$1:$E$520,MATCH(Vandbalance!$F129,Klima!$B$1:$B$520,0),MATCH(Vandbalance!$AY$11,Klima!$B$1:$E$1,0))</f>
        <v>0</v>
      </c>
      <c r="AZ129" s="13">
        <f t="shared" si="130"/>
        <v>0</v>
      </c>
      <c r="BA129" s="13">
        <f t="shared" si="98"/>
        <v>0</v>
      </c>
      <c r="BC129" s="16">
        <f>INDEX(Klima!$B$1:$E$520,MATCH(Vandbalance!$F129,Klima!$B$1:$B$520,0),MATCH($BC$11,Klima!$B$1:$E$1,0))</f>
        <v>1.8227847814559901</v>
      </c>
      <c r="BD129" s="16"/>
      <c r="BE129" s="16">
        <f t="shared" si="99"/>
        <v>0.54901242652521687</v>
      </c>
      <c r="BF129" s="16">
        <f t="shared" si="100"/>
        <v>1.2737723549307733</v>
      </c>
      <c r="BG129" s="16">
        <f t="shared" si="101"/>
        <v>0</v>
      </c>
      <c r="BH129" s="16">
        <f t="shared" si="102"/>
        <v>1.2737723549307733</v>
      </c>
      <c r="BI129" s="2"/>
      <c r="BJ129" s="16">
        <f t="shared" si="103"/>
        <v>0.54901242652521687</v>
      </c>
      <c r="BK129" s="5">
        <f t="shared" si="131"/>
        <v>1.6842180272310798</v>
      </c>
      <c r="BL129" s="5">
        <f t="shared" si="104"/>
        <v>1.6842180272310798</v>
      </c>
      <c r="BM129" s="5">
        <f t="shared" si="105"/>
        <v>15.137497192422982</v>
      </c>
      <c r="BN129" s="5">
        <f t="shared" si="132"/>
        <v>7.2900649694129793E-3</v>
      </c>
      <c r="BO129" s="5">
        <f t="shared" si="106"/>
        <v>16.814425154684649</v>
      </c>
      <c r="BP129" s="5">
        <f t="shared" si="107"/>
        <v>1.6842180272310798</v>
      </c>
      <c r="BQ129" s="5"/>
      <c r="BR129" s="16">
        <f t="shared" si="108"/>
        <v>0</v>
      </c>
      <c r="BS129" s="5">
        <f t="shared" si="109"/>
        <v>0</v>
      </c>
      <c r="BT129" s="5"/>
      <c r="BU129" s="13">
        <f t="shared" si="110"/>
        <v>0</v>
      </c>
      <c r="BV129" s="5">
        <f t="shared" si="111"/>
        <v>0</v>
      </c>
      <c r="BW129" s="5"/>
      <c r="BX129" s="13">
        <f t="shared" si="112"/>
        <v>0</v>
      </c>
      <c r="BY129" s="5"/>
      <c r="BZ129" s="16">
        <f t="shared" si="113"/>
        <v>0</v>
      </c>
      <c r="CA129" s="16"/>
      <c r="CB129" s="29">
        <f t="shared" si="114"/>
        <v>0</v>
      </c>
      <c r="CC129" s="28">
        <f t="shared" si="115"/>
        <v>0</v>
      </c>
      <c r="CD129" s="28"/>
      <c r="CE129" s="16">
        <f t="shared" si="116"/>
        <v>0</v>
      </c>
      <c r="CF129" s="31">
        <f t="shared" si="117"/>
        <v>0</v>
      </c>
      <c r="CG129" s="20"/>
      <c r="CH129" s="16">
        <f t="shared" si="118"/>
        <v>0</v>
      </c>
      <c r="CI129" s="2">
        <f t="shared" si="133"/>
        <v>0</v>
      </c>
      <c r="CJ129" s="5"/>
      <c r="CK129" s="13">
        <f t="shared" si="119"/>
        <v>0.54901242652521687</v>
      </c>
      <c r="CL129" s="13"/>
      <c r="CM129" s="13">
        <f t="shared" si="134"/>
        <v>0</v>
      </c>
      <c r="CN129" s="5">
        <f t="shared" si="120"/>
        <v>0</v>
      </c>
      <c r="CO129" s="5">
        <f t="shared" si="121"/>
        <v>0</v>
      </c>
      <c r="CP129" s="5"/>
      <c r="CQ129" s="13">
        <f t="shared" si="135"/>
        <v>0</v>
      </c>
      <c r="CR129" s="5">
        <f t="shared" si="122"/>
        <v>0</v>
      </c>
      <c r="CS129" s="5">
        <f t="shared" si="123"/>
        <v>0</v>
      </c>
      <c r="CT129" s="5"/>
      <c r="CU129" t="e">
        <f>INDEX(Tilladeligt_underskud,MATCH('Afgrødemodel 1'!$AU$2,Konstanter!$A$75:$A$90,0),MATCH('Afgrødemodel 1'!M125,Konstanter!$B$73:$F$73,0))</f>
        <v>#N/A</v>
      </c>
      <c r="CV129" t="e">
        <f>INDEX(Utilladeligt_underskud,MATCH('Afgrødemodel 1'!$AU$2,Konstanter!$I$75:$I$90,0),MATCH('Afgrødemodel 1'!M125,Konstanter!$J$73:$N$73,0))</f>
        <v>#N/A</v>
      </c>
      <c r="CW129" t="e">
        <f t="shared" si="136"/>
        <v>#N/A</v>
      </c>
      <c r="CX129" t="e">
        <f t="shared" si="137"/>
        <v>#N/A</v>
      </c>
      <c r="CY129" s="8">
        <f t="shared" si="138"/>
        <v>10</v>
      </c>
      <c r="CZ129" s="8">
        <f t="shared" si="139"/>
        <v>154.73458727184061</v>
      </c>
      <c r="DA129" s="8">
        <f t="shared" si="140"/>
        <v>154.73458727184061</v>
      </c>
    </row>
    <row r="130" spans="4:105" x14ac:dyDescent="0.2">
      <c r="D130" s="18">
        <f t="shared" si="141"/>
        <v>43307</v>
      </c>
      <c r="E130" s="18" t="str">
        <f>IF(G130=1,'Ark4'!$C$4,IF(G130=2,'Ark4'!$C$5,IF(G130=3,'Ark4'!$C$6,IF(G130=4,'Ark4'!$C$7,""))))</f>
        <v>Vårbyg</v>
      </c>
      <c r="F130" s="8">
        <f t="shared" si="124"/>
        <v>43307</v>
      </c>
      <c r="G130" s="2">
        <f>IF(AND($D130&gt;='Ark4'!$D$4,Vandbalance!$D130&lt;='Ark4'!$E$4),1,IF(AND(Vandbalance!$D130&gt;='Ark4'!$D$5,Vandbalance!$D130&lt;='Ark4'!$E$5),2,IF(AND(Vandbalance!$D130&gt;='Ark4'!$D$6,Vandbalance!$D130&lt;='Ark4'!$E$6),3,IF(AND(Vandbalance!$D130&gt;='Ark4'!$D$7,Vandbalance!$D130&lt;='Ark4'!$E$7),4,""))))</f>
        <v>1</v>
      </c>
      <c r="H130" s="2">
        <f t="shared" si="125"/>
        <v>2</v>
      </c>
      <c r="I130" s="2">
        <f>IF(G130=1,VLOOKUP($D130,'Afgrødemodel 1'!$AA$10:$AB$405,2,FALSE),IF(G130=2,VLOOKUP($D130,'Afgrødemodel 2'!$AA$10:$AB$405,2,FALSE),IF(G130=3,VLOOKUP($D130,'Afgrødemodel 3'!$AA$10:$AB$405,2,FALSE),IF(G130=4,VLOOKUP($D130,'Afgrødemodel 4'!$AA$10:$AB$405,2,FALSE),""))))</f>
        <v>0</v>
      </c>
      <c r="J130" s="2">
        <f>IF(G130=1,VLOOKUP($D130,'Afgrødemodel 1'!$AH$10:$AJ$405,3,FALSE),IF(G130=2,VLOOKUP($D130,'Afgrødemodel 2'!$AH$10:$AJ$405,3,FALSE),IF(G130=3,VLOOKUP($D130,'Afgrødemodel 3'!$AH$10:$AJ$405,3,FALSE),IF(G130=4,VLOOKUP($D130,'Afgrødemodel 4'!$AH$10:$AJ$405,3,FALSE),0))))</f>
        <v>2</v>
      </c>
      <c r="K130" s="2">
        <f>IF(G130=1,VLOOKUP($D130,'Afgrødemodel 1'!$AQ$10:$AR$405,2,FALSE),IF(G130=2,VLOOKUP($D130,'Afgrødemodel 2'!$AQ$10:$AR$405,2,FALSE),IF(G130=3,VLOOKUP($D130,'Afgrødemodel 3'!$AQ$10:$AR$405,2,FALSE),IF(G130=4,VLOOKUP($D130,'Afgrødemodel 4'!$AQ$10:$AR$405,2,FALSE),0))))</f>
        <v>0</v>
      </c>
      <c r="L130">
        <f>IF('Afgrødemodel 1'!$BB$4=0,300,'Afgrødemodel 1'!$BB$4)</f>
        <v>300</v>
      </c>
      <c r="M130">
        <f>IF(G130=1,MIN('Afgrødemodel 1'!$AW$44,'Afgrødemodel 1'!$AW$48),IF(G130=2,MIN('Afgrødemodel 2'!$AW$44,'Afgrødemodel 2'!$AW$48),IF(G130=3,MIN('Afgrødemodel 3'!$AW$44,'Afgrødemodel 3'!$AW$48),IF(G130=4,MIN('Afgrødemodel 4'!$AW$44,'Afgrødemodel 4'!$AW$48),""))))</f>
        <v>900</v>
      </c>
      <c r="N130" s="13">
        <f t="shared" si="72"/>
        <v>0</v>
      </c>
      <c r="O130" s="5">
        <f t="shared" si="73"/>
        <v>0</v>
      </c>
      <c r="P130" s="13">
        <f t="shared" si="74"/>
        <v>0</v>
      </c>
      <c r="Q130" s="13">
        <f t="shared" si="75"/>
        <v>0</v>
      </c>
      <c r="R130" s="20"/>
      <c r="S130" s="13">
        <f t="shared" si="76"/>
        <v>0</v>
      </c>
      <c r="T130" s="13">
        <f t="shared" si="77"/>
        <v>0</v>
      </c>
      <c r="U130" s="13">
        <f t="shared" si="78"/>
        <v>0</v>
      </c>
      <c r="V130" s="5">
        <f t="shared" si="79"/>
        <v>0</v>
      </c>
      <c r="W130" s="5"/>
      <c r="X130" s="10">
        <f t="shared" si="126"/>
        <v>10</v>
      </c>
      <c r="Y130" s="12">
        <f t="shared" si="80"/>
        <v>1.1279155357364501</v>
      </c>
      <c r="Z130" s="8">
        <f t="shared" si="81"/>
        <v>1.1279155357364501</v>
      </c>
      <c r="AA130" s="13">
        <f t="shared" si="127"/>
        <v>0.6036849232475423</v>
      </c>
      <c r="AB130" s="5">
        <f t="shared" si="82"/>
        <v>0.6036849232475423</v>
      </c>
      <c r="AC130" s="5"/>
      <c r="AD130" s="16">
        <f t="shared" si="83"/>
        <v>1</v>
      </c>
      <c r="AE130" s="10">
        <f t="shared" si="128"/>
        <v>0</v>
      </c>
      <c r="AF130">
        <f t="shared" si="84"/>
        <v>0</v>
      </c>
      <c r="AG130" s="13">
        <f t="shared" si="85"/>
        <v>0</v>
      </c>
      <c r="AH130" s="13"/>
      <c r="AI130" s="14">
        <f t="shared" si="86"/>
        <v>10</v>
      </c>
      <c r="AJ130" s="4">
        <f t="shared" si="87"/>
        <v>10</v>
      </c>
      <c r="AK130" s="4">
        <f t="shared" si="88"/>
        <v>10</v>
      </c>
      <c r="AL130" s="15">
        <f t="shared" si="89"/>
        <v>0</v>
      </c>
      <c r="AM130" s="7">
        <f t="shared" si="90"/>
        <v>0</v>
      </c>
      <c r="AN130" s="7">
        <f t="shared" si="142"/>
        <v>0</v>
      </c>
      <c r="AO130" s="15">
        <f t="shared" si="91"/>
        <v>0</v>
      </c>
      <c r="AP130" s="17">
        <f t="shared" si="92"/>
        <v>0</v>
      </c>
      <c r="AQ130" s="15">
        <f t="shared" si="93"/>
        <v>0</v>
      </c>
      <c r="AR130" s="15">
        <f t="shared" si="94"/>
        <v>0</v>
      </c>
      <c r="AS130" s="15"/>
      <c r="AT130" s="12">
        <f t="shared" si="129"/>
        <v>161.00000000000003</v>
      </c>
      <c r="AU130" s="12">
        <f t="shared" si="95"/>
        <v>16.265412728159433</v>
      </c>
      <c r="AV130" s="12">
        <f t="shared" si="96"/>
        <v>15.741182115670526</v>
      </c>
      <c r="AW130" s="12">
        <f t="shared" si="97"/>
        <v>15.741182115670526</v>
      </c>
      <c r="AX130" s="8"/>
      <c r="AY130" s="13">
        <f>INDEX(Klima!$B$1:$E$520,MATCH(Vandbalance!$F130,Klima!$B$1:$B$520,0),MATCH(Vandbalance!$AY$11,Klima!$B$1:$E$1,0))</f>
        <v>0</v>
      </c>
      <c r="AZ130" s="13">
        <f t="shared" si="130"/>
        <v>0</v>
      </c>
      <c r="BA130" s="13">
        <f t="shared" si="98"/>
        <v>0</v>
      </c>
      <c r="BC130" s="16">
        <f>INDEX(Klima!$B$1:$E$520,MATCH(Vandbalance!$F130,Klima!$B$1:$B$520,0),MATCH($BC$11,Klima!$B$1:$E$1,0))</f>
        <v>1.74050629138946</v>
      </c>
      <c r="BD130" s="16"/>
      <c r="BE130" s="16">
        <f t="shared" si="99"/>
        <v>0.52423061248890779</v>
      </c>
      <c r="BF130" s="16">
        <f t="shared" si="100"/>
        <v>1.2162756789005522</v>
      </c>
      <c r="BG130" s="16">
        <f t="shared" si="101"/>
        <v>0</v>
      </c>
      <c r="BH130" s="16">
        <f t="shared" si="102"/>
        <v>1.2162756789005522</v>
      </c>
      <c r="BI130" s="2"/>
      <c r="BJ130" s="16">
        <f t="shared" si="103"/>
        <v>0.52423061248890779</v>
      </c>
      <c r="BK130" s="5">
        <f t="shared" si="131"/>
        <v>1.13487653523183</v>
      </c>
      <c r="BL130" s="5">
        <f t="shared" si="104"/>
        <v>1.13487653523183</v>
      </c>
      <c r="BM130" s="5">
        <f t="shared" si="105"/>
        <v>15.137497192422982</v>
      </c>
      <c r="BN130" s="5">
        <f t="shared" si="132"/>
        <v>6.9609994953798429E-3</v>
      </c>
      <c r="BO130" s="5">
        <f t="shared" si="106"/>
        <v>16.265412728159433</v>
      </c>
      <c r="BP130" s="5">
        <f t="shared" si="107"/>
        <v>1.13487653523183</v>
      </c>
      <c r="BQ130" s="5"/>
      <c r="BR130" s="16">
        <f t="shared" si="108"/>
        <v>0</v>
      </c>
      <c r="BS130" s="5">
        <f t="shared" si="109"/>
        <v>0</v>
      </c>
      <c r="BT130" s="5"/>
      <c r="BU130" s="13">
        <f t="shared" si="110"/>
        <v>0</v>
      </c>
      <c r="BV130" s="5">
        <f t="shared" si="111"/>
        <v>0</v>
      </c>
      <c r="BW130" s="5"/>
      <c r="BX130" s="13">
        <f t="shared" si="112"/>
        <v>0</v>
      </c>
      <c r="BY130" s="5"/>
      <c r="BZ130" s="16">
        <f t="shared" si="113"/>
        <v>0</v>
      </c>
      <c r="CA130" s="16"/>
      <c r="CB130" s="29">
        <f t="shared" si="114"/>
        <v>0</v>
      </c>
      <c r="CC130" s="28">
        <f t="shared" si="115"/>
        <v>0</v>
      </c>
      <c r="CD130" s="28"/>
      <c r="CE130" s="16">
        <f t="shared" si="116"/>
        <v>0</v>
      </c>
      <c r="CF130" s="31">
        <f t="shared" si="117"/>
        <v>0</v>
      </c>
      <c r="CG130" s="20"/>
      <c r="CH130" s="16">
        <f t="shared" si="118"/>
        <v>0</v>
      </c>
      <c r="CI130" s="2">
        <f t="shared" si="133"/>
        <v>0</v>
      </c>
      <c r="CJ130" s="5"/>
      <c r="CK130" s="13">
        <f t="shared" si="119"/>
        <v>0.52423061248890779</v>
      </c>
      <c r="CL130" s="13"/>
      <c r="CM130" s="13">
        <f t="shared" si="134"/>
        <v>0</v>
      </c>
      <c r="CN130" s="5">
        <f t="shared" si="120"/>
        <v>0</v>
      </c>
      <c r="CO130" s="5">
        <f t="shared" si="121"/>
        <v>0</v>
      </c>
      <c r="CP130" s="5"/>
      <c r="CQ130" s="13">
        <f t="shared" si="135"/>
        <v>0</v>
      </c>
      <c r="CR130" s="5">
        <f t="shared" si="122"/>
        <v>0</v>
      </c>
      <c r="CS130" s="5">
        <f t="shared" si="123"/>
        <v>0</v>
      </c>
      <c r="CT130" s="5"/>
      <c r="CU130" t="e">
        <f>INDEX(Tilladeligt_underskud,MATCH('Afgrødemodel 1'!$AU$2,Konstanter!$A$75:$A$90,0),MATCH('Afgrødemodel 1'!M126,Konstanter!$B$73:$F$73,0))</f>
        <v>#N/A</v>
      </c>
      <c r="CV130" t="e">
        <f>INDEX(Utilladeligt_underskud,MATCH('Afgrødemodel 1'!$AU$2,Konstanter!$I$75:$I$90,0),MATCH('Afgrødemodel 1'!M126,Konstanter!$J$73:$N$73,0))</f>
        <v>#N/A</v>
      </c>
      <c r="CW130" t="e">
        <f t="shared" si="136"/>
        <v>#N/A</v>
      </c>
      <c r="CX130" t="e">
        <f t="shared" si="137"/>
        <v>#N/A</v>
      </c>
      <c r="CY130" s="8">
        <f t="shared" si="138"/>
        <v>10</v>
      </c>
      <c r="CZ130" s="8">
        <f t="shared" si="139"/>
        <v>155.25881788432952</v>
      </c>
      <c r="DA130" s="8">
        <f t="shared" si="140"/>
        <v>155.25881788432952</v>
      </c>
    </row>
    <row r="131" spans="4:105" x14ac:dyDescent="0.2">
      <c r="D131" s="18">
        <f t="shared" si="141"/>
        <v>43308</v>
      </c>
      <c r="E131" s="18" t="str">
        <f>IF(G131=1,'Ark4'!$C$4,IF(G131=2,'Ark4'!$C$5,IF(G131=3,'Ark4'!$C$6,IF(G131=4,'Ark4'!$C$7,""))))</f>
        <v>Vårbyg</v>
      </c>
      <c r="F131" s="8">
        <f t="shared" si="124"/>
        <v>43308</v>
      </c>
      <c r="G131" s="2">
        <f>IF(AND($D131&gt;='Ark4'!$D$4,Vandbalance!$D131&lt;='Ark4'!$E$4),1,IF(AND(Vandbalance!$D131&gt;='Ark4'!$D$5,Vandbalance!$D131&lt;='Ark4'!$E$5),2,IF(AND(Vandbalance!$D131&gt;='Ark4'!$D$6,Vandbalance!$D131&lt;='Ark4'!$E$6),3,IF(AND(Vandbalance!$D131&gt;='Ark4'!$D$7,Vandbalance!$D131&lt;='Ark4'!$E$7),4,""))))</f>
        <v>1</v>
      </c>
      <c r="H131" s="2">
        <f t="shared" si="125"/>
        <v>2</v>
      </c>
      <c r="I131" s="2">
        <f>IF(G131=1,VLOOKUP($D131,'Afgrødemodel 1'!$AA$10:$AB$405,2,FALSE),IF(G131=2,VLOOKUP($D131,'Afgrødemodel 2'!$AA$10:$AB$405,2,FALSE),IF(G131=3,VLOOKUP($D131,'Afgrødemodel 3'!$AA$10:$AB$405,2,FALSE),IF(G131=4,VLOOKUP($D131,'Afgrødemodel 4'!$AA$10:$AB$405,2,FALSE),""))))</f>
        <v>0</v>
      </c>
      <c r="J131" s="2">
        <f>IF(G131=1,VLOOKUP($D131,'Afgrødemodel 1'!$AH$10:$AJ$405,3,FALSE),IF(G131=2,VLOOKUP($D131,'Afgrødemodel 2'!$AH$10:$AJ$405,3,FALSE),IF(G131=3,VLOOKUP($D131,'Afgrødemodel 3'!$AH$10:$AJ$405,3,FALSE),IF(G131=4,VLOOKUP($D131,'Afgrødemodel 4'!$AH$10:$AJ$405,3,FALSE),0))))</f>
        <v>2</v>
      </c>
      <c r="K131" s="2">
        <f>IF(G131=1,VLOOKUP($D131,'Afgrødemodel 1'!$AQ$10:$AR$405,2,FALSE),IF(G131=2,VLOOKUP($D131,'Afgrødemodel 2'!$AQ$10:$AR$405,2,FALSE),IF(G131=3,VLOOKUP($D131,'Afgrødemodel 3'!$AQ$10:$AR$405,2,FALSE),IF(G131=4,VLOOKUP($D131,'Afgrødemodel 4'!$AQ$10:$AR$405,2,FALSE),0))))</f>
        <v>0</v>
      </c>
      <c r="L131">
        <f>IF('Afgrødemodel 1'!$BB$4=0,300,'Afgrødemodel 1'!$BB$4)</f>
        <v>300</v>
      </c>
      <c r="M131">
        <f>IF(G131=1,MIN('Afgrødemodel 1'!$AW$44,'Afgrødemodel 1'!$AW$48),IF(G131=2,MIN('Afgrødemodel 2'!$AW$44,'Afgrødemodel 2'!$AW$48),IF(G131=3,MIN('Afgrødemodel 3'!$AW$44,'Afgrødemodel 3'!$AW$48),IF(G131=4,MIN('Afgrødemodel 4'!$AW$44,'Afgrødemodel 4'!$AW$48),""))))</f>
        <v>900</v>
      </c>
      <c r="N131" s="13">
        <f t="shared" si="72"/>
        <v>0</v>
      </c>
      <c r="O131" s="5">
        <f t="shared" si="73"/>
        <v>0</v>
      </c>
      <c r="P131" s="13">
        <f t="shared" si="74"/>
        <v>0</v>
      </c>
      <c r="Q131" s="13">
        <f t="shared" si="75"/>
        <v>0</v>
      </c>
      <c r="R131" s="20"/>
      <c r="S131" s="13">
        <f t="shared" si="76"/>
        <v>0</v>
      </c>
      <c r="T131" s="13">
        <f t="shared" si="77"/>
        <v>0</v>
      </c>
      <c r="U131" s="13">
        <f t="shared" si="78"/>
        <v>0</v>
      </c>
      <c r="V131" s="5">
        <f t="shared" si="79"/>
        <v>0</v>
      </c>
      <c r="W131" s="5"/>
      <c r="X131" s="10">
        <f t="shared" si="126"/>
        <v>10</v>
      </c>
      <c r="Y131" s="12">
        <f t="shared" si="80"/>
        <v>0.6036849232475423</v>
      </c>
      <c r="Z131" s="8">
        <f t="shared" si="81"/>
        <v>0.6036849232475423</v>
      </c>
      <c r="AA131" s="13">
        <f t="shared" si="127"/>
        <v>2.4171780428307477E-2</v>
      </c>
      <c r="AB131" s="5">
        <f t="shared" si="82"/>
        <v>2.4171780428307477E-2</v>
      </c>
      <c r="AC131" s="5"/>
      <c r="AD131" s="16">
        <f t="shared" si="83"/>
        <v>1</v>
      </c>
      <c r="AE131" s="10">
        <f t="shared" si="128"/>
        <v>0</v>
      </c>
      <c r="AF131">
        <f t="shared" si="84"/>
        <v>0</v>
      </c>
      <c r="AG131" s="13">
        <f t="shared" si="85"/>
        <v>0</v>
      </c>
      <c r="AH131" s="13"/>
      <c r="AI131" s="14">
        <f t="shared" si="86"/>
        <v>10</v>
      </c>
      <c r="AJ131" s="4">
        <f t="shared" si="87"/>
        <v>10</v>
      </c>
      <c r="AK131" s="4">
        <f t="shared" si="88"/>
        <v>10</v>
      </c>
      <c r="AL131" s="15">
        <f t="shared" si="89"/>
        <v>0</v>
      </c>
      <c r="AM131" s="7">
        <f t="shared" si="90"/>
        <v>0</v>
      </c>
      <c r="AN131" s="7">
        <f t="shared" si="142"/>
        <v>0</v>
      </c>
      <c r="AO131" s="15">
        <f t="shared" si="91"/>
        <v>0</v>
      </c>
      <c r="AP131" s="17">
        <f t="shared" si="92"/>
        <v>0</v>
      </c>
      <c r="AQ131" s="15">
        <f t="shared" si="93"/>
        <v>0</v>
      </c>
      <c r="AR131" s="15">
        <f t="shared" si="94"/>
        <v>0</v>
      </c>
      <c r="AS131" s="15"/>
      <c r="AT131" s="12">
        <f t="shared" si="129"/>
        <v>161.00000000000003</v>
      </c>
      <c r="AU131" s="12">
        <f t="shared" si="95"/>
        <v>15.741182115670526</v>
      </c>
      <c r="AV131" s="12">
        <f t="shared" si="96"/>
        <v>15.161668972851292</v>
      </c>
      <c r="AW131" s="12">
        <f t="shared" si="97"/>
        <v>15.161668972851292</v>
      </c>
      <c r="AX131" s="8"/>
      <c r="AY131" s="13">
        <f>INDEX(Klima!$B$1:$E$520,MATCH(Vandbalance!$F131,Klima!$B$1:$B$520,0),MATCH(Vandbalance!$AY$11,Klima!$B$1:$E$1,0))</f>
        <v>0</v>
      </c>
      <c r="AZ131" s="13">
        <f t="shared" si="130"/>
        <v>0</v>
      </c>
      <c r="BA131" s="13">
        <f t="shared" si="98"/>
        <v>0</v>
      </c>
      <c r="BC131" s="16">
        <f>INDEX(Klima!$B$1:$E$520,MATCH(Vandbalance!$F131,Klima!$B$1:$B$520,0),MATCH($BC$11,Klima!$B$1:$E$1,0))</f>
        <v>1.92405068874359</v>
      </c>
      <c r="BD131" s="16"/>
      <c r="BE131" s="16">
        <f t="shared" si="99"/>
        <v>0.57951314281923483</v>
      </c>
      <c r="BF131" s="16">
        <f t="shared" si="100"/>
        <v>1.3445375459243551</v>
      </c>
      <c r="BG131" s="16">
        <f t="shared" si="101"/>
        <v>0</v>
      </c>
      <c r="BH131" s="16">
        <f t="shared" si="102"/>
        <v>1.3445375459243551</v>
      </c>
      <c r="BI131" s="2"/>
      <c r="BJ131" s="16">
        <f t="shared" si="103"/>
        <v>0.57951314281923483</v>
      </c>
      <c r="BK131" s="5">
        <f t="shared" si="131"/>
        <v>0.61137999217069883</v>
      </c>
      <c r="BL131" s="5">
        <f t="shared" si="104"/>
        <v>0.61137999217069883</v>
      </c>
      <c r="BM131" s="5">
        <f t="shared" si="105"/>
        <v>15.137497192422984</v>
      </c>
      <c r="BN131" s="5">
        <f t="shared" si="132"/>
        <v>7.6950689231564777E-3</v>
      </c>
      <c r="BO131" s="5">
        <f t="shared" si="106"/>
        <v>15.741182115670526</v>
      </c>
      <c r="BP131" s="5">
        <f t="shared" si="107"/>
        <v>0.61137999217069883</v>
      </c>
      <c r="BQ131" s="5"/>
      <c r="BR131" s="16">
        <f t="shared" si="108"/>
        <v>0</v>
      </c>
      <c r="BS131" s="5">
        <f t="shared" si="109"/>
        <v>0</v>
      </c>
      <c r="BT131" s="5"/>
      <c r="BU131" s="13">
        <f t="shared" si="110"/>
        <v>0</v>
      </c>
      <c r="BV131" s="5">
        <f t="shared" si="111"/>
        <v>0</v>
      </c>
      <c r="BW131" s="5"/>
      <c r="BX131" s="13">
        <f t="shared" si="112"/>
        <v>0</v>
      </c>
      <c r="BY131" s="5"/>
      <c r="BZ131" s="16">
        <f t="shared" si="113"/>
        <v>0</v>
      </c>
      <c r="CA131" s="16"/>
      <c r="CB131" s="29">
        <f t="shared" si="114"/>
        <v>0</v>
      </c>
      <c r="CC131" s="28">
        <f t="shared" si="115"/>
        <v>0</v>
      </c>
      <c r="CD131" s="28"/>
      <c r="CE131" s="16">
        <f t="shared" si="116"/>
        <v>0</v>
      </c>
      <c r="CF131" s="31">
        <f t="shared" si="117"/>
        <v>0</v>
      </c>
      <c r="CG131" s="20"/>
      <c r="CH131" s="16">
        <f t="shared" si="118"/>
        <v>0</v>
      </c>
      <c r="CI131" s="2">
        <f t="shared" si="133"/>
        <v>0</v>
      </c>
      <c r="CJ131" s="5"/>
      <c r="CK131" s="13">
        <f t="shared" si="119"/>
        <v>0.57951314281923483</v>
      </c>
      <c r="CL131" s="13"/>
      <c r="CM131" s="13">
        <f t="shared" si="134"/>
        <v>0</v>
      </c>
      <c r="CN131" s="5">
        <f t="shared" si="120"/>
        <v>0</v>
      </c>
      <c r="CO131" s="5">
        <f t="shared" si="121"/>
        <v>0</v>
      </c>
      <c r="CP131" s="5"/>
      <c r="CQ131" s="13">
        <f t="shared" si="135"/>
        <v>0</v>
      </c>
      <c r="CR131" s="5">
        <f t="shared" si="122"/>
        <v>0</v>
      </c>
      <c r="CS131" s="5">
        <f t="shared" si="123"/>
        <v>0</v>
      </c>
      <c r="CT131" s="5"/>
      <c r="CU131" t="e">
        <f>INDEX(Tilladeligt_underskud,MATCH('Afgrødemodel 1'!$AU$2,Konstanter!$A$75:$A$90,0),MATCH('Afgrødemodel 1'!M127,Konstanter!$B$73:$F$73,0))</f>
        <v>#N/A</v>
      </c>
      <c r="CV131" t="e">
        <f>INDEX(Utilladeligt_underskud,MATCH('Afgrødemodel 1'!$AU$2,Konstanter!$I$75:$I$90,0),MATCH('Afgrødemodel 1'!M127,Konstanter!$J$73:$N$73,0))</f>
        <v>#N/A</v>
      </c>
      <c r="CW131" t="e">
        <f t="shared" si="136"/>
        <v>#N/A</v>
      </c>
      <c r="CX131" t="e">
        <f t="shared" si="137"/>
        <v>#N/A</v>
      </c>
      <c r="CY131" s="8">
        <f t="shared" si="138"/>
        <v>10</v>
      </c>
      <c r="CZ131" s="8">
        <f t="shared" si="139"/>
        <v>155.83833102714874</v>
      </c>
      <c r="DA131" s="8">
        <f t="shared" si="140"/>
        <v>155.83833102714874</v>
      </c>
    </row>
    <row r="132" spans="4:105" x14ac:dyDescent="0.2">
      <c r="D132" s="18">
        <f t="shared" si="141"/>
        <v>43309</v>
      </c>
      <c r="E132" s="18" t="str">
        <f>IF(G132=1,'Ark4'!$C$4,IF(G132=2,'Ark4'!$C$5,IF(G132=3,'Ark4'!$C$6,IF(G132=4,'Ark4'!$C$7,""))))</f>
        <v>Vårbyg</v>
      </c>
      <c r="F132" s="8">
        <f t="shared" si="124"/>
        <v>43309</v>
      </c>
      <c r="G132" s="2">
        <f>IF(AND($D132&gt;='Ark4'!$D$4,Vandbalance!$D132&lt;='Ark4'!$E$4),1,IF(AND(Vandbalance!$D132&gt;='Ark4'!$D$5,Vandbalance!$D132&lt;='Ark4'!$E$5),2,IF(AND(Vandbalance!$D132&gt;='Ark4'!$D$6,Vandbalance!$D132&lt;='Ark4'!$E$6),3,IF(AND(Vandbalance!$D132&gt;='Ark4'!$D$7,Vandbalance!$D132&lt;='Ark4'!$E$7),4,""))))</f>
        <v>1</v>
      </c>
      <c r="H132" s="2">
        <f t="shared" si="125"/>
        <v>2</v>
      </c>
      <c r="I132" s="2">
        <f>IF(G132=1,VLOOKUP($D132,'Afgrødemodel 1'!$AA$10:$AB$405,2,FALSE),IF(G132=2,VLOOKUP($D132,'Afgrødemodel 2'!$AA$10:$AB$405,2,FALSE),IF(G132=3,VLOOKUP($D132,'Afgrødemodel 3'!$AA$10:$AB$405,2,FALSE),IF(G132=4,VLOOKUP($D132,'Afgrødemodel 4'!$AA$10:$AB$405,2,FALSE),""))))</f>
        <v>0</v>
      </c>
      <c r="J132" s="2">
        <f>IF(G132=1,VLOOKUP($D132,'Afgrødemodel 1'!$AH$10:$AJ$405,3,FALSE),IF(G132=2,VLOOKUP($D132,'Afgrødemodel 2'!$AH$10:$AJ$405,3,FALSE),IF(G132=3,VLOOKUP($D132,'Afgrødemodel 3'!$AH$10:$AJ$405,3,FALSE),IF(G132=4,VLOOKUP($D132,'Afgrødemodel 4'!$AH$10:$AJ$405,3,FALSE),0))))</f>
        <v>2</v>
      </c>
      <c r="K132" s="2">
        <f>IF(G132=1,VLOOKUP($D132,'Afgrødemodel 1'!$AQ$10:$AR$405,2,FALSE),IF(G132=2,VLOOKUP($D132,'Afgrødemodel 2'!$AQ$10:$AR$405,2,FALSE),IF(G132=3,VLOOKUP($D132,'Afgrødemodel 3'!$AQ$10:$AR$405,2,FALSE),IF(G132=4,VLOOKUP($D132,'Afgrødemodel 4'!$AQ$10:$AR$405,2,FALSE),0))))</f>
        <v>0</v>
      </c>
      <c r="L132">
        <f>IF('Afgrødemodel 1'!$BB$4=0,300,'Afgrødemodel 1'!$BB$4)</f>
        <v>300</v>
      </c>
      <c r="M132">
        <f>IF(G132=1,MIN('Afgrødemodel 1'!$AW$44,'Afgrødemodel 1'!$AW$48),IF(G132=2,MIN('Afgrødemodel 2'!$AW$44,'Afgrødemodel 2'!$AW$48),IF(G132=3,MIN('Afgrødemodel 3'!$AW$44,'Afgrødemodel 3'!$AW$48),IF(G132=4,MIN('Afgrødemodel 4'!$AW$44,'Afgrødemodel 4'!$AW$48),""))))</f>
        <v>900</v>
      </c>
      <c r="N132" s="13">
        <f t="shared" si="72"/>
        <v>0</v>
      </c>
      <c r="O132" s="5">
        <f t="shared" si="73"/>
        <v>8.6653881106048356</v>
      </c>
      <c r="P132" s="13">
        <f t="shared" si="74"/>
        <v>8.6653881106048356</v>
      </c>
      <c r="Q132" s="13">
        <f t="shared" si="75"/>
        <v>0</v>
      </c>
      <c r="R132" s="20"/>
      <c r="S132" s="13">
        <f t="shared" si="76"/>
        <v>0</v>
      </c>
      <c r="T132" s="13">
        <f t="shared" si="77"/>
        <v>8.6653881106048356</v>
      </c>
      <c r="U132" s="13">
        <f t="shared" si="78"/>
        <v>0</v>
      </c>
      <c r="V132" s="5">
        <f t="shared" si="79"/>
        <v>8.6653881106048356</v>
      </c>
      <c r="W132" s="5"/>
      <c r="X132" s="10">
        <f t="shared" si="126"/>
        <v>10</v>
      </c>
      <c r="Y132" s="12">
        <f t="shared" si="80"/>
        <v>9.2141717804283072</v>
      </c>
      <c r="Z132" s="8">
        <f t="shared" si="81"/>
        <v>9.2141717804283072</v>
      </c>
      <c r="AA132" s="13">
        <f t="shared" si="127"/>
        <v>8.6895598910331433</v>
      </c>
      <c r="AB132" s="5">
        <f t="shared" si="82"/>
        <v>8.6895598910331433</v>
      </c>
      <c r="AC132" s="5"/>
      <c r="AD132" s="16">
        <f t="shared" si="83"/>
        <v>1</v>
      </c>
      <c r="AE132" s="10">
        <f t="shared" si="128"/>
        <v>1</v>
      </c>
      <c r="AF132">
        <f t="shared" si="84"/>
        <v>10.19</v>
      </c>
      <c r="AG132" s="13">
        <f t="shared" si="85"/>
        <v>0</v>
      </c>
      <c r="AH132" s="13"/>
      <c r="AI132" s="14">
        <f t="shared" si="86"/>
        <v>10</v>
      </c>
      <c r="AJ132" s="4">
        <f t="shared" si="87"/>
        <v>10</v>
      </c>
      <c r="AK132" s="4">
        <f t="shared" si="88"/>
        <v>10</v>
      </c>
      <c r="AL132" s="15">
        <f t="shared" si="89"/>
        <v>0</v>
      </c>
      <c r="AM132" s="7">
        <f t="shared" si="90"/>
        <v>0</v>
      </c>
      <c r="AN132" s="7">
        <f t="shared" si="142"/>
        <v>0</v>
      </c>
      <c r="AO132" s="15">
        <f t="shared" si="91"/>
        <v>9.19</v>
      </c>
      <c r="AP132" s="17">
        <f t="shared" si="92"/>
        <v>8.6653881106048356</v>
      </c>
      <c r="AQ132" s="15">
        <f t="shared" si="93"/>
        <v>8.6653881106048356</v>
      </c>
      <c r="AR132" s="15">
        <f t="shared" si="94"/>
        <v>8.6653881106048356</v>
      </c>
      <c r="AS132" s="15"/>
      <c r="AT132" s="12">
        <f t="shared" si="129"/>
        <v>161.00000000000003</v>
      </c>
      <c r="AU132" s="12">
        <f t="shared" si="95"/>
        <v>15.161668972851292</v>
      </c>
      <c r="AV132" s="12">
        <f t="shared" si="96"/>
        <v>15.16166897285129</v>
      </c>
      <c r="AW132" s="12">
        <f t="shared" si="97"/>
        <v>15.16166897285129</v>
      </c>
      <c r="AX132" s="8"/>
      <c r="AY132" s="13">
        <f>INDEX(Klima!$B$1:$E$520,MATCH(Vandbalance!$F132,Klima!$B$1:$B$520,0),MATCH(Vandbalance!$AY$11,Klima!$B$1:$E$1,0))</f>
        <v>10.19</v>
      </c>
      <c r="AZ132" s="13">
        <f t="shared" si="130"/>
        <v>-10.19</v>
      </c>
      <c r="BA132" s="13">
        <f t="shared" si="98"/>
        <v>9.19</v>
      </c>
      <c r="BC132" s="16">
        <f>INDEX(Klima!$B$1:$E$520,MATCH(Vandbalance!$F132,Klima!$B$1:$B$520,0),MATCH($BC$11,Klima!$B$1:$E$1,0))</f>
        <v>1.7417721748352</v>
      </c>
      <c r="BD132" s="16"/>
      <c r="BE132" s="16">
        <f t="shared" si="99"/>
        <v>0.52461188939516357</v>
      </c>
      <c r="BF132" s="16">
        <f t="shared" si="100"/>
        <v>1.2171602854400363</v>
      </c>
      <c r="BG132" s="16">
        <f t="shared" si="101"/>
        <v>0</v>
      </c>
      <c r="BH132" s="16">
        <f t="shared" si="102"/>
        <v>1.2171602854400363</v>
      </c>
      <c r="BI132" s="2"/>
      <c r="BJ132" s="16">
        <f t="shared" si="103"/>
        <v>0.52461188939516357</v>
      </c>
      <c r="BK132" s="5">
        <f t="shared" si="131"/>
        <v>9.2211378427114923</v>
      </c>
      <c r="BL132" s="5">
        <f t="shared" si="104"/>
        <v>9.2211378427114923</v>
      </c>
      <c r="BM132" s="5">
        <f t="shared" si="105"/>
        <v>15.137497192422986</v>
      </c>
      <c r="BN132" s="5">
        <f t="shared" si="132"/>
        <v>6.966062283185092E-3</v>
      </c>
      <c r="BO132" s="5">
        <f t="shared" si="106"/>
        <v>24.351668972851293</v>
      </c>
      <c r="BP132" s="5">
        <f t="shared" si="107"/>
        <v>9.2211378427114923</v>
      </c>
      <c r="BQ132" s="5"/>
      <c r="BR132" s="16">
        <f t="shared" si="108"/>
        <v>0</v>
      </c>
      <c r="BS132" s="5">
        <f t="shared" si="109"/>
        <v>0</v>
      </c>
      <c r="BT132" s="5"/>
      <c r="BU132" s="13">
        <f t="shared" si="110"/>
        <v>1</v>
      </c>
      <c r="BV132" s="5">
        <f t="shared" si="111"/>
        <v>1</v>
      </c>
      <c r="BW132" s="5"/>
      <c r="BX132" s="13">
        <f t="shared" si="112"/>
        <v>1</v>
      </c>
      <c r="BY132" s="5"/>
      <c r="BZ132" s="16">
        <f t="shared" si="113"/>
        <v>0</v>
      </c>
      <c r="CA132" s="16"/>
      <c r="CB132" s="29">
        <f t="shared" si="114"/>
        <v>0</v>
      </c>
      <c r="CC132" s="28">
        <f t="shared" si="115"/>
        <v>8.6653881106048356</v>
      </c>
      <c r="CD132" s="28"/>
      <c r="CE132" s="16">
        <f t="shared" si="116"/>
        <v>0</v>
      </c>
      <c r="CF132" s="31">
        <f t="shared" si="117"/>
        <v>8.6653881106048356</v>
      </c>
      <c r="CG132" s="20"/>
      <c r="CH132" s="16">
        <f t="shared" si="118"/>
        <v>0</v>
      </c>
      <c r="CI132" s="2">
        <f t="shared" si="133"/>
        <v>0</v>
      </c>
      <c r="CJ132" s="5"/>
      <c r="CK132" s="13">
        <f t="shared" si="119"/>
        <v>1.5246118893951635</v>
      </c>
      <c r="CL132" s="13"/>
      <c r="CM132" s="13">
        <f t="shared" si="134"/>
        <v>0</v>
      </c>
      <c r="CN132" s="5">
        <f t="shared" si="120"/>
        <v>0</v>
      </c>
      <c r="CO132" s="5">
        <f t="shared" si="121"/>
        <v>0</v>
      </c>
      <c r="CP132" s="5"/>
      <c r="CQ132" s="13">
        <f t="shared" si="135"/>
        <v>0</v>
      </c>
      <c r="CR132" s="5">
        <f t="shared" si="122"/>
        <v>0</v>
      </c>
      <c r="CS132" s="5">
        <f t="shared" si="123"/>
        <v>0</v>
      </c>
      <c r="CT132" s="5"/>
      <c r="CU132" t="e">
        <f>INDEX(Tilladeligt_underskud,MATCH('Afgrødemodel 1'!$AU$2,Konstanter!$A$75:$A$90,0),MATCH('Afgrødemodel 1'!M128,Konstanter!$B$73:$F$73,0))</f>
        <v>#N/A</v>
      </c>
      <c r="CV132" t="e">
        <f>INDEX(Utilladeligt_underskud,MATCH('Afgrødemodel 1'!$AU$2,Konstanter!$I$75:$I$90,0),MATCH('Afgrødemodel 1'!M128,Konstanter!$J$73:$N$73,0))</f>
        <v>#N/A</v>
      </c>
      <c r="CW132" t="e">
        <f t="shared" si="136"/>
        <v>#N/A</v>
      </c>
      <c r="CX132" t="e">
        <f t="shared" si="137"/>
        <v>#N/A</v>
      </c>
      <c r="CY132" s="8">
        <f t="shared" si="138"/>
        <v>1.3346118893951644</v>
      </c>
      <c r="CZ132" s="8">
        <f t="shared" si="139"/>
        <v>147.17294291654389</v>
      </c>
      <c r="DA132" s="8">
        <f t="shared" si="140"/>
        <v>147.17294291654389</v>
      </c>
    </row>
    <row r="133" spans="4:105" x14ac:dyDescent="0.2">
      <c r="D133" s="18">
        <f t="shared" si="141"/>
        <v>43310</v>
      </c>
      <c r="E133" s="18" t="str">
        <f>IF(G133=1,'Ark4'!$C$4,IF(G133=2,'Ark4'!$C$5,IF(G133=3,'Ark4'!$C$6,IF(G133=4,'Ark4'!$C$7,""))))</f>
        <v>Vårbyg</v>
      </c>
      <c r="F133" s="8">
        <f t="shared" si="124"/>
        <v>43310</v>
      </c>
      <c r="G133" s="2">
        <f>IF(AND($D133&gt;='Ark4'!$D$4,Vandbalance!$D133&lt;='Ark4'!$E$4),1,IF(AND(Vandbalance!$D133&gt;='Ark4'!$D$5,Vandbalance!$D133&lt;='Ark4'!$E$5),2,IF(AND(Vandbalance!$D133&gt;='Ark4'!$D$6,Vandbalance!$D133&lt;='Ark4'!$E$6),3,IF(AND(Vandbalance!$D133&gt;='Ark4'!$D$7,Vandbalance!$D133&lt;='Ark4'!$E$7),4,""))))</f>
        <v>1</v>
      </c>
      <c r="H133" s="2">
        <f t="shared" si="125"/>
        <v>2</v>
      </c>
      <c r="I133" s="2">
        <f>IF(G133=1,VLOOKUP($D133,'Afgrødemodel 1'!$AA$10:$AB$405,2,FALSE),IF(G133=2,VLOOKUP($D133,'Afgrødemodel 2'!$AA$10:$AB$405,2,FALSE),IF(G133=3,VLOOKUP($D133,'Afgrødemodel 3'!$AA$10:$AB$405,2,FALSE),IF(G133=4,VLOOKUP($D133,'Afgrødemodel 4'!$AA$10:$AB$405,2,FALSE),""))))</f>
        <v>0</v>
      </c>
      <c r="J133" s="2">
        <f>IF(G133=1,VLOOKUP($D133,'Afgrødemodel 1'!$AH$10:$AJ$405,3,FALSE),IF(G133=2,VLOOKUP($D133,'Afgrødemodel 2'!$AH$10:$AJ$405,3,FALSE),IF(G133=3,VLOOKUP($D133,'Afgrødemodel 3'!$AH$10:$AJ$405,3,FALSE),IF(G133=4,VLOOKUP($D133,'Afgrødemodel 4'!$AH$10:$AJ$405,3,FALSE),0))))</f>
        <v>2</v>
      </c>
      <c r="K133" s="2">
        <f>IF(G133=1,VLOOKUP($D133,'Afgrødemodel 1'!$AQ$10:$AR$405,2,FALSE),IF(G133=2,VLOOKUP($D133,'Afgrødemodel 2'!$AQ$10:$AR$405,2,FALSE),IF(G133=3,VLOOKUP($D133,'Afgrødemodel 3'!$AQ$10:$AR$405,2,FALSE),IF(G133=4,VLOOKUP($D133,'Afgrødemodel 4'!$AQ$10:$AR$405,2,FALSE),0))))</f>
        <v>0</v>
      </c>
      <c r="L133">
        <f>IF('Afgrødemodel 1'!$BB$4=0,300,'Afgrødemodel 1'!$BB$4)</f>
        <v>300</v>
      </c>
      <c r="M133">
        <f>IF(G133=1,MIN('Afgrødemodel 1'!$AW$44,'Afgrødemodel 1'!$AW$48),IF(G133=2,MIN('Afgrødemodel 2'!$AW$44,'Afgrødemodel 2'!$AW$48),IF(G133=3,MIN('Afgrødemodel 3'!$AW$44,'Afgrødemodel 3'!$AW$48),IF(G133=4,MIN('Afgrødemodel 4'!$AW$44,'Afgrødemodel 4'!$AW$48),""))))</f>
        <v>900</v>
      </c>
      <c r="N133" s="13">
        <f t="shared" si="72"/>
        <v>0</v>
      </c>
      <c r="O133" s="5">
        <f t="shared" si="73"/>
        <v>0</v>
      </c>
      <c r="P133" s="13">
        <f t="shared" si="74"/>
        <v>0</v>
      </c>
      <c r="Q133" s="13">
        <f t="shared" si="75"/>
        <v>0</v>
      </c>
      <c r="R133" s="20"/>
      <c r="S133" s="13">
        <f t="shared" si="76"/>
        <v>0</v>
      </c>
      <c r="T133" s="13">
        <f t="shared" si="77"/>
        <v>0</v>
      </c>
      <c r="U133" s="13">
        <f t="shared" si="78"/>
        <v>0</v>
      </c>
      <c r="V133" s="5">
        <f t="shared" si="79"/>
        <v>0</v>
      </c>
      <c r="W133" s="5"/>
      <c r="X133" s="10">
        <f t="shared" si="126"/>
        <v>10</v>
      </c>
      <c r="Y133" s="12">
        <f t="shared" si="80"/>
        <v>8.6895598910331433</v>
      </c>
      <c r="Z133" s="8">
        <f t="shared" si="81"/>
        <v>8.6895598910331433</v>
      </c>
      <c r="AA133" s="13">
        <f t="shared" si="127"/>
        <v>8.5671758656425911</v>
      </c>
      <c r="AB133" s="5">
        <f t="shared" si="82"/>
        <v>8.5671758656425911</v>
      </c>
      <c r="AC133" s="5"/>
      <c r="AD133" s="16">
        <f t="shared" si="83"/>
        <v>1</v>
      </c>
      <c r="AE133" s="10">
        <f t="shared" si="128"/>
        <v>0.18</v>
      </c>
      <c r="AF133">
        <f t="shared" si="84"/>
        <v>0.18</v>
      </c>
      <c r="AG133" s="13">
        <f t="shared" si="85"/>
        <v>0</v>
      </c>
      <c r="AH133" s="13"/>
      <c r="AI133" s="14">
        <f t="shared" si="86"/>
        <v>10</v>
      </c>
      <c r="AJ133" s="4">
        <f t="shared" si="87"/>
        <v>10</v>
      </c>
      <c r="AK133" s="4">
        <f t="shared" si="88"/>
        <v>10</v>
      </c>
      <c r="AL133" s="15">
        <f t="shared" si="89"/>
        <v>8.6653881106048356</v>
      </c>
      <c r="AM133" s="7">
        <f t="shared" si="90"/>
        <v>8.6653881106048356</v>
      </c>
      <c r="AN133" s="7">
        <f t="shared" si="142"/>
        <v>8.6653881106048356</v>
      </c>
      <c r="AO133" s="15">
        <f t="shared" si="91"/>
        <v>8.6653881106048356</v>
      </c>
      <c r="AP133" s="17">
        <f t="shared" si="92"/>
        <v>8.5430040852142834</v>
      </c>
      <c r="AQ133" s="15">
        <f t="shared" si="93"/>
        <v>8.5430040852142834</v>
      </c>
      <c r="AR133" s="15">
        <f t="shared" si="94"/>
        <v>8.5430040852142834</v>
      </c>
      <c r="AS133" s="15"/>
      <c r="AT133" s="12">
        <f t="shared" si="129"/>
        <v>161.00000000000003</v>
      </c>
      <c r="AU133" s="12">
        <f t="shared" si="95"/>
        <v>15.16166897285129</v>
      </c>
      <c r="AV133" s="12">
        <f t="shared" si="96"/>
        <v>15.16166897285129</v>
      </c>
      <c r="AW133" s="12">
        <f t="shared" si="97"/>
        <v>15.16166897285129</v>
      </c>
      <c r="AX133" s="8"/>
      <c r="AY133" s="13">
        <f>INDEX(Klima!$B$1:$E$520,MATCH(Vandbalance!$F133,Klima!$B$1:$B$520,0),MATCH(Vandbalance!$AY$11,Klima!$B$1:$E$1,0))</f>
        <v>0.18</v>
      </c>
      <c r="AZ133" s="13">
        <f t="shared" si="130"/>
        <v>-0.18</v>
      </c>
      <c r="BA133" s="13">
        <f t="shared" si="98"/>
        <v>0</v>
      </c>
      <c r="BC133" s="16">
        <f>INDEX(Klima!$B$1:$E$520,MATCH(Vandbalance!$F133,Klima!$B$1:$B$520,0),MATCH($BC$11,Klima!$B$1:$E$1,0))</f>
        <v>0.406329125165939</v>
      </c>
      <c r="BD133" s="16"/>
      <c r="BE133" s="16">
        <f t="shared" si="99"/>
        <v>0.12238402539055147</v>
      </c>
      <c r="BF133" s="16">
        <f t="shared" si="100"/>
        <v>0.28394509977538751</v>
      </c>
      <c r="BG133" s="16">
        <f t="shared" si="101"/>
        <v>0</v>
      </c>
      <c r="BH133" s="16">
        <f t="shared" si="102"/>
        <v>0.28394509977538751</v>
      </c>
      <c r="BI133" s="2"/>
      <c r="BJ133" s="16">
        <f t="shared" si="103"/>
        <v>0.12238402539055147</v>
      </c>
      <c r="BK133" s="5">
        <f t="shared" si="131"/>
        <v>8.6911849680864304</v>
      </c>
      <c r="BL133" s="5">
        <f t="shared" si="104"/>
        <v>8.6911849680864304</v>
      </c>
      <c r="BM133" s="5">
        <f t="shared" si="105"/>
        <v>15.137497192422982</v>
      </c>
      <c r="BN133" s="5">
        <f t="shared" si="132"/>
        <v>1.6250770532867504E-3</v>
      </c>
      <c r="BO133" s="5">
        <f t="shared" si="106"/>
        <v>23.827057083456125</v>
      </c>
      <c r="BP133" s="5">
        <f t="shared" si="107"/>
        <v>8.6911849680864304</v>
      </c>
      <c r="BQ133" s="5"/>
      <c r="BR133" s="16">
        <f t="shared" si="108"/>
        <v>0</v>
      </c>
      <c r="BS133" s="5">
        <f t="shared" si="109"/>
        <v>0</v>
      </c>
      <c r="BT133" s="5"/>
      <c r="BU133" s="13">
        <f t="shared" si="110"/>
        <v>0.18</v>
      </c>
      <c r="BV133" s="5">
        <f t="shared" si="111"/>
        <v>0.18</v>
      </c>
      <c r="BW133" s="5"/>
      <c r="BX133" s="13">
        <f t="shared" si="112"/>
        <v>0.18</v>
      </c>
      <c r="BY133" s="5"/>
      <c r="BZ133" s="16">
        <f t="shared" si="113"/>
        <v>0</v>
      </c>
      <c r="CA133" s="16"/>
      <c r="CB133" s="29">
        <f t="shared" si="114"/>
        <v>0</v>
      </c>
      <c r="CC133" s="28">
        <f t="shared" si="115"/>
        <v>0</v>
      </c>
      <c r="CD133" s="28"/>
      <c r="CE133" s="16">
        <f t="shared" si="116"/>
        <v>0</v>
      </c>
      <c r="CF133" s="31">
        <f t="shared" si="117"/>
        <v>8.5430040852142834</v>
      </c>
      <c r="CG133" s="20"/>
      <c r="CH133" s="16">
        <f t="shared" si="118"/>
        <v>0</v>
      </c>
      <c r="CI133" s="2">
        <f t="shared" si="133"/>
        <v>0</v>
      </c>
      <c r="CJ133" s="5"/>
      <c r="CK133" s="13">
        <f t="shared" si="119"/>
        <v>0.30238402539055148</v>
      </c>
      <c r="CL133" s="13"/>
      <c r="CM133" s="13">
        <f t="shared" si="134"/>
        <v>0</v>
      </c>
      <c r="CN133" s="5">
        <f t="shared" si="120"/>
        <v>0</v>
      </c>
      <c r="CO133" s="5">
        <f t="shared" si="121"/>
        <v>0</v>
      </c>
      <c r="CP133" s="5"/>
      <c r="CQ133" s="13">
        <f t="shared" si="135"/>
        <v>0</v>
      </c>
      <c r="CR133" s="5">
        <f t="shared" si="122"/>
        <v>0</v>
      </c>
      <c r="CS133" s="5">
        <f t="shared" si="123"/>
        <v>0</v>
      </c>
      <c r="CT133" s="5"/>
      <c r="CU133" t="e">
        <f>INDEX(Tilladeligt_underskud,MATCH('Afgrødemodel 1'!$AU$2,Konstanter!$A$75:$A$90,0),MATCH('Afgrødemodel 1'!M129,Konstanter!$B$73:$F$73,0))</f>
        <v>#N/A</v>
      </c>
      <c r="CV133" t="e">
        <f>INDEX(Utilladeligt_underskud,MATCH('Afgrødemodel 1'!$AU$2,Konstanter!$I$75:$I$90,0),MATCH('Afgrødemodel 1'!M129,Konstanter!$J$73:$N$73,0))</f>
        <v>#N/A</v>
      </c>
      <c r="CW133" t="e">
        <f t="shared" si="136"/>
        <v>#N/A</v>
      </c>
      <c r="CX133" t="e">
        <f t="shared" si="137"/>
        <v>#N/A</v>
      </c>
      <c r="CY133" s="8">
        <f t="shared" si="138"/>
        <v>1.4569959147857166</v>
      </c>
      <c r="CZ133" s="8">
        <f t="shared" si="139"/>
        <v>147.29532694193446</v>
      </c>
      <c r="DA133" s="8">
        <f t="shared" si="140"/>
        <v>147.29532694193446</v>
      </c>
    </row>
    <row r="134" spans="4:105" x14ac:dyDescent="0.2">
      <c r="D134" s="18">
        <f t="shared" si="141"/>
        <v>43311</v>
      </c>
      <c r="E134" s="18" t="str">
        <f>IF(G134=1,'Ark4'!$C$4,IF(G134=2,'Ark4'!$C$5,IF(G134=3,'Ark4'!$C$6,IF(G134=4,'Ark4'!$C$7,""))))</f>
        <v>Vårbyg</v>
      </c>
      <c r="F134" s="8">
        <f t="shared" si="124"/>
        <v>43311</v>
      </c>
      <c r="G134" s="2">
        <f>IF(AND($D134&gt;='Ark4'!$D$4,Vandbalance!$D134&lt;='Ark4'!$E$4),1,IF(AND(Vandbalance!$D134&gt;='Ark4'!$D$5,Vandbalance!$D134&lt;='Ark4'!$E$5),2,IF(AND(Vandbalance!$D134&gt;='Ark4'!$D$6,Vandbalance!$D134&lt;='Ark4'!$E$6),3,IF(AND(Vandbalance!$D134&gt;='Ark4'!$D$7,Vandbalance!$D134&lt;='Ark4'!$E$7),4,""))))</f>
        <v>1</v>
      </c>
      <c r="H134" s="2">
        <f t="shared" si="125"/>
        <v>2</v>
      </c>
      <c r="I134" s="2">
        <f>IF(G134=1,VLOOKUP($D134,'Afgrødemodel 1'!$AA$10:$AB$405,2,FALSE),IF(G134=2,VLOOKUP($D134,'Afgrødemodel 2'!$AA$10:$AB$405,2,FALSE),IF(G134=3,VLOOKUP($D134,'Afgrødemodel 3'!$AA$10:$AB$405,2,FALSE),IF(G134=4,VLOOKUP($D134,'Afgrødemodel 4'!$AA$10:$AB$405,2,FALSE),""))))</f>
        <v>0</v>
      </c>
      <c r="J134" s="2">
        <f>IF(G134=1,VLOOKUP($D134,'Afgrødemodel 1'!$AH$10:$AJ$405,3,FALSE),IF(G134=2,VLOOKUP($D134,'Afgrødemodel 2'!$AH$10:$AJ$405,3,FALSE),IF(G134=3,VLOOKUP($D134,'Afgrødemodel 3'!$AH$10:$AJ$405,3,FALSE),IF(G134=4,VLOOKUP($D134,'Afgrødemodel 4'!$AH$10:$AJ$405,3,FALSE),0))))</f>
        <v>2</v>
      </c>
      <c r="K134" s="2">
        <f>IF(G134=1,VLOOKUP($D134,'Afgrødemodel 1'!$AQ$10:$AR$405,2,FALSE),IF(G134=2,VLOOKUP($D134,'Afgrødemodel 2'!$AQ$10:$AR$405,2,FALSE),IF(G134=3,VLOOKUP($D134,'Afgrødemodel 3'!$AQ$10:$AR$405,2,FALSE),IF(G134=4,VLOOKUP($D134,'Afgrødemodel 4'!$AQ$10:$AR$405,2,FALSE),0))))</f>
        <v>0</v>
      </c>
      <c r="L134">
        <f>IF('Afgrødemodel 1'!$BB$4=0,300,'Afgrødemodel 1'!$BB$4)</f>
        <v>300</v>
      </c>
      <c r="M134">
        <f>IF(G134=1,MIN('Afgrødemodel 1'!$AW$44,'Afgrødemodel 1'!$AW$48),IF(G134=2,MIN('Afgrødemodel 2'!$AW$44,'Afgrødemodel 2'!$AW$48),IF(G134=3,MIN('Afgrødemodel 3'!$AW$44,'Afgrødemodel 3'!$AW$48),IF(G134=4,MIN('Afgrødemodel 4'!$AW$44,'Afgrødemodel 4'!$AW$48),""))))</f>
        <v>900</v>
      </c>
      <c r="N134" s="13">
        <f t="shared" si="72"/>
        <v>0</v>
      </c>
      <c r="O134" s="5">
        <f t="shared" si="73"/>
        <v>0</v>
      </c>
      <c r="P134" s="13">
        <f t="shared" si="74"/>
        <v>0</v>
      </c>
      <c r="Q134" s="13">
        <f t="shared" si="75"/>
        <v>0</v>
      </c>
      <c r="R134" s="20"/>
      <c r="S134" s="13">
        <f t="shared" si="76"/>
        <v>0</v>
      </c>
      <c r="T134" s="13">
        <f t="shared" si="77"/>
        <v>0</v>
      </c>
      <c r="U134" s="13">
        <f t="shared" si="78"/>
        <v>0</v>
      </c>
      <c r="V134" s="5">
        <f t="shared" si="79"/>
        <v>0</v>
      </c>
      <c r="W134" s="5"/>
      <c r="X134" s="10">
        <f t="shared" si="126"/>
        <v>10</v>
      </c>
      <c r="Y134" s="12">
        <f t="shared" si="80"/>
        <v>8.5671758656425911</v>
      </c>
      <c r="Z134" s="8">
        <f t="shared" si="81"/>
        <v>8.5671758656425911</v>
      </c>
      <c r="AA134" s="13">
        <f t="shared" si="127"/>
        <v>8.3353706192864454</v>
      </c>
      <c r="AB134" s="5">
        <f t="shared" si="82"/>
        <v>8.3353706192864454</v>
      </c>
      <c r="AC134" s="5"/>
      <c r="AD134" s="16">
        <f t="shared" si="83"/>
        <v>1</v>
      </c>
      <c r="AE134" s="10">
        <f t="shared" si="128"/>
        <v>0.05</v>
      </c>
      <c r="AF134">
        <f t="shared" si="84"/>
        <v>0.05</v>
      </c>
      <c r="AG134" s="13">
        <f t="shared" si="85"/>
        <v>0</v>
      </c>
      <c r="AH134" s="13"/>
      <c r="AI134" s="14">
        <f t="shared" si="86"/>
        <v>10</v>
      </c>
      <c r="AJ134" s="4">
        <f t="shared" si="87"/>
        <v>10</v>
      </c>
      <c r="AK134" s="4">
        <f t="shared" si="88"/>
        <v>10</v>
      </c>
      <c r="AL134" s="15">
        <f t="shared" si="89"/>
        <v>8.5430040852142834</v>
      </c>
      <c r="AM134" s="7">
        <f t="shared" si="90"/>
        <v>8.5430040852142834</v>
      </c>
      <c r="AN134" s="7">
        <f t="shared" si="142"/>
        <v>8.5430040852142834</v>
      </c>
      <c r="AO134" s="15">
        <f t="shared" si="91"/>
        <v>8.5430040852142834</v>
      </c>
      <c r="AP134" s="17">
        <f t="shared" si="92"/>
        <v>8.3111988388581377</v>
      </c>
      <c r="AQ134" s="15">
        <f t="shared" si="93"/>
        <v>8.3111988388581377</v>
      </c>
      <c r="AR134" s="15">
        <f t="shared" si="94"/>
        <v>8.3111988388581377</v>
      </c>
      <c r="AS134" s="15"/>
      <c r="AT134" s="12">
        <f t="shared" si="129"/>
        <v>161.00000000000003</v>
      </c>
      <c r="AU134" s="12">
        <f t="shared" si="95"/>
        <v>15.16166897285129</v>
      </c>
      <c r="AV134" s="12">
        <f t="shared" si="96"/>
        <v>15.16166897285129</v>
      </c>
      <c r="AW134" s="12">
        <f t="shared" si="97"/>
        <v>15.16166897285129</v>
      </c>
      <c r="AX134" s="8"/>
      <c r="AY134" s="13">
        <f>INDEX(Klima!$B$1:$E$520,MATCH(Vandbalance!$F134,Klima!$B$1:$B$520,0),MATCH(Vandbalance!$AY$11,Klima!$B$1:$E$1,0))</f>
        <v>0.05</v>
      </c>
      <c r="AZ134" s="13">
        <f t="shared" si="130"/>
        <v>-0.05</v>
      </c>
      <c r="BA134" s="13">
        <f t="shared" si="98"/>
        <v>0</v>
      </c>
      <c r="BC134" s="16">
        <f>INDEX(Klima!$B$1:$E$520,MATCH(Vandbalance!$F134,Klima!$B$1:$B$520,0),MATCH($BC$11,Klima!$B$1:$E$1,0))</f>
        <v>0.76962023973464899</v>
      </c>
      <c r="BD134" s="16"/>
      <c r="BE134" s="16">
        <f t="shared" si="99"/>
        <v>0.23180524635614555</v>
      </c>
      <c r="BF134" s="16">
        <f t="shared" si="100"/>
        <v>0.53781499337850347</v>
      </c>
      <c r="BG134" s="16">
        <f t="shared" si="101"/>
        <v>0</v>
      </c>
      <c r="BH134" s="16">
        <f t="shared" si="102"/>
        <v>0.53781499337850347</v>
      </c>
      <c r="BI134" s="2"/>
      <c r="BJ134" s="16">
        <f t="shared" si="103"/>
        <v>0.23180524635614555</v>
      </c>
      <c r="BK134" s="5">
        <f t="shared" si="131"/>
        <v>8.5702538930688235</v>
      </c>
      <c r="BL134" s="5">
        <f t="shared" si="104"/>
        <v>8.5702538930688235</v>
      </c>
      <c r="BM134" s="5">
        <f t="shared" si="105"/>
        <v>15.137497192422982</v>
      </c>
      <c r="BN134" s="5">
        <f t="shared" si="132"/>
        <v>3.0780274262325177E-3</v>
      </c>
      <c r="BO134" s="5">
        <f t="shared" si="106"/>
        <v>23.704673058065573</v>
      </c>
      <c r="BP134" s="5">
        <f t="shared" si="107"/>
        <v>8.5702538930688235</v>
      </c>
      <c r="BQ134" s="5"/>
      <c r="BR134" s="16">
        <f t="shared" si="108"/>
        <v>0</v>
      </c>
      <c r="BS134" s="5">
        <f t="shared" si="109"/>
        <v>0</v>
      </c>
      <c r="BT134" s="5"/>
      <c r="BU134" s="13">
        <f t="shared" si="110"/>
        <v>0.05</v>
      </c>
      <c r="BV134" s="5">
        <f t="shared" si="111"/>
        <v>0.05</v>
      </c>
      <c r="BW134" s="5"/>
      <c r="BX134" s="13">
        <f t="shared" si="112"/>
        <v>0.05</v>
      </c>
      <c r="BY134" s="5"/>
      <c r="BZ134" s="16">
        <f t="shared" si="113"/>
        <v>0</v>
      </c>
      <c r="CA134" s="16"/>
      <c r="CB134" s="29">
        <f t="shared" si="114"/>
        <v>0</v>
      </c>
      <c r="CC134" s="28">
        <f t="shared" si="115"/>
        <v>0</v>
      </c>
      <c r="CD134" s="28"/>
      <c r="CE134" s="16">
        <f t="shared" si="116"/>
        <v>0</v>
      </c>
      <c r="CF134" s="31">
        <f t="shared" si="117"/>
        <v>8.3111988388581377</v>
      </c>
      <c r="CG134" s="20"/>
      <c r="CH134" s="16">
        <f t="shared" si="118"/>
        <v>0</v>
      </c>
      <c r="CI134" s="2">
        <f t="shared" si="133"/>
        <v>0</v>
      </c>
      <c r="CJ134" s="5"/>
      <c r="CK134" s="13">
        <f t="shared" si="119"/>
        <v>0.28180524635614557</v>
      </c>
      <c r="CL134" s="13"/>
      <c r="CM134" s="13">
        <f t="shared" si="134"/>
        <v>0</v>
      </c>
      <c r="CN134" s="5">
        <f t="shared" si="120"/>
        <v>0</v>
      </c>
      <c r="CO134" s="5">
        <f t="shared" si="121"/>
        <v>0</v>
      </c>
      <c r="CP134" s="5"/>
      <c r="CQ134" s="13">
        <f t="shared" si="135"/>
        <v>0</v>
      </c>
      <c r="CR134" s="5">
        <f t="shared" si="122"/>
        <v>0</v>
      </c>
      <c r="CS134" s="5">
        <f t="shared" si="123"/>
        <v>0</v>
      </c>
      <c r="CT134" s="5"/>
      <c r="CU134" t="e">
        <f>INDEX(Tilladeligt_underskud,MATCH('Afgrødemodel 1'!$AU$2,Konstanter!$A$75:$A$90,0),MATCH('Afgrødemodel 1'!M130,Konstanter!$B$73:$F$73,0))</f>
        <v>#N/A</v>
      </c>
      <c r="CV134" t="e">
        <f>INDEX(Utilladeligt_underskud,MATCH('Afgrødemodel 1'!$AU$2,Konstanter!$I$75:$I$90,0),MATCH('Afgrødemodel 1'!M130,Konstanter!$J$73:$N$73,0))</f>
        <v>#N/A</v>
      </c>
      <c r="CW134" t="e">
        <f t="shared" si="136"/>
        <v>#N/A</v>
      </c>
      <c r="CX134" t="e">
        <f t="shared" si="137"/>
        <v>#N/A</v>
      </c>
      <c r="CY134" s="8">
        <f t="shared" si="138"/>
        <v>1.6888011611418623</v>
      </c>
      <c r="CZ134" s="8">
        <f t="shared" si="139"/>
        <v>147.52713218829061</v>
      </c>
      <c r="DA134" s="8">
        <f t="shared" si="140"/>
        <v>147.52713218829061</v>
      </c>
    </row>
    <row r="135" spans="4:105" x14ac:dyDescent="0.2">
      <c r="D135" s="18">
        <f t="shared" si="141"/>
        <v>43312</v>
      </c>
      <c r="E135" s="18" t="str">
        <f>IF(G135=1,'Ark4'!$C$4,IF(G135=2,'Ark4'!$C$5,IF(G135=3,'Ark4'!$C$6,IF(G135=4,'Ark4'!$C$7,""))))</f>
        <v>Vårbyg</v>
      </c>
      <c r="F135" s="8">
        <f t="shared" si="124"/>
        <v>43312</v>
      </c>
      <c r="G135" s="2">
        <f>IF(AND($D135&gt;='Ark4'!$D$4,Vandbalance!$D135&lt;='Ark4'!$E$4),1,IF(AND(Vandbalance!$D135&gt;='Ark4'!$D$5,Vandbalance!$D135&lt;='Ark4'!$E$5),2,IF(AND(Vandbalance!$D135&gt;='Ark4'!$D$6,Vandbalance!$D135&lt;='Ark4'!$E$6),3,IF(AND(Vandbalance!$D135&gt;='Ark4'!$D$7,Vandbalance!$D135&lt;='Ark4'!$E$7),4,""))))</f>
        <v>1</v>
      </c>
      <c r="H135" s="2">
        <f t="shared" si="125"/>
        <v>0</v>
      </c>
      <c r="I135" s="2">
        <f>IF(G135=1,VLOOKUP($D135,'Afgrødemodel 1'!$AA$10:$AB$405,2,FALSE),IF(G135=2,VLOOKUP($D135,'Afgrødemodel 2'!$AA$10:$AB$405,2,FALSE),IF(G135=3,VLOOKUP($D135,'Afgrødemodel 3'!$AA$10:$AB$405,2,FALSE),IF(G135=4,VLOOKUP($D135,'Afgrødemodel 4'!$AA$10:$AB$405,2,FALSE),""))))</f>
        <v>0</v>
      </c>
      <c r="J135" s="2">
        <f>IF(G135=1,VLOOKUP($D135,'Afgrødemodel 1'!$AH$10:$AJ$405,3,FALSE),IF(G135=2,VLOOKUP($D135,'Afgrødemodel 2'!$AH$10:$AJ$405,3,FALSE),IF(G135=3,VLOOKUP($D135,'Afgrødemodel 3'!$AH$10:$AJ$405,3,FALSE),IF(G135=4,VLOOKUP($D135,'Afgrødemodel 4'!$AH$10:$AJ$405,3,FALSE),0))))</f>
        <v>0</v>
      </c>
      <c r="K135" s="2">
        <f>IF(G135=1,VLOOKUP($D135,'Afgrødemodel 1'!$AQ$10:$AR$405,2,FALSE),IF(G135=2,VLOOKUP($D135,'Afgrødemodel 2'!$AQ$10:$AR$405,2,FALSE),IF(G135=3,VLOOKUP($D135,'Afgrødemodel 3'!$AQ$10:$AR$405,2,FALSE),IF(G135=4,VLOOKUP($D135,'Afgrødemodel 4'!$AQ$10:$AR$405,2,FALSE),0))))</f>
        <v>0</v>
      </c>
      <c r="L135">
        <f>IF('Afgrødemodel 1'!$BB$4=0,300,'Afgrødemodel 1'!$BB$4)</f>
        <v>300</v>
      </c>
      <c r="M135">
        <f>IF(G135=1,MIN('Afgrødemodel 1'!$AW$44,'Afgrødemodel 1'!$AW$48),IF(G135=2,MIN('Afgrødemodel 2'!$AW$44,'Afgrødemodel 2'!$AW$48),IF(G135=3,MIN('Afgrødemodel 3'!$AW$44,'Afgrødemodel 3'!$AW$48),IF(G135=4,MIN('Afgrødemodel 4'!$AW$44,'Afgrødemodel 4'!$AW$48),""))))</f>
        <v>900</v>
      </c>
      <c r="N135" s="13">
        <f t="shared" si="72"/>
        <v>0</v>
      </c>
      <c r="O135" s="5">
        <f t="shared" si="73"/>
        <v>0</v>
      </c>
      <c r="P135" s="13">
        <f t="shared" si="74"/>
        <v>0</v>
      </c>
      <c r="Q135" s="13">
        <f t="shared" si="75"/>
        <v>0</v>
      </c>
      <c r="R135" s="20"/>
      <c r="S135" s="13">
        <f t="shared" si="76"/>
        <v>0</v>
      </c>
      <c r="T135" s="13">
        <f t="shared" si="77"/>
        <v>0</v>
      </c>
      <c r="U135" s="13">
        <f t="shared" si="78"/>
        <v>0</v>
      </c>
      <c r="V135" s="5">
        <f t="shared" si="79"/>
        <v>0</v>
      </c>
      <c r="W135" s="5"/>
      <c r="X135" s="10">
        <f t="shared" si="126"/>
        <v>10</v>
      </c>
      <c r="Y135" s="12">
        <f t="shared" si="80"/>
        <v>8.3353706192864454</v>
      </c>
      <c r="Z135" s="8">
        <f t="shared" si="81"/>
        <v>8.3353706192864454</v>
      </c>
      <c r="AA135" s="13">
        <f t="shared" si="127"/>
        <v>6.361952860344795</v>
      </c>
      <c r="AB135" s="5">
        <f t="shared" si="82"/>
        <v>6.361952860344795</v>
      </c>
      <c r="AC135" s="5"/>
      <c r="AD135" s="16">
        <f t="shared" si="83"/>
        <v>0</v>
      </c>
      <c r="AE135" s="10">
        <f t="shared" si="128"/>
        <v>0</v>
      </c>
      <c r="AF135">
        <f t="shared" si="84"/>
        <v>0</v>
      </c>
      <c r="AG135" s="13">
        <f t="shared" si="85"/>
        <v>0</v>
      </c>
      <c r="AH135" s="13"/>
      <c r="AI135" s="14">
        <f t="shared" si="86"/>
        <v>10</v>
      </c>
      <c r="AJ135" s="4">
        <f t="shared" si="87"/>
        <v>10</v>
      </c>
      <c r="AK135" s="4">
        <f t="shared" si="88"/>
        <v>10</v>
      </c>
      <c r="AL135" s="15">
        <f t="shared" si="89"/>
        <v>8.3111988388581377</v>
      </c>
      <c r="AM135" s="7">
        <f t="shared" si="90"/>
        <v>8.3111988388581377</v>
      </c>
      <c r="AN135" s="7">
        <f t="shared" si="142"/>
        <v>8.3111988388581377</v>
      </c>
      <c r="AO135" s="15">
        <f t="shared" si="91"/>
        <v>8.3111988388581377</v>
      </c>
      <c r="AP135" s="17">
        <f t="shared" si="92"/>
        <v>6.3377810799164873</v>
      </c>
      <c r="AQ135" s="15">
        <f t="shared" si="93"/>
        <v>6.3377810799164873</v>
      </c>
      <c r="AR135" s="15">
        <f t="shared" si="94"/>
        <v>6.3377810799164873</v>
      </c>
      <c r="AS135" s="15"/>
      <c r="AT135" s="12">
        <f t="shared" si="129"/>
        <v>161.00000000000003</v>
      </c>
      <c r="AU135" s="12">
        <f t="shared" si="95"/>
        <v>15.16166897285129</v>
      </c>
      <c r="AV135" s="12">
        <f t="shared" si="96"/>
        <v>15.16166897285129</v>
      </c>
      <c r="AW135" s="12">
        <f t="shared" si="97"/>
        <v>15.16166897285129</v>
      </c>
      <c r="AX135" s="8"/>
      <c r="AY135" s="13">
        <f>INDEX(Klima!$B$1:$E$520,MATCH(Vandbalance!$F135,Klima!$B$1:$B$520,0),MATCH(Vandbalance!$AY$11,Klima!$B$1:$E$1,0))</f>
        <v>0</v>
      </c>
      <c r="AZ135" s="13">
        <f t="shared" si="130"/>
        <v>0</v>
      </c>
      <c r="BA135" s="13">
        <f t="shared" si="98"/>
        <v>0</v>
      </c>
      <c r="BC135" s="16">
        <f>INDEX(Klima!$B$1:$E$520,MATCH(Vandbalance!$F135,Klima!$B$1:$B$520,0),MATCH($BC$11,Klima!$B$1:$E$1,0))</f>
        <v>1.9734177589416499</v>
      </c>
      <c r="BD135" s="16"/>
      <c r="BE135" s="16">
        <f t="shared" si="99"/>
        <v>1.9734177589416499</v>
      </c>
      <c r="BF135" s="16">
        <f t="shared" si="100"/>
        <v>0</v>
      </c>
      <c r="BG135" s="16">
        <f t="shared" si="101"/>
        <v>0</v>
      </c>
      <c r="BH135" s="16">
        <f t="shared" si="102"/>
        <v>0</v>
      </c>
      <c r="BI135" s="2"/>
      <c r="BJ135" s="16">
        <f t="shared" si="103"/>
        <v>1.9734177589416499</v>
      </c>
      <c r="BK135" s="5">
        <f t="shared" si="131"/>
        <v>8.3615746594491274</v>
      </c>
      <c r="BL135" s="5">
        <f t="shared" si="104"/>
        <v>8.3615746594491274</v>
      </c>
      <c r="BM135" s="5">
        <f t="shared" si="105"/>
        <v>15.137497192422982</v>
      </c>
      <c r="BN135" s="5">
        <f t="shared" si="132"/>
        <v>2.6204040162681467E-2</v>
      </c>
      <c r="BO135" s="5">
        <f t="shared" si="106"/>
        <v>23.472867811709428</v>
      </c>
      <c r="BP135" s="5">
        <f t="shared" si="107"/>
        <v>8.3615746594491274</v>
      </c>
      <c r="BQ135" s="5"/>
      <c r="BR135" s="16">
        <f t="shared" si="108"/>
        <v>0</v>
      </c>
      <c r="BS135" s="5">
        <f t="shared" si="109"/>
        <v>0</v>
      </c>
      <c r="BT135" s="5"/>
      <c r="BU135" s="13">
        <f t="shared" si="110"/>
        <v>0</v>
      </c>
      <c r="BV135" s="5">
        <f t="shared" si="111"/>
        <v>0</v>
      </c>
      <c r="BW135" s="5"/>
      <c r="BX135" s="13">
        <f t="shared" si="112"/>
        <v>0</v>
      </c>
      <c r="BY135" s="5"/>
      <c r="BZ135" s="16">
        <f t="shared" si="113"/>
        <v>0</v>
      </c>
      <c r="CA135" s="16"/>
      <c r="CB135" s="29">
        <f t="shared" si="114"/>
        <v>0</v>
      </c>
      <c r="CC135" s="28">
        <f t="shared" si="115"/>
        <v>0</v>
      </c>
      <c r="CD135" s="28"/>
      <c r="CE135" s="16">
        <f t="shared" si="116"/>
        <v>0</v>
      </c>
      <c r="CF135" s="31">
        <f t="shared" si="117"/>
        <v>6.3377810799164873</v>
      </c>
      <c r="CG135" s="20"/>
      <c r="CH135" s="16">
        <f t="shared" si="118"/>
        <v>0</v>
      </c>
      <c r="CI135" s="2">
        <f t="shared" si="133"/>
        <v>0</v>
      </c>
      <c r="CJ135" s="5"/>
      <c r="CK135" s="13">
        <f t="shared" si="119"/>
        <v>1.9734177589416499</v>
      </c>
      <c r="CL135" s="13"/>
      <c r="CM135" s="13">
        <f t="shared" si="134"/>
        <v>0</v>
      </c>
      <c r="CN135" s="5">
        <f t="shared" si="120"/>
        <v>0</v>
      </c>
      <c r="CO135" s="5">
        <f t="shared" si="121"/>
        <v>0</v>
      </c>
      <c r="CP135" s="5"/>
      <c r="CQ135" s="13">
        <f t="shared" si="135"/>
        <v>0</v>
      </c>
      <c r="CR135" s="5">
        <f t="shared" si="122"/>
        <v>0</v>
      </c>
      <c r="CS135" s="5">
        <f t="shared" si="123"/>
        <v>0</v>
      </c>
      <c r="CT135" s="5"/>
      <c r="CU135" t="e">
        <f>INDEX(Tilladeligt_underskud,MATCH('Afgrødemodel 1'!$AU$2,Konstanter!$A$75:$A$90,0),MATCH('Afgrødemodel 1'!M131,Konstanter!$B$73:$F$73,0))</f>
        <v>#N/A</v>
      </c>
      <c r="CV135" t="e">
        <f>INDEX(Utilladeligt_underskud,MATCH('Afgrødemodel 1'!$AU$2,Konstanter!$I$75:$I$90,0),MATCH('Afgrødemodel 1'!M131,Konstanter!$J$73:$N$73,0))</f>
        <v>#N/A</v>
      </c>
      <c r="CW135" t="e">
        <f t="shared" si="136"/>
        <v>#N/A</v>
      </c>
      <c r="CX135" t="e">
        <f t="shared" si="137"/>
        <v>#N/A</v>
      </c>
      <c r="CY135" s="8">
        <f t="shared" si="138"/>
        <v>3.6622189200835127</v>
      </c>
      <c r="CZ135" s="8">
        <f t="shared" si="139"/>
        <v>149.50054994723226</v>
      </c>
      <c r="DA135" s="8">
        <f t="shared" si="140"/>
        <v>149.50054994723226</v>
      </c>
    </row>
    <row r="136" spans="4:105" x14ac:dyDescent="0.2">
      <c r="D136" s="18">
        <f t="shared" si="141"/>
        <v>43313</v>
      </c>
      <c r="E136" s="18" t="str">
        <f>IF(G136=1,'Ark4'!$C$4,IF(G136=2,'Ark4'!$C$5,IF(G136=3,'Ark4'!$C$6,IF(G136=4,'Ark4'!$C$7,""))))</f>
        <v>Bar jord</v>
      </c>
      <c r="F136" s="8">
        <f t="shared" si="124"/>
        <v>43313</v>
      </c>
      <c r="G136" s="2">
        <f>IF(AND($D136&gt;='Ark4'!$D$4,Vandbalance!$D136&lt;='Ark4'!$E$4),1,IF(AND(Vandbalance!$D136&gt;='Ark4'!$D$5,Vandbalance!$D136&lt;='Ark4'!$E$5),2,IF(AND(Vandbalance!$D136&gt;='Ark4'!$D$6,Vandbalance!$D136&lt;='Ark4'!$E$6),3,IF(AND(Vandbalance!$D136&gt;='Ark4'!$D$7,Vandbalance!$D136&lt;='Ark4'!$E$7),4,""))))</f>
        <v>2</v>
      </c>
      <c r="H136" s="2">
        <f t="shared" si="125"/>
        <v>0</v>
      </c>
      <c r="I136" s="2">
        <f>IF(G136=1,VLOOKUP($D136,'Afgrødemodel 1'!$AA$10:$AB$405,2,FALSE),IF(G136=2,VLOOKUP($D136,'Afgrødemodel 2'!$AA$10:$AB$405,2,FALSE),IF(G136=3,VLOOKUP($D136,'Afgrødemodel 3'!$AA$10:$AB$405,2,FALSE),IF(G136=4,VLOOKUP($D136,'Afgrødemodel 4'!$AA$10:$AB$405,2,FALSE),""))))</f>
        <v>0</v>
      </c>
      <c r="J136" s="2">
        <f>IF(G136=1,VLOOKUP($D136,'Afgrødemodel 1'!$AH$10:$AJ$405,3,FALSE),IF(G136=2,VLOOKUP($D136,'Afgrødemodel 2'!$AH$10:$AJ$405,3,FALSE),IF(G136=3,VLOOKUP($D136,'Afgrødemodel 3'!$AH$10:$AJ$405,3,FALSE),IF(G136=4,VLOOKUP($D136,'Afgrødemodel 4'!$AH$10:$AJ$405,3,FALSE),0))))</f>
        <v>0</v>
      </c>
      <c r="K136" s="2">
        <f>IF(G136=1,VLOOKUP($D136,'Afgrødemodel 1'!$AQ$10:$AR$405,2,FALSE),IF(G136=2,VLOOKUP($D136,'Afgrødemodel 2'!$AQ$10:$AR$405,2,FALSE),IF(G136=3,VLOOKUP($D136,'Afgrødemodel 3'!$AQ$10:$AR$405,2,FALSE),IF(G136=4,VLOOKUP($D136,'Afgrødemodel 4'!$AQ$10:$AR$405,2,FALSE),0))))</f>
        <v>0</v>
      </c>
      <c r="L136">
        <f>IF('Afgrødemodel 1'!$BB$4=0,300,'Afgrødemodel 1'!$BB$4)</f>
        <v>300</v>
      </c>
      <c r="M136">
        <f>IF(G136=1,MIN('Afgrødemodel 1'!$AW$44,'Afgrødemodel 1'!$AW$48),IF(G136=2,MIN('Afgrødemodel 2'!$AW$44,'Afgrødemodel 2'!$AW$48),IF(G136=3,MIN('Afgrødemodel 3'!$AW$44,'Afgrødemodel 3'!$AW$48),IF(G136=4,MIN('Afgrødemodel 4'!$AW$44,'Afgrødemodel 4'!$AW$48),""))))</f>
        <v>900</v>
      </c>
      <c r="N136" s="13">
        <f t="shared" si="72"/>
        <v>0</v>
      </c>
      <c r="O136" s="5">
        <f t="shared" si="73"/>
        <v>0</v>
      </c>
      <c r="P136" s="13">
        <f t="shared" si="74"/>
        <v>0</v>
      </c>
      <c r="Q136" s="13">
        <f t="shared" si="75"/>
        <v>0</v>
      </c>
      <c r="R136" s="20"/>
      <c r="S136" s="13">
        <f t="shared" si="76"/>
        <v>0</v>
      </c>
      <c r="T136" s="13">
        <f t="shared" si="77"/>
        <v>0</v>
      </c>
      <c r="U136" s="13">
        <f t="shared" si="78"/>
        <v>0</v>
      </c>
      <c r="V136" s="5">
        <f t="shared" si="79"/>
        <v>0</v>
      </c>
      <c r="W136" s="5"/>
      <c r="X136" s="10">
        <f t="shared" si="126"/>
        <v>10</v>
      </c>
      <c r="Y136" s="12">
        <f t="shared" si="80"/>
        <v>6.361952860344795</v>
      </c>
      <c r="Z136" s="8">
        <f t="shared" si="81"/>
        <v>6.361952860344795</v>
      </c>
      <c r="AA136" s="13">
        <f t="shared" si="127"/>
        <v>5.4746110629929579</v>
      </c>
      <c r="AB136" s="5">
        <f t="shared" si="82"/>
        <v>5.4746110629929579</v>
      </c>
      <c r="AC136" s="5"/>
      <c r="AD136" s="16">
        <f t="shared" si="83"/>
        <v>0</v>
      </c>
      <c r="AE136" s="10">
        <f t="shared" si="128"/>
        <v>0</v>
      </c>
      <c r="AF136">
        <f t="shared" si="84"/>
        <v>0</v>
      </c>
      <c r="AG136" s="13">
        <f t="shared" si="85"/>
        <v>0</v>
      </c>
      <c r="AH136" s="13"/>
      <c r="AI136" s="14">
        <f t="shared" si="86"/>
        <v>10</v>
      </c>
      <c r="AJ136" s="4">
        <f t="shared" si="87"/>
        <v>10</v>
      </c>
      <c r="AK136" s="4">
        <f t="shared" si="88"/>
        <v>10</v>
      </c>
      <c r="AL136" s="15">
        <f t="shared" si="89"/>
        <v>6.3377810799164873</v>
      </c>
      <c r="AM136" s="7">
        <f t="shared" si="90"/>
        <v>6.3377810799164873</v>
      </c>
      <c r="AN136" s="7">
        <f t="shared" si="142"/>
        <v>6.3377810799164873</v>
      </c>
      <c r="AO136" s="15">
        <f t="shared" si="91"/>
        <v>6.3377810799164873</v>
      </c>
      <c r="AP136" s="17">
        <f t="shared" si="92"/>
        <v>5.4504392825646502</v>
      </c>
      <c r="AQ136" s="15">
        <f t="shared" si="93"/>
        <v>5.4504392825646502</v>
      </c>
      <c r="AR136" s="15">
        <f t="shared" si="94"/>
        <v>5.4504392825646502</v>
      </c>
      <c r="AS136" s="15"/>
      <c r="AT136" s="12">
        <f t="shared" si="129"/>
        <v>161.00000000000003</v>
      </c>
      <c r="AU136" s="12">
        <f t="shared" si="95"/>
        <v>15.16166897285129</v>
      </c>
      <c r="AV136" s="12">
        <f t="shared" si="96"/>
        <v>15.16166897285129</v>
      </c>
      <c r="AW136" s="12">
        <f t="shared" si="97"/>
        <v>15.16166897285129</v>
      </c>
      <c r="AX136" s="8"/>
      <c r="AY136" s="13">
        <f>INDEX(Klima!$B$1:$E$520,MATCH(Vandbalance!$F136,Klima!$B$1:$B$520,0),MATCH(Vandbalance!$AY$11,Klima!$B$1:$E$1,0))</f>
        <v>0</v>
      </c>
      <c r="AZ136" s="13">
        <f t="shared" si="130"/>
        <v>0</v>
      </c>
      <c r="BA136" s="13">
        <f t="shared" si="98"/>
        <v>0</v>
      </c>
      <c r="BC136" s="16">
        <f>INDEX(Klima!$B$1:$E$520,MATCH(Vandbalance!$F136,Klima!$B$1:$B$520,0),MATCH($BC$11,Klima!$B$1:$E$1,0))</f>
        <v>0.88734179735183705</v>
      </c>
      <c r="BD136" s="16"/>
      <c r="BE136" s="16">
        <f t="shared" si="99"/>
        <v>0.88734179735183705</v>
      </c>
      <c r="BF136" s="16">
        <f t="shared" si="100"/>
        <v>0</v>
      </c>
      <c r="BG136" s="16">
        <f t="shared" si="101"/>
        <v>0</v>
      </c>
      <c r="BH136" s="16">
        <f t="shared" si="102"/>
        <v>0</v>
      </c>
      <c r="BI136" s="2"/>
      <c r="BJ136" s="16">
        <f t="shared" si="103"/>
        <v>0.88734179735183705</v>
      </c>
      <c r="BK136" s="5">
        <f t="shared" si="131"/>
        <v>6.3737354339992978</v>
      </c>
      <c r="BL136" s="5">
        <f t="shared" si="104"/>
        <v>6.3737354339992978</v>
      </c>
      <c r="BM136" s="5">
        <f t="shared" si="105"/>
        <v>15.137497192422982</v>
      </c>
      <c r="BN136" s="5">
        <f t="shared" si="132"/>
        <v>1.1782573654502625E-2</v>
      </c>
      <c r="BO136" s="5">
        <f t="shared" si="106"/>
        <v>21.499450052767777</v>
      </c>
      <c r="BP136" s="5">
        <f t="shared" si="107"/>
        <v>6.3737354339992978</v>
      </c>
      <c r="BQ136" s="5"/>
      <c r="BR136" s="16">
        <f t="shared" si="108"/>
        <v>0</v>
      </c>
      <c r="BS136" s="5">
        <f t="shared" si="109"/>
        <v>0</v>
      </c>
      <c r="BT136" s="5"/>
      <c r="BU136" s="13">
        <f t="shared" si="110"/>
        <v>0</v>
      </c>
      <c r="BV136" s="5">
        <f t="shared" si="111"/>
        <v>0</v>
      </c>
      <c r="BW136" s="5"/>
      <c r="BX136" s="13">
        <f t="shared" si="112"/>
        <v>0</v>
      </c>
      <c r="BY136" s="5"/>
      <c r="BZ136" s="16">
        <f t="shared" si="113"/>
        <v>0</v>
      </c>
      <c r="CA136" s="16"/>
      <c r="CB136" s="29">
        <f t="shared" si="114"/>
        <v>0</v>
      </c>
      <c r="CC136" s="28">
        <f t="shared" si="115"/>
        <v>0</v>
      </c>
      <c r="CD136" s="28"/>
      <c r="CE136" s="16">
        <f t="shared" si="116"/>
        <v>0</v>
      </c>
      <c r="CF136" s="31">
        <f t="shared" si="117"/>
        <v>5.4504392825646502</v>
      </c>
      <c r="CG136" s="20"/>
      <c r="CH136" s="16">
        <f t="shared" si="118"/>
        <v>0</v>
      </c>
      <c r="CI136" s="2">
        <f t="shared" si="133"/>
        <v>0</v>
      </c>
      <c r="CJ136" s="5"/>
      <c r="CK136" s="13">
        <f t="shared" si="119"/>
        <v>0.88734179735183705</v>
      </c>
      <c r="CL136" s="13"/>
      <c r="CM136" s="13">
        <f t="shared" si="134"/>
        <v>0</v>
      </c>
      <c r="CN136" s="5">
        <f t="shared" si="120"/>
        <v>0</v>
      </c>
      <c r="CO136" s="5">
        <f t="shared" si="121"/>
        <v>0</v>
      </c>
      <c r="CP136" s="5"/>
      <c r="CQ136" s="13">
        <f t="shared" si="135"/>
        <v>0</v>
      </c>
      <c r="CR136" s="5">
        <f t="shared" si="122"/>
        <v>0</v>
      </c>
      <c r="CS136" s="5">
        <f t="shared" si="123"/>
        <v>0</v>
      </c>
      <c r="CT136" s="5"/>
      <c r="CU136" t="e">
        <f>INDEX(Tilladeligt_underskud,MATCH('Afgrødemodel 1'!$AU$2,Konstanter!$A$75:$A$90,0),MATCH('Afgrødemodel 1'!M132,Konstanter!$B$73:$F$73,0))</f>
        <v>#N/A</v>
      </c>
      <c r="CV136" t="e">
        <f>INDEX(Utilladeligt_underskud,MATCH('Afgrødemodel 1'!$AU$2,Konstanter!$I$75:$I$90,0),MATCH('Afgrødemodel 1'!M132,Konstanter!$J$73:$N$73,0))</f>
        <v>#N/A</v>
      </c>
      <c r="CW136" t="e">
        <f t="shared" si="136"/>
        <v>#N/A</v>
      </c>
      <c r="CX136" t="e">
        <f t="shared" si="137"/>
        <v>#N/A</v>
      </c>
      <c r="CY136" s="8">
        <f t="shared" si="138"/>
        <v>4.5495607174353498</v>
      </c>
      <c r="CZ136" s="8">
        <f t="shared" si="139"/>
        <v>150.3878917445841</v>
      </c>
      <c r="DA136" s="8">
        <f t="shared" si="140"/>
        <v>150.3878917445841</v>
      </c>
    </row>
    <row r="137" spans="4:105" x14ac:dyDescent="0.2">
      <c r="D137" s="18">
        <f t="shared" si="141"/>
        <v>43314</v>
      </c>
      <c r="E137" s="18" t="str">
        <f>IF(G137=1,'Ark4'!$C$4,IF(G137=2,'Ark4'!$C$5,IF(G137=3,'Ark4'!$C$6,IF(G137=4,'Ark4'!$C$7,""))))</f>
        <v>Bar jord</v>
      </c>
      <c r="F137" s="8">
        <f t="shared" si="124"/>
        <v>43314</v>
      </c>
      <c r="G137" s="2">
        <f>IF(AND($D137&gt;='Ark4'!$D$4,Vandbalance!$D137&lt;='Ark4'!$E$4),1,IF(AND(Vandbalance!$D137&gt;='Ark4'!$D$5,Vandbalance!$D137&lt;='Ark4'!$E$5),2,IF(AND(Vandbalance!$D137&gt;='Ark4'!$D$6,Vandbalance!$D137&lt;='Ark4'!$E$6),3,IF(AND(Vandbalance!$D137&gt;='Ark4'!$D$7,Vandbalance!$D137&lt;='Ark4'!$E$7),4,""))))</f>
        <v>2</v>
      </c>
      <c r="H137" s="2">
        <f t="shared" si="125"/>
        <v>0</v>
      </c>
      <c r="I137" s="2">
        <f>IF(G137=1,VLOOKUP($D137,'Afgrødemodel 1'!$AA$10:$AB$405,2,FALSE),IF(G137=2,VLOOKUP($D137,'Afgrødemodel 2'!$AA$10:$AB$405,2,FALSE),IF(G137=3,VLOOKUP($D137,'Afgrødemodel 3'!$AA$10:$AB$405,2,FALSE),IF(G137=4,VLOOKUP($D137,'Afgrødemodel 4'!$AA$10:$AB$405,2,FALSE),""))))</f>
        <v>0</v>
      </c>
      <c r="J137" s="2">
        <f>IF(G137=1,VLOOKUP($D137,'Afgrødemodel 1'!$AH$10:$AJ$405,3,FALSE),IF(G137=2,VLOOKUP($D137,'Afgrødemodel 2'!$AH$10:$AJ$405,3,FALSE),IF(G137=3,VLOOKUP($D137,'Afgrødemodel 3'!$AH$10:$AJ$405,3,FALSE),IF(G137=4,VLOOKUP($D137,'Afgrødemodel 4'!$AH$10:$AJ$405,3,FALSE),0))))</f>
        <v>0</v>
      </c>
      <c r="K137" s="2">
        <f>IF(G137=1,VLOOKUP($D137,'Afgrødemodel 1'!$AQ$10:$AR$405,2,FALSE),IF(G137=2,VLOOKUP($D137,'Afgrødemodel 2'!$AQ$10:$AR$405,2,FALSE),IF(G137=3,VLOOKUP($D137,'Afgrødemodel 3'!$AQ$10:$AR$405,2,FALSE),IF(G137=4,VLOOKUP($D137,'Afgrødemodel 4'!$AQ$10:$AR$405,2,FALSE),0))))</f>
        <v>0</v>
      </c>
      <c r="L137">
        <f>IF('Afgrødemodel 1'!$BB$4=0,300,'Afgrødemodel 1'!$BB$4)</f>
        <v>300</v>
      </c>
      <c r="M137">
        <f>IF(G137=1,MIN('Afgrødemodel 1'!$AW$44,'Afgrødemodel 1'!$AW$48),IF(G137=2,MIN('Afgrødemodel 2'!$AW$44,'Afgrødemodel 2'!$AW$48),IF(G137=3,MIN('Afgrødemodel 3'!$AW$44,'Afgrødemodel 3'!$AW$48),IF(G137=4,MIN('Afgrødemodel 4'!$AW$44,'Afgrødemodel 4'!$AW$48),""))))</f>
        <v>900</v>
      </c>
      <c r="N137" s="13">
        <f t="shared" si="72"/>
        <v>0</v>
      </c>
      <c r="O137" s="5">
        <f t="shared" si="73"/>
        <v>0</v>
      </c>
      <c r="P137" s="13">
        <f t="shared" si="74"/>
        <v>0</v>
      </c>
      <c r="Q137" s="13">
        <f t="shared" si="75"/>
        <v>0</v>
      </c>
      <c r="R137" s="20"/>
      <c r="S137" s="13">
        <f t="shared" si="76"/>
        <v>0</v>
      </c>
      <c r="T137" s="13">
        <f t="shared" si="77"/>
        <v>0</v>
      </c>
      <c r="U137" s="13">
        <f t="shared" si="78"/>
        <v>0</v>
      </c>
      <c r="V137" s="5">
        <f t="shared" si="79"/>
        <v>0</v>
      </c>
      <c r="W137" s="5"/>
      <c r="X137" s="10">
        <f t="shared" si="126"/>
        <v>10</v>
      </c>
      <c r="Y137" s="12">
        <f t="shared" si="80"/>
        <v>5.4746110629929579</v>
      </c>
      <c r="Z137" s="8">
        <f t="shared" si="81"/>
        <v>5.4746110629929579</v>
      </c>
      <c r="AA137" s="13">
        <f t="shared" si="127"/>
        <v>4.3657503318680879</v>
      </c>
      <c r="AB137" s="5">
        <f t="shared" si="82"/>
        <v>4.3657503318680879</v>
      </c>
      <c r="AC137" s="5"/>
      <c r="AD137" s="16">
        <f t="shared" si="83"/>
        <v>0</v>
      </c>
      <c r="AE137" s="10">
        <f t="shared" si="128"/>
        <v>0</v>
      </c>
      <c r="AF137">
        <f t="shared" si="84"/>
        <v>0</v>
      </c>
      <c r="AG137" s="13">
        <f t="shared" si="85"/>
        <v>0</v>
      </c>
      <c r="AH137" s="13"/>
      <c r="AI137" s="14">
        <f t="shared" si="86"/>
        <v>10</v>
      </c>
      <c r="AJ137" s="4">
        <f t="shared" si="87"/>
        <v>10</v>
      </c>
      <c r="AK137" s="4">
        <f t="shared" si="88"/>
        <v>10</v>
      </c>
      <c r="AL137" s="15">
        <f t="shared" si="89"/>
        <v>5.4504392825646502</v>
      </c>
      <c r="AM137" s="7">
        <f t="shared" si="90"/>
        <v>5.4504392825646502</v>
      </c>
      <c r="AN137" s="7">
        <f t="shared" si="142"/>
        <v>5.4504392825646502</v>
      </c>
      <c r="AO137" s="15">
        <f t="shared" si="91"/>
        <v>5.4504392825646502</v>
      </c>
      <c r="AP137" s="17">
        <f t="shared" si="92"/>
        <v>4.3415785514397802</v>
      </c>
      <c r="AQ137" s="15">
        <f t="shared" si="93"/>
        <v>4.3415785514397802</v>
      </c>
      <c r="AR137" s="15">
        <f t="shared" si="94"/>
        <v>4.3415785514397802</v>
      </c>
      <c r="AS137" s="15"/>
      <c r="AT137" s="12">
        <f t="shared" si="129"/>
        <v>161.00000000000003</v>
      </c>
      <c r="AU137" s="12">
        <f t="shared" si="95"/>
        <v>15.16166897285129</v>
      </c>
      <c r="AV137" s="12">
        <f t="shared" si="96"/>
        <v>15.161668972851288</v>
      </c>
      <c r="AW137" s="12">
        <f t="shared" si="97"/>
        <v>15.161668972851288</v>
      </c>
      <c r="AX137" s="8"/>
      <c r="AY137" s="13">
        <f>INDEX(Klima!$B$1:$E$520,MATCH(Vandbalance!$F137,Klima!$B$1:$B$520,0),MATCH(Vandbalance!$AY$11,Klima!$B$1:$E$1,0))</f>
        <v>0</v>
      </c>
      <c r="AZ137" s="13">
        <f t="shared" si="130"/>
        <v>0</v>
      </c>
      <c r="BA137" s="13">
        <f t="shared" si="98"/>
        <v>0</v>
      </c>
      <c r="BC137" s="16">
        <f>INDEX(Klima!$B$1:$E$520,MATCH(Vandbalance!$F137,Klima!$B$1:$B$520,0),MATCH($BC$11,Klima!$B$1:$E$1,0))</f>
        <v>1.1088607311248699</v>
      </c>
      <c r="BD137" s="16"/>
      <c r="BE137" s="16">
        <f t="shared" si="99"/>
        <v>1.1088607311248699</v>
      </c>
      <c r="BF137" s="16">
        <f t="shared" si="100"/>
        <v>0</v>
      </c>
      <c r="BG137" s="16">
        <f t="shared" si="101"/>
        <v>0</v>
      </c>
      <c r="BH137" s="16">
        <f t="shared" si="102"/>
        <v>0</v>
      </c>
      <c r="BI137" s="2"/>
      <c r="BJ137" s="16">
        <f t="shared" si="103"/>
        <v>1.1088607311248699</v>
      </c>
      <c r="BK137" s="5">
        <f t="shared" si="131"/>
        <v>5.4893350772071603</v>
      </c>
      <c r="BL137" s="5">
        <f t="shared" si="104"/>
        <v>5.4893350772071603</v>
      </c>
      <c r="BM137" s="5">
        <f t="shared" si="105"/>
        <v>15.137497192422982</v>
      </c>
      <c r="BN137" s="5">
        <f t="shared" si="132"/>
        <v>1.4724014214202467E-2</v>
      </c>
      <c r="BO137" s="5">
        <f t="shared" si="106"/>
        <v>20.61210825541594</v>
      </c>
      <c r="BP137" s="5">
        <f t="shared" si="107"/>
        <v>5.4893350772071603</v>
      </c>
      <c r="BQ137" s="5"/>
      <c r="BR137" s="16">
        <f t="shared" si="108"/>
        <v>0</v>
      </c>
      <c r="BS137" s="5">
        <f t="shared" si="109"/>
        <v>0</v>
      </c>
      <c r="BT137" s="5"/>
      <c r="BU137" s="13">
        <f t="shared" si="110"/>
        <v>0</v>
      </c>
      <c r="BV137" s="5">
        <f t="shared" si="111"/>
        <v>0</v>
      </c>
      <c r="BW137" s="5"/>
      <c r="BX137" s="13">
        <f t="shared" si="112"/>
        <v>0</v>
      </c>
      <c r="BY137" s="5"/>
      <c r="BZ137" s="16">
        <f t="shared" si="113"/>
        <v>0</v>
      </c>
      <c r="CA137" s="16"/>
      <c r="CB137" s="29">
        <f t="shared" si="114"/>
        <v>0</v>
      </c>
      <c r="CC137" s="28">
        <f t="shared" si="115"/>
        <v>0</v>
      </c>
      <c r="CD137" s="28"/>
      <c r="CE137" s="16">
        <f t="shared" si="116"/>
        <v>0</v>
      </c>
      <c r="CF137" s="31">
        <f t="shared" si="117"/>
        <v>4.3415785514397802</v>
      </c>
      <c r="CG137" s="20"/>
      <c r="CH137" s="16">
        <f t="shared" si="118"/>
        <v>0</v>
      </c>
      <c r="CI137" s="2">
        <f t="shared" si="133"/>
        <v>0</v>
      </c>
      <c r="CJ137" s="5"/>
      <c r="CK137" s="13">
        <f t="shared" si="119"/>
        <v>1.1088607311248699</v>
      </c>
      <c r="CL137" s="13"/>
      <c r="CM137" s="13">
        <f t="shared" si="134"/>
        <v>0</v>
      </c>
      <c r="CN137" s="5">
        <f t="shared" si="120"/>
        <v>0</v>
      </c>
      <c r="CO137" s="5">
        <f t="shared" si="121"/>
        <v>0</v>
      </c>
      <c r="CP137" s="5"/>
      <c r="CQ137" s="13">
        <f t="shared" si="135"/>
        <v>0</v>
      </c>
      <c r="CR137" s="5">
        <f t="shared" si="122"/>
        <v>0</v>
      </c>
      <c r="CS137" s="5">
        <f t="shared" si="123"/>
        <v>0</v>
      </c>
      <c r="CT137" s="5"/>
      <c r="CU137" t="e">
        <f>INDEX(Tilladeligt_underskud,MATCH('Afgrødemodel 1'!$AU$2,Konstanter!$A$75:$A$90,0),MATCH('Afgrødemodel 1'!M133,Konstanter!$B$73:$F$73,0))</f>
        <v>#N/A</v>
      </c>
      <c r="CV137" t="e">
        <f>INDEX(Utilladeligt_underskud,MATCH('Afgrødemodel 1'!$AU$2,Konstanter!$I$75:$I$90,0),MATCH('Afgrødemodel 1'!M133,Konstanter!$J$73:$N$73,0))</f>
        <v>#N/A</v>
      </c>
      <c r="CW137" t="e">
        <f t="shared" si="136"/>
        <v>#N/A</v>
      </c>
      <c r="CX137" t="e">
        <f t="shared" si="137"/>
        <v>#N/A</v>
      </c>
      <c r="CY137" s="8">
        <f t="shared" si="138"/>
        <v>5.6584214485602198</v>
      </c>
      <c r="CZ137" s="8">
        <f t="shared" si="139"/>
        <v>151.49675247570894</v>
      </c>
      <c r="DA137" s="8">
        <f t="shared" si="140"/>
        <v>151.49675247570894</v>
      </c>
    </row>
    <row r="138" spans="4:105" x14ac:dyDescent="0.2">
      <c r="D138" s="18">
        <f t="shared" si="141"/>
        <v>43315</v>
      </c>
      <c r="E138" s="18" t="str">
        <f>IF(G138=1,'Ark4'!$C$4,IF(G138=2,'Ark4'!$C$5,IF(G138=3,'Ark4'!$C$6,IF(G138=4,'Ark4'!$C$7,""))))</f>
        <v>Bar jord</v>
      </c>
      <c r="F138" s="8">
        <f t="shared" si="124"/>
        <v>43315</v>
      </c>
      <c r="G138" s="2">
        <f>IF(AND($D138&gt;='Ark4'!$D$4,Vandbalance!$D138&lt;='Ark4'!$E$4),1,IF(AND(Vandbalance!$D138&gt;='Ark4'!$D$5,Vandbalance!$D138&lt;='Ark4'!$E$5),2,IF(AND(Vandbalance!$D138&gt;='Ark4'!$D$6,Vandbalance!$D138&lt;='Ark4'!$E$6),3,IF(AND(Vandbalance!$D138&gt;='Ark4'!$D$7,Vandbalance!$D138&lt;='Ark4'!$E$7),4,""))))</f>
        <v>2</v>
      </c>
      <c r="H138" s="2">
        <f t="shared" si="125"/>
        <v>0</v>
      </c>
      <c r="I138" s="2">
        <f>IF(G138=1,VLOOKUP($D138,'Afgrødemodel 1'!$AA$10:$AB$405,2,FALSE),IF(G138=2,VLOOKUP($D138,'Afgrødemodel 2'!$AA$10:$AB$405,2,FALSE),IF(G138=3,VLOOKUP($D138,'Afgrødemodel 3'!$AA$10:$AB$405,2,FALSE),IF(G138=4,VLOOKUP($D138,'Afgrødemodel 4'!$AA$10:$AB$405,2,FALSE),""))))</f>
        <v>0</v>
      </c>
      <c r="J138" s="2">
        <f>IF(G138=1,VLOOKUP($D138,'Afgrødemodel 1'!$AH$10:$AJ$405,3,FALSE),IF(G138=2,VLOOKUP($D138,'Afgrødemodel 2'!$AH$10:$AJ$405,3,FALSE),IF(G138=3,VLOOKUP($D138,'Afgrødemodel 3'!$AH$10:$AJ$405,3,FALSE),IF(G138=4,VLOOKUP($D138,'Afgrødemodel 4'!$AH$10:$AJ$405,3,FALSE),0))))</f>
        <v>0</v>
      </c>
      <c r="K138" s="2">
        <f>IF(G138=1,VLOOKUP($D138,'Afgrødemodel 1'!$AQ$10:$AR$405,2,FALSE),IF(G138=2,VLOOKUP($D138,'Afgrødemodel 2'!$AQ$10:$AR$405,2,FALSE),IF(G138=3,VLOOKUP($D138,'Afgrødemodel 3'!$AQ$10:$AR$405,2,FALSE),IF(G138=4,VLOOKUP($D138,'Afgrødemodel 4'!$AQ$10:$AR$405,2,FALSE),0))))</f>
        <v>0</v>
      </c>
      <c r="L138">
        <f>IF('Afgrødemodel 1'!$BB$4=0,300,'Afgrødemodel 1'!$BB$4)</f>
        <v>300</v>
      </c>
      <c r="M138">
        <f>IF(G138=1,MIN('Afgrødemodel 1'!$AW$44,'Afgrødemodel 1'!$AW$48),IF(G138=2,MIN('Afgrødemodel 2'!$AW$44,'Afgrødemodel 2'!$AW$48),IF(G138=3,MIN('Afgrødemodel 3'!$AW$44,'Afgrødemodel 3'!$AW$48),IF(G138=4,MIN('Afgrødemodel 4'!$AW$44,'Afgrødemodel 4'!$AW$48),""))))</f>
        <v>900</v>
      </c>
      <c r="N138" s="13">
        <f t="shared" si="72"/>
        <v>0</v>
      </c>
      <c r="O138" s="5">
        <f t="shared" si="73"/>
        <v>0</v>
      </c>
      <c r="P138" s="13">
        <f t="shared" si="74"/>
        <v>0</v>
      </c>
      <c r="Q138" s="13">
        <f t="shared" si="75"/>
        <v>0</v>
      </c>
      <c r="R138" s="20"/>
      <c r="S138" s="13">
        <f t="shared" si="76"/>
        <v>0</v>
      </c>
      <c r="T138" s="13">
        <f t="shared" si="77"/>
        <v>0</v>
      </c>
      <c r="U138" s="13">
        <f t="shared" si="78"/>
        <v>0</v>
      </c>
      <c r="V138" s="5">
        <f t="shared" si="79"/>
        <v>0</v>
      </c>
      <c r="W138" s="5"/>
      <c r="X138" s="10">
        <f t="shared" si="126"/>
        <v>10</v>
      </c>
      <c r="Y138" s="12">
        <f t="shared" si="80"/>
        <v>4.3657503318680879</v>
      </c>
      <c r="Z138" s="8">
        <f t="shared" si="81"/>
        <v>4.3657503318680879</v>
      </c>
      <c r="AA138" s="13">
        <f t="shared" si="127"/>
        <v>2.786003489483758</v>
      </c>
      <c r="AB138" s="5">
        <f t="shared" si="82"/>
        <v>2.786003489483758</v>
      </c>
      <c r="AC138" s="5"/>
      <c r="AD138" s="16">
        <f t="shared" si="83"/>
        <v>0</v>
      </c>
      <c r="AE138" s="10">
        <f t="shared" si="128"/>
        <v>0</v>
      </c>
      <c r="AF138">
        <f t="shared" si="84"/>
        <v>0</v>
      </c>
      <c r="AG138" s="13">
        <f t="shared" si="85"/>
        <v>0</v>
      </c>
      <c r="AH138" s="13"/>
      <c r="AI138" s="14">
        <f t="shared" si="86"/>
        <v>10</v>
      </c>
      <c r="AJ138" s="4">
        <f t="shared" si="87"/>
        <v>10</v>
      </c>
      <c r="AK138" s="4">
        <f t="shared" si="88"/>
        <v>10</v>
      </c>
      <c r="AL138" s="15">
        <f t="shared" si="89"/>
        <v>4.3415785514397802</v>
      </c>
      <c r="AM138" s="7">
        <f t="shared" si="90"/>
        <v>4.3415785514397802</v>
      </c>
      <c r="AN138" s="7">
        <f t="shared" si="142"/>
        <v>4.3415785514397802</v>
      </c>
      <c r="AO138" s="15">
        <f t="shared" si="91"/>
        <v>4.3415785514397802</v>
      </c>
      <c r="AP138" s="17">
        <f t="shared" si="92"/>
        <v>2.7618317090554503</v>
      </c>
      <c r="AQ138" s="15">
        <f t="shared" si="93"/>
        <v>2.7618317090554503</v>
      </c>
      <c r="AR138" s="15">
        <f t="shared" si="94"/>
        <v>2.7618317090554503</v>
      </c>
      <c r="AS138" s="15"/>
      <c r="AT138" s="12">
        <f t="shared" si="129"/>
        <v>161.00000000000003</v>
      </c>
      <c r="AU138" s="12">
        <f t="shared" si="95"/>
        <v>15.161668972851288</v>
      </c>
      <c r="AV138" s="12">
        <f t="shared" si="96"/>
        <v>15.161668972851288</v>
      </c>
      <c r="AW138" s="12">
        <f t="shared" si="97"/>
        <v>15.161668972851288</v>
      </c>
      <c r="AX138" s="8"/>
      <c r="AY138" s="13">
        <f>INDEX(Klima!$B$1:$E$520,MATCH(Vandbalance!$F138,Klima!$B$1:$B$520,0),MATCH(Vandbalance!$AY$11,Klima!$B$1:$E$1,0))</f>
        <v>0</v>
      </c>
      <c r="AZ138" s="13">
        <f t="shared" si="130"/>
        <v>0</v>
      </c>
      <c r="BA138" s="13">
        <f t="shared" si="98"/>
        <v>0</v>
      </c>
      <c r="BC138" s="16">
        <f>INDEX(Klima!$B$1:$E$520,MATCH(Vandbalance!$F138,Klima!$B$1:$B$520,0),MATCH($BC$11,Klima!$B$1:$E$1,0))</f>
        <v>1.5797468423843299</v>
      </c>
      <c r="BD138" s="16"/>
      <c r="BE138" s="16">
        <f t="shared" si="99"/>
        <v>1.5797468423843299</v>
      </c>
      <c r="BF138" s="16">
        <f t="shared" si="100"/>
        <v>0</v>
      </c>
      <c r="BG138" s="16">
        <f t="shared" si="101"/>
        <v>0</v>
      </c>
      <c r="BH138" s="16">
        <f t="shared" si="102"/>
        <v>0</v>
      </c>
      <c r="BI138" s="2"/>
      <c r="BJ138" s="16">
        <f t="shared" si="103"/>
        <v>1.5797468423843299</v>
      </c>
      <c r="BK138" s="5">
        <f t="shared" si="131"/>
        <v>4.386727010281537</v>
      </c>
      <c r="BL138" s="5">
        <f t="shared" si="104"/>
        <v>4.386727010281537</v>
      </c>
      <c r="BM138" s="5">
        <f t="shared" si="105"/>
        <v>15.13749719242298</v>
      </c>
      <c r="BN138" s="5">
        <f t="shared" si="132"/>
        <v>2.0976678413448999E-2</v>
      </c>
      <c r="BO138" s="5">
        <f t="shared" si="106"/>
        <v>19.503247524291069</v>
      </c>
      <c r="BP138" s="5">
        <f t="shared" si="107"/>
        <v>4.386727010281537</v>
      </c>
      <c r="BQ138" s="5"/>
      <c r="BR138" s="16">
        <f t="shared" si="108"/>
        <v>0</v>
      </c>
      <c r="BS138" s="5">
        <f t="shared" si="109"/>
        <v>0</v>
      </c>
      <c r="BT138" s="5"/>
      <c r="BU138" s="13">
        <f t="shared" si="110"/>
        <v>0</v>
      </c>
      <c r="BV138" s="5">
        <f t="shared" si="111"/>
        <v>0</v>
      </c>
      <c r="BW138" s="5"/>
      <c r="BX138" s="13">
        <f t="shared" si="112"/>
        <v>0</v>
      </c>
      <c r="BY138" s="5"/>
      <c r="BZ138" s="16">
        <f t="shared" si="113"/>
        <v>0</v>
      </c>
      <c r="CA138" s="16"/>
      <c r="CB138" s="29">
        <f t="shared" si="114"/>
        <v>0</v>
      </c>
      <c r="CC138" s="28">
        <f t="shared" si="115"/>
        <v>0</v>
      </c>
      <c r="CD138" s="28"/>
      <c r="CE138" s="16">
        <f t="shared" si="116"/>
        <v>0</v>
      </c>
      <c r="CF138" s="31">
        <f t="shared" si="117"/>
        <v>2.7618317090554503</v>
      </c>
      <c r="CG138" s="20"/>
      <c r="CH138" s="16">
        <f t="shared" si="118"/>
        <v>0</v>
      </c>
      <c r="CI138" s="2">
        <f t="shared" si="133"/>
        <v>0</v>
      </c>
      <c r="CJ138" s="5"/>
      <c r="CK138" s="13">
        <f t="shared" si="119"/>
        <v>1.5797468423843299</v>
      </c>
      <c r="CL138" s="13"/>
      <c r="CM138" s="13">
        <f t="shared" si="134"/>
        <v>0</v>
      </c>
      <c r="CN138" s="5">
        <f t="shared" si="120"/>
        <v>0</v>
      </c>
      <c r="CO138" s="5">
        <f t="shared" si="121"/>
        <v>0</v>
      </c>
      <c r="CP138" s="5"/>
      <c r="CQ138" s="13">
        <f t="shared" si="135"/>
        <v>0</v>
      </c>
      <c r="CR138" s="5">
        <f t="shared" si="122"/>
        <v>0</v>
      </c>
      <c r="CS138" s="5">
        <f t="shared" si="123"/>
        <v>0</v>
      </c>
      <c r="CT138" s="5"/>
      <c r="CU138" t="e">
        <f>INDEX(Tilladeligt_underskud,MATCH('Afgrødemodel 1'!$AU$2,Konstanter!$A$75:$A$90,0),MATCH('Afgrødemodel 1'!M134,Konstanter!$B$73:$F$73,0))</f>
        <v>#N/A</v>
      </c>
      <c r="CV138" t="e">
        <f>INDEX(Utilladeligt_underskud,MATCH('Afgrødemodel 1'!$AU$2,Konstanter!$I$75:$I$90,0),MATCH('Afgrødemodel 1'!M134,Konstanter!$J$73:$N$73,0))</f>
        <v>#N/A</v>
      </c>
      <c r="CW138" t="e">
        <f t="shared" si="136"/>
        <v>#N/A</v>
      </c>
      <c r="CX138" t="e">
        <f t="shared" si="137"/>
        <v>#N/A</v>
      </c>
      <c r="CY138" s="8">
        <f t="shared" si="138"/>
        <v>7.2381682909445502</v>
      </c>
      <c r="CZ138" s="8">
        <f t="shared" si="139"/>
        <v>153.07649931809328</v>
      </c>
      <c r="DA138" s="8">
        <f t="shared" si="140"/>
        <v>153.07649931809328</v>
      </c>
    </row>
    <row r="139" spans="4:105" x14ac:dyDescent="0.2">
      <c r="D139" s="18">
        <f t="shared" si="141"/>
        <v>43316</v>
      </c>
      <c r="E139" s="18" t="str">
        <f>IF(G139=1,'Ark4'!$C$4,IF(G139=2,'Ark4'!$C$5,IF(G139=3,'Ark4'!$C$6,IF(G139=4,'Ark4'!$C$7,""))))</f>
        <v>Bar jord</v>
      </c>
      <c r="F139" s="8">
        <f t="shared" si="124"/>
        <v>43316</v>
      </c>
      <c r="G139" s="2">
        <f>IF(AND($D139&gt;='Ark4'!$D$4,Vandbalance!$D139&lt;='Ark4'!$E$4),1,IF(AND(Vandbalance!$D139&gt;='Ark4'!$D$5,Vandbalance!$D139&lt;='Ark4'!$E$5),2,IF(AND(Vandbalance!$D139&gt;='Ark4'!$D$6,Vandbalance!$D139&lt;='Ark4'!$E$6),3,IF(AND(Vandbalance!$D139&gt;='Ark4'!$D$7,Vandbalance!$D139&lt;='Ark4'!$E$7),4,""))))</f>
        <v>2</v>
      </c>
      <c r="H139" s="2">
        <f t="shared" si="125"/>
        <v>0</v>
      </c>
      <c r="I139" s="2">
        <f>IF(G139=1,VLOOKUP($D139,'Afgrødemodel 1'!$AA$10:$AB$405,2,FALSE),IF(G139=2,VLOOKUP($D139,'Afgrødemodel 2'!$AA$10:$AB$405,2,FALSE),IF(G139=3,VLOOKUP($D139,'Afgrødemodel 3'!$AA$10:$AB$405,2,FALSE),IF(G139=4,VLOOKUP($D139,'Afgrødemodel 4'!$AA$10:$AB$405,2,FALSE),""))))</f>
        <v>0</v>
      </c>
      <c r="J139" s="2">
        <f>IF(G139=1,VLOOKUP($D139,'Afgrødemodel 1'!$AH$10:$AJ$405,3,FALSE),IF(G139=2,VLOOKUP($D139,'Afgrødemodel 2'!$AH$10:$AJ$405,3,FALSE),IF(G139=3,VLOOKUP($D139,'Afgrødemodel 3'!$AH$10:$AJ$405,3,FALSE),IF(G139=4,VLOOKUP($D139,'Afgrødemodel 4'!$AH$10:$AJ$405,3,FALSE),0))))</f>
        <v>0</v>
      </c>
      <c r="K139" s="2">
        <f>IF(G139=1,VLOOKUP($D139,'Afgrødemodel 1'!$AQ$10:$AR$405,2,FALSE),IF(G139=2,VLOOKUP($D139,'Afgrødemodel 2'!$AQ$10:$AR$405,2,FALSE),IF(G139=3,VLOOKUP($D139,'Afgrødemodel 3'!$AQ$10:$AR$405,2,FALSE),IF(G139=4,VLOOKUP($D139,'Afgrødemodel 4'!$AQ$10:$AR$405,2,FALSE),0))))</f>
        <v>0</v>
      </c>
      <c r="L139">
        <f>IF('Afgrødemodel 1'!$BB$4=0,300,'Afgrødemodel 1'!$BB$4)</f>
        <v>300</v>
      </c>
      <c r="M139">
        <f>IF(G139=1,MIN('Afgrødemodel 1'!$AW$44,'Afgrødemodel 1'!$AW$48),IF(G139=2,MIN('Afgrødemodel 2'!$AW$44,'Afgrødemodel 2'!$AW$48),IF(G139=3,MIN('Afgrødemodel 3'!$AW$44,'Afgrødemodel 3'!$AW$48),IF(G139=4,MIN('Afgrødemodel 4'!$AW$44,'Afgrødemodel 4'!$AW$48),""))))</f>
        <v>900</v>
      </c>
      <c r="N139" s="13">
        <f t="shared" si="72"/>
        <v>0</v>
      </c>
      <c r="O139" s="5">
        <f t="shared" si="73"/>
        <v>0</v>
      </c>
      <c r="P139" s="13">
        <f t="shared" si="74"/>
        <v>0</v>
      </c>
      <c r="Q139" s="13">
        <f t="shared" si="75"/>
        <v>0</v>
      </c>
      <c r="R139" s="20"/>
      <c r="S139" s="13">
        <f t="shared" si="76"/>
        <v>0</v>
      </c>
      <c r="T139" s="13">
        <f t="shared" si="77"/>
        <v>0</v>
      </c>
      <c r="U139" s="13">
        <f t="shared" si="78"/>
        <v>0</v>
      </c>
      <c r="V139" s="5">
        <f t="shared" si="79"/>
        <v>0</v>
      </c>
      <c r="W139" s="5"/>
      <c r="X139" s="10">
        <f t="shared" si="126"/>
        <v>10</v>
      </c>
      <c r="Y139" s="12">
        <f t="shared" si="80"/>
        <v>2.786003489483758</v>
      </c>
      <c r="Z139" s="8">
        <f t="shared" si="81"/>
        <v>2.786003489483758</v>
      </c>
      <c r="AA139" s="13">
        <f t="shared" si="127"/>
        <v>1.8860035133256159</v>
      </c>
      <c r="AB139" s="5">
        <f t="shared" si="82"/>
        <v>1.8860035133256159</v>
      </c>
      <c r="AC139" s="5"/>
      <c r="AD139" s="16">
        <f t="shared" si="83"/>
        <v>0</v>
      </c>
      <c r="AE139" s="10">
        <f t="shared" si="128"/>
        <v>0</v>
      </c>
      <c r="AF139">
        <f t="shared" si="84"/>
        <v>0</v>
      </c>
      <c r="AG139" s="13">
        <f t="shared" si="85"/>
        <v>0</v>
      </c>
      <c r="AH139" s="13"/>
      <c r="AI139" s="14">
        <f t="shared" si="86"/>
        <v>10</v>
      </c>
      <c r="AJ139" s="4">
        <f t="shared" si="87"/>
        <v>10</v>
      </c>
      <c r="AK139" s="4">
        <f t="shared" si="88"/>
        <v>10</v>
      </c>
      <c r="AL139" s="15">
        <f t="shared" si="89"/>
        <v>2.7618317090554503</v>
      </c>
      <c r="AM139" s="7">
        <f t="shared" si="90"/>
        <v>2.7618317090554503</v>
      </c>
      <c r="AN139" s="7">
        <f t="shared" si="142"/>
        <v>2.7618317090554503</v>
      </c>
      <c r="AO139" s="15">
        <f t="shared" si="91"/>
        <v>2.7618317090554503</v>
      </c>
      <c r="AP139" s="17">
        <f t="shared" si="92"/>
        <v>1.8618317328973082</v>
      </c>
      <c r="AQ139" s="15">
        <f t="shared" si="93"/>
        <v>1.8618317328973082</v>
      </c>
      <c r="AR139" s="15">
        <f t="shared" si="94"/>
        <v>1.8618317328973082</v>
      </c>
      <c r="AS139" s="15"/>
      <c r="AT139" s="12">
        <f t="shared" si="129"/>
        <v>161.00000000000003</v>
      </c>
      <c r="AU139" s="12">
        <f t="shared" si="95"/>
        <v>15.161668972851288</v>
      </c>
      <c r="AV139" s="12">
        <f t="shared" si="96"/>
        <v>15.161668972851288</v>
      </c>
      <c r="AW139" s="12">
        <f t="shared" si="97"/>
        <v>15.161668972851288</v>
      </c>
      <c r="AX139" s="8"/>
      <c r="AY139" s="13">
        <f>INDEX(Klima!$B$1:$E$520,MATCH(Vandbalance!$F139,Klima!$B$1:$B$520,0),MATCH(Vandbalance!$AY$11,Klima!$B$1:$E$1,0))</f>
        <v>0</v>
      </c>
      <c r="AZ139" s="13">
        <f t="shared" si="130"/>
        <v>0</v>
      </c>
      <c r="BA139" s="13">
        <f t="shared" si="98"/>
        <v>0</v>
      </c>
      <c r="BC139" s="16">
        <f>INDEX(Klima!$B$1:$E$520,MATCH(Vandbalance!$F139,Klima!$B$1:$B$520,0),MATCH($BC$11,Klima!$B$1:$E$1,0))</f>
        <v>0.89999997615814198</v>
      </c>
      <c r="BD139" s="16"/>
      <c r="BE139" s="16">
        <f t="shared" si="99"/>
        <v>0.89999997615814198</v>
      </c>
      <c r="BF139" s="16">
        <f t="shared" si="100"/>
        <v>0</v>
      </c>
      <c r="BG139" s="16">
        <f t="shared" si="101"/>
        <v>0</v>
      </c>
      <c r="BH139" s="16">
        <f t="shared" si="102"/>
        <v>0</v>
      </c>
      <c r="BI139" s="2"/>
      <c r="BJ139" s="16">
        <f t="shared" si="103"/>
        <v>0.89999997615814198</v>
      </c>
      <c r="BK139" s="5">
        <f t="shared" si="131"/>
        <v>2.7979541448454022</v>
      </c>
      <c r="BL139" s="5">
        <f t="shared" si="104"/>
        <v>2.7979541448454022</v>
      </c>
      <c r="BM139" s="5">
        <f t="shared" si="105"/>
        <v>15.13749719242298</v>
      </c>
      <c r="BN139" s="5">
        <f t="shared" si="132"/>
        <v>1.1950655361644405E-2</v>
      </c>
      <c r="BO139" s="5">
        <f t="shared" si="106"/>
        <v>17.923500681906738</v>
      </c>
      <c r="BP139" s="5">
        <f t="shared" si="107"/>
        <v>2.7979541448454022</v>
      </c>
      <c r="BQ139" s="5"/>
      <c r="BR139" s="16">
        <f t="shared" si="108"/>
        <v>0</v>
      </c>
      <c r="BS139" s="5">
        <f t="shared" si="109"/>
        <v>0</v>
      </c>
      <c r="BT139" s="5"/>
      <c r="BU139" s="13">
        <f t="shared" si="110"/>
        <v>0</v>
      </c>
      <c r="BV139" s="5">
        <f t="shared" si="111"/>
        <v>0</v>
      </c>
      <c r="BW139" s="5"/>
      <c r="BX139" s="13">
        <f t="shared" si="112"/>
        <v>0</v>
      </c>
      <c r="BY139" s="5"/>
      <c r="BZ139" s="16">
        <f t="shared" si="113"/>
        <v>0</v>
      </c>
      <c r="CA139" s="16"/>
      <c r="CB139" s="29">
        <f t="shared" si="114"/>
        <v>0</v>
      </c>
      <c r="CC139" s="28">
        <f t="shared" si="115"/>
        <v>0</v>
      </c>
      <c r="CD139" s="28"/>
      <c r="CE139" s="16">
        <f t="shared" si="116"/>
        <v>0</v>
      </c>
      <c r="CF139" s="31">
        <f t="shared" si="117"/>
        <v>1.8618317328973082</v>
      </c>
      <c r="CG139" s="20"/>
      <c r="CH139" s="16">
        <f t="shared" si="118"/>
        <v>0</v>
      </c>
      <c r="CI139" s="2">
        <f t="shared" si="133"/>
        <v>0</v>
      </c>
      <c r="CJ139" s="5"/>
      <c r="CK139" s="13">
        <f t="shared" si="119"/>
        <v>0.89999997615814198</v>
      </c>
      <c r="CL139" s="13"/>
      <c r="CM139" s="13">
        <f t="shared" si="134"/>
        <v>0</v>
      </c>
      <c r="CN139" s="5">
        <f t="shared" si="120"/>
        <v>0</v>
      </c>
      <c r="CO139" s="5">
        <f t="shared" si="121"/>
        <v>0</v>
      </c>
      <c r="CP139" s="5"/>
      <c r="CQ139" s="13">
        <f t="shared" si="135"/>
        <v>0</v>
      </c>
      <c r="CR139" s="5">
        <f t="shared" si="122"/>
        <v>0</v>
      </c>
      <c r="CS139" s="5">
        <f t="shared" si="123"/>
        <v>0</v>
      </c>
      <c r="CT139" s="5"/>
      <c r="CU139" t="e">
        <f>INDEX(Tilladeligt_underskud,MATCH('Afgrødemodel 1'!$AU$2,Konstanter!$A$75:$A$90,0),MATCH('Afgrødemodel 1'!M135,Konstanter!$B$73:$F$73,0))</f>
        <v>#N/A</v>
      </c>
      <c r="CV139" t="e">
        <f>INDEX(Utilladeligt_underskud,MATCH('Afgrødemodel 1'!$AU$2,Konstanter!$I$75:$I$90,0),MATCH('Afgrødemodel 1'!M135,Konstanter!$J$73:$N$73,0))</f>
        <v>#N/A</v>
      </c>
      <c r="CW139" t="e">
        <f t="shared" si="136"/>
        <v>#N/A</v>
      </c>
      <c r="CX139" t="e">
        <f t="shared" si="137"/>
        <v>#N/A</v>
      </c>
      <c r="CY139" s="8">
        <f t="shared" si="138"/>
        <v>8.1381682671026923</v>
      </c>
      <c r="CZ139" s="8">
        <f t="shared" si="139"/>
        <v>153.97649929425143</v>
      </c>
      <c r="DA139" s="8">
        <f t="shared" si="140"/>
        <v>153.97649929425143</v>
      </c>
    </row>
    <row r="140" spans="4:105" x14ac:dyDescent="0.2">
      <c r="D140" s="18">
        <f t="shared" si="141"/>
        <v>43317</v>
      </c>
      <c r="E140" s="18" t="str">
        <f>IF(G140=1,'Ark4'!$C$4,IF(G140=2,'Ark4'!$C$5,IF(G140=3,'Ark4'!$C$6,IF(G140=4,'Ark4'!$C$7,""))))</f>
        <v>Bar jord</v>
      </c>
      <c r="F140" s="8">
        <f t="shared" si="124"/>
        <v>43317</v>
      </c>
      <c r="G140" s="2">
        <f>IF(AND($D140&gt;='Ark4'!$D$4,Vandbalance!$D140&lt;='Ark4'!$E$4),1,IF(AND(Vandbalance!$D140&gt;='Ark4'!$D$5,Vandbalance!$D140&lt;='Ark4'!$E$5),2,IF(AND(Vandbalance!$D140&gt;='Ark4'!$D$6,Vandbalance!$D140&lt;='Ark4'!$E$6),3,IF(AND(Vandbalance!$D140&gt;='Ark4'!$D$7,Vandbalance!$D140&lt;='Ark4'!$E$7),4,""))))</f>
        <v>2</v>
      </c>
      <c r="H140" s="2">
        <f t="shared" si="125"/>
        <v>0</v>
      </c>
      <c r="I140" s="2">
        <f>IF(G140=1,VLOOKUP($D140,'Afgrødemodel 1'!$AA$10:$AB$405,2,FALSE),IF(G140=2,VLOOKUP($D140,'Afgrødemodel 2'!$AA$10:$AB$405,2,FALSE),IF(G140=3,VLOOKUP($D140,'Afgrødemodel 3'!$AA$10:$AB$405,2,FALSE),IF(G140=4,VLOOKUP($D140,'Afgrødemodel 4'!$AA$10:$AB$405,2,FALSE),""))))</f>
        <v>0</v>
      </c>
      <c r="J140" s="2">
        <f>IF(G140=1,VLOOKUP($D140,'Afgrødemodel 1'!$AH$10:$AJ$405,3,FALSE),IF(G140=2,VLOOKUP($D140,'Afgrødemodel 2'!$AH$10:$AJ$405,3,FALSE),IF(G140=3,VLOOKUP($D140,'Afgrødemodel 3'!$AH$10:$AJ$405,3,FALSE),IF(G140=4,VLOOKUP($D140,'Afgrødemodel 4'!$AH$10:$AJ$405,3,FALSE),0))))</f>
        <v>0</v>
      </c>
      <c r="K140" s="2">
        <f>IF(G140=1,VLOOKUP($D140,'Afgrødemodel 1'!$AQ$10:$AR$405,2,FALSE),IF(G140=2,VLOOKUP($D140,'Afgrødemodel 2'!$AQ$10:$AR$405,2,FALSE),IF(G140=3,VLOOKUP($D140,'Afgrødemodel 3'!$AQ$10:$AR$405,2,FALSE),IF(G140=4,VLOOKUP($D140,'Afgrødemodel 4'!$AQ$10:$AR$405,2,FALSE),0))))</f>
        <v>0</v>
      </c>
      <c r="L140">
        <f>IF('Afgrødemodel 1'!$BB$4=0,300,'Afgrødemodel 1'!$BB$4)</f>
        <v>300</v>
      </c>
      <c r="M140">
        <f>IF(G140=1,MIN('Afgrødemodel 1'!$AW$44,'Afgrødemodel 1'!$AW$48),IF(G140=2,MIN('Afgrødemodel 2'!$AW$44,'Afgrødemodel 2'!$AW$48),IF(G140=3,MIN('Afgrødemodel 3'!$AW$44,'Afgrødemodel 3'!$AW$48),IF(G140=4,MIN('Afgrødemodel 4'!$AW$44,'Afgrødemodel 4'!$AW$48),""))))</f>
        <v>900</v>
      </c>
      <c r="N140" s="13">
        <f t="shared" si="72"/>
        <v>0</v>
      </c>
      <c r="O140" s="5">
        <f t="shared" si="73"/>
        <v>0</v>
      </c>
      <c r="P140" s="13">
        <f t="shared" si="74"/>
        <v>0</v>
      </c>
      <c r="Q140" s="13">
        <f t="shared" si="75"/>
        <v>0</v>
      </c>
      <c r="R140" s="20"/>
      <c r="S140" s="13">
        <f t="shared" si="76"/>
        <v>0</v>
      </c>
      <c r="T140" s="13">
        <f t="shared" si="77"/>
        <v>0</v>
      </c>
      <c r="U140" s="13">
        <f t="shared" si="78"/>
        <v>0</v>
      </c>
      <c r="V140" s="5">
        <f t="shared" si="79"/>
        <v>0</v>
      </c>
      <c r="W140" s="5"/>
      <c r="X140" s="10">
        <f t="shared" si="126"/>
        <v>10</v>
      </c>
      <c r="Y140" s="12">
        <f t="shared" si="80"/>
        <v>1.8860035133256159</v>
      </c>
      <c r="Z140" s="8">
        <f t="shared" si="81"/>
        <v>1.8860035133256159</v>
      </c>
      <c r="AA140" s="13">
        <f t="shared" si="127"/>
        <v>0.18094017027752596</v>
      </c>
      <c r="AB140" s="5">
        <f t="shared" si="82"/>
        <v>0.18094017027752596</v>
      </c>
      <c r="AC140" s="5"/>
      <c r="AD140" s="16">
        <f t="shared" si="83"/>
        <v>0</v>
      </c>
      <c r="AE140" s="10">
        <f t="shared" si="128"/>
        <v>0</v>
      </c>
      <c r="AF140">
        <f t="shared" si="84"/>
        <v>0</v>
      </c>
      <c r="AG140" s="13">
        <f t="shared" si="85"/>
        <v>0</v>
      </c>
      <c r="AH140" s="13"/>
      <c r="AI140" s="14">
        <f t="shared" si="86"/>
        <v>10</v>
      </c>
      <c r="AJ140" s="4">
        <f t="shared" si="87"/>
        <v>10</v>
      </c>
      <c r="AK140" s="4">
        <f t="shared" si="88"/>
        <v>10</v>
      </c>
      <c r="AL140" s="15">
        <f t="shared" si="89"/>
        <v>1.8618317328973082</v>
      </c>
      <c r="AM140" s="7">
        <f t="shared" si="90"/>
        <v>1.8618317328973082</v>
      </c>
      <c r="AN140" s="7">
        <f t="shared" si="142"/>
        <v>1.8618317328973082</v>
      </c>
      <c r="AO140" s="15">
        <f t="shared" si="91"/>
        <v>1.8618317328973082</v>
      </c>
      <c r="AP140" s="17">
        <f t="shared" si="92"/>
        <v>0.15676838984921826</v>
      </c>
      <c r="AQ140" s="15">
        <f t="shared" si="93"/>
        <v>0.15676838984921826</v>
      </c>
      <c r="AR140" s="15">
        <f t="shared" si="94"/>
        <v>0.15676838984921826</v>
      </c>
      <c r="AS140" s="15"/>
      <c r="AT140" s="12">
        <f t="shared" si="129"/>
        <v>161.00000000000003</v>
      </c>
      <c r="AU140" s="12">
        <f t="shared" si="95"/>
        <v>15.161668972851288</v>
      </c>
      <c r="AV140" s="12">
        <f t="shared" si="96"/>
        <v>15.161668972851288</v>
      </c>
      <c r="AW140" s="12">
        <f t="shared" si="97"/>
        <v>15.161668972851288</v>
      </c>
      <c r="AX140" s="8"/>
      <c r="AY140" s="13">
        <f>INDEX(Klima!$B$1:$E$520,MATCH(Vandbalance!$F140,Klima!$B$1:$B$520,0),MATCH(Vandbalance!$AY$11,Klima!$B$1:$E$1,0))</f>
        <v>0</v>
      </c>
      <c r="AZ140" s="13">
        <f t="shared" si="130"/>
        <v>0</v>
      </c>
      <c r="BA140" s="13">
        <f t="shared" si="98"/>
        <v>0</v>
      </c>
      <c r="BC140" s="16">
        <f>INDEX(Klima!$B$1:$E$520,MATCH(Vandbalance!$F140,Klima!$B$1:$B$520,0),MATCH($BC$11,Klima!$B$1:$E$1,0))</f>
        <v>1.7050633430480899</v>
      </c>
      <c r="BD140" s="16"/>
      <c r="BE140" s="16">
        <f t="shared" si="99"/>
        <v>1.7050633430480899</v>
      </c>
      <c r="BF140" s="16">
        <f t="shared" si="100"/>
        <v>0</v>
      </c>
      <c r="BG140" s="16">
        <f t="shared" si="101"/>
        <v>0</v>
      </c>
      <c r="BH140" s="16">
        <f t="shared" si="102"/>
        <v>0</v>
      </c>
      <c r="BI140" s="2"/>
      <c r="BJ140" s="16">
        <f t="shared" si="103"/>
        <v>1.7050633430480899</v>
      </c>
      <c r="BK140" s="5">
        <f t="shared" si="131"/>
        <v>1.9086442076837684</v>
      </c>
      <c r="BL140" s="5">
        <f t="shared" si="104"/>
        <v>1.9086442076837684</v>
      </c>
      <c r="BM140" s="5">
        <f t="shared" si="105"/>
        <v>15.13749719242298</v>
      </c>
      <c r="BN140" s="5">
        <f t="shared" si="132"/>
        <v>2.2640694358152455E-2</v>
      </c>
      <c r="BO140" s="5">
        <f t="shared" si="106"/>
        <v>17.023500705748596</v>
      </c>
      <c r="BP140" s="5">
        <f t="shared" si="107"/>
        <v>1.9086442076837684</v>
      </c>
      <c r="BQ140" s="5"/>
      <c r="BR140" s="16">
        <f t="shared" si="108"/>
        <v>0</v>
      </c>
      <c r="BS140" s="5">
        <f t="shared" si="109"/>
        <v>0</v>
      </c>
      <c r="BT140" s="5"/>
      <c r="BU140" s="13">
        <f t="shared" si="110"/>
        <v>0</v>
      </c>
      <c r="BV140" s="5">
        <f t="shared" si="111"/>
        <v>0</v>
      </c>
      <c r="BW140" s="5"/>
      <c r="BX140" s="13">
        <f t="shared" si="112"/>
        <v>0</v>
      </c>
      <c r="BY140" s="5"/>
      <c r="BZ140" s="16">
        <f t="shared" si="113"/>
        <v>0</v>
      </c>
      <c r="CA140" s="16"/>
      <c r="CB140" s="29">
        <f t="shared" si="114"/>
        <v>0</v>
      </c>
      <c r="CC140" s="28">
        <f t="shared" si="115"/>
        <v>0</v>
      </c>
      <c r="CD140" s="28"/>
      <c r="CE140" s="16">
        <f t="shared" si="116"/>
        <v>0</v>
      </c>
      <c r="CF140" s="31">
        <f t="shared" si="117"/>
        <v>0.15676838984921826</v>
      </c>
      <c r="CG140" s="20"/>
      <c r="CH140" s="16">
        <f t="shared" si="118"/>
        <v>0</v>
      </c>
      <c r="CI140" s="2">
        <f t="shared" si="133"/>
        <v>0</v>
      </c>
      <c r="CJ140" s="5"/>
      <c r="CK140" s="13">
        <f t="shared" si="119"/>
        <v>1.7050633430480899</v>
      </c>
      <c r="CL140" s="13"/>
      <c r="CM140" s="13">
        <f t="shared" si="134"/>
        <v>0</v>
      </c>
      <c r="CN140" s="5">
        <f t="shared" si="120"/>
        <v>0</v>
      </c>
      <c r="CO140" s="5">
        <f t="shared" si="121"/>
        <v>0</v>
      </c>
      <c r="CP140" s="5"/>
      <c r="CQ140" s="13">
        <f t="shared" si="135"/>
        <v>0</v>
      </c>
      <c r="CR140" s="5">
        <f t="shared" si="122"/>
        <v>0</v>
      </c>
      <c r="CS140" s="5">
        <f t="shared" si="123"/>
        <v>0</v>
      </c>
      <c r="CT140" s="5"/>
      <c r="CU140" t="e">
        <f>INDEX(Tilladeligt_underskud,MATCH('Afgrødemodel 1'!$AU$2,Konstanter!$A$75:$A$90,0),MATCH('Afgrødemodel 1'!M136,Konstanter!$B$73:$F$73,0))</f>
        <v>#N/A</v>
      </c>
      <c r="CV140" t="e">
        <f>INDEX(Utilladeligt_underskud,MATCH('Afgrødemodel 1'!$AU$2,Konstanter!$I$75:$I$90,0),MATCH('Afgrødemodel 1'!M136,Konstanter!$J$73:$N$73,0))</f>
        <v>#N/A</v>
      </c>
      <c r="CW140" t="e">
        <f t="shared" si="136"/>
        <v>#N/A</v>
      </c>
      <c r="CX140" t="e">
        <f t="shared" si="137"/>
        <v>#N/A</v>
      </c>
      <c r="CY140" s="8">
        <f t="shared" si="138"/>
        <v>9.8432316101507809</v>
      </c>
      <c r="CZ140" s="8">
        <f t="shared" si="139"/>
        <v>155.68156263729952</v>
      </c>
      <c r="DA140" s="8">
        <f t="shared" si="140"/>
        <v>155.68156263729952</v>
      </c>
    </row>
    <row r="141" spans="4:105" x14ac:dyDescent="0.2">
      <c r="D141" s="18">
        <f t="shared" si="141"/>
        <v>43318</v>
      </c>
      <c r="E141" s="18" t="str">
        <f>IF(G141=1,'Ark4'!$C$4,IF(G141=2,'Ark4'!$C$5,IF(G141=3,'Ark4'!$C$6,IF(G141=4,'Ark4'!$C$7,""))))</f>
        <v>Bar jord</v>
      </c>
      <c r="F141" s="8">
        <f t="shared" si="124"/>
        <v>43318</v>
      </c>
      <c r="G141" s="2">
        <f>IF(AND($D141&gt;='Ark4'!$D$4,Vandbalance!$D141&lt;='Ark4'!$E$4),1,IF(AND(Vandbalance!$D141&gt;='Ark4'!$D$5,Vandbalance!$D141&lt;='Ark4'!$E$5),2,IF(AND(Vandbalance!$D141&gt;='Ark4'!$D$6,Vandbalance!$D141&lt;='Ark4'!$E$6),3,IF(AND(Vandbalance!$D141&gt;='Ark4'!$D$7,Vandbalance!$D141&lt;='Ark4'!$E$7),4,""))))</f>
        <v>2</v>
      </c>
      <c r="H141" s="2">
        <f t="shared" si="125"/>
        <v>0</v>
      </c>
      <c r="I141" s="2">
        <f>IF(G141=1,VLOOKUP($D141,'Afgrødemodel 1'!$AA$10:$AB$405,2,FALSE),IF(G141=2,VLOOKUP($D141,'Afgrødemodel 2'!$AA$10:$AB$405,2,FALSE),IF(G141=3,VLOOKUP($D141,'Afgrødemodel 3'!$AA$10:$AB$405,2,FALSE),IF(G141=4,VLOOKUP($D141,'Afgrødemodel 4'!$AA$10:$AB$405,2,FALSE),""))))</f>
        <v>0</v>
      </c>
      <c r="J141" s="2">
        <f>IF(G141=1,VLOOKUP($D141,'Afgrødemodel 1'!$AH$10:$AJ$405,3,FALSE),IF(G141=2,VLOOKUP($D141,'Afgrødemodel 2'!$AH$10:$AJ$405,3,FALSE),IF(G141=3,VLOOKUP($D141,'Afgrødemodel 3'!$AH$10:$AJ$405,3,FALSE),IF(G141=4,VLOOKUP($D141,'Afgrødemodel 4'!$AH$10:$AJ$405,3,FALSE),0))))</f>
        <v>0</v>
      </c>
      <c r="K141" s="2">
        <f>IF(G141=1,VLOOKUP($D141,'Afgrødemodel 1'!$AQ$10:$AR$405,2,FALSE),IF(G141=2,VLOOKUP($D141,'Afgrødemodel 2'!$AQ$10:$AR$405,2,FALSE),IF(G141=3,VLOOKUP($D141,'Afgrødemodel 3'!$AQ$10:$AR$405,2,FALSE),IF(G141=4,VLOOKUP($D141,'Afgrødemodel 4'!$AQ$10:$AR$405,2,FALSE),0))))</f>
        <v>0</v>
      </c>
      <c r="L141">
        <f>IF('Afgrødemodel 1'!$BB$4=0,300,'Afgrødemodel 1'!$BB$4)</f>
        <v>300</v>
      </c>
      <c r="M141">
        <f>IF(G141=1,MIN('Afgrødemodel 1'!$AW$44,'Afgrødemodel 1'!$AW$48),IF(G141=2,MIN('Afgrødemodel 2'!$AW$44,'Afgrødemodel 2'!$AW$48),IF(G141=3,MIN('Afgrødemodel 3'!$AW$44,'Afgrødemodel 3'!$AW$48),IF(G141=4,MIN('Afgrødemodel 4'!$AW$44,'Afgrødemodel 4'!$AW$48),""))))</f>
        <v>900</v>
      </c>
      <c r="N141" s="13">
        <f t="shared" si="72"/>
        <v>0</v>
      </c>
      <c r="O141" s="5">
        <f t="shared" si="73"/>
        <v>0</v>
      </c>
      <c r="P141" s="13">
        <f t="shared" si="74"/>
        <v>0</v>
      </c>
      <c r="Q141" s="13">
        <f t="shared" si="75"/>
        <v>0</v>
      </c>
      <c r="R141" s="20"/>
      <c r="S141" s="13">
        <f t="shared" si="76"/>
        <v>0</v>
      </c>
      <c r="T141" s="13">
        <f t="shared" si="77"/>
        <v>0</v>
      </c>
      <c r="U141" s="13">
        <f t="shared" si="78"/>
        <v>0</v>
      </c>
      <c r="V141" s="5">
        <f t="shared" si="79"/>
        <v>0</v>
      </c>
      <c r="W141" s="5"/>
      <c r="X141" s="10">
        <f t="shared" si="126"/>
        <v>10</v>
      </c>
      <c r="Y141" s="12">
        <f t="shared" si="80"/>
        <v>0.22094017027752597</v>
      </c>
      <c r="Z141" s="8">
        <f t="shared" si="81"/>
        <v>0.22094017027752597</v>
      </c>
      <c r="AA141" s="13">
        <f t="shared" si="127"/>
        <v>0</v>
      </c>
      <c r="AB141" s="5">
        <f t="shared" si="82"/>
        <v>0</v>
      </c>
      <c r="AC141" s="5"/>
      <c r="AD141" s="16">
        <f t="shared" si="83"/>
        <v>0</v>
      </c>
      <c r="AE141" s="10">
        <f t="shared" si="128"/>
        <v>0</v>
      </c>
      <c r="AF141">
        <f t="shared" si="84"/>
        <v>0.04</v>
      </c>
      <c r="AG141" s="13">
        <f t="shared" si="85"/>
        <v>0</v>
      </c>
      <c r="AH141" s="13"/>
      <c r="AI141" s="14">
        <f t="shared" si="86"/>
        <v>10</v>
      </c>
      <c r="AJ141" s="4">
        <f t="shared" si="87"/>
        <v>10</v>
      </c>
      <c r="AK141" s="4">
        <f t="shared" si="88"/>
        <v>10</v>
      </c>
      <c r="AL141" s="15">
        <f t="shared" si="89"/>
        <v>0.15676838984921826</v>
      </c>
      <c r="AM141" s="7">
        <f t="shared" si="90"/>
        <v>0.15676838984921826</v>
      </c>
      <c r="AN141" s="7">
        <f t="shared" si="142"/>
        <v>0.15676838984921826</v>
      </c>
      <c r="AO141" s="15">
        <f t="shared" si="91"/>
        <v>0.19676838984921827</v>
      </c>
      <c r="AP141" s="17">
        <f t="shared" si="92"/>
        <v>0</v>
      </c>
      <c r="AQ141" s="15">
        <f t="shared" si="93"/>
        <v>0</v>
      </c>
      <c r="AR141" s="15">
        <f t="shared" si="94"/>
        <v>0</v>
      </c>
      <c r="AS141" s="15"/>
      <c r="AT141" s="12">
        <f t="shared" si="129"/>
        <v>161.00000000000003</v>
      </c>
      <c r="AU141" s="12">
        <f t="shared" si="95"/>
        <v>15.161668972851288</v>
      </c>
      <c r="AV141" s="12">
        <f t="shared" si="96"/>
        <v>15.126723112968632</v>
      </c>
      <c r="AW141" s="12">
        <f t="shared" si="97"/>
        <v>15.126723112968632</v>
      </c>
      <c r="AX141" s="8"/>
      <c r="AY141" s="13">
        <f>INDEX(Klima!$B$1:$E$520,MATCH(Vandbalance!$F141,Klima!$B$1:$B$520,0),MATCH(Vandbalance!$AY$11,Klima!$B$1:$E$1,0))</f>
        <v>0.04</v>
      </c>
      <c r="AZ141" s="13">
        <f t="shared" si="130"/>
        <v>-0.04</v>
      </c>
      <c r="BA141" s="13">
        <f t="shared" si="98"/>
        <v>0.04</v>
      </c>
      <c r="BC141" s="16">
        <f>INDEX(Klima!$B$1:$E$520,MATCH(Vandbalance!$F141,Klima!$B$1:$B$520,0),MATCH($BC$11,Klima!$B$1:$E$1,0))</f>
        <v>0.81139242649078303</v>
      </c>
      <c r="BD141" s="16"/>
      <c r="BE141" s="16">
        <f t="shared" si="99"/>
        <v>0.81139242649078303</v>
      </c>
      <c r="BF141" s="16">
        <f t="shared" si="100"/>
        <v>0</v>
      </c>
      <c r="BG141" s="16">
        <f t="shared" si="101"/>
        <v>0</v>
      </c>
      <c r="BH141" s="16">
        <f t="shared" si="102"/>
        <v>0</v>
      </c>
      <c r="BI141" s="2"/>
      <c r="BJ141" s="16">
        <f t="shared" si="103"/>
        <v>0.23171424973187466</v>
      </c>
      <c r="BK141" s="5">
        <f t="shared" si="131"/>
        <v>0.23171424973187466</v>
      </c>
      <c r="BL141" s="5">
        <f t="shared" si="104"/>
        <v>0.23171424973187466</v>
      </c>
      <c r="BM141" s="5">
        <f t="shared" si="105"/>
        <v>15.13749719242298</v>
      </c>
      <c r="BN141" s="5">
        <f t="shared" si="132"/>
        <v>1.0774079454348681E-2</v>
      </c>
      <c r="BO141" s="5">
        <f t="shared" si="106"/>
        <v>15.358437362700506</v>
      </c>
      <c r="BP141" s="5">
        <f t="shared" si="107"/>
        <v>0.23171424973187466</v>
      </c>
      <c r="BQ141" s="5"/>
      <c r="BR141" s="16">
        <f t="shared" si="108"/>
        <v>0</v>
      </c>
      <c r="BS141" s="5">
        <f t="shared" si="109"/>
        <v>0</v>
      </c>
      <c r="BT141" s="5"/>
      <c r="BU141" s="13">
        <f t="shared" si="110"/>
        <v>0</v>
      </c>
      <c r="BV141" s="5">
        <f t="shared" si="111"/>
        <v>0</v>
      </c>
      <c r="BW141" s="5"/>
      <c r="BX141" s="13">
        <f t="shared" si="112"/>
        <v>0</v>
      </c>
      <c r="BY141" s="5"/>
      <c r="BZ141" s="16">
        <f t="shared" si="113"/>
        <v>0</v>
      </c>
      <c r="CA141" s="16"/>
      <c r="CB141" s="29">
        <f t="shared" si="114"/>
        <v>0</v>
      </c>
      <c r="CC141" s="28">
        <f t="shared" si="115"/>
        <v>0</v>
      </c>
      <c r="CD141" s="28"/>
      <c r="CE141" s="16">
        <f t="shared" si="116"/>
        <v>0</v>
      </c>
      <c r="CF141" s="31">
        <f t="shared" si="117"/>
        <v>0</v>
      </c>
      <c r="CG141" s="20"/>
      <c r="CH141" s="16">
        <f t="shared" si="118"/>
        <v>0</v>
      </c>
      <c r="CI141" s="2">
        <f t="shared" si="133"/>
        <v>0</v>
      </c>
      <c r="CJ141" s="5"/>
      <c r="CK141" s="13">
        <f t="shared" si="119"/>
        <v>0.23171424973187466</v>
      </c>
      <c r="CL141" s="13"/>
      <c r="CM141" s="13">
        <f t="shared" si="134"/>
        <v>0</v>
      </c>
      <c r="CN141" s="5">
        <f t="shared" si="120"/>
        <v>0</v>
      </c>
      <c r="CO141" s="5">
        <f t="shared" si="121"/>
        <v>0</v>
      </c>
      <c r="CP141" s="5"/>
      <c r="CQ141" s="13">
        <f t="shared" si="135"/>
        <v>0</v>
      </c>
      <c r="CR141" s="5">
        <f t="shared" si="122"/>
        <v>0</v>
      </c>
      <c r="CS141" s="5">
        <f t="shared" si="123"/>
        <v>0</v>
      </c>
      <c r="CT141" s="5"/>
      <c r="CU141" t="e">
        <f>INDEX(Tilladeligt_underskud,MATCH('Afgrødemodel 1'!$AU$2,Konstanter!$A$75:$A$90,0),MATCH('Afgrødemodel 1'!M137,Konstanter!$B$73:$F$73,0))</f>
        <v>#N/A</v>
      </c>
      <c r="CV141" t="e">
        <f>INDEX(Utilladeligt_underskud,MATCH('Afgrødemodel 1'!$AU$2,Konstanter!$I$75:$I$90,0),MATCH('Afgrødemodel 1'!M137,Konstanter!$J$73:$N$73,0))</f>
        <v>#N/A</v>
      </c>
      <c r="CW141" t="e">
        <f t="shared" si="136"/>
        <v>#N/A</v>
      </c>
      <c r="CX141" t="e">
        <f t="shared" si="137"/>
        <v>#N/A</v>
      </c>
      <c r="CY141" s="8">
        <f t="shared" si="138"/>
        <v>10</v>
      </c>
      <c r="CZ141" s="8">
        <f t="shared" si="139"/>
        <v>155.87327688703141</v>
      </c>
      <c r="DA141" s="8">
        <f t="shared" si="140"/>
        <v>155.87327688703141</v>
      </c>
    </row>
    <row r="142" spans="4:105" x14ac:dyDescent="0.2">
      <c r="D142" s="18">
        <f t="shared" si="141"/>
        <v>43319</v>
      </c>
      <c r="E142" s="18" t="str">
        <f>IF(G142=1,'Ark4'!$C$4,IF(G142=2,'Ark4'!$C$5,IF(G142=3,'Ark4'!$C$6,IF(G142=4,'Ark4'!$C$7,""))))</f>
        <v>Bar jord</v>
      </c>
      <c r="F142" s="8">
        <f t="shared" si="124"/>
        <v>43319</v>
      </c>
      <c r="G142" s="2">
        <f>IF(AND($D142&gt;='Ark4'!$D$4,Vandbalance!$D142&lt;='Ark4'!$E$4),1,IF(AND(Vandbalance!$D142&gt;='Ark4'!$D$5,Vandbalance!$D142&lt;='Ark4'!$E$5),2,IF(AND(Vandbalance!$D142&gt;='Ark4'!$D$6,Vandbalance!$D142&lt;='Ark4'!$E$6),3,IF(AND(Vandbalance!$D142&gt;='Ark4'!$D$7,Vandbalance!$D142&lt;='Ark4'!$E$7),4,""))))</f>
        <v>2</v>
      </c>
      <c r="H142" s="2">
        <f t="shared" si="125"/>
        <v>0</v>
      </c>
      <c r="I142" s="2">
        <f>IF(G142=1,VLOOKUP($D142,'Afgrødemodel 1'!$AA$10:$AB$405,2,FALSE),IF(G142=2,VLOOKUP($D142,'Afgrødemodel 2'!$AA$10:$AB$405,2,FALSE),IF(G142=3,VLOOKUP($D142,'Afgrødemodel 3'!$AA$10:$AB$405,2,FALSE),IF(G142=4,VLOOKUP($D142,'Afgrødemodel 4'!$AA$10:$AB$405,2,FALSE),""))))</f>
        <v>0</v>
      </c>
      <c r="J142" s="2">
        <f>IF(G142=1,VLOOKUP($D142,'Afgrødemodel 1'!$AH$10:$AJ$405,3,FALSE),IF(G142=2,VLOOKUP($D142,'Afgrødemodel 2'!$AH$10:$AJ$405,3,FALSE),IF(G142=3,VLOOKUP($D142,'Afgrødemodel 3'!$AH$10:$AJ$405,3,FALSE),IF(G142=4,VLOOKUP($D142,'Afgrødemodel 4'!$AH$10:$AJ$405,3,FALSE),0))))</f>
        <v>0</v>
      </c>
      <c r="K142" s="2">
        <f>IF(G142=1,VLOOKUP($D142,'Afgrødemodel 1'!$AQ$10:$AR$405,2,FALSE),IF(G142=2,VLOOKUP($D142,'Afgrødemodel 2'!$AQ$10:$AR$405,2,FALSE),IF(G142=3,VLOOKUP($D142,'Afgrødemodel 3'!$AQ$10:$AR$405,2,FALSE),IF(G142=4,VLOOKUP($D142,'Afgrødemodel 4'!$AQ$10:$AR$405,2,FALSE),0))))</f>
        <v>0</v>
      </c>
      <c r="L142">
        <f>IF('Afgrødemodel 1'!$BB$4=0,300,'Afgrødemodel 1'!$BB$4)</f>
        <v>300</v>
      </c>
      <c r="M142">
        <f>IF(G142=1,MIN('Afgrødemodel 1'!$AW$44,'Afgrødemodel 1'!$AW$48),IF(G142=2,MIN('Afgrødemodel 2'!$AW$44,'Afgrødemodel 2'!$AW$48),IF(G142=3,MIN('Afgrødemodel 3'!$AW$44,'Afgrødemodel 3'!$AW$48),IF(G142=4,MIN('Afgrødemodel 4'!$AW$44,'Afgrødemodel 4'!$AW$48),""))))</f>
        <v>900</v>
      </c>
      <c r="N142" s="13">
        <f t="shared" ref="N142:N205" si="143">MIN(Q141,AI142)</f>
        <v>0</v>
      </c>
      <c r="O142" s="5">
        <f t="shared" ref="O142:O205" si="144">IF((BA142-BJ142)&gt;0,(BA142-BJ142),0)</f>
        <v>0</v>
      </c>
      <c r="P142" s="13">
        <f t="shared" ref="P142:P205" si="145">MIN(AI142,(N142+O142))</f>
        <v>0</v>
      </c>
      <c r="Q142" s="13">
        <f t="shared" ref="Q142:Q205" si="146">IF(I142&gt;0,IF(CH142&gt;CB142,0,P142),0)</f>
        <v>0</v>
      </c>
      <c r="R142" s="20"/>
      <c r="S142" s="13">
        <f t="shared" ref="S142:S205" si="147">IF(N142&gt;0,((U141-(Q141-N142)*U141/Q141)),0)</f>
        <v>0</v>
      </c>
      <c r="T142" s="13">
        <f t="shared" ref="T142:T205" si="148">IF((S142+BA142-BJ142)&gt;=0,(S142+BA142-BJ142),0)</f>
        <v>0</v>
      </c>
      <c r="U142" s="13">
        <f t="shared" ref="U142:U205" si="149">IF(I142&gt;0,IF(CH142&gt;CB142,0,V142),0)</f>
        <v>0</v>
      </c>
      <c r="V142" s="5">
        <f t="shared" ref="V142:V205" si="150">IF((T142-CH142&gt;0),T142-CH142,0)</f>
        <v>0</v>
      </c>
      <c r="W142" s="5"/>
      <c r="X142" s="10">
        <f t="shared" si="126"/>
        <v>10</v>
      </c>
      <c r="Y142" s="12">
        <f t="shared" ref="Y142:Y205" si="151">MIN(X142,Z142)</f>
        <v>0</v>
      </c>
      <c r="Z142" s="8">
        <f t="shared" ref="Z142:Z205" si="152">AA141+BA142</f>
        <v>0</v>
      </c>
      <c r="AA142" s="13">
        <f t="shared" si="127"/>
        <v>0</v>
      </c>
      <c r="AB142" s="5">
        <f t="shared" ref="AB142:AB205" si="153">IF((Y142-BJ142)&gt;0,Y142-BJ142,0)</f>
        <v>0</v>
      </c>
      <c r="AC142" s="5"/>
      <c r="AD142" s="16">
        <f t="shared" ref="AD142:AD205" si="154">H142*0.5</f>
        <v>0</v>
      </c>
      <c r="AE142" s="10">
        <f t="shared" si="128"/>
        <v>0</v>
      </c>
      <c r="AF142">
        <f t="shared" ref="AF142:AF205" si="155">AG141+AY142</f>
        <v>0</v>
      </c>
      <c r="AG142" s="13">
        <f t="shared" ref="AG142:AG205" si="156">AE142-BX142</f>
        <v>0</v>
      </c>
      <c r="AH142" s="13"/>
      <c r="AI142" s="14">
        <f t="shared" ref="AI142:AI205" si="157">IF(K142&lt;=$B$16,AJ142,AK142)</f>
        <v>10</v>
      </c>
      <c r="AJ142" s="4">
        <f t="shared" ref="AJ142:AJ205" si="158">MAX((($B$18-$B$19)*K142),X142)</f>
        <v>10</v>
      </c>
      <c r="AK142" s="4">
        <f t="shared" ref="AK142:AK205" si="159">MAX((($B$18-$B$19)*$B$16)+(($B$20-$B$21)*(K142-$B$16)),X142)</f>
        <v>10</v>
      </c>
      <c r="AL142" s="15">
        <f t="shared" ref="AL142:AL205" si="160">IF(AI142&lt;=AI141,AM142,AN142)</f>
        <v>0</v>
      </c>
      <c r="AM142" s="7">
        <f t="shared" ref="AM142:AM205" si="161">(AR141+(AI142-AI141)*AR141/AI141)</f>
        <v>0</v>
      </c>
      <c r="AN142" s="7">
        <f t="shared" si="142"/>
        <v>0</v>
      </c>
      <c r="AO142" s="15">
        <f t="shared" ref="AO142:AO205" si="162">AL142+BA142</f>
        <v>0</v>
      </c>
      <c r="AP142" s="17">
        <f t="shared" ref="AP142:AP205" si="163">IF((AO142-BJ142)&gt;0,(AO142-BJ142),0)</f>
        <v>0</v>
      </c>
      <c r="AQ142" s="15">
        <f t="shared" ref="AQ142:AQ205" si="164">AP142-CH142</f>
        <v>0</v>
      </c>
      <c r="AR142" s="15">
        <f t="shared" ref="AR142:AR205" si="165">AQ142-CM142</f>
        <v>0</v>
      </c>
      <c r="AS142" s="15"/>
      <c r="AT142" s="12">
        <f t="shared" si="129"/>
        <v>161.00000000000003</v>
      </c>
      <c r="AU142" s="12">
        <f t="shared" ref="AU142:AU205" si="166">AW141-(AL142-AR141)</f>
        <v>15.126723112968632</v>
      </c>
      <c r="AV142" s="12">
        <f t="shared" ref="AV142:AV205" si="167">IF((AU142-BJ142+AO142-AP142)&gt;=0,(AU142-BJ142+AO142-AP142),0)</f>
        <v>15.117434774373233</v>
      </c>
      <c r="AW142" s="12">
        <f t="shared" ref="AW142:AW205" si="168">AV142+CM142-CQ142</f>
        <v>15.117434774373233</v>
      </c>
      <c r="AX142" s="8"/>
      <c r="AY142" s="13">
        <f>INDEX(Klima!$B$1:$E$520,MATCH(Vandbalance!$F142,Klima!$B$1:$B$520,0),MATCH(Vandbalance!$AY$11,Klima!$B$1:$E$1,0))</f>
        <v>0</v>
      </c>
      <c r="AZ142" s="13">
        <f t="shared" si="130"/>
        <v>0</v>
      </c>
      <c r="BA142" s="13">
        <f t="shared" ref="BA142:BA205" si="169">IF((AY142-(AE142-AG141))&gt;=0,(AY142-(AE142-AG141)),0)</f>
        <v>0</v>
      </c>
      <c r="BC142" s="16">
        <f>INDEX(Klima!$B$1:$E$520,MATCH(Vandbalance!$F142,Klima!$B$1:$B$520,0),MATCH($BC$11,Klima!$B$1:$E$1,0))</f>
        <v>0.69999998807907104</v>
      </c>
      <c r="BD142" s="16"/>
      <c r="BE142" s="16">
        <f t="shared" ref="BE142:BE205" si="170">BC142*(2.718281^(-0.6*H142))</f>
        <v>0.69999998807907104</v>
      </c>
      <c r="BF142" s="16">
        <f t="shared" ref="BF142:BF205" si="171">(1-(2.718281^(-0.6*H142)))*BC142</f>
        <v>0</v>
      </c>
      <c r="BG142" s="16">
        <f t="shared" ref="BG142:BG173" si="172">(1-(2.718281^(-0.6*I142)))*BC142</f>
        <v>0</v>
      </c>
      <c r="BH142" s="16">
        <f t="shared" ref="BH142:BH205" si="173">(BF142-BG142)</f>
        <v>0</v>
      </c>
      <c r="BI142" s="2"/>
      <c r="BJ142" s="16">
        <f t="shared" ref="BJ142:BJ205" si="174">IF(Y142&gt;=BE142,BE142,BP142)</f>
        <v>9.2883385953977625E-3</v>
      </c>
      <c r="BK142" s="5">
        <f t="shared" si="131"/>
        <v>9.2883385953977625E-3</v>
      </c>
      <c r="BL142" s="5">
        <f t="shared" ref="BL142:BL205" si="175">Y142+MIN(BM142,BN142)</f>
        <v>9.2883385953977625E-3</v>
      </c>
      <c r="BM142" s="5">
        <f t="shared" ref="BM142:BM205" si="176">(AO142+AU142-Y142)</f>
        <v>15.126723112968632</v>
      </c>
      <c r="BN142" s="5">
        <f t="shared" si="132"/>
        <v>9.2883385953977625E-3</v>
      </c>
      <c r="BO142" s="5">
        <f t="shared" ref="BO142:BO205" si="177">AO142+AU142</f>
        <v>15.126723112968632</v>
      </c>
      <c r="BP142" s="5">
        <f t="shared" ref="BP142:BP205" si="178">IF(BE142&gt;BO142,BL142,BK142)</f>
        <v>9.2883385953977625E-3</v>
      </c>
      <c r="BQ142" s="5"/>
      <c r="BR142" s="16">
        <f t="shared" ref="BR142:BR205" si="179">IF(H142&gt;0,BS142,0)</f>
        <v>0</v>
      </c>
      <c r="BS142" s="5">
        <f t="shared" ref="BS142:BS205" si="180">IFERROR(MIN((AE142*I142)/H142,BG142),0)</f>
        <v>0</v>
      </c>
      <c r="BT142" s="5"/>
      <c r="BU142" s="13">
        <f t="shared" ref="BU142:BU205" si="181">IF(H142&gt;0,BV142,0)</f>
        <v>0</v>
      </c>
      <c r="BV142" s="5">
        <f t="shared" ref="BV142:BV205" si="182">IFERROR(MIN((AE142*J142)/H142,BH142),0)</f>
        <v>0</v>
      </c>
      <c r="BW142" s="5"/>
      <c r="BX142" s="13">
        <f t="shared" ref="BX142:BX205" si="183">BR142+BU142</f>
        <v>0</v>
      </c>
      <c r="BY142" s="5"/>
      <c r="BZ142" s="16">
        <f t="shared" ref="BZ142:BZ205" si="184">BG142-BR142</f>
        <v>0</v>
      </c>
      <c r="CA142" s="16"/>
      <c r="CB142" s="29">
        <f t="shared" ref="CB142:CB205" si="185">IFERROR(BZ142*(1-(((P142-T142)/P142)^($B$24/BZ142))),0)</f>
        <v>0</v>
      </c>
      <c r="CC142" s="28">
        <f t="shared" ref="CC142:CC205" si="186">MIN(T142,P142)</f>
        <v>0</v>
      </c>
      <c r="CD142" s="28"/>
      <c r="CE142" s="16">
        <f t="shared" ref="CE142:CE205" si="187">IFERROR((BZ142*(1-(((AI142-CF142)/AI142)^($B$24/BZ142))))+0.0001,0)</f>
        <v>0</v>
      </c>
      <c r="CF142" s="31">
        <f t="shared" ref="CF142:CF205" si="188">MIN(AP142,AI142)</f>
        <v>0</v>
      </c>
      <c r="CG142" s="20"/>
      <c r="CH142" s="16">
        <f t="shared" ref="CH142:CH205" si="189">IF(AP142&lt;CI142,AP142,CI142)</f>
        <v>0</v>
      </c>
      <c r="CI142" s="2">
        <f t="shared" si="133"/>
        <v>0</v>
      </c>
      <c r="CJ142" s="5"/>
      <c r="CK142" s="13">
        <f t="shared" ref="CK142:CK205" si="190">BJ142+BX142+CH142</f>
        <v>9.2883385953977625E-3</v>
      </c>
      <c r="CL142" s="13"/>
      <c r="CM142" s="13">
        <f t="shared" si="134"/>
        <v>0</v>
      </c>
      <c r="CN142" s="5">
        <f t="shared" ref="CN142:CN205" si="191">IF((AQ142-AI142)&gt;0,(AQ142-AI142),0)</f>
        <v>0</v>
      </c>
      <c r="CO142" s="5">
        <f t="shared" ref="CO142:CO205" si="192">($B$25+(1-$B$25)*(($B$29-K142)/$B$29))*CN142</f>
        <v>0</v>
      </c>
      <c r="CP142" s="5"/>
      <c r="CQ142" s="13">
        <f t="shared" si="135"/>
        <v>0</v>
      </c>
      <c r="CR142" s="5">
        <f t="shared" ref="CR142:CR205" si="193">IF((AV142+CM142-AT142)&gt;0,(AV142+CM142-AT142),0)</f>
        <v>0</v>
      </c>
      <c r="CS142" s="5">
        <f t="shared" ref="CS142:CS205" si="194">($B$26+(1-$B$26)*(K142/$B$29))*CR142</f>
        <v>0</v>
      </c>
      <c r="CT142" s="5"/>
      <c r="CU142" t="e">
        <f>INDEX(Tilladeligt_underskud,MATCH('Afgrødemodel 1'!$AU$2,Konstanter!$A$75:$A$90,0),MATCH('Afgrødemodel 1'!M138,Konstanter!$B$73:$F$73,0))</f>
        <v>#N/A</v>
      </c>
      <c r="CV142" t="e">
        <f>INDEX(Utilladeligt_underskud,MATCH('Afgrødemodel 1'!$AU$2,Konstanter!$I$75:$I$90,0),MATCH('Afgrødemodel 1'!M138,Konstanter!$J$73:$N$73,0))</f>
        <v>#N/A</v>
      </c>
      <c r="CW142" t="e">
        <f t="shared" si="136"/>
        <v>#N/A</v>
      </c>
      <c r="CX142" t="e">
        <f t="shared" si="137"/>
        <v>#N/A</v>
      </c>
      <c r="CY142" s="8">
        <f t="shared" si="138"/>
        <v>10</v>
      </c>
      <c r="CZ142" s="8">
        <f t="shared" si="139"/>
        <v>155.88256522562679</v>
      </c>
      <c r="DA142" s="8">
        <f t="shared" si="140"/>
        <v>155.88256522562679</v>
      </c>
    </row>
    <row r="143" spans="4:105" x14ac:dyDescent="0.2">
      <c r="D143" s="18">
        <f t="shared" si="141"/>
        <v>43320</v>
      </c>
      <c r="E143" s="18" t="str">
        <f>IF(G143=1,'Ark4'!$C$4,IF(G143=2,'Ark4'!$C$5,IF(G143=3,'Ark4'!$C$6,IF(G143=4,'Ark4'!$C$7,""))))</f>
        <v>Efterafgrøde</v>
      </c>
      <c r="F143" s="8">
        <f t="shared" ref="F143:F206" si="195">D143</f>
        <v>43320</v>
      </c>
      <c r="G143" s="2">
        <f>IF(AND($D143&gt;='Ark4'!$D$4,Vandbalance!$D143&lt;='Ark4'!$E$4),1,IF(AND(Vandbalance!$D143&gt;='Ark4'!$D$5,Vandbalance!$D143&lt;='Ark4'!$E$5),2,IF(AND(Vandbalance!$D143&gt;='Ark4'!$D$6,Vandbalance!$D143&lt;='Ark4'!$E$6),3,IF(AND(Vandbalance!$D143&gt;='Ark4'!$D$7,Vandbalance!$D143&lt;='Ark4'!$E$7),4,""))))</f>
        <v>3</v>
      </c>
      <c r="H143" s="2">
        <f t="shared" ref="H143:H206" si="196">I143+J143</f>
        <v>0</v>
      </c>
      <c r="I143" s="2">
        <f>IF(G143=1,VLOOKUP($D143,'Afgrødemodel 1'!$AA$10:$AB$405,2,FALSE),IF(G143=2,VLOOKUP($D143,'Afgrødemodel 2'!$AA$10:$AB$405,2,FALSE),IF(G143=3,VLOOKUP($D143,'Afgrødemodel 3'!$AA$10:$AB$405,2,FALSE),IF(G143=4,VLOOKUP($D143,'Afgrødemodel 4'!$AA$10:$AB$405,2,FALSE),""))))</f>
        <v>0</v>
      </c>
      <c r="J143" s="2">
        <f>IF(G143=1,VLOOKUP($D143,'Afgrødemodel 1'!$AH$10:$AJ$405,3,FALSE),IF(G143=2,VLOOKUP($D143,'Afgrødemodel 2'!$AH$10:$AJ$405,3,FALSE),IF(G143=3,VLOOKUP($D143,'Afgrødemodel 3'!$AH$10:$AJ$405,3,FALSE),IF(G143=4,VLOOKUP($D143,'Afgrødemodel 4'!$AH$10:$AJ$405,3,FALSE),0))))</f>
        <v>0</v>
      </c>
      <c r="K143" s="2">
        <f>IF(G143=1,VLOOKUP($D143,'Afgrødemodel 1'!$AQ$10:$AR$405,2,FALSE),IF(G143=2,VLOOKUP($D143,'Afgrødemodel 2'!$AQ$10:$AR$405,2,FALSE),IF(G143=3,VLOOKUP($D143,'Afgrødemodel 3'!$AQ$10:$AR$405,2,FALSE),IF(G143=4,VLOOKUP($D143,'Afgrødemodel 4'!$AQ$10:$AR$405,2,FALSE),0))))</f>
        <v>0</v>
      </c>
      <c r="L143">
        <f>IF('Afgrødemodel 1'!$BB$4=0,300,'Afgrødemodel 1'!$BB$4)</f>
        <v>300</v>
      </c>
      <c r="M143">
        <f>IF(G143=1,MIN('Afgrødemodel 1'!$AW$44,'Afgrødemodel 1'!$AW$48),IF(G143=2,MIN('Afgrødemodel 2'!$AW$44,'Afgrødemodel 2'!$AW$48),IF(G143=3,MIN('Afgrødemodel 3'!$AW$44,'Afgrødemodel 3'!$AW$48),IF(G143=4,MIN('Afgrødemodel 4'!$AW$44,'Afgrødemodel 4'!$AW$48),""))))</f>
        <v>800</v>
      </c>
      <c r="N143" s="13">
        <f t="shared" si="143"/>
        <v>0</v>
      </c>
      <c r="O143" s="5">
        <f t="shared" si="144"/>
        <v>0.27999999403953607</v>
      </c>
      <c r="P143" s="13">
        <f t="shared" si="145"/>
        <v>0.27999999403953607</v>
      </c>
      <c r="Q143" s="13">
        <f t="shared" si="146"/>
        <v>0</v>
      </c>
      <c r="R143" s="20"/>
      <c r="S143" s="13">
        <f t="shared" si="147"/>
        <v>0</v>
      </c>
      <c r="T143" s="13">
        <f t="shared" si="148"/>
        <v>0.27999999403953607</v>
      </c>
      <c r="U143" s="13">
        <f t="shared" si="149"/>
        <v>0</v>
      </c>
      <c r="V143" s="5">
        <f t="shared" si="150"/>
        <v>0.27999999403953607</v>
      </c>
      <c r="W143" s="5"/>
      <c r="X143" s="10">
        <f t="shared" ref="X143:X206" si="197">$B$22</f>
        <v>10</v>
      </c>
      <c r="Y143" s="12">
        <f t="shared" si="151"/>
        <v>0.68</v>
      </c>
      <c r="Z143" s="8">
        <f t="shared" si="152"/>
        <v>0.68</v>
      </c>
      <c r="AA143" s="13">
        <f t="shared" ref="AA143:AA206" si="198">MIN(Y143,AB143)</f>
        <v>0.27999999403953607</v>
      </c>
      <c r="AB143" s="5">
        <f t="shared" si="153"/>
        <v>0.27999999403953607</v>
      </c>
      <c r="AC143" s="5"/>
      <c r="AD143" s="16">
        <f t="shared" si="154"/>
        <v>0</v>
      </c>
      <c r="AE143" s="10">
        <f t="shared" ref="AE143:AE206" si="199">MIN(AD143,AF143)</f>
        <v>0</v>
      </c>
      <c r="AF143">
        <f t="shared" si="155"/>
        <v>0.68</v>
      </c>
      <c r="AG143" s="13">
        <f t="shared" si="156"/>
        <v>0</v>
      </c>
      <c r="AH143" s="13"/>
      <c r="AI143" s="14">
        <f t="shared" si="157"/>
        <v>10</v>
      </c>
      <c r="AJ143" s="4">
        <f t="shared" si="158"/>
        <v>10</v>
      </c>
      <c r="AK143" s="4">
        <f t="shared" si="159"/>
        <v>10</v>
      </c>
      <c r="AL143" s="15">
        <f t="shared" si="160"/>
        <v>0</v>
      </c>
      <c r="AM143" s="7">
        <f t="shared" si="161"/>
        <v>0</v>
      </c>
      <c r="AN143" s="7">
        <f t="shared" si="142"/>
        <v>0</v>
      </c>
      <c r="AO143" s="15">
        <f t="shared" si="162"/>
        <v>0.68</v>
      </c>
      <c r="AP143" s="17">
        <f t="shared" si="163"/>
        <v>0.27999999403953607</v>
      </c>
      <c r="AQ143" s="15">
        <f t="shared" si="164"/>
        <v>0.27999999403953607</v>
      </c>
      <c r="AR143" s="15">
        <f t="shared" si="165"/>
        <v>0.27999999403953607</v>
      </c>
      <c r="AS143" s="15"/>
      <c r="AT143" s="12">
        <f t="shared" ref="AT143:AT206" si="200">((($B$18-$B$19)*$B$16)+((M143-$B$16)*($B$20-$B$21)))-AI143</f>
        <v>143.00000000000003</v>
      </c>
      <c r="AU143" s="12">
        <f t="shared" si="166"/>
        <v>15.117434774373233</v>
      </c>
      <c r="AV143" s="12">
        <f t="shared" si="167"/>
        <v>15.117434774373233</v>
      </c>
      <c r="AW143" s="12">
        <f t="shared" si="168"/>
        <v>15.117434774373233</v>
      </c>
      <c r="AX143" s="8"/>
      <c r="AY143" s="13">
        <f>INDEX(Klima!$B$1:$E$520,MATCH(Vandbalance!$F143,Klima!$B$1:$B$520,0),MATCH(Vandbalance!$AY$11,Klima!$B$1:$E$1,0))</f>
        <v>0.68</v>
      </c>
      <c r="AZ143" s="13">
        <f t="shared" ref="AZ143:AZ206" si="201">AY143*-1</f>
        <v>-0.68</v>
      </c>
      <c r="BA143" s="13">
        <f t="shared" si="169"/>
        <v>0.68</v>
      </c>
      <c r="BC143" s="16">
        <f>INDEX(Klima!$B$1:$E$520,MATCH(Vandbalance!$F143,Klima!$B$1:$B$520,0),MATCH($BC$11,Klima!$B$1:$E$1,0))</f>
        <v>0.40000000596046398</v>
      </c>
      <c r="BD143" s="16"/>
      <c r="BE143" s="16">
        <f t="shared" si="170"/>
        <v>0.40000000596046398</v>
      </c>
      <c r="BF143" s="16">
        <f t="shared" si="171"/>
        <v>0</v>
      </c>
      <c r="BG143" s="16">
        <f t="shared" si="172"/>
        <v>0</v>
      </c>
      <c r="BH143" s="16">
        <f t="shared" si="173"/>
        <v>0</v>
      </c>
      <c r="BI143" s="2"/>
      <c r="BJ143" s="16">
        <f t="shared" si="174"/>
        <v>0.40000000596046398</v>
      </c>
      <c r="BK143" s="5">
        <f t="shared" ref="BK143:BK206" si="202">Y143+$B$23*BE143*(AO143+AU143-Y143)/(AI143+AT143)</f>
        <v>0.68592840588221204</v>
      </c>
      <c r="BL143" s="5">
        <f t="shared" si="175"/>
        <v>0.68592840588221204</v>
      </c>
      <c r="BM143" s="5">
        <f t="shared" si="176"/>
        <v>15.117434774373233</v>
      </c>
      <c r="BN143" s="5">
        <f t="shared" ref="BN143:BN206" si="203">$B$23*BE143*(AO143+AU143-Y143)/(AI143+AT143)</f>
        <v>5.9284058822119774E-3</v>
      </c>
      <c r="BO143" s="5">
        <f t="shared" si="177"/>
        <v>15.797434774373233</v>
      </c>
      <c r="BP143" s="5">
        <f t="shared" si="178"/>
        <v>0.68592840588221204</v>
      </c>
      <c r="BQ143" s="5"/>
      <c r="BR143" s="16">
        <f t="shared" si="179"/>
        <v>0</v>
      </c>
      <c r="BS143" s="5">
        <f t="shared" si="180"/>
        <v>0</v>
      </c>
      <c r="BT143" s="5"/>
      <c r="BU143" s="13">
        <f t="shared" si="181"/>
        <v>0</v>
      </c>
      <c r="BV143" s="5">
        <f t="shared" si="182"/>
        <v>0</v>
      </c>
      <c r="BW143" s="5"/>
      <c r="BX143" s="13">
        <f t="shared" si="183"/>
        <v>0</v>
      </c>
      <c r="BY143" s="5"/>
      <c r="BZ143" s="16">
        <f t="shared" si="184"/>
        <v>0</v>
      </c>
      <c r="CA143" s="16"/>
      <c r="CB143" s="29">
        <f t="shared" si="185"/>
        <v>0</v>
      </c>
      <c r="CC143" s="28">
        <f t="shared" si="186"/>
        <v>0.27999999403953607</v>
      </c>
      <c r="CD143" s="28"/>
      <c r="CE143" s="16">
        <f t="shared" si="187"/>
        <v>0</v>
      </c>
      <c r="CF143" s="31">
        <f t="shared" si="188"/>
        <v>0.27999999403953607</v>
      </c>
      <c r="CG143" s="20"/>
      <c r="CH143" s="16">
        <f t="shared" si="189"/>
        <v>0</v>
      </c>
      <c r="CI143" s="2">
        <f t="shared" ref="CI143:CI206" si="204">MAX(CB143,CE143)</f>
        <v>0</v>
      </c>
      <c r="CJ143" s="5"/>
      <c r="CK143" s="13">
        <f t="shared" si="190"/>
        <v>0.40000000596046398</v>
      </c>
      <c r="CL143" s="13"/>
      <c r="CM143" s="13">
        <f t="shared" ref="CM143:CM206" si="205">IF(CN143=0,0,CO143)</f>
        <v>0</v>
      </c>
      <c r="CN143" s="5">
        <f t="shared" si="191"/>
        <v>0</v>
      </c>
      <c r="CO143" s="5">
        <f t="shared" si="192"/>
        <v>0</v>
      </c>
      <c r="CP143" s="5"/>
      <c r="CQ143" s="13">
        <f t="shared" ref="CQ143:CQ206" si="206">IF(CR143=0, 0,CS143)</f>
        <v>0</v>
      </c>
      <c r="CR143" s="5">
        <f t="shared" si="193"/>
        <v>0</v>
      </c>
      <c r="CS143" s="5">
        <f t="shared" si="194"/>
        <v>0</v>
      </c>
      <c r="CT143" s="5"/>
      <c r="CU143" t="e">
        <f>INDEX(Tilladeligt_underskud,MATCH('Afgrødemodel 1'!$AU$2,Konstanter!$A$75:$A$90,0),MATCH('Afgrødemodel 1'!M139,Konstanter!$B$73:$F$73,0))</f>
        <v>#N/A</v>
      </c>
      <c r="CV143" t="e">
        <f>INDEX(Utilladeligt_underskud,MATCH('Afgrødemodel 1'!$AU$2,Konstanter!$I$75:$I$90,0),MATCH('Afgrødemodel 1'!M139,Konstanter!$J$73:$N$73,0))</f>
        <v>#N/A</v>
      </c>
      <c r="CW143" t="e">
        <f t="shared" ref="CW143:CW206" si="207">(CU143/100)*AI143</f>
        <v>#N/A</v>
      </c>
      <c r="CX143" t="e">
        <f t="shared" ref="CX143:CX206" si="208">(CV143/100)*AI143</f>
        <v>#N/A</v>
      </c>
      <c r="CY143" s="8">
        <f t="shared" ref="CY143:CY206" si="209">(AI143-AR143)</f>
        <v>9.7200000059604648</v>
      </c>
      <c r="CZ143" s="8">
        <f t="shared" ref="CZ143:CZ206" si="210">(AI143+AT143)-(MIN(AR143,AI143)+MIN(AW143,AT143))</f>
        <v>137.60256523158725</v>
      </c>
      <c r="DA143" s="8">
        <f t="shared" ref="DA143:DA206" si="211">(AI143+AT143)-(AR143+AW143)</f>
        <v>137.60256523158725</v>
      </c>
    </row>
    <row r="144" spans="4:105" x14ac:dyDescent="0.2">
      <c r="D144" s="18">
        <f t="shared" ref="D144:D207" si="212">D143+1</f>
        <v>43321</v>
      </c>
      <c r="E144" s="18" t="str">
        <f>IF(G144=1,'Ark4'!$C$4,IF(G144=2,'Ark4'!$C$5,IF(G144=3,'Ark4'!$C$6,IF(G144=4,'Ark4'!$C$7,""))))</f>
        <v>Efterafgrøde</v>
      </c>
      <c r="F144" s="8">
        <f t="shared" si="195"/>
        <v>43321</v>
      </c>
      <c r="G144" s="2">
        <f>IF(AND($D144&gt;='Ark4'!$D$4,Vandbalance!$D144&lt;='Ark4'!$E$4),1,IF(AND(Vandbalance!$D144&gt;='Ark4'!$D$5,Vandbalance!$D144&lt;='Ark4'!$E$5),2,IF(AND(Vandbalance!$D144&gt;='Ark4'!$D$6,Vandbalance!$D144&lt;='Ark4'!$E$6),3,IF(AND(Vandbalance!$D144&gt;='Ark4'!$D$7,Vandbalance!$D144&lt;='Ark4'!$E$7),4,""))))</f>
        <v>3</v>
      </c>
      <c r="H144" s="2">
        <f t="shared" si="196"/>
        <v>0</v>
      </c>
      <c r="I144" s="2">
        <f>IF(G144=1,VLOOKUP($D144,'Afgrødemodel 1'!$AA$10:$AB$405,2,FALSE),IF(G144=2,VLOOKUP($D144,'Afgrødemodel 2'!$AA$10:$AB$405,2,FALSE),IF(G144=3,VLOOKUP($D144,'Afgrødemodel 3'!$AA$10:$AB$405,2,FALSE),IF(G144=4,VLOOKUP($D144,'Afgrødemodel 4'!$AA$10:$AB$405,2,FALSE),""))))</f>
        <v>0</v>
      </c>
      <c r="J144" s="2">
        <f>IF(G144=1,VLOOKUP($D144,'Afgrødemodel 1'!$AH$10:$AJ$405,3,FALSE),IF(G144=2,VLOOKUP($D144,'Afgrødemodel 2'!$AH$10:$AJ$405,3,FALSE),IF(G144=3,VLOOKUP($D144,'Afgrødemodel 3'!$AH$10:$AJ$405,3,FALSE),IF(G144=4,VLOOKUP($D144,'Afgrødemodel 4'!$AH$10:$AJ$405,3,FALSE),0))))</f>
        <v>0</v>
      </c>
      <c r="K144" s="2">
        <f>IF(G144=1,VLOOKUP($D144,'Afgrødemodel 1'!$AQ$10:$AR$405,2,FALSE),IF(G144=2,VLOOKUP($D144,'Afgrødemodel 2'!$AQ$10:$AR$405,2,FALSE),IF(G144=3,VLOOKUP($D144,'Afgrødemodel 3'!$AQ$10:$AR$405,2,FALSE),IF(G144=4,VLOOKUP($D144,'Afgrødemodel 4'!$AQ$10:$AR$405,2,FALSE),0))))</f>
        <v>0</v>
      </c>
      <c r="L144">
        <f>IF('Afgrødemodel 1'!$BB$4=0,300,'Afgrødemodel 1'!$BB$4)</f>
        <v>300</v>
      </c>
      <c r="M144">
        <f>IF(G144=1,MIN('Afgrødemodel 1'!$AW$44,'Afgrødemodel 1'!$AW$48),IF(G144=2,MIN('Afgrødemodel 2'!$AW$44,'Afgrødemodel 2'!$AW$48),IF(G144=3,MIN('Afgrødemodel 3'!$AW$44,'Afgrødemodel 3'!$AW$48),IF(G144=4,MIN('Afgrødemodel 4'!$AW$44,'Afgrødemodel 4'!$AW$48),""))))</f>
        <v>800</v>
      </c>
      <c r="N144" s="13">
        <f t="shared" si="143"/>
        <v>0</v>
      </c>
      <c r="O144" s="5">
        <f t="shared" si="144"/>
        <v>9.8932910966873209</v>
      </c>
      <c r="P144" s="13">
        <f t="shared" si="145"/>
        <v>9.8932910966873209</v>
      </c>
      <c r="Q144" s="13">
        <f t="shared" si="146"/>
        <v>0</v>
      </c>
      <c r="R144" s="20"/>
      <c r="S144" s="13">
        <f t="shared" si="147"/>
        <v>0</v>
      </c>
      <c r="T144" s="13">
        <f t="shared" si="148"/>
        <v>9.8932910966873209</v>
      </c>
      <c r="U144" s="13">
        <f t="shared" si="149"/>
        <v>0</v>
      </c>
      <c r="V144" s="5">
        <f t="shared" si="150"/>
        <v>9.8932910966873209</v>
      </c>
      <c r="W144" s="5"/>
      <c r="X144" s="10">
        <f t="shared" si="197"/>
        <v>10</v>
      </c>
      <c r="Y144" s="12">
        <f t="shared" si="151"/>
        <v>10</v>
      </c>
      <c r="Z144" s="8">
        <f t="shared" si="152"/>
        <v>11.509999994039536</v>
      </c>
      <c r="AA144" s="13">
        <f t="shared" si="198"/>
        <v>8.6632910966873204</v>
      </c>
      <c r="AB144" s="5">
        <f t="shared" si="153"/>
        <v>8.6632910966873204</v>
      </c>
      <c r="AC144" s="5"/>
      <c r="AD144" s="16">
        <f t="shared" si="154"/>
        <v>0</v>
      </c>
      <c r="AE144" s="10">
        <f t="shared" si="199"/>
        <v>0</v>
      </c>
      <c r="AF144">
        <f t="shared" si="155"/>
        <v>11.23</v>
      </c>
      <c r="AG144" s="13">
        <f t="shared" si="156"/>
        <v>0</v>
      </c>
      <c r="AH144" s="13"/>
      <c r="AI144" s="14">
        <f t="shared" si="157"/>
        <v>10</v>
      </c>
      <c r="AJ144" s="4">
        <f t="shared" si="158"/>
        <v>10</v>
      </c>
      <c r="AK144" s="4">
        <f t="shared" si="159"/>
        <v>10</v>
      </c>
      <c r="AL144" s="15">
        <f t="shared" si="160"/>
        <v>0.27999999403953607</v>
      </c>
      <c r="AM144" s="7">
        <f t="shared" si="161"/>
        <v>0.27999999403953607</v>
      </c>
      <c r="AN144" s="7">
        <f t="shared" si="142"/>
        <v>0.27999999403953607</v>
      </c>
      <c r="AO144" s="15">
        <f t="shared" si="162"/>
        <v>11.509999994039536</v>
      </c>
      <c r="AP144" s="17">
        <f t="shared" si="163"/>
        <v>10.173291090726856</v>
      </c>
      <c r="AQ144" s="15">
        <f t="shared" si="164"/>
        <v>10.173291090726856</v>
      </c>
      <c r="AR144" s="15">
        <f t="shared" si="165"/>
        <v>10</v>
      </c>
      <c r="AS144" s="15"/>
      <c r="AT144" s="12">
        <f t="shared" si="200"/>
        <v>143.00000000000003</v>
      </c>
      <c r="AU144" s="12">
        <f t="shared" si="166"/>
        <v>15.117434774373233</v>
      </c>
      <c r="AV144" s="12">
        <f t="shared" si="167"/>
        <v>15.117434774373233</v>
      </c>
      <c r="AW144" s="12">
        <f t="shared" si="168"/>
        <v>15.290725865100089</v>
      </c>
      <c r="AX144" s="8"/>
      <c r="AY144" s="13">
        <f>INDEX(Klima!$B$1:$E$520,MATCH(Vandbalance!$F144,Klima!$B$1:$B$520,0),MATCH(Vandbalance!$AY$11,Klima!$B$1:$E$1,0))</f>
        <v>11.23</v>
      </c>
      <c r="AZ144" s="13">
        <f t="shared" si="201"/>
        <v>-11.23</v>
      </c>
      <c r="BA144" s="13">
        <f t="shared" si="169"/>
        <v>11.23</v>
      </c>
      <c r="BC144" s="16">
        <f>INDEX(Klima!$B$1:$E$520,MATCH(Vandbalance!$F144,Klima!$B$1:$B$520,0),MATCH($BC$11,Klima!$B$1:$E$1,0))</f>
        <v>1.33670890331268</v>
      </c>
      <c r="BD144" s="16"/>
      <c r="BE144" s="16">
        <f t="shared" si="170"/>
        <v>1.33670890331268</v>
      </c>
      <c r="BF144" s="16">
        <f t="shared" si="171"/>
        <v>0</v>
      </c>
      <c r="BG144" s="16">
        <f t="shared" si="172"/>
        <v>0</v>
      </c>
      <c r="BH144" s="16">
        <f t="shared" si="173"/>
        <v>0</v>
      </c>
      <c r="BI144" s="2"/>
      <c r="BJ144" s="16">
        <f t="shared" si="174"/>
        <v>1.33670890331268</v>
      </c>
      <c r="BK144" s="5">
        <f t="shared" si="202"/>
        <v>10.02179023538646</v>
      </c>
      <c r="BL144" s="5">
        <f t="shared" si="175"/>
        <v>10.02179023538646</v>
      </c>
      <c r="BM144" s="5">
        <f t="shared" si="176"/>
        <v>16.627434768412769</v>
      </c>
      <c r="BN144" s="5">
        <f t="shared" si="203"/>
        <v>2.1790235386458974E-2</v>
      </c>
      <c r="BO144" s="5">
        <f t="shared" si="177"/>
        <v>26.627434768412769</v>
      </c>
      <c r="BP144" s="5">
        <f t="shared" si="178"/>
        <v>10.02179023538646</v>
      </c>
      <c r="BQ144" s="5"/>
      <c r="BR144" s="16">
        <f t="shared" si="179"/>
        <v>0</v>
      </c>
      <c r="BS144" s="5">
        <f t="shared" si="180"/>
        <v>0</v>
      </c>
      <c r="BT144" s="5"/>
      <c r="BU144" s="13">
        <f t="shared" si="181"/>
        <v>0</v>
      </c>
      <c r="BV144" s="5">
        <f t="shared" si="182"/>
        <v>0</v>
      </c>
      <c r="BW144" s="5"/>
      <c r="BX144" s="13">
        <f t="shared" si="183"/>
        <v>0</v>
      </c>
      <c r="BY144" s="5"/>
      <c r="BZ144" s="16">
        <f t="shared" si="184"/>
        <v>0</v>
      </c>
      <c r="CA144" s="16"/>
      <c r="CB144" s="29">
        <f t="shared" si="185"/>
        <v>0</v>
      </c>
      <c r="CC144" s="28">
        <f t="shared" si="186"/>
        <v>9.8932910966873209</v>
      </c>
      <c r="CD144" s="28"/>
      <c r="CE144" s="16">
        <f t="shared" si="187"/>
        <v>0</v>
      </c>
      <c r="CF144" s="31">
        <f t="shared" si="188"/>
        <v>10</v>
      </c>
      <c r="CG144" s="20"/>
      <c r="CH144" s="16">
        <f t="shared" si="189"/>
        <v>0</v>
      </c>
      <c r="CI144" s="2">
        <f t="shared" si="204"/>
        <v>0</v>
      </c>
      <c r="CJ144" s="5"/>
      <c r="CK144" s="13">
        <f t="shared" si="190"/>
        <v>1.33670890331268</v>
      </c>
      <c r="CL144" s="13"/>
      <c r="CM144" s="13">
        <f t="shared" si="205"/>
        <v>0.17329109072685611</v>
      </c>
      <c r="CN144" s="5">
        <f t="shared" si="191"/>
        <v>0.17329109072685611</v>
      </c>
      <c r="CO144" s="5">
        <f t="shared" si="192"/>
        <v>0.17329109072685611</v>
      </c>
      <c r="CP144" s="5"/>
      <c r="CQ144" s="13">
        <f t="shared" si="206"/>
        <v>0</v>
      </c>
      <c r="CR144" s="5">
        <f t="shared" si="193"/>
        <v>0</v>
      </c>
      <c r="CS144" s="5">
        <f t="shared" si="194"/>
        <v>0</v>
      </c>
      <c r="CT144" s="5"/>
      <c r="CU144" t="e">
        <f>INDEX(Tilladeligt_underskud,MATCH('Afgrødemodel 1'!$AU$2,Konstanter!$A$75:$A$90,0),MATCH('Afgrødemodel 1'!M140,Konstanter!$B$73:$F$73,0))</f>
        <v>#N/A</v>
      </c>
      <c r="CV144" t="e">
        <f>INDEX(Utilladeligt_underskud,MATCH('Afgrødemodel 1'!$AU$2,Konstanter!$I$75:$I$90,0),MATCH('Afgrødemodel 1'!M140,Konstanter!$J$73:$N$73,0))</f>
        <v>#N/A</v>
      </c>
      <c r="CW144" t="e">
        <f t="shared" si="207"/>
        <v>#N/A</v>
      </c>
      <c r="CX144" t="e">
        <f t="shared" si="208"/>
        <v>#N/A</v>
      </c>
      <c r="CY144" s="8">
        <f t="shared" si="209"/>
        <v>0</v>
      </c>
      <c r="CZ144" s="8">
        <f t="shared" si="210"/>
        <v>127.70927413489994</v>
      </c>
      <c r="DA144" s="8">
        <f t="shared" si="211"/>
        <v>127.70927413489994</v>
      </c>
    </row>
    <row r="145" spans="4:118" x14ac:dyDescent="0.2">
      <c r="D145" s="18">
        <f t="shared" si="212"/>
        <v>43322</v>
      </c>
      <c r="E145" s="18" t="str">
        <f>IF(G145=1,'Ark4'!$C$4,IF(G145=2,'Ark4'!$C$5,IF(G145=3,'Ark4'!$C$6,IF(G145=4,'Ark4'!$C$7,""))))</f>
        <v>Efterafgrøde</v>
      </c>
      <c r="F145" s="8">
        <f t="shared" si="195"/>
        <v>43322</v>
      </c>
      <c r="G145" s="2">
        <f>IF(AND($D145&gt;='Ark4'!$D$4,Vandbalance!$D145&lt;='Ark4'!$E$4),1,IF(AND(Vandbalance!$D145&gt;='Ark4'!$D$5,Vandbalance!$D145&lt;='Ark4'!$E$5),2,IF(AND(Vandbalance!$D145&gt;='Ark4'!$D$6,Vandbalance!$D145&lt;='Ark4'!$E$6),3,IF(AND(Vandbalance!$D145&gt;='Ark4'!$D$7,Vandbalance!$D145&lt;='Ark4'!$E$7),4,""))))</f>
        <v>3</v>
      </c>
      <c r="H145" s="2">
        <f t="shared" si="196"/>
        <v>0</v>
      </c>
      <c r="I145" s="2">
        <f>IF(G145=1,VLOOKUP($D145,'Afgrødemodel 1'!$AA$10:$AB$405,2,FALSE),IF(G145=2,VLOOKUP($D145,'Afgrødemodel 2'!$AA$10:$AB$405,2,FALSE),IF(G145=3,VLOOKUP($D145,'Afgrødemodel 3'!$AA$10:$AB$405,2,FALSE),IF(G145=4,VLOOKUP($D145,'Afgrødemodel 4'!$AA$10:$AB$405,2,FALSE),""))))</f>
        <v>0</v>
      </c>
      <c r="J145" s="2">
        <f>IF(G145=1,VLOOKUP($D145,'Afgrødemodel 1'!$AH$10:$AJ$405,3,FALSE),IF(G145=2,VLOOKUP($D145,'Afgrødemodel 2'!$AH$10:$AJ$405,3,FALSE),IF(G145=3,VLOOKUP($D145,'Afgrødemodel 3'!$AH$10:$AJ$405,3,FALSE),IF(G145=4,VLOOKUP($D145,'Afgrødemodel 4'!$AH$10:$AJ$405,3,FALSE),0))))</f>
        <v>0</v>
      </c>
      <c r="K145" s="2">
        <f>IF(G145=1,VLOOKUP($D145,'Afgrødemodel 1'!$AQ$10:$AR$405,2,FALSE),IF(G145=2,VLOOKUP($D145,'Afgrødemodel 2'!$AQ$10:$AR$405,2,FALSE),IF(G145=3,VLOOKUP($D145,'Afgrødemodel 3'!$AQ$10:$AR$405,2,FALSE),IF(G145=4,VLOOKUP($D145,'Afgrødemodel 4'!$AQ$10:$AR$405,2,FALSE),0))))</f>
        <v>0</v>
      </c>
      <c r="L145">
        <f>IF('Afgrødemodel 1'!$BB$4=0,300,'Afgrødemodel 1'!$BB$4)</f>
        <v>300</v>
      </c>
      <c r="M145">
        <f>IF(G145=1,MIN('Afgrødemodel 1'!$AW$44,'Afgrødemodel 1'!$AW$48),IF(G145=2,MIN('Afgrødemodel 2'!$AW$44,'Afgrødemodel 2'!$AW$48),IF(G145=3,MIN('Afgrødemodel 3'!$AW$44,'Afgrødemodel 3'!$AW$48),IF(G145=4,MIN('Afgrødemodel 4'!$AW$44,'Afgrødemodel 4'!$AW$48),""))))</f>
        <v>800</v>
      </c>
      <c r="N145" s="13">
        <f t="shared" si="143"/>
        <v>0</v>
      </c>
      <c r="O145" s="5">
        <f t="shared" si="144"/>
        <v>0</v>
      </c>
      <c r="P145" s="13">
        <f t="shared" si="145"/>
        <v>0</v>
      </c>
      <c r="Q145" s="13">
        <f t="shared" si="146"/>
        <v>0</v>
      </c>
      <c r="R145" s="20"/>
      <c r="S145" s="13">
        <f t="shared" si="147"/>
        <v>0</v>
      </c>
      <c r="T145" s="13">
        <f t="shared" si="148"/>
        <v>0</v>
      </c>
      <c r="U145" s="13">
        <f t="shared" si="149"/>
        <v>0</v>
      </c>
      <c r="V145" s="5">
        <f t="shared" si="150"/>
        <v>0</v>
      </c>
      <c r="W145" s="5"/>
      <c r="X145" s="10">
        <f t="shared" si="197"/>
        <v>10</v>
      </c>
      <c r="Y145" s="12">
        <f t="shared" si="151"/>
        <v>9.1032910966873199</v>
      </c>
      <c r="Z145" s="8">
        <f t="shared" si="152"/>
        <v>9.1032910966873199</v>
      </c>
      <c r="AA145" s="13">
        <f t="shared" si="198"/>
        <v>8.5855695629119904</v>
      </c>
      <c r="AB145" s="5">
        <f t="shared" si="153"/>
        <v>8.5855695629119904</v>
      </c>
      <c r="AC145" s="5"/>
      <c r="AD145" s="16">
        <f t="shared" si="154"/>
        <v>0</v>
      </c>
      <c r="AE145" s="10">
        <f t="shared" si="199"/>
        <v>0</v>
      </c>
      <c r="AF145">
        <f t="shared" si="155"/>
        <v>0.44</v>
      </c>
      <c r="AG145" s="13">
        <f t="shared" si="156"/>
        <v>0</v>
      </c>
      <c r="AH145" s="13"/>
      <c r="AI145" s="14">
        <f t="shared" si="157"/>
        <v>10</v>
      </c>
      <c r="AJ145" s="4">
        <f t="shared" si="158"/>
        <v>10</v>
      </c>
      <c r="AK145" s="4">
        <f t="shared" si="159"/>
        <v>10</v>
      </c>
      <c r="AL145" s="15">
        <f t="shared" si="160"/>
        <v>10</v>
      </c>
      <c r="AM145" s="7">
        <f t="shared" si="161"/>
        <v>10</v>
      </c>
      <c r="AN145" s="7">
        <f t="shared" si="142"/>
        <v>10</v>
      </c>
      <c r="AO145" s="15">
        <f t="shared" si="162"/>
        <v>10.44</v>
      </c>
      <c r="AP145" s="17">
        <f t="shared" si="163"/>
        <v>9.9222784662246699</v>
      </c>
      <c r="AQ145" s="15">
        <f t="shared" si="164"/>
        <v>9.9222784662246699</v>
      </c>
      <c r="AR145" s="15">
        <f t="shared" si="165"/>
        <v>9.9222784662246699</v>
      </c>
      <c r="AS145" s="15"/>
      <c r="AT145" s="12">
        <f t="shared" si="200"/>
        <v>143.00000000000003</v>
      </c>
      <c r="AU145" s="12">
        <f t="shared" si="166"/>
        <v>15.290725865100089</v>
      </c>
      <c r="AV145" s="12">
        <f t="shared" si="167"/>
        <v>15.290725865100091</v>
      </c>
      <c r="AW145" s="12">
        <f t="shared" si="168"/>
        <v>15.290725865100091</v>
      </c>
      <c r="AX145" s="8"/>
      <c r="AY145" s="13">
        <f>INDEX(Klima!$B$1:$E$520,MATCH(Vandbalance!$F145,Klima!$B$1:$B$520,0),MATCH(Vandbalance!$AY$11,Klima!$B$1:$E$1,0))</f>
        <v>0.44</v>
      </c>
      <c r="AZ145" s="13">
        <f t="shared" si="201"/>
        <v>-0.44</v>
      </c>
      <c r="BA145" s="13">
        <f t="shared" si="169"/>
        <v>0.44</v>
      </c>
      <c r="BC145" s="16">
        <f>INDEX(Klima!$B$1:$E$520,MATCH(Vandbalance!$F145,Klima!$B$1:$B$520,0),MATCH($BC$11,Klima!$B$1:$E$1,0))</f>
        <v>0.51772153377532903</v>
      </c>
      <c r="BD145" s="16"/>
      <c r="BE145" s="16">
        <f t="shared" si="170"/>
        <v>0.51772153377532903</v>
      </c>
      <c r="BF145" s="16">
        <f t="shared" si="171"/>
        <v>0</v>
      </c>
      <c r="BG145" s="16">
        <f t="shared" si="172"/>
        <v>0</v>
      </c>
      <c r="BH145" s="16">
        <f t="shared" si="173"/>
        <v>0</v>
      </c>
      <c r="BI145" s="2"/>
      <c r="BJ145" s="16">
        <f t="shared" si="174"/>
        <v>0.51772153377532903</v>
      </c>
      <c r="BK145" s="5">
        <f t="shared" si="202"/>
        <v>9.1117306859334484</v>
      </c>
      <c r="BL145" s="5">
        <f t="shared" si="175"/>
        <v>9.1117306859334484</v>
      </c>
      <c r="BM145" s="5">
        <f t="shared" si="176"/>
        <v>16.627434768412769</v>
      </c>
      <c r="BN145" s="5">
        <f t="shared" si="203"/>
        <v>8.4395892461293035E-3</v>
      </c>
      <c r="BO145" s="5">
        <f t="shared" si="177"/>
        <v>25.730725865100091</v>
      </c>
      <c r="BP145" s="5">
        <f t="shared" si="178"/>
        <v>9.1117306859334484</v>
      </c>
      <c r="BQ145" s="5"/>
      <c r="BR145" s="16">
        <f t="shared" si="179"/>
        <v>0</v>
      </c>
      <c r="BS145" s="5">
        <f t="shared" si="180"/>
        <v>0</v>
      </c>
      <c r="BT145" s="5"/>
      <c r="BU145" s="13">
        <f t="shared" si="181"/>
        <v>0</v>
      </c>
      <c r="BV145" s="5">
        <f t="shared" si="182"/>
        <v>0</v>
      </c>
      <c r="BW145" s="5"/>
      <c r="BX145" s="13">
        <f t="shared" si="183"/>
        <v>0</v>
      </c>
      <c r="BY145" s="5"/>
      <c r="BZ145" s="16">
        <f t="shared" si="184"/>
        <v>0</v>
      </c>
      <c r="CA145" s="16"/>
      <c r="CB145" s="29">
        <f t="shared" si="185"/>
        <v>0</v>
      </c>
      <c r="CC145" s="28">
        <f t="shared" si="186"/>
        <v>0</v>
      </c>
      <c r="CD145" s="28"/>
      <c r="CE145" s="16">
        <f t="shared" si="187"/>
        <v>0</v>
      </c>
      <c r="CF145" s="31">
        <f t="shared" si="188"/>
        <v>9.9222784662246699</v>
      </c>
      <c r="CG145" s="20"/>
      <c r="CH145" s="16">
        <f t="shared" si="189"/>
        <v>0</v>
      </c>
      <c r="CI145" s="2">
        <f t="shared" si="204"/>
        <v>0</v>
      </c>
      <c r="CJ145" s="5"/>
      <c r="CK145" s="13">
        <f t="shared" si="190"/>
        <v>0.51772153377532903</v>
      </c>
      <c r="CL145" s="13"/>
      <c r="CM145" s="13">
        <f t="shared" si="205"/>
        <v>0</v>
      </c>
      <c r="CN145" s="5">
        <f t="shared" si="191"/>
        <v>0</v>
      </c>
      <c r="CO145" s="5">
        <f t="shared" si="192"/>
        <v>0</v>
      </c>
      <c r="CP145" s="5"/>
      <c r="CQ145" s="13">
        <f t="shared" si="206"/>
        <v>0</v>
      </c>
      <c r="CR145" s="5">
        <f t="shared" si="193"/>
        <v>0</v>
      </c>
      <c r="CS145" s="5">
        <f t="shared" si="194"/>
        <v>0</v>
      </c>
      <c r="CT145" s="5"/>
      <c r="CU145" t="e">
        <f>INDEX(Tilladeligt_underskud,MATCH('Afgrødemodel 1'!$AU$2,Konstanter!$A$75:$A$90,0),MATCH('Afgrødemodel 1'!M141,Konstanter!$B$73:$F$73,0))</f>
        <v>#N/A</v>
      </c>
      <c r="CV145" t="e">
        <f>INDEX(Utilladeligt_underskud,MATCH('Afgrødemodel 1'!$AU$2,Konstanter!$I$75:$I$90,0),MATCH('Afgrødemodel 1'!M141,Konstanter!$J$73:$N$73,0))</f>
        <v>#N/A</v>
      </c>
      <c r="CW145" t="e">
        <f t="shared" si="207"/>
        <v>#N/A</v>
      </c>
      <c r="CX145" t="e">
        <f t="shared" si="208"/>
        <v>#N/A</v>
      </c>
      <c r="CY145" s="8">
        <f t="shared" si="209"/>
        <v>7.7721533775330087E-2</v>
      </c>
      <c r="CZ145" s="8">
        <f t="shared" si="210"/>
        <v>127.78699566867527</v>
      </c>
      <c r="DA145" s="8">
        <f t="shared" si="211"/>
        <v>127.78699566867527</v>
      </c>
    </row>
    <row r="146" spans="4:118" x14ac:dyDescent="0.2">
      <c r="D146" s="18">
        <f t="shared" si="212"/>
        <v>43323</v>
      </c>
      <c r="E146" s="18" t="str">
        <f>IF(G146=1,'Ark4'!$C$4,IF(G146=2,'Ark4'!$C$5,IF(G146=3,'Ark4'!$C$6,IF(G146=4,'Ark4'!$C$7,""))))</f>
        <v>Efterafgrøde</v>
      </c>
      <c r="F146" s="8">
        <f t="shared" si="195"/>
        <v>43323</v>
      </c>
      <c r="G146" s="2">
        <f>IF(AND($D146&gt;='Ark4'!$D$4,Vandbalance!$D146&lt;='Ark4'!$E$4),1,IF(AND(Vandbalance!$D146&gt;='Ark4'!$D$5,Vandbalance!$D146&lt;='Ark4'!$E$5),2,IF(AND(Vandbalance!$D146&gt;='Ark4'!$D$6,Vandbalance!$D146&lt;='Ark4'!$E$6),3,IF(AND(Vandbalance!$D146&gt;='Ark4'!$D$7,Vandbalance!$D146&lt;='Ark4'!$E$7),4,""))))</f>
        <v>3</v>
      </c>
      <c r="H146" s="2">
        <f t="shared" si="196"/>
        <v>0</v>
      </c>
      <c r="I146" s="2">
        <f>IF(G146=1,VLOOKUP($D146,'Afgrødemodel 1'!$AA$10:$AB$405,2,FALSE),IF(G146=2,VLOOKUP($D146,'Afgrødemodel 2'!$AA$10:$AB$405,2,FALSE),IF(G146=3,VLOOKUP($D146,'Afgrødemodel 3'!$AA$10:$AB$405,2,FALSE),IF(G146=4,VLOOKUP($D146,'Afgrødemodel 4'!$AA$10:$AB$405,2,FALSE),""))))</f>
        <v>0</v>
      </c>
      <c r="J146" s="2">
        <f>IF(G146=1,VLOOKUP($D146,'Afgrødemodel 1'!$AH$10:$AJ$405,3,FALSE),IF(G146=2,VLOOKUP($D146,'Afgrødemodel 2'!$AH$10:$AJ$405,3,FALSE),IF(G146=3,VLOOKUP($D146,'Afgrødemodel 3'!$AH$10:$AJ$405,3,FALSE),IF(G146=4,VLOOKUP($D146,'Afgrødemodel 4'!$AH$10:$AJ$405,3,FALSE),0))))</f>
        <v>0</v>
      </c>
      <c r="K146" s="2">
        <f>IF(G146=1,VLOOKUP($D146,'Afgrødemodel 1'!$AQ$10:$AR$405,2,FALSE),IF(G146=2,VLOOKUP($D146,'Afgrødemodel 2'!$AQ$10:$AR$405,2,FALSE),IF(G146=3,VLOOKUP($D146,'Afgrødemodel 3'!$AQ$10:$AR$405,2,FALSE),IF(G146=4,VLOOKUP($D146,'Afgrødemodel 4'!$AQ$10:$AR$405,2,FALSE),0))))</f>
        <v>0</v>
      </c>
      <c r="L146">
        <f>IF('Afgrødemodel 1'!$BB$4=0,300,'Afgrødemodel 1'!$BB$4)</f>
        <v>300</v>
      </c>
      <c r="M146">
        <f>IF(G146=1,MIN('Afgrødemodel 1'!$AW$44,'Afgrødemodel 1'!$AW$48),IF(G146=2,MIN('Afgrødemodel 2'!$AW$44,'Afgrødemodel 2'!$AW$48),IF(G146=3,MIN('Afgrødemodel 3'!$AW$44,'Afgrødemodel 3'!$AW$48),IF(G146=4,MIN('Afgrødemodel 4'!$AW$44,'Afgrødemodel 4'!$AW$48),""))))</f>
        <v>800</v>
      </c>
      <c r="N146" s="13">
        <f t="shared" si="143"/>
        <v>0</v>
      </c>
      <c r="O146" s="5">
        <f t="shared" si="144"/>
        <v>7.3560759735107428</v>
      </c>
      <c r="P146" s="13">
        <f t="shared" si="145"/>
        <v>7.3560759735107428</v>
      </c>
      <c r="Q146" s="13">
        <f t="shared" si="146"/>
        <v>0</v>
      </c>
      <c r="R146" s="20"/>
      <c r="S146" s="13">
        <f t="shared" si="147"/>
        <v>0</v>
      </c>
      <c r="T146" s="13">
        <f t="shared" si="148"/>
        <v>7.3560759735107428</v>
      </c>
      <c r="U146" s="13">
        <f t="shared" si="149"/>
        <v>0</v>
      </c>
      <c r="V146" s="5">
        <f t="shared" si="150"/>
        <v>7.3560759735107428</v>
      </c>
      <c r="W146" s="5"/>
      <c r="X146" s="10">
        <f t="shared" si="197"/>
        <v>10</v>
      </c>
      <c r="Y146" s="12">
        <f t="shared" si="151"/>
        <v>10</v>
      </c>
      <c r="Z146" s="8">
        <f t="shared" si="152"/>
        <v>16.555569562911991</v>
      </c>
      <c r="AA146" s="13">
        <f t="shared" si="198"/>
        <v>9.3860759735107422</v>
      </c>
      <c r="AB146" s="5">
        <f t="shared" si="153"/>
        <v>9.3860759735107422</v>
      </c>
      <c r="AC146" s="5"/>
      <c r="AD146" s="16">
        <f t="shared" si="154"/>
        <v>0</v>
      </c>
      <c r="AE146" s="10">
        <f t="shared" si="199"/>
        <v>0</v>
      </c>
      <c r="AF146">
        <f t="shared" si="155"/>
        <v>7.97</v>
      </c>
      <c r="AG146" s="13">
        <f t="shared" si="156"/>
        <v>0</v>
      </c>
      <c r="AH146" s="13"/>
      <c r="AI146" s="14">
        <f t="shared" si="157"/>
        <v>10</v>
      </c>
      <c r="AJ146" s="4">
        <f t="shared" si="158"/>
        <v>10</v>
      </c>
      <c r="AK146" s="4">
        <f t="shared" si="159"/>
        <v>10</v>
      </c>
      <c r="AL146" s="15">
        <f t="shared" si="160"/>
        <v>9.9222784662246699</v>
      </c>
      <c r="AM146" s="7">
        <f t="shared" si="161"/>
        <v>9.9222784662246699</v>
      </c>
      <c r="AN146" s="7">
        <f t="shared" si="142"/>
        <v>9.9222784662246699</v>
      </c>
      <c r="AO146" s="15">
        <f t="shared" si="162"/>
        <v>17.892278466224671</v>
      </c>
      <c r="AP146" s="17">
        <f t="shared" si="163"/>
        <v>17.278354439735413</v>
      </c>
      <c r="AQ146" s="15">
        <f t="shared" si="164"/>
        <v>17.278354439735413</v>
      </c>
      <c r="AR146" s="15">
        <f t="shared" si="165"/>
        <v>10</v>
      </c>
      <c r="AS146" s="15"/>
      <c r="AT146" s="12">
        <f t="shared" si="200"/>
        <v>143.00000000000003</v>
      </c>
      <c r="AU146" s="12">
        <f t="shared" si="166"/>
        <v>15.290725865100091</v>
      </c>
      <c r="AV146" s="12">
        <f t="shared" si="167"/>
        <v>15.290725865100089</v>
      </c>
      <c r="AW146" s="12">
        <f t="shared" si="168"/>
        <v>22.569080304835502</v>
      </c>
      <c r="AX146" s="8"/>
      <c r="AY146" s="13">
        <f>INDEX(Klima!$B$1:$E$520,MATCH(Vandbalance!$F146,Klima!$B$1:$B$520,0),MATCH(Vandbalance!$AY$11,Klima!$B$1:$E$1,0))</f>
        <v>7.97</v>
      </c>
      <c r="AZ146" s="13">
        <f t="shared" si="201"/>
        <v>-7.97</v>
      </c>
      <c r="BA146" s="13">
        <f t="shared" si="169"/>
        <v>7.97</v>
      </c>
      <c r="BC146" s="16">
        <f>INDEX(Klima!$B$1:$E$520,MATCH(Vandbalance!$F146,Klima!$B$1:$B$520,0),MATCH($BC$11,Klima!$B$1:$E$1,0))</f>
        <v>0.61392402648925704</v>
      </c>
      <c r="BD146" s="16"/>
      <c r="BE146" s="16">
        <f t="shared" si="170"/>
        <v>0.61392402648925704</v>
      </c>
      <c r="BF146" s="16">
        <f t="shared" si="171"/>
        <v>0</v>
      </c>
      <c r="BG146" s="16">
        <f t="shared" si="172"/>
        <v>0</v>
      </c>
      <c r="BH146" s="16">
        <f t="shared" si="173"/>
        <v>0</v>
      </c>
      <c r="BI146" s="2"/>
      <c r="BJ146" s="16">
        <f t="shared" si="174"/>
        <v>0.61392402648925704</v>
      </c>
      <c r="BK146" s="5">
        <f t="shared" si="202"/>
        <v>10.013953532710985</v>
      </c>
      <c r="BL146" s="5">
        <f t="shared" si="175"/>
        <v>10.013953532710985</v>
      </c>
      <c r="BM146" s="5">
        <f t="shared" si="176"/>
        <v>23.18300433132476</v>
      </c>
      <c r="BN146" s="5">
        <f t="shared" si="203"/>
        <v>1.3953532710985077E-2</v>
      </c>
      <c r="BO146" s="5">
        <f t="shared" si="177"/>
        <v>33.18300433132476</v>
      </c>
      <c r="BP146" s="5">
        <f t="shared" si="178"/>
        <v>10.013953532710985</v>
      </c>
      <c r="BQ146" s="5"/>
      <c r="BR146" s="16">
        <f t="shared" si="179"/>
        <v>0</v>
      </c>
      <c r="BS146" s="5">
        <f t="shared" si="180"/>
        <v>0</v>
      </c>
      <c r="BT146" s="5"/>
      <c r="BU146" s="13">
        <f t="shared" si="181"/>
        <v>0</v>
      </c>
      <c r="BV146" s="5">
        <f t="shared" si="182"/>
        <v>0</v>
      </c>
      <c r="BW146" s="5"/>
      <c r="BX146" s="13">
        <f t="shared" si="183"/>
        <v>0</v>
      </c>
      <c r="BY146" s="5"/>
      <c r="BZ146" s="16">
        <f t="shared" si="184"/>
        <v>0</v>
      </c>
      <c r="CA146" s="16"/>
      <c r="CB146" s="29">
        <f t="shared" si="185"/>
        <v>0</v>
      </c>
      <c r="CC146" s="28">
        <f t="shared" si="186"/>
        <v>7.3560759735107428</v>
      </c>
      <c r="CD146" s="28"/>
      <c r="CE146" s="16">
        <f t="shared" si="187"/>
        <v>0</v>
      </c>
      <c r="CF146" s="31">
        <f t="shared" si="188"/>
        <v>10</v>
      </c>
      <c r="CG146" s="20"/>
      <c r="CH146" s="16">
        <f t="shared" si="189"/>
        <v>0</v>
      </c>
      <c r="CI146" s="2">
        <f t="shared" si="204"/>
        <v>0</v>
      </c>
      <c r="CJ146" s="5"/>
      <c r="CK146" s="13">
        <f t="shared" si="190"/>
        <v>0.61392402648925704</v>
      </c>
      <c r="CL146" s="13"/>
      <c r="CM146" s="13">
        <f t="shared" si="205"/>
        <v>7.2783544397354127</v>
      </c>
      <c r="CN146" s="5">
        <f t="shared" si="191"/>
        <v>7.2783544397354127</v>
      </c>
      <c r="CO146" s="5">
        <f t="shared" si="192"/>
        <v>7.2783544397354127</v>
      </c>
      <c r="CP146" s="5"/>
      <c r="CQ146" s="13">
        <f t="shared" si="206"/>
        <v>0</v>
      </c>
      <c r="CR146" s="5">
        <f t="shared" si="193"/>
        <v>0</v>
      </c>
      <c r="CS146" s="5">
        <f t="shared" si="194"/>
        <v>0</v>
      </c>
      <c r="CT146" s="5"/>
      <c r="CU146" t="e">
        <f>INDEX(Tilladeligt_underskud,MATCH('Afgrødemodel 1'!$AU$2,Konstanter!$A$75:$A$90,0),MATCH('Afgrødemodel 1'!M142,Konstanter!$B$73:$F$73,0))</f>
        <v>#N/A</v>
      </c>
      <c r="CV146" t="e">
        <f>INDEX(Utilladeligt_underskud,MATCH('Afgrødemodel 1'!$AU$2,Konstanter!$I$75:$I$90,0),MATCH('Afgrødemodel 1'!M142,Konstanter!$J$73:$N$73,0))</f>
        <v>#N/A</v>
      </c>
      <c r="CW146" t="e">
        <f t="shared" si="207"/>
        <v>#N/A</v>
      </c>
      <c r="CX146" t="e">
        <f t="shared" si="208"/>
        <v>#N/A</v>
      </c>
      <c r="CY146" s="8">
        <f t="shared" si="209"/>
        <v>0</v>
      </c>
      <c r="CZ146" s="8">
        <f t="shared" si="210"/>
        <v>120.43091969516453</v>
      </c>
      <c r="DA146" s="8">
        <f t="shared" si="211"/>
        <v>120.43091969516453</v>
      </c>
    </row>
    <row r="147" spans="4:118" x14ac:dyDescent="0.2">
      <c r="D147" s="18">
        <f t="shared" si="212"/>
        <v>43324</v>
      </c>
      <c r="E147" s="18" t="str">
        <f>IF(G147=1,'Ark4'!$C$4,IF(G147=2,'Ark4'!$C$5,IF(G147=3,'Ark4'!$C$6,IF(G147=4,'Ark4'!$C$7,""))))</f>
        <v>Efterafgrøde</v>
      </c>
      <c r="F147" s="8">
        <f t="shared" si="195"/>
        <v>43324</v>
      </c>
      <c r="G147" s="2">
        <f>IF(AND($D147&gt;='Ark4'!$D$4,Vandbalance!$D147&lt;='Ark4'!$E$4),1,IF(AND(Vandbalance!$D147&gt;='Ark4'!$D$5,Vandbalance!$D147&lt;='Ark4'!$E$5),2,IF(AND(Vandbalance!$D147&gt;='Ark4'!$D$6,Vandbalance!$D147&lt;='Ark4'!$E$6),3,IF(AND(Vandbalance!$D147&gt;='Ark4'!$D$7,Vandbalance!$D147&lt;='Ark4'!$E$7),4,""))))</f>
        <v>3</v>
      </c>
      <c r="H147" s="2">
        <f t="shared" si="196"/>
        <v>0</v>
      </c>
      <c r="I147" s="2">
        <f>IF(G147=1,VLOOKUP($D147,'Afgrødemodel 1'!$AA$10:$AB$405,2,FALSE),IF(G147=2,VLOOKUP($D147,'Afgrødemodel 2'!$AA$10:$AB$405,2,FALSE),IF(G147=3,VLOOKUP($D147,'Afgrødemodel 3'!$AA$10:$AB$405,2,FALSE),IF(G147=4,VLOOKUP($D147,'Afgrødemodel 4'!$AA$10:$AB$405,2,FALSE),""))))</f>
        <v>0</v>
      </c>
      <c r="J147" s="2">
        <f>IF(G147=1,VLOOKUP($D147,'Afgrødemodel 1'!$AH$10:$AJ$405,3,FALSE),IF(G147=2,VLOOKUP($D147,'Afgrødemodel 2'!$AH$10:$AJ$405,3,FALSE),IF(G147=3,VLOOKUP($D147,'Afgrødemodel 3'!$AH$10:$AJ$405,3,FALSE),IF(G147=4,VLOOKUP($D147,'Afgrødemodel 4'!$AH$10:$AJ$405,3,FALSE),0))))</f>
        <v>0</v>
      </c>
      <c r="K147" s="2">
        <f>IF(G147=1,VLOOKUP($D147,'Afgrødemodel 1'!$AQ$10:$AR$405,2,FALSE),IF(G147=2,VLOOKUP($D147,'Afgrødemodel 2'!$AQ$10:$AR$405,2,FALSE),IF(G147=3,VLOOKUP($D147,'Afgrødemodel 3'!$AQ$10:$AR$405,2,FALSE),IF(G147=4,VLOOKUP($D147,'Afgrødemodel 4'!$AQ$10:$AR$405,2,FALSE),0))))</f>
        <v>0</v>
      </c>
      <c r="L147">
        <f>IF('Afgrødemodel 1'!$BB$4=0,300,'Afgrødemodel 1'!$BB$4)</f>
        <v>300</v>
      </c>
      <c r="M147">
        <f>IF(G147=1,MIN('Afgrødemodel 1'!$AW$44,'Afgrødemodel 1'!$AW$48),IF(G147=2,MIN('Afgrødemodel 2'!$AW$44,'Afgrødemodel 2'!$AW$48),IF(G147=3,MIN('Afgrødemodel 3'!$AW$44,'Afgrødemodel 3'!$AW$48),IF(G147=4,MIN('Afgrødemodel 4'!$AW$44,'Afgrødemodel 4'!$AW$48),""))))</f>
        <v>800</v>
      </c>
      <c r="N147" s="13">
        <f t="shared" si="143"/>
        <v>0</v>
      </c>
      <c r="O147" s="5">
        <f t="shared" si="144"/>
        <v>13.28341768741608</v>
      </c>
      <c r="P147" s="13">
        <f t="shared" si="145"/>
        <v>10</v>
      </c>
      <c r="Q147" s="13">
        <f t="shared" si="146"/>
        <v>0</v>
      </c>
      <c r="R147" s="20"/>
      <c r="S147" s="13">
        <f t="shared" si="147"/>
        <v>0</v>
      </c>
      <c r="T147" s="13">
        <f t="shared" si="148"/>
        <v>13.28341768741608</v>
      </c>
      <c r="U147" s="13">
        <f t="shared" si="149"/>
        <v>0</v>
      </c>
      <c r="V147" s="5">
        <f t="shared" si="150"/>
        <v>13.28341768741608</v>
      </c>
      <c r="W147" s="5"/>
      <c r="X147" s="10">
        <f t="shared" si="197"/>
        <v>10</v>
      </c>
      <c r="Y147" s="12">
        <f t="shared" si="151"/>
        <v>10</v>
      </c>
      <c r="Z147" s="8">
        <f t="shared" si="152"/>
        <v>23.996075973510742</v>
      </c>
      <c r="AA147" s="13">
        <f t="shared" si="198"/>
        <v>8.6734176874160802</v>
      </c>
      <c r="AB147" s="5">
        <f t="shared" si="153"/>
        <v>8.6734176874160802</v>
      </c>
      <c r="AC147" s="5"/>
      <c r="AD147" s="16">
        <f t="shared" si="154"/>
        <v>0</v>
      </c>
      <c r="AE147" s="10">
        <f t="shared" si="199"/>
        <v>0</v>
      </c>
      <c r="AF147">
        <f t="shared" si="155"/>
        <v>14.61</v>
      </c>
      <c r="AG147" s="13">
        <f t="shared" si="156"/>
        <v>0</v>
      </c>
      <c r="AH147" s="13"/>
      <c r="AI147" s="14">
        <f t="shared" si="157"/>
        <v>10</v>
      </c>
      <c r="AJ147" s="4">
        <f t="shared" si="158"/>
        <v>10</v>
      </c>
      <c r="AK147" s="4">
        <f t="shared" si="159"/>
        <v>10</v>
      </c>
      <c r="AL147" s="15">
        <f t="shared" si="160"/>
        <v>10</v>
      </c>
      <c r="AM147" s="7">
        <f t="shared" si="161"/>
        <v>10</v>
      </c>
      <c r="AN147" s="7">
        <f t="shared" si="142"/>
        <v>10</v>
      </c>
      <c r="AO147" s="15">
        <f t="shared" si="162"/>
        <v>24.61</v>
      </c>
      <c r="AP147" s="17">
        <f t="shared" si="163"/>
        <v>23.28341768741608</v>
      </c>
      <c r="AQ147" s="15">
        <f t="shared" si="164"/>
        <v>23.28341768741608</v>
      </c>
      <c r="AR147" s="15">
        <f t="shared" si="165"/>
        <v>10</v>
      </c>
      <c r="AS147" s="15"/>
      <c r="AT147" s="12">
        <f t="shared" si="200"/>
        <v>143.00000000000003</v>
      </c>
      <c r="AU147" s="12">
        <f t="shared" si="166"/>
        <v>22.569080304835502</v>
      </c>
      <c r="AV147" s="12">
        <f t="shared" si="167"/>
        <v>22.569080304835506</v>
      </c>
      <c r="AW147" s="12">
        <f t="shared" si="168"/>
        <v>35.852497992251585</v>
      </c>
      <c r="AX147" s="8"/>
      <c r="AY147" s="13">
        <f>INDEX(Klima!$B$1:$E$520,MATCH(Vandbalance!$F147,Klima!$B$1:$B$520,0),MATCH(Vandbalance!$AY$11,Klima!$B$1:$E$1,0))</f>
        <v>14.61</v>
      </c>
      <c r="AZ147" s="13">
        <f t="shared" si="201"/>
        <v>-14.61</v>
      </c>
      <c r="BA147" s="13">
        <f t="shared" si="169"/>
        <v>14.61</v>
      </c>
      <c r="BC147" s="16">
        <f>INDEX(Klima!$B$1:$E$520,MATCH(Vandbalance!$F147,Klima!$B$1:$B$520,0),MATCH($BC$11,Klima!$B$1:$E$1,0))</f>
        <v>1.32658231258392</v>
      </c>
      <c r="BD147" s="16"/>
      <c r="BE147" s="16">
        <f t="shared" si="170"/>
        <v>1.32658231258392</v>
      </c>
      <c r="BF147" s="16">
        <f t="shared" si="171"/>
        <v>0</v>
      </c>
      <c r="BG147" s="16">
        <f t="shared" si="172"/>
        <v>0</v>
      </c>
      <c r="BH147" s="16">
        <f t="shared" si="173"/>
        <v>0</v>
      </c>
      <c r="BI147" s="2"/>
      <c r="BJ147" s="16">
        <f t="shared" si="174"/>
        <v>1.32658231258392</v>
      </c>
      <c r="BK147" s="5">
        <f t="shared" si="202"/>
        <v>10.048354029735815</v>
      </c>
      <c r="BL147" s="5">
        <f t="shared" si="175"/>
        <v>10.048354029735815</v>
      </c>
      <c r="BM147" s="5">
        <f t="shared" si="176"/>
        <v>37.179080304835502</v>
      </c>
      <c r="BN147" s="5">
        <f t="shared" si="203"/>
        <v>4.8354029735815623E-2</v>
      </c>
      <c r="BO147" s="5">
        <f t="shared" si="177"/>
        <v>47.179080304835502</v>
      </c>
      <c r="BP147" s="5">
        <f t="shared" si="178"/>
        <v>10.048354029735815</v>
      </c>
      <c r="BQ147" s="5"/>
      <c r="BR147" s="16">
        <f t="shared" si="179"/>
        <v>0</v>
      </c>
      <c r="BS147" s="5">
        <f t="shared" si="180"/>
        <v>0</v>
      </c>
      <c r="BT147" s="5"/>
      <c r="BU147" s="13">
        <f t="shared" si="181"/>
        <v>0</v>
      </c>
      <c r="BV147" s="5">
        <f t="shared" si="182"/>
        <v>0</v>
      </c>
      <c r="BW147" s="5"/>
      <c r="BX147" s="13">
        <f t="shared" si="183"/>
        <v>0</v>
      </c>
      <c r="BY147" s="5"/>
      <c r="BZ147" s="16">
        <f t="shared" si="184"/>
        <v>0</v>
      </c>
      <c r="CA147" s="16"/>
      <c r="CB147" s="29">
        <f t="shared" si="185"/>
        <v>0</v>
      </c>
      <c r="CC147" s="28">
        <f t="shared" si="186"/>
        <v>10</v>
      </c>
      <c r="CD147" s="28"/>
      <c r="CE147" s="16">
        <f t="shared" si="187"/>
        <v>0</v>
      </c>
      <c r="CF147" s="31">
        <f t="shared" si="188"/>
        <v>10</v>
      </c>
      <c r="CG147" s="20"/>
      <c r="CH147" s="16">
        <f t="shared" si="189"/>
        <v>0</v>
      </c>
      <c r="CI147" s="2">
        <f t="shared" si="204"/>
        <v>0</v>
      </c>
      <c r="CJ147" s="5"/>
      <c r="CK147" s="13">
        <f t="shared" si="190"/>
        <v>1.32658231258392</v>
      </c>
      <c r="CL147" s="13"/>
      <c r="CM147" s="13">
        <f t="shared" si="205"/>
        <v>13.28341768741608</v>
      </c>
      <c r="CN147" s="5">
        <f t="shared" si="191"/>
        <v>13.28341768741608</v>
      </c>
      <c r="CO147" s="5">
        <f t="shared" si="192"/>
        <v>13.28341768741608</v>
      </c>
      <c r="CP147" s="5"/>
      <c r="CQ147" s="13">
        <f t="shared" si="206"/>
        <v>0</v>
      </c>
      <c r="CR147" s="5">
        <f t="shared" si="193"/>
        <v>0</v>
      </c>
      <c r="CS147" s="5">
        <f t="shared" si="194"/>
        <v>0</v>
      </c>
      <c r="CT147" s="5"/>
      <c r="CU147" t="e">
        <f>INDEX(Tilladeligt_underskud,MATCH('Afgrødemodel 1'!$AU$2,Konstanter!$A$75:$A$90,0),MATCH('Afgrødemodel 1'!M143,Konstanter!$B$73:$F$73,0))</f>
        <v>#N/A</v>
      </c>
      <c r="CV147" t="e">
        <f>INDEX(Utilladeligt_underskud,MATCH('Afgrødemodel 1'!$AU$2,Konstanter!$I$75:$I$90,0),MATCH('Afgrødemodel 1'!M143,Konstanter!$J$73:$N$73,0))</f>
        <v>#N/A</v>
      </c>
      <c r="CW147" t="e">
        <f t="shared" si="207"/>
        <v>#N/A</v>
      </c>
      <c r="CX147" t="e">
        <f t="shared" si="208"/>
        <v>#N/A</v>
      </c>
      <c r="CY147" s="8">
        <f t="shared" si="209"/>
        <v>0</v>
      </c>
      <c r="CZ147" s="8">
        <f t="shared" si="210"/>
        <v>107.14750200774844</v>
      </c>
      <c r="DA147" s="8">
        <f t="shared" si="211"/>
        <v>107.14750200774844</v>
      </c>
    </row>
    <row r="148" spans="4:118" x14ac:dyDescent="0.2">
      <c r="D148" s="18">
        <f t="shared" si="212"/>
        <v>43325</v>
      </c>
      <c r="E148" s="18" t="str">
        <f>IF(G148=1,'Ark4'!$C$4,IF(G148=2,'Ark4'!$C$5,IF(G148=3,'Ark4'!$C$6,IF(G148=4,'Ark4'!$C$7,""))))</f>
        <v>Efterafgrøde</v>
      </c>
      <c r="F148" s="8">
        <f t="shared" si="195"/>
        <v>43325</v>
      </c>
      <c r="G148" s="2">
        <f>IF(AND($D148&gt;='Ark4'!$D$4,Vandbalance!$D148&lt;='Ark4'!$E$4),1,IF(AND(Vandbalance!$D148&gt;='Ark4'!$D$5,Vandbalance!$D148&lt;='Ark4'!$E$5),2,IF(AND(Vandbalance!$D148&gt;='Ark4'!$D$6,Vandbalance!$D148&lt;='Ark4'!$E$6),3,IF(AND(Vandbalance!$D148&gt;='Ark4'!$D$7,Vandbalance!$D148&lt;='Ark4'!$E$7),4,""))))</f>
        <v>3</v>
      </c>
      <c r="H148" s="2">
        <f t="shared" si="196"/>
        <v>0</v>
      </c>
      <c r="I148" s="2">
        <f>IF(G148=1,VLOOKUP($D148,'Afgrødemodel 1'!$AA$10:$AB$405,2,FALSE),IF(G148=2,VLOOKUP($D148,'Afgrødemodel 2'!$AA$10:$AB$405,2,FALSE),IF(G148=3,VLOOKUP($D148,'Afgrødemodel 3'!$AA$10:$AB$405,2,FALSE),IF(G148=4,VLOOKUP($D148,'Afgrødemodel 4'!$AA$10:$AB$405,2,FALSE),""))))</f>
        <v>0</v>
      </c>
      <c r="J148" s="2">
        <f>IF(G148=1,VLOOKUP($D148,'Afgrødemodel 1'!$AH$10:$AJ$405,3,FALSE),IF(G148=2,VLOOKUP($D148,'Afgrødemodel 2'!$AH$10:$AJ$405,3,FALSE),IF(G148=3,VLOOKUP($D148,'Afgrødemodel 3'!$AH$10:$AJ$405,3,FALSE),IF(G148=4,VLOOKUP($D148,'Afgrødemodel 4'!$AH$10:$AJ$405,3,FALSE),0))))</f>
        <v>0</v>
      </c>
      <c r="K148" s="2">
        <f>IF(G148=1,VLOOKUP($D148,'Afgrødemodel 1'!$AQ$10:$AR$405,2,FALSE),IF(G148=2,VLOOKUP($D148,'Afgrødemodel 2'!$AQ$10:$AR$405,2,FALSE),IF(G148=3,VLOOKUP($D148,'Afgrødemodel 3'!$AQ$10:$AR$405,2,FALSE),IF(G148=4,VLOOKUP($D148,'Afgrødemodel 4'!$AQ$10:$AR$405,2,FALSE),0))))</f>
        <v>0</v>
      </c>
      <c r="L148">
        <f>IF('Afgrødemodel 1'!$BB$4=0,300,'Afgrødemodel 1'!$BB$4)</f>
        <v>300</v>
      </c>
      <c r="M148">
        <f>IF(G148=1,MIN('Afgrødemodel 1'!$AW$44,'Afgrødemodel 1'!$AW$48),IF(G148=2,MIN('Afgrødemodel 2'!$AW$44,'Afgrødemodel 2'!$AW$48),IF(G148=3,MIN('Afgrødemodel 3'!$AW$44,'Afgrødemodel 3'!$AW$48),IF(G148=4,MIN('Afgrødemodel 4'!$AW$44,'Afgrødemodel 4'!$AW$48),""))))</f>
        <v>800</v>
      </c>
      <c r="N148" s="13">
        <f t="shared" si="143"/>
        <v>0</v>
      </c>
      <c r="O148" s="5">
        <f t="shared" si="144"/>
        <v>14.914936680793769</v>
      </c>
      <c r="P148" s="13">
        <f t="shared" si="145"/>
        <v>10</v>
      </c>
      <c r="Q148" s="13">
        <f t="shared" si="146"/>
        <v>0</v>
      </c>
      <c r="R148" s="20"/>
      <c r="S148" s="13">
        <f t="shared" si="147"/>
        <v>0</v>
      </c>
      <c r="T148" s="13">
        <f t="shared" si="148"/>
        <v>14.914936680793769</v>
      </c>
      <c r="U148" s="13">
        <f t="shared" si="149"/>
        <v>0</v>
      </c>
      <c r="V148" s="5">
        <f t="shared" si="150"/>
        <v>14.914936680793769</v>
      </c>
      <c r="W148" s="5"/>
      <c r="X148" s="10">
        <f t="shared" si="197"/>
        <v>10</v>
      </c>
      <c r="Y148" s="12">
        <f t="shared" si="151"/>
        <v>10</v>
      </c>
      <c r="Z148" s="8">
        <f t="shared" si="152"/>
        <v>25.19341768741608</v>
      </c>
      <c r="AA148" s="13">
        <f t="shared" si="198"/>
        <v>8.3949366807937693</v>
      </c>
      <c r="AB148" s="5">
        <f t="shared" si="153"/>
        <v>8.3949366807937693</v>
      </c>
      <c r="AC148" s="5"/>
      <c r="AD148" s="16">
        <f t="shared" si="154"/>
        <v>0</v>
      </c>
      <c r="AE148" s="10">
        <f t="shared" si="199"/>
        <v>0</v>
      </c>
      <c r="AF148">
        <f t="shared" si="155"/>
        <v>16.52</v>
      </c>
      <c r="AG148" s="13">
        <f t="shared" si="156"/>
        <v>0</v>
      </c>
      <c r="AH148" s="13"/>
      <c r="AI148" s="14">
        <f t="shared" si="157"/>
        <v>10</v>
      </c>
      <c r="AJ148" s="4">
        <f t="shared" si="158"/>
        <v>10</v>
      </c>
      <c r="AK148" s="4">
        <f t="shared" si="159"/>
        <v>10</v>
      </c>
      <c r="AL148" s="15">
        <f t="shared" si="160"/>
        <v>10</v>
      </c>
      <c r="AM148" s="7">
        <f t="shared" si="161"/>
        <v>10</v>
      </c>
      <c r="AN148" s="7">
        <f t="shared" si="142"/>
        <v>10</v>
      </c>
      <c r="AO148" s="15">
        <f t="shared" si="162"/>
        <v>26.52</v>
      </c>
      <c r="AP148" s="17">
        <f t="shared" si="163"/>
        <v>24.914936680793769</v>
      </c>
      <c r="AQ148" s="15">
        <f t="shared" si="164"/>
        <v>24.914936680793769</v>
      </c>
      <c r="AR148" s="15">
        <f t="shared" si="165"/>
        <v>10</v>
      </c>
      <c r="AS148" s="15"/>
      <c r="AT148" s="12">
        <f t="shared" si="200"/>
        <v>143.00000000000003</v>
      </c>
      <c r="AU148" s="12">
        <f t="shared" si="166"/>
        <v>35.852497992251585</v>
      </c>
      <c r="AV148" s="12">
        <f t="shared" si="167"/>
        <v>35.852497992251585</v>
      </c>
      <c r="AW148" s="12">
        <f t="shared" si="168"/>
        <v>50.767434673045358</v>
      </c>
      <c r="AX148" s="8"/>
      <c r="AY148" s="13">
        <f>INDEX(Klima!$B$1:$E$520,MATCH(Vandbalance!$F148,Klima!$B$1:$B$520,0),MATCH(Vandbalance!$AY$11,Klima!$B$1:$E$1,0))</f>
        <v>16.52</v>
      </c>
      <c r="AZ148" s="13">
        <f t="shared" si="201"/>
        <v>-16.52</v>
      </c>
      <c r="BA148" s="13">
        <f t="shared" si="169"/>
        <v>16.52</v>
      </c>
      <c r="BC148" s="16">
        <f>INDEX(Klima!$B$1:$E$520,MATCH(Vandbalance!$F148,Klima!$B$1:$B$520,0),MATCH($BC$11,Klima!$B$1:$E$1,0))</f>
        <v>1.60506331920623</v>
      </c>
      <c r="BD148" s="16"/>
      <c r="BE148" s="16">
        <f t="shared" si="170"/>
        <v>1.60506331920623</v>
      </c>
      <c r="BF148" s="16">
        <f t="shared" si="171"/>
        <v>0</v>
      </c>
      <c r="BG148" s="16">
        <f t="shared" si="172"/>
        <v>0</v>
      </c>
      <c r="BH148" s="16">
        <f t="shared" si="173"/>
        <v>0</v>
      </c>
      <c r="BI148" s="2"/>
      <c r="BJ148" s="16">
        <f t="shared" si="174"/>
        <v>1.60506331920623</v>
      </c>
      <c r="BK148" s="5">
        <f t="shared" si="202"/>
        <v>10.082412917120161</v>
      </c>
      <c r="BL148" s="5">
        <f t="shared" si="175"/>
        <v>10.082412917120161</v>
      </c>
      <c r="BM148" s="5">
        <f t="shared" si="176"/>
        <v>52.372497992251581</v>
      </c>
      <c r="BN148" s="5">
        <f t="shared" si="203"/>
        <v>8.2412917120161688E-2</v>
      </c>
      <c r="BO148" s="5">
        <f t="shared" si="177"/>
        <v>62.372497992251581</v>
      </c>
      <c r="BP148" s="5">
        <f t="shared" si="178"/>
        <v>10.082412917120161</v>
      </c>
      <c r="BQ148" s="5"/>
      <c r="BR148" s="16">
        <f t="shared" si="179"/>
        <v>0</v>
      </c>
      <c r="BS148" s="5">
        <f t="shared" si="180"/>
        <v>0</v>
      </c>
      <c r="BT148" s="5"/>
      <c r="BU148" s="13">
        <f t="shared" si="181"/>
        <v>0</v>
      </c>
      <c r="BV148" s="5">
        <f t="shared" si="182"/>
        <v>0</v>
      </c>
      <c r="BW148" s="5"/>
      <c r="BX148" s="13">
        <f t="shared" si="183"/>
        <v>0</v>
      </c>
      <c r="BY148" s="5"/>
      <c r="BZ148" s="16">
        <f t="shared" si="184"/>
        <v>0</v>
      </c>
      <c r="CA148" s="16"/>
      <c r="CB148" s="29">
        <f t="shared" si="185"/>
        <v>0</v>
      </c>
      <c r="CC148" s="28">
        <f t="shared" si="186"/>
        <v>10</v>
      </c>
      <c r="CD148" s="28"/>
      <c r="CE148" s="16">
        <f t="shared" si="187"/>
        <v>0</v>
      </c>
      <c r="CF148" s="31">
        <f t="shared" si="188"/>
        <v>10</v>
      </c>
      <c r="CG148" s="20"/>
      <c r="CH148" s="16">
        <f t="shared" si="189"/>
        <v>0</v>
      </c>
      <c r="CI148" s="2">
        <f t="shared" si="204"/>
        <v>0</v>
      </c>
      <c r="CJ148" s="5"/>
      <c r="CK148" s="13">
        <f t="shared" si="190"/>
        <v>1.60506331920623</v>
      </c>
      <c r="CL148" s="13"/>
      <c r="CM148" s="13">
        <f t="shared" si="205"/>
        <v>14.914936680793769</v>
      </c>
      <c r="CN148" s="5">
        <f t="shared" si="191"/>
        <v>14.914936680793769</v>
      </c>
      <c r="CO148" s="5">
        <f t="shared" si="192"/>
        <v>14.914936680793769</v>
      </c>
      <c r="CP148" s="5"/>
      <c r="CQ148" s="13">
        <f t="shared" si="206"/>
        <v>0</v>
      </c>
      <c r="CR148" s="5">
        <f t="shared" si="193"/>
        <v>0</v>
      </c>
      <c r="CS148" s="5">
        <f t="shared" si="194"/>
        <v>0</v>
      </c>
      <c r="CT148" s="5"/>
      <c r="CU148" t="e">
        <f>INDEX(Tilladeligt_underskud,MATCH('Afgrødemodel 1'!$AU$2,Konstanter!$A$75:$A$90,0),MATCH('Afgrødemodel 1'!M144,Konstanter!$B$73:$F$73,0))</f>
        <v>#N/A</v>
      </c>
      <c r="CV148" t="e">
        <f>INDEX(Utilladeligt_underskud,MATCH('Afgrødemodel 1'!$AU$2,Konstanter!$I$75:$I$90,0),MATCH('Afgrødemodel 1'!M144,Konstanter!$J$73:$N$73,0))</f>
        <v>#N/A</v>
      </c>
      <c r="CW148" t="e">
        <f t="shared" si="207"/>
        <v>#N/A</v>
      </c>
      <c r="CX148" t="e">
        <f t="shared" si="208"/>
        <v>#N/A</v>
      </c>
      <c r="CY148" s="8">
        <f t="shared" si="209"/>
        <v>0</v>
      </c>
      <c r="CZ148" s="8">
        <f t="shared" si="210"/>
        <v>92.232565326954671</v>
      </c>
      <c r="DA148" s="8">
        <f t="shared" si="211"/>
        <v>92.232565326954671</v>
      </c>
    </row>
    <row r="149" spans="4:118" x14ac:dyDescent="0.2">
      <c r="D149" s="18">
        <f t="shared" si="212"/>
        <v>43326</v>
      </c>
      <c r="E149" s="18" t="str">
        <f>IF(G149=1,'Ark4'!$C$4,IF(G149=2,'Ark4'!$C$5,IF(G149=3,'Ark4'!$C$6,IF(G149=4,'Ark4'!$C$7,""))))</f>
        <v>Efterafgrøde</v>
      </c>
      <c r="F149" s="8">
        <f t="shared" si="195"/>
        <v>43326</v>
      </c>
      <c r="G149" s="2">
        <f>IF(AND($D149&gt;='Ark4'!$D$4,Vandbalance!$D149&lt;='Ark4'!$E$4),1,IF(AND(Vandbalance!$D149&gt;='Ark4'!$D$5,Vandbalance!$D149&lt;='Ark4'!$E$5),2,IF(AND(Vandbalance!$D149&gt;='Ark4'!$D$6,Vandbalance!$D149&lt;='Ark4'!$E$6),3,IF(AND(Vandbalance!$D149&gt;='Ark4'!$D$7,Vandbalance!$D149&lt;='Ark4'!$E$7),4,""))))</f>
        <v>3</v>
      </c>
      <c r="H149" s="2">
        <f t="shared" si="196"/>
        <v>0</v>
      </c>
      <c r="I149" s="2">
        <f>IF(G149=1,VLOOKUP($D149,'Afgrødemodel 1'!$AA$10:$AB$405,2,FALSE),IF(G149=2,VLOOKUP($D149,'Afgrødemodel 2'!$AA$10:$AB$405,2,FALSE),IF(G149=3,VLOOKUP($D149,'Afgrødemodel 3'!$AA$10:$AB$405,2,FALSE),IF(G149=4,VLOOKUP($D149,'Afgrødemodel 4'!$AA$10:$AB$405,2,FALSE),""))))</f>
        <v>0</v>
      </c>
      <c r="J149" s="2">
        <f>IF(G149=1,VLOOKUP($D149,'Afgrødemodel 1'!$AH$10:$AJ$405,3,FALSE),IF(G149=2,VLOOKUP($D149,'Afgrødemodel 2'!$AH$10:$AJ$405,3,FALSE),IF(G149=3,VLOOKUP($D149,'Afgrødemodel 3'!$AH$10:$AJ$405,3,FALSE),IF(G149=4,VLOOKUP($D149,'Afgrødemodel 4'!$AH$10:$AJ$405,3,FALSE),0))))</f>
        <v>0</v>
      </c>
      <c r="K149" s="2">
        <f>IF(G149=1,VLOOKUP($D149,'Afgrødemodel 1'!$AQ$10:$AR$405,2,FALSE),IF(G149=2,VLOOKUP($D149,'Afgrødemodel 2'!$AQ$10:$AR$405,2,FALSE),IF(G149=3,VLOOKUP($D149,'Afgrødemodel 3'!$AQ$10:$AR$405,2,FALSE),IF(G149=4,VLOOKUP($D149,'Afgrødemodel 4'!$AQ$10:$AR$405,2,FALSE),0))))</f>
        <v>0</v>
      </c>
      <c r="L149">
        <f>IF('Afgrødemodel 1'!$BB$4=0,300,'Afgrødemodel 1'!$BB$4)</f>
        <v>300</v>
      </c>
      <c r="M149">
        <f>IF(G149=1,MIN('Afgrødemodel 1'!$AW$44,'Afgrødemodel 1'!$AW$48),IF(G149=2,MIN('Afgrødemodel 2'!$AW$44,'Afgrødemodel 2'!$AW$48),IF(G149=3,MIN('Afgrødemodel 3'!$AW$44,'Afgrødemodel 3'!$AW$48),IF(G149=4,MIN('Afgrødemodel 4'!$AW$44,'Afgrødemodel 4'!$AW$48),""))))</f>
        <v>800</v>
      </c>
      <c r="N149" s="13">
        <f t="shared" si="143"/>
        <v>0</v>
      </c>
      <c r="O149" s="5">
        <f t="shared" si="144"/>
        <v>32.565822839736938</v>
      </c>
      <c r="P149" s="13">
        <f t="shared" si="145"/>
        <v>10</v>
      </c>
      <c r="Q149" s="13">
        <f t="shared" si="146"/>
        <v>0</v>
      </c>
      <c r="R149" s="20"/>
      <c r="S149" s="13">
        <f t="shared" si="147"/>
        <v>0</v>
      </c>
      <c r="T149" s="13">
        <f t="shared" si="148"/>
        <v>32.565822839736938</v>
      </c>
      <c r="U149" s="13">
        <f t="shared" si="149"/>
        <v>0</v>
      </c>
      <c r="V149" s="5">
        <f t="shared" si="150"/>
        <v>32.565822839736938</v>
      </c>
      <c r="W149" s="5"/>
      <c r="X149" s="10">
        <f t="shared" si="197"/>
        <v>10</v>
      </c>
      <c r="Y149" s="12">
        <f t="shared" si="151"/>
        <v>10</v>
      </c>
      <c r="Z149" s="8">
        <f t="shared" si="152"/>
        <v>42.394936680793769</v>
      </c>
      <c r="AA149" s="13">
        <f t="shared" si="198"/>
        <v>8.5658228397369403</v>
      </c>
      <c r="AB149" s="5">
        <f t="shared" si="153"/>
        <v>8.5658228397369403</v>
      </c>
      <c r="AC149" s="5"/>
      <c r="AD149" s="16">
        <f t="shared" si="154"/>
        <v>0</v>
      </c>
      <c r="AE149" s="10">
        <f t="shared" si="199"/>
        <v>0</v>
      </c>
      <c r="AF149">
        <f t="shared" si="155"/>
        <v>34</v>
      </c>
      <c r="AG149" s="13">
        <f t="shared" si="156"/>
        <v>0</v>
      </c>
      <c r="AH149" s="13"/>
      <c r="AI149" s="14">
        <f t="shared" si="157"/>
        <v>10</v>
      </c>
      <c r="AJ149" s="4">
        <f t="shared" si="158"/>
        <v>10</v>
      </c>
      <c r="AK149" s="4">
        <f t="shared" si="159"/>
        <v>10</v>
      </c>
      <c r="AL149" s="15">
        <f t="shared" si="160"/>
        <v>10</v>
      </c>
      <c r="AM149" s="7">
        <f t="shared" si="161"/>
        <v>10</v>
      </c>
      <c r="AN149" s="7">
        <f t="shared" si="142"/>
        <v>10</v>
      </c>
      <c r="AO149" s="15">
        <f t="shared" si="162"/>
        <v>44</v>
      </c>
      <c r="AP149" s="17">
        <f t="shared" si="163"/>
        <v>42.565822839736938</v>
      </c>
      <c r="AQ149" s="15">
        <f t="shared" si="164"/>
        <v>42.565822839736938</v>
      </c>
      <c r="AR149" s="15">
        <f t="shared" si="165"/>
        <v>10</v>
      </c>
      <c r="AS149" s="15"/>
      <c r="AT149" s="12">
        <f t="shared" si="200"/>
        <v>143.00000000000003</v>
      </c>
      <c r="AU149" s="12">
        <f t="shared" si="166"/>
        <v>50.767434673045358</v>
      </c>
      <c r="AV149" s="12">
        <f t="shared" si="167"/>
        <v>50.767434673045358</v>
      </c>
      <c r="AW149" s="12">
        <f t="shared" si="168"/>
        <v>83.333257512782296</v>
      </c>
      <c r="AX149" s="8"/>
      <c r="AY149" s="13">
        <f>INDEX(Klima!$B$1:$E$520,MATCH(Vandbalance!$F149,Klima!$B$1:$B$520,0),MATCH(Vandbalance!$AY$11,Klima!$B$1:$E$1,0))</f>
        <v>34</v>
      </c>
      <c r="AZ149" s="13">
        <f t="shared" si="201"/>
        <v>-34</v>
      </c>
      <c r="BA149" s="13">
        <f t="shared" si="169"/>
        <v>34</v>
      </c>
      <c r="BC149" s="16">
        <f>INDEX(Klima!$B$1:$E$520,MATCH(Vandbalance!$F149,Klima!$B$1:$B$520,0),MATCH($BC$11,Klima!$B$1:$E$1,0))</f>
        <v>1.43417716026306</v>
      </c>
      <c r="BD149" s="16"/>
      <c r="BE149" s="16">
        <f t="shared" si="170"/>
        <v>1.43417716026306</v>
      </c>
      <c r="BF149" s="16">
        <f t="shared" si="171"/>
        <v>0</v>
      </c>
      <c r="BG149" s="16">
        <f t="shared" si="172"/>
        <v>0</v>
      </c>
      <c r="BH149" s="16">
        <f t="shared" si="173"/>
        <v>0</v>
      </c>
      <c r="BI149" s="2"/>
      <c r="BJ149" s="16">
        <f t="shared" si="174"/>
        <v>1.43417716026306</v>
      </c>
      <c r="BK149" s="5">
        <f t="shared" si="202"/>
        <v>10.119187763472718</v>
      </c>
      <c r="BL149" s="5">
        <f t="shared" si="175"/>
        <v>10.119187763472718</v>
      </c>
      <c r="BM149" s="5">
        <f t="shared" si="176"/>
        <v>84.767434673045358</v>
      </c>
      <c r="BN149" s="5">
        <f t="shared" si="203"/>
        <v>0.11918776347271824</v>
      </c>
      <c r="BO149" s="5">
        <f t="shared" si="177"/>
        <v>94.767434673045358</v>
      </c>
      <c r="BP149" s="5">
        <f t="shared" si="178"/>
        <v>10.119187763472718</v>
      </c>
      <c r="BQ149" s="5"/>
      <c r="BR149" s="16">
        <f t="shared" si="179"/>
        <v>0</v>
      </c>
      <c r="BS149" s="5">
        <f t="shared" si="180"/>
        <v>0</v>
      </c>
      <c r="BT149" s="5"/>
      <c r="BU149" s="13">
        <f t="shared" si="181"/>
        <v>0</v>
      </c>
      <c r="BV149" s="5">
        <f t="shared" si="182"/>
        <v>0</v>
      </c>
      <c r="BW149" s="5"/>
      <c r="BX149" s="13">
        <f t="shared" si="183"/>
        <v>0</v>
      </c>
      <c r="BY149" s="5"/>
      <c r="BZ149" s="16">
        <f t="shared" si="184"/>
        <v>0</v>
      </c>
      <c r="CA149" s="16"/>
      <c r="CB149" s="29">
        <f t="shared" si="185"/>
        <v>0</v>
      </c>
      <c r="CC149" s="28">
        <f t="shared" si="186"/>
        <v>10</v>
      </c>
      <c r="CD149" s="28"/>
      <c r="CE149" s="16">
        <f t="shared" si="187"/>
        <v>0</v>
      </c>
      <c r="CF149" s="31">
        <f t="shared" si="188"/>
        <v>10</v>
      </c>
      <c r="CG149" s="20"/>
      <c r="CH149" s="16">
        <f t="shared" si="189"/>
        <v>0</v>
      </c>
      <c r="CI149" s="2">
        <f t="shared" si="204"/>
        <v>0</v>
      </c>
      <c r="CJ149" s="5"/>
      <c r="CK149" s="13">
        <f t="shared" si="190"/>
        <v>1.43417716026306</v>
      </c>
      <c r="CL149" s="13"/>
      <c r="CM149" s="13">
        <f t="shared" si="205"/>
        <v>32.565822839736938</v>
      </c>
      <c r="CN149" s="5">
        <f t="shared" si="191"/>
        <v>32.565822839736938</v>
      </c>
      <c r="CO149" s="5">
        <f t="shared" si="192"/>
        <v>32.565822839736938</v>
      </c>
      <c r="CP149" s="5"/>
      <c r="CQ149" s="13">
        <f t="shared" si="206"/>
        <v>0</v>
      </c>
      <c r="CR149" s="5">
        <f t="shared" si="193"/>
        <v>0</v>
      </c>
      <c r="CS149" s="5">
        <f t="shared" si="194"/>
        <v>0</v>
      </c>
      <c r="CT149" s="5"/>
      <c r="CU149" t="e">
        <f>INDEX(Tilladeligt_underskud,MATCH('Afgrødemodel 1'!$AU$2,Konstanter!$A$75:$A$90,0),MATCH('Afgrødemodel 1'!M145,Konstanter!$B$73:$F$73,0))</f>
        <v>#N/A</v>
      </c>
      <c r="CV149" t="e">
        <f>INDEX(Utilladeligt_underskud,MATCH('Afgrødemodel 1'!$AU$2,Konstanter!$I$75:$I$90,0),MATCH('Afgrødemodel 1'!M145,Konstanter!$J$73:$N$73,0))</f>
        <v>#N/A</v>
      </c>
      <c r="CW149" t="e">
        <f t="shared" si="207"/>
        <v>#N/A</v>
      </c>
      <c r="CX149" t="e">
        <f t="shared" si="208"/>
        <v>#N/A</v>
      </c>
      <c r="CY149" s="8">
        <f t="shared" si="209"/>
        <v>0</v>
      </c>
      <c r="CZ149" s="8">
        <f t="shared" si="210"/>
        <v>59.666742487217732</v>
      </c>
      <c r="DA149" s="8">
        <f t="shared" si="211"/>
        <v>59.666742487217732</v>
      </c>
    </row>
    <row r="150" spans="4:118" x14ac:dyDescent="0.2">
      <c r="D150" s="18">
        <f t="shared" si="212"/>
        <v>43327</v>
      </c>
      <c r="E150" s="18" t="str">
        <f>IF(G150=1,'Ark4'!$C$4,IF(G150=2,'Ark4'!$C$5,IF(G150=3,'Ark4'!$C$6,IF(G150=4,'Ark4'!$C$7,""))))</f>
        <v>Efterafgrøde</v>
      </c>
      <c r="F150" s="8">
        <f t="shared" si="195"/>
        <v>43327</v>
      </c>
      <c r="G150" s="2">
        <f>IF(AND($D150&gt;='Ark4'!$D$4,Vandbalance!$D150&lt;='Ark4'!$E$4),1,IF(AND(Vandbalance!$D150&gt;='Ark4'!$D$5,Vandbalance!$D150&lt;='Ark4'!$E$5),2,IF(AND(Vandbalance!$D150&gt;='Ark4'!$D$6,Vandbalance!$D150&lt;='Ark4'!$E$6),3,IF(AND(Vandbalance!$D150&gt;='Ark4'!$D$7,Vandbalance!$D150&lt;='Ark4'!$E$7),4,""))))</f>
        <v>3</v>
      </c>
      <c r="H150" s="2">
        <f t="shared" si="196"/>
        <v>0</v>
      </c>
      <c r="I150" s="2">
        <f>IF(G150=1,VLOOKUP($D150,'Afgrødemodel 1'!$AA$10:$AB$405,2,FALSE),IF(G150=2,VLOOKUP($D150,'Afgrødemodel 2'!$AA$10:$AB$405,2,FALSE),IF(G150=3,VLOOKUP($D150,'Afgrødemodel 3'!$AA$10:$AB$405,2,FALSE),IF(G150=4,VLOOKUP($D150,'Afgrødemodel 4'!$AA$10:$AB$405,2,FALSE),""))))</f>
        <v>0</v>
      </c>
      <c r="J150" s="2">
        <f>IF(G150=1,VLOOKUP($D150,'Afgrødemodel 1'!$AH$10:$AJ$405,3,FALSE),IF(G150=2,VLOOKUP($D150,'Afgrødemodel 2'!$AH$10:$AJ$405,3,FALSE),IF(G150=3,VLOOKUP($D150,'Afgrødemodel 3'!$AH$10:$AJ$405,3,FALSE),IF(G150=4,VLOOKUP($D150,'Afgrødemodel 4'!$AH$10:$AJ$405,3,FALSE),0))))</f>
        <v>0</v>
      </c>
      <c r="K150" s="2">
        <f>IF(G150=1,VLOOKUP($D150,'Afgrødemodel 1'!$AQ$10:$AR$405,2,FALSE),IF(G150=2,VLOOKUP($D150,'Afgrødemodel 2'!$AQ$10:$AR$405,2,FALSE),IF(G150=3,VLOOKUP($D150,'Afgrødemodel 3'!$AQ$10:$AR$405,2,FALSE),IF(G150=4,VLOOKUP($D150,'Afgrødemodel 4'!$AQ$10:$AR$405,2,FALSE),0))))</f>
        <v>0</v>
      </c>
      <c r="L150">
        <f>IF('Afgrødemodel 1'!$BB$4=0,300,'Afgrødemodel 1'!$BB$4)</f>
        <v>300</v>
      </c>
      <c r="M150">
        <f>IF(G150=1,MIN('Afgrødemodel 1'!$AW$44,'Afgrødemodel 1'!$AW$48),IF(G150=2,MIN('Afgrødemodel 2'!$AW$44,'Afgrødemodel 2'!$AW$48),IF(G150=3,MIN('Afgrødemodel 3'!$AW$44,'Afgrødemodel 3'!$AW$48),IF(G150=4,MIN('Afgrødemodel 4'!$AW$44,'Afgrødemodel 4'!$AW$48),""))))</f>
        <v>800</v>
      </c>
      <c r="N150" s="13">
        <f t="shared" si="143"/>
        <v>0</v>
      </c>
      <c r="O150" s="5">
        <f t="shared" si="144"/>
        <v>0</v>
      </c>
      <c r="P150" s="13">
        <f t="shared" si="145"/>
        <v>0</v>
      </c>
      <c r="Q150" s="13">
        <f t="shared" si="146"/>
        <v>0</v>
      </c>
      <c r="R150" s="20"/>
      <c r="S150" s="13">
        <f t="shared" si="147"/>
        <v>0</v>
      </c>
      <c r="T150" s="13">
        <f t="shared" si="148"/>
        <v>0</v>
      </c>
      <c r="U150" s="13">
        <f t="shared" si="149"/>
        <v>0</v>
      </c>
      <c r="V150" s="5">
        <f t="shared" si="150"/>
        <v>0</v>
      </c>
      <c r="W150" s="5"/>
      <c r="X150" s="10">
        <f t="shared" si="197"/>
        <v>10</v>
      </c>
      <c r="Y150" s="12">
        <f t="shared" si="151"/>
        <v>9.5658228397369403</v>
      </c>
      <c r="Z150" s="8">
        <f t="shared" si="152"/>
        <v>9.5658228397369403</v>
      </c>
      <c r="AA150" s="13">
        <f t="shared" si="198"/>
        <v>8.2177215814590507</v>
      </c>
      <c r="AB150" s="5">
        <f t="shared" si="153"/>
        <v>8.2177215814590507</v>
      </c>
      <c r="AC150" s="5"/>
      <c r="AD150" s="16">
        <f t="shared" si="154"/>
        <v>0</v>
      </c>
      <c r="AE150" s="10">
        <f t="shared" si="199"/>
        <v>0</v>
      </c>
      <c r="AF150">
        <f t="shared" si="155"/>
        <v>1</v>
      </c>
      <c r="AG150" s="13">
        <f t="shared" si="156"/>
        <v>0</v>
      </c>
      <c r="AH150" s="13"/>
      <c r="AI150" s="14">
        <f t="shared" si="157"/>
        <v>10</v>
      </c>
      <c r="AJ150" s="4">
        <f t="shared" si="158"/>
        <v>10</v>
      </c>
      <c r="AK150" s="4">
        <f t="shared" si="159"/>
        <v>10</v>
      </c>
      <c r="AL150" s="15">
        <f t="shared" si="160"/>
        <v>10</v>
      </c>
      <c r="AM150" s="7">
        <f t="shared" si="161"/>
        <v>10</v>
      </c>
      <c r="AN150" s="7">
        <f t="shared" si="142"/>
        <v>10</v>
      </c>
      <c r="AO150" s="15">
        <f t="shared" si="162"/>
        <v>11</v>
      </c>
      <c r="AP150" s="17">
        <f t="shared" si="163"/>
        <v>9.6518987417221105</v>
      </c>
      <c r="AQ150" s="15">
        <f t="shared" si="164"/>
        <v>9.6518987417221105</v>
      </c>
      <c r="AR150" s="15">
        <f t="shared" si="165"/>
        <v>9.6518987417221105</v>
      </c>
      <c r="AS150" s="15"/>
      <c r="AT150" s="12">
        <f t="shared" si="200"/>
        <v>143.00000000000003</v>
      </c>
      <c r="AU150" s="12">
        <f t="shared" si="166"/>
        <v>83.333257512782296</v>
      </c>
      <c r="AV150" s="12">
        <f t="shared" si="167"/>
        <v>83.333257512782296</v>
      </c>
      <c r="AW150" s="12">
        <f t="shared" si="168"/>
        <v>83.333257512782296</v>
      </c>
      <c r="AX150" s="8"/>
      <c r="AY150" s="13">
        <f>INDEX(Klima!$B$1:$E$520,MATCH(Vandbalance!$F150,Klima!$B$1:$B$520,0),MATCH(Vandbalance!$AY$11,Klima!$B$1:$E$1,0))</f>
        <v>1</v>
      </c>
      <c r="AZ150" s="13">
        <f t="shared" si="201"/>
        <v>-1</v>
      </c>
      <c r="BA150" s="13">
        <f t="shared" si="169"/>
        <v>1</v>
      </c>
      <c r="BC150" s="16">
        <f>INDEX(Klima!$B$1:$E$520,MATCH(Vandbalance!$F150,Klima!$B$1:$B$520,0),MATCH($BC$11,Klima!$B$1:$E$1,0))</f>
        <v>1.34810125827789</v>
      </c>
      <c r="BD150" s="16"/>
      <c r="BE150" s="16">
        <f t="shared" si="170"/>
        <v>1.34810125827789</v>
      </c>
      <c r="BF150" s="16">
        <f t="shared" si="171"/>
        <v>0</v>
      </c>
      <c r="BG150" s="16">
        <f t="shared" si="172"/>
        <v>0</v>
      </c>
      <c r="BH150" s="16">
        <f t="shared" si="173"/>
        <v>0</v>
      </c>
      <c r="BI150" s="2"/>
      <c r="BJ150" s="16">
        <f t="shared" si="174"/>
        <v>1.34810125827789</v>
      </c>
      <c r="BK150" s="5">
        <f t="shared" si="202"/>
        <v>9.6778572371327449</v>
      </c>
      <c r="BL150" s="5">
        <f t="shared" si="175"/>
        <v>9.6778572371327449</v>
      </c>
      <c r="BM150" s="5">
        <f t="shared" si="176"/>
        <v>84.767434673045358</v>
      </c>
      <c r="BN150" s="5">
        <f t="shared" si="203"/>
        <v>0.11203439739580515</v>
      </c>
      <c r="BO150" s="5">
        <f t="shared" si="177"/>
        <v>94.333257512782296</v>
      </c>
      <c r="BP150" s="5">
        <f t="shared" si="178"/>
        <v>9.6778572371327449</v>
      </c>
      <c r="BQ150" s="5"/>
      <c r="BR150" s="16">
        <f t="shared" si="179"/>
        <v>0</v>
      </c>
      <c r="BS150" s="5">
        <f t="shared" si="180"/>
        <v>0</v>
      </c>
      <c r="BT150" s="5"/>
      <c r="BU150" s="13">
        <f t="shared" si="181"/>
        <v>0</v>
      </c>
      <c r="BV150" s="5">
        <f t="shared" si="182"/>
        <v>0</v>
      </c>
      <c r="BW150" s="5"/>
      <c r="BX150" s="13">
        <f t="shared" si="183"/>
        <v>0</v>
      </c>
      <c r="BY150" s="5"/>
      <c r="BZ150" s="16">
        <f t="shared" si="184"/>
        <v>0</v>
      </c>
      <c r="CA150" s="16"/>
      <c r="CB150" s="29">
        <f t="shared" si="185"/>
        <v>0</v>
      </c>
      <c r="CC150" s="28">
        <f t="shared" si="186"/>
        <v>0</v>
      </c>
      <c r="CD150" s="28"/>
      <c r="CE150" s="16">
        <f t="shared" si="187"/>
        <v>0</v>
      </c>
      <c r="CF150" s="31">
        <f t="shared" si="188"/>
        <v>9.6518987417221105</v>
      </c>
      <c r="CG150" s="20"/>
      <c r="CH150" s="16">
        <f t="shared" si="189"/>
        <v>0</v>
      </c>
      <c r="CI150" s="2">
        <f t="shared" si="204"/>
        <v>0</v>
      </c>
      <c r="CJ150" s="5"/>
      <c r="CK150" s="13">
        <f t="shared" si="190"/>
        <v>1.34810125827789</v>
      </c>
      <c r="CL150" s="13"/>
      <c r="CM150" s="13">
        <f t="shared" si="205"/>
        <v>0</v>
      </c>
      <c r="CN150" s="5">
        <f t="shared" si="191"/>
        <v>0</v>
      </c>
      <c r="CO150" s="5">
        <f t="shared" si="192"/>
        <v>0</v>
      </c>
      <c r="CP150" s="5"/>
      <c r="CQ150" s="13">
        <f t="shared" si="206"/>
        <v>0</v>
      </c>
      <c r="CR150" s="5">
        <f t="shared" si="193"/>
        <v>0</v>
      </c>
      <c r="CS150" s="5">
        <f t="shared" si="194"/>
        <v>0</v>
      </c>
      <c r="CT150" s="5"/>
      <c r="CU150" t="e">
        <f>INDEX(Tilladeligt_underskud,MATCH('Afgrødemodel 1'!$AU$2,Konstanter!$A$75:$A$90,0),MATCH('Afgrødemodel 1'!M146,Konstanter!$B$73:$F$73,0))</f>
        <v>#N/A</v>
      </c>
      <c r="CV150" t="e">
        <f>INDEX(Utilladeligt_underskud,MATCH('Afgrødemodel 1'!$AU$2,Konstanter!$I$75:$I$90,0),MATCH('Afgrødemodel 1'!M146,Konstanter!$J$73:$N$73,0))</f>
        <v>#N/A</v>
      </c>
      <c r="CW150" t="e">
        <f t="shared" si="207"/>
        <v>#N/A</v>
      </c>
      <c r="CX150" t="e">
        <f t="shared" si="208"/>
        <v>#N/A</v>
      </c>
      <c r="CY150" s="8">
        <f t="shared" si="209"/>
        <v>0.34810125827788951</v>
      </c>
      <c r="CZ150" s="8">
        <f t="shared" si="210"/>
        <v>60.014843745495625</v>
      </c>
      <c r="DA150" s="8">
        <f t="shared" si="211"/>
        <v>60.014843745495625</v>
      </c>
    </row>
    <row r="151" spans="4:118" x14ac:dyDescent="0.2">
      <c r="D151" s="18">
        <f t="shared" si="212"/>
        <v>43328</v>
      </c>
      <c r="E151" s="18" t="str">
        <f>IF(G151=1,'Ark4'!$C$4,IF(G151=2,'Ark4'!$C$5,IF(G151=3,'Ark4'!$C$6,IF(G151=4,'Ark4'!$C$7,""))))</f>
        <v>Efterafgrøde</v>
      </c>
      <c r="F151" s="8">
        <f t="shared" si="195"/>
        <v>43328</v>
      </c>
      <c r="G151" s="2">
        <f>IF(AND($D151&gt;='Ark4'!$D$4,Vandbalance!$D151&lt;='Ark4'!$E$4),1,IF(AND(Vandbalance!$D151&gt;='Ark4'!$D$5,Vandbalance!$D151&lt;='Ark4'!$E$5),2,IF(AND(Vandbalance!$D151&gt;='Ark4'!$D$6,Vandbalance!$D151&lt;='Ark4'!$E$6),3,IF(AND(Vandbalance!$D151&gt;='Ark4'!$D$7,Vandbalance!$D151&lt;='Ark4'!$E$7),4,""))))</f>
        <v>3</v>
      </c>
      <c r="H151" s="2">
        <f t="shared" si="196"/>
        <v>5.3321043155743264E-2</v>
      </c>
      <c r="I151" s="2">
        <f>IF(G151=1,VLOOKUP($D151,'Afgrødemodel 1'!$AA$10:$AB$405,2,FALSE),IF(G151=2,VLOOKUP($D151,'Afgrødemodel 2'!$AA$10:$AB$405,2,FALSE),IF(G151=3,VLOOKUP($D151,'Afgrødemodel 3'!$AA$10:$AB$405,2,FALSE),IF(G151=4,VLOOKUP($D151,'Afgrødemodel 4'!$AA$10:$AB$405,2,FALSE),""))))</f>
        <v>5.3321043155743264E-2</v>
      </c>
      <c r="J151" s="2">
        <f>IF(G151=1,VLOOKUP($D151,'Afgrødemodel 1'!$AH$10:$AJ$405,3,FALSE),IF(G151=2,VLOOKUP($D151,'Afgrødemodel 2'!$AH$10:$AJ$405,3,FALSE),IF(G151=3,VLOOKUP($D151,'Afgrødemodel 3'!$AH$10:$AJ$405,3,FALSE),IF(G151=4,VLOOKUP($D151,'Afgrødemodel 4'!$AH$10:$AJ$405,3,FALSE),0))))</f>
        <v>0</v>
      </c>
      <c r="K151" s="2">
        <f>IF(G151=1,VLOOKUP($D151,'Afgrødemodel 1'!$AQ$10:$AR$405,2,FALSE),IF(G151=2,VLOOKUP($D151,'Afgrødemodel 2'!$AQ$10:$AR$405,2,FALSE),IF(G151=3,VLOOKUP($D151,'Afgrødemodel 3'!$AQ$10:$AR$405,2,FALSE),IF(G151=4,VLOOKUP($D151,'Afgrødemodel 4'!$AQ$10:$AR$405,2,FALSE),0))))</f>
        <v>60</v>
      </c>
      <c r="L151">
        <f>IF('Afgrødemodel 1'!$BB$4=0,300,'Afgrødemodel 1'!$BB$4)</f>
        <v>300</v>
      </c>
      <c r="M151">
        <f>IF(G151=1,MIN('Afgrødemodel 1'!$AW$44,'Afgrødemodel 1'!$AW$48),IF(G151=2,MIN('Afgrødemodel 2'!$AW$44,'Afgrødemodel 2'!$AW$48),IF(G151=3,MIN('Afgrødemodel 3'!$AW$44,'Afgrødemodel 3'!$AW$48),IF(G151=4,MIN('Afgrødemodel 4'!$AW$44,'Afgrødemodel 4'!$AW$48),""))))</f>
        <v>800</v>
      </c>
      <c r="N151" s="13">
        <f t="shared" si="143"/>
        <v>0</v>
      </c>
      <c r="O151" s="5">
        <f t="shared" si="144"/>
        <v>0</v>
      </c>
      <c r="P151" s="13">
        <f t="shared" si="145"/>
        <v>0</v>
      </c>
      <c r="Q151" s="13">
        <f t="shared" si="146"/>
        <v>0</v>
      </c>
      <c r="R151" s="20"/>
      <c r="S151" s="13">
        <f t="shared" si="147"/>
        <v>0</v>
      </c>
      <c r="T151" s="13">
        <f t="shared" si="148"/>
        <v>0</v>
      </c>
      <c r="U151" s="13">
        <f t="shared" si="149"/>
        <v>0</v>
      </c>
      <c r="V151" s="5">
        <f t="shared" si="150"/>
        <v>0</v>
      </c>
      <c r="W151" s="5"/>
      <c r="X151" s="10">
        <f t="shared" si="197"/>
        <v>10</v>
      </c>
      <c r="Y151" s="12">
        <f t="shared" si="151"/>
        <v>8.2177215814590507</v>
      </c>
      <c r="Z151" s="8">
        <f t="shared" si="152"/>
        <v>8.2177215814590507</v>
      </c>
      <c r="AA151" s="13">
        <f t="shared" si="198"/>
        <v>6.7465615224444937</v>
      </c>
      <c r="AB151" s="5">
        <f t="shared" si="153"/>
        <v>6.7465615224444937</v>
      </c>
      <c r="AC151" s="5"/>
      <c r="AD151" s="16">
        <f t="shared" si="154"/>
        <v>2.6660521577871632E-2</v>
      </c>
      <c r="AE151" s="10">
        <f t="shared" si="199"/>
        <v>0</v>
      </c>
      <c r="AF151">
        <f t="shared" si="155"/>
        <v>0</v>
      </c>
      <c r="AG151" s="13">
        <f t="shared" si="156"/>
        <v>0</v>
      </c>
      <c r="AH151" s="13"/>
      <c r="AI151" s="14">
        <f t="shared" si="157"/>
        <v>12.600000000000001</v>
      </c>
      <c r="AJ151" s="4">
        <f t="shared" si="158"/>
        <v>12.600000000000001</v>
      </c>
      <c r="AK151" s="4">
        <f t="shared" si="159"/>
        <v>19.800000000000004</v>
      </c>
      <c r="AL151" s="15">
        <f t="shared" si="160"/>
        <v>11.167048878318152</v>
      </c>
      <c r="AM151" s="7">
        <f t="shared" si="161"/>
        <v>12.16139241456986</v>
      </c>
      <c r="AN151" s="7">
        <f t="shared" si="142"/>
        <v>11.167048878318152</v>
      </c>
      <c r="AO151" s="15">
        <f t="shared" si="162"/>
        <v>11.167048878318152</v>
      </c>
      <c r="AP151" s="17">
        <f t="shared" si="163"/>
        <v>9.6958888193035939</v>
      </c>
      <c r="AQ151" s="15">
        <f t="shared" si="164"/>
        <v>9.6479615803063812</v>
      </c>
      <c r="AR151" s="15">
        <f t="shared" si="165"/>
        <v>9.6479615803063812</v>
      </c>
      <c r="AS151" s="15"/>
      <c r="AT151" s="12">
        <f t="shared" si="200"/>
        <v>140.40000000000003</v>
      </c>
      <c r="AU151" s="12">
        <f t="shared" si="166"/>
        <v>81.818107376186248</v>
      </c>
      <c r="AV151" s="12">
        <f t="shared" si="167"/>
        <v>81.818107376186262</v>
      </c>
      <c r="AW151" s="12">
        <f t="shared" si="168"/>
        <v>81.818107376186262</v>
      </c>
      <c r="AX151" s="8"/>
      <c r="AY151" s="13">
        <f>INDEX(Klima!$B$1:$E$520,MATCH(Vandbalance!$F151,Klima!$B$1:$B$520,0),MATCH(Vandbalance!$AY$11,Klima!$B$1:$E$1,0))</f>
        <v>0</v>
      </c>
      <c r="AZ151" s="13">
        <f t="shared" si="201"/>
        <v>0</v>
      </c>
      <c r="BA151" s="13">
        <f t="shared" si="169"/>
        <v>0</v>
      </c>
      <c r="BC151" s="16">
        <f>INDEX(Klima!$B$1:$E$520,MATCH(Vandbalance!$F151,Klima!$B$1:$B$520,0),MATCH($BC$11,Klima!$B$1:$E$1,0))</f>
        <v>1.51898729801177</v>
      </c>
      <c r="BD151" s="16"/>
      <c r="BE151" s="16">
        <f t="shared" si="170"/>
        <v>1.4711600590145573</v>
      </c>
      <c r="BF151" s="16">
        <f t="shared" si="171"/>
        <v>4.7827238997212744E-2</v>
      </c>
      <c r="BG151" s="16">
        <f t="shared" si="172"/>
        <v>4.7827238997212744E-2</v>
      </c>
      <c r="BH151" s="16">
        <f t="shared" si="173"/>
        <v>0</v>
      </c>
      <c r="BI151" s="2"/>
      <c r="BJ151" s="16">
        <f t="shared" si="174"/>
        <v>1.4711600590145573</v>
      </c>
      <c r="BK151" s="5">
        <f t="shared" si="202"/>
        <v>8.3399828208670019</v>
      </c>
      <c r="BL151" s="5">
        <f t="shared" si="175"/>
        <v>8.3399828208670019</v>
      </c>
      <c r="BM151" s="5">
        <f t="shared" si="176"/>
        <v>84.767434673045358</v>
      </c>
      <c r="BN151" s="5">
        <f t="shared" si="203"/>
        <v>0.12226123940795099</v>
      </c>
      <c r="BO151" s="5">
        <f t="shared" si="177"/>
        <v>92.985156254504403</v>
      </c>
      <c r="BP151" s="5">
        <f t="shared" si="178"/>
        <v>8.3399828208670019</v>
      </c>
      <c r="BQ151" s="5"/>
      <c r="BR151" s="16">
        <f t="shared" si="179"/>
        <v>0</v>
      </c>
      <c r="BS151" s="5">
        <f t="shared" si="180"/>
        <v>0</v>
      </c>
      <c r="BT151" s="5"/>
      <c r="BU151" s="13">
        <f t="shared" si="181"/>
        <v>0</v>
      </c>
      <c r="BV151" s="5">
        <f t="shared" si="182"/>
        <v>0</v>
      </c>
      <c r="BW151" s="5"/>
      <c r="BX151" s="13">
        <f t="shared" si="183"/>
        <v>0</v>
      </c>
      <c r="BY151" s="5"/>
      <c r="BZ151" s="16">
        <f t="shared" si="184"/>
        <v>4.7827238997212744E-2</v>
      </c>
      <c r="CA151" s="16"/>
      <c r="CB151" s="29">
        <f t="shared" si="185"/>
        <v>0</v>
      </c>
      <c r="CC151" s="28">
        <f t="shared" si="186"/>
        <v>0</v>
      </c>
      <c r="CD151" s="28"/>
      <c r="CE151" s="16">
        <f t="shared" si="187"/>
        <v>4.7927238997212747E-2</v>
      </c>
      <c r="CF151" s="31">
        <f t="shared" si="188"/>
        <v>9.6958888193035939</v>
      </c>
      <c r="CG151" s="20"/>
      <c r="CH151" s="16">
        <f t="shared" si="189"/>
        <v>4.7927238997212747E-2</v>
      </c>
      <c r="CI151" s="2">
        <f t="shared" si="204"/>
        <v>4.7927238997212747E-2</v>
      </c>
      <c r="CJ151" s="5"/>
      <c r="CK151" s="13">
        <f t="shared" si="190"/>
        <v>1.51908729801177</v>
      </c>
      <c r="CL151" s="13"/>
      <c r="CM151" s="13">
        <f t="shared" si="205"/>
        <v>0</v>
      </c>
      <c r="CN151" s="5">
        <f t="shared" si="191"/>
        <v>0</v>
      </c>
      <c r="CO151" s="5">
        <f t="shared" si="192"/>
        <v>0</v>
      </c>
      <c r="CP151" s="5"/>
      <c r="CQ151" s="13">
        <f t="shared" si="206"/>
        <v>0</v>
      </c>
      <c r="CR151" s="5">
        <f t="shared" si="193"/>
        <v>0</v>
      </c>
      <c r="CS151" s="5">
        <f t="shared" si="194"/>
        <v>0</v>
      </c>
      <c r="CT151" s="5"/>
      <c r="CU151" t="e">
        <f>INDEX(Tilladeligt_underskud,MATCH('Afgrødemodel 1'!$AU$2,Konstanter!$A$75:$A$90,0),MATCH('Afgrødemodel 1'!M147,Konstanter!$B$73:$F$73,0))</f>
        <v>#N/A</v>
      </c>
      <c r="CV151" t="e">
        <f>INDEX(Utilladeligt_underskud,MATCH('Afgrødemodel 1'!$AU$2,Konstanter!$I$75:$I$90,0),MATCH('Afgrødemodel 1'!M147,Konstanter!$J$73:$N$73,0))</f>
        <v>#N/A</v>
      </c>
      <c r="CW151" t="e">
        <f t="shared" si="207"/>
        <v>#N/A</v>
      </c>
      <c r="CX151" t="e">
        <f t="shared" si="208"/>
        <v>#N/A</v>
      </c>
      <c r="CY151" s="8">
        <f t="shared" si="209"/>
        <v>2.9520384196936202</v>
      </c>
      <c r="CZ151" s="8">
        <f t="shared" si="210"/>
        <v>61.53393104350738</v>
      </c>
      <c r="DA151" s="8">
        <f t="shared" si="211"/>
        <v>61.53393104350738</v>
      </c>
    </row>
    <row r="152" spans="4:118" x14ac:dyDescent="0.2">
      <c r="D152" s="18">
        <f t="shared" si="212"/>
        <v>43329</v>
      </c>
      <c r="E152" s="18" t="str">
        <f>IF(G152=1,'Ark4'!$C$4,IF(G152=2,'Ark4'!$C$5,IF(G152=3,'Ark4'!$C$6,IF(G152=4,'Ark4'!$C$7,""))))</f>
        <v>Efterafgrøde</v>
      </c>
      <c r="F152" s="8">
        <f t="shared" si="195"/>
        <v>43329</v>
      </c>
      <c r="G152" s="2">
        <f>IF(AND($D152&gt;='Ark4'!$D$4,Vandbalance!$D152&lt;='Ark4'!$E$4),1,IF(AND(Vandbalance!$D152&gt;='Ark4'!$D$5,Vandbalance!$D152&lt;='Ark4'!$E$5),2,IF(AND(Vandbalance!$D152&gt;='Ark4'!$D$6,Vandbalance!$D152&lt;='Ark4'!$E$6),3,IF(AND(Vandbalance!$D152&gt;='Ark4'!$D$7,Vandbalance!$D152&lt;='Ark4'!$E$7),4,""))))</f>
        <v>3</v>
      </c>
      <c r="H152" s="2">
        <f t="shared" si="196"/>
        <v>0.10647830268680292</v>
      </c>
      <c r="I152" s="2">
        <f>IF(G152=1,VLOOKUP($D152,'Afgrødemodel 1'!$AA$10:$AB$405,2,FALSE),IF(G152=2,VLOOKUP($D152,'Afgrødemodel 2'!$AA$10:$AB$405,2,FALSE),IF(G152=3,VLOOKUP($D152,'Afgrødemodel 3'!$AA$10:$AB$405,2,FALSE),IF(G152=4,VLOOKUP($D152,'Afgrødemodel 4'!$AA$10:$AB$405,2,FALSE),""))))</f>
        <v>0.10647830268680292</v>
      </c>
      <c r="J152" s="2">
        <f>IF(G152=1,VLOOKUP($D152,'Afgrødemodel 1'!$AH$10:$AJ$405,3,FALSE),IF(G152=2,VLOOKUP($D152,'Afgrødemodel 2'!$AH$10:$AJ$405,3,FALSE),IF(G152=3,VLOOKUP($D152,'Afgrødemodel 3'!$AH$10:$AJ$405,3,FALSE),IF(G152=4,VLOOKUP($D152,'Afgrødemodel 4'!$AH$10:$AJ$405,3,FALSE),0))))</f>
        <v>0</v>
      </c>
      <c r="K152" s="2">
        <f>IF(G152=1,VLOOKUP($D152,'Afgrødemodel 1'!$AQ$10:$AR$405,2,FALSE),IF(G152=2,VLOOKUP($D152,'Afgrødemodel 2'!$AQ$10:$AR$405,2,FALSE),IF(G152=3,VLOOKUP($D152,'Afgrødemodel 3'!$AQ$10:$AR$405,2,FALSE),IF(G152=4,VLOOKUP($D152,'Afgrødemodel 4'!$AQ$10:$AR$405,2,FALSE),0))))</f>
        <v>60</v>
      </c>
      <c r="L152">
        <f>IF('Afgrødemodel 1'!$BB$4=0,300,'Afgrødemodel 1'!$BB$4)</f>
        <v>300</v>
      </c>
      <c r="M152">
        <f>IF(G152=1,MIN('Afgrødemodel 1'!$AW$44,'Afgrødemodel 1'!$AW$48),IF(G152=2,MIN('Afgrødemodel 2'!$AW$44,'Afgrødemodel 2'!$AW$48),IF(G152=3,MIN('Afgrødemodel 3'!$AW$44,'Afgrødemodel 3'!$AW$48),IF(G152=4,MIN('Afgrødemodel 4'!$AW$44,'Afgrødemodel 4'!$AW$48),""))))</f>
        <v>800</v>
      </c>
      <c r="N152" s="13">
        <f t="shared" si="143"/>
        <v>0</v>
      </c>
      <c r="O152" s="5">
        <f t="shared" si="144"/>
        <v>0</v>
      </c>
      <c r="P152" s="13">
        <f t="shared" si="145"/>
        <v>0</v>
      </c>
      <c r="Q152" s="13">
        <f t="shared" si="146"/>
        <v>0</v>
      </c>
      <c r="R152" s="20"/>
      <c r="S152" s="13">
        <f t="shared" si="147"/>
        <v>0</v>
      </c>
      <c r="T152" s="13">
        <f t="shared" si="148"/>
        <v>0</v>
      </c>
      <c r="U152" s="13">
        <f t="shared" si="149"/>
        <v>0</v>
      </c>
      <c r="V152" s="5">
        <f t="shared" si="150"/>
        <v>0</v>
      </c>
      <c r="W152" s="5"/>
      <c r="X152" s="10">
        <f t="shared" si="197"/>
        <v>10</v>
      </c>
      <c r="Y152" s="12">
        <f t="shared" si="151"/>
        <v>6.7465615224444937</v>
      </c>
      <c r="Z152" s="8">
        <f t="shared" si="152"/>
        <v>6.7465615224444937</v>
      </c>
      <c r="AA152" s="13">
        <f t="shared" si="198"/>
        <v>5.4628931219157737</v>
      </c>
      <c r="AB152" s="5">
        <f t="shared" si="153"/>
        <v>5.4628931219157737</v>
      </c>
      <c r="AC152" s="5"/>
      <c r="AD152" s="16">
        <f t="shared" si="154"/>
        <v>5.3239151343401458E-2</v>
      </c>
      <c r="AE152" s="10">
        <f t="shared" si="199"/>
        <v>0</v>
      </c>
      <c r="AF152">
        <f t="shared" si="155"/>
        <v>0</v>
      </c>
      <c r="AG152" s="13">
        <f t="shared" si="156"/>
        <v>0</v>
      </c>
      <c r="AH152" s="13"/>
      <c r="AI152" s="14">
        <f t="shared" si="157"/>
        <v>12.600000000000001</v>
      </c>
      <c r="AJ152" s="4">
        <f t="shared" si="158"/>
        <v>12.600000000000001</v>
      </c>
      <c r="AK152" s="4">
        <f t="shared" si="159"/>
        <v>19.800000000000004</v>
      </c>
      <c r="AL152" s="15">
        <f t="shared" si="160"/>
        <v>9.6479615803063812</v>
      </c>
      <c r="AM152" s="7">
        <f t="shared" si="161"/>
        <v>9.6479615803063812</v>
      </c>
      <c r="AN152" s="7">
        <f t="shared" ref="AN152:AN215" si="213">IF(AT151=0,AR151,(AR151+(AI152-AI151)*AW151/AT151))</f>
        <v>9.6479615803063812</v>
      </c>
      <c r="AO152" s="15">
        <f t="shared" si="162"/>
        <v>9.6479615803063812</v>
      </c>
      <c r="AP152" s="17">
        <f t="shared" si="163"/>
        <v>8.3642931797776612</v>
      </c>
      <c r="AQ152" s="15">
        <f t="shared" si="164"/>
        <v>8.2795071405709706</v>
      </c>
      <c r="AR152" s="15">
        <f t="shared" si="165"/>
        <v>8.2795071405709706</v>
      </c>
      <c r="AS152" s="15"/>
      <c r="AT152" s="12">
        <f t="shared" si="200"/>
        <v>140.40000000000003</v>
      </c>
      <c r="AU152" s="12">
        <f t="shared" si="166"/>
        <v>81.818107376186262</v>
      </c>
      <c r="AV152" s="12">
        <f t="shared" si="167"/>
        <v>81.818107376186262</v>
      </c>
      <c r="AW152" s="12">
        <f t="shared" si="168"/>
        <v>81.818107376186262</v>
      </c>
      <c r="AX152" s="8"/>
      <c r="AY152" s="13">
        <f>INDEX(Klima!$B$1:$E$520,MATCH(Vandbalance!$F152,Klima!$B$1:$B$520,0),MATCH(Vandbalance!$AY$11,Klima!$B$1:$E$1,0))</f>
        <v>0</v>
      </c>
      <c r="AZ152" s="13">
        <f t="shared" si="201"/>
        <v>0</v>
      </c>
      <c r="BA152" s="13">
        <f t="shared" si="169"/>
        <v>0</v>
      </c>
      <c r="BC152" s="16">
        <f>INDEX(Klima!$B$1:$E$520,MATCH(Vandbalance!$F152,Klima!$B$1:$B$520,0),MATCH($BC$11,Klima!$B$1:$E$1,0))</f>
        <v>1.3683544397354099</v>
      </c>
      <c r="BD152" s="16"/>
      <c r="BE152" s="16">
        <f t="shared" si="170"/>
        <v>1.2836684005287198</v>
      </c>
      <c r="BF152" s="16">
        <f t="shared" si="171"/>
        <v>8.4686039206690128E-2</v>
      </c>
      <c r="BG152" s="16">
        <f t="shared" si="172"/>
        <v>8.4686039206690128E-2</v>
      </c>
      <c r="BH152" s="16">
        <f t="shared" si="173"/>
        <v>0</v>
      </c>
      <c r="BI152" s="2"/>
      <c r="BJ152" s="16">
        <f t="shared" si="174"/>
        <v>1.2836684005287198</v>
      </c>
      <c r="BK152" s="5">
        <f t="shared" si="202"/>
        <v>6.8531808897008126</v>
      </c>
      <c r="BL152" s="5">
        <f t="shared" si="175"/>
        <v>6.8531808897008126</v>
      </c>
      <c r="BM152" s="5">
        <f t="shared" si="176"/>
        <v>84.719507434048154</v>
      </c>
      <c r="BN152" s="5">
        <f t="shared" si="203"/>
        <v>0.10661936725631917</v>
      </c>
      <c r="BO152" s="5">
        <f t="shared" si="177"/>
        <v>91.466068956492649</v>
      </c>
      <c r="BP152" s="5">
        <f t="shared" si="178"/>
        <v>6.8531808897008126</v>
      </c>
      <c r="BQ152" s="5"/>
      <c r="BR152" s="16">
        <f t="shared" si="179"/>
        <v>0</v>
      </c>
      <c r="BS152" s="5">
        <f t="shared" si="180"/>
        <v>0</v>
      </c>
      <c r="BT152" s="5"/>
      <c r="BU152" s="13">
        <f t="shared" si="181"/>
        <v>0</v>
      </c>
      <c r="BV152" s="5">
        <f t="shared" si="182"/>
        <v>0</v>
      </c>
      <c r="BW152" s="5"/>
      <c r="BX152" s="13">
        <f t="shared" si="183"/>
        <v>0</v>
      </c>
      <c r="BY152" s="5"/>
      <c r="BZ152" s="16">
        <f t="shared" si="184"/>
        <v>8.4686039206690128E-2</v>
      </c>
      <c r="CA152" s="16"/>
      <c r="CB152" s="29">
        <f t="shared" si="185"/>
        <v>0</v>
      </c>
      <c r="CC152" s="28">
        <f t="shared" si="186"/>
        <v>0</v>
      </c>
      <c r="CD152" s="28"/>
      <c r="CE152" s="16">
        <f t="shared" si="187"/>
        <v>8.4786039206690131E-2</v>
      </c>
      <c r="CF152" s="31">
        <f t="shared" si="188"/>
        <v>8.3642931797776612</v>
      </c>
      <c r="CG152" s="20"/>
      <c r="CH152" s="16">
        <f t="shared" si="189"/>
        <v>8.4786039206690131E-2</v>
      </c>
      <c r="CI152" s="2">
        <f t="shared" si="204"/>
        <v>8.4786039206690131E-2</v>
      </c>
      <c r="CJ152" s="5"/>
      <c r="CK152" s="13">
        <f t="shared" si="190"/>
        <v>1.3684544397354099</v>
      </c>
      <c r="CL152" s="13"/>
      <c r="CM152" s="13">
        <f t="shared" si="205"/>
        <v>0</v>
      </c>
      <c r="CN152" s="5">
        <f t="shared" si="191"/>
        <v>0</v>
      </c>
      <c r="CO152" s="5">
        <f t="shared" si="192"/>
        <v>0</v>
      </c>
      <c r="CP152" s="5"/>
      <c r="CQ152" s="13">
        <f t="shared" si="206"/>
        <v>0</v>
      </c>
      <c r="CR152" s="5">
        <f t="shared" si="193"/>
        <v>0</v>
      </c>
      <c r="CS152" s="5">
        <f t="shared" si="194"/>
        <v>0</v>
      </c>
      <c r="CT152" s="5"/>
      <c r="CU152" t="e">
        <f>INDEX(Tilladeligt_underskud,MATCH('Afgrødemodel 1'!$AU$2,Konstanter!$A$75:$A$90,0),MATCH('Afgrødemodel 1'!M148,Konstanter!$B$73:$F$73,0))</f>
        <v>#N/A</v>
      </c>
      <c r="CV152" t="e">
        <f>INDEX(Utilladeligt_underskud,MATCH('Afgrødemodel 1'!$AU$2,Konstanter!$I$75:$I$90,0),MATCH('Afgrødemodel 1'!M148,Konstanter!$J$73:$N$73,0))</f>
        <v>#N/A</v>
      </c>
      <c r="CW152" t="e">
        <f t="shared" si="207"/>
        <v>#N/A</v>
      </c>
      <c r="CX152" t="e">
        <f t="shared" si="208"/>
        <v>#N/A</v>
      </c>
      <c r="CY152" s="8">
        <f t="shared" si="209"/>
        <v>4.3204928594290308</v>
      </c>
      <c r="CZ152" s="8">
        <f t="shared" si="210"/>
        <v>62.902385483242796</v>
      </c>
      <c r="DA152" s="8">
        <f t="shared" si="211"/>
        <v>62.902385483242796</v>
      </c>
    </row>
    <row r="153" spans="4:118" x14ac:dyDescent="0.2">
      <c r="D153" s="18">
        <f t="shared" si="212"/>
        <v>43330</v>
      </c>
      <c r="E153" s="18" t="str">
        <f>IF(G153=1,'Ark4'!$C$4,IF(G153=2,'Ark4'!$C$5,IF(G153=3,'Ark4'!$C$6,IF(G153=4,'Ark4'!$C$7,""))))</f>
        <v>Efterafgrøde</v>
      </c>
      <c r="F153" s="8">
        <f t="shared" si="195"/>
        <v>43330</v>
      </c>
      <c r="G153" s="2">
        <f>IF(AND($D153&gt;='Ark4'!$D$4,Vandbalance!$D153&lt;='Ark4'!$E$4),1,IF(AND(Vandbalance!$D153&gt;='Ark4'!$D$5,Vandbalance!$D153&lt;='Ark4'!$E$5),2,IF(AND(Vandbalance!$D153&gt;='Ark4'!$D$6,Vandbalance!$D153&lt;='Ark4'!$E$6),3,IF(AND(Vandbalance!$D153&gt;='Ark4'!$D$7,Vandbalance!$D153&lt;='Ark4'!$E$7),4,""))))</f>
        <v>3</v>
      </c>
      <c r="H153" s="2">
        <f t="shared" si="196"/>
        <v>0.15979757475641143</v>
      </c>
      <c r="I153" s="2">
        <f>IF(G153=1,VLOOKUP($D153,'Afgrødemodel 1'!$AA$10:$AB$405,2,FALSE),IF(G153=2,VLOOKUP($D153,'Afgrødemodel 2'!$AA$10:$AB$405,2,FALSE),IF(G153=3,VLOOKUP($D153,'Afgrødemodel 3'!$AA$10:$AB$405,2,FALSE),IF(G153=4,VLOOKUP($D153,'Afgrødemodel 4'!$AA$10:$AB$405,2,FALSE),""))))</f>
        <v>0.15979757475641143</v>
      </c>
      <c r="J153" s="2">
        <f>IF(G153=1,VLOOKUP($D153,'Afgrødemodel 1'!$AH$10:$AJ$405,3,FALSE),IF(G153=2,VLOOKUP($D153,'Afgrødemodel 2'!$AH$10:$AJ$405,3,FALSE),IF(G153=3,VLOOKUP($D153,'Afgrødemodel 3'!$AH$10:$AJ$405,3,FALSE),IF(G153=4,VLOOKUP($D153,'Afgrødemodel 4'!$AH$10:$AJ$405,3,FALSE),0))))</f>
        <v>0</v>
      </c>
      <c r="K153" s="2">
        <f>IF(G153=1,VLOOKUP($D153,'Afgrødemodel 1'!$AQ$10:$AR$405,2,FALSE),IF(G153=2,VLOOKUP($D153,'Afgrødemodel 2'!$AQ$10:$AR$405,2,FALSE),IF(G153=3,VLOOKUP($D153,'Afgrødemodel 3'!$AQ$10:$AR$405,2,FALSE),IF(G153=4,VLOOKUP($D153,'Afgrødemodel 4'!$AQ$10:$AR$405,2,FALSE),0))))</f>
        <v>60</v>
      </c>
      <c r="L153">
        <f>IF('Afgrødemodel 1'!$BB$4=0,300,'Afgrødemodel 1'!$BB$4)</f>
        <v>300</v>
      </c>
      <c r="M153">
        <f>IF(G153=1,MIN('Afgrødemodel 1'!$AW$44,'Afgrødemodel 1'!$AW$48),IF(G153=2,MIN('Afgrødemodel 2'!$AW$44,'Afgrødemodel 2'!$AW$48),IF(G153=3,MIN('Afgrødemodel 3'!$AW$44,'Afgrødemodel 3'!$AW$48),IF(G153=4,MIN('Afgrødemodel 4'!$AW$44,'Afgrødemodel 4'!$AW$48),""))))</f>
        <v>800</v>
      </c>
      <c r="N153" s="13">
        <f t="shared" si="143"/>
        <v>0</v>
      </c>
      <c r="O153" s="5">
        <f t="shared" si="144"/>
        <v>0</v>
      </c>
      <c r="P153" s="13">
        <f t="shared" si="145"/>
        <v>0</v>
      </c>
      <c r="Q153" s="13">
        <f t="shared" si="146"/>
        <v>0</v>
      </c>
      <c r="R153" s="20"/>
      <c r="S153" s="13">
        <f t="shared" si="147"/>
        <v>0</v>
      </c>
      <c r="T153" s="13">
        <f t="shared" si="148"/>
        <v>0</v>
      </c>
      <c r="U153" s="13">
        <f t="shared" si="149"/>
        <v>0</v>
      </c>
      <c r="V153" s="5">
        <f t="shared" si="150"/>
        <v>0</v>
      </c>
      <c r="W153" s="5"/>
      <c r="X153" s="10">
        <f t="shared" si="197"/>
        <v>10</v>
      </c>
      <c r="Y153" s="12">
        <f t="shared" si="151"/>
        <v>5.6429943345375682</v>
      </c>
      <c r="Z153" s="8">
        <f t="shared" si="152"/>
        <v>5.6429943345375682</v>
      </c>
      <c r="AA153" s="13">
        <f t="shared" si="198"/>
        <v>4.9161348141473216</v>
      </c>
      <c r="AB153" s="5">
        <f t="shared" si="153"/>
        <v>4.9161348141473216</v>
      </c>
      <c r="AC153" s="5"/>
      <c r="AD153" s="16">
        <f t="shared" si="154"/>
        <v>7.9898787378205716E-2</v>
      </c>
      <c r="AE153" s="10">
        <f t="shared" si="199"/>
        <v>7.9898787378205716E-2</v>
      </c>
      <c r="AF153">
        <f t="shared" si="155"/>
        <v>0.26</v>
      </c>
      <c r="AG153" s="13">
        <f t="shared" si="156"/>
        <v>6.7582958475234378E-3</v>
      </c>
      <c r="AH153" s="13"/>
      <c r="AI153" s="14">
        <f t="shared" si="157"/>
        <v>12.600000000000001</v>
      </c>
      <c r="AJ153" s="4">
        <f t="shared" si="158"/>
        <v>12.600000000000001</v>
      </c>
      <c r="AK153" s="4">
        <f t="shared" si="159"/>
        <v>19.800000000000004</v>
      </c>
      <c r="AL153" s="15">
        <f t="shared" si="160"/>
        <v>8.2795071405709706</v>
      </c>
      <c r="AM153" s="7">
        <f t="shared" si="161"/>
        <v>8.2795071405709706</v>
      </c>
      <c r="AN153" s="7">
        <f t="shared" si="213"/>
        <v>8.2795071405709706</v>
      </c>
      <c r="AO153" s="15">
        <f t="shared" si="162"/>
        <v>8.4596083531927651</v>
      </c>
      <c r="AP153" s="17">
        <f t="shared" si="163"/>
        <v>7.7327488328025185</v>
      </c>
      <c r="AQ153" s="15">
        <f t="shared" si="164"/>
        <v>7.7327488328025185</v>
      </c>
      <c r="AR153" s="15">
        <f t="shared" si="165"/>
        <v>7.7327488328025185</v>
      </c>
      <c r="AS153" s="15"/>
      <c r="AT153" s="12">
        <f t="shared" si="200"/>
        <v>140.40000000000003</v>
      </c>
      <c r="AU153" s="12">
        <f t="shared" si="166"/>
        <v>81.818107376186262</v>
      </c>
      <c r="AV153" s="12">
        <f t="shared" si="167"/>
        <v>81.818107376186262</v>
      </c>
      <c r="AW153" s="12">
        <f t="shared" si="168"/>
        <v>81.818107376186262</v>
      </c>
      <c r="AX153" s="8"/>
      <c r="AY153" s="13">
        <f>INDEX(Klima!$B$1:$E$520,MATCH(Vandbalance!$F153,Klima!$B$1:$B$520,0),MATCH(Vandbalance!$AY$11,Klima!$B$1:$E$1,0))</f>
        <v>0.26</v>
      </c>
      <c r="AZ153" s="13">
        <f t="shared" si="201"/>
        <v>-0.26</v>
      </c>
      <c r="BA153" s="13">
        <f t="shared" si="169"/>
        <v>0.18010121262179429</v>
      </c>
      <c r="BC153" s="16">
        <f>INDEX(Klima!$B$1:$E$520,MATCH(Vandbalance!$F153,Klima!$B$1:$B$520,0),MATCH($BC$11,Klima!$B$1:$E$1,0))</f>
        <v>0.80000001192092896</v>
      </c>
      <c r="BD153" s="16"/>
      <c r="BE153" s="16">
        <f t="shared" si="170"/>
        <v>0.72685952039024671</v>
      </c>
      <c r="BF153" s="16">
        <f t="shared" si="171"/>
        <v>7.3140491530682278E-2</v>
      </c>
      <c r="BG153" s="16">
        <f t="shared" si="172"/>
        <v>7.3140491530682278E-2</v>
      </c>
      <c r="BH153" s="16">
        <f t="shared" si="173"/>
        <v>0</v>
      </c>
      <c r="BI153" s="2"/>
      <c r="BJ153" s="16">
        <f t="shared" si="174"/>
        <v>0.72685952039024671</v>
      </c>
      <c r="BK153" s="5">
        <f t="shared" si="202"/>
        <v>5.7033056610095452</v>
      </c>
      <c r="BL153" s="5">
        <f t="shared" si="175"/>
        <v>5.7033056610095452</v>
      </c>
      <c r="BM153" s="5">
        <f t="shared" si="176"/>
        <v>84.634721394841463</v>
      </c>
      <c r="BN153" s="5">
        <f t="shared" si="203"/>
        <v>6.0311326471977067E-2</v>
      </c>
      <c r="BO153" s="5">
        <f t="shared" si="177"/>
        <v>90.277715729379025</v>
      </c>
      <c r="BP153" s="5">
        <f t="shared" si="178"/>
        <v>5.7033056610095452</v>
      </c>
      <c r="BQ153" s="5"/>
      <c r="BR153" s="16">
        <f t="shared" si="179"/>
        <v>7.3140491530682278E-2</v>
      </c>
      <c r="BS153" s="5">
        <f t="shared" si="180"/>
        <v>7.3140491530682278E-2</v>
      </c>
      <c r="BT153" s="5"/>
      <c r="BU153" s="13">
        <f t="shared" si="181"/>
        <v>0</v>
      </c>
      <c r="BV153" s="5">
        <f t="shared" si="182"/>
        <v>0</v>
      </c>
      <c r="BW153" s="5"/>
      <c r="BX153" s="13">
        <f t="shared" si="183"/>
        <v>7.3140491530682278E-2</v>
      </c>
      <c r="BY153" s="5"/>
      <c r="BZ153" s="16">
        <f t="shared" si="184"/>
        <v>0</v>
      </c>
      <c r="CA153" s="16"/>
      <c r="CB153" s="29">
        <f t="shared" si="185"/>
        <v>0</v>
      </c>
      <c r="CC153" s="28">
        <f t="shared" si="186"/>
        <v>0</v>
      </c>
      <c r="CD153" s="28"/>
      <c r="CE153" s="16">
        <f t="shared" si="187"/>
        <v>0</v>
      </c>
      <c r="CF153" s="31">
        <f t="shared" si="188"/>
        <v>7.7327488328025185</v>
      </c>
      <c r="CG153" s="20"/>
      <c r="CH153" s="16">
        <f t="shared" si="189"/>
        <v>0</v>
      </c>
      <c r="CI153" s="2">
        <f t="shared" si="204"/>
        <v>0</v>
      </c>
      <c r="CJ153" s="5"/>
      <c r="CK153" s="13">
        <f t="shared" si="190"/>
        <v>0.80000001192092896</v>
      </c>
      <c r="CL153" s="13"/>
      <c r="CM153" s="13">
        <f t="shared" si="205"/>
        <v>0</v>
      </c>
      <c r="CN153" s="5">
        <f t="shared" si="191"/>
        <v>0</v>
      </c>
      <c r="CO153" s="5">
        <f t="shared" si="192"/>
        <v>0</v>
      </c>
      <c r="CP153" s="5"/>
      <c r="CQ153" s="13">
        <f t="shared" si="206"/>
        <v>0</v>
      </c>
      <c r="CR153" s="5">
        <f t="shared" si="193"/>
        <v>0</v>
      </c>
      <c r="CS153" s="5">
        <f t="shared" si="194"/>
        <v>0</v>
      </c>
      <c r="CT153" s="5"/>
      <c r="CU153" t="e">
        <f>INDEX(Tilladeligt_underskud,MATCH('Afgrødemodel 1'!$AU$2,Konstanter!$A$75:$A$90,0),MATCH('Afgrødemodel 1'!M149,Konstanter!$B$73:$F$73,0))</f>
        <v>#N/A</v>
      </c>
      <c r="CV153" t="e">
        <f>INDEX(Utilladeligt_underskud,MATCH('Afgrødemodel 1'!$AU$2,Konstanter!$I$75:$I$90,0),MATCH('Afgrødemodel 1'!M149,Konstanter!$J$73:$N$73,0))</f>
        <v>#N/A</v>
      </c>
      <c r="CW153" t="e">
        <f t="shared" si="207"/>
        <v>#N/A</v>
      </c>
      <c r="CX153" t="e">
        <f t="shared" si="208"/>
        <v>#N/A</v>
      </c>
      <c r="CY153" s="8">
        <f t="shared" si="209"/>
        <v>4.867251167197483</v>
      </c>
      <c r="CZ153" s="8">
        <f t="shared" si="210"/>
        <v>63.449143791011252</v>
      </c>
      <c r="DA153" s="8">
        <f t="shared" si="211"/>
        <v>63.449143791011252</v>
      </c>
      <c r="DN153">
        <f>SUM(DL54:DL153)</f>
        <v>0</v>
      </c>
    </row>
    <row r="154" spans="4:118" x14ac:dyDescent="0.2">
      <c r="D154" s="18">
        <f t="shared" si="212"/>
        <v>43331</v>
      </c>
      <c r="E154" s="18" t="str">
        <f>IF(G154=1,'Ark4'!$C$4,IF(G154=2,'Ark4'!$C$5,IF(G154=3,'Ark4'!$C$6,IF(G154=4,'Ark4'!$C$7,""))))</f>
        <v>Efterafgrøde</v>
      </c>
      <c r="F154" s="8">
        <f t="shared" si="195"/>
        <v>43331</v>
      </c>
      <c r="G154" s="2">
        <f>IF(AND($D154&gt;='Ark4'!$D$4,Vandbalance!$D154&lt;='Ark4'!$E$4),1,IF(AND(Vandbalance!$D154&gt;='Ark4'!$D$5,Vandbalance!$D154&lt;='Ark4'!$E$5),2,IF(AND(Vandbalance!$D154&gt;='Ark4'!$D$6,Vandbalance!$D154&lt;='Ark4'!$E$6),3,IF(AND(Vandbalance!$D154&gt;='Ark4'!$D$7,Vandbalance!$D154&lt;='Ark4'!$E$7),4,""))))</f>
        <v>3</v>
      </c>
      <c r="H154" s="2">
        <f t="shared" si="196"/>
        <v>0.2251149842869502</v>
      </c>
      <c r="I154" s="2">
        <f>IF(G154=1,VLOOKUP($D154,'Afgrødemodel 1'!$AA$10:$AB$405,2,FALSE),IF(G154=2,VLOOKUP($D154,'Afgrødemodel 2'!$AA$10:$AB$405,2,FALSE),IF(G154=3,VLOOKUP($D154,'Afgrødemodel 3'!$AA$10:$AB$405,2,FALSE),IF(G154=4,VLOOKUP($D154,'Afgrødemodel 4'!$AA$10:$AB$405,2,FALSE),""))))</f>
        <v>0.2251149842869502</v>
      </c>
      <c r="J154" s="2">
        <f>IF(G154=1,VLOOKUP($D154,'Afgrødemodel 1'!$AH$10:$AJ$405,3,FALSE),IF(G154=2,VLOOKUP($D154,'Afgrødemodel 2'!$AH$10:$AJ$405,3,FALSE),IF(G154=3,VLOOKUP($D154,'Afgrødemodel 3'!$AH$10:$AJ$405,3,FALSE),IF(G154=4,VLOOKUP($D154,'Afgrødemodel 4'!$AH$10:$AJ$405,3,FALSE),0))))</f>
        <v>0</v>
      </c>
      <c r="K154" s="2">
        <f>IF(G154=1,VLOOKUP($D154,'Afgrødemodel 1'!$AQ$10:$AR$405,2,FALSE),IF(G154=2,VLOOKUP($D154,'Afgrødemodel 2'!$AQ$10:$AR$405,2,FALSE),IF(G154=3,VLOOKUP($D154,'Afgrødemodel 3'!$AQ$10:$AR$405,2,FALSE),IF(G154=4,VLOOKUP($D154,'Afgrødemodel 4'!$AQ$10:$AR$405,2,FALSE),0))))</f>
        <v>60</v>
      </c>
      <c r="L154">
        <f>IF('Afgrødemodel 1'!$BB$4=0,300,'Afgrødemodel 1'!$BB$4)</f>
        <v>300</v>
      </c>
      <c r="M154">
        <f>IF(G154=1,MIN('Afgrødemodel 1'!$AW$44,'Afgrødemodel 1'!$AW$48),IF(G154=2,MIN('Afgrødemodel 2'!$AW$44,'Afgrødemodel 2'!$AW$48),IF(G154=3,MIN('Afgrødemodel 3'!$AW$44,'Afgrødemodel 3'!$AW$48),IF(G154=4,MIN('Afgrødemodel 4'!$AW$44,'Afgrødemodel 4'!$AW$48),""))))</f>
        <v>800</v>
      </c>
      <c r="N154" s="13">
        <f t="shared" si="143"/>
        <v>0</v>
      </c>
      <c r="O154" s="5">
        <f t="shared" si="144"/>
        <v>1.4828039249610903</v>
      </c>
      <c r="P154" s="13">
        <f t="shared" si="145"/>
        <v>1.4828039249610903</v>
      </c>
      <c r="Q154" s="13">
        <f t="shared" si="146"/>
        <v>0</v>
      </c>
      <c r="R154" s="20"/>
      <c r="S154" s="13">
        <f t="shared" si="147"/>
        <v>0</v>
      </c>
      <c r="T154" s="13">
        <f t="shared" si="148"/>
        <v>1.4828039249610903</v>
      </c>
      <c r="U154" s="13">
        <f t="shared" si="149"/>
        <v>0</v>
      </c>
      <c r="V154" s="5">
        <f t="shared" si="150"/>
        <v>1.4677975885645036</v>
      </c>
      <c r="W154" s="5"/>
      <c r="X154" s="10">
        <f t="shared" si="197"/>
        <v>10</v>
      </c>
      <c r="Y154" s="12">
        <f t="shared" si="151"/>
        <v>7.2803356178513701</v>
      </c>
      <c r="Z154" s="8">
        <f t="shared" si="152"/>
        <v>7.2803356178513701</v>
      </c>
      <c r="AA154" s="13">
        <f t="shared" si="198"/>
        <v>6.398938739108412</v>
      </c>
      <c r="AB154" s="5">
        <f t="shared" si="153"/>
        <v>6.398938739108412</v>
      </c>
      <c r="AC154" s="5"/>
      <c r="AD154" s="16">
        <f t="shared" si="154"/>
        <v>0.1125574921434751</v>
      </c>
      <c r="AE154" s="10">
        <f t="shared" si="199"/>
        <v>0.1125574921434751</v>
      </c>
      <c r="AF154">
        <f t="shared" si="155"/>
        <v>2.4767582958475236</v>
      </c>
      <c r="AG154" s="13">
        <f t="shared" si="156"/>
        <v>0</v>
      </c>
      <c r="AH154" s="13"/>
      <c r="AI154" s="14">
        <f t="shared" si="157"/>
        <v>12.600000000000001</v>
      </c>
      <c r="AJ154" s="4">
        <f t="shared" si="158"/>
        <v>12.600000000000001</v>
      </c>
      <c r="AK154" s="4">
        <f t="shared" si="159"/>
        <v>19.800000000000004</v>
      </c>
      <c r="AL154" s="15">
        <f t="shared" si="160"/>
        <v>7.7327488328025185</v>
      </c>
      <c r="AM154" s="7">
        <f t="shared" si="161"/>
        <v>7.7327488328025185</v>
      </c>
      <c r="AN154" s="7">
        <f t="shared" si="213"/>
        <v>7.7327488328025185</v>
      </c>
      <c r="AO154" s="15">
        <f t="shared" si="162"/>
        <v>10.096949636506567</v>
      </c>
      <c r="AP154" s="17">
        <f t="shared" si="163"/>
        <v>9.2155527577636089</v>
      </c>
      <c r="AQ154" s="15">
        <f t="shared" si="164"/>
        <v>9.2005464213670223</v>
      </c>
      <c r="AR154" s="15">
        <f t="shared" si="165"/>
        <v>9.2005464213670223</v>
      </c>
      <c r="AS154" s="15"/>
      <c r="AT154" s="12">
        <f t="shared" si="200"/>
        <v>140.40000000000003</v>
      </c>
      <c r="AU154" s="12">
        <f t="shared" si="166"/>
        <v>81.818107376186262</v>
      </c>
      <c r="AV154" s="12">
        <f t="shared" si="167"/>
        <v>81.818107376186262</v>
      </c>
      <c r="AW154" s="12">
        <f t="shared" si="168"/>
        <v>81.818107376186262</v>
      </c>
      <c r="AX154" s="8"/>
      <c r="AY154" s="13">
        <f>INDEX(Klima!$B$1:$E$520,MATCH(Vandbalance!$F154,Klima!$B$1:$B$520,0),MATCH(Vandbalance!$AY$11,Klima!$B$1:$E$1,0))</f>
        <v>2.4700000000000002</v>
      </c>
      <c r="AZ154" s="13">
        <f t="shared" si="201"/>
        <v>-2.4700000000000002</v>
      </c>
      <c r="BA154" s="13">
        <f t="shared" si="169"/>
        <v>2.3642008037040485</v>
      </c>
      <c r="BC154" s="16">
        <f>INDEX(Klima!$B$1:$E$520,MATCH(Vandbalance!$F154,Klima!$B$1:$B$520,0),MATCH($BC$11,Klima!$B$1:$E$1,0))</f>
        <v>1.00886070728302</v>
      </c>
      <c r="BD154" s="16"/>
      <c r="BE154" s="16">
        <f t="shared" si="170"/>
        <v>0.88139687874295825</v>
      </c>
      <c r="BF154" s="16">
        <f t="shared" si="171"/>
        <v>0.12746382854006177</v>
      </c>
      <c r="BG154" s="16">
        <f t="shared" si="172"/>
        <v>0.12746382854006177</v>
      </c>
      <c r="BH154" s="16">
        <f t="shared" si="173"/>
        <v>0</v>
      </c>
      <c r="BI154" s="2"/>
      <c r="BJ154" s="16">
        <f t="shared" si="174"/>
        <v>0.88139687874295825</v>
      </c>
      <c r="BK154" s="5">
        <f t="shared" si="202"/>
        <v>7.3534697151755788</v>
      </c>
      <c r="BL154" s="5">
        <f t="shared" si="175"/>
        <v>7.3534697151755788</v>
      </c>
      <c r="BM154" s="5">
        <f t="shared" si="176"/>
        <v>84.634721394841463</v>
      </c>
      <c r="BN154" s="5">
        <f t="shared" si="203"/>
        <v>7.3134097324208946E-2</v>
      </c>
      <c r="BO154" s="5">
        <f t="shared" si="177"/>
        <v>91.915057012692827</v>
      </c>
      <c r="BP154" s="5">
        <f t="shared" si="178"/>
        <v>7.3534697151755788</v>
      </c>
      <c r="BQ154" s="5"/>
      <c r="BR154" s="16">
        <f t="shared" si="179"/>
        <v>0.11255749214347509</v>
      </c>
      <c r="BS154" s="5">
        <f t="shared" si="180"/>
        <v>0.11255749214347509</v>
      </c>
      <c r="BT154" s="5"/>
      <c r="BU154" s="13">
        <f t="shared" si="181"/>
        <v>0</v>
      </c>
      <c r="BV154" s="5">
        <f t="shared" si="182"/>
        <v>0</v>
      </c>
      <c r="BW154" s="5"/>
      <c r="BX154" s="13">
        <f t="shared" si="183"/>
        <v>0.11255749214347509</v>
      </c>
      <c r="BY154" s="5"/>
      <c r="BZ154" s="16">
        <f t="shared" si="184"/>
        <v>1.4906336396586686E-2</v>
      </c>
      <c r="CA154" s="16"/>
      <c r="CB154" s="29">
        <f t="shared" si="185"/>
        <v>1.4906336396586686E-2</v>
      </c>
      <c r="CC154" s="28">
        <f t="shared" si="186"/>
        <v>1.4828039249610903</v>
      </c>
      <c r="CD154" s="28"/>
      <c r="CE154" s="16">
        <f t="shared" si="187"/>
        <v>1.5006336396586686E-2</v>
      </c>
      <c r="CF154" s="31">
        <f t="shared" si="188"/>
        <v>9.2155527577636089</v>
      </c>
      <c r="CG154" s="20"/>
      <c r="CH154" s="16">
        <f t="shared" si="189"/>
        <v>1.5006336396586686E-2</v>
      </c>
      <c r="CI154" s="2">
        <f t="shared" si="204"/>
        <v>1.5006336396586686E-2</v>
      </c>
      <c r="CJ154" s="5"/>
      <c r="CK154" s="13">
        <f t="shared" si="190"/>
        <v>1.00896070728302</v>
      </c>
      <c r="CL154" s="13"/>
      <c r="CM154" s="13">
        <f t="shared" si="205"/>
        <v>0</v>
      </c>
      <c r="CN154" s="5">
        <f t="shared" si="191"/>
        <v>0</v>
      </c>
      <c r="CO154" s="5">
        <f t="shared" si="192"/>
        <v>0</v>
      </c>
      <c r="CP154" s="5"/>
      <c r="CQ154" s="13">
        <f t="shared" si="206"/>
        <v>0</v>
      </c>
      <c r="CR154" s="5">
        <f t="shared" si="193"/>
        <v>0</v>
      </c>
      <c r="CS154" s="5">
        <f t="shared" si="194"/>
        <v>0</v>
      </c>
      <c r="CT154" s="5"/>
      <c r="CU154" t="e">
        <f>INDEX(Tilladeligt_underskud,MATCH('Afgrødemodel 1'!$AU$2,Konstanter!$A$75:$A$90,0),MATCH('Afgrødemodel 1'!M150,Konstanter!$B$73:$F$73,0))</f>
        <v>#N/A</v>
      </c>
      <c r="CV154" t="e">
        <f>INDEX(Utilladeligt_underskud,MATCH('Afgrødemodel 1'!$AU$2,Konstanter!$I$75:$I$90,0),MATCH('Afgrødemodel 1'!M150,Konstanter!$J$73:$N$73,0))</f>
        <v>#N/A</v>
      </c>
      <c r="CW154" t="e">
        <f t="shared" si="207"/>
        <v>#N/A</v>
      </c>
      <c r="CX154" t="e">
        <f t="shared" si="208"/>
        <v>#N/A</v>
      </c>
      <c r="CY154" s="8">
        <f t="shared" si="209"/>
        <v>3.3994535786329791</v>
      </c>
      <c r="CZ154" s="8">
        <f t="shared" si="210"/>
        <v>61.981346202446744</v>
      </c>
      <c r="DA154" s="8">
        <f t="shared" si="211"/>
        <v>61.981346202446744</v>
      </c>
    </row>
    <row r="155" spans="4:118" x14ac:dyDescent="0.2">
      <c r="D155" s="18">
        <f t="shared" si="212"/>
        <v>43332</v>
      </c>
      <c r="E155" s="18" t="str">
        <f>IF(G155=1,'Ark4'!$C$4,IF(G155=2,'Ark4'!$C$5,IF(G155=3,'Ark4'!$C$6,IF(G155=4,'Ark4'!$C$7,""))))</f>
        <v>Efterafgrøde</v>
      </c>
      <c r="F155" s="8">
        <f t="shared" si="195"/>
        <v>43332</v>
      </c>
      <c r="G155" s="2">
        <f>IF(AND($D155&gt;='Ark4'!$D$4,Vandbalance!$D155&lt;='Ark4'!$E$4),1,IF(AND(Vandbalance!$D155&gt;='Ark4'!$D$5,Vandbalance!$D155&lt;='Ark4'!$E$5),2,IF(AND(Vandbalance!$D155&gt;='Ark4'!$D$6,Vandbalance!$D155&lt;='Ark4'!$E$6),3,IF(AND(Vandbalance!$D155&gt;='Ark4'!$D$7,Vandbalance!$D155&lt;='Ark4'!$E$7),4,""))))</f>
        <v>3</v>
      </c>
      <c r="H155" s="2">
        <f t="shared" si="196"/>
        <v>0.29181485234289961</v>
      </c>
      <c r="I155" s="2">
        <f>IF(G155=1,VLOOKUP($D155,'Afgrødemodel 1'!$AA$10:$AB$405,2,FALSE),IF(G155=2,VLOOKUP($D155,'Afgrødemodel 2'!$AA$10:$AB$405,2,FALSE),IF(G155=3,VLOOKUP($D155,'Afgrødemodel 3'!$AA$10:$AB$405,2,FALSE),IF(G155=4,VLOOKUP($D155,'Afgrødemodel 4'!$AA$10:$AB$405,2,FALSE),""))))</f>
        <v>0.29181485234289961</v>
      </c>
      <c r="J155" s="2">
        <f>IF(G155=1,VLOOKUP($D155,'Afgrødemodel 1'!$AH$10:$AJ$405,3,FALSE),IF(G155=2,VLOOKUP($D155,'Afgrødemodel 2'!$AH$10:$AJ$405,3,FALSE),IF(G155=3,VLOOKUP($D155,'Afgrødemodel 3'!$AH$10:$AJ$405,3,FALSE),IF(G155=4,VLOOKUP($D155,'Afgrødemodel 4'!$AH$10:$AJ$405,3,FALSE),0))))</f>
        <v>0</v>
      </c>
      <c r="K155" s="2">
        <f>IF(G155=1,VLOOKUP($D155,'Afgrødemodel 1'!$AQ$10:$AR$405,2,FALSE),IF(G155=2,VLOOKUP($D155,'Afgrødemodel 2'!$AQ$10:$AR$405,2,FALSE),IF(G155=3,VLOOKUP($D155,'Afgrødemodel 3'!$AQ$10:$AR$405,2,FALSE),IF(G155=4,VLOOKUP($D155,'Afgrødemodel 4'!$AQ$10:$AR$405,2,FALSE),0))))</f>
        <v>60</v>
      </c>
      <c r="L155">
        <f>IF('Afgrødemodel 1'!$BB$4=0,300,'Afgrødemodel 1'!$BB$4)</f>
        <v>300</v>
      </c>
      <c r="M155">
        <f>IF(G155=1,MIN('Afgrødemodel 1'!$AW$44,'Afgrødemodel 1'!$AW$48),IF(G155=2,MIN('Afgrødemodel 2'!$AW$44,'Afgrødemodel 2'!$AW$48),IF(G155=3,MIN('Afgrødemodel 3'!$AW$44,'Afgrødemodel 3'!$AW$48),IF(G155=4,MIN('Afgrødemodel 4'!$AW$44,'Afgrødemodel 4'!$AW$48),""))))</f>
        <v>800</v>
      </c>
      <c r="N155" s="13">
        <f t="shared" si="143"/>
        <v>0</v>
      </c>
      <c r="O155" s="5">
        <f t="shared" si="144"/>
        <v>0</v>
      </c>
      <c r="P155" s="13">
        <f t="shared" si="145"/>
        <v>0</v>
      </c>
      <c r="Q155" s="13">
        <f t="shared" si="146"/>
        <v>0</v>
      </c>
      <c r="R155" s="20"/>
      <c r="S155" s="13">
        <f t="shared" si="147"/>
        <v>0</v>
      </c>
      <c r="T155" s="13">
        <f t="shared" si="148"/>
        <v>0</v>
      </c>
      <c r="U155" s="13">
        <f t="shared" si="149"/>
        <v>0</v>
      </c>
      <c r="V155" s="5">
        <f t="shared" si="150"/>
        <v>0</v>
      </c>
      <c r="W155" s="5"/>
      <c r="X155" s="10">
        <f t="shared" si="197"/>
        <v>10</v>
      </c>
      <c r="Y155" s="12">
        <f t="shared" si="151"/>
        <v>6.6830313129369623</v>
      </c>
      <c r="Z155" s="8">
        <f t="shared" si="152"/>
        <v>6.6830313129369623</v>
      </c>
      <c r="AA155" s="13">
        <f t="shared" si="198"/>
        <v>5.5727090066282408</v>
      </c>
      <c r="AB155" s="5">
        <f t="shared" si="153"/>
        <v>5.5727090066282408</v>
      </c>
      <c r="AC155" s="5"/>
      <c r="AD155" s="16">
        <f t="shared" si="154"/>
        <v>0.14590742617144981</v>
      </c>
      <c r="AE155" s="10">
        <f t="shared" si="199"/>
        <v>0.14590742617144981</v>
      </c>
      <c r="AF155">
        <f t="shared" si="155"/>
        <v>0.43</v>
      </c>
      <c r="AG155" s="13">
        <f t="shared" si="156"/>
        <v>0</v>
      </c>
      <c r="AH155" s="13"/>
      <c r="AI155" s="14">
        <f t="shared" si="157"/>
        <v>12.600000000000001</v>
      </c>
      <c r="AJ155" s="4">
        <f t="shared" si="158"/>
        <v>12.600000000000001</v>
      </c>
      <c r="AK155" s="4">
        <f t="shared" si="159"/>
        <v>19.800000000000004</v>
      </c>
      <c r="AL155" s="15">
        <f t="shared" si="160"/>
        <v>9.2005464213670223</v>
      </c>
      <c r="AM155" s="7">
        <f t="shared" si="161"/>
        <v>9.2005464213670223</v>
      </c>
      <c r="AN155" s="7">
        <f t="shared" si="213"/>
        <v>9.2005464213670223</v>
      </c>
      <c r="AO155" s="15">
        <f t="shared" si="162"/>
        <v>9.4846389951955725</v>
      </c>
      <c r="AP155" s="17">
        <f t="shared" si="163"/>
        <v>8.3743166888868501</v>
      </c>
      <c r="AQ155" s="15">
        <f t="shared" si="164"/>
        <v>8.3076616399110321</v>
      </c>
      <c r="AR155" s="15">
        <f t="shared" si="165"/>
        <v>8.3076616399110321</v>
      </c>
      <c r="AS155" s="15"/>
      <c r="AT155" s="12">
        <f t="shared" si="200"/>
        <v>140.40000000000003</v>
      </c>
      <c r="AU155" s="12">
        <f t="shared" si="166"/>
        <v>81.818107376186262</v>
      </c>
      <c r="AV155" s="12">
        <f t="shared" si="167"/>
        <v>81.818107376186262</v>
      </c>
      <c r="AW155" s="12">
        <f t="shared" si="168"/>
        <v>81.818107376186262</v>
      </c>
      <c r="AX155" s="8"/>
      <c r="AY155" s="13">
        <f>INDEX(Klima!$B$1:$E$520,MATCH(Vandbalance!$F155,Klima!$B$1:$B$520,0),MATCH(Vandbalance!$AY$11,Klima!$B$1:$E$1,0))</f>
        <v>0.43</v>
      </c>
      <c r="AZ155" s="13">
        <f t="shared" si="201"/>
        <v>-0.43</v>
      </c>
      <c r="BA155" s="13">
        <f t="shared" si="169"/>
        <v>0.28409257382855019</v>
      </c>
      <c r="BC155" s="16">
        <f>INDEX(Klima!$B$1:$E$520,MATCH(Vandbalance!$F155,Klima!$B$1:$B$520,0),MATCH($BC$11,Klima!$B$1:$E$1,0))</f>
        <v>1.3227847814559901</v>
      </c>
      <c r="BD155" s="16"/>
      <c r="BE155" s="16">
        <f t="shared" si="170"/>
        <v>1.1103223063087215</v>
      </c>
      <c r="BF155" s="16">
        <f t="shared" si="171"/>
        <v>0.21246247514726863</v>
      </c>
      <c r="BG155" s="16">
        <f t="shared" si="172"/>
        <v>0.21246247514726863</v>
      </c>
      <c r="BH155" s="16">
        <f t="shared" si="173"/>
        <v>0</v>
      </c>
      <c r="BI155" s="2"/>
      <c r="BJ155" s="16">
        <f t="shared" si="174"/>
        <v>1.1103223063087215</v>
      </c>
      <c r="BK155" s="5">
        <f t="shared" si="202"/>
        <v>6.7751442121358636</v>
      </c>
      <c r="BL155" s="5">
        <f t="shared" si="175"/>
        <v>6.7751442121358636</v>
      </c>
      <c r="BM155" s="5">
        <f t="shared" si="176"/>
        <v>84.619715058444868</v>
      </c>
      <c r="BN155" s="5">
        <f t="shared" si="203"/>
        <v>9.211289919890131E-2</v>
      </c>
      <c r="BO155" s="5">
        <f t="shared" si="177"/>
        <v>91.302746371381829</v>
      </c>
      <c r="BP155" s="5">
        <f t="shared" si="178"/>
        <v>6.7751442121358636</v>
      </c>
      <c r="BQ155" s="5"/>
      <c r="BR155" s="16">
        <f t="shared" si="179"/>
        <v>0.14590742617144981</v>
      </c>
      <c r="BS155" s="5">
        <f t="shared" si="180"/>
        <v>0.14590742617144981</v>
      </c>
      <c r="BT155" s="5"/>
      <c r="BU155" s="13">
        <f t="shared" si="181"/>
        <v>0</v>
      </c>
      <c r="BV155" s="5">
        <f t="shared" si="182"/>
        <v>0</v>
      </c>
      <c r="BW155" s="5"/>
      <c r="BX155" s="13">
        <f t="shared" si="183"/>
        <v>0.14590742617144981</v>
      </c>
      <c r="BY155" s="5"/>
      <c r="BZ155" s="16">
        <f t="shared" si="184"/>
        <v>6.655504897581882E-2</v>
      </c>
      <c r="CA155" s="16"/>
      <c r="CB155" s="29">
        <f t="shared" si="185"/>
        <v>0</v>
      </c>
      <c r="CC155" s="28">
        <f t="shared" si="186"/>
        <v>0</v>
      </c>
      <c r="CD155" s="28"/>
      <c r="CE155" s="16">
        <f t="shared" si="187"/>
        <v>6.6655048975818823E-2</v>
      </c>
      <c r="CF155" s="31">
        <f t="shared" si="188"/>
        <v>8.3743166888868501</v>
      </c>
      <c r="CG155" s="20"/>
      <c r="CH155" s="16">
        <f t="shared" si="189"/>
        <v>6.6655048975818823E-2</v>
      </c>
      <c r="CI155" s="2">
        <f t="shared" si="204"/>
        <v>6.6655048975818823E-2</v>
      </c>
      <c r="CJ155" s="5"/>
      <c r="CK155" s="13">
        <f t="shared" si="190"/>
        <v>1.3228847814559903</v>
      </c>
      <c r="CL155" s="13"/>
      <c r="CM155" s="13">
        <f t="shared" si="205"/>
        <v>0</v>
      </c>
      <c r="CN155" s="5">
        <f t="shared" si="191"/>
        <v>0</v>
      </c>
      <c r="CO155" s="5">
        <f t="shared" si="192"/>
        <v>0</v>
      </c>
      <c r="CP155" s="5"/>
      <c r="CQ155" s="13">
        <f t="shared" si="206"/>
        <v>0</v>
      </c>
      <c r="CR155" s="5">
        <f t="shared" si="193"/>
        <v>0</v>
      </c>
      <c r="CS155" s="5">
        <f t="shared" si="194"/>
        <v>0</v>
      </c>
      <c r="CT155" s="5"/>
      <c r="CU155" t="e">
        <f>INDEX(Tilladeligt_underskud,MATCH('Afgrødemodel 1'!$AU$2,Konstanter!$A$75:$A$90,0),MATCH('Afgrødemodel 1'!M151,Konstanter!$B$73:$F$73,0))</f>
        <v>#N/A</v>
      </c>
      <c r="CV155" t="e">
        <f>INDEX(Utilladeligt_underskud,MATCH('Afgrødemodel 1'!$AU$2,Konstanter!$I$75:$I$90,0),MATCH('Afgrødemodel 1'!M151,Konstanter!$J$73:$N$73,0))</f>
        <v>#N/A</v>
      </c>
      <c r="CW155" t="e">
        <f t="shared" si="207"/>
        <v>#N/A</v>
      </c>
      <c r="CX155" t="e">
        <f t="shared" si="208"/>
        <v>#N/A</v>
      </c>
      <c r="CY155" s="8">
        <f t="shared" si="209"/>
        <v>4.2923383600889693</v>
      </c>
      <c r="CZ155" s="8">
        <f t="shared" si="210"/>
        <v>62.874230983902734</v>
      </c>
      <c r="DA155" s="8">
        <f t="shared" si="211"/>
        <v>62.874230983902734</v>
      </c>
    </row>
    <row r="156" spans="4:118" x14ac:dyDescent="0.2">
      <c r="D156" s="18">
        <f t="shared" si="212"/>
        <v>43333</v>
      </c>
      <c r="E156" s="18" t="str">
        <f>IF(G156=1,'Ark4'!$C$4,IF(G156=2,'Ark4'!$C$5,IF(G156=3,'Ark4'!$C$6,IF(G156=4,'Ark4'!$C$7,""))))</f>
        <v>Efterafgrøde</v>
      </c>
      <c r="F156" s="8">
        <f t="shared" si="195"/>
        <v>43333</v>
      </c>
      <c r="G156" s="2">
        <f>IF(AND($D156&gt;='Ark4'!$D$4,Vandbalance!$D156&lt;='Ark4'!$E$4),1,IF(AND(Vandbalance!$D156&gt;='Ark4'!$D$5,Vandbalance!$D156&lt;='Ark4'!$E$5),2,IF(AND(Vandbalance!$D156&gt;='Ark4'!$D$6,Vandbalance!$D156&lt;='Ark4'!$E$6),3,IF(AND(Vandbalance!$D156&gt;='Ark4'!$D$7,Vandbalance!$D156&lt;='Ark4'!$E$7),4,""))))</f>
        <v>3</v>
      </c>
      <c r="H156" s="2">
        <f t="shared" si="196"/>
        <v>0.35959251141962201</v>
      </c>
      <c r="I156" s="2">
        <f>IF(G156=1,VLOOKUP($D156,'Afgrødemodel 1'!$AA$10:$AB$405,2,FALSE),IF(G156=2,VLOOKUP($D156,'Afgrødemodel 2'!$AA$10:$AB$405,2,FALSE),IF(G156=3,VLOOKUP($D156,'Afgrødemodel 3'!$AA$10:$AB$405,2,FALSE),IF(G156=4,VLOOKUP($D156,'Afgrødemodel 4'!$AA$10:$AB$405,2,FALSE),""))))</f>
        <v>0.35959251141962201</v>
      </c>
      <c r="J156" s="2">
        <f>IF(G156=1,VLOOKUP($D156,'Afgrødemodel 1'!$AH$10:$AJ$405,3,FALSE),IF(G156=2,VLOOKUP($D156,'Afgrødemodel 2'!$AH$10:$AJ$405,3,FALSE),IF(G156=3,VLOOKUP($D156,'Afgrødemodel 3'!$AH$10:$AJ$405,3,FALSE),IF(G156=4,VLOOKUP($D156,'Afgrødemodel 4'!$AH$10:$AJ$405,3,FALSE),0))))</f>
        <v>0</v>
      </c>
      <c r="K156" s="2">
        <f>IF(G156=1,VLOOKUP($D156,'Afgrødemodel 1'!$AQ$10:$AR$405,2,FALSE),IF(G156=2,VLOOKUP($D156,'Afgrødemodel 2'!$AQ$10:$AR$405,2,FALSE),IF(G156=3,VLOOKUP($D156,'Afgrødemodel 3'!$AQ$10:$AR$405,2,FALSE),IF(G156=4,VLOOKUP($D156,'Afgrødemodel 4'!$AQ$10:$AR$405,2,FALSE),0))))</f>
        <v>75</v>
      </c>
      <c r="L156">
        <f>IF('Afgrødemodel 1'!$BB$4=0,300,'Afgrødemodel 1'!$BB$4)</f>
        <v>300</v>
      </c>
      <c r="M156">
        <f>IF(G156=1,MIN('Afgrødemodel 1'!$AW$44,'Afgrødemodel 1'!$AW$48),IF(G156=2,MIN('Afgrødemodel 2'!$AW$44,'Afgrødemodel 2'!$AW$48),IF(G156=3,MIN('Afgrødemodel 3'!$AW$44,'Afgrødemodel 3'!$AW$48),IF(G156=4,MIN('Afgrødemodel 4'!$AW$44,'Afgrødemodel 4'!$AW$48),""))))</f>
        <v>800</v>
      </c>
      <c r="N156" s="13">
        <f t="shared" si="143"/>
        <v>0</v>
      </c>
      <c r="O156" s="5">
        <f t="shared" si="144"/>
        <v>0</v>
      </c>
      <c r="P156" s="13">
        <f t="shared" si="145"/>
        <v>0</v>
      </c>
      <c r="Q156" s="13">
        <f t="shared" si="146"/>
        <v>0</v>
      </c>
      <c r="R156" s="20"/>
      <c r="S156" s="13">
        <f t="shared" si="147"/>
        <v>0</v>
      </c>
      <c r="T156" s="13">
        <f t="shared" si="148"/>
        <v>0</v>
      </c>
      <c r="U156" s="13">
        <f t="shared" si="149"/>
        <v>0</v>
      </c>
      <c r="V156" s="5">
        <f t="shared" si="150"/>
        <v>0</v>
      </c>
      <c r="W156" s="5"/>
      <c r="X156" s="10">
        <f t="shared" si="197"/>
        <v>10</v>
      </c>
      <c r="Y156" s="12">
        <f t="shared" si="151"/>
        <v>5.5727090066282408</v>
      </c>
      <c r="Z156" s="8">
        <f t="shared" si="152"/>
        <v>5.5727090066282408</v>
      </c>
      <c r="AA156" s="13">
        <f t="shared" si="198"/>
        <v>5.0758874206211892</v>
      </c>
      <c r="AB156" s="5">
        <f t="shared" si="153"/>
        <v>5.0758874206211892</v>
      </c>
      <c r="AC156" s="5"/>
      <c r="AD156" s="16">
        <f t="shared" si="154"/>
        <v>0.179796255709811</v>
      </c>
      <c r="AE156" s="10">
        <f t="shared" si="199"/>
        <v>0</v>
      </c>
      <c r="AF156">
        <f t="shared" si="155"/>
        <v>0</v>
      </c>
      <c r="AG156" s="13">
        <f t="shared" si="156"/>
        <v>0</v>
      </c>
      <c r="AH156" s="13"/>
      <c r="AI156" s="14">
        <f t="shared" si="157"/>
        <v>15.750000000000002</v>
      </c>
      <c r="AJ156" s="4">
        <f t="shared" si="158"/>
        <v>15.750000000000002</v>
      </c>
      <c r="AK156" s="4">
        <f t="shared" si="159"/>
        <v>22.5</v>
      </c>
      <c r="AL156" s="15">
        <f t="shared" si="160"/>
        <v>10.143324305402391</v>
      </c>
      <c r="AM156" s="7">
        <f t="shared" si="161"/>
        <v>10.38457704988879</v>
      </c>
      <c r="AN156" s="7">
        <f t="shared" si="213"/>
        <v>10.143324305402391</v>
      </c>
      <c r="AO156" s="15">
        <f t="shared" si="162"/>
        <v>10.143324305402391</v>
      </c>
      <c r="AP156" s="17">
        <f t="shared" si="163"/>
        <v>9.6465027193953397</v>
      </c>
      <c r="AQ156" s="15">
        <f t="shared" si="164"/>
        <v>9.5267686312309436</v>
      </c>
      <c r="AR156" s="15">
        <f t="shared" si="165"/>
        <v>9.5267686312309436</v>
      </c>
      <c r="AS156" s="15"/>
      <c r="AT156" s="12">
        <f t="shared" si="200"/>
        <v>137.25000000000003</v>
      </c>
      <c r="AU156" s="12">
        <f t="shared" si="166"/>
        <v>79.982444710694907</v>
      </c>
      <c r="AV156" s="12">
        <f t="shared" si="167"/>
        <v>79.982444710694907</v>
      </c>
      <c r="AW156" s="12">
        <f t="shared" si="168"/>
        <v>79.982444710694907</v>
      </c>
      <c r="AX156" s="8"/>
      <c r="AY156" s="13">
        <f>INDEX(Klima!$B$1:$E$520,MATCH(Vandbalance!$F156,Klima!$B$1:$B$520,0),MATCH(Vandbalance!$AY$11,Klima!$B$1:$E$1,0))</f>
        <v>0</v>
      </c>
      <c r="AZ156" s="13">
        <f t="shared" si="201"/>
        <v>0</v>
      </c>
      <c r="BA156" s="13">
        <f t="shared" si="169"/>
        <v>0</v>
      </c>
      <c r="BC156" s="16">
        <f>INDEX(Klima!$B$1:$E$520,MATCH(Vandbalance!$F156,Klima!$B$1:$B$520,0),MATCH($BC$11,Klima!$B$1:$E$1,0))</f>
        <v>0.61645567417144698</v>
      </c>
      <c r="BD156" s="16"/>
      <c r="BE156" s="16">
        <f t="shared" si="170"/>
        <v>0.49682158600705145</v>
      </c>
      <c r="BF156" s="16">
        <f t="shared" si="171"/>
        <v>0.11963408816439552</v>
      </c>
      <c r="BG156" s="16">
        <f t="shared" si="172"/>
        <v>0.11963408816439552</v>
      </c>
      <c r="BH156" s="16">
        <f t="shared" si="173"/>
        <v>0</v>
      </c>
      <c r="BI156" s="2"/>
      <c r="BJ156" s="16">
        <f t="shared" si="174"/>
        <v>0.49682158600705145</v>
      </c>
      <c r="BK156" s="5">
        <f t="shared" si="202"/>
        <v>5.6138931099377052</v>
      </c>
      <c r="BL156" s="5">
        <f t="shared" si="175"/>
        <v>5.6138931099377052</v>
      </c>
      <c r="BM156" s="5">
        <f t="shared" si="176"/>
        <v>84.55306000946905</v>
      </c>
      <c r="BN156" s="5">
        <f t="shared" si="203"/>
        <v>4.1184103309464509E-2</v>
      </c>
      <c r="BO156" s="5">
        <f t="shared" si="177"/>
        <v>90.125769016097294</v>
      </c>
      <c r="BP156" s="5">
        <f t="shared" si="178"/>
        <v>5.6138931099377052</v>
      </c>
      <c r="BQ156" s="5"/>
      <c r="BR156" s="16">
        <f t="shared" si="179"/>
        <v>0</v>
      </c>
      <c r="BS156" s="5">
        <f t="shared" si="180"/>
        <v>0</v>
      </c>
      <c r="BT156" s="5"/>
      <c r="BU156" s="13">
        <f t="shared" si="181"/>
        <v>0</v>
      </c>
      <c r="BV156" s="5">
        <f t="shared" si="182"/>
        <v>0</v>
      </c>
      <c r="BW156" s="5"/>
      <c r="BX156" s="13">
        <f t="shared" si="183"/>
        <v>0</v>
      </c>
      <c r="BY156" s="5"/>
      <c r="BZ156" s="16">
        <f t="shared" si="184"/>
        <v>0.11963408816439552</v>
      </c>
      <c r="CA156" s="16"/>
      <c r="CB156" s="29">
        <f t="shared" si="185"/>
        <v>0</v>
      </c>
      <c r="CC156" s="28">
        <f t="shared" si="186"/>
        <v>0</v>
      </c>
      <c r="CD156" s="28"/>
      <c r="CE156" s="16">
        <f t="shared" si="187"/>
        <v>0.11973408816439553</v>
      </c>
      <c r="CF156" s="31">
        <f t="shared" si="188"/>
        <v>9.6465027193953397</v>
      </c>
      <c r="CG156" s="20"/>
      <c r="CH156" s="16">
        <f t="shared" si="189"/>
        <v>0.11973408816439553</v>
      </c>
      <c r="CI156" s="2">
        <f t="shared" si="204"/>
        <v>0.11973408816439553</v>
      </c>
      <c r="CJ156" s="5"/>
      <c r="CK156" s="13">
        <f t="shared" si="190"/>
        <v>0.61655567417144697</v>
      </c>
      <c r="CL156" s="13"/>
      <c r="CM156" s="13">
        <f t="shared" si="205"/>
        <v>0</v>
      </c>
      <c r="CN156" s="5">
        <f t="shared" si="191"/>
        <v>0</v>
      </c>
      <c r="CO156" s="5">
        <f t="shared" si="192"/>
        <v>0</v>
      </c>
      <c r="CP156" s="5"/>
      <c r="CQ156" s="13">
        <f t="shared" si="206"/>
        <v>0</v>
      </c>
      <c r="CR156" s="5">
        <f t="shared" si="193"/>
        <v>0</v>
      </c>
      <c r="CS156" s="5">
        <f t="shared" si="194"/>
        <v>0</v>
      </c>
      <c r="CT156" s="5"/>
      <c r="CU156" t="e">
        <f>INDEX(Tilladeligt_underskud,MATCH('Afgrødemodel 1'!$AU$2,Konstanter!$A$75:$A$90,0),MATCH('Afgrødemodel 1'!M152,Konstanter!$B$73:$F$73,0))</f>
        <v>#N/A</v>
      </c>
      <c r="CV156" t="e">
        <f>INDEX(Utilladeligt_underskud,MATCH('Afgrødemodel 1'!$AU$2,Konstanter!$I$75:$I$90,0),MATCH('Afgrødemodel 1'!M152,Konstanter!$J$73:$N$73,0))</f>
        <v>#N/A</v>
      </c>
      <c r="CW156" t="e">
        <f t="shared" si="207"/>
        <v>#N/A</v>
      </c>
      <c r="CX156" t="e">
        <f t="shared" si="208"/>
        <v>#N/A</v>
      </c>
      <c r="CY156" s="8">
        <f t="shared" si="209"/>
        <v>6.2232313687690581</v>
      </c>
      <c r="CZ156" s="8">
        <f t="shared" si="210"/>
        <v>63.490786658074171</v>
      </c>
      <c r="DA156" s="8">
        <f t="shared" si="211"/>
        <v>63.490786658074171</v>
      </c>
    </row>
    <row r="157" spans="4:118" x14ac:dyDescent="0.2">
      <c r="D157" s="18">
        <f t="shared" si="212"/>
        <v>43334</v>
      </c>
      <c r="E157" s="18" t="str">
        <f>IF(G157=1,'Ark4'!$C$4,IF(G157=2,'Ark4'!$C$5,IF(G157=3,'Ark4'!$C$6,IF(G157=4,'Ark4'!$C$7,""))))</f>
        <v>Efterafgrøde</v>
      </c>
      <c r="F157" s="8">
        <f t="shared" si="195"/>
        <v>43334</v>
      </c>
      <c r="G157" s="2">
        <f>IF(AND($D157&gt;='Ark4'!$D$4,Vandbalance!$D157&lt;='Ark4'!$E$4),1,IF(AND(Vandbalance!$D157&gt;='Ark4'!$D$5,Vandbalance!$D157&lt;='Ark4'!$E$5),2,IF(AND(Vandbalance!$D157&gt;='Ark4'!$D$6,Vandbalance!$D157&lt;='Ark4'!$E$6),3,IF(AND(Vandbalance!$D157&gt;='Ark4'!$D$7,Vandbalance!$D157&lt;='Ark4'!$E$7),4,""))))</f>
        <v>3</v>
      </c>
      <c r="H157" s="2">
        <f t="shared" si="196"/>
        <v>0.45329271251573899</v>
      </c>
      <c r="I157" s="2">
        <f>IF(G157=1,VLOOKUP($D157,'Afgrødemodel 1'!$AA$10:$AB$405,2,FALSE),IF(G157=2,VLOOKUP($D157,'Afgrødemodel 2'!$AA$10:$AB$405,2,FALSE),IF(G157=3,VLOOKUP($D157,'Afgrødemodel 3'!$AA$10:$AB$405,2,FALSE),IF(G157=4,VLOOKUP($D157,'Afgrødemodel 4'!$AA$10:$AB$405,2,FALSE),""))))</f>
        <v>0.45329271251573899</v>
      </c>
      <c r="J157" s="2">
        <f>IF(G157=1,VLOOKUP($D157,'Afgrødemodel 1'!$AH$10:$AJ$405,3,FALSE),IF(G157=2,VLOOKUP($D157,'Afgrødemodel 2'!$AH$10:$AJ$405,3,FALSE),IF(G157=3,VLOOKUP($D157,'Afgrødemodel 3'!$AH$10:$AJ$405,3,FALSE),IF(G157=4,VLOOKUP($D157,'Afgrødemodel 4'!$AH$10:$AJ$405,3,FALSE),0))))</f>
        <v>0</v>
      </c>
      <c r="K157" s="2">
        <f>IF(G157=1,VLOOKUP($D157,'Afgrødemodel 1'!$AQ$10:$AR$405,2,FALSE),IF(G157=2,VLOOKUP($D157,'Afgrødemodel 2'!$AQ$10:$AR$405,2,FALSE),IF(G157=3,VLOOKUP($D157,'Afgrødemodel 3'!$AQ$10:$AR$405,2,FALSE),IF(G157=4,VLOOKUP($D157,'Afgrødemodel 4'!$AQ$10:$AR$405,2,FALSE),0))))</f>
        <v>90</v>
      </c>
      <c r="L157">
        <f>IF('Afgrødemodel 1'!$BB$4=0,300,'Afgrødemodel 1'!$BB$4)</f>
        <v>300</v>
      </c>
      <c r="M157">
        <f>IF(G157=1,MIN('Afgrødemodel 1'!$AW$44,'Afgrødemodel 1'!$AW$48),IF(G157=2,MIN('Afgrødemodel 2'!$AW$44,'Afgrødemodel 2'!$AW$48),IF(G157=3,MIN('Afgrødemodel 3'!$AW$44,'Afgrødemodel 3'!$AW$48),IF(G157=4,MIN('Afgrødemodel 4'!$AW$44,'Afgrødemodel 4'!$AW$48),""))))</f>
        <v>800</v>
      </c>
      <c r="N157" s="13">
        <f t="shared" si="143"/>
        <v>0</v>
      </c>
      <c r="O157" s="5">
        <f t="shared" si="144"/>
        <v>0</v>
      </c>
      <c r="P157" s="13">
        <f t="shared" si="145"/>
        <v>0</v>
      </c>
      <c r="Q157" s="13">
        <f t="shared" si="146"/>
        <v>0</v>
      </c>
      <c r="R157" s="20"/>
      <c r="S157" s="13">
        <f t="shared" si="147"/>
        <v>0</v>
      </c>
      <c r="T157" s="13">
        <f t="shared" si="148"/>
        <v>0</v>
      </c>
      <c r="U157" s="13">
        <f t="shared" si="149"/>
        <v>0</v>
      </c>
      <c r="V157" s="5">
        <f t="shared" si="150"/>
        <v>0</v>
      </c>
      <c r="W157" s="5"/>
      <c r="X157" s="10">
        <f t="shared" si="197"/>
        <v>10</v>
      </c>
      <c r="Y157" s="12">
        <f t="shared" si="151"/>
        <v>5.0758874206211892</v>
      </c>
      <c r="Z157" s="8">
        <f t="shared" si="152"/>
        <v>5.0758874206211892</v>
      </c>
      <c r="AA157" s="13">
        <f t="shared" si="198"/>
        <v>4.202144581591587</v>
      </c>
      <c r="AB157" s="5">
        <f t="shared" si="153"/>
        <v>4.202144581591587</v>
      </c>
      <c r="AC157" s="5"/>
      <c r="AD157" s="16">
        <f t="shared" si="154"/>
        <v>0.2266463562578695</v>
      </c>
      <c r="AE157" s="10">
        <f t="shared" si="199"/>
        <v>0</v>
      </c>
      <c r="AF157">
        <f t="shared" si="155"/>
        <v>0</v>
      </c>
      <c r="AG157" s="13">
        <f t="shared" si="156"/>
        <v>0</v>
      </c>
      <c r="AH157" s="13"/>
      <c r="AI157" s="14">
        <f t="shared" si="157"/>
        <v>18.900000000000002</v>
      </c>
      <c r="AJ157" s="4">
        <f t="shared" si="158"/>
        <v>18.900000000000002</v>
      </c>
      <c r="AK157" s="4">
        <f t="shared" si="159"/>
        <v>25.200000000000003</v>
      </c>
      <c r="AL157" s="15">
        <f t="shared" si="160"/>
        <v>11.362431296722303</v>
      </c>
      <c r="AM157" s="7">
        <f t="shared" si="161"/>
        <v>11.432122357477132</v>
      </c>
      <c r="AN157" s="7">
        <f t="shared" si="213"/>
        <v>11.362431296722303</v>
      </c>
      <c r="AO157" s="15">
        <f t="shared" si="162"/>
        <v>11.362431296722303</v>
      </c>
      <c r="AP157" s="17">
        <f t="shared" si="163"/>
        <v>10.4886884576927</v>
      </c>
      <c r="AQ157" s="15">
        <f t="shared" si="164"/>
        <v>10.215495850364618</v>
      </c>
      <c r="AR157" s="15">
        <f t="shared" si="165"/>
        <v>10.215495850364618</v>
      </c>
      <c r="AS157" s="15"/>
      <c r="AT157" s="12">
        <f t="shared" si="200"/>
        <v>134.10000000000002</v>
      </c>
      <c r="AU157" s="12">
        <f t="shared" si="166"/>
        <v>78.146782045203551</v>
      </c>
      <c r="AV157" s="12">
        <f t="shared" si="167"/>
        <v>78.146782045203551</v>
      </c>
      <c r="AW157" s="12">
        <f t="shared" si="168"/>
        <v>78.146782045203551</v>
      </c>
      <c r="AX157" s="8"/>
      <c r="AY157" s="13">
        <f>INDEX(Klima!$B$1:$E$520,MATCH(Vandbalance!$F157,Klima!$B$1:$B$520,0),MATCH(Vandbalance!$AY$11,Klima!$B$1:$E$1,0))</f>
        <v>0</v>
      </c>
      <c r="AZ157" s="13">
        <f t="shared" si="201"/>
        <v>0</v>
      </c>
      <c r="BA157" s="13">
        <f t="shared" si="169"/>
        <v>0</v>
      </c>
      <c r="BC157" s="16">
        <f>INDEX(Klima!$B$1:$E$520,MATCH(Vandbalance!$F157,Klima!$B$1:$B$520,0),MATCH($BC$11,Klima!$B$1:$E$1,0))</f>
        <v>1.1468354463577199</v>
      </c>
      <c r="BD157" s="16"/>
      <c r="BE157" s="16">
        <f t="shared" si="170"/>
        <v>0.87374283902960259</v>
      </c>
      <c r="BF157" s="16">
        <f t="shared" si="171"/>
        <v>0.2730926073281173</v>
      </c>
      <c r="BG157" s="16">
        <f t="shared" si="172"/>
        <v>0.2730926073281173</v>
      </c>
      <c r="BH157" s="16">
        <f t="shared" si="173"/>
        <v>0</v>
      </c>
      <c r="BI157" s="2"/>
      <c r="BJ157" s="16">
        <f t="shared" si="174"/>
        <v>0.87374283902960259</v>
      </c>
      <c r="BK157" s="5">
        <f t="shared" si="202"/>
        <v>5.1482139048360835</v>
      </c>
      <c r="BL157" s="5">
        <f t="shared" si="175"/>
        <v>5.1482139048360835</v>
      </c>
      <c r="BM157" s="5">
        <f t="shared" si="176"/>
        <v>84.433325921304672</v>
      </c>
      <c r="BN157" s="5">
        <f t="shared" si="203"/>
        <v>7.2326484214894571E-2</v>
      </c>
      <c r="BO157" s="5">
        <f t="shared" si="177"/>
        <v>89.509213341925857</v>
      </c>
      <c r="BP157" s="5">
        <f t="shared" si="178"/>
        <v>5.1482139048360835</v>
      </c>
      <c r="BQ157" s="5"/>
      <c r="BR157" s="16">
        <f t="shared" si="179"/>
        <v>0</v>
      </c>
      <c r="BS157" s="5">
        <f t="shared" si="180"/>
        <v>0</v>
      </c>
      <c r="BT157" s="5"/>
      <c r="BU157" s="13">
        <f t="shared" si="181"/>
        <v>0</v>
      </c>
      <c r="BV157" s="5">
        <f t="shared" si="182"/>
        <v>0</v>
      </c>
      <c r="BW157" s="5"/>
      <c r="BX157" s="13">
        <f t="shared" si="183"/>
        <v>0</v>
      </c>
      <c r="BY157" s="5"/>
      <c r="BZ157" s="16">
        <f t="shared" si="184"/>
        <v>0.2730926073281173</v>
      </c>
      <c r="CA157" s="16"/>
      <c r="CB157" s="29">
        <f t="shared" si="185"/>
        <v>0</v>
      </c>
      <c r="CC157" s="28">
        <f t="shared" si="186"/>
        <v>0</v>
      </c>
      <c r="CD157" s="28"/>
      <c r="CE157" s="16">
        <f t="shared" si="187"/>
        <v>0.27319260732808082</v>
      </c>
      <c r="CF157" s="31">
        <f t="shared" si="188"/>
        <v>10.4886884576927</v>
      </c>
      <c r="CG157" s="20"/>
      <c r="CH157" s="16">
        <f t="shared" si="189"/>
        <v>0.27319260732808082</v>
      </c>
      <c r="CI157" s="2">
        <f t="shared" si="204"/>
        <v>0.27319260732808082</v>
      </c>
      <c r="CJ157" s="5"/>
      <c r="CK157" s="13">
        <f t="shared" si="190"/>
        <v>1.1469354463576833</v>
      </c>
      <c r="CL157" s="13"/>
      <c r="CM157" s="13">
        <f t="shared" si="205"/>
        <v>0</v>
      </c>
      <c r="CN157" s="5">
        <f t="shared" si="191"/>
        <v>0</v>
      </c>
      <c r="CO157" s="5">
        <f t="shared" si="192"/>
        <v>0</v>
      </c>
      <c r="CP157" s="5"/>
      <c r="CQ157" s="13">
        <f t="shared" si="206"/>
        <v>0</v>
      </c>
      <c r="CR157" s="5">
        <f t="shared" si="193"/>
        <v>0</v>
      </c>
      <c r="CS157" s="5">
        <f t="shared" si="194"/>
        <v>0</v>
      </c>
      <c r="CT157" s="5"/>
      <c r="CU157" t="e">
        <f>INDEX(Tilladeligt_underskud,MATCH('Afgrødemodel 1'!$AU$2,Konstanter!$A$75:$A$90,0),MATCH('Afgrødemodel 1'!M153,Konstanter!$B$73:$F$73,0))</f>
        <v>#N/A</v>
      </c>
      <c r="CV157" t="e">
        <f>INDEX(Utilladeligt_underskud,MATCH('Afgrødemodel 1'!$AU$2,Konstanter!$I$75:$I$90,0),MATCH('Afgrødemodel 1'!M153,Konstanter!$J$73:$N$73,0))</f>
        <v>#N/A</v>
      </c>
      <c r="CW157" t="e">
        <f t="shared" si="207"/>
        <v>#N/A</v>
      </c>
      <c r="CX157" t="e">
        <f t="shared" si="208"/>
        <v>#N/A</v>
      </c>
      <c r="CY157" s="8">
        <f t="shared" si="209"/>
        <v>8.6845041496353836</v>
      </c>
      <c r="CZ157" s="8">
        <f t="shared" si="210"/>
        <v>64.637722104431859</v>
      </c>
      <c r="DA157" s="8">
        <f t="shared" si="211"/>
        <v>64.637722104431859</v>
      </c>
    </row>
    <row r="158" spans="4:118" x14ac:dyDescent="0.2">
      <c r="D158" s="18">
        <f t="shared" si="212"/>
        <v>43335</v>
      </c>
      <c r="E158" s="18" t="str">
        <f>IF(G158=1,'Ark4'!$C$4,IF(G158=2,'Ark4'!$C$5,IF(G158=3,'Ark4'!$C$6,IF(G158=4,'Ark4'!$C$7,""))))</f>
        <v>Efterafgrøde</v>
      </c>
      <c r="F158" s="8">
        <f t="shared" si="195"/>
        <v>43335</v>
      </c>
      <c r="G158" s="2">
        <f>IF(AND($D158&gt;='Ark4'!$D$4,Vandbalance!$D158&lt;='Ark4'!$E$4),1,IF(AND(Vandbalance!$D158&gt;='Ark4'!$D$5,Vandbalance!$D158&lt;='Ark4'!$E$5),2,IF(AND(Vandbalance!$D158&gt;='Ark4'!$D$6,Vandbalance!$D158&lt;='Ark4'!$E$6),3,IF(AND(Vandbalance!$D158&gt;='Ark4'!$D$7,Vandbalance!$D158&lt;='Ark4'!$E$7),4,""))))</f>
        <v>3</v>
      </c>
      <c r="H158" s="2">
        <f t="shared" si="196"/>
        <v>0.55382918592897767</v>
      </c>
      <c r="I158" s="2">
        <f>IF(G158=1,VLOOKUP($D158,'Afgrødemodel 1'!$AA$10:$AB$405,2,FALSE),IF(G158=2,VLOOKUP($D158,'Afgrødemodel 2'!$AA$10:$AB$405,2,FALSE),IF(G158=3,VLOOKUP($D158,'Afgrødemodel 3'!$AA$10:$AB$405,2,FALSE),IF(G158=4,VLOOKUP($D158,'Afgrødemodel 4'!$AA$10:$AB$405,2,FALSE),""))))</f>
        <v>0.55382918592897767</v>
      </c>
      <c r="J158" s="2">
        <f>IF(G158=1,VLOOKUP($D158,'Afgrødemodel 1'!$AH$10:$AJ$405,3,FALSE),IF(G158=2,VLOOKUP($D158,'Afgrødemodel 2'!$AH$10:$AJ$405,3,FALSE),IF(G158=3,VLOOKUP($D158,'Afgrødemodel 3'!$AH$10:$AJ$405,3,FALSE),IF(G158=4,VLOOKUP($D158,'Afgrødemodel 4'!$AH$10:$AJ$405,3,FALSE),0))))</f>
        <v>0</v>
      </c>
      <c r="K158" s="2">
        <f>IF(G158=1,VLOOKUP($D158,'Afgrødemodel 1'!$AQ$10:$AR$405,2,FALSE),IF(G158=2,VLOOKUP($D158,'Afgrødemodel 2'!$AQ$10:$AR$405,2,FALSE),IF(G158=3,VLOOKUP($D158,'Afgrødemodel 3'!$AQ$10:$AR$405,2,FALSE),IF(G158=4,VLOOKUP($D158,'Afgrødemodel 4'!$AQ$10:$AR$405,2,FALSE),0))))</f>
        <v>105</v>
      </c>
      <c r="L158">
        <f>IF('Afgrødemodel 1'!$BB$4=0,300,'Afgrødemodel 1'!$BB$4)</f>
        <v>300</v>
      </c>
      <c r="M158">
        <f>IF(G158=1,MIN('Afgrødemodel 1'!$AW$44,'Afgrødemodel 1'!$AW$48),IF(G158=2,MIN('Afgrødemodel 2'!$AW$44,'Afgrødemodel 2'!$AW$48),IF(G158=3,MIN('Afgrødemodel 3'!$AW$44,'Afgrødemodel 3'!$AW$48),IF(G158=4,MIN('Afgrødemodel 4'!$AW$44,'Afgrødemodel 4'!$AW$48),""))))</f>
        <v>800</v>
      </c>
      <c r="N158" s="13">
        <f t="shared" si="143"/>
        <v>0</v>
      </c>
      <c r="O158" s="5">
        <f t="shared" si="144"/>
        <v>1.0999719173085591</v>
      </c>
      <c r="P158" s="13">
        <f t="shared" si="145"/>
        <v>1.0999719173085591</v>
      </c>
      <c r="Q158" s="13">
        <f t="shared" si="146"/>
        <v>1.0999719173085591</v>
      </c>
      <c r="R158" s="20"/>
      <c r="S158" s="13">
        <f t="shared" si="147"/>
        <v>0</v>
      </c>
      <c r="T158" s="13">
        <f t="shared" si="148"/>
        <v>1.0999719173085591</v>
      </c>
      <c r="U158" s="13">
        <f t="shared" si="149"/>
        <v>1.0999719173085591</v>
      </c>
      <c r="V158" s="5">
        <f t="shared" si="150"/>
        <v>1.0999719173085591</v>
      </c>
      <c r="W158" s="5"/>
      <c r="X158" s="10">
        <f t="shared" si="197"/>
        <v>10</v>
      </c>
      <c r="Y158" s="12">
        <f t="shared" si="151"/>
        <v>5.7152299886270983</v>
      </c>
      <c r="Z158" s="8">
        <f t="shared" si="152"/>
        <v>5.7152299886270983</v>
      </c>
      <c r="AA158" s="13">
        <f t="shared" si="198"/>
        <v>5.3021164989001459</v>
      </c>
      <c r="AB158" s="5">
        <f t="shared" si="153"/>
        <v>5.3021164989001459</v>
      </c>
      <c r="AC158" s="5"/>
      <c r="AD158" s="16">
        <f t="shared" si="154"/>
        <v>0.27691459296448884</v>
      </c>
      <c r="AE158" s="10">
        <f t="shared" si="199"/>
        <v>0.27691459296448884</v>
      </c>
      <c r="AF158">
        <f t="shared" si="155"/>
        <v>1.79</v>
      </c>
      <c r="AG158" s="13">
        <f t="shared" si="156"/>
        <v>0.11407871183038795</v>
      </c>
      <c r="AH158" s="13"/>
      <c r="AI158" s="14">
        <f t="shared" si="157"/>
        <v>22.05</v>
      </c>
      <c r="AJ158" s="4">
        <f t="shared" si="158"/>
        <v>22.05</v>
      </c>
      <c r="AK158" s="4">
        <f t="shared" si="159"/>
        <v>27.900000000000006</v>
      </c>
      <c r="AL158" s="15">
        <f t="shared" si="160"/>
        <v>12.051158515855976</v>
      </c>
      <c r="AM158" s="7">
        <f t="shared" si="161"/>
        <v>11.918078492092054</v>
      </c>
      <c r="AN158" s="7">
        <f t="shared" si="213"/>
        <v>12.051158515855976</v>
      </c>
      <c r="AO158" s="15">
        <f t="shared" si="162"/>
        <v>13.564243922891487</v>
      </c>
      <c r="AP158" s="17">
        <f t="shared" si="163"/>
        <v>13.151130433164536</v>
      </c>
      <c r="AQ158" s="15">
        <f t="shared" si="164"/>
        <v>13.151130433164536</v>
      </c>
      <c r="AR158" s="15">
        <f t="shared" si="165"/>
        <v>13.151130433164536</v>
      </c>
      <c r="AS158" s="15"/>
      <c r="AT158" s="12">
        <f t="shared" si="200"/>
        <v>130.95000000000002</v>
      </c>
      <c r="AU158" s="12">
        <f t="shared" si="166"/>
        <v>76.311119379712196</v>
      </c>
      <c r="AV158" s="12">
        <f t="shared" si="167"/>
        <v>76.311119379712196</v>
      </c>
      <c r="AW158" s="12">
        <f t="shared" si="168"/>
        <v>76.311119379712196</v>
      </c>
      <c r="AX158" s="8"/>
      <c r="AY158" s="13">
        <f>INDEX(Klima!$B$1:$E$520,MATCH(Vandbalance!$F158,Klima!$B$1:$B$520,0),MATCH(Vandbalance!$AY$11,Klima!$B$1:$E$1,0))</f>
        <v>1.79</v>
      </c>
      <c r="AZ158" s="13">
        <f t="shared" si="201"/>
        <v>-1.79</v>
      </c>
      <c r="BA158" s="13">
        <f t="shared" si="169"/>
        <v>1.5130854070355113</v>
      </c>
      <c r="BC158" s="16">
        <f>INDEX(Klima!$B$1:$E$520,MATCH(Vandbalance!$F158,Klima!$B$1:$B$520,0),MATCH($BC$11,Klima!$B$1:$E$1,0))</f>
        <v>0.57594937086105302</v>
      </c>
      <c r="BD158" s="16"/>
      <c r="BE158" s="16">
        <f t="shared" si="170"/>
        <v>0.41311348972695211</v>
      </c>
      <c r="BF158" s="16">
        <f t="shared" si="171"/>
        <v>0.16283588113410088</v>
      </c>
      <c r="BG158" s="16">
        <f t="shared" si="172"/>
        <v>0.16283588113410088</v>
      </c>
      <c r="BH158" s="16">
        <f t="shared" si="173"/>
        <v>0</v>
      </c>
      <c r="BI158" s="2"/>
      <c r="BJ158" s="16">
        <f t="shared" si="174"/>
        <v>0.41311348972695211</v>
      </c>
      <c r="BK158" s="5">
        <f t="shared" si="202"/>
        <v>5.7493159556557476</v>
      </c>
      <c r="BL158" s="5">
        <f t="shared" si="175"/>
        <v>5.7493159556557476</v>
      </c>
      <c r="BM158" s="5">
        <f t="shared" si="176"/>
        <v>84.160133313976587</v>
      </c>
      <c r="BN158" s="5">
        <f t="shared" si="203"/>
        <v>3.408596702864939E-2</v>
      </c>
      <c r="BO158" s="5">
        <f t="shared" si="177"/>
        <v>89.875363302603688</v>
      </c>
      <c r="BP158" s="5">
        <f t="shared" si="178"/>
        <v>5.7493159556557476</v>
      </c>
      <c r="BQ158" s="5"/>
      <c r="BR158" s="16">
        <f t="shared" si="179"/>
        <v>0.16283588113410088</v>
      </c>
      <c r="BS158" s="5">
        <f t="shared" si="180"/>
        <v>0.16283588113410088</v>
      </c>
      <c r="BT158" s="5"/>
      <c r="BU158" s="13">
        <f t="shared" si="181"/>
        <v>0</v>
      </c>
      <c r="BV158" s="5">
        <f t="shared" si="182"/>
        <v>0</v>
      </c>
      <c r="BW158" s="5"/>
      <c r="BX158" s="13">
        <f t="shared" si="183"/>
        <v>0.16283588113410088</v>
      </c>
      <c r="BY158" s="5"/>
      <c r="BZ158" s="16">
        <f t="shared" si="184"/>
        <v>0</v>
      </c>
      <c r="CA158" s="16"/>
      <c r="CB158" s="29">
        <f t="shared" si="185"/>
        <v>0</v>
      </c>
      <c r="CC158" s="28">
        <f t="shared" si="186"/>
        <v>1.0999719173085591</v>
      </c>
      <c r="CD158" s="28"/>
      <c r="CE158" s="16">
        <f t="shared" si="187"/>
        <v>0</v>
      </c>
      <c r="CF158" s="31">
        <f t="shared" si="188"/>
        <v>13.151130433164536</v>
      </c>
      <c r="CG158" s="20"/>
      <c r="CH158" s="16">
        <f t="shared" si="189"/>
        <v>0</v>
      </c>
      <c r="CI158" s="2">
        <f t="shared" si="204"/>
        <v>0</v>
      </c>
      <c r="CJ158" s="5"/>
      <c r="CK158" s="13">
        <f t="shared" si="190"/>
        <v>0.57594937086105302</v>
      </c>
      <c r="CL158" s="13"/>
      <c r="CM158" s="13">
        <f t="shared" si="205"/>
        <v>0</v>
      </c>
      <c r="CN158" s="5">
        <f t="shared" si="191"/>
        <v>0</v>
      </c>
      <c r="CO158" s="5">
        <f t="shared" si="192"/>
        <v>0</v>
      </c>
      <c r="CP158" s="5"/>
      <c r="CQ158" s="13">
        <f t="shared" si="206"/>
        <v>0</v>
      </c>
      <c r="CR158" s="5">
        <f t="shared" si="193"/>
        <v>0</v>
      </c>
      <c r="CS158" s="5">
        <f t="shared" si="194"/>
        <v>0</v>
      </c>
      <c r="CT158" s="5"/>
      <c r="CU158" t="e">
        <f>INDEX(Tilladeligt_underskud,MATCH('Afgrødemodel 1'!$AU$2,Konstanter!$A$75:$A$90,0),MATCH('Afgrødemodel 1'!M154,Konstanter!$B$73:$F$73,0))</f>
        <v>#N/A</v>
      </c>
      <c r="CV158" t="e">
        <f>INDEX(Utilladeligt_underskud,MATCH('Afgrødemodel 1'!$AU$2,Konstanter!$I$75:$I$90,0),MATCH('Afgrødemodel 1'!M154,Konstanter!$J$73:$N$73,0))</f>
        <v>#N/A</v>
      </c>
      <c r="CW158" t="e">
        <f t="shared" si="207"/>
        <v>#N/A</v>
      </c>
      <c r="CX158" t="e">
        <f t="shared" si="208"/>
        <v>#N/A</v>
      </c>
      <c r="CY158" s="8">
        <f t="shared" si="209"/>
        <v>8.8988695668354652</v>
      </c>
      <c r="CZ158" s="8">
        <f t="shared" si="210"/>
        <v>63.537750187123294</v>
      </c>
      <c r="DA158" s="8">
        <f t="shared" si="211"/>
        <v>63.537750187123294</v>
      </c>
    </row>
    <row r="159" spans="4:118" x14ac:dyDescent="0.2">
      <c r="D159" s="18">
        <f t="shared" si="212"/>
        <v>43336</v>
      </c>
      <c r="E159" s="18" t="str">
        <f>IF(G159=1,'Ark4'!$C$4,IF(G159=2,'Ark4'!$C$5,IF(G159=3,'Ark4'!$C$6,IF(G159=4,'Ark4'!$C$7,""))))</f>
        <v>Efterafgrøde</v>
      </c>
      <c r="F159" s="8">
        <f t="shared" si="195"/>
        <v>43336</v>
      </c>
      <c r="G159" s="2">
        <f>IF(AND($D159&gt;='Ark4'!$D$4,Vandbalance!$D159&lt;='Ark4'!$E$4),1,IF(AND(Vandbalance!$D159&gt;='Ark4'!$D$5,Vandbalance!$D159&lt;='Ark4'!$E$5),2,IF(AND(Vandbalance!$D159&gt;='Ark4'!$D$6,Vandbalance!$D159&lt;='Ark4'!$E$6),3,IF(AND(Vandbalance!$D159&gt;='Ark4'!$D$7,Vandbalance!$D159&lt;='Ark4'!$E$7),4,""))))</f>
        <v>3</v>
      </c>
      <c r="H159" s="2">
        <f t="shared" si="196"/>
        <v>0.63734289165287561</v>
      </c>
      <c r="I159" s="2">
        <f>IF(G159=1,VLOOKUP($D159,'Afgrødemodel 1'!$AA$10:$AB$405,2,FALSE),IF(G159=2,VLOOKUP($D159,'Afgrødemodel 2'!$AA$10:$AB$405,2,FALSE),IF(G159=3,VLOOKUP($D159,'Afgrødemodel 3'!$AA$10:$AB$405,2,FALSE),IF(G159=4,VLOOKUP($D159,'Afgrødemodel 4'!$AA$10:$AB$405,2,FALSE),""))))</f>
        <v>0.63734289165287561</v>
      </c>
      <c r="J159" s="2">
        <f>IF(G159=1,VLOOKUP($D159,'Afgrødemodel 1'!$AH$10:$AJ$405,3,FALSE),IF(G159=2,VLOOKUP($D159,'Afgrødemodel 2'!$AH$10:$AJ$405,3,FALSE),IF(G159=3,VLOOKUP($D159,'Afgrødemodel 3'!$AH$10:$AJ$405,3,FALSE),IF(G159=4,VLOOKUP($D159,'Afgrødemodel 4'!$AH$10:$AJ$405,3,FALSE),0))))</f>
        <v>0</v>
      </c>
      <c r="K159" s="2">
        <f>IF(G159=1,VLOOKUP($D159,'Afgrødemodel 1'!$AQ$10:$AR$405,2,FALSE),IF(G159=2,VLOOKUP($D159,'Afgrødemodel 2'!$AQ$10:$AR$405,2,FALSE),IF(G159=3,VLOOKUP($D159,'Afgrødemodel 3'!$AQ$10:$AR$405,2,FALSE),IF(G159=4,VLOOKUP($D159,'Afgrødemodel 4'!$AQ$10:$AR$405,2,FALSE),0))))</f>
        <v>120</v>
      </c>
      <c r="L159">
        <f>IF('Afgrødemodel 1'!$BB$4=0,300,'Afgrødemodel 1'!$BB$4)</f>
        <v>300</v>
      </c>
      <c r="M159">
        <f>IF(G159=1,MIN('Afgrødemodel 1'!$AW$44,'Afgrødemodel 1'!$AW$48),IF(G159=2,MIN('Afgrødemodel 2'!$AW$44,'Afgrødemodel 2'!$AW$48),IF(G159=3,MIN('Afgrødemodel 3'!$AW$44,'Afgrødemodel 3'!$AW$48),IF(G159=4,MIN('Afgrødemodel 4'!$AW$44,'Afgrødemodel 4'!$AW$48),""))))</f>
        <v>800</v>
      </c>
      <c r="N159" s="13">
        <f t="shared" si="143"/>
        <v>1.0999719173085591</v>
      </c>
      <c r="O159" s="5">
        <f t="shared" si="144"/>
        <v>7.0763314637070982</v>
      </c>
      <c r="P159" s="13">
        <f t="shared" si="145"/>
        <v>8.1763033810156571</v>
      </c>
      <c r="Q159" s="13">
        <f t="shared" si="146"/>
        <v>0</v>
      </c>
      <c r="R159" s="20"/>
      <c r="S159" s="13">
        <f t="shared" si="147"/>
        <v>1.0999719173085591</v>
      </c>
      <c r="T159" s="13">
        <f t="shared" si="148"/>
        <v>8.1763033810156571</v>
      </c>
      <c r="U159" s="13">
        <f t="shared" si="149"/>
        <v>0</v>
      </c>
      <c r="V159" s="5">
        <f t="shared" si="150"/>
        <v>8.1412923668861463</v>
      </c>
      <c r="W159" s="5"/>
      <c r="X159" s="10">
        <f t="shared" si="197"/>
        <v>10</v>
      </c>
      <c r="Y159" s="12">
        <f t="shared" si="151"/>
        <v>10</v>
      </c>
      <c r="Z159" s="8">
        <f t="shared" si="152"/>
        <v>13.137523764904095</v>
      </c>
      <c r="AA159" s="13">
        <f t="shared" si="198"/>
        <v>9.2409241977031478</v>
      </c>
      <c r="AB159" s="5">
        <f t="shared" si="153"/>
        <v>9.2409241977031478</v>
      </c>
      <c r="AC159" s="5"/>
      <c r="AD159" s="16">
        <f t="shared" si="154"/>
        <v>0.3186714458264378</v>
      </c>
      <c r="AE159" s="10">
        <f t="shared" si="199"/>
        <v>0.3186714458264378</v>
      </c>
      <c r="AF159">
        <f t="shared" si="155"/>
        <v>8.1540787118303868</v>
      </c>
      <c r="AG159" s="13">
        <f t="shared" si="156"/>
        <v>0</v>
      </c>
      <c r="AH159" s="13"/>
      <c r="AI159" s="14">
        <f t="shared" si="157"/>
        <v>25.200000000000003</v>
      </c>
      <c r="AJ159" s="4">
        <f t="shared" si="158"/>
        <v>25.200000000000003</v>
      </c>
      <c r="AK159" s="4">
        <f t="shared" si="159"/>
        <v>30.6</v>
      </c>
      <c r="AL159" s="15">
        <f t="shared" si="160"/>
        <v>14.986793098655895</v>
      </c>
      <c r="AM159" s="7">
        <f t="shared" si="161"/>
        <v>15.029863352188041</v>
      </c>
      <c r="AN159" s="7">
        <f t="shared" si="213"/>
        <v>14.986793098655895</v>
      </c>
      <c r="AO159" s="15">
        <f t="shared" si="162"/>
        <v>22.822200364659842</v>
      </c>
      <c r="AP159" s="17">
        <f t="shared" si="163"/>
        <v>22.06312456236299</v>
      </c>
      <c r="AQ159" s="15">
        <f t="shared" si="164"/>
        <v>22.028113548233478</v>
      </c>
      <c r="AR159" s="15">
        <f t="shared" si="165"/>
        <v>22.028113548233478</v>
      </c>
      <c r="AS159" s="15"/>
      <c r="AT159" s="12">
        <f t="shared" si="200"/>
        <v>127.80000000000003</v>
      </c>
      <c r="AU159" s="12">
        <f t="shared" si="166"/>
        <v>74.47545671422084</v>
      </c>
      <c r="AV159" s="12">
        <f t="shared" si="167"/>
        <v>74.475456714220854</v>
      </c>
      <c r="AW159" s="12">
        <f t="shared" si="168"/>
        <v>74.475456714220854</v>
      </c>
      <c r="AX159" s="8"/>
      <c r="AY159" s="13">
        <f>INDEX(Klima!$B$1:$E$520,MATCH(Vandbalance!$F159,Klima!$B$1:$B$520,0),MATCH(Vandbalance!$AY$11,Klima!$B$1:$E$1,0))</f>
        <v>8.0399999999999991</v>
      </c>
      <c r="AZ159" s="13">
        <f t="shared" si="201"/>
        <v>-8.0399999999999991</v>
      </c>
      <c r="BA159" s="13">
        <f t="shared" si="169"/>
        <v>7.8354072660039495</v>
      </c>
      <c r="BC159" s="16">
        <f>INDEX(Klima!$B$1:$E$520,MATCH(Vandbalance!$F159,Klima!$B$1:$B$520,0),MATCH($BC$11,Klima!$B$1:$E$1,0))</f>
        <v>1.1126582622528001</v>
      </c>
      <c r="BD159" s="16"/>
      <c r="BE159" s="16">
        <f t="shared" si="170"/>
        <v>0.75907580229685145</v>
      </c>
      <c r="BF159" s="16">
        <f t="shared" si="171"/>
        <v>0.35358245995594867</v>
      </c>
      <c r="BG159" s="16">
        <f t="shared" si="172"/>
        <v>0.35358245995594867</v>
      </c>
      <c r="BH159" s="16">
        <f t="shared" si="173"/>
        <v>0</v>
      </c>
      <c r="BI159" s="2"/>
      <c r="BJ159" s="16">
        <f t="shared" si="174"/>
        <v>0.75907580229685145</v>
      </c>
      <c r="BK159" s="5">
        <f t="shared" si="202"/>
        <v>10.064966214789987</v>
      </c>
      <c r="BL159" s="5">
        <f t="shared" si="175"/>
        <v>10.064966214789987</v>
      </c>
      <c r="BM159" s="5">
        <f t="shared" si="176"/>
        <v>87.29765707888069</v>
      </c>
      <c r="BN159" s="5">
        <f t="shared" si="203"/>
        <v>6.4966214789987015E-2</v>
      </c>
      <c r="BO159" s="5">
        <f t="shared" si="177"/>
        <v>97.29765707888069</v>
      </c>
      <c r="BP159" s="5">
        <f t="shared" si="178"/>
        <v>10.064966214789987</v>
      </c>
      <c r="BQ159" s="5"/>
      <c r="BR159" s="16">
        <f t="shared" si="179"/>
        <v>0.3186714458264378</v>
      </c>
      <c r="BS159" s="5">
        <f t="shared" si="180"/>
        <v>0.3186714458264378</v>
      </c>
      <c r="BT159" s="5"/>
      <c r="BU159" s="13">
        <f t="shared" si="181"/>
        <v>0</v>
      </c>
      <c r="BV159" s="5">
        <f t="shared" si="182"/>
        <v>0</v>
      </c>
      <c r="BW159" s="5"/>
      <c r="BX159" s="13">
        <f t="shared" si="183"/>
        <v>0.3186714458264378</v>
      </c>
      <c r="BY159" s="5"/>
      <c r="BZ159" s="16">
        <f t="shared" si="184"/>
        <v>3.4911014129510864E-2</v>
      </c>
      <c r="CA159" s="16"/>
      <c r="CB159" s="29">
        <f t="shared" si="185"/>
        <v>3.4911014129510864E-2</v>
      </c>
      <c r="CC159" s="28">
        <f t="shared" si="186"/>
        <v>8.1763033810156571</v>
      </c>
      <c r="CD159" s="28"/>
      <c r="CE159" s="16">
        <f t="shared" si="187"/>
        <v>3.5011014129510867E-2</v>
      </c>
      <c r="CF159" s="31">
        <f t="shared" si="188"/>
        <v>22.06312456236299</v>
      </c>
      <c r="CG159" s="20"/>
      <c r="CH159" s="16">
        <f t="shared" si="189"/>
        <v>3.5011014129510867E-2</v>
      </c>
      <c r="CI159" s="2">
        <f t="shared" si="204"/>
        <v>3.5011014129510867E-2</v>
      </c>
      <c r="CJ159" s="5"/>
      <c r="CK159" s="13">
        <f t="shared" si="190"/>
        <v>1.1127582622528001</v>
      </c>
      <c r="CL159" s="13"/>
      <c r="CM159" s="13">
        <f t="shared" si="205"/>
        <v>0</v>
      </c>
      <c r="CN159" s="5">
        <f t="shared" si="191"/>
        <v>0</v>
      </c>
      <c r="CO159" s="5">
        <f t="shared" si="192"/>
        <v>0</v>
      </c>
      <c r="CP159" s="5"/>
      <c r="CQ159" s="13">
        <f t="shared" si="206"/>
        <v>0</v>
      </c>
      <c r="CR159" s="5">
        <f t="shared" si="193"/>
        <v>0</v>
      </c>
      <c r="CS159" s="5">
        <f t="shared" si="194"/>
        <v>0</v>
      </c>
      <c r="CT159" s="5"/>
      <c r="CU159" t="e">
        <f>INDEX(Tilladeligt_underskud,MATCH('Afgrødemodel 1'!$AU$2,Konstanter!$A$75:$A$90,0),MATCH('Afgrødemodel 1'!M155,Konstanter!$B$73:$F$73,0))</f>
        <v>#N/A</v>
      </c>
      <c r="CV159" t="e">
        <f>INDEX(Utilladeligt_underskud,MATCH('Afgrødemodel 1'!$AU$2,Konstanter!$I$75:$I$90,0),MATCH('Afgrødemodel 1'!M155,Konstanter!$J$73:$N$73,0))</f>
        <v>#N/A</v>
      </c>
      <c r="CW159" t="e">
        <f t="shared" si="207"/>
        <v>#N/A</v>
      </c>
      <c r="CX159" t="e">
        <f t="shared" si="208"/>
        <v>#N/A</v>
      </c>
      <c r="CY159" s="8">
        <f t="shared" si="209"/>
        <v>3.1718864517665253</v>
      </c>
      <c r="CZ159" s="8">
        <f>(AI159+AT159)-(MIN(AR159,AI159)+MIN(AW159,AT159))</f>
        <v>56.496429737545697</v>
      </c>
      <c r="DA159" s="8">
        <f t="shared" si="211"/>
        <v>56.496429737545697</v>
      </c>
    </row>
    <row r="160" spans="4:118" x14ac:dyDescent="0.2">
      <c r="D160" s="18">
        <f t="shared" si="212"/>
        <v>43337</v>
      </c>
      <c r="E160" s="18" t="str">
        <f>IF(G160=1,'Ark4'!$C$4,IF(G160=2,'Ark4'!$C$5,IF(G160=3,'Ark4'!$C$6,IF(G160=4,'Ark4'!$C$7,""))))</f>
        <v>Efterafgrøde</v>
      </c>
      <c r="F160" s="8">
        <f t="shared" si="195"/>
        <v>43337</v>
      </c>
      <c r="G160" s="2">
        <f>IF(AND($D160&gt;='Ark4'!$D$4,Vandbalance!$D160&lt;='Ark4'!$E$4),1,IF(AND(Vandbalance!$D160&gt;='Ark4'!$D$5,Vandbalance!$D160&lt;='Ark4'!$E$5),2,IF(AND(Vandbalance!$D160&gt;='Ark4'!$D$6,Vandbalance!$D160&lt;='Ark4'!$E$6),3,IF(AND(Vandbalance!$D160&gt;='Ark4'!$D$7,Vandbalance!$D160&lt;='Ark4'!$E$7),4,""))))</f>
        <v>3</v>
      </c>
      <c r="H160" s="2">
        <f t="shared" si="196"/>
        <v>0.71509964717675634</v>
      </c>
      <c r="I160" s="2">
        <f>IF(G160=1,VLOOKUP($D160,'Afgrødemodel 1'!$AA$10:$AB$405,2,FALSE),IF(G160=2,VLOOKUP($D160,'Afgrødemodel 2'!$AA$10:$AB$405,2,FALSE),IF(G160=3,VLOOKUP($D160,'Afgrødemodel 3'!$AA$10:$AB$405,2,FALSE),IF(G160=4,VLOOKUP($D160,'Afgrødemodel 4'!$AA$10:$AB$405,2,FALSE),""))))</f>
        <v>0.71509964717675634</v>
      </c>
      <c r="J160" s="2">
        <f>IF(G160=1,VLOOKUP($D160,'Afgrødemodel 1'!$AH$10:$AJ$405,3,FALSE),IF(G160=2,VLOOKUP($D160,'Afgrødemodel 2'!$AH$10:$AJ$405,3,FALSE),IF(G160=3,VLOOKUP($D160,'Afgrødemodel 3'!$AH$10:$AJ$405,3,FALSE),IF(G160=4,VLOOKUP($D160,'Afgrødemodel 4'!$AH$10:$AJ$405,3,FALSE),0))))</f>
        <v>0</v>
      </c>
      <c r="K160" s="2">
        <f>IF(G160=1,VLOOKUP($D160,'Afgrødemodel 1'!$AQ$10:$AR$405,2,FALSE),IF(G160=2,VLOOKUP($D160,'Afgrødemodel 2'!$AQ$10:$AR$405,2,FALSE),IF(G160=3,VLOOKUP($D160,'Afgrødemodel 3'!$AQ$10:$AR$405,2,FALSE),IF(G160=4,VLOOKUP($D160,'Afgrødemodel 4'!$AQ$10:$AR$405,2,FALSE),0))))</f>
        <v>135</v>
      </c>
      <c r="L160">
        <f>IF('Afgrødemodel 1'!$BB$4=0,300,'Afgrødemodel 1'!$BB$4)</f>
        <v>300</v>
      </c>
      <c r="M160">
        <f>IF(G160=1,MIN('Afgrødemodel 1'!$AW$44,'Afgrødemodel 1'!$AW$48),IF(G160=2,MIN('Afgrødemodel 2'!$AW$44,'Afgrødemodel 2'!$AW$48),IF(G160=3,MIN('Afgrødemodel 3'!$AW$44,'Afgrødemodel 3'!$AW$48),IF(G160=4,MIN('Afgrødemodel 4'!$AW$44,'Afgrødemodel 4'!$AW$48),""))))</f>
        <v>800</v>
      </c>
      <c r="N160" s="13">
        <f t="shared" si="143"/>
        <v>0</v>
      </c>
      <c r="O160" s="5">
        <f t="shared" si="144"/>
        <v>0</v>
      </c>
      <c r="P160" s="13">
        <f t="shared" si="145"/>
        <v>0</v>
      </c>
      <c r="Q160" s="13">
        <f t="shared" si="146"/>
        <v>0</v>
      </c>
      <c r="R160" s="20"/>
      <c r="S160" s="13">
        <f t="shared" si="147"/>
        <v>0</v>
      </c>
      <c r="T160" s="13">
        <f t="shared" si="148"/>
        <v>0</v>
      </c>
      <c r="U160" s="13">
        <f t="shared" si="149"/>
        <v>0</v>
      </c>
      <c r="V160" s="5">
        <f t="shared" si="150"/>
        <v>0</v>
      </c>
      <c r="W160" s="5"/>
      <c r="X160" s="10">
        <f t="shared" si="197"/>
        <v>10</v>
      </c>
      <c r="Y160" s="12">
        <f t="shared" si="151"/>
        <v>9.2533743741147703</v>
      </c>
      <c r="Z160" s="8">
        <f t="shared" si="152"/>
        <v>9.2533743741147703</v>
      </c>
      <c r="AA160" s="13">
        <f t="shared" si="198"/>
        <v>8.9014393241349392</v>
      </c>
      <c r="AB160" s="5">
        <f t="shared" si="153"/>
        <v>8.9014393241349392</v>
      </c>
      <c r="AC160" s="5"/>
      <c r="AD160" s="16">
        <f t="shared" si="154"/>
        <v>0.35754982358837817</v>
      </c>
      <c r="AE160" s="10">
        <f t="shared" si="199"/>
        <v>0.35754982358837817</v>
      </c>
      <c r="AF160">
        <f t="shared" si="155"/>
        <v>0.37</v>
      </c>
      <c r="AG160" s="13">
        <f t="shared" si="156"/>
        <v>0.16897857025781471</v>
      </c>
      <c r="AH160" s="13"/>
      <c r="AI160" s="14">
        <f t="shared" si="157"/>
        <v>28.35</v>
      </c>
      <c r="AJ160" s="4">
        <f t="shared" si="158"/>
        <v>28.35</v>
      </c>
      <c r="AK160" s="4">
        <f t="shared" si="159"/>
        <v>33.300000000000004</v>
      </c>
      <c r="AL160" s="15">
        <f t="shared" si="160"/>
        <v>23.863776213724837</v>
      </c>
      <c r="AM160" s="7">
        <f t="shared" si="161"/>
        <v>24.781627741762662</v>
      </c>
      <c r="AN160" s="7">
        <f t="shared" si="213"/>
        <v>23.863776213724837</v>
      </c>
      <c r="AO160" s="15">
        <f t="shared" si="162"/>
        <v>23.876226390136459</v>
      </c>
      <c r="AP160" s="17">
        <f t="shared" si="163"/>
        <v>23.52429134015663</v>
      </c>
      <c r="AQ160" s="15">
        <f t="shared" si="164"/>
        <v>23.52429134015663</v>
      </c>
      <c r="AR160" s="15">
        <f t="shared" si="165"/>
        <v>23.52429134015663</v>
      </c>
      <c r="AS160" s="15"/>
      <c r="AT160" s="12">
        <f t="shared" si="200"/>
        <v>124.65000000000003</v>
      </c>
      <c r="AU160" s="12">
        <f t="shared" si="166"/>
        <v>72.639794048729499</v>
      </c>
      <c r="AV160" s="12">
        <f t="shared" si="167"/>
        <v>72.639794048729499</v>
      </c>
      <c r="AW160" s="12">
        <f t="shared" si="168"/>
        <v>72.639794048729499</v>
      </c>
      <c r="AX160" s="8"/>
      <c r="AY160" s="13">
        <f>INDEX(Klima!$B$1:$E$520,MATCH(Vandbalance!$F160,Klima!$B$1:$B$520,0),MATCH(Vandbalance!$AY$11,Klima!$B$1:$E$1,0))</f>
        <v>0.37</v>
      </c>
      <c r="AZ160" s="13">
        <f t="shared" si="201"/>
        <v>-0.37</v>
      </c>
      <c r="BA160" s="13">
        <f t="shared" si="169"/>
        <v>1.2450176411621827E-2</v>
      </c>
      <c r="BC160" s="16">
        <f>INDEX(Klima!$B$1:$E$520,MATCH(Vandbalance!$F160,Klima!$B$1:$B$520,0),MATCH($BC$11,Klima!$B$1:$E$1,0))</f>
        <v>0.54050630331039395</v>
      </c>
      <c r="BD160" s="16"/>
      <c r="BE160" s="16">
        <f t="shared" si="170"/>
        <v>0.35193504997983049</v>
      </c>
      <c r="BF160" s="16">
        <f t="shared" si="171"/>
        <v>0.18857125333056346</v>
      </c>
      <c r="BG160" s="16">
        <f t="shared" si="172"/>
        <v>0.18857125333056346</v>
      </c>
      <c r="BH160" s="16">
        <f t="shared" si="173"/>
        <v>0</v>
      </c>
      <c r="BI160" s="2"/>
      <c r="BJ160" s="16">
        <f t="shared" si="174"/>
        <v>0.35193504997983049</v>
      </c>
      <c r="BK160" s="5">
        <f t="shared" si="202"/>
        <v>9.2834829855894476</v>
      </c>
      <c r="BL160" s="5">
        <f t="shared" si="175"/>
        <v>9.2834829855894476</v>
      </c>
      <c r="BM160" s="5">
        <f t="shared" si="176"/>
        <v>87.262646064751181</v>
      </c>
      <c r="BN160" s="5">
        <f t="shared" si="203"/>
        <v>3.010861147467692E-2</v>
      </c>
      <c r="BO160" s="5">
        <f t="shared" si="177"/>
        <v>96.516020438865951</v>
      </c>
      <c r="BP160" s="5">
        <f t="shared" si="178"/>
        <v>9.2834829855894476</v>
      </c>
      <c r="BQ160" s="5"/>
      <c r="BR160" s="16">
        <f t="shared" si="179"/>
        <v>0.18857125333056346</v>
      </c>
      <c r="BS160" s="5">
        <f t="shared" si="180"/>
        <v>0.18857125333056346</v>
      </c>
      <c r="BT160" s="5"/>
      <c r="BU160" s="13">
        <f t="shared" si="181"/>
        <v>0</v>
      </c>
      <c r="BV160" s="5">
        <f t="shared" si="182"/>
        <v>0</v>
      </c>
      <c r="BW160" s="5"/>
      <c r="BX160" s="13">
        <f t="shared" si="183"/>
        <v>0.18857125333056346</v>
      </c>
      <c r="BY160" s="5"/>
      <c r="BZ160" s="16">
        <f t="shared" si="184"/>
        <v>0</v>
      </c>
      <c r="CA160" s="16"/>
      <c r="CB160" s="29">
        <f t="shared" si="185"/>
        <v>0</v>
      </c>
      <c r="CC160" s="28">
        <f t="shared" si="186"/>
        <v>0</v>
      </c>
      <c r="CD160" s="28"/>
      <c r="CE160" s="16">
        <f t="shared" si="187"/>
        <v>0</v>
      </c>
      <c r="CF160" s="31">
        <f t="shared" si="188"/>
        <v>23.52429134015663</v>
      </c>
      <c r="CG160" s="20"/>
      <c r="CH160" s="16">
        <f t="shared" si="189"/>
        <v>0</v>
      </c>
      <c r="CI160" s="2">
        <f t="shared" si="204"/>
        <v>0</v>
      </c>
      <c r="CJ160" s="5"/>
      <c r="CK160" s="13">
        <f t="shared" si="190"/>
        <v>0.54050630331039395</v>
      </c>
      <c r="CL160" s="13"/>
      <c r="CM160" s="13">
        <f t="shared" si="205"/>
        <v>0</v>
      </c>
      <c r="CN160" s="5">
        <f t="shared" si="191"/>
        <v>0</v>
      </c>
      <c r="CO160" s="5">
        <f t="shared" si="192"/>
        <v>0</v>
      </c>
      <c r="CP160" s="5"/>
      <c r="CQ160" s="13">
        <f t="shared" si="206"/>
        <v>0</v>
      </c>
      <c r="CR160" s="5">
        <f t="shared" si="193"/>
        <v>0</v>
      </c>
      <c r="CS160" s="5">
        <f t="shared" si="194"/>
        <v>0</v>
      </c>
      <c r="CT160" s="5"/>
      <c r="CU160" t="e">
        <f>INDEX(Tilladeligt_underskud,MATCH('Afgrødemodel 1'!$AU$2,Konstanter!$A$75:$A$90,0),MATCH('Afgrødemodel 1'!M156,Konstanter!$B$73:$F$73,0))</f>
        <v>#N/A</v>
      </c>
      <c r="CV160" t="e">
        <f>INDEX(Utilladeligt_underskud,MATCH('Afgrødemodel 1'!$AU$2,Konstanter!$I$75:$I$90,0),MATCH('Afgrødemodel 1'!M156,Konstanter!$J$73:$N$73,0))</f>
        <v>#N/A</v>
      </c>
      <c r="CW160" t="e">
        <f t="shared" si="207"/>
        <v>#N/A</v>
      </c>
      <c r="CX160" t="e">
        <f t="shared" si="208"/>
        <v>#N/A</v>
      </c>
      <c r="CY160" s="8">
        <f t="shared" si="209"/>
        <v>4.8257086598433716</v>
      </c>
      <c r="CZ160" s="8">
        <f t="shared" si="210"/>
        <v>56.835914611113907</v>
      </c>
      <c r="DA160" s="8">
        <f t="shared" si="211"/>
        <v>56.835914611113907</v>
      </c>
    </row>
    <row r="161" spans="4:105" x14ac:dyDescent="0.2">
      <c r="D161" s="18">
        <f t="shared" si="212"/>
        <v>43338</v>
      </c>
      <c r="E161" s="18" t="str">
        <f>IF(G161=1,'Ark4'!$C$4,IF(G161=2,'Ark4'!$C$5,IF(G161=3,'Ark4'!$C$6,IF(G161=4,'Ark4'!$C$7,""))))</f>
        <v>Efterafgrøde</v>
      </c>
      <c r="F161" s="8">
        <f t="shared" si="195"/>
        <v>43338</v>
      </c>
      <c r="G161" s="2">
        <f>IF(AND($D161&gt;='Ark4'!$D$4,Vandbalance!$D161&lt;='Ark4'!$E$4),1,IF(AND(Vandbalance!$D161&gt;='Ark4'!$D$5,Vandbalance!$D161&lt;='Ark4'!$E$5),2,IF(AND(Vandbalance!$D161&gt;='Ark4'!$D$6,Vandbalance!$D161&lt;='Ark4'!$E$6),3,IF(AND(Vandbalance!$D161&gt;='Ark4'!$D$7,Vandbalance!$D161&lt;='Ark4'!$E$7),4,""))))</f>
        <v>3</v>
      </c>
      <c r="H161" s="2">
        <f t="shared" si="196"/>
        <v>0.80025107689521957</v>
      </c>
      <c r="I161" s="2">
        <f>IF(G161=1,VLOOKUP($D161,'Afgrødemodel 1'!$AA$10:$AB$405,2,FALSE),IF(G161=2,VLOOKUP($D161,'Afgrødemodel 2'!$AA$10:$AB$405,2,FALSE),IF(G161=3,VLOOKUP($D161,'Afgrødemodel 3'!$AA$10:$AB$405,2,FALSE),IF(G161=4,VLOOKUP($D161,'Afgrødemodel 4'!$AA$10:$AB$405,2,FALSE),""))))</f>
        <v>0.80025107689521957</v>
      </c>
      <c r="J161" s="2">
        <f>IF(G161=1,VLOOKUP($D161,'Afgrødemodel 1'!$AH$10:$AJ$405,3,FALSE),IF(G161=2,VLOOKUP($D161,'Afgrødemodel 2'!$AH$10:$AJ$405,3,FALSE),IF(G161=3,VLOOKUP($D161,'Afgrødemodel 3'!$AH$10:$AJ$405,3,FALSE),IF(G161=4,VLOOKUP($D161,'Afgrødemodel 4'!$AH$10:$AJ$405,3,FALSE),0))))</f>
        <v>0</v>
      </c>
      <c r="K161" s="2">
        <f>IF(G161=1,VLOOKUP($D161,'Afgrødemodel 1'!$AQ$10:$AR$405,2,FALSE),IF(G161=2,VLOOKUP($D161,'Afgrødemodel 2'!$AQ$10:$AR$405,2,FALSE),IF(G161=3,VLOOKUP($D161,'Afgrødemodel 3'!$AQ$10:$AR$405,2,FALSE),IF(G161=4,VLOOKUP($D161,'Afgrødemodel 4'!$AQ$10:$AR$405,2,FALSE),0))))</f>
        <v>150</v>
      </c>
      <c r="L161">
        <f>IF('Afgrødemodel 1'!$BB$4=0,300,'Afgrødemodel 1'!$BB$4)</f>
        <v>300</v>
      </c>
      <c r="M161">
        <f>IF(G161=1,MIN('Afgrødemodel 1'!$AW$44,'Afgrødemodel 1'!$AW$48),IF(G161=2,MIN('Afgrødemodel 2'!$AW$44,'Afgrødemodel 2'!$AW$48),IF(G161=3,MIN('Afgrødemodel 3'!$AW$44,'Afgrødemodel 3'!$AW$48),IF(G161=4,MIN('Afgrødemodel 4'!$AW$44,'Afgrødemodel 4'!$AW$48),""))))</f>
        <v>800</v>
      </c>
      <c r="N161" s="13">
        <f t="shared" si="143"/>
        <v>0</v>
      </c>
      <c r="O161" s="5">
        <f t="shared" si="144"/>
        <v>0</v>
      </c>
      <c r="P161" s="13">
        <f t="shared" si="145"/>
        <v>0</v>
      </c>
      <c r="Q161" s="13">
        <f t="shared" si="146"/>
        <v>0</v>
      </c>
      <c r="R161" s="20"/>
      <c r="S161" s="13">
        <f t="shared" si="147"/>
        <v>0</v>
      </c>
      <c r="T161" s="13">
        <f t="shared" si="148"/>
        <v>0</v>
      </c>
      <c r="U161" s="13">
        <f t="shared" si="149"/>
        <v>0</v>
      </c>
      <c r="V161" s="5">
        <f t="shared" si="150"/>
        <v>0</v>
      </c>
      <c r="W161" s="5"/>
      <c r="X161" s="10">
        <f t="shared" si="197"/>
        <v>10</v>
      </c>
      <c r="Y161" s="12">
        <f t="shared" si="151"/>
        <v>9.060292355945144</v>
      </c>
      <c r="Z161" s="8">
        <f t="shared" si="152"/>
        <v>9.060292355945144</v>
      </c>
      <c r="AA161" s="13">
        <f t="shared" si="198"/>
        <v>8.4815428447580352</v>
      </c>
      <c r="AB161" s="5">
        <f t="shared" si="153"/>
        <v>8.4815428447580352</v>
      </c>
      <c r="AC161" s="5"/>
      <c r="AD161" s="16">
        <f t="shared" si="154"/>
        <v>0.40012553844760979</v>
      </c>
      <c r="AE161" s="10">
        <f t="shared" si="199"/>
        <v>0.40012553844760979</v>
      </c>
      <c r="AF161">
        <f t="shared" si="155"/>
        <v>0.55897857025781472</v>
      </c>
      <c r="AG161" s="13">
        <f t="shared" si="156"/>
        <v>4.3432005925918449E-2</v>
      </c>
      <c r="AH161" s="13"/>
      <c r="AI161" s="14">
        <f t="shared" si="157"/>
        <v>31.500000000000004</v>
      </c>
      <c r="AJ161" s="4">
        <f t="shared" si="158"/>
        <v>31.500000000000004</v>
      </c>
      <c r="AK161" s="4">
        <f t="shared" si="159"/>
        <v>36</v>
      </c>
      <c r="AL161" s="15">
        <f t="shared" si="160"/>
        <v>25.359954005647989</v>
      </c>
      <c r="AM161" s="7">
        <f t="shared" si="161"/>
        <v>26.138101489062922</v>
      </c>
      <c r="AN161" s="7">
        <f t="shared" si="213"/>
        <v>25.359954005647989</v>
      </c>
      <c r="AO161" s="15">
        <f t="shared" si="162"/>
        <v>25.518807037458195</v>
      </c>
      <c r="AP161" s="17">
        <f t="shared" si="163"/>
        <v>24.940057526271087</v>
      </c>
      <c r="AQ161" s="15">
        <f t="shared" si="164"/>
        <v>24.940057526271087</v>
      </c>
      <c r="AR161" s="15">
        <f t="shared" si="165"/>
        <v>24.940057526271087</v>
      </c>
      <c r="AS161" s="15"/>
      <c r="AT161" s="12">
        <f t="shared" si="200"/>
        <v>121.50000000000003</v>
      </c>
      <c r="AU161" s="12">
        <f t="shared" si="166"/>
        <v>70.804131383238143</v>
      </c>
      <c r="AV161" s="12">
        <f t="shared" si="167"/>
        <v>70.804131383238143</v>
      </c>
      <c r="AW161" s="12">
        <f t="shared" si="168"/>
        <v>70.804131383238143</v>
      </c>
      <c r="AX161" s="8"/>
      <c r="AY161" s="13">
        <f>INDEX(Klima!$B$1:$E$520,MATCH(Vandbalance!$F161,Klima!$B$1:$B$520,0),MATCH(Vandbalance!$AY$11,Klima!$B$1:$E$1,0))</f>
        <v>0.39</v>
      </c>
      <c r="AZ161" s="13">
        <f t="shared" si="201"/>
        <v>-0.39</v>
      </c>
      <c r="BA161" s="13">
        <f t="shared" si="169"/>
        <v>0.15885303181020494</v>
      </c>
      <c r="BC161" s="16">
        <f>INDEX(Klima!$B$1:$E$520,MATCH(Vandbalance!$F161,Klima!$B$1:$B$520,0),MATCH($BC$11,Klima!$B$1:$E$1,0))</f>
        <v>0.93544304370880105</v>
      </c>
      <c r="BD161" s="16"/>
      <c r="BE161" s="16">
        <f t="shared" si="170"/>
        <v>0.57874951118710971</v>
      </c>
      <c r="BF161" s="16">
        <f t="shared" si="171"/>
        <v>0.35669353252169134</v>
      </c>
      <c r="BG161" s="16">
        <f t="shared" si="172"/>
        <v>0.35669353252169134</v>
      </c>
      <c r="BH161" s="16">
        <f t="shared" si="173"/>
        <v>0</v>
      </c>
      <c r="BI161" s="2"/>
      <c r="BJ161" s="16">
        <f t="shared" si="174"/>
        <v>0.57874951118710971</v>
      </c>
      <c r="BK161" s="5">
        <f t="shared" si="202"/>
        <v>9.1098053106067791</v>
      </c>
      <c r="BL161" s="5">
        <f t="shared" si="175"/>
        <v>9.1098053106067791</v>
      </c>
      <c r="BM161" s="5">
        <f t="shared" si="176"/>
        <v>87.262646064751209</v>
      </c>
      <c r="BN161" s="5">
        <f t="shared" si="203"/>
        <v>4.9512954661635793E-2</v>
      </c>
      <c r="BO161" s="5">
        <f t="shared" si="177"/>
        <v>96.322938420696346</v>
      </c>
      <c r="BP161" s="5">
        <f t="shared" si="178"/>
        <v>9.1098053106067791</v>
      </c>
      <c r="BQ161" s="5"/>
      <c r="BR161" s="16">
        <f t="shared" si="179"/>
        <v>0.35669353252169134</v>
      </c>
      <c r="BS161" s="5">
        <f t="shared" si="180"/>
        <v>0.35669353252169134</v>
      </c>
      <c r="BT161" s="5"/>
      <c r="BU161" s="13">
        <f t="shared" si="181"/>
        <v>0</v>
      </c>
      <c r="BV161" s="5">
        <f t="shared" si="182"/>
        <v>0</v>
      </c>
      <c r="BW161" s="5"/>
      <c r="BX161" s="13">
        <f t="shared" si="183"/>
        <v>0.35669353252169134</v>
      </c>
      <c r="BY161" s="5"/>
      <c r="BZ161" s="16">
        <f t="shared" si="184"/>
        <v>0</v>
      </c>
      <c r="CA161" s="16"/>
      <c r="CB161" s="29">
        <f t="shared" si="185"/>
        <v>0</v>
      </c>
      <c r="CC161" s="28">
        <f t="shared" si="186"/>
        <v>0</v>
      </c>
      <c r="CD161" s="28"/>
      <c r="CE161" s="16">
        <f t="shared" si="187"/>
        <v>0</v>
      </c>
      <c r="CF161" s="31">
        <f t="shared" si="188"/>
        <v>24.940057526271087</v>
      </c>
      <c r="CG161" s="20"/>
      <c r="CH161" s="16">
        <f t="shared" si="189"/>
        <v>0</v>
      </c>
      <c r="CI161" s="2">
        <f t="shared" si="204"/>
        <v>0</v>
      </c>
      <c r="CJ161" s="5"/>
      <c r="CK161" s="13">
        <f t="shared" si="190"/>
        <v>0.93544304370880105</v>
      </c>
      <c r="CL161" s="13"/>
      <c r="CM161" s="13">
        <f t="shared" si="205"/>
        <v>0</v>
      </c>
      <c r="CN161" s="5">
        <f t="shared" si="191"/>
        <v>0</v>
      </c>
      <c r="CO161" s="5">
        <f t="shared" si="192"/>
        <v>0</v>
      </c>
      <c r="CP161" s="5"/>
      <c r="CQ161" s="13">
        <f t="shared" si="206"/>
        <v>0</v>
      </c>
      <c r="CR161" s="5">
        <f t="shared" si="193"/>
        <v>0</v>
      </c>
      <c r="CS161" s="5">
        <f t="shared" si="194"/>
        <v>0</v>
      </c>
      <c r="CT161" s="5"/>
      <c r="CU161" t="e">
        <f>INDEX(Tilladeligt_underskud,MATCH('Afgrødemodel 1'!$AU$2,Konstanter!$A$75:$A$90,0),MATCH('Afgrødemodel 1'!M157,Konstanter!$B$73:$F$73,0))</f>
        <v>#N/A</v>
      </c>
      <c r="CV161" t="e">
        <f>INDEX(Utilladeligt_underskud,MATCH('Afgrødemodel 1'!$AU$2,Konstanter!$I$75:$I$90,0),MATCH('Afgrødemodel 1'!M157,Konstanter!$J$73:$N$73,0))</f>
        <v>#N/A</v>
      </c>
      <c r="CW161" t="e">
        <f t="shared" si="207"/>
        <v>#N/A</v>
      </c>
      <c r="CX161" t="e">
        <f t="shared" si="208"/>
        <v>#N/A</v>
      </c>
      <c r="CY161" s="8">
        <f t="shared" si="209"/>
        <v>6.5599424737289169</v>
      </c>
      <c r="CZ161" s="8">
        <f t="shared" si="210"/>
        <v>57.255811090490795</v>
      </c>
      <c r="DA161" s="8">
        <f t="shared" si="211"/>
        <v>57.255811090490795</v>
      </c>
    </row>
    <row r="162" spans="4:105" x14ac:dyDescent="0.2">
      <c r="D162" s="18">
        <f t="shared" si="212"/>
        <v>43339</v>
      </c>
      <c r="E162" s="18" t="str">
        <f>IF(G162=1,'Ark4'!$C$4,IF(G162=2,'Ark4'!$C$5,IF(G162=3,'Ark4'!$C$6,IF(G162=4,'Ark4'!$C$7,""))))</f>
        <v>Efterafgrøde</v>
      </c>
      <c r="F162" s="8">
        <f t="shared" si="195"/>
        <v>43339</v>
      </c>
      <c r="G162" s="2">
        <f>IF(AND($D162&gt;='Ark4'!$D$4,Vandbalance!$D162&lt;='Ark4'!$E$4),1,IF(AND(Vandbalance!$D162&gt;='Ark4'!$D$5,Vandbalance!$D162&lt;='Ark4'!$E$5),2,IF(AND(Vandbalance!$D162&gt;='Ark4'!$D$6,Vandbalance!$D162&lt;='Ark4'!$E$6),3,IF(AND(Vandbalance!$D162&gt;='Ark4'!$D$7,Vandbalance!$D162&lt;='Ark4'!$E$7),4,""))))</f>
        <v>3</v>
      </c>
      <c r="H162" s="2">
        <f t="shared" si="196"/>
        <v>0.90254498867975186</v>
      </c>
      <c r="I162" s="2">
        <f>IF(G162=1,VLOOKUP($D162,'Afgrødemodel 1'!$AA$10:$AB$405,2,FALSE),IF(G162=2,VLOOKUP($D162,'Afgrødemodel 2'!$AA$10:$AB$405,2,FALSE),IF(G162=3,VLOOKUP($D162,'Afgrødemodel 3'!$AA$10:$AB$405,2,FALSE),IF(G162=4,VLOOKUP($D162,'Afgrødemodel 4'!$AA$10:$AB$405,2,FALSE),""))))</f>
        <v>0.90254498867975186</v>
      </c>
      <c r="J162" s="2">
        <f>IF(G162=1,VLOOKUP($D162,'Afgrødemodel 1'!$AH$10:$AJ$405,3,FALSE),IF(G162=2,VLOOKUP($D162,'Afgrødemodel 2'!$AH$10:$AJ$405,3,FALSE),IF(G162=3,VLOOKUP($D162,'Afgrødemodel 3'!$AH$10:$AJ$405,3,FALSE),IF(G162=4,VLOOKUP($D162,'Afgrødemodel 4'!$AH$10:$AJ$405,3,FALSE),0))))</f>
        <v>0</v>
      </c>
      <c r="K162" s="2">
        <f>IF(G162=1,VLOOKUP($D162,'Afgrødemodel 1'!$AQ$10:$AR$405,2,FALSE),IF(G162=2,VLOOKUP($D162,'Afgrødemodel 2'!$AQ$10:$AR$405,2,FALSE),IF(G162=3,VLOOKUP($D162,'Afgrødemodel 3'!$AQ$10:$AR$405,2,FALSE),IF(G162=4,VLOOKUP($D162,'Afgrødemodel 4'!$AQ$10:$AR$405,2,FALSE),0))))</f>
        <v>165</v>
      </c>
      <c r="L162">
        <f>IF('Afgrødemodel 1'!$BB$4=0,300,'Afgrødemodel 1'!$BB$4)</f>
        <v>300</v>
      </c>
      <c r="M162">
        <f>IF(G162=1,MIN('Afgrødemodel 1'!$AW$44,'Afgrødemodel 1'!$AW$48),IF(G162=2,MIN('Afgrødemodel 2'!$AW$44,'Afgrødemodel 2'!$AW$48),IF(G162=3,MIN('Afgrødemodel 3'!$AW$44,'Afgrødemodel 3'!$AW$48),IF(G162=4,MIN('Afgrødemodel 4'!$AW$44,'Afgrødemodel 4'!$AW$48),""))))</f>
        <v>800</v>
      </c>
      <c r="N162" s="13">
        <f t="shared" si="143"/>
        <v>0</v>
      </c>
      <c r="O162" s="5">
        <f t="shared" si="144"/>
        <v>5.2278633940673798</v>
      </c>
      <c r="P162" s="13">
        <f t="shared" si="145"/>
        <v>5.2278633940673798</v>
      </c>
      <c r="Q162" s="13">
        <f t="shared" si="146"/>
        <v>5.2278633940673798</v>
      </c>
      <c r="R162" s="20"/>
      <c r="S162" s="13">
        <f t="shared" si="147"/>
        <v>0</v>
      </c>
      <c r="T162" s="13">
        <f t="shared" si="148"/>
        <v>5.2278633940673798</v>
      </c>
      <c r="U162" s="13">
        <f t="shared" si="149"/>
        <v>5.2278633940673798</v>
      </c>
      <c r="V162" s="5">
        <f t="shared" si="150"/>
        <v>5.2278633940673798</v>
      </c>
      <c r="W162" s="5"/>
      <c r="X162" s="10">
        <f t="shared" si="197"/>
        <v>10</v>
      </c>
      <c r="Y162" s="12">
        <f t="shared" si="151"/>
        <v>10</v>
      </c>
      <c r="Z162" s="8">
        <f t="shared" si="152"/>
        <v>14.253702356344078</v>
      </c>
      <c r="AA162" s="13">
        <f t="shared" si="198"/>
        <v>9.4557038824813375</v>
      </c>
      <c r="AB162" s="5">
        <f t="shared" si="153"/>
        <v>9.4557038824813375</v>
      </c>
      <c r="AC162" s="5"/>
      <c r="AD162" s="16">
        <f t="shared" si="154"/>
        <v>0.45127249433987593</v>
      </c>
      <c r="AE162" s="10">
        <f t="shared" si="199"/>
        <v>0.45127249433987593</v>
      </c>
      <c r="AF162">
        <f t="shared" si="155"/>
        <v>6.2234320059259183</v>
      </c>
      <c r="AG162" s="13">
        <f t="shared" si="156"/>
        <v>6.0125568149737685E-2</v>
      </c>
      <c r="AH162" s="13"/>
      <c r="AI162" s="14">
        <f t="shared" si="157"/>
        <v>34.650000000000006</v>
      </c>
      <c r="AJ162" s="4">
        <f t="shared" si="158"/>
        <v>34.650000000000006</v>
      </c>
      <c r="AK162" s="4">
        <f t="shared" si="159"/>
        <v>38.700000000000003</v>
      </c>
      <c r="AL162" s="15">
        <f t="shared" si="160"/>
        <v>26.775720191762446</v>
      </c>
      <c r="AM162" s="7">
        <f t="shared" si="161"/>
        <v>27.434063278898197</v>
      </c>
      <c r="AN162" s="7">
        <f t="shared" si="213"/>
        <v>26.775720191762446</v>
      </c>
      <c r="AO162" s="15">
        <f t="shared" si="162"/>
        <v>32.547879703348485</v>
      </c>
      <c r="AP162" s="17">
        <f t="shared" si="163"/>
        <v>32.003583585829823</v>
      </c>
      <c r="AQ162" s="15">
        <f t="shared" si="164"/>
        <v>32.003583585829823</v>
      </c>
      <c r="AR162" s="15">
        <f t="shared" si="165"/>
        <v>32.003583585829823</v>
      </c>
      <c r="AS162" s="15"/>
      <c r="AT162" s="12">
        <f t="shared" si="200"/>
        <v>118.35000000000002</v>
      </c>
      <c r="AU162" s="12">
        <f t="shared" si="166"/>
        <v>68.968468717746788</v>
      </c>
      <c r="AV162" s="12">
        <f t="shared" si="167"/>
        <v>68.968468717746788</v>
      </c>
      <c r="AW162" s="12">
        <f>AV162+CM162-CQ162</f>
        <v>68.968468717746788</v>
      </c>
      <c r="AX162" s="8"/>
      <c r="AY162" s="13">
        <f>INDEX(Klima!$B$1:$E$520,MATCH(Vandbalance!$F162,Klima!$B$1:$B$520,0),MATCH(Vandbalance!$AY$11,Klima!$B$1:$E$1,0))</f>
        <v>6.18</v>
      </c>
      <c r="AZ162" s="13">
        <f t="shared" si="201"/>
        <v>-6.18</v>
      </c>
      <c r="BA162" s="13">
        <f t="shared" si="169"/>
        <v>5.7721595115860422</v>
      </c>
      <c r="BC162" s="16">
        <f>INDEX(Klima!$B$1:$E$520,MATCH(Vandbalance!$F162,Klima!$B$1:$B$520,0),MATCH($BC$11,Klima!$B$1:$E$1,0))</f>
        <v>0.93544304370880105</v>
      </c>
      <c r="BD162" s="16"/>
      <c r="BE162" s="16">
        <f t="shared" si="170"/>
        <v>0.5442961175186628</v>
      </c>
      <c r="BF162" s="16">
        <f t="shared" si="171"/>
        <v>0.39114692619013824</v>
      </c>
      <c r="BG162" s="16">
        <f t="shared" si="172"/>
        <v>0.39114692619013824</v>
      </c>
      <c r="BH162" s="16">
        <f t="shared" si="173"/>
        <v>0</v>
      </c>
      <c r="BI162" s="2"/>
      <c r="BJ162" s="16">
        <f t="shared" si="174"/>
        <v>0.5442961175186628</v>
      </c>
      <c r="BK162" s="5">
        <f t="shared" si="202"/>
        <v>10.048835287387341</v>
      </c>
      <c r="BL162" s="5">
        <f t="shared" si="175"/>
        <v>10.048835287387341</v>
      </c>
      <c r="BM162" s="5">
        <f t="shared" si="176"/>
        <v>91.516348421095273</v>
      </c>
      <c r="BN162" s="5">
        <f t="shared" si="203"/>
        <v>4.883528738734054E-2</v>
      </c>
      <c r="BO162" s="5">
        <f t="shared" si="177"/>
        <v>101.51634842109527</v>
      </c>
      <c r="BP162" s="5">
        <f t="shared" si="178"/>
        <v>10.048835287387341</v>
      </c>
      <c r="BQ162" s="5"/>
      <c r="BR162" s="16">
        <f t="shared" si="179"/>
        <v>0.39114692619013824</v>
      </c>
      <c r="BS162" s="5">
        <f t="shared" si="180"/>
        <v>0.39114692619013824</v>
      </c>
      <c r="BT162" s="5"/>
      <c r="BU162" s="13">
        <f t="shared" si="181"/>
        <v>0</v>
      </c>
      <c r="BV162" s="5">
        <f t="shared" si="182"/>
        <v>0</v>
      </c>
      <c r="BW162" s="5"/>
      <c r="BX162" s="13">
        <f t="shared" si="183"/>
        <v>0.39114692619013824</v>
      </c>
      <c r="BY162" s="5"/>
      <c r="BZ162" s="16">
        <f t="shared" si="184"/>
        <v>0</v>
      </c>
      <c r="CA162" s="16"/>
      <c r="CB162" s="29">
        <f t="shared" si="185"/>
        <v>0</v>
      </c>
      <c r="CC162" s="28">
        <f t="shared" si="186"/>
        <v>5.2278633940673798</v>
      </c>
      <c r="CD162" s="28"/>
      <c r="CE162" s="16">
        <f t="shared" si="187"/>
        <v>0</v>
      </c>
      <c r="CF162" s="31">
        <f t="shared" si="188"/>
        <v>32.003583585829823</v>
      </c>
      <c r="CG162" s="20"/>
      <c r="CH162" s="16">
        <f t="shared" si="189"/>
        <v>0</v>
      </c>
      <c r="CI162" s="2">
        <f t="shared" si="204"/>
        <v>0</v>
      </c>
      <c r="CJ162" s="5"/>
      <c r="CK162" s="13">
        <f t="shared" si="190"/>
        <v>0.93544304370880105</v>
      </c>
      <c r="CL162" s="13"/>
      <c r="CM162" s="13">
        <f t="shared" si="205"/>
        <v>0</v>
      </c>
      <c r="CN162" s="5">
        <f t="shared" si="191"/>
        <v>0</v>
      </c>
      <c r="CO162" s="5">
        <f t="shared" si="192"/>
        <v>0</v>
      </c>
      <c r="CP162" s="5"/>
      <c r="CQ162" s="13">
        <f t="shared" si="206"/>
        <v>0</v>
      </c>
      <c r="CR162" s="5">
        <f t="shared" si="193"/>
        <v>0</v>
      </c>
      <c r="CS162" s="5">
        <f t="shared" si="194"/>
        <v>0</v>
      </c>
      <c r="CT162" s="5"/>
      <c r="CU162" t="e">
        <f>INDEX(Tilladeligt_underskud,MATCH('Afgrødemodel 1'!$AU$2,Konstanter!$A$75:$A$90,0),MATCH('Afgrødemodel 1'!M158,Konstanter!$B$73:$F$73,0))</f>
        <v>#N/A</v>
      </c>
      <c r="CV162" t="e">
        <f>INDEX(Utilladeligt_underskud,MATCH('Afgrødemodel 1'!$AU$2,Konstanter!$I$75:$I$90,0),MATCH('Afgrødemodel 1'!M158,Konstanter!$J$73:$N$73,0))</f>
        <v>#N/A</v>
      </c>
      <c r="CW162" t="e">
        <f t="shared" si="207"/>
        <v>#N/A</v>
      </c>
      <c r="CX162" t="e">
        <f t="shared" si="208"/>
        <v>#N/A</v>
      </c>
      <c r="CY162" s="8">
        <f t="shared" si="209"/>
        <v>2.6464164141701829</v>
      </c>
      <c r="CZ162" s="8">
        <f t="shared" si="210"/>
        <v>52.027947696423411</v>
      </c>
      <c r="DA162" s="8">
        <f t="shared" si="211"/>
        <v>52.027947696423411</v>
      </c>
    </row>
    <row r="163" spans="4:105" x14ac:dyDescent="0.2">
      <c r="D163" s="18">
        <f t="shared" si="212"/>
        <v>43340</v>
      </c>
      <c r="E163" s="18" t="str">
        <f>IF(G163=1,'Ark4'!$C$4,IF(G163=2,'Ark4'!$C$5,IF(G163=3,'Ark4'!$C$6,IF(G163=4,'Ark4'!$C$7,""))))</f>
        <v>Efterafgrøde</v>
      </c>
      <c r="F163" s="8">
        <f t="shared" si="195"/>
        <v>43340</v>
      </c>
      <c r="G163" s="2">
        <f>IF(AND($D163&gt;='Ark4'!$D$4,Vandbalance!$D163&lt;='Ark4'!$E$4),1,IF(AND(Vandbalance!$D163&gt;='Ark4'!$D$5,Vandbalance!$D163&lt;='Ark4'!$E$5),2,IF(AND(Vandbalance!$D163&gt;='Ark4'!$D$6,Vandbalance!$D163&lt;='Ark4'!$E$6),3,IF(AND(Vandbalance!$D163&gt;='Ark4'!$D$7,Vandbalance!$D163&lt;='Ark4'!$E$7),4,""))))</f>
        <v>3</v>
      </c>
      <c r="H163" s="2">
        <f t="shared" si="196"/>
        <v>1.0217880298537183</v>
      </c>
      <c r="I163" s="2">
        <f>IF(G163=1,VLOOKUP($D163,'Afgrødemodel 1'!$AA$10:$AB$405,2,FALSE),IF(G163=2,VLOOKUP($D163,'Afgrødemodel 2'!$AA$10:$AB$405,2,FALSE),IF(G163=3,VLOOKUP($D163,'Afgrødemodel 3'!$AA$10:$AB$405,2,FALSE),IF(G163=4,VLOOKUP($D163,'Afgrødemodel 4'!$AA$10:$AB$405,2,FALSE),""))))</f>
        <v>1.0217880298537183</v>
      </c>
      <c r="J163" s="2">
        <f>IF(G163=1,VLOOKUP($D163,'Afgrødemodel 1'!$AH$10:$AJ$405,3,FALSE),IF(G163=2,VLOOKUP($D163,'Afgrødemodel 2'!$AH$10:$AJ$405,3,FALSE),IF(G163=3,VLOOKUP($D163,'Afgrødemodel 3'!$AH$10:$AJ$405,3,FALSE),IF(G163=4,VLOOKUP($D163,'Afgrødemodel 4'!$AH$10:$AJ$405,3,FALSE),0))))</f>
        <v>0</v>
      </c>
      <c r="K163" s="2">
        <f>IF(G163=1,VLOOKUP($D163,'Afgrødemodel 1'!$AQ$10:$AR$405,2,FALSE),IF(G163=2,VLOOKUP($D163,'Afgrødemodel 2'!$AQ$10:$AR$405,2,FALSE),IF(G163=3,VLOOKUP($D163,'Afgrødemodel 3'!$AQ$10:$AR$405,2,FALSE),IF(G163=4,VLOOKUP($D163,'Afgrødemodel 4'!$AQ$10:$AR$405,2,FALSE),0))))</f>
        <v>180</v>
      </c>
      <c r="L163">
        <f>IF('Afgrødemodel 1'!$BB$4=0,300,'Afgrødemodel 1'!$BB$4)</f>
        <v>300</v>
      </c>
      <c r="M163">
        <f>IF(G163=1,MIN('Afgrødemodel 1'!$AW$44,'Afgrødemodel 1'!$AW$48),IF(G163=2,MIN('Afgrødemodel 2'!$AW$44,'Afgrødemodel 2'!$AW$48),IF(G163=3,MIN('Afgrødemodel 3'!$AW$44,'Afgrødemodel 3'!$AW$48),IF(G163=4,MIN('Afgrødemodel 4'!$AW$44,'Afgrødemodel 4'!$AW$48),""))))</f>
        <v>800</v>
      </c>
      <c r="N163" s="13">
        <f t="shared" si="143"/>
        <v>5.2278633940673798</v>
      </c>
      <c r="O163" s="5">
        <f t="shared" si="144"/>
        <v>0</v>
      </c>
      <c r="P163" s="13">
        <f t="shared" si="145"/>
        <v>5.2278633940673798</v>
      </c>
      <c r="Q163" s="13">
        <f t="shared" si="146"/>
        <v>5.2278633940673798</v>
      </c>
      <c r="R163" s="20"/>
      <c r="S163" s="13">
        <f t="shared" si="147"/>
        <v>5.2278633940673798</v>
      </c>
      <c r="T163" s="13">
        <f t="shared" si="148"/>
        <v>4.9618211716639031</v>
      </c>
      <c r="U163" s="13">
        <f t="shared" si="149"/>
        <v>4.9618211716639031</v>
      </c>
      <c r="V163" s="5">
        <f t="shared" si="150"/>
        <v>4.9618211716639031</v>
      </c>
      <c r="W163" s="5"/>
      <c r="X163" s="10">
        <f t="shared" si="197"/>
        <v>10</v>
      </c>
      <c r="Y163" s="12">
        <f t="shared" si="151"/>
        <v>9.4557038824813375</v>
      </c>
      <c r="Z163" s="8">
        <f t="shared" si="152"/>
        <v>9.4557038824813375</v>
      </c>
      <c r="AA163" s="13">
        <f t="shared" si="198"/>
        <v>9.18966166007786</v>
      </c>
      <c r="AB163" s="5">
        <f t="shared" si="153"/>
        <v>9.18966166007786</v>
      </c>
      <c r="AC163" s="5"/>
      <c r="AD163" s="16">
        <f t="shared" si="154"/>
        <v>0.51089401492685915</v>
      </c>
      <c r="AE163" s="10">
        <f t="shared" si="199"/>
        <v>0.25012556814973769</v>
      </c>
      <c r="AF163">
        <f t="shared" si="155"/>
        <v>0.25012556814973769</v>
      </c>
      <c r="AG163" s="13">
        <f t="shared" si="156"/>
        <v>2.5028557440879812E-2</v>
      </c>
      <c r="AH163" s="13"/>
      <c r="AI163" s="14">
        <f t="shared" si="157"/>
        <v>37.800000000000004</v>
      </c>
      <c r="AJ163" s="4">
        <f t="shared" si="158"/>
        <v>37.800000000000004</v>
      </c>
      <c r="AK163" s="4">
        <f t="shared" si="159"/>
        <v>41.400000000000006</v>
      </c>
      <c r="AL163" s="15">
        <f t="shared" si="160"/>
        <v>33.839246251321178</v>
      </c>
      <c r="AM163" s="7">
        <f t="shared" si="161"/>
        <v>34.913000275450713</v>
      </c>
      <c r="AN163" s="7">
        <f t="shared" si="213"/>
        <v>33.839246251321178</v>
      </c>
      <c r="AO163" s="15">
        <f t="shared" si="162"/>
        <v>33.839246251321178</v>
      </c>
      <c r="AP163" s="17">
        <f t="shared" si="163"/>
        <v>33.573204028917701</v>
      </c>
      <c r="AQ163" s="15">
        <f t="shared" si="164"/>
        <v>33.573204028917701</v>
      </c>
      <c r="AR163" s="15">
        <f t="shared" si="165"/>
        <v>33.573204028917701</v>
      </c>
      <c r="AS163" s="15"/>
      <c r="AT163" s="12">
        <f t="shared" si="200"/>
        <v>115.20000000000002</v>
      </c>
      <c r="AU163" s="12">
        <f t="shared" si="166"/>
        <v>67.132806052255432</v>
      </c>
      <c r="AV163" s="12">
        <f t="shared" si="167"/>
        <v>67.132806052255432</v>
      </c>
      <c r="AW163" s="12">
        <f t="shared" si="168"/>
        <v>67.132806052255432</v>
      </c>
      <c r="AX163" s="8"/>
      <c r="AY163" s="13">
        <f>INDEX(Klima!$B$1:$E$520,MATCH(Vandbalance!$F163,Klima!$B$1:$B$520,0),MATCH(Vandbalance!$AY$11,Klima!$B$1:$E$1,0))</f>
        <v>0.19</v>
      </c>
      <c r="AZ163" s="13">
        <f t="shared" si="201"/>
        <v>-0.19</v>
      </c>
      <c r="BA163" s="13">
        <f t="shared" si="169"/>
        <v>0</v>
      </c>
      <c r="BC163" s="16">
        <f>INDEX(Klima!$B$1:$E$520,MATCH(Vandbalance!$F163,Klima!$B$1:$B$520,0),MATCH($BC$11,Klima!$B$1:$E$1,0))</f>
        <v>0.49113923311233498</v>
      </c>
      <c r="BD163" s="16"/>
      <c r="BE163" s="16">
        <f t="shared" si="170"/>
        <v>0.26604222240347708</v>
      </c>
      <c r="BF163" s="16">
        <f t="shared" si="171"/>
        <v>0.22509701070885788</v>
      </c>
      <c r="BG163" s="16">
        <f t="shared" si="172"/>
        <v>0.22509701070885788</v>
      </c>
      <c r="BH163" s="16">
        <f t="shared" si="173"/>
        <v>0</v>
      </c>
      <c r="BI163" s="2"/>
      <c r="BJ163" s="16">
        <f t="shared" si="174"/>
        <v>0.26604222240347708</v>
      </c>
      <c r="BK163" s="5">
        <f t="shared" si="202"/>
        <v>9.4795736988736898</v>
      </c>
      <c r="BL163" s="5">
        <f t="shared" si="175"/>
        <v>9.4795736988736898</v>
      </c>
      <c r="BM163" s="5">
        <f t="shared" si="176"/>
        <v>91.516348421095273</v>
      </c>
      <c r="BN163" s="5">
        <f t="shared" si="203"/>
        <v>2.386981639235208E-2</v>
      </c>
      <c r="BO163" s="5">
        <f t="shared" si="177"/>
        <v>100.97205230357662</v>
      </c>
      <c r="BP163" s="5">
        <f t="shared" si="178"/>
        <v>9.4795736988736898</v>
      </c>
      <c r="BQ163" s="5"/>
      <c r="BR163" s="16">
        <f t="shared" si="179"/>
        <v>0.22509701070885788</v>
      </c>
      <c r="BS163" s="5">
        <f t="shared" si="180"/>
        <v>0.22509701070885788</v>
      </c>
      <c r="BT163" s="5"/>
      <c r="BU163" s="13">
        <f t="shared" si="181"/>
        <v>0</v>
      </c>
      <c r="BV163" s="5">
        <f t="shared" si="182"/>
        <v>0</v>
      </c>
      <c r="BW163" s="5"/>
      <c r="BX163" s="13">
        <f t="shared" si="183"/>
        <v>0.22509701070885788</v>
      </c>
      <c r="BY163" s="5"/>
      <c r="BZ163" s="16">
        <f t="shared" si="184"/>
        <v>0</v>
      </c>
      <c r="CA163" s="16"/>
      <c r="CB163" s="29">
        <f t="shared" si="185"/>
        <v>0</v>
      </c>
      <c r="CC163" s="28">
        <f t="shared" si="186"/>
        <v>4.9618211716639031</v>
      </c>
      <c r="CD163" s="28"/>
      <c r="CE163" s="16">
        <f t="shared" si="187"/>
        <v>0</v>
      </c>
      <c r="CF163" s="31">
        <f t="shared" si="188"/>
        <v>33.573204028917701</v>
      </c>
      <c r="CG163" s="20"/>
      <c r="CH163" s="16">
        <f t="shared" si="189"/>
        <v>0</v>
      </c>
      <c r="CI163" s="2">
        <f t="shared" si="204"/>
        <v>0</v>
      </c>
      <c r="CJ163" s="5"/>
      <c r="CK163" s="13">
        <f t="shared" si="190"/>
        <v>0.49113923311233498</v>
      </c>
      <c r="CL163" s="13"/>
      <c r="CM163" s="13">
        <f t="shared" si="205"/>
        <v>0</v>
      </c>
      <c r="CN163" s="5">
        <f t="shared" si="191"/>
        <v>0</v>
      </c>
      <c r="CO163" s="5">
        <f t="shared" si="192"/>
        <v>0</v>
      </c>
      <c r="CP163" s="5"/>
      <c r="CQ163" s="13">
        <f t="shared" si="206"/>
        <v>0</v>
      </c>
      <c r="CR163" s="5">
        <f t="shared" si="193"/>
        <v>0</v>
      </c>
      <c r="CS163" s="5">
        <f t="shared" si="194"/>
        <v>0</v>
      </c>
      <c r="CT163" s="5"/>
      <c r="CU163" t="e">
        <f>INDEX(Tilladeligt_underskud,MATCH('Afgrødemodel 1'!$AU$2,Konstanter!$A$75:$A$90,0),MATCH('Afgrødemodel 1'!M159,Konstanter!$B$73:$F$73,0))</f>
        <v>#N/A</v>
      </c>
      <c r="CV163" t="e">
        <f>INDEX(Utilladeligt_underskud,MATCH('Afgrødemodel 1'!$AU$2,Konstanter!$I$75:$I$90,0),MATCH('Afgrødemodel 1'!M159,Konstanter!$J$73:$N$73,0))</f>
        <v>#N/A</v>
      </c>
      <c r="CW163" t="e">
        <f t="shared" si="207"/>
        <v>#N/A</v>
      </c>
      <c r="CX163" t="e">
        <f t="shared" si="208"/>
        <v>#N/A</v>
      </c>
      <c r="CY163" s="8">
        <f t="shared" si="209"/>
        <v>4.2267959710823035</v>
      </c>
      <c r="CZ163" s="8">
        <f t="shared" si="210"/>
        <v>52.293989918826895</v>
      </c>
      <c r="DA163" s="8">
        <f t="shared" si="211"/>
        <v>52.293989918826895</v>
      </c>
    </row>
    <row r="164" spans="4:105" x14ac:dyDescent="0.2">
      <c r="D164" s="18">
        <f t="shared" si="212"/>
        <v>43341</v>
      </c>
      <c r="E164" s="18" t="str">
        <f>IF(G164=1,'Ark4'!$C$4,IF(G164=2,'Ark4'!$C$5,IF(G164=3,'Ark4'!$C$6,IF(G164=4,'Ark4'!$C$7,""))))</f>
        <v>Efterafgrøde</v>
      </c>
      <c r="F164" s="8">
        <f t="shared" si="195"/>
        <v>43341</v>
      </c>
      <c r="G164" s="2">
        <f>IF(AND($D164&gt;='Ark4'!$D$4,Vandbalance!$D164&lt;='Ark4'!$E$4),1,IF(AND(Vandbalance!$D164&gt;='Ark4'!$D$5,Vandbalance!$D164&lt;='Ark4'!$E$5),2,IF(AND(Vandbalance!$D164&gt;='Ark4'!$D$6,Vandbalance!$D164&lt;='Ark4'!$E$6),3,IF(AND(Vandbalance!$D164&gt;='Ark4'!$D$7,Vandbalance!$D164&lt;='Ark4'!$E$7),4,""))))</f>
        <v>3</v>
      </c>
      <c r="H164" s="2">
        <f t="shared" si="196"/>
        <v>1.1494087460194991</v>
      </c>
      <c r="I164" s="2">
        <f>IF(G164=1,VLOOKUP($D164,'Afgrødemodel 1'!$AA$10:$AB$405,2,FALSE),IF(G164=2,VLOOKUP($D164,'Afgrødemodel 2'!$AA$10:$AB$405,2,FALSE),IF(G164=3,VLOOKUP($D164,'Afgrødemodel 3'!$AA$10:$AB$405,2,FALSE),IF(G164=4,VLOOKUP($D164,'Afgrødemodel 4'!$AA$10:$AB$405,2,FALSE),""))))</f>
        <v>1.1494087460194991</v>
      </c>
      <c r="J164" s="2">
        <f>IF(G164=1,VLOOKUP($D164,'Afgrødemodel 1'!$AH$10:$AJ$405,3,FALSE),IF(G164=2,VLOOKUP($D164,'Afgrødemodel 2'!$AH$10:$AJ$405,3,FALSE),IF(G164=3,VLOOKUP($D164,'Afgrødemodel 3'!$AH$10:$AJ$405,3,FALSE),IF(G164=4,VLOOKUP($D164,'Afgrødemodel 4'!$AH$10:$AJ$405,3,FALSE),0))))</f>
        <v>0</v>
      </c>
      <c r="K164" s="2">
        <f>IF(G164=1,VLOOKUP($D164,'Afgrødemodel 1'!$AQ$10:$AR$405,2,FALSE),IF(G164=2,VLOOKUP($D164,'Afgrødemodel 2'!$AQ$10:$AR$405,2,FALSE),IF(G164=3,VLOOKUP($D164,'Afgrødemodel 3'!$AQ$10:$AR$405,2,FALSE),IF(G164=4,VLOOKUP($D164,'Afgrødemodel 4'!$AQ$10:$AR$405,2,FALSE),0))))</f>
        <v>195</v>
      </c>
      <c r="L164">
        <f>IF('Afgrødemodel 1'!$BB$4=0,300,'Afgrødemodel 1'!$BB$4)</f>
        <v>300</v>
      </c>
      <c r="M164">
        <f>IF(G164=1,MIN('Afgrødemodel 1'!$AW$44,'Afgrødemodel 1'!$AW$48),IF(G164=2,MIN('Afgrødemodel 2'!$AW$44,'Afgrødemodel 2'!$AW$48),IF(G164=3,MIN('Afgrødemodel 3'!$AW$44,'Afgrødemodel 3'!$AW$48),IF(G164=4,MIN('Afgrødemodel 4'!$AW$44,'Afgrødemodel 4'!$AW$48),""))))</f>
        <v>800</v>
      </c>
      <c r="N164" s="13">
        <f t="shared" si="143"/>
        <v>5.2278633940673798</v>
      </c>
      <c r="O164" s="5">
        <f t="shared" si="144"/>
        <v>0</v>
      </c>
      <c r="P164" s="13">
        <f t="shared" si="145"/>
        <v>5.2278633940673798</v>
      </c>
      <c r="Q164" s="13">
        <f t="shared" si="146"/>
        <v>0</v>
      </c>
      <c r="R164" s="20"/>
      <c r="S164" s="13">
        <f t="shared" si="147"/>
        <v>4.9618211716639031</v>
      </c>
      <c r="T164" s="13">
        <f t="shared" si="148"/>
        <v>4.7109441009633857</v>
      </c>
      <c r="U164" s="13">
        <f t="shared" si="149"/>
        <v>0</v>
      </c>
      <c r="V164" s="5">
        <f t="shared" si="150"/>
        <v>4.4867497291047824</v>
      </c>
      <c r="W164" s="5"/>
      <c r="X164" s="10">
        <f t="shared" si="197"/>
        <v>10</v>
      </c>
      <c r="Y164" s="12">
        <f t="shared" si="151"/>
        <v>9.18966166007786</v>
      </c>
      <c r="Z164" s="8">
        <f t="shared" si="152"/>
        <v>9.18966166007786</v>
      </c>
      <c r="AA164" s="13">
        <f t="shared" si="198"/>
        <v>8.9387845893773434</v>
      </c>
      <c r="AB164" s="5">
        <f t="shared" si="153"/>
        <v>8.9387845893773434</v>
      </c>
      <c r="AC164" s="5"/>
      <c r="AD164" s="16">
        <f t="shared" si="154"/>
        <v>0.57470437300974953</v>
      </c>
      <c r="AE164" s="10">
        <f t="shared" si="199"/>
        <v>2.5028557440879812E-2</v>
      </c>
      <c r="AF164">
        <f t="shared" si="155"/>
        <v>2.5028557440879812E-2</v>
      </c>
      <c r="AG164" s="13">
        <f t="shared" si="156"/>
        <v>0</v>
      </c>
      <c r="AH164" s="13"/>
      <c r="AI164" s="14">
        <f t="shared" si="157"/>
        <v>40.950000000000003</v>
      </c>
      <c r="AJ164" s="4">
        <f t="shared" si="158"/>
        <v>40.950000000000003</v>
      </c>
      <c r="AK164" s="4">
        <f t="shared" si="159"/>
        <v>44.100000000000009</v>
      </c>
      <c r="AL164" s="15">
        <f t="shared" si="160"/>
        <v>35.408866694409056</v>
      </c>
      <c r="AM164" s="7">
        <f t="shared" si="161"/>
        <v>36.370971031327507</v>
      </c>
      <c r="AN164" s="7">
        <f t="shared" si="213"/>
        <v>35.408866694409056</v>
      </c>
      <c r="AO164" s="15">
        <f t="shared" si="162"/>
        <v>35.408866694409056</v>
      </c>
      <c r="AP164" s="17">
        <f t="shared" si="163"/>
        <v>35.157989623708538</v>
      </c>
      <c r="AQ164" s="15">
        <f t="shared" si="164"/>
        <v>34.933795251849936</v>
      </c>
      <c r="AR164" s="15">
        <f t="shared" si="165"/>
        <v>34.933795251849936</v>
      </c>
      <c r="AS164" s="15"/>
      <c r="AT164" s="12">
        <f t="shared" si="200"/>
        <v>112.05000000000003</v>
      </c>
      <c r="AU164" s="12">
        <f>AW163-(AL164-AR163)</f>
        <v>65.297143386764077</v>
      </c>
      <c r="AV164" s="12">
        <f t="shared" si="167"/>
        <v>65.297143386764077</v>
      </c>
      <c r="AW164" s="12">
        <f t="shared" si="168"/>
        <v>65.297143386764077</v>
      </c>
      <c r="AX164" s="8"/>
      <c r="AY164" s="13">
        <f>INDEX(Klima!$B$1:$E$520,MATCH(Vandbalance!$F164,Klima!$B$1:$B$520,0),MATCH(Vandbalance!$AY$11,Klima!$B$1:$E$1,0))</f>
        <v>0</v>
      </c>
      <c r="AZ164" s="13">
        <f t="shared" si="201"/>
        <v>0</v>
      </c>
      <c r="BA164" s="13">
        <f t="shared" si="169"/>
        <v>0</v>
      </c>
      <c r="BC164" s="16">
        <f>INDEX(Klima!$B$1:$E$520,MATCH(Vandbalance!$F164,Klima!$B$1:$B$520,0),MATCH($BC$11,Klima!$B$1:$E$1,0))</f>
        <v>0.5</v>
      </c>
      <c r="BD164" s="16"/>
      <c r="BE164" s="16">
        <f t="shared" si="170"/>
        <v>0.25087707070051707</v>
      </c>
      <c r="BF164" s="16">
        <f t="shared" si="171"/>
        <v>0.24912292929948293</v>
      </c>
      <c r="BG164" s="16">
        <f t="shared" si="172"/>
        <v>0.24912292929948293</v>
      </c>
      <c r="BH164" s="16">
        <f t="shared" si="173"/>
        <v>0</v>
      </c>
      <c r="BI164" s="2"/>
      <c r="BJ164" s="16">
        <f t="shared" si="174"/>
        <v>0.25087707070051707</v>
      </c>
      <c r="BK164" s="5">
        <f t="shared" si="202"/>
        <v>9.2121708300906953</v>
      </c>
      <c r="BL164" s="5">
        <f t="shared" si="175"/>
        <v>9.2121708300906953</v>
      </c>
      <c r="BM164" s="5">
        <f t="shared" si="176"/>
        <v>91.516348421095273</v>
      </c>
      <c r="BN164" s="5">
        <f t="shared" si="203"/>
        <v>2.2509170012835557E-2</v>
      </c>
      <c r="BO164" s="5">
        <f t="shared" si="177"/>
        <v>100.70601008117313</v>
      </c>
      <c r="BP164" s="5">
        <f t="shared" si="178"/>
        <v>9.2121708300906953</v>
      </c>
      <c r="BQ164" s="5"/>
      <c r="BR164" s="16">
        <f t="shared" si="179"/>
        <v>2.5028557440879812E-2</v>
      </c>
      <c r="BS164" s="5">
        <f t="shared" si="180"/>
        <v>2.5028557440879812E-2</v>
      </c>
      <c r="BT164" s="5"/>
      <c r="BU164" s="13">
        <f t="shared" si="181"/>
        <v>0</v>
      </c>
      <c r="BV164" s="5">
        <f t="shared" si="182"/>
        <v>0</v>
      </c>
      <c r="BW164" s="5"/>
      <c r="BX164" s="13">
        <f t="shared" si="183"/>
        <v>2.5028557440879812E-2</v>
      </c>
      <c r="BY164" s="5"/>
      <c r="BZ164" s="16">
        <f t="shared" si="184"/>
        <v>0.22409437185860312</v>
      </c>
      <c r="CA164" s="16"/>
      <c r="CB164" s="29">
        <f t="shared" si="185"/>
        <v>0.22409437185860312</v>
      </c>
      <c r="CC164" s="28">
        <f t="shared" si="186"/>
        <v>4.7109441009633857</v>
      </c>
      <c r="CD164" s="28"/>
      <c r="CE164" s="16">
        <f t="shared" si="187"/>
        <v>0.22419437185860311</v>
      </c>
      <c r="CF164" s="31">
        <f t="shared" si="188"/>
        <v>35.157989623708538</v>
      </c>
      <c r="CG164" s="20"/>
      <c r="CH164" s="16">
        <f t="shared" si="189"/>
        <v>0.22419437185860311</v>
      </c>
      <c r="CI164" s="2">
        <f t="shared" si="204"/>
        <v>0.22419437185860311</v>
      </c>
      <c r="CJ164" s="5"/>
      <c r="CK164" s="13">
        <f t="shared" si="190"/>
        <v>0.50009999999999999</v>
      </c>
      <c r="CL164" s="13"/>
      <c r="CM164" s="13">
        <f t="shared" si="205"/>
        <v>0</v>
      </c>
      <c r="CN164" s="5">
        <f t="shared" si="191"/>
        <v>0</v>
      </c>
      <c r="CO164" s="5">
        <f t="shared" si="192"/>
        <v>0</v>
      </c>
      <c r="CP164" s="5"/>
      <c r="CQ164" s="13">
        <f t="shared" si="206"/>
        <v>0</v>
      </c>
      <c r="CR164" s="5">
        <f t="shared" si="193"/>
        <v>0</v>
      </c>
      <c r="CS164" s="5">
        <f t="shared" si="194"/>
        <v>0</v>
      </c>
      <c r="CT164" s="5"/>
      <c r="CU164" t="e">
        <f>INDEX(Tilladeligt_underskud,MATCH('Afgrødemodel 1'!$AU$2,Konstanter!$A$75:$A$90,0),MATCH('Afgrødemodel 1'!M160,Konstanter!$B$73:$F$73,0))</f>
        <v>#N/A</v>
      </c>
      <c r="CV164" t="e">
        <f>INDEX(Utilladeligt_underskud,MATCH('Afgrødemodel 1'!$AU$2,Konstanter!$I$75:$I$90,0),MATCH('Afgrødemodel 1'!M160,Konstanter!$J$73:$N$73,0))</f>
        <v>#N/A</v>
      </c>
      <c r="CW164" t="e">
        <f t="shared" si="207"/>
        <v>#N/A</v>
      </c>
      <c r="CX164" t="e">
        <f t="shared" si="208"/>
        <v>#N/A</v>
      </c>
      <c r="CY164" s="8">
        <f t="shared" si="209"/>
        <v>6.0162047481500665</v>
      </c>
      <c r="CZ164" s="8">
        <f t="shared" si="210"/>
        <v>52.769061361386008</v>
      </c>
      <c r="DA164" s="8">
        <f t="shared" si="211"/>
        <v>52.769061361386008</v>
      </c>
    </row>
    <row r="165" spans="4:105" x14ac:dyDescent="0.2">
      <c r="D165" s="18">
        <f t="shared" si="212"/>
        <v>43342</v>
      </c>
      <c r="E165" s="18" t="str">
        <f>IF(G165=1,'Ark4'!$C$4,IF(G165=2,'Ark4'!$C$5,IF(G165=3,'Ark4'!$C$6,IF(G165=4,'Ark4'!$C$7,""))))</f>
        <v>Efterafgrøde</v>
      </c>
      <c r="F165" s="8">
        <f t="shared" si="195"/>
        <v>43342</v>
      </c>
      <c r="G165" s="2">
        <f>IF(AND($D165&gt;='Ark4'!$D$4,Vandbalance!$D165&lt;='Ark4'!$E$4),1,IF(AND(Vandbalance!$D165&gt;='Ark4'!$D$5,Vandbalance!$D165&lt;='Ark4'!$E$5),2,IF(AND(Vandbalance!$D165&gt;='Ark4'!$D$6,Vandbalance!$D165&lt;='Ark4'!$E$6),3,IF(AND(Vandbalance!$D165&gt;='Ark4'!$D$7,Vandbalance!$D165&lt;='Ark4'!$E$7),4,""))))</f>
        <v>3</v>
      </c>
      <c r="H165" s="2">
        <f t="shared" si="196"/>
        <v>1.2886857176658491</v>
      </c>
      <c r="I165" s="2">
        <f>IF(G165=1,VLOOKUP($D165,'Afgrødemodel 1'!$AA$10:$AB$405,2,FALSE),IF(G165=2,VLOOKUP($D165,'Afgrødemodel 2'!$AA$10:$AB$405,2,FALSE),IF(G165=3,VLOOKUP($D165,'Afgrødemodel 3'!$AA$10:$AB$405,2,FALSE),IF(G165=4,VLOOKUP($D165,'Afgrødemodel 4'!$AA$10:$AB$405,2,FALSE),""))))</f>
        <v>1.2886857176658491</v>
      </c>
      <c r="J165" s="2">
        <f>IF(G165=1,VLOOKUP($D165,'Afgrødemodel 1'!$AH$10:$AJ$405,3,FALSE),IF(G165=2,VLOOKUP($D165,'Afgrødemodel 2'!$AH$10:$AJ$405,3,FALSE),IF(G165=3,VLOOKUP($D165,'Afgrødemodel 3'!$AH$10:$AJ$405,3,FALSE),IF(G165=4,VLOOKUP($D165,'Afgrødemodel 4'!$AH$10:$AJ$405,3,FALSE),0))))</f>
        <v>0</v>
      </c>
      <c r="K165" s="2">
        <f>IF(G165=1,VLOOKUP($D165,'Afgrødemodel 1'!$AQ$10:$AR$405,2,FALSE),IF(G165=2,VLOOKUP($D165,'Afgrødemodel 2'!$AQ$10:$AR$405,2,FALSE),IF(G165=3,VLOOKUP($D165,'Afgrødemodel 3'!$AQ$10:$AR$405,2,FALSE),IF(G165=4,VLOOKUP($D165,'Afgrødemodel 4'!$AQ$10:$AR$405,2,FALSE),0))))</f>
        <v>210</v>
      </c>
      <c r="L165">
        <f>IF('Afgrødemodel 1'!$BB$4=0,300,'Afgrødemodel 1'!$BB$4)</f>
        <v>300</v>
      </c>
      <c r="M165">
        <f>IF(G165=1,MIN('Afgrødemodel 1'!$AW$44,'Afgrødemodel 1'!$AW$48),IF(G165=2,MIN('Afgrødemodel 2'!$AW$44,'Afgrødemodel 2'!$AW$48),IF(G165=3,MIN('Afgrødemodel 3'!$AW$44,'Afgrødemodel 3'!$AW$48),IF(G165=4,MIN('Afgrødemodel 4'!$AW$44,'Afgrødemodel 4'!$AW$48),""))))</f>
        <v>800</v>
      </c>
      <c r="N165" s="13">
        <f t="shared" si="143"/>
        <v>0</v>
      </c>
      <c r="O165" s="5">
        <f t="shared" si="144"/>
        <v>4.2821085111131589</v>
      </c>
      <c r="P165" s="13">
        <f t="shared" si="145"/>
        <v>4.2821085111131589</v>
      </c>
      <c r="Q165" s="13">
        <f t="shared" si="146"/>
        <v>4.2821085111131589</v>
      </c>
      <c r="R165" s="20"/>
      <c r="S165" s="13">
        <f t="shared" si="147"/>
        <v>0</v>
      </c>
      <c r="T165" s="13">
        <f t="shared" si="148"/>
        <v>4.2821085111131589</v>
      </c>
      <c r="U165" s="13">
        <f t="shared" si="149"/>
        <v>4.2821085111131589</v>
      </c>
      <c r="V165" s="5">
        <f t="shared" si="150"/>
        <v>4.2821085111131589</v>
      </c>
      <c r="W165" s="5"/>
      <c r="X165" s="10">
        <f t="shared" si="197"/>
        <v>10</v>
      </c>
      <c r="Y165" s="12">
        <f t="shared" si="151"/>
        <v>10</v>
      </c>
      <c r="Z165" s="8">
        <f t="shared" si="152"/>
        <v>13.474441730544418</v>
      </c>
      <c r="AA165" s="13">
        <f t="shared" si="198"/>
        <v>9.7464513699460831</v>
      </c>
      <c r="AB165" s="5">
        <f t="shared" si="153"/>
        <v>9.7464513699460831</v>
      </c>
      <c r="AC165" s="5"/>
      <c r="AD165" s="16">
        <f t="shared" si="154"/>
        <v>0.64434285883292453</v>
      </c>
      <c r="AE165" s="10">
        <f t="shared" si="199"/>
        <v>0.64434285883292453</v>
      </c>
      <c r="AF165">
        <f t="shared" si="155"/>
        <v>5.18</v>
      </c>
      <c r="AG165" s="13">
        <f t="shared" si="156"/>
        <v>0.34852441868878198</v>
      </c>
      <c r="AH165" s="13"/>
      <c r="AI165" s="14">
        <f t="shared" si="157"/>
        <v>44.1</v>
      </c>
      <c r="AJ165" s="4">
        <f t="shared" si="158"/>
        <v>44.1</v>
      </c>
      <c r="AK165" s="4">
        <f t="shared" si="159"/>
        <v>46.800000000000004</v>
      </c>
      <c r="AL165" s="15">
        <f t="shared" si="160"/>
        <v>36.769457917341292</v>
      </c>
      <c r="AM165" s="7">
        <f t="shared" si="161"/>
        <v>37.621010271223007</v>
      </c>
      <c r="AN165" s="7">
        <f t="shared" si="213"/>
        <v>36.769457917341292</v>
      </c>
      <c r="AO165" s="15">
        <f t="shared" si="162"/>
        <v>41.305115058508363</v>
      </c>
      <c r="AP165" s="17">
        <f t="shared" si="163"/>
        <v>41.05156642845445</v>
      </c>
      <c r="AQ165" s="15">
        <f t="shared" si="164"/>
        <v>41.05156642845445</v>
      </c>
      <c r="AR165" s="15">
        <f t="shared" si="165"/>
        <v>41.05156642845445</v>
      </c>
      <c r="AS165" s="15"/>
      <c r="AT165" s="12">
        <f t="shared" si="200"/>
        <v>108.90000000000003</v>
      </c>
      <c r="AU165" s="12">
        <f t="shared" si="166"/>
        <v>63.461480721272721</v>
      </c>
      <c r="AV165" s="12">
        <f t="shared" si="167"/>
        <v>63.461480721272721</v>
      </c>
      <c r="AW165" s="12">
        <f t="shared" si="168"/>
        <v>63.461480721272721</v>
      </c>
      <c r="AX165" s="8"/>
      <c r="AY165" s="13">
        <f>INDEX(Klima!$B$1:$E$520,MATCH(Vandbalance!$F165,Klima!$B$1:$B$520,0),MATCH(Vandbalance!$AY$11,Klima!$B$1:$E$1,0))</f>
        <v>5.18</v>
      </c>
      <c r="AZ165" s="13">
        <f t="shared" si="201"/>
        <v>-5.18</v>
      </c>
      <c r="BA165" s="13">
        <f t="shared" si="169"/>
        <v>4.535657141167075</v>
      </c>
      <c r="BC165" s="16">
        <f>INDEX(Klima!$B$1:$E$520,MATCH(Vandbalance!$F165,Klima!$B$1:$B$520,0),MATCH($BC$11,Klima!$B$1:$E$1,0))</f>
        <v>0.54936707019805897</v>
      </c>
      <c r="BD165" s="16"/>
      <c r="BE165" s="16">
        <f t="shared" si="170"/>
        <v>0.25354863005391642</v>
      </c>
      <c r="BF165" s="16">
        <f t="shared" si="171"/>
        <v>0.29581844014414255</v>
      </c>
      <c r="BG165" s="16">
        <f t="shared" si="172"/>
        <v>0.29581844014414255</v>
      </c>
      <c r="BH165" s="16">
        <f t="shared" si="173"/>
        <v>0</v>
      </c>
      <c r="BI165" s="2"/>
      <c r="BJ165" s="16">
        <f t="shared" si="174"/>
        <v>0.25354863005391642</v>
      </c>
      <c r="BK165" s="5">
        <f t="shared" si="202"/>
        <v>10.023556804445919</v>
      </c>
      <c r="BL165" s="5">
        <f t="shared" si="175"/>
        <v>10.023556804445919</v>
      </c>
      <c r="BM165" s="5">
        <f t="shared" si="176"/>
        <v>94.766595779781085</v>
      </c>
      <c r="BN165" s="5">
        <f t="shared" si="203"/>
        <v>2.3556804445918379E-2</v>
      </c>
      <c r="BO165" s="5">
        <f t="shared" si="177"/>
        <v>104.76659577978108</v>
      </c>
      <c r="BP165" s="5">
        <f t="shared" si="178"/>
        <v>10.023556804445919</v>
      </c>
      <c r="BQ165" s="5"/>
      <c r="BR165" s="16">
        <f t="shared" si="179"/>
        <v>0.29581844014414255</v>
      </c>
      <c r="BS165" s="5">
        <f t="shared" si="180"/>
        <v>0.29581844014414255</v>
      </c>
      <c r="BT165" s="5"/>
      <c r="BU165" s="13">
        <f t="shared" si="181"/>
        <v>0</v>
      </c>
      <c r="BV165" s="5">
        <f t="shared" si="182"/>
        <v>0</v>
      </c>
      <c r="BW165" s="5"/>
      <c r="BX165" s="13">
        <f t="shared" si="183"/>
        <v>0.29581844014414255</v>
      </c>
      <c r="BY165" s="5"/>
      <c r="BZ165" s="16">
        <f t="shared" si="184"/>
        <v>0</v>
      </c>
      <c r="CA165" s="16"/>
      <c r="CB165" s="29">
        <f t="shared" si="185"/>
        <v>0</v>
      </c>
      <c r="CC165" s="28">
        <f t="shared" si="186"/>
        <v>4.2821085111131589</v>
      </c>
      <c r="CD165" s="28"/>
      <c r="CE165" s="16">
        <f t="shared" si="187"/>
        <v>0</v>
      </c>
      <c r="CF165" s="31">
        <f t="shared" si="188"/>
        <v>41.05156642845445</v>
      </c>
      <c r="CG165" s="20"/>
      <c r="CH165" s="16">
        <f t="shared" si="189"/>
        <v>0</v>
      </c>
      <c r="CI165" s="2">
        <f t="shared" si="204"/>
        <v>0</v>
      </c>
      <c r="CJ165" s="5"/>
      <c r="CK165" s="13">
        <f t="shared" si="190"/>
        <v>0.54936707019805897</v>
      </c>
      <c r="CL165" s="13"/>
      <c r="CM165" s="13">
        <f t="shared" si="205"/>
        <v>0</v>
      </c>
      <c r="CN165" s="5">
        <f t="shared" si="191"/>
        <v>0</v>
      </c>
      <c r="CO165" s="5">
        <f t="shared" si="192"/>
        <v>0</v>
      </c>
      <c r="CP165" s="5"/>
      <c r="CQ165" s="13">
        <f t="shared" si="206"/>
        <v>0</v>
      </c>
      <c r="CR165" s="5">
        <f t="shared" si="193"/>
        <v>0</v>
      </c>
      <c r="CS165" s="5">
        <f t="shared" si="194"/>
        <v>0</v>
      </c>
      <c r="CT165" s="5"/>
      <c r="CU165" t="e">
        <f>INDEX(Tilladeligt_underskud,MATCH('Afgrødemodel 1'!$AU$2,Konstanter!$A$75:$A$90,0),MATCH('Afgrødemodel 1'!M161,Konstanter!$B$73:$F$73,0))</f>
        <v>#N/A</v>
      </c>
      <c r="CV165" t="e">
        <f>INDEX(Utilladeligt_underskud,MATCH('Afgrødemodel 1'!$AU$2,Konstanter!$I$75:$I$90,0),MATCH('Afgrødemodel 1'!M161,Konstanter!$J$73:$N$73,0))</f>
        <v>#N/A</v>
      </c>
      <c r="CW165" t="e">
        <f t="shared" si="207"/>
        <v>#N/A</v>
      </c>
      <c r="CX165" t="e">
        <f t="shared" si="208"/>
        <v>#N/A</v>
      </c>
      <c r="CY165" s="8">
        <f t="shared" si="209"/>
        <v>3.0484335715455515</v>
      </c>
      <c r="CZ165" s="8">
        <f t="shared" si="210"/>
        <v>48.486952850272857</v>
      </c>
      <c r="DA165" s="8">
        <f t="shared" si="211"/>
        <v>48.486952850272857</v>
      </c>
    </row>
    <row r="166" spans="4:105" x14ac:dyDescent="0.2">
      <c r="D166" s="18">
        <f t="shared" si="212"/>
        <v>43343</v>
      </c>
      <c r="E166" s="18" t="str">
        <f>IF(G166=1,'Ark4'!$C$4,IF(G166=2,'Ark4'!$C$5,IF(G166=3,'Ark4'!$C$6,IF(G166=4,'Ark4'!$C$7,""))))</f>
        <v>Efterafgrøde</v>
      </c>
      <c r="F166" s="8">
        <f t="shared" si="195"/>
        <v>43343</v>
      </c>
      <c r="G166" s="2">
        <f>IF(AND($D166&gt;='Ark4'!$D$4,Vandbalance!$D166&lt;='Ark4'!$E$4),1,IF(AND(Vandbalance!$D166&gt;='Ark4'!$D$5,Vandbalance!$D166&lt;='Ark4'!$E$5),2,IF(AND(Vandbalance!$D166&gt;='Ark4'!$D$6,Vandbalance!$D166&lt;='Ark4'!$E$6),3,IF(AND(Vandbalance!$D166&gt;='Ark4'!$D$7,Vandbalance!$D166&lt;='Ark4'!$E$7),4,""))))</f>
        <v>3</v>
      </c>
      <c r="H166" s="2">
        <f t="shared" si="196"/>
        <v>0</v>
      </c>
      <c r="I166" s="2">
        <f>IF(G166=1,VLOOKUP($D166,'Afgrødemodel 1'!$AA$10:$AB$405,2,FALSE),IF(G166=2,VLOOKUP($D166,'Afgrødemodel 2'!$AA$10:$AB$405,2,FALSE),IF(G166=3,VLOOKUP($D166,'Afgrødemodel 3'!$AA$10:$AB$405,2,FALSE),IF(G166=4,VLOOKUP($D166,'Afgrødemodel 4'!$AA$10:$AB$405,2,FALSE),""))))</f>
        <v>0</v>
      </c>
      <c r="J166" s="2">
        <f>IF(G166=1,VLOOKUP($D166,'Afgrødemodel 1'!$AH$10:$AJ$405,3,FALSE),IF(G166=2,VLOOKUP($D166,'Afgrødemodel 2'!$AH$10:$AJ$405,3,FALSE),IF(G166=3,VLOOKUP($D166,'Afgrødemodel 3'!$AH$10:$AJ$405,3,FALSE),IF(G166=4,VLOOKUP($D166,'Afgrødemodel 4'!$AH$10:$AJ$405,3,FALSE),0))))</f>
        <v>0</v>
      </c>
      <c r="K166" s="2">
        <f>IF(G166=1,VLOOKUP($D166,'Afgrødemodel 1'!$AQ$10:$AR$405,2,FALSE),IF(G166=2,VLOOKUP($D166,'Afgrødemodel 2'!$AQ$10:$AR$405,2,FALSE),IF(G166=3,VLOOKUP($D166,'Afgrødemodel 3'!$AQ$10:$AR$405,2,FALSE),IF(G166=4,VLOOKUP($D166,'Afgrødemodel 4'!$AQ$10:$AR$405,2,FALSE),0))))</f>
        <v>0</v>
      </c>
      <c r="L166">
        <f>IF('Afgrødemodel 1'!$BB$4=0,300,'Afgrødemodel 1'!$BB$4)</f>
        <v>300</v>
      </c>
      <c r="M166">
        <f>IF(G166=1,MIN('Afgrødemodel 1'!$AW$44,'Afgrødemodel 1'!$AW$48),IF(G166=2,MIN('Afgrødemodel 2'!$AW$44,'Afgrødemodel 2'!$AW$48),IF(G166=3,MIN('Afgrødemodel 3'!$AW$44,'Afgrødemodel 3'!$AW$48),IF(G166=4,MIN('Afgrødemodel 4'!$AW$44,'Afgrødemodel 4'!$AW$48),""))))</f>
        <v>800</v>
      </c>
      <c r="N166" s="13">
        <f t="shared" si="143"/>
        <v>4.2821085111131589</v>
      </c>
      <c r="O166" s="5">
        <f t="shared" si="144"/>
        <v>0.20118264517880297</v>
      </c>
      <c r="P166" s="13">
        <f t="shared" si="145"/>
        <v>4.483291156291962</v>
      </c>
      <c r="Q166" s="13">
        <f t="shared" si="146"/>
        <v>0</v>
      </c>
      <c r="R166" s="20"/>
      <c r="S166" s="13">
        <f t="shared" si="147"/>
        <v>4.2821085111131589</v>
      </c>
      <c r="T166" s="13">
        <f t="shared" si="148"/>
        <v>4.483291156291962</v>
      </c>
      <c r="U166" s="13">
        <f t="shared" si="149"/>
        <v>0</v>
      </c>
      <c r="V166" s="5">
        <f t="shared" si="150"/>
        <v>4.483291156291962</v>
      </c>
      <c r="W166" s="5"/>
      <c r="X166" s="10">
        <f t="shared" si="197"/>
        <v>10</v>
      </c>
      <c r="Y166" s="12">
        <f t="shared" si="151"/>
        <v>10</v>
      </c>
      <c r="Z166" s="8">
        <f t="shared" si="152"/>
        <v>10.234975788634864</v>
      </c>
      <c r="AA166" s="13">
        <f t="shared" si="198"/>
        <v>9.7126582264900208</v>
      </c>
      <c r="AB166" s="5">
        <f t="shared" si="153"/>
        <v>9.7126582264900208</v>
      </c>
      <c r="AC166" s="5"/>
      <c r="AD166" s="16">
        <f t="shared" si="154"/>
        <v>0</v>
      </c>
      <c r="AE166" s="10">
        <f t="shared" si="199"/>
        <v>0</v>
      </c>
      <c r="AF166">
        <f t="shared" si="155"/>
        <v>0.48852441868878199</v>
      </c>
      <c r="AG166" s="13">
        <f t="shared" si="156"/>
        <v>0</v>
      </c>
      <c r="AH166" s="13"/>
      <c r="AI166" s="14">
        <f t="shared" si="157"/>
        <v>10</v>
      </c>
      <c r="AJ166" s="4">
        <f t="shared" si="158"/>
        <v>10</v>
      </c>
      <c r="AK166" s="4">
        <f t="shared" si="159"/>
        <v>10</v>
      </c>
      <c r="AL166" s="15">
        <f t="shared" si="160"/>
        <v>9.3087452218717601</v>
      </c>
      <c r="AM166" s="7">
        <f t="shared" si="161"/>
        <v>9.3087452218717601</v>
      </c>
      <c r="AN166" s="7">
        <f t="shared" si="213"/>
        <v>21.179789636944815</v>
      </c>
      <c r="AO166" s="15">
        <f t="shared" si="162"/>
        <v>9.7972696405605415</v>
      </c>
      <c r="AP166" s="17">
        <f t="shared" si="163"/>
        <v>9.5099278670505623</v>
      </c>
      <c r="AQ166" s="15">
        <f t="shared" si="164"/>
        <v>9.5099278670505623</v>
      </c>
      <c r="AR166" s="15">
        <f t="shared" si="165"/>
        <v>9.5099278670505623</v>
      </c>
      <c r="AS166" s="15"/>
      <c r="AT166" s="12">
        <f t="shared" si="200"/>
        <v>143.00000000000003</v>
      </c>
      <c r="AU166" s="12">
        <f t="shared" si="166"/>
        <v>95.204301927855411</v>
      </c>
      <c r="AV166" s="12">
        <f t="shared" si="167"/>
        <v>95.204301927855411</v>
      </c>
      <c r="AW166" s="12">
        <f t="shared" si="168"/>
        <v>95.204301927855411</v>
      </c>
      <c r="AX166" s="8"/>
      <c r="AY166" s="13">
        <f>INDEX(Klima!$B$1:$E$520,MATCH(Vandbalance!$F166,Klima!$B$1:$B$520,0),MATCH(Vandbalance!$AY$11,Klima!$B$1:$E$1,0))</f>
        <v>0.14000000000000001</v>
      </c>
      <c r="AZ166" s="13">
        <f t="shared" si="201"/>
        <v>-0.14000000000000001</v>
      </c>
      <c r="BA166" s="13">
        <f t="shared" si="169"/>
        <v>0.48852441868878199</v>
      </c>
      <c r="BC166" s="16">
        <f>INDEX(Klima!$B$1:$E$520,MATCH(Vandbalance!$F166,Klima!$B$1:$B$520,0),MATCH($BC$11,Klima!$B$1:$E$1,0))</f>
        <v>0.28734177350997903</v>
      </c>
      <c r="BD166" s="16"/>
      <c r="BE166" s="16">
        <f t="shared" si="170"/>
        <v>0.28734177350997903</v>
      </c>
      <c r="BF166" s="16">
        <f t="shared" si="171"/>
        <v>0</v>
      </c>
      <c r="BG166" s="16">
        <f t="shared" si="172"/>
        <v>0</v>
      </c>
      <c r="BH166" s="16">
        <f t="shared" si="173"/>
        <v>0</v>
      </c>
      <c r="BI166" s="2"/>
      <c r="BJ166" s="16">
        <f t="shared" si="174"/>
        <v>0.28734177350997903</v>
      </c>
      <c r="BK166" s="5">
        <f t="shared" si="202"/>
        <v>10.02676266672618</v>
      </c>
      <c r="BL166" s="5">
        <f t="shared" si="175"/>
        <v>10.02676266672618</v>
      </c>
      <c r="BM166" s="5">
        <f t="shared" si="176"/>
        <v>95.001571568415955</v>
      </c>
      <c r="BN166" s="5">
        <f t="shared" si="203"/>
        <v>2.6762666726180228E-2</v>
      </c>
      <c r="BO166" s="5">
        <f t="shared" si="177"/>
        <v>105.00157156841595</v>
      </c>
      <c r="BP166" s="5">
        <f t="shared" si="178"/>
        <v>10.02676266672618</v>
      </c>
      <c r="BQ166" s="5"/>
      <c r="BR166" s="16">
        <f t="shared" si="179"/>
        <v>0</v>
      </c>
      <c r="BS166" s="5">
        <f t="shared" si="180"/>
        <v>0</v>
      </c>
      <c r="BT166" s="5"/>
      <c r="BU166" s="13">
        <f t="shared" si="181"/>
        <v>0</v>
      </c>
      <c r="BV166" s="5">
        <f t="shared" si="182"/>
        <v>0</v>
      </c>
      <c r="BW166" s="5"/>
      <c r="BX166" s="13">
        <f t="shared" si="183"/>
        <v>0</v>
      </c>
      <c r="BY166" s="5"/>
      <c r="BZ166" s="16">
        <f t="shared" si="184"/>
        <v>0</v>
      </c>
      <c r="CA166" s="16"/>
      <c r="CB166" s="29">
        <f t="shared" si="185"/>
        <v>0</v>
      </c>
      <c r="CC166" s="28">
        <f t="shared" si="186"/>
        <v>4.483291156291962</v>
      </c>
      <c r="CD166" s="28"/>
      <c r="CE166" s="16">
        <f t="shared" si="187"/>
        <v>0</v>
      </c>
      <c r="CF166" s="31">
        <f t="shared" si="188"/>
        <v>9.5099278670505623</v>
      </c>
      <c r="CG166" s="20"/>
      <c r="CH166" s="16">
        <f t="shared" si="189"/>
        <v>0</v>
      </c>
      <c r="CI166" s="2">
        <f t="shared" si="204"/>
        <v>0</v>
      </c>
      <c r="CJ166" s="5"/>
      <c r="CK166" s="13">
        <f t="shared" si="190"/>
        <v>0.28734177350997903</v>
      </c>
      <c r="CL166" s="13"/>
      <c r="CM166" s="13">
        <f t="shared" si="205"/>
        <v>0</v>
      </c>
      <c r="CN166" s="5">
        <f t="shared" si="191"/>
        <v>0</v>
      </c>
      <c r="CO166" s="5">
        <f t="shared" si="192"/>
        <v>0</v>
      </c>
      <c r="CP166" s="5"/>
      <c r="CQ166" s="13">
        <f t="shared" si="206"/>
        <v>0</v>
      </c>
      <c r="CR166" s="5">
        <f t="shared" si="193"/>
        <v>0</v>
      </c>
      <c r="CS166" s="5">
        <f t="shared" si="194"/>
        <v>0</v>
      </c>
      <c r="CT166" s="5"/>
      <c r="CU166" t="e">
        <f>INDEX(Tilladeligt_underskud,MATCH('Afgrødemodel 1'!$AU$2,Konstanter!$A$75:$A$90,0),MATCH('Afgrødemodel 1'!M162,Konstanter!$B$73:$F$73,0))</f>
        <v>#N/A</v>
      </c>
      <c r="CV166" t="e">
        <f>INDEX(Utilladeligt_underskud,MATCH('Afgrødemodel 1'!$AU$2,Konstanter!$I$75:$I$90,0),MATCH('Afgrødemodel 1'!M162,Konstanter!$J$73:$N$73,0))</f>
        <v>#N/A</v>
      </c>
      <c r="CW166" t="e">
        <f t="shared" si="207"/>
        <v>#N/A</v>
      </c>
      <c r="CX166" t="e">
        <f t="shared" si="208"/>
        <v>#N/A</v>
      </c>
      <c r="CY166" s="8">
        <f t="shared" si="209"/>
        <v>0.49007213294943774</v>
      </c>
      <c r="CZ166" s="8">
        <f t="shared" si="210"/>
        <v>48.285770205094053</v>
      </c>
      <c r="DA166" s="8">
        <f t="shared" si="211"/>
        <v>48.285770205094053</v>
      </c>
    </row>
    <row r="167" spans="4:105" x14ac:dyDescent="0.2">
      <c r="D167" s="18">
        <f t="shared" si="212"/>
        <v>43344</v>
      </c>
      <c r="E167" s="18" t="str">
        <f>IF(G167=1,'Ark4'!$C$4,IF(G167=2,'Ark4'!$C$5,IF(G167=3,'Ark4'!$C$6,IF(G167=4,'Ark4'!$C$7,""))))</f>
        <v>Vinterhvede, efterår</v>
      </c>
      <c r="F167" s="8">
        <f t="shared" si="195"/>
        <v>43344</v>
      </c>
      <c r="G167" s="2">
        <f>IF(AND($D167&gt;='Ark4'!$D$4,Vandbalance!$D167&lt;='Ark4'!$E$4),1,IF(AND(Vandbalance!$D167&gt;='Ark4'!$D$5,Vandbalance!$D167&lt;='Ark4'!$E$5),2,IF(AND(Vandbalance!$D167&gt;='Ark4'!$D$6,Vandbalance!$D167&lt;='Ark4'!$E$6),3,IF(AND(Vandbalance!$D167&gt;='Ark4'!$D$7,Vandbalance!$D167&lt;='Ark4'!$E$7),4,""))))</f>
        <v>4</v>
      </c>
      <c r="H167" s="2">
        <f t="shared" si="196"/>
        <v>0</v>
      </c>
      <c r="I167" s="2">
        <f>IF(G167=1,VLOOKUP($D167,'Afgrødemodel 1'!$AA$10:$AB$405,2,FALSE),IF(G167=2,VLOOKUP($D167,'Afgrødemodel 2'!$AA$10:$AB$405,2,FALSE),IF(G167=3,VLOOKUP($D167,'Afgrødemodel 3'!$AA$10:$AB$405,2,FALSE),IF(G167=4,VLOOKUP($D167,'Afgrødemodel 4'!$AA$10:$AB$405,2,FALSE),""))))</f>
        <v>0</v>
      </c>
      <c r="J167" s="2">
        <f>IF(G167=1,VLOOKUP($D167,'Afgrødemodel 1'!$AH$10:$AJ$405,3,FALSE),IF(G167=2,VLOOKUP($D167,'Afgrødemodel 2'!$AH$10:$AJ$405,3,FALSE),IF(G167=3,VLOOKUP($D167,'Afgrødemodel 3'!$AH$10:$AJ$405,3,FALSE),IF(G167=4,VLOOKUP($D167,'Afgrødemodel 4'!$AH$10:$AJ$405,3,FALSE),0))))</f>
        <v>0</v>
      </c>
      <c r="K167" s="2">
        <f>IF(G167=1,VLOOKUP($D167,'Afgrødemodel 1'!$AQ$10:$AR$405,2,FALSE),IF(G167=2,VLOOKUP($D167,'Afgrødemodel 2'!$AQ$10:$AR$405,2,FALSE),IF(G167=3,VLOOKUP($D167,'Afgrødemodel 3'!$AQ$10:$AR$405,2,FALSE),IF(G167=4,VLOOKUP($D167,'Afgrødemodel 4'!$AQ$10:$AR$405,2,FALSE),0))))</f>
        <v>0</v>
      </c>
      <c r="L167">
        <f>IF('Afgrødemodel 1'!$BB$4=0,300,'Afgrødemodel 1'!$BB$4)</f>
        <v>300</v>
      </c>
      <c r="M167">
        <f>IF(G167=1,MIN('Afgrødemodel 1'!$AW$44,'Afgrødemodel 1'!$AW$48),IF(G167=2,MIN('Afgrødemodel 2'!$AW$44,'Afgrødemodel 2'!$AW$48),IF(G167=3,MIN('Afgrødemodel 3'!$AW$44,'Afgrødemodel 3'!$AW$48),IF(G167=4,MIN('Afgrødemodel 4'!$AW$44,'Afgrødemodel 4'!$AW$48),""))))</f>
        <v>900</v>
      </c>
      <c r="N167" s="13">
        <f t="shared" si="143"/>
        <v>0</v>
      </c>
      <c r="O167" s="5">
        <f t="shared" si="144"/>
        <v>0</v>
      </c>
      <c r="P167" s="13">
        <f t="shared" si="145"/>
        <v>0</v>
      </c>
      <c r="Q167" s="13">
        <f t="shared" si="146"/>
        <v>0</v>
      </c>
      <c r="R167" s="20"/>
      <c r="S167" s="13">
        <f t="shared" si="147"/>
        <v>0</v>
      </c>
      <c r="T167" s="13">
        <f t="shared" si="148"/>
        <v>0</v>
      </c>
      <c r="U167" s="13">
        <f t="shared" si="149"/>
        <v>0</v>
      </c>
      <c r="V167" s="5">
        <f t="shared" si="150"/>
        <v>0</v>
      </c>
      <c r="W167" s="5"/>
      <c r="X167" s="10">
        <f t="shared" si="197"/>
        <v>10</v>
      </c>
      <c r="Y167" s="12">
        <f t="shared" si="151"/>
        <v>9.7226582264900205</v>
      </c>
      <c r="Z167" s="8">
        <f t="shared" si="152"/>
        <v>9.7226582264900205</v>
      </c>
      <c r="AA167" s="13">
        <f t="shared" si="198"/>
        <v>9.607468353807926</v>
      </c>
      <c r="AB167" s="5">
        <f t="shared" si="153"/>
        <v>9.607468353807926</v>
      </c>
      <c r="AC167" s="5"/>
      <c r="AD167" s="16">
        <f t="shared" si="154"/>
        <v>0</v>
      </c>
      <c r="AE167" s="10">
        <f t="shared" si="199"/>
        <v>0</v>
      </c>
      <c r="AF167">
        <f t="shared" si="155"/>
        <v>0.01</v>
      </c>
      <c r="AG167" s="13">
        <f t="shared" si="156"/>
        <v>0</v>
      </c>
      <c r="AH167" s="13"/>
      <c r="AI167" s="14">
        <f t="shared" si="157"/>
        <v>10</v>
      </c>
      <c r="AJ167" s="4">
        <f t="shared" si="158"/>
        <v>10</v>
      </c>
      <c r="AK167" s="4">
        <f t="shared" si="159"/>
        <v>10</v>
      </c>
      <c r="AL167" s="15">
        <f t="shared" si="160"/>
        <v>9.5099278670505623</v>
      </c>
      <c r="AM167" s="7">
        <f t="shared" si="161"/>
        <v>9.5099278670505623</v>
      </c>
      <c r="AN167" s="7">
        <f t="shared" si="213"/>
        <v>9.5099278670505623</v>
      </c>
      <c r="AO167" s="15">
        <f t="shared" si="162"/>
        <v>9.519927867050562</v>
      </c>
      <c r="AP167" s="17">
        <f t="shared" si="163"/>
        <v>9.4047379943684675</v>
      </c>
      <c r="AQ167" s="15">
        <f t="shared" si="164"/>
        <v>9.4047379943684675</v>
      </c>
      <c r="AR167" s="15">
        <f t="shared" si="165"/>
        <v>9.4047379943684675</v>
      </c>
      <c r="AS167" s="15"/>
      <c r="AT167" s="12">
        <f t="shared" si="200"/>
        <v>161.00000000000003</v>
      </c>
      <c r="AU167" s="12">
        <f t="shared" si="166"/>
        <v>95.204301927855411</v>
      </c>
      <c r="AV167" s="12">
        <f t="shared" si="167"/>
        <v>95.204301927855397</v>
      </c>
      <c r="AW167" s="12">
        <f t="shared" si="168"/>
        <v>95.204301927855397</v>
      </c>
      <c r="AX167" s="8"/>
      <c r="AY167" s="13">
        <f>INDEX(Klima!$B$1:$E$520,MATCH(Vandbalance!$F167,Klima!$B$1:$B$520,0),MATCH(Vandbalance!$AY$11,Klima!$B$1:$E$1,0))</f>
        <v>0.01</v>
      </c>
      <c r="AZ167" s="13">
        <f t="shared" si="201"/>
        <v>-0.01</v>
      </c>
      <c r="BA167" s="13">
        <f t="shared" si="169"/>
        <v>0.01</v>
      </c>
      <c r="BC167" s="16">
        <f>INDEX(Klima!$B$1:$E$520,MATCH(Vandbalance!$F167,Klima!$B$1:$B$520,0),MATCH($BC$11,Klima!$B$1:$E$1,0))</f>
        <v>0.115189872682094</v>
      </c>
      <c r="BD167" s="16"/>
      <c r="BE167" s="16">
        <f t="shared" si="170"/>
        <v>0.115189872682094</v>
      </c>
      <c r="BF167" s="16">
        <f t="shared" si="171"/>
        <v>0</v>
      </c>
      <c r="BG167" s="16">
        <f t="shared" si="172"/>
        <v>0</v>
      </c>
      <c r="BH167" s="16">
        <f t="shared" si="173"/>
        <v>0</v>
      </c>
      <c r="BI167" s="2"/>
      <c r="BJ167" s="16">
        <f t="shared" si="174"/>
        <v>0.115189872682094</v>
      </c>
      <c r="BK167" s="5">
        <f t="shared" si="202"/>
        <v>9.7322575413440244</v>
      </c>
      <c r="BL167" s="5">
        <f t="shared" si="175"/>
        <v>9.7322575413440244</v>
      </c>
      <c r="BM167" s="5">
        <f t="shared" si="176"/>
        <v>95.00157156841594</v>
      </c>
      <c r="BN167" s="5">
        <f t="shared" si="203"/>
        <v>9.5993148540040978E-3</v>
      </c>
      <c r="BO167" s="5">
        <f t="shared" si="177"/>
        <v>104.72422979490597</v>
      </c>
      <c r="BP167" s="5">
        <f t="shared" si="178"/>
        <v>9.7322575413440244</v>
      </c>
      <c r="BQ167" s="5"/>
      <c r="BR167" s="16">
        <f t="shared" si="179"/>
        <v>0</v>
      </c>
      <c r="BS167" s="5">
        <f t="shared" si="180"/>
        <v>0</v>
      </c>
      <c r="BT167" s="5"/>
      <c r="BU167" s="13">
        <f t="shared" si="181"/>
        <v>0</v>
      </c>
      <c r="BV167" s="5">
        <f t="shared" si="182"/>
        <v>0</v>
      </c>
      <c r="BW167" s="5"/>
      <c r="BX167" s="13">
        <f t="shared" si="183"/>
        <v>0</v>
      </c>
      <c r="BY167" s="5"/>
      <c r="BZ167" s="16">
        <f t="shared" si="184"/>
        <v>0</v>
      </c>
      <c r="CA167" s="16"/>
      <c r="CB167" s="29">
        <f t="shared" si="185"/>
        <v>0</v>
      </c>
      <c r="CC167" s="28">
        <f t="shared" si="186"/>
        <v>0</v>
      </c>
      <c r="CD167" s="28"/>
      <c r="CE167" s="16">
        <f t="shared" si="187"/>
        <v>0</v>
      </c>
      <c r="CF167" s="31">
        <f t="shared" si="188"/>
        <v>9.4047379943684675</v>
      </c>
      <c r="CG167" s="20"/>
      <c r="CH167" s="16">
        <f t="shared" si="189"/>
        <v>0</v>
      </c>
      <c r="CI167" s="2">
        <f t="shared" si="204"/>
        <v>0</v>
      </c>
      <c r="CJ167" s="5"/>
      <c r="CK167" s="13">
        <f t="shared" si="190"/>
        <v>0.115189872682094</v>
      </c>
      <c r="CL167" s="13"/>
      <c r="CM167" s="13">
        <f t="shared" si="205"/>
        <v>0</v>
      </c>
      <c r="CN167" s="5">
        <f t="shared" si="191"/>
        <v>0</v>
      </c>
      <c r="CO167" s="5">
        <f t="shared" si="192"/>
        <v>0</v>
      </c>
      <c r="CP167" s="5"/>
      <c r="CQ167" s="13">
        <f t="shared" si="206"/>
        <v>0</v>
      </c>
      <c r="CR167" s="5">
        <f t="shared" si="193"/>
        <v>0</v>
      </c>
      <c r="CS167" s="5">
        <f t="shared" si="194"/>
        <v>0</v>
      </c>
      <c r="CT167" s="5"/>
      <c r="CU167" t="e">
        <f>INDEX(Tilladeligt_underskud,MATCH('Afgrødemodel 1'!$AU$2,Konstanter!$A$75:$A$90,0),MATCH('Afgrødemodel 1'!M163,Konstanter!$B$73:$F$73,0))</f>
        <v>#N/A</v>
      </c>
      <c r="CV167" t="e">
        <f>INDEX(Utilladeligt_underskud,MATCH('Afgrødemodel 1'!$AU$2,Konstanter!$I$75:$I$90,0),MATCH('Afgrødemodel 1'!M163,Konstanter!$J$73:$N$73,0))</f>
        <v>#N/A</v>
      </c>
      <c r="CW167" t="e">
        <f t="shared" si="207"/>
        <v>#N/A</v>
      </c>
      <c r="CX167" t="e">
        <f t="shared" si="208"/>
        <v>#N/A</v>
      </c>
      <c r="CY167" s="8">
        <f t="shared" si="209"/>
        <v>0.59526200563153253</v>
      </c>
      <c r="CZ167" s="8">
        <f t="shared" si="210"/>
        <v>66.390960077776157</v>
      </c>
      <c r="DA167" s="8">
        <f t="shared" si="211"/>
        <v>66.390960077776157</v>
      </c>
    </row>
    <row r="168" spans="4:105" x14ac:dyDescent="0.2">
      <c r="D168" s="18">
        <f t="shared" si="212"/>
        <v>43345</v>
      </c>
      <c r="E168" s="18" t="str">
        <f>IF(G168=1,'Ark4'!$C$4,IF(G168=2,'Ark4'!$C$5,IF(G168=3,'Ark4'!$C$6,IF(G168=4,'Ark4'!$C$7,""))))</f>
        <v>Vinterhvede, efterår</v>
      </c>
      <c r="F168" s="8">
        <f t="shared" si="195"/>
        <v>43345</v>
      </c>
      <c r="G168" s="2">
        <f>IF(AND($D168&gt;='Ark4'!$D$4,Vandbalance!$D168&lt;='Ark4'!$E$4),1,IF(AND(Vandbalance!$D168&gt;='Ark4'!$D$5,Vandbalance!$D168&lt;='Ark4'!$E$5),2,IF(AND(Vandbalance!$D168&gt;='Ark4'!$D$6,Vandbalance!$D168&lt;='Ark4'!$E$6),3,IF(AND(Vandbalance!$D168&gt;='Ark4'!$D$7,Vandbalance!$D168&lt;='Ark4'!$E$7),4,""))))</f>
        <v>4</v>
      </c>
      <c r="H168" s="2">
        <f t="shared" si="196"/>
        <v>0</v>
      </c>
      <c r="I168" s="2">
        <f>IF(G168=1,VLOOKUP($D168,'Afgrødemodel 1'!$AA$10:$AB$405,2,FALSE),IF(G168=2,VLOOKUP($D168,'Afgrødemodel 2'!$AA$10:$AB$405,2,FALSE),IF(G168=3,VLOOKUP($D168,'Afgrødemodel 3'!$AA$10:$AB$405,2,FALSE),IF(G168=4,VLOOKUP($D168,'Afgrødemodel 4'!$AA$10:$AB$405,2,FALSE),""))))</f>
        <v>0</v>
      </c>
      <c r="J168" s="2">
        <f>IF(G168=1,VLOOKUP($D168,'Afgrødemodel 1'!$AH$10:$AJ$405,3,FALSE),IF(G168=2,VLOOKUP($D168,'Afgrødemodel 2'!$AH$10:$AJ$405,3,FALSE),IF(G168=3,VLOOKUP($D168,'Afgrødemodel 3'!$AH$10:$AJ$405,3,FALSE),IF(G168=4,VLOOKUP($D168,'Afgrødemodel 4'!$AH$10:$AJ$405,3,FALSE),0))))</f>
        <v>0</v>
      </c>
      <c r="K168" s="2">
        <f>IF(G168=1,VLOOKUP($D168,'Afgrødemodel 1'!$AQ$10:$AR$405,2,FALSE),IF(G168=2,VLOOKUP($D168,'Afgrødemodel 2'!$AQ$10:$AR$405,2,FALSE),IF(G168=3,VLOOKUP($D168,'Afgrødemodel 3'!$AQ$10:$AR$405,2,FALSE),IF(G168=4,VLOOKUP($D168,'Afgrødemodel 4'!$AQ$10:$AR$405,2,FALSE),0))))</f>
        <v>0</v>
      </c>
      <c r="L168">
        <f>IF('Afgrødemodel 1'!$BB$4=0,300,'Afgrødemodel 1'!$BB$4)</f>
        <v>300</v>
      </c>
      <c r="M168">
        <f>IF(G168=1,MIN('Afgrødemodel 1'!$AW$44,'Afgrødemodel 1'!$AW$48),IF(G168=2,MIN('Afgrødemodel 2'!$AW$44,'Afgrødemodel 2'!$AW$48),IF(G168=3,MIN('Afgrødemodel 3'!$AW$44,'Afgrødemodel 3'!$AW$48),IF(G168=4,MIN('Afgrødemodel 4'!$AW$44,'Afgrødemodel 4'!$AW$48),""))))</f>
        <v>900</v>
      </c>
      <c r="N168" s="13">
        <f t="shared" si="143"/>
        <v>0</v>
      </c>
      <c r="O168" s="5">
        <f t="shared" si="144"/>
        <v>0</v>
      </c>
      <c r="P168" s="13">
        <f t="shared" si="145"/>
        <v>0</v>
      </c>
      <c r="Q168" s="13">
        <f t="shared" si="146"/>
        <v>0</v>
      </c>
      <c r="R168" s="20"/>
      <c r="S168" s="13">
        <f t="shared" si="147"/>
        <v>0</v>
      </c>
      <c r="T168" s="13">
        <f t="shared" si="148"/>
        <v>0</v>
      </c>
      <c r="U168" s="13">
        <f t="shared" si="149"/>
        <v>0</v>
      </c>
      <c r="V168" s="5">
        <f t="shared" si="150"/>
        <v>0</v>
      </c>
      <c r="W168" s="5"/>
      <c r="X168" s="10">
        <f t="shared" si="197"/>
        <v>10</v>
      </c>
      <c r="Y168" s="12">
        <f t="shared" si="151"/>
        <v>9.607468353807926</v>
      </c>
      <c r="Z168" s="8">
        <f t="shared" si="152"/>
        <v>9.607468353807926</v>
      </c>
      <c r="AA168" s="13">
        <f t="shared" si="198"/>
        <v>8.9074683657288549</v>
      </c>
      <c r="AB168" s="5">
        <f t="shared" si="153"/>
        <v>8.9074683657288549</v>
      </c>
      <c r="AC168" s="5"/>
      <c r="AD168" s="16">
        <f t="shared" si="154"/>
        <v>0</v>
      </c>
      <c r="AE168" s="10">
        <f t="shared" si="199"/>
        <v>0</v>
      </c>
      <c r="AF168">
        <f t="shared" si="155"/>
        <v>0</v>
      </c>
      <c r="AG168" s="13">
        <f t="shared" si="156"/>
        <v>0</v>
      </c>
      <c r="AH168" s="13"/>
      <c r="AI168" s="14">
        <f t="shared" si="157"/>
        <v>10</v>
      </c>
      <c r="AJ168" s="4">
        <f t="shared" si="158"/>
        <v>10</v>
      </c>
      <c r="AK168" s="4">
        <f t="shared" si="159"/>
        <v>10</v>
      </c>
      <c r="AL168" s="15">
        <f t="shared" si="160"/>
        <v>9.4047379943684675</v>
      </c>
      <c r="AM168" s="7">
        <f t="shared" si="161"/>
        <v>9.4047379943684675</v>
      </c>
      <c r="AN168" s="7">
        <f t="shared" si="213"/>
        <v>9.4047379943684675</v>
      </c>
      <c r="AO168" s="15">
        <f t="shared" si="162"/>
        <v>9.4047379943684675</v>
      </c>
      <c r="AP168" s="17">
        <f t="shared" si="163"/>
        <v>8.7047380062893964</v>
      </c>
      <c r="AQ168" s="15">
        <f t="shared" si="164"/>
        <v>8.7047380062893964</v>
      </c>
      <c r="AR168" s="15">
        <f t="shared" si="165"/>
        <v>8.7047380062893964</v>
      </c>
      <c r="AS168" s="15"/>
      <c r="AT168" s="12">
        <f t="shared" si="200"/>
        <v>161.00000000000003</v>
      </c>
      <c r="AU168" s="12">
        <f t="shared" si="166"/>
        <v>95.204301927855397</v>
      </c>
      <c r="AV168" s="12">
        <f t="shared" si="167"/>
        <v>95.204301927855397</v>
      </c>
      <c r="AW168" s="12">
        <f t="shared" si="168"/>
        <v>95.204301927855397</v>
      </c>
      <c r="AX168" s="8"/>
      <c r="AY168" s="13">
        <f>INDEX(Klima!$B$1:$E$520,MATCH(Vandbalance!$F168,Klima!$B$1:$B$520,0),MATCH(Vandbalance!$AY$11,Klima!$B$1:$E$1,0))</f>
        <v>0</v>
      </c>
      <c r="AZ168" s="13">
        <f t="shared" si="201"/>
        <v>0</v>
      </c>
      <c r="BA168" s="13">
        <f t="shared" si="169"/>
        <v>0</v>
      </c>
      <c r="BC168" s="16">
        <f>INDEX(Klima!$B$1:$E$520,MATCH(Vandbalance!$F168,Klima!$B$1:$B$520,0),MATCH($BC$11,Klima!$B$1:$E$1,0))</f>
        <v>0.69999998807907104</v>
      </c>
      <c r="BD168" s="16"/>
      <c r="BE168" s="16">
        <f t="shared" si="170"/>
        <v>0.69999998807907104</v>
      </c>
      <c r="BF168" s="16">
        <f t="shared" si="171"/>
        <v>0</v>
      </c>
      <c r="BG168" s="16">
        <f t="shared" si="172"/>
        <v>0</v>
      </c>
      <c r="BH168" s="16">
        <f t="shared" si="173"/>
        <v>0</v>
      </c>
      <c r="BI168" s="2"/>
      <c r="BJ168" s="16">
        <f t="shared" si="174"/>
        <v>0.69999998807907104</v>
      </c>
      <c r="BK168" s="5">
        <f t="shared" si="202"/>
        <v>9.6658026511459827</v>
      </c>
      <c r="BL168" s="5">
        <f t="shared" si="175"/>
        <v>9.6658026511459827</v>
      </c>
      <c r="BM168" s="5">
        <f t="shared" si="176"/>
        <v>95.00157156841594</v>
      </c>
      <c r="BN168" s="5">
        <f t="shared" si="203"/>
        <v>5.8334297338056285E-2</v>
      </c>
      <c r="BO168" s="5">
        <f t="shared" si="177"/>
        <v>104.60903992222387</v>
      </c>
      <c r="BP168" s="5">
        <f t="shared" si="178"/>
        <v>9.6658026511459827</v>
      </c>
      <c r="BQ168" s="5"/>
      <c r="BR168" s="16">
        <f t="shared" si="179"/>
        <v>0</v>
      </c>
      <c r="BS168" s="5">
        <f t="shared" si="180"/>
        <v>0</v>
      </c>
      <c r="BT168" s="5"/>
      <c r="BU168" s="13">
        <f t="shared" si="181"/>
        <v>0</v>
      </c>
      <c r="BV168" s="5">
        <f t="shared" si="182"/>
        <v>0</v>
      </c>
      <c r="BW168" s="5"/>
      <c r="BX168" s="13">
        <f t="shared" si="183"/>
        <v>0</v>
      </c>
      <c r="BY168" s="5"/>
      <c r="BZ168" s="16">
        <f t="shared" si="184"/>
        <v>0</v>
      </c>
      <c r="CA168" s="16"/>
      <c r="CB168" s="29">
        <f t="shared" si="185"/>
        <v>0</v>
      </c>
      <c r="CC168" s="28">
        <f t="shared" si="186"/>
        <v>0</v>
      </c>
      <c r="CD168" s="28"/>
      <c r="CE168" s="16">
        <f t="shared" si="187"/>
        <v>0</v>
      </c>
      <c r="CF168" s="31">
        <f t="shared" si="188"/>
        <v>8.7047380062893964</v>
      </c>
      <c r="CG168" s="20"/>
      <c r="CH168" s="16">
        <f t="shared" si="189"/>
        <v>0</v>
      </c>
      <c r="CI168" s="2">
        <f t="shared" si="204"/>
        <v>0</v>
      </c>
      <c r="CJ168" s="5"/>
      <c r="CK168" s="13">
        <f t="shared" si="190"/>
        <v>0.69999998807907104</v>
      </c>
      <c r="CL168" s="13"/>
      <c r="CM168" s="13">
        <f t="shared" si="205"/>
        <v>0</v>
      </c>
      <c r="CN168" s="5">
        <f t="shared" si="191"/>
        <v>0</v>
      </c>
      <c r="CO168" s="5">
        <f t="shared" si="192"/>
        <v>0</v>
      </c>
      <c r="CP168" s="5"/>
      <c r="CQ168" s="13">
        <f t="shared" si="206"/>
        <v>0</v>
      </c>
      <c r="CR168" s="5">
        <f t="shared" si="193"/>
        <v>0</v>
      </c>
      <c r="CS168" s="5">
        <f t="shared" si="194"/>
        <v>0</v>
      </c>
      <c r="CT168" s="5"/>
      <c r="CU168" t="e">
        <f>INDEX(Tilladeligt_underskud,MATCH('Afgrødemodel 1'!$AU$2,Konstanter!$A$75:$A$90,0),MATCH('Afgrødemodel 1'!M164,Konstanter!$B$73:$F$73,0))</f>
        <v>#N/A</v>
      </c>
      <c r="CV168" t="e">
        <f>INDEX(Utilladeligt_underskud,MATCH('Afgrødemodel 1'!$AU$2,Konstanter!$I$75:$I$90,0),MATCH('Afgrødemodel 1'!M164,Konstanter!$J$73:$N$73,0))</f>
        <v>#N/A</v>
      </c>
      <c r="CW168" t="e">
        <f t="shared" si="207"/>
        <v>#N/A</v>
      </c>
      <c r="CX168" t="e">
        <f t="shared" si="208"/>
        <v>#N/A</v>
      </c>
      <c r="CY168" s="8">
        <f t="shared" si="209"/>
        <v>1.2952619937106036</v>
      </c>
      <c r="CZ168" s="8">
        <f t="shared" si="210"/>
        <v>67.090960065855228</v>
      </c>
      <c r="DA168" s="8">
        <f t="shared" si="211"/>
        <v>67.090960065855228</v>
      </c>
    </row>
    <row r="169" spans="4:105" x14ac:dyDescent="0.2">
      <c r="D169" s="18">
        <f t="shared" si="212"/>
        <v>43346</v>
      </c>
      <c r="E169" s="18" t="str">
        <f>IF(G169=1,'Ark4'!$C$4,IF(G169=2,'Ark4'!$C$5,IF(G169=3,'Ark4'!$C$6,IF(G169=4,'Ark4'!$C$7,""))))</f>
        <v>Vinterhvede, efterår</v>
      </c>
      <c r="F169" s="8">
        <f t="shared" si="195"/>
        <v>43346</v>
      </c>
      <c r="G169" s="2">
        <f>IF(AND($D169&gt;='Ark4'!$D$4,Vandbalance!$D169&lt;='Ark4'!$E$4),1,IF(AND(Vandbalance!$D169&gt;='Ark4'!$D$5,Vandbalance!$D169&lt;='Ark4'!$E$5),2,IF(AND(Vandbalance!$D169&gt;='Ark4'!$D$6,Vandbalance!$D169&lt;='Ark4'!$E$6),3,IF(AND(Vandbalance!$D169&gt;='Ark4'!$D$7,Vandbalance!$D169&lt;='Ark4'!$E$7),4,""))))</f>
        <v>4</v>
      </c>
      <c r="H169" s="2">
        <f t="shared" si="196"/>
        <v>0</v>
      </c>
      <c r="I169" s="2">
        <f>IF(G169=1,VLOOKUP($D169,'Afgrødemodel 1'!$AA$10:$AB$405,2,FALSE),IF(G169=2,VLOOKUP($D169,'Afgrødemodel 2'!$AA$10:$AB$405,2,FALSE),IF(G169=3,VLOOKUP($D169,'Afgrødemodel 3'!$AA$10:$AB$405,2,FALSE),IF(G169=4,VLOOKUP($D169,'Afgrødemodel 4'!$AA$10:$AB$405,2,FALSE),""))))</f>
        <v>0</v>
      </c>
      <c r="J169" s="2">
        <f>IF(G169=1,VLOOKUP($D169,'Afgrødemodel 1'!$AH$10:$AJ$405,3,FALSE),IF(G169=2,VLOOKUP($D169,'Afgrødemodel 2'!$AH$10:$AJ$405,3,FALSE),IF(G169=3,VLOOKUP($D169,'Afgrødemodel 3'!$AH$10:$AJ$405,3,FALSE),IF(G169=4,VLOOKUP($D169,'Afgrødemodel 4'!$AH$10:$AJ$405,3,FALSE),0))))</f>
        <v>0</v>
      </c>
      <c r="K169" s="2">
        <f>IF(G169=1,VLOOKUP($D169,'Afgrødemodel 1'!$AQ$10:$AR$405,2,FALSE),IF(G169=2,VLOOKUP($D169,'Afgrødemodel 2'!$AQ$10:$AR$405,2,FALSE),IF(G169=3,VLOOKUP($D169,'Afgrødemodel 3'!$AQ$10:$AR$405,2,FALSE),IF(G169=4,VLOOKUP($D169,'Afgrødemodel 4'!$AQ$10:$AR$405,2,FALSE),0))))</f>
        <v>0</v>
      </c>
      <c r="L169">
        <f>IF('Afgrødemodel 1'!$BB$4=0,300,'Afgrødemodel 1'!$BB$4)</f>
        <v>300</v>
      </c>
      <c r="M169">
        <f>IF(G169=1,MIN('Afgrødemodel 1'!$AW$44,'Afgrødemodel 1'!$AW$48),IF(G169=2,MIN('Afgrødemodel 2'!$AW$44,'Afgrødemodel 2'!$AW$48),IF(G169=3,MIN('Afgrødemodel 3'!$AW$44,'Afgrødemodel 3'!$AW$48),IF(G169=4,MIN('Afgrødemodel 4'!$AW$44,'Afgrødemodel 4'!$AW$48),""))))</f>
        <v>900</v>
      </c>
      <c r="N169" s="13">
        <f t="shared" si="143"/>
        <v>0</v>
      </c>
      <c r="O169" s="5">
        <f t="shared" si="144"/>
        <v>0</v>
      </c>
      <c r="P169" s="13">
        <f t="shared" si="145"/>
        <v>0</v>
      </c>
      <c r="Q169" s="13">
        <f t="shared" si="146"/>
        <v>0</v>
      </c>
      <c r="R169" s="20"/>
      <c r="S169" s="13">
        <f t="shared" si="147"/>
        <v>0</v>
      </c>
      <c r="T169" s="13">
        <f t="shared" si="148"/>
        <v>0</v>
      </c>
      <c r="U169" s="13">
        <f t="shared" si="149"/>
        <v>0</v>
      </c>
      <c r="V169" s="5">
        <f t="shared" si="150"/>
        <v>0</v>
      </c>
      <c r="W169" s="5"/>
      <c r="X169" s="10">
        <f t="shared" si="197"/>
        <v>10</v>
      </c>
      <c r="Y169" s="12">
        <f t="shared" si="151"/>
        <v>8.9074683657288549</v>
      </c>
      <c r="Z169" s="8">
        <f t="shared" si="152"/>
        <v>8.9074683657288549</v>
      </c>
      <c r="AA169" s="13">
        <f t="shared" si="198"/>
        <v>8.3239240518212316</v>
      </c>
      <c r="AB169" s="5">
        <f t="shared" si="153"/>
        <v>8.3239240518212316</v>
      </c>
      <c r="AC169" s="5"/>
      <c r="AD169" s="16">
        <f t="shared" si="154"/>
        <v>0</v>
      </c>
      <c r="AE169" s="10">
        <f t="shared" si="199"/>
        <v>0</v>
      </c>
      <c r="AF169">
        <f t="shared" si="155"/>
        <v>0</v>
      </c>
      <c r="AG169" s="13">
        <f t="shared" si="156"/>
        <v>0</v>
      </c>
      <c r="AH169" s="13"/>
      <c r="AI169" s="14">
        <f t="shared" si="157"/>
        <v>10</v>
      </c>
      <c r="AJ169" s="4">
        <f t="shared" si="158"/>
        <v>10</v>
      </c>
      <c r="AK169" s="4">
        <f t="shared" si="159"/>
        <v>10</v>
      </c>
      <c r="AL169" s="15">
        <f t="shared" si="160"/>
        <v>8.7047380062893964</v>
      </c>
      <c r="AM169" s="7">
        <f t="shared" si="161"/>
        <v>8.7047380062893964</v>
      </c>
      <c r="AN169" s="7">
        <f t="shared" si="213"/>
        <v>8.7047380062893964</v>
      </c>
      <c r="AO169" s="15">
        <f t="shared" si="162"/>
        <v>8.7047380062893964</v>
      </c>
      <c r="AP169" s="17">
        <f t="shared" si="163"/>
        <v>8.1211936923817731</v>
      </c>
      <c r="AQ169" s="15">
        <f t="shared" si="164"/>
        <v>8.1211936923817731</v>
      </c>
      <c r="AR169" s="15">
        <f t="shared" si="165"/>
        <v>8.1211936923817731</v>
      </c>
      <c r="AS169" s="15"/>
      <c r="AT169" s="12">
        <f t="shared" si="200"/>
        <v>161.00000000000003</v>
      </c>
      <c r="AU169" s="12">
        <f t="shared" si="166"/>
        <v>95.204301927855397</v>
      </c>
      <c r="AV169" s="12">
        <f t="shared" si="167"/>
        <v>95.204301927855397</v>
      </c>
      <c r="AW169" s="12">
        <f t="shared" si="168"/>
        <v>95.204301927855397</v>
      </c>
      <c r="AX169" s="8"/>
      <c r="AY169" s="13">
        <f>INDEX(Klima!$B$1:$E$520,MATCH(Vandbalance!$F169,Klima!$B$1:$B$520,0),MATCH(Vandbalance!$AY$11,Klima!$B$1:$E$1,0))</f>
        <v>0</v>
      </c>
      <c r="AZ169" s="13">
        <f t="shared" si="201"/>
        <v>0</v>
      </c>
      <c r="BA169" s="13">
        <f t="shared" si="169"/>
        <v>0</v>
      </c>
      <c r="BC169" s="16">
        <f>INDEX(Klima!$B$1:$E$520,MATCH(Vandbalance!$F169,Klima!$B$1:$B$520,0),MATCH($BC$11,Klima!$B$1:$E$1,0))</f>
        <v>0.58354431390762296</v>
      </c>
      <c r="BD169" s="16"/>
      <c r="BE169" s="16">
        <f t="shared" si="170"/>
        <v>0.58354431390762296</v>
      </c>
      <c r="BF169" s="16">
        <f t="shared" si="171"/>
        <v>0</v>
      </c>
      <c r="BG169" s="16">
        <f t="shared" si="172"/>
        <v>0</v>
      </c>
      <c r="BH169" s="16">
        <f t="shared" si="173"/>
        <v>0</v>
      </c>
      <c r="BI169" s="2"/>
      <c r="BJ169" s="16">
        <f t="shared" si="174"/>
        <v>0.58354431390762296</v>
      </c>
      <c r="BK169" s="5">
        <f t="shared" si="202"/>
        <v>8.9560978630104664</v>
      </c>
      <c r="BL169" s="5">
        <f t="shared" si="175"/>
        <v>8.9560978630104664</v>
      </c>
      <c r="BM169" s="5">
        <f t="shared" si="176"/>
        <v>95.00157156841594</v>
      </c>
      <c r="BN169" s="5">
        <f t="shared" si="203"/>
        <v>4.8629497281611582E-2</v>
      </c>
      <c r="BO169" s="5">
        <f t="shared" si="177"/>
        <v>103.9090399341448</v>
      </c>
      <c r="BP169" s="5">
        <f t="shared" si="178"/>
        <v>8.9560978630104664</v>
      </c>
      <c r="BQ169" s="5"/>
      <c r="BR169" s="16">
        <f t="shared" si="179"/>
        <v>0</v>
      </c>
      <c r="BS169" s="5">
        <f t="shared" si="180"/>
        <v>0</v>
      </c>
      <c r="BT169" s="5"/>
      <c r="BU169" s="13">
        <f t="shared" si="181"/>
        <v>0</v>
      </c>
      <c r="BV169" s="5">
        <f t="shared" si="182"/>
        <v>0</v>
      </c>
      <c r="BW169" s="5"/>
      <c r="BX169" s="13">
        <f t="shared" si="183"/>
        <v>0</v>
      </c>
      <c r="BY169" s="5"/>
      <c r="BZ169" s="16">
        <f t="shared" si="184"/>
        <v>0</v>
      </c>
      <c r="CA169" s="16"/>
      <c r="CB169" s="29">
        <f t="shared" si="185"/>
        <v>0</v>
      </c>
      <c r="CC169" s="28">
        <f t="shared" si="186"/>
        <v>0</v>
      </c>
      <c r="CD169" s="28"/>
      <c r="CE169" s="16">
        <f t="shared" si="187"/>
        <v>0</v>
      </c>
      <c r="CF169" s="31">
        <f t="shared" si="188"/>
        <v>8.1211936923817731</v>
      </c>
      <c r="CG169" s="20"/>
      <c r="CH169" s="16">
        <f t="shared" si="189"/>
        <v>0</v>
      </c>
      <c r="CI169" s="2">
        <f t="shared" si="204"/>
        <v>0</v>
      </c>
      <c r="CJ169" s="5"/>
      <c r="CK169" s="13">
        <f t="shared" si="190"/>
        <v>0.58354431390762296</v>
      </c>
      <c r="CL169" s="13"/>
      <c r="CM169" s="13">
        <f t="shared" si="205"/>
        <v>0</v>
      </c>
      <c r="CN169" s="5">
        <f t="shared" si="191"/>
        <v>0</v>
      </c>
      <c r="CO169" s="5">
        <f t="shared" si="192"/>
        <v>0</v>
      </c>
      <c r="CP169" s="5"/>
      <c r="CQ169" s="13">
        <f t="shared" si="206"/>
        <v>0</v>
      </c>
      <c r="CR169" s="5">
        <f t="shared" si="193"/>
        <v>0</v>
      </c>
      <c r="CS169" s="5">
        <f t="shared" si="194"/>
        <v>0</v>
      </c>
      <c r="CT169" s="5"/>
      <c r="CU169" t="e">
        <f>INDEX(Tilladeligt_underskud,MATCH('Afgrødemodel 1'!$AU$2,Konstanter!$A$75:$A$90,0),MATCH('Afgrødemodel 1'!M165,Konstanter!$B$73:$F$73,0))</f>
        <v>#N/A</v>
      </c>
      <c r="CV169" t="e">
        <f>INDEX(Utilladeligt_underskud,MATCH('Afgrødemodel 1'!$AU$2,Konstanter!$I$75:$I$90,0),MATCH('Afgrødemodel 1'!M165,Konstanter!$J$73:$N$73,0))</f>
        <v>#N/A</v>
      </c>
      <c r="CW169" t="e">
        <f t="shared" si="207"/>
        <v>#N/A</v>
      </c>
      <c r="CX169" t="e">
        <f t="shared" si="208"/>
        <v>#N/A</v>
      </c>
      <c r="CY169" s="8">
        <f t="shared" si="209"/>
        <v>1.8788063076182269</v>
      </c>
      <c r="CZ169" s="8">
        <f t="shared" si="210"/>
        <v>67.674504379762851</v>
      </c>
      <c r="DA169" s="8">
        <f t="shared" si="211"/>
        <v>67.674504379762851</v>
      </c>
    </row>
    <row r="170" spans="4:105" x14ac:dyDescent="0.2">
      <c r="D170" s="18">
        <f t="shared" si="212"/>
        <v>43347</v>
      </c>
      <c r="E170" s="18" t="str">
        <f>IF(G170=1,'Ark4'!$C$4,IF(G170=2,'Ark4'!$C$5,IF(G170=3,'Ark4'!$C$6,IF(G170=4,'Ark4'!$C$7,""))))</f>
        <v>Vinterhvede, efterår</v>
      </c>
      <c r="F170" s="8">
        <f t="shared" si="195"/>
        <v>43347</v>
      </c>
      <c r="G170" s="2">
        <f>IF(AND($D170&gt;='Ark4'!$D$4,Vandbalance!$D170&lt;='Ark4'!$E$4),1,IF(AND(Vandbalance!$D170&gt;='Ark4'!$D$5,Vandbalance!$D170&lt;='Ark4'!$E$5),2,IF(AND(Vandbalance!$D170&gt;='Ark4'!$D$6,Vandbalance!$D170&lt;='Ark4'!$E$6),3,IF(AND(Vandbalance!$D170&gt;='Ark4'!$D$7,Vandbalance!$D170&lt;='Ark4'!$E$7),4,""))))</f>
        <v>4</v>
      </c>
      <c r="H170" s="2">
        <f t="shared" si="196"/>
        <v>0</v>
      </c>
      <c r="I170" s="2">
        <f>IF(G170=1,VLOOKUP($D170,'Afgrødemodel 1'!$AA$10:$AB$405,2,FALSE),IF(G170=2,VLOOKUP($D170,'Afgrødemodel 2'!$AA$10:$AB$405,2,FALSE),IF(G170=3,VLOOKUP($D170,'Afgrødemodel 3'!$AA$10:$AB$405,2,FALSE),IF(G170=4,VLOOKUP($D170,'Afgrødemodel 4'!$AA$10:$AB$405,2,FALSE),""))))</f>
        <v>0</v>
      </c>
      <c r="J170" s="2">
        <f>IF(G170=1,VLOOKUP($D170,'Afgrødemodel 1'!$AH$10:$AJ$405,3,FALSE),IF(G170=2,VLOOKUP($D170,'Afgrødemodel 2'!$AH$10:$AJ$405,3,FALSE),IF(G170=3,VLOOKUP($D170,'Afgrødemodel 3'!$AH$10:$AJ$405,3,FALSE),IF(G170=4,VLOOKUP($D170,'Afgrødemodel 4'!$AH$10:$AJ$405,3,FALSE),0))))</f>
        <v>0</v>
      </c>
      <c r="K170" s="2">
        <f>IF(G170=1,VLOOKUP($D170,'Afgrødemodel 1'!$AQ$10:$AR$405,2,FALSE),IF(G170=2,VLOOKUP($D170,'Afgrødemodel 2'!$AQ$10:$AR$405,2,FALSE),IF(G170=3,VLOOKUP($D170,'Afgrødemodel 3'!$AQ$10:$AR$405,2,FALSE),IF(G170=4,VLOOKUP($D170,'Afgrødemodel 4'!$AQ$10:$AR$405,2,FALSE),0))))</f>
        <v>0</v>
      </c>
      <c r="L170">
        <f>IF('Afgrødemodel 1'!$BB$4=0,300,'Afgrødemodel 1'!$BB$4)</f>
        <v>300</v>
      </c>
      <c r="M170">
        <f>IF(G170=1,MIN('Afgrødemodel 1'!$AW$44,'Afgrødemodel 1'!$AW$48),IF(G170=2,MIN('Afgrødemodel 2'!$AW$44,'Afgrødemodel 2'!$AW$48),IF(G170=3,MIN('Afgrødemodel 3'!$AW$44,'Afgrødemodel 3'!$AW$48),IF(G170=4,MIN('Afgrødemodel 4'!$AW$44,'Afgrødemodel 4'!$AW$48),""))))</f>
        <v>900</v>
      </c>
      <c r="N170" s="13">
        <f t="shared" si="143"/>
        <v>0</v>
      </c>
      <c r="O170" s="5">
        <f t="shared" si="144"/>
        <v>0</v>
      </c>
      <c r="P170" s="13">
        <f t="shared" si="145"/>
        <v>0</v>
      </c>
      <c r="Q170" s="13">
        <f t="shared" si="146"/>
        <v>0</v>
      </c>
      <c r="R170" s="20"/>
      <c r="S170" s="13">
        <f t="shared" si="147"/>
        <v>0</v>
      </c>
      <c r="T170" s="13">
        <f t="shared" si="148"/>
        <v>0</v>
      </c>
      <c r="U170" s="13">
        <f t="shared" si="149"/>
        <v>0</v>
      </c>
      <c r="V170" s="5">
        <f t="shared" si="150"/>
        <v>0</v>
      </c>
      <c r="W170" s="5"/>
      <c r="X170" s="10">
        <f t="shared" si="197"/>
        <v>10</v>
      </c>
      <c r="Y170" s="12">
        <f t="shared" si="151"/>
        <v>8.3339240518212314</v>
      </c>
      <c r="Z170" s="8">
        <f t="shared" si="152"/>
        <v>8.3339240518212314</v>
      </c>
      <c r="AA170" s="13">
        <f t="shared" si="198"/>
        <v>8.0339240399003042</v>
      </c>
      <c r="AB170" s="5">
        <f t="shared" si="153"/>
        <v>8.0339240399003042</v>
      </c>
      <c r="AC170" s="5"/>
      <c r="AD170" s="16">
        <f t="shared" si="154"/>
        <v>0</v>
      </c>
      <c r="AE170" s="10">
        <f t="shared" si="199"/>
        <v>0</v>
      </c>
      <c r="AF170">
        <f t="shared" si="155"/>
        <v>0.01</v>
      </c>
      <c r="AG170" s="13">
        <f t="shared" si="156"/>
        <v>0</v>
      </c>
      <c r="AH170" s="13"/>
      <c r="AI170" s="14">
        <f t="shared" si="157"/>
        <v>10</v>
      </c>
      <c r="AJ170" s="4">
        <f t="shared" si="158"/>
        <v>10</v>
      </c>
      <c r="AK170" s="4">
        <f t="shared" si="159"/>
        <v>10</v>
      </c>
      <c r="AL170" s="15">
        <f t="shared" si="160"/>
        <v>8.1211936923817731</v>
      </c>
      <c r="AM170" s="7">
        <f t="shared" si="161"/>
        <v>8.1211936923817731</v>
      </c>
      <c r="AN170" s="7">
        <f t="shared" si="213"/>
        <v>8.1211936923817731</v>
      </c>
      <c r="AO170" s="15">
        <f t="shared" si="162"/>
        <v>8.1311936923817729</v>
      </c>
      <c r="AP170" s="17">
        <f t="shared" si="163"/>
        <v>7.8311936804608449</v>
      </c>
      <c r="AQ170" s="15">
        <f t="shared" si="164"/>
        <v>7.8311936804608449</v>
      </c>
      <c r="AR170" s="15">
        <f t="shared" si="165"/>
        <v>7.8311936804608449</v>
      </c>
      <c r="AS170" s="15"/>
      <c r="AT170" s="12">
        <f t="shared" si="200"/>
        <v>161.00000000000003</v>
      </c>
      <c r="AU170" s="12">
        <f t="shared" si="166"/>
        <v>95.204301927855397</v>
      </c>
      <c r="AV170" s="12">
        <f t="shared" si="167"/>
        <v>95.204301927855397</v>
      </c>
      <c r="AW170" s="12">
        <f t="shared" si="168"/>
        <v>95.204301927855397</v>
      </c>
      <c r="AX170" s="8"/>
      <c r="AY170" s="13">
        <f>INDEX(Klima!$B$1:$E$520,MATCH(Vandbalance!$F170,Klima!$B$1:$B$520,0),MATCH(Vandbalance!$AY$11,Klima!$B$1:$E$1,0))</f>
        <v>0.01</v>
      </c>
      <c r="AZ170" s="13">
        <f t="shared" si="201"/>
        <v>-0.01</v>
      </c>
      <c r="BA170" s="13">
        <f t="shared" si="169"/>
        <v>0.01</v>
      </c>
      <c r="BC170" s="16">
        <f>INDEX(Klima!$B$1:$E$520,MATCH(Vandbalance!$F170,Klima!$B$1:$B$520,0),MATCH($BC$11,Klima!$B$1:$E$1,0))</f>
        <v>0.30000001192092801</v>
      </c>
      <c r="BD170" s="16"/>
      <c r="BE170" s="16">
        <f t="shared" si="170"/>
        <v>0.30000001192092801</v>
      </c>
      <c r="BF170" s="16">
        <f t="shared" si="171"/>
        <v>0</v>
      </c>
      <c r="BG170" s="16">
        <f t="shared" si="172"/>
        <v>0</v>
      </c>
      <c r="BH170" s="16">
        <f t="shared" si="173"/>
        <v>0</v>
      </c>
      <c r="BI170" s="2"/>
      <c r="BJ170" s="16">
        <f t="shared" si="174"/>
        <v>0.30000001192092801</v>
      </c>
      <c r="BK170" s="5">
        <f t="shared" si="202"/>
        <v>8.3589244663852948</v>
      </c>
      <c r="BL170" s="5">
        <f t="shared" si="175"/>
        <v>8.3589244663852948</v>
      </c>
      <c r="BM170" s="5">
        <f t="shared" si="176"/>
        <v>95.00157156841594</v>
      </c>
      <c r="BN170" s="5">
        <f t="shared" si="203"/>
        <v>2.5000414564062868E-2</v>
      </c>
      <c r="BO170" s="5">
        <f t="shared" si="177"/>
        <v>103.33549562023717</v>
      </c>
      <c r="BP170" s="5">
        <f t="shared" si="178"/>
        <v>8.3589244663852948</v>
      </c>
      <c r="BQ170" s="5"/>
      <c r="BR170" s="16">
        <f t="shared" si="179"/>
        <v>0</v>
      </c>
      <c r="BS170" s="5">
        <f t="shared" si="180"/>
        <v>0</v>
      </c>
      <c r="BT170" s="5"/>
      <c r="BU170" s="13">
        <f t="shared" si="181"/>
        <v>0</v>
      </c>
      <c r="BV170" s="5">
        <f t="shared" si="182"/>
        <v>0</v>
      </c>
      <c r="BW170" s="5"/>
      <c r="BX170" s="13">
        <f t="shared" si="183"/>
        <v>0</v>
      </c>
      <c r="BY170" s="5"/>
      <c r="BZ170" s="16">
        <f t="shared" si="184"/>
        <v>0</v>
      </c>
      <c r="CA170" s="16"/>
      <c r="CB170" s="29">
        <f t="shared" si="185"/>
        <v>0</v>
      </c>
      <c r="CC170" s="28">
        <f t="shared" si="186"/>
        <v>0</v>
      </c>
      <c r="CD170" s="28"/>
      <c r="CE170" s="16">
        <f t="shared" si="187"/>
        <v>0</v>
      </c>
      <c r="CF170" s="31">
        <f t="shared" si="188"/>
        <v>7.8311936804608449</v>
      </c>
      <c r="CG170" s="20"/>
      <c r="CH170" s="16">
        <f t="shared" si="189"/>
        <v>0</v>
      </c>
      <c r="CI170" s="2">
        <f t="shared" si="204"/>
        <v>0</v>
      </c>
      <c r="CJ170" s="5"/>
      <c r="CK170" s="13">
        <f t="shared" si="190"/>
        <v>0.30000001192092801</v>
      </c>
      <c r="CL170" s="13"/>
      <c r="CM170" s="13">
        <f t="shared" si="205"/>
        <v>0</v>
      </c>
      <c r="CN170" s="5">
        <f t="shared" si="191"/>
        <v>0</v>
      </c>
      <c r="CO170" s="5">
        <f t="shared" si="192"/>
        <v>0</v>
      </c>
      <c r="CP170" s="5"/>
      <c r="CQ170" s="13">
        <f t="shared" si="206"/>
        <v>0</v>
      </c>
      <c r="CR170" s="5">
        <f t="shared" si="193"/>
        <v>0</v>
      </c>
      <c r="CS170" s="5">
        <f t="shared" si="194"/>
        <v>0</v>
      </c>
      <c r="CT170" s="5"/>
      <c r="CU170" t="e">
        <f>INDEX(Tilladeligt_underskud,MATCH('Afgrødemodel 1'!$AU$2,Konstanter!$A$75:$A$90,0),MATCH('Afgrødemodel 1'!M166,Konstanter!$B$73:$F$73,0))</f>
        <v>#N/A</v>
      </c>
      <c r="CV170" t="e">
        <f>INDEX(Utilladeligt_underskud,MATCH('Afgrødemodel 1'!$AU$2,Konstanter!$I$75:$I$90,0),MATCH('Afgrødemodel 1'!M166,Konstanter!$J$73:$N$73,0))</f>
        <v>#N/A</v>
      </c>
      <c r="CW170" t="e">
        <f t="shared" si="207"/>
        <v>#N/A</v>
      </c>
      <c r="CX170" t="e">
        <f t="shared" si="208"/>
        <v>#N/A</v>
      </c>
      <c r="CY170" s="8">
        <f t="shared" si="209"/>
        <v>2.1688063195391551</v>
      </c>
      <c r="CZ170" s="8">
        <f t="shared" si="210"/>
        <v>67.964504391683789</v>
      </c>
      <c r="DA170" s="8">
        <f t="shared" si="211"/>
        <v>67.964504391683789</v>
      </c>
    </row>
    <row r="171" spans="4:105" x14ac:dyDescent="0.2">
      <c r="D171" s="18">
        <f t="shared" si="212"/>
        <v>43348</v>
      </c>
      <c r="E171" s="18" t="str">
        <f>IF(G171=1,'Ark4'!$C$4,IF(G171=2,'Ark4'!$C$5,IF(G171=3,'Ark4'!$C$6,IF(G171=4,'Ark4'!$C$7,""))))</f>
        <v>Vinterhvede, efterår</v>
      </c>
      <c r="F171" s="8">
        <f t="shared" si="195"/>
        <v>43348</v>
      </c>
      <c r="G171" s="2">
        <f>IF(AND($D171&gt;='Ark4'!$D$4,Vandbalance!$D171&lt;='Ark4'!$E$4),1,IF(AND(Vandbalance!$D171&gt;='Ark4'!$D$5,Vandbalance!$D171&lt;='Ark4'!$E$5),2,IF(AND(Vandbalance!$D171&gt;='Ark4'!$D$6,Vandbalance!$D171&lt;='Ark4'!$E$6),3,IF(AND(Vandbalance!$D171&gt;='Ark4'!$D$7,Vandbalance!$D171&lt;='Ark4'!$E$7),4,""))))</f>
        <v>4</v>
      </c>
      <c r="H171" s="2">
        <f t="shared" si="196"/>
        <v>0</v>
      </c>
      <c r="I171" s="2">
        <f>IF(G171=1,VLOOKUP($D171,'Afgrødemodel 1'!$AA$10:$AB$405,2,FALSE),IF(G171=2,VLOOKUP($D171,'Afgrødemodel 2'!$AA$10:$AB$405,2,FALSE),IF(G171=3,VLOOKUP($D171,'Afgrødemodel 3'!$AA$10:$AB$405,2,FALSE),IF(G171=4,VLOOKUP($D171,'Afgrødemodel 4'!$AA$10:$AB$405,2,FALSE),""))))</f>
        <v>0</v>
      </c>
      <c r="J171" s="2">
        <f>IF(G171=1,VLOOKUP($D171,'Afgrødemodel 1'!$AH$10:$AJ$405,3,FALSE),IF(G171=2,VLOOKUP($D171,'Afgrødemodel 2'!$AH$10:$AJ$405,3,FALSE),IF(G171=3,VLOOKUP($D171,'Afgrødemodel 3'!$AH$10:$AJ$405,3,FALSE),IF(G171=4,VLOOKUP($D171,'Afgrødemodel 4'!$AH$10:$AJ$405,3,FALSE),0))))</f>
        <v>0</v>
      </c>
      <c r="K171" s="2">
        <f>IF(G171=1,VLOOKUP($D171,'Afgrødemodel 1'!$AQ$10:$AR$405,2,FALSE),IF(G171=2,VLOOKUP($D171,'Afgrødemodel 2'!$AQ$10:$AR$405,2,FALSE),IF(G171=3,VLOOKUP($D171,'Afgrødemodel 3'!$AQ$10:$AR$405,2,FALSE),IF(G171=4,VLOOKUP($D171,'Afgrødemodel 4'!$AQ$10:$AR$405,2,FALSE),0))))</f>
        <v>0</v>
      </c>
      <c r="L171">
        <f>IF('Afgrødemodel 1'!$BB$4=0,300,'Afgrødemodel 1'!$BB$4)</f>
        <v>300</v>
      </c>
      <c r="M171">
        <f>IF(G171=1,MIN('Afgrødemodel 1'!$AW$44,'Afgrødemodel 1'!$AW$48),IF(G171=2,MIN('Afgrødemodel 2'!$AW$44,'Afgrødemodel 2'!$AW$48),IF(G171=3,MIN('Afgrødemodel 3'!$AW$44,'Afgrødemodel 3'!$AW$48),IF(G171=4,MIN('Afgrødemodel 4'!$AW$44,'Afgrødemodel 4'!$AW$48),""))))</f>
        <v>900</v>
      </c>
      <c r="N171" s="13">
        <f t="shared" si="143"/>
        <v>0</v>
      </c>
      <c r="O171" s="5">
        <f t="shared" si="144"/>
        <v>0</v>
      </c>
      <c r="P171" s="13">
        <f t="shared" si="145"/>
        <v>0</v>
      </c>
      <c r="Q171" s="13">
        <f t="shared" si="146"/>
        <v>0</v>
      </c>
      <c r="R171" s="20"/>
      <c r="S171" s="13">
        <f t="shared" si="147"/>
        <v>0</v>
      </c>
      <c r="T171" s="13">
        <f t="shared" si="148"/>
        <v>0</v>
      </c>
      <c r="U171" s="13">
        <f t="shared" si="149"/>
        <v>0</v>
      </c>
      <c r="V171" s="5">
        <f t="shared" si="150"/>
        <v>0</v>
      </c>
      <c r="W171" s="5"/>
      <c r="X171" s="10">
        <f t="shared" si="197"/>
        <v>10</v>
      </c>
      <c r="Y171" s="12">
        <f t="shared" si="151"/>
        <v>8.0339240399003042</v>
      </c>
      <c r="Z171" s="8">
        <f t="shared" si="152"/>
        <v>8.0339240399003042</v>
      </c>
      <c r="AA171" s="13">
        <f t="shared" si="198"/>
        <v>7.2339240279793753</v>
      </c>
      <c r="AB171" s="5">
        <f t="shared" si="153"/>
        <v>7.2339240279793753</v>
      </c>
      <c r="AC171" s="5"/>
      <c r="AD171" s="16">
        <f t="shared" si="154"/>
        <v>0</v>
      </c>
      <c r="AE171" s="10">
        <f t="shared" si="199"/>
        <v>0</v>
      </c>
      <c r="AF171">
        <f t="shared" si="155"/>
        <v>0</v>
      </c>
      <c r="AG171" s="13">
        <f t="shared" si="156"/>
        <v>0</v>
      </c>
      <c r="AH171" s="13"/>
      <c r="AI171" s="14">
        <f t="shared" si="157"/>
        <v>10</v>
      </c>
      <c r="AJ171" s="4">
        <f t="shared" si="158"/>
        <v>10</v>
      </c>
      <c r="AK171" s="4">
        <f t="shared" si="159"/>
        <v>10</v>
      </c>
      <c r="AL171" s="15">
        <f t="shared" si="160"/>
        <v>7.8311936804608449</v>
      </c>
      <c r="AM171" s="7">
        <f t="shared" si="161"/>
        <v>7.8311936804608449</v>
      </c>
      <c r="AN171" s="7">
        <f t="shared" si="213"/>
        <v>7.8311936804608449</v>
      </c>
      <c r="AO171" s="15">
        <f t="shared" si="162"/>
        <v>7.8311936804608449</v>
      </c>
      <c r="AP171" s="17">
        <f t="shared" si="163"/>
        <v>7.0311936685399159</v>
      </c>
      <c r="AQ171" s="15">
        <f t="shared" si="164"/>
        <v>7.0311936685399159</v>
      </c>
      <c r="AR171" s="15">
        <f t="shared" si="165"/>
        <v>7.0311936685399159</v>
      </c>
      <c r="AS171" s="15"/>
      <c r="AT171" s="12">
        <f t="shared" si="200"/>
        <v>161.00000000000003</v>
      </c>
      <c r="AU171" s="12">
        <f t="shared" si="166"/>
        <v>95.204301927855397</v>
      </c>
      <c r="AV171" s="12">
        <f t="shared" si="167"/>
        <v>95.204301927855397</v>
      </c>
      <c r="AW171" s="12">
        <f t="shared" si="168"/>
        <v>95.204301927855397</v>
      </c>
      <c r="AX171" s="8"/>
      <c r="AY171" s="13">
        <f>INDEX(Klima!$B$1:$E$520,MATCH(Vandbalance!$F171,Klima!$B$1:$B$520,0),MATCH(Vandbalance!$AY$11,Klima!$B$1:$E$1,0))</f>
        <v>0</v>
      </c>
      <c r="AZ171" s="13">
        <f t="shared" si="201"/>
        <v>0</v>
      </c>
      <c r="BA171" s="13">
        <f t="shared" si="169"/>
        <v>0</v>
      </c>
      <c r="BC171" s="16">
        <f>INDEX(Klima!$B$1:$E$520,MATCH(Vandbalance!$F171,Klima!$B$1:$B$520,0),MATCH($BC$11,Klima!$B$1:$E$1,0))</f>
        <v>0.80000001192092896</v>
      </c>
      <c r="BD171" s="16"/>
      <c r="BE171" s="16">
        <f t="shared" si="170"/>
        <v>0.80000001192092896</v>
      </c>
      <c r="BF171" s="16">
        <f t="shared" si="171"/>
        <v>0</v>
      </c>
      <c r="BG171" s="16">
        <f t="shared" si="172"/>
        <v>0</v>
      </c>
      <c r="BH171" s="16">
        <f t="shared" si="173"/>
        <v>0</v>
      </c>
      <c r="BI171" s="2"/>
      <c r="BJ171" s="16">
        <f t="shared" si="174"/>
        <v>0.80000001192092896</v>
      </c>
      <c r="BK171" s="5">
        <f t="shared" si="202"/>
        <v>8.1005918104154269</v>
      </c>
      <c r="BL171" s="5">
        <f t="shared" si="175"/>
        <v>8.1005918104154269</v>
      </c>
      <c r="BM171" s="5">
        <f t="shared" si="176"/>
        <v>95.00157156841594</v>
      </c>
      <c r="BN171" s="5">
        <f t="shared" si="203"/>
        <v>6.6667770515122557E-2</v>
      </c>
      <c r="BO171" s="5">
        <f t="shared" si="177"/>
        <v>103.03549560831624</v>
      </c>
      <c r="BP171" s="5">
        <f t="shared" si="178"/>
        <v>8.1005918104154269</v>
      </c>
      <c r="BQ171" s="5"/>
      <c r="BR171" s="16">
        <f t="shared" si="179"/>
        <v>0</v>
      </c>
      <c r="BS171" s="5">
        <f t="shared" si="180"/>
        <v>0</v>
      </c>
      <c r="BT171" s="5"/>
      <c r="BU171" s="13">
        <f t="shared" si="181"/>
        <v>0</v>
      </c>
      <c r="BV171" s="5">
        <f t="shared" si="182"/>
        <v>0</v>
      </c>
      <c r="BW171" s="5"/>
      <c r="BX171" s="13">
        <f t="shared" si="183"/>
        <v>0</v>
      </c>
      <c r="BY171" s="5"/>
      <c r="BZ171" s="16">
        <f t="shared" si="184"/>
        <v>0</v>
      </c>
      <c r="CA171" s="16"/>
      <c r="CB171" s="29">
        <f t="shared" si="185"/>
        <v>0</v>
      </c>
      <c r="CC171" s="28">
        <f t="shared" si="186"/>
        <v>0</v>
      </c>
      <c r="CD171" s="28"/>
      <c r="CE171" s="16">
        <f t="shared" si="187"/>
        <v>0</v>
      </c>
      <c r="CF171" s="31">
        <f t="shared" si="188"/>
        <v>7.0311936685399159</v>
      </c>
      <c r="CG171" s="20"/>
      <c r="CH171" s="16">
        <f t="shared" si="189"/>
        <v>0</v>
      </c>
      <c r="CI171" s="2">
        <f t="shared" si="204"/>
        <v>0</v>
      </c>
      <c r="CJ171" s="5"/>
      <c r="CK171" s="13">
        <f t="shared" si="190"/>
        <v>0.80000001192092896</v>
      </c>
      <c r="CL171" s="13"/>
      <c r="CM171" s="13">
        <f t="shared" si="205"/>
        <v>0</v>
      </c>
      <c r="CN171" s="5">
        <f t="shared" si="191"/>
        <v>0</v>
      </c>
      <c r="CO171" s="5">
        <f t="shared" si="192"/>
        <v>0</v>
      </c>
      <c r="CP171" s="5"/>
      <c r="CQ171" s="13">
        <f t="shared" si="206"/>
        <v>0</v>
      </c>
      <c r="CR171" s="5">
        <f t="shared" si="193"/>
        <v>0</v>
      </c>
      <c r="CS171" s="5">
        <f t="shared" si="194"/>
        <v>0</v>
      </c>
      <c r="CT171" s="5"/>
      <c r="CU171" t="e">
        <f>INDEX(Tilladeligt_underskud,MATCH('Afgrødemodel 1'!$AU$2,Konstanter!$A$75:$A$90,0),MATCH('Afgrødemodel 1'!M167,Konstanter!$B$73:$F$73,0))</f>
        <v>#N/A</v>
      </c>
      <c r="CV171" t="e">
        <f>INDEX(Utilladeligt_underskud,MATCH('Afgrødemodel 1'!$AU$2,Konstanter!$I$75:$I$90,0),MATCH('Afgrødemodel 1'!M167,Konstanter!$J$73:$N$73,0))</f>
        <v>#N/A</v>
      </c>
      <c r="CW171" t="e">
        <f t="shared" si="207"/>
        <v>#N/A</v>
      </c>
      <c r="CX171" t="e">
        <f t="shared" si="208"/>
        <v>#N/A</v>
      </c>
      <c r="CY171" s="8">
        <f t="shared" si="209"/>
        <v>2.9688063314600841</v>
      </c>
      <c r="CZ171" s="8">
        <f t="shared" si="210"/>
        <v>68.764504403604718</v>
      </c>
      <c r="DA171" s="8">
        <f t="shared" si="211"/>
        <v>68.764504403604718</v>
      </c>
    </row>
    <row r="172" spans="4:105" x14ac:dyDescent="0.2">
      <c r="D172" s="18">
        <f t="shared" si="212"/>
        <v>43349</v>
      </c>
      <c r="E172" s="18" t="str">
        <f>IF(G172=1,'Ark4'!$C$4,IF(G172=2,'Ark4'!$C$5,IF(G172=3,'Ark4'!$C$6,IF(G172=4,'Ark4'!$C$7,""))))</f>
        <v>Vinterhvede, efterår</v>
      </c>
      <c r="F172" s="8">
        <f t="shared" si="195"/>
        <v>43349</v>
      </c>
      <c r="G172" s="2">
        <f>IF(AND($D172&gt;='Ark4'!$D$4,Vandbalance!$D172&lt;='Ark4'!$E$4),1,IF(AND(Vandbalance!$D172&gt;='Ark4'!$D$5,Vandbalance!$D172&lt;='Ark4'!$E$5),2,IF(AND(Vandbalance!$D172&gt;='Ark4'!$D$6,Vandbalance!$D172&lt;='Ark4'!$E$6),3,IF(AND(Vandbalance!$D172&gt;='Ark4'!$D$7,Vandbalance!$D172&lt;='Ark4'!$E$7),4,""))))</f>
        <v>4</v>
      </c>
      <c r="H172" s="2">
        <f t="shared" si="196"/>
        <v>0</v>
      </c>
      <c r="I172" s="2">
        <f>IF(G172=1,VLOOKUP($D172,'Afgrødemodel 1'!$AA$10:$AB$405,2,FALSE),IF(G172=2,VLOOKUP($D172,'Afgrødemodel 2'!$AA$10:$AB$405,2,FALSE),IF(G172=3,VLOOKUP($D172,'Afgrødemodel 3'!$AA$10:$AB$405,2,FALSE),IF(G172=4,VLOOKUP($D172,'Afgrødemodel 4'!$AA$10:$AB$405,2,FALSE),""))))</f>
        <v>0</v>
      </c>
      <c r="J172" s="2">
        <f>IF(G172=1,VLOOKUP($D172,'Afgrødemodel 1'!$AH$10:$AJ$405,3,FALSE),IF(G172=2,VLOOKUP($D172,'Afgrødemodel 2'!$AH$10:$AJ$405,3,FALSE),IF(G172=3,VLOOKUP($D172,'Afgrødemodel 3'!$AH$10:$AJ$405,3,FALSE),IF(G172=4,VLOOKUP($D172,'Afgrødemodel 4'!$AH$10:$AJ$405,3,FALSE),0))))</f>
        <v>0</v>
      </c>
      <c r="K172" s="2">
        <f>IF(G172=1,VLOOKUP($D172,'Afgrødemodel 1'!$AQ$10:$AR$405,2,FALSE),IF(G172=2,VLOOKUP($D172,'Afgrødemodel 2'!$AQ$10:$AR$405,2,FALSE),IF(G172=3,VLOOKUP($D172,'Afgrødemodel 3'!$AQ$10:$AR$405,2,FALSE),IF(G172=4,VLOOKUP($D172,'Afgrødemodel 4'!$AQ$10:$AR$405,2,FALSE),0))))</f>
        <v>0</v>
      </c>
      <c r="L172">
        <f>IF('Afgrødemodel 1'!$BB$4=0,300,'Afgrødemodel 1'!$BB$4)</f>
        <v>300</v>
      </c>
      <c r="M172">
        <f>IF(G172=1,MIN('Afgrødemodel 1'!$AW$44,'Afgrødemodel 1'!$AW$48),IF(G172=2,MIN('Afgrødemodel 2'!$AW$44,'Afgrødemodel 2'!$AW$48),IF(G172=3,MIN('Afgrødemodel 3'!$AW$44,'Afgrødemodel 3'!$AW$48),IF(G172=4,MIN('Afgrødemodel 4'!$AW$44,'Afgrødemodel 4'!$AW$48),""))))</f>
        <v>900</v>
      </c>
      <c r="N172" s="13">
        <f t="shared" si="143"/>
        <v>0</v>
      </c>
      <c r="O172" s="5">
        <f t="shared" si="144"/>
        <v>0</v>
      </c>
      <c r="P172" s="13">
        <f t="shared" si="145"/>
        <v>0</v>
      </c>
      <c r="Q172" s="13">
        <f t="shared" si="146"/>
        <v>0</v>
      </c>
      <c r="R172" s="20"/>
      <c r="S172" s="13">
        <f t="shared" si="147"/>
        <v>0</v>
      </c>
      <c r="T172" s="13">
        <f t="shared" si="148"/>
        <v>0</v>
      </c>
      <c r="U172" s="13">
        <f t="shared" si="149"/>
        <v>0</v>
      </c>
      <c r="V172" s="5">
        <f t="shared" si="150"/>
        <v>0</v>
      </c>
      <c r="W172" s="5"/>
      <c r="X172" s="10">
        <f t="shared" si="197"/>
        <v>10</v>
      </c>
      <c r="Y172" s="12">
        <f t="shared" si="151"/>
        <v>7.2339240279793753</v>
      </c>
      <c r="Z172" s="8">
        <f t="shared" si="152"/>
        <v>7.2339240279793753</v>
      </c>
      <c r="AA172" s="13">
        <f t="shared" si="198"/>
        <v>6.8124050465226196</v>
      </c>
      <c r="AB172" s="5">
        <f t="shared" si="153"/>
        <v>6.8124050465226196</v>
      </c>
      <c r="AC172" s="5"/>
      <c r="AD172" s="16">
        <f t="shared" si="154"/>
        <v>0</v>
      </c>
      <c r="AE172" s="10">
        <f t="shared" si="199"/>
        <v>0</v>
      </c>
      <c r="AF172">
        <f t="shared" si="155"/>
        <v>0</v>
      </c>
      <c r="AG172" s="13">
        <f t="shared" si="156"/>
        <v>0</v>
      </c>
      <c r="AH172" s="13"/>
      <c r="AI172" s="14">
        <f t="shared" si="157"/>
        <v>10</v>
      </c>
      <c r="AJ172" s="4">
        <f t="shared" si="158"/>
        <v>10</v>
      </c>
      <c r="AK172" s="4">
        <f t="shared" si="159"/>
        <v>10</v>
      </c>
      <c r="AL172" s="15">
        <f t="shared" si="160"/>
        <v>7.0311936685399159</v>
      </c>
      <c r="AM172" s="7">
        <f t="shared" si="161"/>
        <v>7.0311936685399159</v>
      </c>
      <c r="AN172" s="7">
        <f t="shared" si="213"/>
        <v>7.0311936685399159</v>
      </c>
      <c r="AO172" s="15">
        <f t="shared" si="162"/>
        <v>7.0311936685399159</v>
      </c>
      <c r="AP172" s="17">
        <f t="shared" si="163"/>
        <v>6.6096746870831602</v>
      </c>
      <c r="AQ172" s="15">
        <f t="shared" si="164"/>
        <v>6.6096746870831602</v>
      </c>
      <c r="AR172" s="15">
        <f t="shared" si="165"/>
        <v>6.6096746870831602</v>
      </c>
      <c r="AS172" s="15"/>
      <c r="AT172" s="12">
        <f t="shared" si="200"/>
        <v>161.00000000000003</v>
      </c>
      <c r="AU172" s="12">
        <f t="shared" si="166"/>
        <v>95.204301927855397</v>
      </c>
      <c r="AV172" s="12">
        <f t="shared" si="167"/>
        <v>95.204301927855397</v>
      </c>
      <c r="AW172" s="12">
        <f t="shared" si="168"/>
        <v>95.204301927855397</v>
      </c>
      <c r="AX172" s="8"/>
      <c r="AY172" s="13">
        <f>INDEX(Klima!$B$1:$E$520,MATCH(Vandbalance!$F172,Klima!$B$1:$B$520,0),MATCH(Vandbalance!$AY$11,Klima!$B$1:$E$1,0))</f>
        <v>0</v>
      </c>
      <c r="AZ172" s="13">
        <f t="shared" si="201"/>
        <v>0</v>
      </c>
      <c r="BA172" s="13">
        <f t="shared" si="169"/>
        <v>0</v>
      </c>
      <c r="BC172" s="16">
        <f>INDEX(Klima!$B$1:$E$520,MATCH(Vandbalance!$F172,Klima!$B$1:$B$520,0),MATCH($BC$11,Klima!$B$1:$E$1,0))</f>
        <v>0.42151898145675598</v>
      </c>
      <c r="BD172" s="16"/>
      <c r="BE172" s="16">
        <f t="shared" si="170"/>
        <v>0.42151898145675598</v>
      </c>
      <c r="BF172" s="16">
        <f t="shared" si="171"/>
        <v>0</v>
      </c>
      <c r="BG172" s="16">
        <f t="shared" si="172"/>
        <v>0</v>
      </c>
      <c r="BH172" s="16">
        <f t="shared" si="173"/>
        <v>0</v>
      </c>
      <c r="BI172" s="2"/>
      <c r="BJ172" s="16">
        <f t="shared" si="174"/>
        <v>0.42151898145675598</v>
      </c>
      <c r="BK172" s="5">
        <f t="shared" si="202"/>
        <v>7.269051190860349</v>
      </c>
      <c r="BL172" s="5">
        <f t="shared" si="175"/>
        <v>7.269051190860349</v>
      </c>
      <c r="BM172" s="5">
        <f t="shared" si="176"/>
        <v>95.00157156841594</v>
      </c>
      <c r="BN172" s="5">
        <f t="shared" si="203"/>
        <v>3.5127162880973492E-2</v>
      </c>
      <c r="BO172" s="5">
        <f t="shared" si="177"/>
        <v>102.23549559639531</v>
      </c>
      <c r="BP172" s="5">
        <f t="shared" si="178"/>
        <v>7.269051190860349</v>
      </c>
      <c r="BQ172" s="5"/>
      <c r="BR172" s="16">
        <f t="shared" si="179"/>
        <v>0</v>
      </c>
      <c r="BS172" s="5">
        <f t="shared" si="180"/>
        <v>0</v>
      </c>
      <c r="BT172" s="5"/>
      <c r="BU172" s="13">
        <f t="shared" si="181"/>
        <v>0</v>
      </c>
      <c r="BV172" s="5">
        <f t="shared" si="182"/>
        <v>0</v>
      </c>
      <c r="BW172" s="5"/>
      <c r="BX172" s="13">
        <f t="shared" si="183"/>
        <v>0</v>
      </c>
      <c r="BY172" s="5"/>
      <c r="BZ172" s="16">
        <f t="shared" si="184"/>
        <v>0</v>
      </c>
      <c r="CA172" s="16"/>
      <c r="CB172" s="29">
        <f t="shared" si="185"/>
        <v>0</v>
      </c>
      <c r="CC172" s="28">
        <f t="shared" si="186"/>
        <v>0</v>
      </c>
      <c r="CD172" s="28"/>
      <c r="CE172" s="16">
        <f t="shared" si="187"/>
        <v>0</v>
      </c>
      <c r="CF172" s="31">
        <f t="shared" si="188"/>
        <v>6.6096746870831602</v>
      </c>
      <c r="CG172" s="20"/>
      <c r="CH172" s="16">
        <f t="shared" si="189"/>
        <v>0</v>
      </c>
      <c r="CI172" s="2">
        <f t="shared" si="204"/>
        <v>0</v>
      </c>
      <c r="CJ172" s="5"/>
      <c r="CK172" s="13">
        <f t="shared" si="190"/>
        <v>0.42151898145675598</v>
      </c>
      <c r="CL172" s="13"/>
      <c r="CM172" s="13">
        <f t="shared" si="205"/>
        <v>0</v>
      </c>
      <c r="CN172" s="5">
        <f t="shared" si="191"/>
        <v>0</v>
      </c>
      <c r="CO172" s="5">
        <f t="shared" si="192"/>
        <v>0</v>
      </c>
      <c r="CP172" s="5"/>
      <c r="CQ172" s="13">
        <f t="shared" si="206"/>
        <v>0</v>
      </c>
      <c r="CR172" s="5">
        <f t="shared" si="193"/>
        <v>0</v>
      </c>
      <c r="CS172" s="5">
        <f t="shared" si="194"/>
        <v>0</v>
      </c>
      <c r="CT172" s="5"/>
      <c r="CU172" t="e">
        <f>INDEX(Tilladeligt_underskud,MATCH('Afgrødemodel 1'!$AU$2,Konstanter!$A$75:$A$90,0),MATCH('Afgrødemodel 1'!M168,Konstanter!$B$73:$F$73,0))</f>
        <v>#N/A</v>
      </c>
      <c r="CV172" t="e">
        <f>INDEX(Utilladeligt_underskud,MATCH('Afgrødemodel 1'!$AU$2,Konstanter!$I$75:$I$90,0),MATCH('Afgrødemodel 1'!M168,Konstanter!$J$73:$N$73,0))</f>
        <v>#N/A</v>
      </c>
      <c r="CW172" t="e">
        <f t="shared" si="207"/>
        <v>#N/A</v>
      </c>
      <c r="CX172" t="e">
        <f t="shared" si="208"/>
        <v>#N/A</v>
      </c>
      <c r="CY172" s="8">
        <f t="shared" si="209"/>
        <v>3.3903253129168398</v>
      </c>
      <c r="CZ172" s="8">
        <f t="shared" si="210"/>
        <v>69.186023385061475</v>
      </c>
      <c r="DA172" s="8">
        <f t="shared" si="211"/>
        <v>69.186023385061475</v>
      </c>
    </row>
    <row r="173" spans="4:105" x14ac:dyDescent="0.2">
      <c r="D173" s="18">
        <f t="shared" si="212"/>
        <v>43350</v>
      </c>
      <c r="E173" s="18" t="str">
        <f>IF(G173=1,'Ark4'!$C$4,IF(G173=2,'Ark4'!$C$5,IF(G173=3,'Ark4'!$C$6,IF(G173=4,'Ark4'!$C$7,""))))</f>
        <v>Vinterhvede, efterår</v>
      </c>
      <c r="F173" s="8">
        <f t="shared" si="195"/>
        <v>43350</v>
      </c>
      <c r="G173" s="2">
        <f>IF(AND($D173&gt;='Ark4'!$D$4,Vandbalance!$D173&lt;='Ark4'!$E$4),1,IF(AND(Vandbalance!$D173&gt;='Ark4'!$D$5,Vandbalance!$D173&lt;='Ark4'!$E$5),2,IF(AND(Vandbalance!$D173&gt;='Ark4'!$D$6,Vandbalance!$D173&lt;='Ark4'!$E$6),3,IF(AND(Vandbalance!$D173&gt;='Ark4'!$D$7,Vandbalance!$D173&lt;='Ark4'!$E$7),4,""))))</f>
        <v>4</v>
      </c>
      <c r="H173" s="2">
        <f t="shared" si="196"/>
        <v>0</v>
      </c>
      <c r="I173" s="2">
        <f>IF(G173=1,VLOOKUP($D173,'Afgrødemodel 1'!$AA$10:$AB$405,2,FALSE),IF(G173=2,VLOOKUP($D173,'Afgrødemodel 2'!$AA$10:$AB$405,2,FALSE),IF(G173=3,VLOOKUP($D173,'Afgrødemodel 3'!$AA$10:$AB$405,2,FALSE),IF(G173=4,VLOOKUP($D173,'Afgrødemodel 4'!$AA$10:$AB$405,2,FALSE),""))))</f>
        <v>0</v>
      </c>
      <c r="J173" s="2">
        <f>IF(G173=1,VLOOKUP($D173,'Afgrødemodel 1'!$AH$10:$AJ$405,3,FALSE),IF(G173=2,VLOOKUP($D173,'Afgrødemodel 2'!$AH$10:$AJ$405,3,FALSE),IF(G173=3,VLOOKUP($D173,'Afgrødemodel 3'!$AH$10:$AJ$405,3,FALSE),IF(G173=4,VLOOKUP($D173,'Afgrødemodel 4'!$AH$10:$AJ$405,3,FALSE),0))))</f>
        <v>0</v>
      </c>
      <c r="K173" s="2">
        <f>IF(G173=1,VLOOKUP($D173,'Afgrødemodel 1'!$AQ$10:$AR$405,2,FALSE),IF(G173=2,VLOOKUP($D173,'Afgrødemodel 2'!$AQ$10:$AR$405,2,FALSE),IF(G173=3,VLOOKUP($D173,'Afgrødemodel 3'!$AQ$10:$AR$405,2,FALSE),IF(G173=4,VLOOKUP($D173,'Afgrødemodel 4'!$AQ$10:$AR$405,2,FALSE),0))))</f>
        <v>0</v>
      </c>
      <c r="L173">
        <f>IF('Afgrødemodel 1'!$BB$4=0,300,'Afgrødemodel 1'!$BB$4)</f>
        <v>300</v>
      </c>
      <c r="M173">
        <f>IF(G173=1,MIN('Afgrødemodel 1'!$AW$44,'Afgrødemodel 1'!$AW$48),IF(G173=2,MIN('Afgrødemodel 2'!$AW$44,'Afgrødemodel 2'!$AW$48),IF(G173=3,MIN('Afgrødemodel 3'!$AW$44,'Afgrødemodel 3'!$AW$48),IF(G173=4,MIN('Afgrødemodel 4'!$AW$44,'Afgrødemodel 4'!$AW$48),""))))</f>
        <v>900</v>
      </c>
      <c r="N173" s="13">
        <f t="shared" si="143"/>
        <v>0</v>
      </c>
      <c r="O173" s="5">
        <f t="shared" si="144"/>
        <v>34.229999998509882</v>
      </c>
      <c r="P173" s="13">
        <f t="shared" si="145"/>
        <v>10</v>
      </c>
      <c r="Q173" s="13">
        <f t="shared" si="146"/>
        <v>0</v>
      </c>
      <c r="R173" s="20"/>
      <c r="S173" s="13">
        <f t="shared" si="147"/>
        <v>0</v>
      </c>
      <c r="T173" s="13">
        <f t="shared" si="148"/>
        <v>34.229999998509882</v>
      </c>
      <c r="U173" s="13">
        <f t="shared" si="149"/>
        <v>0</v>
      </c>
      <c r="V173" s="5">
        <f t="shared" si="150"/>
        <v>34.229999998509882</v>
      </c>
      <c r="W173" s="5"/>
      <c r="X173" s="10">
        <f t="shared" si="197"/>
        <v>10</v>
      </c>
      <c r="Y173" s="12">
        <f t="shared" si="151"/>
        <v>10</v>
      </c>
      <c r="Z173" s="8">
        <f t="shared" si="152"/>
        <v>41.142405046522619</v>
      </c>
      <c r="AA173" s="13">
        <f t="shared" si="198"/>
        <v>9.8999999985098839</v>
      </c>
      <c r="AB173" s="5">
        <f t="shared" si="153"/>
        <v>9.8999999985098839</v>
      </c>
      <c r="AC173" s="5"/>
      <c r="AD173" s="16">
        <f t="shared" si="154"/>
        <v>0</v>
      </c>
      <c r="AE173" s="10">
        <f t="shared" si="199"/>
        <v>0</v>
      </c>
      <c r="AF173">
        <f t="shared" si="155"/>
        <v>34.33</v>
      </c>
      <c r="AG173" s="13">
        <f t="shared" si="156"/>
        <v>0</v>
      </c>
      <c r="AH173" s="13"/>
      <c r="AI173" s="14">
        <f t="shared" si="157"/>
        <v>10</v>
      </c>
      <c r="AJ173" s="4">
        <f t="shared" si="158"/>
        <v>10</v>
      </c>
      <c r="AK173" s="4">
        <f t="shared" si="159"/>
        <v>10</v>
      </c>
      <c r="AL173" s="15">
        <f t="shared" si="160"/>
        <v>6.6096746870831602</v>
      </c>
      <c r="AM173" s="7">
        <f t="shared" si="161"/>
        <v>6.6096746870831602</v>
      </c>
      <c r="AN173" s="7">
        <f t="shared" si="213"/>
        <v>6.6096746870831602</v>
      </c>
      <c r="AO173" s="15">
        <f t="shared" si="162"/>
        <v>40.939674687083155</v>
      </c>
      <c r="AP173" s="17">
        <f t="shared" si="163"/>
        <v>40.839674685593039</v>
      </c>
      <c r="AQ173" s="15">
        <f t="shared" si="164"/>
        <v>40.839674685593039</v>
      </c>
      <c r="AR173" s="15">
        <f t="shared" si="165"/>
        <v>10</v>
      </c>
      <c r="AS173" s="15"/>
      <c r="AT173" s="12">
        <f t="shared" si="200"/>
        <v>161.00000000000003</v>
      </c>
      <c r="AU173" s="12">
        <f t="shared" si="166"/>
        <v>95.204301927855397</v>
      </c>
      <c r="AV173" s="12">
        <f t="shared" si="167"/>
        <v>95.204301927855383</v>
      </c>
      <c r="AW173" s="12">
        <f t="shared" si="168"/>
        <v>126.04397661344842</v>
      </c>
      <c r="AX173" s="8"/>
      <c r="AY173" s="13">
        <f>INDEX(Klima!$B$1:$E$520,MATCH(Vandbalance!$F173,Klima!$B$1:$B$520,0),MATCH(Vandbalance!$AY$11,Klima!$B$1:$E$1,0))</f>
        <v>34.33</v>
      </c>
      <c r="AZ173" s="13">
        <f t="shared" si="201"/>
        <v>-34.33</v>
      </c>
      <c r="BA173" s="13">
        <f t="shared" si="169"/>
        <v>34.33</v>
      </c>
      <c r="BC173" s="16">
        <f>INDEX(Klima!$B$1:$E$520,MATCH(Vandbalance!$F173,Klima!$B$1:$B$520,0),MATCH($BC$11,Klima!$B$1:$E$1,0))</f>
        <v>0.10000000149011599</v>
      </c>
      <c r="BD173" s="16"/>
      <c r="BE173" s="16">
        <f t="shared" si="170"/>
        <v>0.10000000149011599</v>
      </c>
      <c r="BF173" s="16">
        <f t="shared" si="171"/>
        <v>0</v>
      </c>
      <c r="BG173" s="16">
        <f t="shared" si="172"/>
        <v>0</v>
      </c>
      <c r="BH173" s="16">
        <f t="shared" si="173"/>
        <v>0</v>
      </c>
      <c r="BI173" s="2"/>
      <c r="BJ173" s="16">
        <f t="shared" si="174"/>
        <v>0.10000000149011599</v>
      </c>
      <c r="BK173" s="5">
        <f t="shared" si="202"/>
        <v>10.011065261271458</v>
      </c>
      <c r="BL173" s="5">
        <f t="shared" si="175"/>
        <v>10.011065261271458</v>
      </c>
      <c r="BM173" s="5">
        <f t="shared" si="176"/>
        <v>126.14397661493854</v>
      </c>
      <c r="BN173" s="5">
        <f t="shared" si="203"/>
        <v>1.1065261271458779E-2</v>
      </c>
      <c r="BO173" s="5">
        <f t="shared" si="177"/>
        <v>136.14397661493854</v>
      </c>
      <c r="BP173" s="5">
        <f t="shared" si="178"/>
        <v>10.011065261271458</v>
      </c>
      <c r="BQ173" s="5"/>
      <c r="BR173" s="16">
        <f t="shared" si="179"/>
        <v>0</v>
      </c>
      <c r="BS173" s="5">
        <f t="shared" si="180"/>
        <v>0</v>
      </c>
      <c r="BT173" s="5"/>
      <c r="BU173" s="13">
        <f t="shared" si="181"/>
        <v>0</v>
      </c>
      <c r="BV173" s="5">
        <f t="shared" si="182"/>
        <v>0</v>
      </c>
      <c r="BW173" s="5"/>
      <c r="BX173" s="13">
        <f t="shared" si="183"/>
        <v>0</v>
      </c>
      <c r="BY173" s="5"/>
      <c r="BZ173" s="16">
        <f t="shared" si="184"/>
        <v>0</v>
      </c>
      <c r="CA173" s="16"/>
      <c r="CB173" s="29">
        <f t="shared" si="185"/>
        <v>0</v>
      </c>
      <c r="CC173" s="28">
        <f t="shared" si="186"/>
        <v>10</v>
      </c>
      <c r="CD173" s="28"/>
      <c r="CE173" s="16">
        <f t="shared" si="187"/>
        <v>0</v>
      </c>
      <c r="CF173" s="31">
        <f t="shared" si="188"/>
        <v>10</v>
      </c>
      <c r="CG173" s="20"/>
      <c r="CH173" s="16">
        <f t="shared" si="189"/>
        <v>0</v>
      </c>
      <c r="CI173" s="2">
        <f t="shared" si="204"/>
        <v>0</v>
      </c>
      <c r="CJ173" s="5"/>
      <c r="CK173" s="13">
        <f t="shared" si="190"/>
        <v>0.10000000149011599</v>
      </c>
      <c r="CL173" s="13"/>
      <c r="CM173" s="13">
        <f t="shared" si="205"/>
        <v>30.839674685593039</v>
      </c>
      <c r="CN173" s="5">
        <f t="shared" si="191"/>
        <v>30.839674685593039</v>
      </c>
      <c r="CO173" s="5">
        <f t="shared" si="192"/>
        <v>30.839674685593039</v>
      </c>
      <c r="CP173" s="5"/>
      <c r="CQ173" s="13">
        <f t="shared" si="206"/>
        <v>0</v>
      </c>
      <c r="CR173" s="5">
        <f t="shared" si="193"/>
        <v>0</v>
      </c>
      <c r="CS173" s="5">
        <f t="shared" si="194"/>
        <v>0</v>
      </c>
      <c r="CT173" s="5"/>
      <c r="CU173" t="e">
        <f>INDEX(Tilladeligt_underskud,MATCH('Afgrødemodel 1'!$AU$2,Konstanter!$A$75:$A$90,0),MATCH('Afgrødemodel 1'!M169,Konstanter!$B$73:$F$73,0))</f>
        <v>#N/A</v>
      </c>
      <c r="CV173" t="e">
        <f>INDEX(Utilladeligt_underskud,MATCH('Afgrødemodel 1'!$AU$2,Konstanter!$I$75:$I$90,0),MATCH('Afgrødemodel 1'!M169,Konstanter!$J$73:$N$73,0))</f>
        <v>#N/A</v>
      </c>
      <c r="CW173" t="e">
        <f t="shared" si="207"/>
        <v>#N/A</v>
      </c>
      <c r="CX173" t="e">
        <f t="shared" si="208"/>
        <v>#N/A</v>
      </c>
      <c r="CY173" s="8">
        <f t="shared" si="209"/>
        <v>0</v>
      </c>
      <c r="CZ173" s="8">
        <f t="shared" si="210"/>
        <v>34.956023386551607</v>
      </c>
      <c r="DA173" s="8">
        <f t="shared" si="211"/>
        <v>34.956023386551607</v>
      </c>
    </row>
    <row r="174" spans="4:105" x14ac:dyDescent="0.2">
      <c r="D174" s="18">
        <f t="shared" si="212"/>
        <v>43351</v>
      </c>
      <c r="E174" s="18" t="str">
        <f>IF(G174=1,'Ark4'!$C$4,IF(G174=2,'Ark4'!$C$5,IF(G174=3,'Ark4'!$C$6,IF(G174=4,'Ark4'!$C$7,""))))</f>
        <v>Vinterhvede, efterår</v>
      </c>
      <c r="F174" s="8">
        <f t="shared" si="195"/>
        <v>43351</v>
      </c>
      <c r="G174" s="2">
        <f>IF(AND($D174&gt;='Ark4'!$D$4,Vandbalance!$D174&lt;='Ark4'!$E$4),1,IF(AND(Vandbalance!$D174&gt;='Ark4'!$D$5,Vandbalance!$D174&lt;='Ark4'!$E$5),2,IF(AND(Vandbalance!$D174&gt;='Ark4'!$D$6,Vandbalance!$D174&lt;='Ark4'!$E$6),3,IF(AND(Vandbalance!$D174&gt;='Ark4'!$D$7,Vandbalance!$D174&lt;='Ark4'!$E$7),4,""))))</f>
        <v>4</v>
      </c>
      <c r="H174" s="2">
        <f t="shared" si="196"/>
        <v>0</v>
      </c>
      <c r="I174" s="2">
        <f>IF(G174=1,VLOOKUP($D174,'Afgrødemodel 1'!$AA$10:$AB$405,2,FALSE),IF(G174=2,VLOOKUP($D174,'Afgrødemodel 2'!$AA$10:$AB$405,2,FALSE),IF(G174=3,VLOOKUP($D174,'Afgrødemodel 3'!$AA$10:$AB$405,2,FALSE),IF(G174=4,VLOOKUP($D174,'Afgrødemodel 4'!$AA$10:$AB$405,2,FALSE),""))))</f>
        <v>0</v>
      </c>
      <c r="J174" s="2">
        <f>IF(G174=1,VLOOKUP($D174,'Afgrødemodel 1'!$AH$10:$AJ$405,3,FALSE),IF(G174=2,VLOOKUP($D174,'Afgrødemodel 2'!$AH$10:$AJ$405,3,FALSE),IF(G174=3,VLOOKUP($D174,'Afgrødemodel 3'!$AH$10:$AJ$405,3,FALSE),IF(G174=4,VLOOKUP($D174,'Afgrødemodel 4'!$AH$10:$AJ$405,3,FALSE),0))))</f>
        <v>0</v>
      </c>
      <c r="K174" s="2">
        <f>IF(G174=1,VLOOKUP($D174,'Afgrødemodel 1'!$AQ$10:$AR$405,2,FALSE),IF(G174=2,VLOOKUP($D174,'Afgrødemodel 2'!$AQ$10:$AR$405,2,FALSE),IF(G174=3,VLOOKUP($D174,'Afgrødemodel 3'!$AQ$10:$AR$405,2,FALSE),IF(G174=4,VLOOKUP($D174,'Afgrødemodel 4'!$AQ$10:$AR$405,2,FALSE),0))))</f>
        <v>0</v>
      </c>
      <c r="L174">
        <f>IF('Afgrødemodel 1'!$BB$4=0,300,'Afgrødemodel 1'!$BB$4)</f>
        <v>300</v>
      </c>
      <c r="M174">
        <f>IF(G174=1,MIN('Afgrødemodel 1'!$AW$44,'Afgrødemodel 1'!$AW$48),IF(G174=2,MIN('Afgrødemodel 2'!$AW$44,'Afgrødemodel 2'!$AW$48),IF(G174=3,MIN('Afgrødemodel 3'!$AW$44,'Afgrødemodel 3'!$AW$48),IF(G174=4,MIN('Afgrødemodel 4'!$AW$44,'Afgrødemodel 4'!$AW$48),""))))</f>
        <v>900</v>
      </c>
      <c r="N174" s="13">
        <f t="shared" si="143"/>
        <v>0</v>
      </c>
      <c r="O174" s="5">
        <f t="shared" si="144"/>
        <v>2.3637974685430532</v>
      </c>
      <c r="P174" s="13">
        <f t="shared" si="145"/>
        <v>2.3637974685430532</v>
      </c>
      <c r="Q174" s="13">
        <f t="shared" si="146"/>
        <v>0</v>
      </c>
      <c r="R174" s="20"/>
      <c r="S174" s="13">
        <f t="shared" si="147"/>
        <v>0</v>
      </c>
      <c r="T174" s="13">
        <f t="shared" si="148"/>
        <v>2.3637974685430532</v>
      </c>
      <c r="U174" s="13">
        <f t="shared" si="149"/>
        <v>0</v>
      </c>
      <c r="V174" s="5">
        <f t="shared" si="150"/>
        <v>2.3637974685430532</v>
      </c>
      <c r="W174" s="5"/>
      <c r="X174" s="10">
        <f t="shared" si="197"/>
        <v>10</v>
      </c>
      <c r="Y174" s="12">
        <f t="shared" si="151"/>
        <v>10</v>
      </c>
      <c r="Z174" s="8">
        <f t="shared" si="152"/>
        <v>12.459999998509884</v>
      </c>
      <c r="AA174" s="13">
        <f t="shared" si="198"/>
        <v>9.8037974685430527</v>
      </c>
      <c r="AB174" s="5">
        <f t="shared" si="153"/>
        <v>9.8037974685430527</v>
      </c>
      <c r="AC174" s="5"/>
      <c r="AD174" s="16">
        <f t="shared" si="154"/>
        <v>0</v>
      </c>
      <c r="AE174" s="10">
        <f t="shared" si="199"/>
        <v>0</v>
      </c>
      <c r="AF174">
        <f t="shared" si="155"/>
        <v>2.56</v>
      </c>
      <c r="AG174" s="13">
        <f t="shared" si="156"/>
        <v>0</v>
      </c>
      <c r="AH174" s="13"/>
      <c r="AI174" s="14">
        <f t="shared" si="157"/>
        <v>10</v>
      </c>
      <c r="AJ174" s="4">
        <f t="shared" si="158"/>
        <v>10</v>
      </c>
      <c r="AK174" s="4">
        <f t="shared" si="159"/>
        <v>10</v>
      </c>
      <c r="AL174" s="15">
        <f t="shared" si="160"/>
        <v>10</v>
      </c>
      <c r="AM174" s="7">
        <f t="shared" si="161"/>
        <v>10</v>
      </c>
      <c r="AN174" s="7">
        <f t="shared" si="213"/>
        <v>10</v>
      </c>
      <c r="AO174" s="15">
        <f t="shared" si="162"/>
        <v>12.56</v>
      </c>
      <c r="AP174" s="17">
        <f t="shared" si="163"/>
        <v>12.363797468543053</v>
      </c>
      <c r="AQ174" s="15">
        <f t="shared" si="164"/>
        <v>12.363797468543053</v>
      </c>
      <c r="AR174" s="15">
        <f t="shared" si="165"/>
        <v>10</v>
      </c>
      <c r="AS174" s="15"/>
      <c r="AT174" s="12">
        <f t="shared" si="200"/>
        <v>161.00000000000003</v>
      </c>
      <c r="AU174" s="12">
        <f t="shared" si="166"/>
        <v>126.04397661344842</v>
      </c>
      <c r="AV174" s="12">
        <f t="shared" si="167"/>
        <v>126.04397661344842</v>
      </c>
      <c r="AW174" s="12">
        <f t="shared" si="168"/>
        <v>128.40777408199148</v>
      </c>
      <c r="AX174" s="8"/>
      <c r="AY174" s="13">
        <f>INDEX(Klima!$B$1:$E$520,MATCH(Vandbalance!$F174,Klima!$B$1:$B$520,0),MATCH(Vandbalance!$AY$11,Klima!$B$1:$E$1,0))</f>
        <v>2.56</v>
      </c>
      <c r="AZ174" s="13">
        <f t="shared" si="201"/>
        <v>-2.56</v>
      </c>
      <c r="BA174" s="13">
        <f t="shared" si="169"/>
        <v>2.56</v>
      </c>
      <c r="BC174" s="16">
        <f>INDEX(Klima!$B$1:$E$520,MATCH(Vandbalance!$F174,Klima!$B$1:$B$520,0),MATCH($BC$11,Klima!$B$1:$E$1,0))</f>
        <v>0.19620253145694699</v>
      </c>
      <c r="BD174" s="16"/>
      <c r="BE174" s="16">
        <f t="shared" si="170"/>
        <v>0.19620253145694699</v>
      </c>
      <c r="BF174" s="16">
        <f t="shared" si="171"/>
        <v>0</v>
      </c>
      <c r="BG174" s="16">
        <f t="shared" ref="BG174:BG205" si="214">(1-(2.718281^(-0.6*I174)))*BC174</f>
        <v>0</v>
      </c>
      <c r="BH174" s="16">
        <f t="shared" si="173"/>
        <v>0</v>
      </c>
      <c r="BI174" s="2"/>
      <c r="BJ174" s="16">
        <f t="shared" si="174"/>
        <v>0.19620253145694699</v>
      </c>
      <c r="BK174" s="5">
        <f t="shared" si="202"/>
        <v>10.022133706813149</v>
      </c>
      <c r="BL174" s="5">
        <f t="shared" si="175"/>
        <v>10.022133706813149</v>
      </c>
      <c r="BM174" s="5">
        <f t="shared" si="176"/>
        <v>128.60397661344842</v>
      </c>
      <c r="BN174" s="5">
        <f t="shared" si="203"/>
        <v>2.2133706813147882E-2</v>
      </c>
      <c r="BO174" s="5">
        <f t="shared" si="177"/>
        <v>138.60397661344842</v>
      </c>
      <c r="BP174" s="5">
        <f t="shared" si="178"/>
        <v>10.022133706813149</v>
      </c>
      <c r="BQ174" s="5"/>
      <c r="BR174" s="16">
        <f t="shared" si="179"/>
        <v>0</v>
      </c>
      <c r="BS174" s="5">
        <f t="shared" si="180"/>
        <v>0</v>
      </c>
      <c r="BT174" s="5"/>
      <c r="BU174" s="13">
        <f t="shared" si="181"/>
        <v>0</v>
      </c>
      <c r="BV174" s="5">
        <f t="shared" si="182"/>
        <v>0</v>
      </c>
      <c r="BW174" s="5"/>
      <c r="BX174" s="13">
        <f t="shared" si="183"/>
        <v>0</v>
      </c>
      <c r="BY174" s="5"/>
      <c r="BZ174" s="16">
        <f t="shared" si="184"/>
        <v>0</v>
      </c>
      <c r="CA174" s="16"/>
      <c r="CB174" s="29">
        <f t="shared" si="185"/>
        <v>0</v>
      </c>
      <c r="CC174" s="28">
        <f t="shared" si="186"/>
        <v>2.3637974685430532</v>
      </c>
      <c r="CD174" s="28"/>
      <c r="CE174" s="16">
        <f t="shared" si="187"/>
        <v>0</v>
      </c>
      <c r="CF174" s="31">
        <f t="shared" si="188"/>
        <v>10</v>
      </c>
      <c r="CG174" s="20"/>
      <c r="CH174" s="16">
        <f t="shared" si="189"/>
        <v>0</v>
      </c>
      <c r="CI174" s="2">
        <f t="shared" si="204"/>
        <v>0</v>
      </c>
      <c r="CJ174" s="5"/>
      <c r="CK174" s="13">
        <f t="shared" si="190"/>
        <v>0.19620253145694699</v>
      </c>
      <c r="CL174" s="13"/>
      <c r="CM174" s="13">
        <f t="shared" si="205"/>
        <v>2.3637974685430532</v>
      </c>
      <c r="CN174" s="5">
        <f t="shared" si="191"/>
        <v>2.3637974685430532</v>
      </c>
      <c r="CO174" s="5">
        <f t="shared" si="192"/>
        <v>2.3637974685430532</v>
      </c>
      <c r="CP174" s="5"/>
      <c r="CQ174" s="13">
        <f t="shared" si="206"/>
        <v>0</v>
      </c>
      <c r="CR174" s="5">
        <f t="shared" si="193"/>
        <v>0</v>
      </c>
      <c r="CS174" s="5">
        <f t="shared" si="194"/>
        <v>0</v>
      </c>
      <c r="CT174" s="5"/>
      <c r="CU174" t="e">
        <f>INDEX(Tilladeligt_underskud,MATCH('Afgrødemodel 1'!$AU$2,Konstanter!$A$75:$A$90,0),MATCH('Afgrødemodel 1'!M170,Konstanter!$B$73:$F$73,0))</f>
        <v>#N/A</v>
      </c>
      <c r="CV174" t="e">
        <f>INDEX(Utilladeligt_underskud,MATCH('Afgrødemodel 1'!$AU$2,Konstanter!$I$75:$I$90,0),MATCH('Afgrødemodel 1'!M170,Konstanter!$J$73:$N$73,0))</f>
        <v>#N/A</v>
      </c>
      <c r="CW174" t="e">
        <f t="shared" si="207"/>
        <v>#N/A</v>
      </c>
      <c r="CX174" t="e">
        <f t="shared" si="208"/>
        <v>#N/A</v>
      </c>
      <c r="CY174" s="8">
        <f t="shared" si="209"/>
        <v>0</v>
      </c>
      <c r="CZ174" s="8">
        <f t="shared" si="210"/>
        <v>32.592225918008552</v>
      </c>
      <c r="DA174" s="8">
        <f t="shared" si="211"/>
        <v>32.592225918008552</v>
      </c>
    </row>
    <row r="175" spans="4:105" x14ac:dyDescent="0.2">
      <c r="D175" s="18">
        <f t="shared" si="212"/>
        <v>43352</v>
      </c>
      <c r="E175" s="18" t="str">
        <f>IF(G175=1,'Ark4'!$C$4,IF(G175=2,'Ark4'!$C$5,IF(G175=3,'Ark4'!$C$6,IF(G175=4,'Ark4'!$C$7,""))))</f>
        <v>Vinterhvede, efterår</v>
      </c>
      <c r="F175" s="8">
        <f t="shared" si="195"/>
        <v>43352</v>
      </c>
      <c r="G175" s="2">
        <f>IF(AND($D175&gt;='Ark4'!$D$4,Vandbalance!$D175&lt;='Ark4'!$E$4),1,IF(AND(Vandbalance!$D175&gt;='Ark4'!$D$5,Vandbalance!$D175&lt;='Ark4'!$E$5),2,IF(AND(Vandbalance!$D175&gt;='Ark4'!$D$6,Vandbalance!$D175&lt;='Ark4'!$E$6),3,IF(AND(Vandbalance!$D175&gt;='Ark4'!$D$7,Vandbalance!$D175&lt;='Ark4'!$E$7),4,""))))</f>
        <v>4</v>
      </c>
      <c r="H175" s="2">
        <f t="shared" si="196"/>
        <v>0</v>
      </c>
      <c r="I175" s="2">
        <f>IF(G175=1,VLOOKUP($D175,'Afgrødemodel 1'!$AA$10:$AB$405,2,FALSE),IF(G175=2,VLOOKUP($D175,'Afgrødemodel 2'!$AA$10:$AB$405,2,FALSE),IF(G175=3,VLOOKUP($D175,'Afgrødemodel 3'!$AA$10:$AB$405,2,FALSE),IF(G175=4,VLOOKUP($D175,'Afgrødemodel 4'!$AA$10:$AB$405,2,FALSE),""))))</f>
        <v>0</v>
      </c>
      <c r="J175" s="2">
        <f>IF(G175=1,VLOOKUP($D175,'Afgrødemodel 1'!$AH$10:$AJ$405,3,FALSE),IF(G175=2,VLOOKUP($D175,'Afgrødemodel 2'!$AH$10:$AJ$405,3,FALSE),IF(G175=3,VLOOKUP($D175,'Afgrødemodel 3'!$AH$10:$AJ$405,3,FALSE),IF(G175=4,VLOOKUP($D175,'Afgrødemodel 4'!$AH$10:$AJ$405,3,FALSE),0))))</f>
        <v>0</v>
      </c>
      <c r="K175" s="2">
        <f>IF(G175=1,VLOOKUP($D175,'Afgrødemodel 1'!$AQ$10:$AR$405,2,FALSE),IF(G175=2,VLOOKUP($D175,'Afgrødemodel 2'!$AQ$10:$AR$405,2,FALSE),IF(G175=3,VLOOKUP($D175,'Afgrødemodel 3'!$AQ$10:$AR$405,2,FALSE),IF(G175=4,VLOOKUP($D175,'Afgrødemodel 4'!$AQ$10:$AR$405,2,FALSE),0))))</f>
        <v>0</v>
      </c>
      <c r="L175">
        <f>IF('Afgrødemodel 1'!$BB$4=0,300,'Afgrødemodel 1'!$BB$4)</f>
        <v>300</v>
      </c>
      <c r="M175">
        <f>IF(G175=1,MIN('Afgrødemodel 1'!$AW$44,'Afgrødemodel 1'!$AW$48),IF(G175=2,MIN('Afgrødemodel 2'!$AW$44,'Afgrødemodel 2'!$AW$48),IF(G175=3,MIN('Afgrødemodel 3'!$AW$44,'Afgrødemodel 3'!$AW$48),IF(G175=4,MIN('Afgrødemodel 4'!$AW$44,'Afgrødemodel 4'!$AW$48),""))))</f>
        <v>900</v>
      </c>
      <c r="N175" s="13">
        <f t="shared" si="143"/>
        <v>0</v>
      </c>
      <c r="O175" s="5">
        <f t="shared" si="144"/>
        <v>8.8184810066223136</v>
      </c>
      <c r="P175" s="13">
        <f t="shared" si="145"/>
        <v>8.8184810066223136</v>
      </c>
      <c r="Q175" s="13">
        <f t="shared" si="146"/>
        <v>0</v>
      </c>
      <c r="R175" s="20"/>
      <c r="S175" s="13">
        <f t="shared" si="147"/>
        <v>0</v>
      </c>
      <c r="T175" s="13">
        <f t="shared" si="148"/>
        <v>8.8184810066223136</v>
      </c>
      <c r="U175" s="13">
        <f t="shared" si="149"/>
        <v>0</v>
      </c>
      <c r="V175" s="5">
        <f t="shared" si="150"/>
        <v>8.8184810066223136</v>
      </c>
      <c r="W175" s="5"/>
      <c r="X175" s="10">
        <f t="shared" si="197"/>
        <v>10</v>
      </c>
      <c r="Y175" s="12">
        <f t="shared" si="151"/>
        <v>10</v>
      </c>
      <c r="Z175" s="8">
        <f t="shared" si="152"/>
        <v>18.843797468543052</v>
      </c>
      <c r="AA175" s="13">
        <f t="shared" si="198"/>
        <v>9.7784810066223145</v>
      </c>
      <c r="AB175" s="5">
        <f t="shared" si="153"/>
        <v>9.7784810066223145</v>
      </c>
      <c r="AC175" s="5"/>
      <c r="AD175" s="16">
        <f t="shared" si="154"/>
        <v>0</v>
      </c>
      <c r="AE175" s="10">
        <f t="shared" si="199"/>
        <v>0</v>
      </c>
      <c r="AF175">
        <f t="shared" si="155"/>
        <v>9.0399999999999991</v>
      </c>
      <c r="AG175" s="13">
        <f t="shared" si="156"/>
        <v>0</v>
      </c>
      <c r="AH175" s="13"/>
      <c r="AI175" s="14">
        <f t="shared" si="157"/>
        <v>10</v>
      </c>
      <c r="AJ175" s="4">
        <f t="shared" si="158"/>
        <v>10</v>
      </c>
      <c r="AK175" s="4">
        <f t="shared" si="159"/>
        <v>10</v>
      </c>
      <c r="AL175" s="15">
        <f t="shared" si="160"/>
        <v>10</v>
      </c>
      <c r="AM175" s="7">
        <f t="shared" si="161"/>
        <v>10</v>
      </c>
      <c r="AN175" s="7">
        <f t="shared" si="213"/>
        <v>10</v>
      </c>
      <c r="AO175" s="15">
        <f t="shared" si="162"/>
        <v>19.04</v>
      </c>
      <c r="AP175" s="17">
        <f t="shared" si="163"/>
        <v>18.818481006622314</v>
      </c>
      <c r="AQ175" s="15">
        <f t="shared" si="164"/>
        <v>18.818481006622314</v>
      </c>
      <c r="AR175" s="15">
        <f t="shared" si="165"/>
        <v>10</v>
      </c>
      <c r="AS175" s="15"/>
      <c r="AT175" s="12">
        <f t="shared" si="200"/>
        <v>161.00000000000003</v>
      </c>
      <c r="AU175" s="12">
        <f t="shared" si="166"/>
        <v>128.40777408199148</v>
      </c>
      <c r="AV175" s="12">
        <f t="shared" si="167"/>
        <v>128.40777408199148</v>
      </c>
      <c r="AW175" s="12">
        <f t="shared" si="168"/>
        <v>137.22625508861378</v>
      </c>
      <c r="AX175" s="8"/>
      <c r="AY175" s="13">
        <f>INDEX(Klima!$B$1:$E$520,MATCH(Vandbalance!$F175,Klima!$B$1:$B$520,0),MATCH(Vandbalance!$AY$11,Klima!$B$1:$E$1,0))</f>
        <v>9.0399999999999991</v>
      </c>
      <c r="AZ175" s="13">
        <f t="shared" si="201"/>
        <v>-9.0399999999999991</v>
      </c>
      <c r="BA175" s="13">
        <f t="shared" si="169"/>
        <v>9.0399999999999991</v>
      </c>
      <c r="BC175" s="16">
        <f>INDEX(Klima!$B$1:$E$520,MATCH(Vandbalance!$F175,Klima!$B$1:$B$520,0),MATCH($BC$11,Klima!$B$1:$E$1,0))</f>
        <v>0.22151899337768499</v>
      </c>
      <c r="BD175" s="16"/>
      <c r="BE175" s="16">
        <f t="shared" si="170"/>
        <v>0.22151899337768499</v>
      </c>
      <c r="BF175" s="16">
        <f t="shared" si="171"/>
        <v>0</v>
      </c>
      <c r="BG175" s="16">
        <f t="shared" si="214"/>
        <v>0</v>
      </c>
      <c r="BH175" s="16">
        <f t="shared" si="173"/>
        <v>0</v>
      </c>
      <c r="BI175" s="2"/>
      <c r="BJ175" s="16">
        <f t="shared" si="174"/>
        <v>0.22151899337768499</v>
      </c>
      <c r="BK175" s="5">
        <f t="shared" si="202"/>
        <v>10.026708151365479</v>
      </c>
      <c r="BL175" s="5">
        <f t="shared" si="175"/>
        <v>10.026708151365479</v>
      </c>
      <c r="BM175" s="5">
        <f t="shared" si="176"/>
        <v>137.44777408199147</v>
      </c>
      <c r="BN175" s="5">
        <f t="shared" si="203"/>
        <v>2.6708151365479126E-2</v>
      </c>
      <c r="BO175" s="5">
        <f t="shared" si="177"/>
        <v>147.44777408199147</v>
      </c>
      <c r="BP175" s="5">
        <f t="shared" si="178"/>
        <v>10.026708151365479</v>
      </c>
      <c r="BQ175" s="5"/>
      <c r="BR175" s="16">
        <f t="shared" si="179"/>
        <v>0</v>
      </c>
      <c r="BS175" s="5">
        <f t="shared" si="180"/>
        <v>0</v>
      </c>
      <c r="BT175" s="5"/>
      <c r="BU175" s="13">
        <f t="shared" si="181"/>
        <v>0</v>
      </c>
      <c r="BV175" s="5">
        <f t="shared" si="182"/>
        <v>0</v>
      </c>
      <c r="BW175" s="5"/>
      <c r="BX175" s="13">
        <f t="shared" si="183"/>
        <v>0</v>
      </c>
      <c r="BY175" s="5"/>
      <c r="BZ175" s="16">
        <f t="shared" si="184"/>
        <v>0</v>
      </c>
      <c r="CA175" s="16"/>
      <c r="CB175" s="29">
        <f t="shared" si="185"/>
        <v>0</v>
      </c>
      <c r="CC175" s="28">
        <f t="shared" si="186"/>
        <v>8.8184810066223136</v>
      </c>
      <c r="CD175" s="28"/>
      <c r="CE175" s="16">
        <f t="shared" si="187"/>
        <v>0</v>
      </c>
      <c r="CF175" s="31">
        <f t="shared" si="188"/>
        <v>10</v>
      </c>
      <c r="CG175" s="20"/>
      <c r="CH175" s="16">
        <f t="shared" si="189"/>
        <v>0</v>
      </c>
      <c r="CI175" s="2">
        <f t="shared" si="204"/>
        <v>0</v>
      </c>
      <c r="CJ175" s="5"/>
      <c r="CK175" s="13">
        <f t="shared" si="190"/>
        <v>0.22151899337768499</v>
      </c>
      <c r="CL175" s="13"/>
      <c r="CM175" s="13">
        <f t="shared" si="205"/>
        <v>8.8184810066223136</v>
      </c>
      <c r="CN175" s="5">
        <f t="shared" si="191"/>
        <v>8.8184810066223136</v>
      </c>
      <c r="CO175" s="5">
        <f t="shared" si="192"/>
        <v>8.8184810066223136</v>
      </c>
      <c r="CP175" s="5"/>
      <c r="CQ175" s="13">
        <f t="shared" si="206"/>
        <v>0</v>
      </c>
      <c r="CR175" s="5">
        <f t="shared" si="193"/>
        <v>0</v>
      </c>
      <c r="CS175" s="5">
        <f t="shared" si="194"/>
        <v>0</v>
      </c>
      <c r="CT175" s="5"/>
      <c r="CU175" t="e">
        <f>INDEX(Tilladeligt_underskud,MATCH('Afgrødemodel 1'!$AU$2,Konstanter!$A$75:$A$90,0),MATCH('Afgrødemodel 1'!M171,Konstanter!$B$73:$F$73,0))</f>
        <v>#N/A</v>
      </c>
      <c r="CV175" t="e">
        <f>INDEX(Utilladeligt_underskud,MATCH('Afgrødemodel 1'!$AU$2,Konstanter!$I$75:$I$90,0),MATCH('Afgrødemodel 1'!M171,Konstanter!$J$73:$N$73,0))</f>
        <v>#N/A</v>
      </c>
      <c r="CW175" t="e">
        <f t="shared" si="207"/>
        <v>#N/A</v>
      </c>
      <c r="CX175" t="e">
        <f t="shared" si="208"/>
        <v>#N/A</v>
      </c>
      <c r="CY175" s="8">
        <f t="shared" si="209"/>
        <v>0</v>
      </c>
      <c r="CZ175" s="8">
        <f t="shared" si="210"/>
        <v>23.773744911386245</v>
      </c>
      <c r="DA175" s="8">
        <f t="shared" si="211"/>
        <v>23.773744911386245</v>
      </c>
    </row>
    <row r="176" spans="4:105" x14ac:dyDescent="0.2">
      <c r="D176" s="18">
        <f t="shared" si="212"/>
        <v>43353</v>
      </c>
      <c r="E176" s="18" t="str">
        <f>IF(G176=1,'Ark4'!$C$4,IF(G176=2,'Ark4'!$C$5,IF(G176=3,'Ark4'!$C$6,IF(G176=4,'Ark4'!$C$7,""))))</f>
        <v>Vinterhvede, efterår</v>
      </c>
      <c r="F176" s="8">
        <f t="shared" si="195"/>
        <v>43353</v>
      </c>
      <c r="G176" s="2">
        <f>IF(AND($D176&gt;='Ark4'!$D$4,Vandbalance!$D176&lt;='Ark4'!$E$4),1,IF(AND(Vandbalance!$D176&gt;='Ark4'!$D$5,Vandbalance!$D176&lt;='Ark4'!$E$5),2,IF(AND(Vandbalance!$D176&gt;='Ark4'!$D$6,Vandbalance!$D176&lt;='Ark4'!$E$6),3,IF(AND(Vandbalance!$D176&gt;='Ark4'!$D$7,Vandbalance!$D176&lt;='Ark4'!$E$7),4,""))))</f>
        <v>4</v>
      </c>
      <c r="H176" s="2">
        <f t="shared" si="196"/>
        <v>4.6969821944155221E-2</v>
      </c>
      <c r="I176" s="2">
        <f>IF(G176=1,VLOOKUP($D176,'Afgrødemodel 1'!$AA$10:$AB$405,2,FALSE),IF(G176=2,VLOOKUP($D176,'Afgrødemodel 2'!$AA$10:$AB$405,2,FALSE),IF(G176=3,VLOOKUP($D176,'Afgrødemodel 3'!$AA$10:$AB$405,2,FALSE),IF(G176=4,VLOOKUP($D176,'Afgrødemodel 4'!$AA$10:$AB$405,2,FALSE),""))))</f>
        <v>4.6969821944155221E-2</v>
      </c>
      <c r="J176" s="2">
        <f>IF(G176=1,VLOOKUP($D176,'Afgrødemodel 1'!$AH$10:$AJ$405,3,FALSE),IF(G176=2,VLOOKUP($D176,'Afgrødemodel 2'!$AH$10:$AJ$405,3,FALSE),IF(G176=3,VLOOKUP($D176,'Afgrødemodel 3'!$AH$10:$AJ$405,3,FALSE),IF(G176=4,VLOOKUP($D176,'Afgrødemodel 4'!$AH$10:$AJ$405,3,FALSE),0))))</f>
        <v>0</v>
      </c>
      <c r="K176" s="2">
        <f>IF(G176=1,VLOOKUP($D176,'Afgrødemodel 1'!$AQ$10:$AR$405,2,FALSE),IF(G176=2,VLOOKUP($D176,'Afgrødemodel 2'!$AQ$10:$AR$405,2,FALSE),IF(G176=3,VLOOKUP($D176,'Afgrødemodel 3'!$AQ$10:$AR$405,2,FALSE),IF(G176=4,VLOOKUP($D176,'Afgrødemodel 4'!$AQ$10:$AR$405,2,FALSE),0))))</f>
        <v>50</v>
      </c>
      <c r="L176">
        <f>IF('Afgrødemodel 1'!$BB$4=0,300,'Afgrødemodel 1'!$BB$4)</f>
        <v>300</v>
      </c>
      <c r="M176">
        <f>IF(G176=1,MIN('Afgrødemodel 1'!$AW$44,'Afgrødemodel 1'!$AW$48),IF(G176=2,MIN('Afgrødemodel 2'!$AW$44,'Afgrødemodel 2'!$AW$48),IF(G176=3,MIN('Afgrødemodel 3'!$AW$44,'Afgrødemodel 3'!$AW$48),IF(G176=4,MIN('Afgrødemodel 4'!$AW$44,'Afgrødemodel 4'!$AW$48),""))))</f>
        <v>900</v>
      </c>
      <c r="N176" s="13">
        <f t="shared" si="143"/>
        <v>0</v>
      </c>
      <c r="O176" s="5">
        <f t="shared" si="144"/>
        <v>0</v>
      </c>
      <c r="P176" s="13">
        <f t="shared" si="145"/>
        <v>0</v>
      </c>
      <c r="Q176" s="13">
        <f t="shared" si="146"/>
        <v>0</v>
      </c>
      <c r="R176" s="20"/>
      <c r="S176" s="13">
        <f t="shared" si="147"/>
        <v>0</v>
      </c>
      <c r="T176" s="13">
        <f t="shared" si="148"/>
        <v>0</v>
      </c>
      <c r="U176" s="13">
        <f t="shared" si="149"/>
        <v>0</v>
      </c>
      <c r="V176" s="5">
        <f t="shared" si="150"/>
        <v>0</v>
      </c>
      <c r="W176" s="5"/>
      <c r="X176" s="10">
        <f t="shared" si="197"/>
        <v>10</v>
      </c>
      <c r="Y176" s="12">
        <f t="shared" si="151"/>
        <v>9.894996095650237</v>
      </c>
      <c r="Z176" s="8">
        <f t="shared" si="152"/>
        <v>9.894996095650237</v>
      </c>
      <c r="AA176" s="13">
        <f t="shared" si="198"/>
        <v>9.5061114816804562</v>
      </c>
      <c r="AB176" s="5">
        <f t="shared" si="153"/>
        <v>9.5061114816804562</v>
      </c>
      <c r="AC176" s="5"/>
      <c r="AD176" s="16">
        <f t="shared" si="154"/>
        <v>2.3484910972077611E-2</v>
      </c>
      <c r="AE176" s="10">
        <f t="shared" si="199"/>
        <v>2.3484910972077611E-2</v>
      </c>
      <c r="AF176">
        <f t="shared" si="155"/>
        <v>0.14000000000000001</v>
      </c>
      <c r="AG176" s="13">
        <f t="shared" si="156"/>
        <v>1.2369518981394677E-2</v>
      </c>
      <c r="AH176" s="13"/>
      <c r="AI176" s="14">
        <f t="shared" si="157"/>
        <v>10.500000000000002</v>
      </c>
      <c r="AJ176" s="4">
        <f t="shared" si="158"/>
        <v>10.500000000000002</v>
      </c>
      <c r="AK176" s="4">
        <f t="shared" si="159"/>
        <v>18</v>
      </c>
      <c r="AL176" s="15">
        <f t="shared" si="160"/>
        <v>10.426168494064019</v>
      </c>
      <c r="AM176" s="7">
        <f t="shared" si="161"/>
        <v>10.500000000000002</v>
      </c>
      <c r="AN176" s="7">
        <f t="shared" si="213"/>
        <v>10.426168494064019</v>
      </c>
      <c r="AO176" s="15">
        <f t="shared" si="162"/>
        <v>10.542683583091941</v>
      </c>
      <c r="AP176" s="17">
        <f t="shared" si="163"/>
        <v>10.15379896912216</v>
      </c>
      <c r="AQ176" s="15">
        <f t="shared" si="164"/>
        <v>10.15379896912216</v>
      </c>
      <c r="AR176" s="15">
        <f t="shared" si="165"/>
        <v>10.15379896912216</v>
      </c>
      <c r="AS176" s="15"/>
      <c r="AT176" s="12">
        <f t="shared" si="200"/>
        <v>160.50000000000003</v>
      </c>
      <c r="AU176" s="12">
        <f t="shared" si="166"/>
        <v>136.80008659454975</v>
      </c>
      <c r="AV176" s="12">
        <f t="shared" si="167"/>
        <v>136.80008659454973</v>
      </c>
      <c r="AW176" s="12">
        <f t="shared" si="168"/>
        <v>136.80008659454973</v>
      </c>
      <c r="AX176" s="8"/>
      <c r="AY176" s="13">
        <f>INDEX(Klima!$B$1:$E$520,MATCH(Vandbalance!$F176,Klima!$B$1:$B$520,0),MATCH(Vandbalance!$AY$11,Klima!$B$1:$E$1,0))</f>
        <v>0.14000000000000001</v>
      </c>
      <c r="AZ176" s="13">
        <f t="shared" si="201"/>
        <v>-0.14000000000000001</v>
      </c>
      <c r="BA176" s="13">
        <f t="shared" si="169"/>
        <v>0.1165150890279224</v>
      </c>
      <c r="BC176" s="16">
        <f>INDEX(Klima!$B$1:$E$520,MATCH(Vandbalance!$F176,Klima!$B$1:$B$520,0),MATCH($BC$11,Klima!$B$1:$E$1,0))</f>
        <v>0.40000000596046398</v>
      </c>
      <c r="BD176" s="16"/>
      <c r="BE176" s="16">
        <f t="shared" si="170"/>
        <v>0.38888461396978102</v>
      </c>
      <c r="BF176" s="16">
        <f t="shared" si="171"/>
        <v>1.1115391990682934E-2</v>
      </c>
      <c r="BG176" s="16">
        <f t="shared" si="214"/>
        <v>1.1115391990682934E-2</v>
      </c>
      <c r="BH176" s="16">
        <f t="shared" si="173"/>
        <v>0</v>
      </c>
      <c r="BI176" s="2"/>
      <c r="BJ176" s="16">
        <f t="shared" si="174"/>
        <v>0.38888461396978102</v>
      </c>
      <c r="BK176" s="5">
        <f t="shared" si="202"/>
        <v>9.9418832224615361</v>
      </c>
      <c r="BL176" s="5">
        <f t="shared" si="175"/>
        <v>9.9418832224615361</v>
      </c>
      <c r="BM176" s="5">
        <f t="shared" si="176"/>
        <v>137.44777408199144</v>
      </c>
      <c r="BN176" s="5">
        <f t="shared" si="203"/>
        <v>4.6887126811299036E-2</v>
      </c>
      <c r="BO176" s="5">
        <f t="shared" si="177"/>
        <v>147.34277017764168</v>
      </c>
      <c r="BP176" s="5">
        <f t="shared" si="178"/>
        <v>9.9418832224615361</v>
      </c>
      <c r="BQ176" s="5"/>
      <c r="BR176" s="16">
        <f t="shared" si="179"/>
        <v>1.1115391990682934E-2</v>
      </c>
      <c r="BS176" s="5">
        <f t="shared" si="180"/>
        <v>1.1115391990682934E-2</v>
      </c>
      <c r="BT176" s="5"/>
      <c r="BU176" s="13">
        <f t="shared" si="181"/>
        <v>0</v>
      </c>
      <c r="BV176" s="5">
        <f t="shared" si="182"/>
        <v>0</v>
      </c>
      <c r="BW176" s="5"/>
      <c r="BX176" s="13">
        <f t="shared" si="183"/>
        <v>1.1115391990682934E-2</v>
      </c>
      <c r="BY176" s="5"/>
      <c r="BZ176" s="16">
        <f t="shared" si="184"/>
        <v>0</v>
      </c>
      <c r="CA176" s="16"/>
      <c r="CB176" s="29">
        <f t="shared" si="185"/>
        <v>0</v>
      </c>
      <c r="CC176" s="28">
        <f t="shared" si="186"/>
        <v>0</v>
      </c>
      <c r="CD176" s="28"/>
      <c r="CE176" s="16">
        <f t="shared" si="187"/>
        <v>0</v>
      </c>
      <c r="CF176" s="31">
        <f t="shared" si="188"/>
        <v>10.15379896912216</v>
      </c>
      <c r="CG176" s="20"/>
      <c r="CH176" s="16">
        <f t="shared" si="189"/>
        <v>0</v>
      </c>
      <c r="CI176" s="2">
        <f t="shared" si="204"/>
        <v>0</v>
      </c>
      <c r="CJ176" s="5"/>
      <c r="CK176" s="13">
        <f t="shared" si="190"/>
        <v>0.40000000596046398</v>
      </c>
      <c r="CL176" s="13"/>
      <c r="CM176" s="13">
        <f t="shared" si="205"/>
        <v>0</v>
      </c>
      <c r="CN176" s="5">
        <f t="shared" si="191"/>
        <v>0</v>
      </c>
      <c r="CO176" s="5">
        <f t="shared" si="192"/>
        <v>0</v>
      </c>
      <c r="CP176" s="5"/>
      <c r="CQ176" s="13">
        <f t="shared" si="206"/>
        <v>0</v>
      </c>
      <c r="CR176" s="5">
        <f t="shared" si="193"/>
        <v>0</v>
      </c>
      <c r="CS176" s="5">
        <f t="shared" si="194"/>
        <v>0</v>
      </c>
      <c r="CT176" s="5"/>
      <c r="CU176" t="e">
        <f>INDEX(Tilladeligt_underskud,MATCH('Afgrødemodel 1'!$AU$2,Konstanter!$A$75:$A$90,0),MATCH('Afgrødemodel 1'!M172,Konstanter!$B$73:$F$73,0))</f>
        <v>#N/A</v>
      </c>
      <c r="CV176" t="e">
        <f>INDEX(Utilladeligt_underskud,MATCH('Afgrødemodel 1'!$AU$2,Konstanter!$I$75:$I$90,0),MATCH('Afgrødemodel 1'!M172,Konstanter!$J$73:$N$73,0))</f>
        <v>#N/A</v>
      </c>
      <c r="CW176" t="e">
        <f t="shared" si="207"/>
        <v>#N/A</v>
      </c>
      <c r="CX176" t="e">
        <f t="shared" si="208"/>
        <v>#N/A</v>
      </c>
      <c r="CY176" s="8">
        <f t="shared" si="209"/>
        <v>0.34620103087784138</v>
      </c>
      <c r="CZ176" s="8">
        <f t="shared" si="210"/>
        <v>24.046114436328139</v>
      </c>
      <c r="DA176" s="8">
        <f t="shared" si="211"/>
        <v>24.046114436328139</v>
      </c>
    </row>
    <row r="177" spans="4:105" x14ac:dyDescent="0.2">
      <c r="D177" s="18">
        <f t="shared" si="212"/>
        <v>43354</v>
      </c>
      <c r="E177" s="18" t="str">
        <f>IF(G177=1,'Ark4'!$C$4,IF(G177=2,'Ark4'!$C$5,IF(G177=3,'Ark4'!$C$6,IF(G177=4,'Ark4'!$C$7,""))))</f>
        <v>Vinterhvede, efterår</v>
      </c>
      <c r="F177" s="8">
        <f t="shared" si="195"/>
        <v>43354</v>
      </c>
      <c r="G177" s="2">
        <f>IF(AND($D177&gt;='Ark4'!$D$4,Vandbalance!$D177&lt;='Ark4'!$E$4),1,IF(AND(Vandbalance!$D177&gt;='Ark4'!$D$5,Vandbalance!$D177&lt;='Ark4'!$E$5),2,IF(AND(Vandbalance!$D177&gt;='Ark4'!$D$6,Vandbalance!$D177&lt;='Ark4'!$E$6),3,IF(AND(Vandbalance!$D177&gt;='Ark4'!$D$7,Vandbalance!$D177&lt;='Ark4'!$E$7),4,""))))</f>
        <v>4</v>
      </c>
      <c r="H177" s="2">
        <f t="shared" si="196"/>
        <v>9.1632334571883023E-2</v>
      </c>
      <c r="I177" s="2">
        <f>IF(G177=1,VLOOKUP($D177,'Afgrødemodel 1'!$AA$10:$AB$405,2,FALSE),IF(G177=2,VLOOKUP($D177,'Afgrødemodel 2'!$AA$10:$AB$405,2,FALSE),IF(G177=3,VLOOKUP($D177,'Afgrødemodel 3'!$AA$10:$AB$405,2,FALSE),IF(G177=4,VLOOKUP($D177,'Afgrødemodel 4'!$AA$10:$AB$405,2,FALSE),""))))</f>
        <v>9.1632334571883023E-2</v>
      </c>
      <c r="J177" s="2">
        <f>IF(G177=1,VLOOKUP($D177,'Afgrødemodel 1'!$AH$10:$AJ$405,3,FALSE),IF(G177=2,VLOOKUP($D177,'Afgrødemodel 2'!$AH$10:$AJ$405,3,FALSE),IF(G177=3,VLOOKUP($D177,'Afgrødemodel 3'!$AH$10:$AJ$405,3,FALSE),IF(G177=4,VLOOKUP($D177,'Afgrødemodel 4'!$AH$10:$AJ$405,3,FALSE),0))))</f>
        <v>0</v>
      </c>
      <c r="K177" s="2">
        <f>IF(G177=1,VLOOKUP($D177,'Afgrødemodel 1'!$AQ$10:$AR$405,2,FALSE),IF(G177=2,VLOOKUP($D177,'Afgrødemodel 2'!$AQ$10:$AR$405,2,FALSE),IF(G177=3,VLOOKUP($D177,'Afgrødemodel 3'!$AQ$10:$AR$405,2,FALSE),IF(G177=4,VLOOKUP($D177,'Afgrødemodel 4'!$AQ$10:$AR$405,2,FALSE),0))))</f>
        <v>50</v>
      </c>
      <c r="L177">
        <f>IF('Afgrødemodel 1'!$BB$4=0,300,'Afgrødemodel 1'!$BB$4)</f>
        <v>300</v>
      </c>
      <c r="M177">
        <f>IF(G177=1,MIN('Afgrødemodel 1'!$AW$44,'Afgrødemodel 1'!$AW$48),IF(G177=2,MIN('Afgrødemodel 2'!$AW$44,'Afgrødemodel 2'!$AW$48),IF(G177=3,MIN('Afgrødemodel 3'!$AW$44,'Afgrødemodel 3'!$AW$48),IF(G177=4,MIN('Afgrødemodel 4'!$AW$44,'Afgrødemodel 4'!$AW$48),""))))</f>
        <v>900</v>
      </c>
      <c r="N177" s="13">
        <f t="shared" si="143"/>
        <v>0</v>
      </c>
      <c r="O177" s="5">
        <f t="shared" si="144"/>
        <v>6.0272524166936812</v>
      </c>
      <c r="P177" s="13">
        <f t="shared" si="145"/>
        <v>6.0272524166936812</v>
      </c>
      <c r="Q177" s="13">
        <f t="shared" si="146"/>
        <v>6.0272524166936812</v>
      </c>
      <c r="R177" s="20"/>
      <c r="S177" s="13">
        <f t="shared" si="147"/>
        <v>0</v>
      </c>
      <c r="T177" s="13">
        <f t="shared" si="148"/>
        <v>6.0272524166936812</v>
      </c>
      <c r="U177" s="13">
        <f t="shared" si="149"/>
        <v>6.0272524166936812</v>
      </c>
      <c r="V177" s="5">
        <f t="shared" si="150"/>
        <v>6.0272524166936812</v>
      </c>
      <c r="W177" s="5"/>
      <c r="X177" s="10">
        <f t="shared" si="197"/>
        <v>10</v>
      </c>
      <c r="Y177" s="12">
        <f t="shared" si="151"/>
        <v>10</v>
      </c>
      <c r="Z177" s="8">
        <f t="shared" si="152"/>
        <v>15.722664833375909</v>
      </c>
      <c r="AA177" s="13">
        <f t="shared" si="198"/>
        <v>9.8106990649982286</v>
      </c>
      <c r="AB177" s="5">
        <f t="shared" si="153"/>
        <v>9.8106990649982286</v>
      </c>
      <c r="AC177" s="5"/>
      <c r="AD177" s="16">
        <f t="shared" si="154"/>
        <v>4.5816167285941511E-2</v>
      </c>
      <c r="AE177" s="10">
        <f t="shared" si="199"/>
        <v>4.5816167285941511E-2</v>
      </c>
      <c r="AF177">
        <f t="shared" si="155"/>
        <v>6.2623695189813944</v>
      </c>
      <c r="AG177" s="13">
        <f t="shared" si="156"/>
        <v>3.5117099307481719E-2</v>
      </c>
      <c r="AH177" s="13"/>
      <c r="AI177" s="14">
        <f t="shared" si="157"/>
        <v>10.500000000000002</v>
      </c>
      <c r="AJ177" s="4">
        <f t="shared" si="158"/>
        <v>10.500000000000002</v>
      </c>
      <c r="AK177" s="4">
        <f t="shared" si="159"/>
        <v>18</v>
      </c>
      <c r="AL177" s="15">
        <f t="shared" si="160"/>
        <v>10.15379896912216</v>
      </c>
      <c r="AM177" s="7">
        <f t="shared" si="161"/>
        <v>10.15379896912216</v>
      </c>
      <c r="AN177" s="7">
        <f t="shared" si="213"/>
        <v>10.15379896912216</v>
      </c>
      <c r="AO177" s="15">
        <f t="shared" si="162"/>
        <v>16.370352320817613</v>
      </c>
      <c r="AP177" s="17">
        <f t="shared" si="163"/>
        <v>16.181051385815842</v>
      </c>
      <c r="AQ177" s="15">
        <f t="shared" si="164"/>
        <v>16.181051385815842</v>
      </c>
      <c r="AR177" s="15">
        <f t="shared" si="165"/>
        <v>10.720929776115064</v>
      </c>
      <c r="AS177" s="15"/>
      <c r="AT177" s="12">
        <f t="shared" si="200"/>
        <v>160.50000000000003</v>
      </c>
      <c r="AU177" s="12">
        <f t="shared" si="166"/>
        <v>136.80008659454973</v>
      </c>
      <c r="AV177" s="12">
        <f t="shared" si="167"/>
        <v>136.80008659454973</v>
      </c>
      <c r="AW177" s="12">
        <f t="shared" si="168"/>
        <v>142.26020820425052</v>
      </c>
      <c r="AX177" s="8"/>
      <c r="AY177" s="13">
        <f>INDEX(Klima!$B$1:$E$520,MATCH(Vandbalance!$F177,Klima!$B$1:$B$520,0),MATCH(Vandbalance!$AY$11,Klima!$B$1:$E$1,0))</f>
        <v>6.25</v>
      </c>
      <c r="AZ177" s="13">
        <f t="shared" si="201"/>
        <v>-6.25</v>
      </c>
      <c r="BA177" s="13">
        <f t="shared" si="169"/>
        <v>6.2165533516954534</v>
      </c>
      <c r="BC177" s="16">
        <f>INDEX(Klima!$B$1:$E$520,MATCH(Vandbalance!$F177,Klima!$B$1:$B$520,0),MATCH($BC$11,Klima!$B$1:$E$1,0))</f>
        <v>0.20000000298023199</v>
      </c>
      <c r="BD177" s="16"/>
      <c r="BE177" s="16">
        <f t="shared" si="170"/>
        <v>0.1893009350017722</v>
      </c>
      <c r="BF177" s="16">
        <f t="shared" si="171"/>
        <v>1.0699067978459792E-2</v>
      </c>
      <c r="BG177" s="16">
        <f t="shared" si="214"/>
        <v>1.0699067978459792E-2</v>
      </c>
      <c r="BH177" s="16">
        <f t="shared" si="173"/>
        <v>0</v>
      </c>
      <c r="BI177" s="2"/>
      <c r="BJ177" s="16">
        <f t="shared" si="174"/>
        <v>0.1893009350017722</v>
      </c>
      <c r="BK177" s="5">
        <f t="shared" si="202"/>
        <v>10.02377394557131</v>
      </c>
      <c r="BL177" s="5">
        <f t="shared" si="175"/>
        <v>10.02377394557131</v>
      </c>
      <c r="BM177" s="5">
        <f t="shared" si="176"/>
        <v>143.17043891536733</v>
      </c>
      <c r="BN177" s="5">
        <f t="shared" si="203"/>
        <v>2.3773945571309775E-2</v>
      </c>
      <c r="BO177" s="5">
        <f t="shared" si="177"/>
        <v>153.17043891536733</v>
      </c>
      <c r="BP177" s="5">
        <f t="shared" si="178"/>
        <v>10.02377394557131</v>
      </c>
      <c r="BQ177" s="5"/>
      <c r="BR177" s="16">
        <f t="shared" si="179"/>
        <v>1.0699067978459792E-2</v>
      </c>
      <c r="BS177" s="5">
        <f t="shared" si="180"/>
        <v>1.0699067978459792E-2</v>
      </c>
      <c r="BT177" s="5"/>
      <c r="BU177" s="13">
        <f t="shared" si="181"/>
        <v>0</v>
      </c>
      <c r="BV177" s="5">
        <f t="shared" si="182"/>
        <v>0</v>
      </c>
      <c r="BW177" s="5"/>
      <c r="BX177" s="13">
        <f t="shared" si="183"/>
        <v>1.0699067978459792E-2</v>
      </c>
      <c r="BY177" s="5"/>
      <c r="BZ177" s="16">
        <f t="shared" si="184"/>
        <v>0</v>
      </c>
      <c r="CA177" s="16"/>
      <c r="CB177" s="29">
        <f t="shared" si="185"/>
        <v>0</v>
      </c>
      <c r="CC177" s="28">
        <f t="shared" si="186"/>
        <v>6.0272524166936812</v>
      </c>
      <c r="CD177" s="28"/>
      <c r="CE177" s="16">
        <f t="shared" si="187"/>
        <v>0</v>
      </c>
      <c r="CF177" s="31">
        <f t="shared" si="188"/>
        <v>10.500000000000002</v>
      </c>
      <c r="CG177" s="20"/>
      <c r="CH177" s="16">
        <f t="shared" si="189"/>
        <v>0</v>
      </c>
      <c r="CI177" s="2">
        <f t="shared" si="204"/>
        <v>0</v>
      </c>
      <c r="CJ177" s="5"/>
      <c r="CK177" s="13">
        <f t="shared" si="190"/>
        <v>0.20000000298023199</v>
      </c>
      <c r="CL177" s="13"/>
      <c r="CM177" s="13">
        <f t="shared" si="205"/>
        <v>5.4601216097007788</v>
      </c>
      <c r="CN177" s="5">
        <f t="shared" si="191"/>
        <v>5.6810513858158398</v>
      </c>
      <c r="CO177" s="5">
        <f t="shared" si="192"/>
        <v>5.4601216097007788</v>
      </c>
      <c r="CP177" s="5"/>
      <c r="CQ177" s="13">
        <f t="shared" si="206"/>
        <v>0</v>
      </c>
      <c r="CR177" s="5">
        <f t="shared" si="193"/>
        <v>0</v>
      </c>
      <c r="CS177" s="5">
        <f t="shared" si="194"/>
        <v>0</v>
      </c>
      <c r="CT177" s="5"/>
      <c r="CU177" t="e">
        <f>INDEX(Tilladeligt_underskud,MATCH('Afgrødemodel 1'!$AU$2,Konstanter!$A$75:$A$90,0),MATCH('Afgrødemodel 1'!M173,Konstanter!$B$73:$F$73,0))</f>
        <v>#N/A</v>
      </c>
      <c r="CV177" t="e">
        <f>INDEX(Utilladeligt_underskud,MATCH('Afgrødemodel 1'!$AU$2,Konstanter!$I$75:$I$90,0),MATCH('Afgrødemodel 1'!M173,Konstanter!$J$73:$N$73,0))</f>
        <v>#N/A</v>
      </c>
      <c r="CW177" t="e">
        <f t="shared" si="207"/>
        <v>#N/A</v>
      </c>
      <c r="CX177" t="e">
        <f t="shared" si="208"/>
        <v>#N/A</v>
      </c>
      <c r="CY177" s="8">
        <f t="shared" si="209"/>
        <v>-0.22092977611506193</v>
      </c>
      <c r="CZ177" s="8">
        <f t="shared" si="210"/>
        <v>18.239791795749511</v>
      </c>
      <c r="DA177" s="8">
        <f t="shared" si="211"/>
        <v>18.01886201963444</v>
      </c>
    </row>
    <row r="178" spans="4:105" x14ac:dyDescent="0.2">
      <c r="D178" s="18">
        <f t="shared" si="212"/>
        <v>43355</v>
      </c>
      <c r="E178" s="18" t="str">
        <f>IF(G178=1,'Ark4'!$C$4,IF(G178=2,'Ark4'!$C$5,IF(G178=3,'Ark4'!$C$6,IF(G178=4,'Ark4'!$C$7,""))))</f>
        <v>Vinterhvede, efterår</v>
      </c>
      <c r="F178" s="8">
        <f t="shared" si="195"/>
        <v>43355</v>
      </c>
      <c r="G178" s="2">
        <f>IF(AND($D178&gt;='Ark4'!$D$4,Vandbalance!$D178&lt;='Ark4'!$E$4),1,IF(AND(Vandbalance!$D178&gt;='Ark4'!$D$5,Vandbalance!$D178&lt;='Ark4'!$E$5),2,IF(AND(Vandbalance!$D178&gt;='Ark4'!$D$6,Vandbalance!$D178&lt;='Ark4'!$E$6),3,IF(AND(Vandbalance!$D178&gt;='Ark4'!$D$7,Vandbalance!$D178&lt;='Ark4'!$E$7),4,""))))</f>
        <v>4</v>
      </c>
      <c r="H178" s="2">
        <f t="shared" si="196"/>
        <v>0.1374171565033776</v>
      </c>
      <c r="I178" s="2">
        <f>IF(G178=1,VLOOKUP($D178,'Afgrødemodel 1'!$AA$10:$AB$405,2,FALSE),IF(G178=2,VLOOKUP($D178,'Afgrødemodel 2'!$AA$10:$AB$405,2,FALSE),IF(G178=3,VLOOKUP($D178,'Afgrødemodel 3'!$AA$10:$AB$405,2,FALSE),IF(G178=4,VLOOKUP($D178,'Afgrødemodel 4'!$AA$10:$AB$405,2,FALSE),""))))</f>
        <v>0.1374171565033776</v>
      </c>
      <c r="J178" s="2">
        <f>IF(G178=1,VLOOKUP($D178,'Afgrødemodel 1'!$AH$10:$AJ$405,3,FALSE),IF(G178=2,VLOOKUP($D178,'Afgrødemodel 2'!$AH$10:$AJ$405,3,FALSE),IF(G178=3,VLOOKUP($D178,'Afgrødemodel 3'!$AH$10:$AJ$405,3,FALSE),IF(G178=4,VLOOKUP($D178,'Afgrødemodel 4'!$AH$10:$AJ$405,3,FALSE),0))))</f>
        <v>0</v>
      </c>
      <c r="K178" s="2">
        <f>IF(G178=1,VLOOKUP($D178,'Afgrødemodel 1'!$AQ$10:$AR$405,2,FALSE),IF(G178=2,VLOOKUP($D178,'Afgrødemodel 2'!$AQ$10:$AR$405,2,FALSE),IF(G178=3,VLOOKUP($D178,'Afgrødemodel 3'!$AQ$10:$AR$405,2,FALSE),IF(G178=4,VLOOKUP($D178,'Afgrødemodel 4'!$AQ$10:$AR$405,2,FALSE),0))))</f>
        <v>50</v>
      </c>
      <c r="L178">
        <f>IF('Afgrødemodel 1'!$BB$4=0,300,'Afgrødemodel 1'!$BB$4)</f>
        <v>300</v>
      </c>
      <c r="M178">
        <f>IF(G178=1,MIN('Afgrødemodel 1'!$AW$44,'Afgrødemodel 1'!$AW$48),IF(G178=2,MIN('Afgrødemodel 2'!$AW$44,'Afgrødemodel 2'!$AW$48),IF(G178=3,MIN('Afgrødemodel 3'!$AW$44,'Afgrødemodel 3'!$AW$48),IF(G178=4,MIN('Afgrødemodel 4'!$AW$44,'Afgrødemodel 4'!$AW$48),""))))</f>
        <v>900</v>
      </c>
      <c r="N178" s="13">
        <f t="shared" si="143"/>
        <v>6.0272524166936812</v>
      </c>
      <c r="O178" s="5">
        <f t="shared" si="144"/>
        <v>1.8003807657151177E-2</v>
      </c>
      <c r="P178" s="13">
        <f t="shared" si="145"/>
        <v>6.0452562243508323</v>
      </c>
      <c r="Q178" s="13">
        <f t="shared" si="146"/>
        <v>6.0452562243508323</v>
      </c>
      <c r="R178" s="20"/>
      <c r="S178" s="13">
        <f t="shared" si="147"/>
        <v>6.0272524166936812</v>
      </c>
      <c r="T178" s="13">
        <f t="shared" si="148"/>
        <v>6.0452562243508323</v>
      </c>
      <c r="U178" s="13">
        <f t="shared" si="149"/>
        <v>6.0452562243508323</v>
      </c>
      <c r="V178" s="5">
        <f t="shared" si="150"/>
        <v>6.0452562243508323</v>
      </c>
      <c r="W178" s="5"/>
      <c r="X178" s="10">
        <f t="shared" si="197"/>
        <v>10</v>
      </c>
      <c r="Y178" s="12">
        <f t="shared" si="151"/>
        <v>9.9371075860540223</v>
      </c>
      <c r="Z178" s="8">
        <f t="shared" si="152"/>
        <v>9.9371075860540223</v>
      </c>
      <c r="AA178" s="13">
        <f t="shared" si="198"/>
        <v>9.8287028726553807</v>
      </c>
      <c r="AB178" s="5">
        <f t="shared" si="153"/>
        <v>9.8287028726553807</v>
      </c>
      <c r="AC178" s="5"/>
      <c r="AD178" s="16">
        <f t="shared" si="154"/>
        <v>6.8708578251688801E-2</v>
      </c>
      <c r="AE178" s="10">
        <f t="shared" si="199"/>
        <v>6.8708578251688801E-2</v>
      </c>
      <c r="AF178">
        <f t="shared" si="155"/>
        <v>0.19511709930748172</v>
      </c>
      <c r="AG178" s="13">
        <f t="shared" si="156"/>
        <v>5.9391771286046544E-2</v>
      </c>
      <c r="AH178" s="13"/>
      <c r="AI178" s="14">
        <f t="shared" si="157"/>
        <v>10.500000000000002</v>
      </c>
      <c r="AJ178" s="4">
        <f t="shared" si="158"/>
        <v>10.500000000000002</v>
      </c>
      <c r="AK178" s="4">
        <f t="shared" si="159"/>
        <v>18</v>
      </c>
      <c r="AL178" s="15">
        <f t="shared" si="160"/>
        <v>10.720929776115064</v>
      </c>
      <c r="AM178" s="7">
        <f t="shared" si="161"/>
        <v>10.720929776115064</v>
      </c>
      <c r="AN178" s="7">
        <f t="shared" si="213"/>
        <v>10.720929776115064</v>
      </c>
      <c r="AO178" s="15">
        <f t="shared" si="162"/>
        <v>10.847338297170857</v>
      </c>
      <c r="AP178" s="17">
        <f t="shared" si="163"/>
        <v>10.738933583772216</v>
      </c>
      <c r="AQ178" s="15">
        <f t="shared" si="164"/>
        <v>10.738933583772216</v>
      </c>
      <c r="AR178" s="15">
        <f t="shared" si="165"/>
        <v>10.509291861591143</v>
      </c>
      <c r="AS178" s="15"/>
      <c r="AT178" s="12">
        <f t="shared" si="200"/>
        <v>160.50000000000003</v>
      </c>
      <c r="AU178" s="12">
        <f t="shared" si="166"/>
        <v>142.26020820425052</v>
      </c>
      <c r="AV178" s="12">
        <f t="shared" si="167"/>
        <v>142.26020820425052</v>
      </c>
      <c r="AW178" s="12">
        <f t="shared" si="168"/>
        <v>142.48984992643159</v>
      </c>
      <c r="AX178" s="8"/>
      <c r="AY178" s="13">
        <f>INDEX(Klima!$B$1:$E$520,MATCH(Vandbalance!$F178,Klima!$B$1:$B$520,0),MATCH(Vandbalance!$AY$11,Klima!$B$1:$E$1,0))</f>
        <v>0.16</v>
      </c>
      <c r="AZ178" s="13">
        <f t="shared" si="201"/>
        <v>-0.16</v>
      </c>
      <c r="BA178" s="13">
        <f t="shared" si="169"/>
        <v>0.12640852105579292</v>
      </c>
      <c r="BC178" s="16">
        <f>INDEX(Klima!$B$1:$E$520,MATCH(Vandbalance!$F178,Klima!$B$1:$B$520,0),MATCH($BC$11,Klima!$B$1:$E$1,0))</f>
        <v>0.117721520364284</v>
      </c>
      <c r="BD178" s="16"/>
      <c r="BE178" s="16">
        <f t="shared" si="170"/>
        <v>0.10840471339864174</v>
      </c>
      <c r="BF178" s="16">
        <f t="shared" si="171"/>
        <v>9.3168069656422575E-3</v>
      </c>
      <c r="BG178" s="16">
        <f t="shared" si="214"/>
        <v>9.3168069656422575E-3</v>
      </c>
      <c r="BH178" s="16">
        <f t="shared" si="173"/>
        <v>0</v>
      </c>
      <c r="BI178" s="2"/>
      <c r="BJ178" s="16">
        <f t="shared" si="174"/>
        <v>0.10840471339864174</v>
      </c>
      <c r="BK178" s="5">
        <f t="shared" si="202"/>
        <v>9.950721928508214</v>
      </c>
      <c r="BL178" s="5">
        <f t="shared" si="175"/>
        <v>9.950721928508214</v>
      </c>
      <c r="BM178" s="5">
        <f t="shared" si="176"/>
        <v>143.17043891536736</v>
      </c>
      <c r="BN178" s="5">
        <f t="shared" si="203"/>
        <v>1.3614342454191351E-2</v>
      </c>
      <c r="BO178" s="5">
        <f t="shared" si="177"/>
        <v>153.10754650142138</v>
      </c>
      <c r="BP178" s="5">
        <f t="shared" si="178"/>
        <v>9.950721928508214</v>
      </c>
      <c r="BQ178" s="5"/>
      <c r="BR178" s="16">
        <f t="shared" si="179"/>
        <v>9.3168069656422575E-3</v>
      </c>
      <c r="BS178" s="5">
        <f t="shared" si="180"/>
        <v>9.3168069656422575E-3</v>
      </c>
      <c r="BT178" s="5"/>
      <c r="BU178" s="13">
        <f t="shared" si="181"/>
        <v>0</v>
      </c>
      <c r="BV178" s="5">
        <f t="shared" si="182"/>
        <v>0</v>
      </c>
      <c r="BW178" s="5"/>
      <c r="BX178" s="13">
        <f t="shared" si="183"/>
        <v>9.3168069656422575E-3</v>
      </c>
      <c r="BY178" s="5"/>
      <c r="BZ178" s="16">
        <f t="shared" si="184"/>
        <v>0</v>
      </c>
      <c r="CA178" s="16"/>
      <c r="CB178" s="29">
        <f t="shared" si="185"/>
        <v>0</v>
      </c>
      <c r="CC178" s="28">
        <f t="shared" si="186"/>
        <v>6.0452562243508323</v>
      </c>
      <c r="CD178" s="28"/>
      <c r="CE178" s="16">
        <f t="shared" si="187"/>
        <v>0</v>
      </c>
      <c r="CF178" s="31">
        <f t="shared" si="188"/>
        <v>10.500000000000002</v>
      </c>
      <c r="CG178" s="20"/>
      <c r="CH178" s="16">
        <f t="shared" si="189"/>
        <v>0</v>
      </c>
      <c r="CI178" s="2">
        <f t="shared" si="204"/>
        <v>0</v>
      </c>
      <c r="CJ178" s="5"/>
      <c r="CK178" s="13">
        <f t="shared" si="190"/>
        <v>0.117721520364284</v>
      </c>
      <c r="CL178" s="13"/>
      <c r="CM178" s="13">
        <f t="shared" si="205"/>
        <v>0.22964172218107229</v>
      </c>
      <c r="CN178" s="5">
        <f t="shared" si="191"/>
        <v>0.23893358377221396</v>
      </c>
      <c r="CO178" s="5">
        <f t="shared" si="192"/>
        <v>0.22964172218107229</v>
      </c>
      <c r="CP178" s="5"/>
      <c r="CQ178" s="13">
        <f t="shared" si="206"/>
        <v>0</v>
      </c>
      <c r="CR178" s="5">
        <f t="shared" si="193"/>
        <v>0</v>
      </c>
      <c r="CS178" s="5">
        <f t="shared" si="194"/>
        <v>0</v>
      </c>
      <c r="CT178" s="5"/>
      <c r="CU178" t="e">
        <f>INDEX(Tilladeligt_underskud,MATCH('Afgrødemodel 1'!$AU$2,Konstanter!$A$75:$A$90,0),MATCH('Afgrødemodel 1'!M174,Konstanter!$B$73:$F$73,0))</f>
        <v>#N/A</v>
      </c>
      <c r="CV178" t="e">
        <f>INDEX(Utilladeligt_underskud,MATCH('Afgrødemodel 1'!$AU$2,Konstanter!$I$75:$I$90,0),MATCH('Afgrødemodel 1'!M174,Konstanter!$J$73:$N$73,0))</f>
        <v>#N/A</v>
      </c>
      <c r="CW178" t="e">
        <f t="shared" si="207"/>
        <v>#N/A</v>
      </c>
      <c r="CX178" t="e">
        <f t="shared" si="208"/>
        <v>#N/A</v>
      </c>
      <c r="CY178" s="8">
        <f t="shared" si="209"/>
        <v>-9.2918615911408153E-3</v>
      </c>
      <c r="CZ178" s="8">
        <f t="shared" si="210"/>
        <v>18.01015007356844</v>
      </c>
      <c r="DA178" s="8">
        <f t="shared" si="211"/>
        <v>18.000858211977288</v>
      </c>
    </row>
    <row r="179" spans="4:105" x14ac:dyDescent="0.2">
      <c r="D179" s="18">
        <f t="shared" si="212"/>
        <v>43356</v>
      </c>
      <c r="E179" s="18" t="str">
        <f>IF(G179=1,'Ark4'!$C$4,IF(G179=2,'Ark4'!$C$5,IF(G179=3,'Ark4'!$C$6,IF(G179=4,'Ark4'!$C$7,""))))</f>
        <v>Vinterhvede, efterår</v>
      </c>
      <c r="F179" s="8">
        <f t="shared" si="195"/>
        <v>43356</v>
      </c>
      <c r="G179" s="2">
        <f>IF(AND($D179&gt;='Ark4'!$D$4,Vandbalance!$D179&lt;='Ark4'!$E$4),1,IF(AND(Vandbalance!$D179&gt;='Ark4'!$D$5,Vandbalance!$D179&lt;='Ark4'!$E$5),2,IF(AND(Vandbalance!$D179&gt;='Ark4'!$D$6,Vandbalance!$D179&lt;='Ark4'!$E$6),3,IF(AND(Vandbalance!$D179&gt;='Ark4'!$D$7,Vandbalance!$D179&lt;='Ark4'!$E$7),4,""))))</f>
        <v>4</v>
      </c>
      <c r="H179" s="2">
        <f t="shared" si="196"/>
        <v>0.18056832992630922</v>
      </c>
      <c r="I179" s="2">
        <f>IF(G179=1,VLOOKUP($D179,'Afgrødemodel 1'!$AA$10:$AB$405,2,FALSE),IF(G179=2,VLOOKUP($D179,'Afgrødemodel 2'!$AA$10:$AB$405,2,FALSE),IF(G179=3,VLOOKUP($D179,'Afgrødemodel 3'!$AA$10:$AB$405,2,FALSE),IF(G179=4,VLOOKUP($D179,'Afgrødemodel 4'!$AA$10:$AB$405,2,FALSE),""))))</f>
        <v>0.18056832992630922</v>
      </c>
      <c r="J179" s="2">
        <f>IF(G179=1,VLOOKUP($D179,'Afgrødemodel 1'!$AH$10:$AJ$405,3,FALSE),IF(G179=2,VLOOKUP($D179,'Afgrødemodel 2'!$AH$10:$AJ$405,3,FALSE),IF(G179=3,VLOOKUP($D179,'Afgrødemodel 3'!$AH$10:$AJ$405,3,FALSE),IF(G179=4,VLOOKUP($D179,'Afgrødemodel 4'!$AH$10:$AJ$405,3,FALSE),0))))</f>
        <v>0</v>
      </c>
      <c r="K179" s="2">
        <f>IF(G179=1,VLOOKUP($D179,'Afgrødemodel 1'!$AQ$10:$AR$405,2,FALSE),IF(G179=2,VLOOKUP($D179,'Afgrødemodel 2'!$AQ$10:$AR$405,2,FALSE),IF(G179=3,VLOOKUP($D179,'Afgrødemodel 3'!$AQ$10:$AR$405,2,FALSE),IF(G179=4,VLOOKUP($D179,'Afgrødemodel 4'!$AQ$10:$AR$405,2,FALSE),0))))</f>
        <v>50</v>
      </c>
      <c r="L179">
        <f>IF('Afgrødemodel 1'!$BB$4=0,300,'Afgrødemodel 1'!$BB$4)</f>
        <v>300</v>
      </c>
      <c r="M179">
        <f>IF(G179=1,MIN('Afgrødemodel 1'!$AW$44,'Afgrødemodel 1'!$AW$48),IF(G179=2,MIN('Afgrødemodel 2'!$AW$44,'Afgrødemodel 2'!$AW$48),IF(G179=3,MIN('Afgrødemodel 3'!$AW$44,'Afgrødemodel 3'!$AW$48),IF(G179=4,MIN('Afgrødemodel 4'!$AW$44,'Afgrødemodel 4'!$AW$48),""))))</f>
        <v>900</v>
      </c>
      <c r="N179" s="13">
        <f t="shared" si="143"/>
        <v>6.0452562243508323</v>
      </c>
      <c r="O179" s="5">
        <f t="shared" si="144"/>
        <v>0.25964328583546648</v>
      </c>
      <c r="P179" s="13">
        <f t="shared" si="145"/>
        <v>6.3048995101862992</v>
      </c>
      <c r="Q179" s="13">
        <f t="shared" si="146"/>
        <v>6.3048995101862992</v>
      </c>
      <c r="R179" s="20"/>
      <c r="S179" s="13">
        <f t="shared" si="147"/>
        <v>6.0452562243508323</v>
      </c>
      <c r="T179" s="13">
        <f t="shared" si="148"/>
        <v>6.3048995101862992</v>
      </c>
      <c r="U179" s="13">
        <f t="shared" si="149"/>
        <v>6.3048995101862992</v>
      </c>
      <c r="V179" s="5">
        <f t="shared" si="150"/>
        <v>6.3048995101862992</v>
      </c>
      <c r="W179" s="5"/>
      <c r="X179" s="10">
        <f t="shared" si="197"/>
        <v>10</v>
      </c>
      <c r="Y179" s="12">
        <f t="shared" si="151"/>
        <v>10</v>
      </c>
      <c r="Z179" s="8">
        <f t="shared" si="152"/>
        <v>10.267810478978273</v>
      </c>
      <c r="AA179" s="13">
        <f t="shared" si="198"/>
        <v>9.8205356795125738</v>
      </c>
      <c r="AB179" s="5">
        <f t="shared" si="153"/>
        <v>9.8205356795125738</v>
      </c>
      <c r="AC179" s="5"/>
      <c r="AD179" s="16">
        <f t="shared" si="154"/>
        <v>9.0284164963154612E-2</v>
      </c>
      <c r="AE179" s="10">
        <f t="shared" si="199"/>
        <v>9.0284164963154612E-2</v>
      </c>
      <c r="AF179">
        <f t="shared" si="155"/>
        <v>0.52939177128604653</v>
      </c>
      <c r="AG179" s="13">
        <f t="shared" si="156"/>
        <v>6.9748482470348067E-2</v>
      </c>
      <c r="AH179" s="13"/>
      <c r="AI179" s="14">
        <f t="shared" si="157"/>
        <v>10.500000000000002</v>
      </c>
      <c r="AJ179" s="4">
        <f t="shared" si="158"/>
        <v>10.500000000000002</v>
      </c>
      <c r="AK179" s="4">
        <f t="shared" si="159"/>
        <v>18</v>
      </c>
      <c r="AL179" s="15">
        <f t="shared" si="160"/>
        <v>10.509291861591143</v>
      </c>
      <c r="AM179" s="7">
        <f t="shared" si="161"/>
        <v>10.509291861591143</v>
      </c>
      <c r="AN179" s="7">
        <f t="shared" si="213"/>
        <v>10.509291861591143</v>
      </c>
      <c r="AO179" s="15">
        <f t="shared" si="162"/>
        <v>10.948399467914035</v>
      </c>
      <c r="AP179" s="17">
        <f t="shared" si="163"/>
        <v>10.768935147426609</v>
      </c>
      <c r="AQ179" s="15">
        <f t="shared" si="164"/>
        <v>10.768935147426609</v>
      </c>
      <c r="AR179" s="15">
        <f t="shared" si="165"/>
        <v>10.510458589066593</v>
      </c>
      <c r="AS179" s="15"/>
      <c r="AT179" s="12">
        <f t="shared" si="200"/>
        <v>160.50000000000003</v>
      </c>
      <c r="AU179" s="12">
        <f t="shared" si="166"/>
        <v>142.48984992643159</v>
      </c>
      <c r="AV179" s="12">
        <f t="shared" si="167"/>
        <v>142.48984992643159</v>
      </c>
      <c r="AW179" s="12">
        <f t="shared" si="168"/>
        <v>142.74832648479162</v>
      </c>
      <c r="AX179" s="8"/>
      <c r="AY179" s="13">
        <f>INDEX(Klima!$B$1:$E$520,MATCH(Vandbalance!$F179,Klima!$B$1:$B$520,0),MATCH(Vandbalance!$AY$11,Klima!$B$1:$E$1,0))</f>
        <v>0.47</v>
      </c>
      <c r="AZ179" s="13">
        <f t="shared" si="201"/>
        <v>-0.47</v>
      </c>
      <c r="BA179" s="13">
        <f t="shared" si="169"/>
        <v>0.43910760632289192</v>
      </c>
      <c r="BC179" s="16">
        <f>INDEX(Klima!$B$1:$E$520,MATCH(Vandbalance!$F179,Klima!$B$1:$B$520,0),MATCH($BC$11,Klima!$B$1:$E$1,0))</f>
        <v>0.20000000298023199</v>
      </c>
      <c r="BD179" s="16"/>
      <c r="BE179" s="16">
        <f t="shared" si="170"/>
        <v>0.17946432048742544</v>
      </c>
      <c r="BF179" s="16">
        <f t="shared" si="171"/>
        <v>2.0535682492806549E-2</v>
      </c>
      <c r="BG179" s="16">
        <f t="shared" si="214"/>
        <v>2.0535682492806549E-2</v>
      </c>
      <c r="BH179" s="16">
        <f t="shared" si="173"/>
        <v>0</v>
      </c>
      <c r="BI179" s="2"/>
      <c r="BJ179" s="16">
        <f t="shared" si="174"/>
        <v>0.17946432048742544</v>
      </c>
      <c r="BK179" s="5">
        <f t="shared" si="202"/>
        <v>10.02258074382409</v>
      </c>
      <c r="BL179" s="5">
        <f t="shared" si="175"/>
        <v>10.02258074382409</v>
      </c>
      <c r="BM179" s="5">
        <f t="shared" si="176"/>
        <v>143.43824939434563</v>
      </c>
      <c r="BN179" s="5">
        <f t="shared" si="203"/>
        <v>2.2580743824089561E-2</v>
      </c>
      <c r="BO179" s="5">
        <f t="shared" si="177"/>
        <v>153.43824939434563</v>
      </c>
      <c r="BP179" s="5">
        <f t="shared" si="178"/>
        <v>10.02258074382409</v>
      </c>
      <c r="BQ179" s="5"/>
      <c r="BR179" s="16">
        <f t="shared" si="179"/>
        <v>2.0535682492806549E-2</v>
      </c>
      <c r="BS179" s="5">
        <f t="shared" si="180"/>
        <v>2.0535682492806549E-2</v>
      </c>
      <c r="BT179" s="5"/>
      <c r="BU179" s="13">
        <f t="shared" si="181"/>
        <v>0</v>
      </c>
      <c r="BV179" s="5">
        <f t="shared" si="182"/>
        <v>0</v>
      </c>
      <c r="BW179" s="5"/>
      <c r="BX179" s="13">
        <f t="shared" si="183"/>
        <v>2.0535682492806549E-2</v>
      </c>
      <c r="BY179" s="5"/>
      <c r="BZ179" s="16">
        <f t="shared" si="184"/>
        <v>0</v>
      </c>
      <c r="CA179" s="16"/>
      <c r="CB179" s="29">
        <f t="shared" si="185"/>
        <v>0</v>
      </c>
      <c r="CC179" s="28">
        <f t="shared" si="186"/>
        <v>6.3048995101862992</v>
      </c>
      <c r="CD179" s="28"/>
      <c r="CE179" s="16">
        <f t="shared" si="187"/>
        <v>0</v>
      </c>
      <c r="CF179" s="31">
        <f t="shared" si="188"/>
        <v>10.500000000000002</v>
      </c>
      <c r="CG179" s="20"/>
      <c r="CH179" s="16">
        <f t="shared" si="189"/>
        <v>0</v>
      </c>
      <c r="CI179" s="2">
        <f t="shared" si="204"/>
        <v>0</v>
      </c>
      <c r="CJ179" s="5"/>
      <c r="CK179" s="13">
        <f t="shared" si="190"/>
        <v>0.20000000298023199</v>
      </c>
      <c r="CL179" s="13"/>
      <c r="CM179" s="13">
        <f t="shared" si="205"/>
        <v>0.25847655836001654</v>
      </c>
      <c r="CN179" s="5">
        <f t="shared" si="191"/>
        <v>0.26893514742660685</v>
      </c>
      <c r="CO179" s="5">
        <f t="shared" si="192"/>
        <v>0.25847655836001654</v>
      </c>
      <c r="CP179" s="5"/>
      <c r="CQ179" s="13">
        <f t="shared" si="206"/>
        <v>0</v>
      </c>
      <c r="CR179" s="5">
        <f t="shared" si="193"/>
        <v>0</v>
      </c>
      <c r="CS179" s="5">
        <f t="shared" si="194"/>
        <v>0</v>
      </c>
      <c r="CT179" s="5"/>
      <c r="CU179" t="e">
        <f>INDEX(Tilladeligt_underskud,MATCH('Afgrødemodel 1'!$AU$2,Konstanter!$A$75:$A$90,0),MATCH('Afgrødemodel 1'!M175,Konstanter!$B$73:$F$73,0))</f>
        <v>#N/A</v>
      </c>
      <c r="CV179" t="e">
        <f>INDEX(Utilladeligt_underskud,MATCH('Afgrødemodel 1'!$AU$2,Konstanter!$I$75:$I$90,0),MATCH('Afgrødemodel 1'!M175,Konstanter!$J$73:$N$73,0))</f>
        <v>#N/A</v>
      </c>
      <c r="CW179" t="e">
        <f t="shared" si="207"/>
        <v>#N/A</v>
      </c>
      <c r="CX179" t="e">
        <f t="shared" si="208"/>
        <v>#N/A</v>
      </c>
      <c r="CY179" s="8">
        <f t="shared" si="209"/>
        <v>-1.0458589066590918E-2</v>
      </c>
      <c r="CZ179" s="8">
        <f t="shared" si="210"/>
        <v>17.75167351520841</v>
      </c>
      <c r="DA179" s="8">
        <f t="shared" si="211"/>
        <v>17.741214926141822</v>
      </c>
    </row>
    <row r="180" spans="4:105" x14ac:dyDescent="0.2">
      <c r="D180" s="18">
        <f t="shared" si="212"/>
        <v>43357</v>
      </c>
      <c r="E180" s="18" t="str">
        <f>IF(G180=1,'Ark4'!$C$4,IF(G180=2,'Ark4'!$C$5,IF(G180=3,'Ark4'!$C$6,IF(G180=4,'Ark4'!$C$7,""))))</f>
        <v>Vinterhvede, efterår</v>
      </c>
      <c r="F180" s="8">
        <f t="shared" si="195"/>
        <v>43357</v>
      </c>
      <c r="G180" s="2">
        <f>IF(AND($D180&gt;='Ark4'!$D$4,Vandbalance!$D180&lt;='Ark4'!$E$4),1,IF(AND(Vandbalance!$D180&gt;='Ark4'!$D$5,Vandbalance!$D180&lt;='Ark4'!$E$5),2,IF(AND(Vandbalance!$D180&gt;='Ark4'!$D$6,Vandbalance!$D180&lt;='Ark4'!$E$6),3,IF(AND(Vandbalance!$D180&gt;='Ark4'!$D$7,Vandbalance!$D180&lt;='Ark4'!$E$7),4,""))))</f>
        <v>4</v>
      </c>
      <c r="H180" s="2">
        <f t="shared" si="196"/>
        <v>0.23034303793647881</v>
      </c>
      <c r="I180" s="2">
        <f>IF(G180=1,VLOOKUP($D180,'Afgrødemodel 1'!$AA$10:$AB$405,2,FALSE),IF(G180=2,VLOOKUP($D180,'Afgrødemodel 2'!$AA$10:$AB$405,2,FALSE),IF(G180=3,VLOOKUP($D180,'Afgrødemodel 3'!$AA$10:$AB$405,2,FALSE),IF(G180=4,VLOOKUP($D180,'Afgrødemodel 4'!$AA$10:$AB$405,2,FALSE),""))))</f>
        <v>0.23034303793647881</v>
      </c>
      <c r="J180" s="2">
        <f>IF(G180=1,VLOOKUP($D180,'Afgrødemodel 1'!$AH$10:$AJ$405,3,FALSE),IF(G180=2,VLOOKUP($D180,'Afgrødemodel 2'!$AH$10:$AJ$405,3,FALSE),IF(G180=3,VLOOKUP($D180,'Afgrødemodel 3'!$AH$10:$AJ$405,3,FALSE),IF(G180=4,VLOOKUP($D180,'Afgrødemodel 4'!$AH$10:$AJ$405,3,FALSE),0))))</f>
        <v>0</v>
      </c>
      <c r="K180" s="2">
        <f>IF(G180=1,VLOOKUP($D180,'Afgrødemodel 1'!$AQ$10:$AR$405,2,FALSE),IF(G180=2,VLOOKUP($D180,'Afgrødemodel 2'!$AQ$10:$AR$405,2,FALSE),IF(G180=3,VLOOKUP($D180,'Afgrødemodel 3'!$AQ$10:$AR$405,2,FALSE),IF(G180=4,VLOOKUP($D180,'Afgrødemodel 4'!$AQ$10:$AR$405,2,FALSE),0))))</f>
        <v>60</v>
      </c>
      <c r="L180">
        <f>IF('Afgrødemodel 1'!$BB$4=0,300,'Afgrødemodel 1'!$BB$4)</f>
        <v>300</v>
      </c>
      <c r="M180">
        <f>IF(G180=1,MIN('Afgrødemodel 1'!$AW$44,'Afgrødemodel 1'!$AW$48),IF(G180=2,MIN('Afgrødemodel 2'!$AW$44,'Afgrødemodel 2'!$AW$48),IF(G180=3,MIN('Afgrødemodel 3'!$AW$44,'Afgrødemodel 3'!$AW$48),IF(G180=4,MIN('Afgrødemodel 4'!$AW$44,'Afgrødemodel 4'!$AW$48),""))))</f>
        <v>900</v>
      </c>
      <c r="N180" s="13">
        <f t="shared" si="143"/>
        <v>6.3048995101862992</v>
      </c>
      <c r="O180" s="5">
        <f t="shared" si="144"/>
        <v>0.1303930699182741</v>
      </c>
      <c r="P180" s="13">
        <f t="shared" si="145"/>
        <v>6.4352925801045737</v>
      </c>
      <c r="Q180" s="13">
        <f t="shared" si="146"/>
        <v>6.4352925801045737</v>
      </c>
      <c r="R180" s="20"/>
      <c r="S180" s="13">
        <f t="shared" si="147"/>
        <v>6.3048995101862992</v>
      </c>
      <c r="T180" s="13">
        <f t="shared" si="148"/>
        <v>6.4352925801045728</v>
      </c>
      <c r="U180" s="13">
        <f t="shared" si="149"/>
        <v>6.4352925801045728</v>
      </c>
      <c r="V180" s="5">
        <f t="shared" si="150"/>
        <v>6.4352925801045728</v>
      </c>
      <c r="W180" s="5"/>
      <c r="X180" s="10">
        <f t="shared" si="197"/>
        <v>10</v>
      </c>
      <c r="Y180" s="12">
        <f t="shared" si="151"/>
        <v>10</v>
      </c>
      <c r="Z180" s="8">
        <f t="shared" si="152"/>
        <v>10.125112643014683</v>
      </c>
      <c r="AA180" s="13">
        <f t="shared" si="198"/>
        <v>9.8258161064161662</v>
      </c>
      <c r="AB180" s="5">
        <f t="shared" si="153"/>
        <v>9.8258161064161662</v>
      </c>
      <c r="AC180" s="5"/>
      <c r="AD180" s="16">
        <f t="shared" si="154"/>
        <v>0.11517151896823941</v>
      </c>
      <c r="AE180" s="10">
        <f t="shared" si="199"/>
        <v>0.11517151896823941</v>
      </c>
      <c r="AF180">
        <f t="shared" si="155"/>
        <v>0.41974848247034802</v>
      </c>
      <c r="AG180" s="13">
        <f t="shared" si="156"/>
        <v>8.9355409571841932E-2</v>
      </c>
      <c r="AH180" s="13"/>
      <c r="AI180" s="14">
        <f t="shared" si="157"/>
        <v>12.600000000000001</v>
      </c>
      <c r="AJ180" s="4">
        <f t="shared" si="158"/>
        <v>12.600000000000001</v>
      </c>
      <c r="AK180" s="4">
        <f t="shared" si="159"/>
        <v>19.800000000000004</v>
      </c>
      <c r="AL180" s="15">
        <f t="shared" si="160"/>
        <v>12.378193701951716</v>
      </c>
      <c r="AM180" s="7">
        <f t="shared" si="161"/>
        <v>12.612550306879911</v>
      </c>
      <c r="AN180" s="7">
        <f t="shared" si="213"/>
        <v>12.378193701951716</v>
      </c>
      <c r="AO180" s="15">
        <f t="shared" si="162"/>
        <v>12.682770665453825</v>
      </c>
      <c r="AP180" s="17">
        <f t="shared" si="163"/>
        <v>12.508586771869991</v>
      </c>
      <c r="AQ180" s="15">
        <f t="shared" si="164"/>
        <v>12.508586771869991</v>
      </c>
      <c r="AR180" s="15">
        <f t="shared" si="165"/>
        <v>12.508586771869991</v>
      </c>
      <c r="AS180" s="15"/>
      <c r="AT180" s="12">
        <f t="shared" si="200"/>
        <v>158.40000000000003</v>
      </c>
      <c r="AU180" s="12">
        <f t="shared" si="166"/>
        <v>140.88059137190649</v>
      </c>
      <c r="AV180" s="12">
        <f t="shared" si="167"/>
        <v>140.88059137190649</v>
      </c>
      <c r="AW180" s="12">
        <f t="shared" si="168"/>
        <v>140.88059137190649</v>
      </c>
      <c r="AX180" s="8"/>
      <c r="AY180" s="13">
        <f>INDEX(Klima!$B$1:$E$520,MATCH(Vandbalance!$F180,Klima!$B$1:$B$520,0),MATCH(Vandbalance!$AY$11,Klima!$B$1:$E$1,0))</f>
        <v>0.35</v>
      </c>
      <c r="AZ180" s="13">
        <f t="shared" si="201"/>
        <v>-0.35</v>
      </c>
      <c r="BA180" s="13">
        <f t="shared" si="169"/>
        <v>0.30457696350210861</v>
      </c>
      <c r="BC180" s="16">
        <f>INDEX(Klima!$B$1:$E$520,MATCH(Vandbalance!$F180,Klima!$B$1:$B$520,0),MATCH($BC$11,Klima!$B$1:$E$1,0))</f>
        <v>0.20000000298023199</v>
      </c>
      <c r="BD180" s="16"/>
      <c r="BE180" s="16">
        <f t="shared" si="170"/>
        <v>0.17418389358383451</v>
      </c>
      <c r="BF180" s="16">
        <f t="shared" si="171"/>
        <v>2.5816109396397471E-2</v>
      </c>
      <c r="BG180" s="16">
        <f t="shared" si="214"/>
        <v>2.5816109396397471E-2</v>
      </c>
      <c r="BH180" s="16">
        <f t="shared" si="173"/>
        <v>0</v>
      </c>
      <c r="BI180" s="2"/>
      <c r="BJ180" s="16">
        <f t="shared" si="174"/>
        <v>0.17418389358383451</v>
      </c>
      <c r="BK180" s="5">
        <f t="shared" si="202"/>
        <v>10.021935460855836</v>
      </c>
      <c r="BL180" s="5">
        <f t="shared" si="175"/>
        <v>10.021935460855836</v>
      </c>
      <c r="BM180" s="5">
        <f t="shared" si="176"/>
        <v>143.56336203736032</v>
      </c>
      <c r="BN180" s="5">
        <f t="shared" si="203"/>
        <v>2.1935460855836031E-2</v>
      </c>
      <c r="BO180" s="5">
        <f t="shared" si="177"/>
        <v>153.56336203736032</v>
      </c>
      <c r="BP180" s="5">
        <f t="shared" si="178"/>
        <v>10.021935460855836</v>
      </c>
      <c r="BQ180" s="5"/>
      <c r="BR180" s="16">
        <f t="shared" si="179"/>
        <v>2.5816109396397471E-2</v>
      </c>
      <c r="BS180" s="5">
        <f t="shared" si="180"/>
        <v>2.5816109396397471E-2</v>
      </c>
      <c r="BT180" s="5"/>
      <c r="BU180" s="13">
        <f t="shared" si="181"/>
        <v>0</v>
      </c>
      <c r="BV180" s="5">
        <f t="shared" si="182"/>
        <v>0</v>
      </c>
      <c r="BW180" s="5"/>
      <c r="BX180" s="13">
        <f t="shared" si="183"/>
        <v>2.5816109396397471E-2</v>
      </c>
      <c r="BY180" s="5"/>
      <c r="BZ180" s="16">
        <f t="shared" si="184"/>
        <v>0</v>
      </c>
      <c r="CA180" s="16"/>
      <c r="CB180" s="29">
        <f t="shared" si="185"/>
        <v>0</v>
      </c>
      <c r="CC180" s="28">
        <f t="shared" si="186"/>
        <v>6.4352925801045728</v>
      </c>
      <c r="CD180" s="28"/>
      <c r="CE180" s="16">
        <f t="shared" si="187"/>
        <v>0</v>
      </c>
      <c r="CF180" s="31">
        <f t="shared" si="188"/>
        <v>12.508586771869991</v>
      </c>
      <c r="CG180" s="20"/>
      <c r="CH180" s="16">
        <f t="shared" si="189"/>
        <v>0</v>
      </c>
      <c r="CI180" s="2">
        <f t="shared" si="204"/>
        <v>0</v>
      </c>
      <c r="CJ180" s="5"/>
      <c r="CK180" s="13">
        <f t="shared" si="190"/>
        <v>0.20000000298023199</v>
      </c>
      <c r="CL180" s="13"/>
      <c r="CM180" s="13">
        <f t="shared" si="205"/>
        <v>0</v>
      </c>
      <c r="CN180" s="5">
        <f t="shared" si="191"/>
        <v>0</v>
      </c>
      <c r="CO180" s="5">
        <f t="shared" si="192"/>
        <v>0</v>
      </c>
      <c r="CP180" s="5"/>
      <c r="CQ180" s="13">
        <f t="shared" si="206"/>
        <v>0</v>
      </c>
      <c r="CR180" s="5">
        <f t="shared" si="193"/>
        <v>0</v>
      </c>
      <c r="CS180" s="5">
        <f t="shared" si="194"/>
        <v>0</v>
      </c>
      <c r="CT180" s="5"/>
      <c r="CU180" t="e">
        <f>INDEX(Tilladeligt_underskud,MATCH('Afgrødemodel 1'!$AU$2,Konstanter!$A$75:$A$90,0),MATCH('Afgrødemodel 1'!M176,Konstanter!$B$73:$F$73,0))</f>
        <v>#N/A</v>
      </c>
      <c r="CV180" t="e">
        <f>INDEX(Utilladeligt_underskud,MATCH('Afgrødemodel 1'!$AU$2,Konstanter!$I$75:$I$90,0),MATCH('Afgrødemodel 1'!M176,Konstanter!$J$73:$N$73,0))</f>
        <v>#N/A</v>
      </c>
      <c r="CW180" t="e">
        <f t="shared" si="207"/>
        <v>#N/A</v>
      </c>
      <c r="CX180" t="e">
        <f t="shared" si="208"/>
        <v>#N/A</v>
      </c>
      <c r="CY180" s="8">
        <f t="shared" si="209"/>
        <v>9.1413228130010182E-2</v>
      </c>
      <c r="CZ180" s="8">
        <f t="shared" si="210"/>
        <v>17.610821856223538</v>
      </c>
      <c r="DA180" s="8">
        <f t="shared" si="211"/>
        <v>17.610821856223538</v>
      </c>
    </row>
    <row r="181" spans="4:105" x14ac:dyDescent="0.2">
      <c r="D181" s="18">
        <f t="shared" si="212"/>
        <v>43358</v>
      </c>
      <c r="E181" s="18" t="str">
        <f>IF(G181=1,'Ark4'!$C$4,IF(G181=2,'Ark4'!$C$5,IF(G181=3,'Ark4'!$C$6,IF(G181=4,'Ark4'!$C$7,""))))</f>
        <v>Vinterhvede, efterår</v>
      </c>
      <c r="F181" s="8">
        <f t="shared" si="195"/>
        <v>43358</v>
      </c>
      <c r="G181" s="2">
        <f>IF(AND($D181&gt;='Ark4'!$D$4,Vandbalance!$D181&lt;='Ark4'!$E$4),1,IF(AND(Vandbalance!$D181&gt;='Ark4'!$D$5,Vandbalance!$D181&lt;='Ark4'!$E$5),2,IF(AND(Vandbalance!$D181&gt;='Ark4'!$D$6,Vandbalance!$D181&lt;='Ark4'!$E$6),3,IF(AND(Vandbalance!$D181&gt;='Ark4'!$D$7,Vandbalance!$D181&lt;='Ark4'!$E$7),4,""))))</f>
        <v>4</v>
      </c>
      <c r="H181" s="2">
        <f t="shared" si="196"/>
        <v>0.28243150297149244</v>
      </c>
      <c r="I181" s="2">
        <f>IF(G181=1,VLOOKUP($D181,'Afgrødemodel 1'!$AA$10:$AB$405,2,FALSE),IF(G181=2,VLOOKUP($D181,'Afgrødemodel 2'!$AA$10:$AB$405,2,FALSE),IF(G181=3,VLOOKUP($D181,'Afgrødemodel 3'!$AA$10:$AB$405,2,FALSE),IF(G181=4,VLOOKUP($D181,'Afgrødemodel 4'!$AA$10:$AB$405,2,FALSE),""))))</f>
        <v>0.28243150297149244</v>
      </c>
      <c r="J181" s="2">
        <f>IF(G181=1,VLOOKUP($D181,'Afgrødemodel 1'!$AH$10:$AJ$405,3,FALSE),IF(G181=2,VLOOKUP($D181,'Afgrødemodel 2'!$AH$10:$AJ$405,3,FALSE),IF(G181=3,VLOOKUP($D181,'Afgrødemodel 3'!$AH$10:$AJ$405,3,FALSE),IF(G181=4,VLOOKUP($D181,'Afgrødemodel 4'!$AH$10:$AJ$405,3,FALSE),0))))</f>
        <v>0</v>
      </c>
      <c r="K181" s="2">
        <f>IF(G181=1,VLOOKUP($D181,'Afgrødemodel 1'!$AQ$10:$AR$405,2,FALSE),IF(G181=2,VLOOKUP($D181,'Afgrødemodel 2'!$AQ$10:$AR$405,2,FALSE),IF(G181=3,VLOOKUP($D181,'Afgrødemodel 3'!$AQ$10:$AR$405,2,FALSE),IF(G181=4,VLOOKUP($D181,'Afgrødemodel 4'!$AQ$10:$AR$405,2,FALSE),0))))</f>
        <v>75</v>
      </c>
      <c r="L181">
        <f>IF('Afgrødemodel 1'!$BB$4=0,300,'Afgrødemodel 1'!$BB$4)</f>
        <v>300</v>
      </c>
      <c r="M181">
        <f>IF(G181=1,MIN('Afgrødemodel 1'!$AW$44,'Afgrødemodel 1'!$AW$48),IF(G181=2,MIN('Afgrødemodel 2'!$AW$44,'Afgrødemodel 2'!$AW$48),IF(G181=3,MIN('Afgrødemodel 3'!$AW$44,'Afgrødemodel 3'!$AW$48),IF(G181=4,MIN('Afgrødemodel 4'!$AW$44,'Afgrødemodel 4'!$AW$48),""))))</f>
        <v>900</v>
      </c>
      <c r="N181" s="13">
        <f t="shared" si="143"/>
        <v>6.4352925801045737</v>
      </c>
      <c r="O181" s="5">
        <f t="shared" si="144"/>
        <v>2.4693153577204474</v>
      </c>
      <c r="P181" s="13">
        <f t="shared" si="145"/>
        <v>8.9046079378250216</v>
      </c>
      <c r="Q181" s="13">
        <f t="shared" si="146"/>
        <v>8.9046079378250216</v>
      </c>
      <c r="R181" s="20"/>
      <c r="S181" s="13">
        <f t="shared" si="147"/>
        <v>6.4352925801045728</v>
      </c>
      <c r="T181" s="13">
        <f t="shared" si="148"/>
        <v>8.9046079378250216</v>
      </c>
      <c r="U181" s="13">
        <f t="shared" si="149"/>
        <v>8.9046079378250216</v>
      </c>
      <c r="V181" s="5">
        <f t="shared" si="150"/>
        <v>8.9046079378250216</v>
      </c>
      <c r="W181" s="5"/>
      <c r="X181" s="10">
        <f t="shared" si="197"/>
        <v>10</v>
      </c>
      <c r="Y181" s="12">
        <f t="shared" si="151"/>
        <v>10</v>
      </c>
      <c r="Z181" s="8">
        <f t="shared" si="152"/>
        <v>12.463955764502263</v>
      </c>
      <c r="AA181" s="13">
        <f t="shared" si="198"/>
        <v>9.8311756996343522</v>
      </c>
      <c r="AB181" s="5">
        <f t="shared" si="153"/>
        <v>9.8311756996343522</v>
      </c>
      <c r="AC181" s="5"/>
      <c r="AD181" s="16">
        <f t="shared" si="154"/>
        <v>0.14121575148574622</v>
      </c>
      <c r="AE181" s="10">
        <f t="shared" si="199"/>
        <v>0.14121575148574622</v>
      </c>
      <c r="AF181">
        <f t="shared" si="155"/>
        <v>2.779355409571842</v>
      </c>
      <c r="AG181" s="13">
        <f t="shared" si="156"/>
        <v>0.11004004887116259</v>
      </c>
      <c r="AH181" s="13"/>
      <c r="AI181" s="14">
        <f t="shared" si="157"/>
        <v>15.750000000000002</v>
      </c>
      <c r="AJ181" s="4">
        <f t="shared" si="158"/>
        <v>15.750000000000002</v>
      </c>
      <c r="AK181" s="4">
        <f t="shared" si="159"/>
        <v>22.5</v>
      </c>
      <c r="AL181" s="15">
        <f t="shared" si="160"/>
        <v>15.310189441197677</v>
      </c>
      <c r="AM181" s="7">
        <f t="shared" si="161"/>
        <v>15.635733464837489</v>
      </c>
      <c r="AN181" s="7">
        <f t="shared" si="213"/>
        <v>15.310189441197677</v>
      </c>
      <c r="AO181" s="15">
        <f t="shared" si="162"/>
        <v>17.948329099283772</v>
      </c>
      <c r="AP181" s="17">
        <f t="shared" si="163"/>
        <v>17.779504798918122</v>
      </c>
      <c r="AQ181" s="15">
        <f t="shared" si="164"/>
        <v>17.779504798918122</v>
      </c>
      <c r="AR181" s="15">
        <f t="shared" si="165"/>
        <v>15.868387779936892</v>
      </c>
      <c r="AS181" s="15"/>
      <c r="AT181" s="12">
        <f t="shared" si="200"/>
        <v>155.25000000000003</v>
      </c>
      <c r="AU181" s="12">
        <f t="shared" si="166"/>
        <v>138.07898870257881</v>
      </c>
      <c r="AV181" s="12">
        <f t="shared" si="167"/>
        <v>138.07898870257881</v>
      </c>
      <c r="AW181" s="12">
        <f t="shared" si="168"/>
        <v>139.99010572156004</v>
      </c>
      <c r="AX181" s="8"/>
      <c r="AY181" s="13">
        <f>INDEX(Klima!$B$1:$E$520,MATCH(Vandbalance!$F181,Klima!$B$1:$B$520,0),MATCH(Vandbalance!$AY$11,Klima!$B$1:$E$1,0))</f>
        <v>2.69</v>
      </c>
      <c r="AZ181" s="13">
        <f t="shared" si="201"/>
        <v>-2.69</v>
      </c>
      <c r="BA181" s="13">
        <f t="shared" si="169"/>
        <v>2.6381396580860956</v>
      </c>
      <c r="BC181" s="16">
        <f>INDEX(Klima!$B$1:$E$520,MATCH(Vandbalance!$F181,Klima!$B$1:$B$520,0),MATCH($BC$11,Klima!$B$1:$E$1,0))</f>
        <v>0.20000000298023199</v>
      </c>
      <c r="BD181" s="16"/>
      <c r="BE181" s="16">
        <f t="shared" si="170"/>
        <v>0.16882430036564836</v>
      </c>
      <c r="BF181" s="16">
        <f t="shared" si="171"/>
        <v>3.1175702614583641E-2</v>
      </c>
      <c r="BG181" s="16">
        <f t="shared" si="214"/>
        <v>3.1175702614583641E-2</v>
      </c>
      <c r="BH181" s="16">
        <f t="shared" si="173"/>
        <v>0</v>
      </c>
      <c r="BI181" s="2"/>
      <c r="BJ181" s="16">
        <f t="shared" si="174"/>
        <v>0.16882430036564836</v>
      </c>
      <c r="BK181" s="5">
        <f t="shared" si="202"/>
        <v>10.021625403300151</v>
      </c>
      <c r="BL181" s="5">
        <f t="shared" si="175"/>
        <v>10.021625403300151</v>
      </c>
      <c r="BM181" s="5">
        <f t="shared" si="176"/>
        <v>146.02731780186258</v>
      </c>
      <c r="BN181" s="5">
        <f t="shared" si="203"/>
        <v>2.1625403300150559E-2</v>
      </c>
      <c r="BO181" s="5">
        <f t="shared" si="177"/>
        <v>156.02731780186258</v>
      </c>
      <c r="BP181" s="5">
        <f t="shared" si="178"/>
        <v>10.021625403300151</v>
      </c>
      <c r="BQ181" s="5"/>
      <c r="BR181" s="16">
        <f t="shared" si="179"/>
        <v>3.1175702614583641E-2</v>
      </c>
      <c r="BS181" s="5">
        <f t="shared" si="180"/>
        <v>3.1175702614583641E-2</v>
      </c>
      <c r="BT181" s="5"/>
      <c r="BU181" s="13">
        <f t="shared" si="181"/>
        <v>0</v>
      </c>
      <c r="BV181" s="5">
        <f t="shared" si="182"/>
        <v>0</v>
      </c>
      <c r="BW181" s="5"/>
      <c r="BX181" s="13">
        <f t="shared" si="183"/>
        <v>3.1175702614583641E-2</v>
      </c>
      <c r="BY181" s="5"/>
      <c r="BZ181" s="16">
        <f t="shared" si="184"/>
        <v>0</v>
      </c>
      <c r="CA181" s="16"/>
      <c r="CB181" s="29">
        <f t="shared" si="185"/>
        <v>0</v>
      </c>
      <c r="CC181" s="28">
        <f t="shared" si="186"/>
        <v>8.9046079378250216</v>
      </c>
      <c r="CD181" s="28"/>
      <c r="CE181" s="16">
        <f t="shared" si="187"/>
        <v>0</v>
      </c>
      <c r="CF181" s="31">
        <f t="shared" si="188"/>
        <v>15.750000000000002</v>
      </c>
      <c r="CG181" s="20"/>
      <c r="CH181" s="16">
        <f t="shared" si="189"/>
        <v>0</v>
      </c>
      <c r="CI181" s="2">
        <f t="shared" si="204"/>
        <v>0</v>
      </c>
      <c r="CJ181" s="5"/>
      <c r="CK181" s="13">
        <f t="shared" si="190"/>
        <v>0.20000000298023199</v>
      </c>
      <c r="CL181" s="13"/>
      <c r="CM181" s="13">
        <f t="shared" si="205"/>
        <v>1.9111170189812299</v>
      </c>
      <c r="CN181" s="5">
        <f t="shared" si="191"/>
        <v>2.0295047989181203</v>
      </c>
      <c r="CO181" s="5">
        <f t="shared" si="192"/>
        <v>1.9111170189812299</v>
      </c>
      <c r="CP181" s="5"/>
      <c r="CQ181" s="13">
        <f t="shared" si="206"/>
        <v>0</v>
      </c>
      <c r="CR181" s="5">
        <f t="shared" si="193"/>
        <v>0</v>
      </c>
      <c r="CS181" s="5">
        <f t="shared" si="194"/>
        <v>0</v>
      </c>
      <c r="CT181" s="5"/>
      <c r="CU181" t="e">
        <f>INDEX(Tilladeligt_underskud,MATCH('Afgrødemodel 1'!$AU$2,Konstanter!$A$75:$A$90,0),MATCH('Afgrødemodel 1'!M177,Konstanter!$B$73:$F$73,0))</f>
        <v>#N/A</v>
      </c>
      <c r="CV181" t="e">
        <f>INDEX(Utilladeligt_underskud,MATCH('Afgrødemodel 1'!$AU$2,Konstanter!$I$75:$I$90,0),MATCH('Afgrødemodel 1'!M177,Konstanter!$J$73:$N$73,0))</f>
        <v>#N/A</v>
      </c>
      <c r="CW181" t="e">
        <f t="shared" si="207"/>
        <v>#N/A</v>
      </c>
      <c r="CX181" t="e">
        <f t="shared" si="208"/>
        <v>#N/A</v>
      </c>
      <c r="CY181" s="8">
        <f t="shared" si="209"/>
        <v>-0.11838777993689042</v>
      </c>
      <c r="CZ181" s="8">
        <f t="shared" si="210"/>
        <v>15.259894278439987</v>
      </c>
      <c r="DA181" s="8">
        <f t="shared" si="211"/>
        <v>15.141506498503105</v>
      </c>
    </row>
    <row r="182" spans="4:105" x14ac:dyDescent="0.2">
      <c r="D182" s="18">
        <f t="shared" si="212"/>
        <v>43359</v>
      </c>
      <c r="E182" s="18" t="str">
        <f>IF(G182=1,'Ark4'!$C$4,IF(G182=2,'Ark4'!$C$5,IF(G182=3,'Ark4'!$C$6,IF(G182=4,'Ark4'!$C$7,""))))</f>
        <v>Vinterhvede, efterår</v>
      </c>
      <c r="F182" s="8">
        <f t="shared" si="195"/>
        <v>43359</v>
      </c>
      <c r="G182" s="2">
        <f>IF(AND($D182&gt;='Ark4'!$D$4,Vandbalance!$D182&lt;='Ark4'!$E$4),1,IF(AND(Vandbalance!$D182&gt;='Ark4'!$D$5,Vandbalance!$D182&lt;='Ark4'!$E$5),2,IF(AND(Vandbalance!$D182&gt;='Ark4'!$D$6,Vandbalance!$D182&lt;='Ark4'!$E$6),3,IF(AND(Vandbalance!$D182&gt;='Ark4'!$D$7,Vandbalance!$D182&lt;='Ark4'!$E$7),4,""))))</f>
        <v>4</v>
      </c>
      <c r="H182" s="2">
        <f t="shared" si="196"/>
        <v>0.33776173749558347</v>
      </c>
      <c r="I182" s="2">
        <f>IF(G182=1,VLOOKUP($D182,'Afgrødemodel 1'!$AA$10:$AB$405,2,FALSE),IF(G182=2,VLOOKUP($D182,'Afgrødemodel 2'!$AA$10:$AB$405,2,FALSE),IF(G182=3,VLOOKUP($D182,'Afgrødemodel 3'!$AA$10:$AB$405,2,FALSE),IF(G182=4,VLOOKUP($D182,'Afgrødemodel 4'!$AA$10:$AB$405,2,FALSE),""))))</f>
        <v>0.33776173749558347</v>
      </c>
      <c r="J182" s="2">
        <f>IF(G182=1,VLOOKUP($D182,'Afgrødemodel 1'!$AH$10:$AJ$405,3,FALSE),IF(G182=2,VLOOKUP($D182,'Afgrødemodel 2'!$AH$10:$AJ$405,3,FALSE),IF(G182=3,VLOOKUP($D182,'Afgrødemodel 3'!$AH$10:$AJ$405,3,FALSE),IF(G182=4,VLOOKUP($D182,'Afgrødemodel 4'!$AH$10:$AJ$405,3,FALSE),0))))</f>
        <v>0</v>
      </c>
      <c r="K182" s="2">
        <f>IF(G182=1,VLOOKUP($D182,'Afgrødemodel 1'!$AQ$10:$AR$405,2,FALSE),IF(G182=2,VLOOKUP($D182,'Afgrødemodel 2'!$AQ$10:$AR$405,2,FALSE),IF(G182=3,VLOOKUP($D182,'Afgrødemodel 3'!$AQ$10:$AR$405,2,FALSE),IF(G182=4,VLOOKUP($D182,'Afgrødemodel 4'!$AQ$10:$AR$405,2,FALSE),0))))</f>
        <v>90</v>
      </c>
      <c r="L182">
        <f>IF('Afgrødemodel 1'!$BB$4=0,300,'Afgrødemodel 1'!$BB$4)</f>
        <v>300</v>
      </c>
      <c r="M182">
        <f>IF(G182=1,MIN('Afgrødemodel 1'!$AW$44,'Afgrødemodel 1'!$AW$48),IF(G182=2,MIN('Afgrødemodel 2'!$AW$44,'Afgrødemodel 2'!$AW$48),IF(G182=3,MIN('Afgrødemodel 3'!$AW$44,'Afgrødemodel 3'!$AW$48),IF(G182=4,MIN('Afgrødemodel 4'!$AW$44,'Afgrødemodel 4'!$AW$48),""))))</f>
        <v>900</v>
      </c>
      <c r="N182" s="13">
        <f t="shared" si="143"/>
        <v>8.9046079378250216</v>
      </c>
      <c r="O182" s="5">
        <f t="shared" si="144"/>
        <v>0</v>
      </c>
      <c r="P182" s="13">
        <f t="shared" si="145"/>
        <v>8.9046079378250216</v>
      </c>
      <c r="Q182" s="13">
        <f t="shared" si="146"/>
        <v>8.9046079378250216</v>
      </c>
      <c r="R182" s="20"/>
      <c r="S182" s="13">
        <f t="shared" si="147"/>
        <v>8.9046079378250216</v>
      </c>
      <c r="T182" s="13">
        <f t="shared" si="148"/>
        <v>8.6596404415055641</v>
      </c>
      <c r="U182" s="13">
        <f t="shared" si="149"/>
        <v>8.6596404415055641</v>
      </c>
      <c r="V182" s="5">
        <f t="shared" si="150"/>
        <v>8.6596404415055641</v>
      </c>
      <c r="W182" s="5"/>
      <c r="X182" s="10">
        <f t="shared" si="197"/>
        <v>10</v>
      </c>
      <c r="Y182" s="12">
        <f t="shared" si="151"/>
        <v>9.8311756996343522</v>
      </c>
      <c r="Z182" s="8">
        <f t="shared" si="152"/>
        <v>9.8311756996343522</v>
      </c>
      <c r="AA182" s="13">
        <f t="shared" si="198"/>
        <v>9.5862082033148948</v>
      </c>
      <c r="AB182" s="5">
        <f t="shared" si="153"/>
        <v>9.5862082033148948</v>
      </c>
      <c r="AC182" s="5"/>
      <c r="AD182" s="16">
        <f t="shared" si="154"/>
        <v>0.16888086874779173</v>
      </c>
      <c r="AE182" s="10">
        <f t="shared" si="199"/>
        <v>0.13004004887116258</v>
      </c>
      <c r="AF182">
        <f t="shared" si="155"/>
        <v>0.13004004887116258</v>
      </c>
      <c r="AG182" s="13">
        <f t="shared" si="156"/>
        <v>7.5007533269692062E-2</v>
      </c>
      <c r="AH182" s="13"/>
      <c r="AI182" s="14">
        <f t="shared" si="157"/>
        <v>18.900000000000002</v>
      </c>
      <c r="AJ182" s="4">
        <f t="shared" si="158"/>
        <v>18.900000000000002</v>
      </c>
      <c r="AK182" s="4">
        <f t="shared" si="159"/>
        <v>25.200000000000003</v>
      </c>
      <c r="AL182" s="15">
        <f t="shared" si="160"/>
        <v>18.708766736606226</v>
      </c>
      <c r="AM182" s="7">
        <f t="shared" si="161"/>
        <v>19.042065335924271</v>
      </c>
      <c r="AN182" s="7">
        <f t="shared" si="213"/>
        <v>18.708766736606226</v>
      </c>
      <c r="AO182" s="15">
        <f t="shared" si="162"/>
        <v>18.708766736606226</v>
      </c>
      <c r="AP182" s="17">
        <f t="shared" si="163"/>
        <v>18.463799240286768</v>
      </c>
      <c r="AQ182" s="15">
        <f t="shared" si="164"/>
        <v>18.463799240286768</v>
      </c>
      <c r="AR182" s="15">
        <f t="shared" si="165"/>
        <v>18.463799240286768</v>
      </c>
      <c r="AS182" s="15"/>
      <c r="AT182" s="12">
        <f t="shared" si="200"/>
        <v>152.10000000000002</v>
      </c>
      <c r="AU182" s="12">
        <f t="shared" si="166"/>
        <v>137.14972676489072</v>
      </c>
      <c r="AV182" s="12">
        <f t="shared" si="167"/>
        <v>137.14972676489074</v>
      </c>
      <c r="AW182" s="12">
        <f t="shared" si="168"/>
        <v>137.14972676489074</v>
      </c>
      <c r="AX182" s="8"/>
      <c r="AY182" s="13">
        <f>INDEX(Klima!$B$1:$E$520,MATCH(Vandbalance!$F182,Klima!$B$1:$B$520,0),MATCH(Vandbalance!$AY$11,Klima!$B$1:$E$1,0))</f>
        <v>0.02</v>
      </c>
      <c r="AZ182" s="13">
        <f t="shared" si="201"/>
        <v>-0.02</v>
      </c>
      <c r="BA182" s="13">
        <f t="shared" si="169"/>
        <v>1.0408340855860843E-17</v>
      </c>
      <c r="BC182" s="16">
        <f>INDEX(Klima!$B$1:$E$520,MATCH(Vandbalance!$F182,Klima!$B$1:$B$520,0),MATCH($BC$11,Klima!$B$1:$E$1,0))</f>
        <v>0.30000001192092801</v>
      </c>
      <c r="BD182" s="16"/>
      <c r="BE182" s="16">
        <f t="shared" si="170"/>
        <v>0.2449674963194575</v>
      </c>
      <c r="BF182" s="16">
        <f t="shared" si="171"/>
        <v>5.5032515601470523E-2</v>
      </c>
      <c r="BG182" s="16">
        <f t="shared" si="214"/>
        <v>5.5032515601470523E-2</v>
      </c>
      <c r="BH182" s="16">
        <f t="shared" si="173"/>
        <v>0</v>
      </c>
      <c r="BI182" s="2"/>
      <c r="BJ182" s="16">
        <f t="shared" si="174"/>
        <v>0.2449674963194575</v>
      </c>
      <c r="BK182" s="5">
        <f t="shared" si="202"/>
        <v>9.8625546000169564</v>
      </c>
      <c r="BL182" s="5">
        <f t="shared" si="175"/>
        <v>9.8625546000169564</v>
      </c>
      <c r="BM182" s="5">
        <f t="shared" si="176"/>
        <v>146.02731780186261</v>
      </c>
      <c r="BN182" s="5">
        <f t="shared" si="203"/>
        <v>3.1378900382603526E-2</v>
      </c>
      <c r="BO182" s="5">
        <f t="shared" si="177"/>
        <v>155.85849350149695</v>
      </c>
      <c r="BP182" s="5">
        <f t="shared" si="178"/>
        <v>9.8625546000169564</v>
      </c>
      <c r="BQ182" s="5"/>
      <c r="BR182" s="16">
        <f t="shared" si="179"/>
        <v>5.5032515601470523E-2</v>
      </c>
      <c r="BS182" s="5">
        <f t="shared" si="180"/>
        <v>5.5032515601470523E-2</v>
      </c>
      <c r="BT182" s="5"/>
      <c r="BU182" s="13">
        <f t="shared" si="181"/>
        <v>0</v>
      </c>
      <c r="BV182" s="5">
        <f t="shared" si="182"/>
        <v>0</v>
      </c>
      <c r="BW182" s="5"/>
      <c r="BX182" s="13">
        <f t="shared" si="183"/>
        <v>5.5032515601470523E-2</v>
      </c>
      <c r="BY182" s="5"/>
      <c r="BZ182" s="16">
        <f t="shared" si="184"/>
        <v>0</v>
      </c>
      <c r="CA182" s="16"/>
      <c r="CB182" s="29">
        <f t="shared" si="185"/>
        <v>0</v>
      </c>
      <c r="CC182" s="28">
        <f t="shared" si="186"/>
        <v>8.6596404415055641</v>
      </c>
      <c r="CD182" s="28"/>
      <c r="CE182" s="16">
        <f t="shared" si="187"/>
        <v>0</v>
      </c>
      <c r="CF182" s="31">
        <f t="shared" si="188"/>
        <v>18.463799240286768</v>
      </c>
      <c r="CG182" s="20"/>
      <c r="CH182" s="16">
        <f t="shared" si="189"/>
        <v>0</v>
      </c>
      <c r="CI182" s="2">
        <f t="shared" si="204"/>
        <v>0</v>
      </c>
      <c r="CJ182" s="5"/>
      <c r="CK182" s="13">
        <f t="shared" si="190"/>
        <v>0.30000001192092801</v>
      </c>
      <c r="CL182" s="13"/>
      <c r="CM182" s="13">
        <f t="shared" si="205"/>
        <v>0</v>
      </c>
      <c r="CN182" s="5">
        <f t="shared" si="191"/>
        <v>0</v>
      </c>
      <c r="CO182" s="5">
        <f t="shared" si="192"/>
        <v>0</v>
      </c>
      <c r="CP182" s="5"/>
      <c r="CQ182" s="13">
        <f t="shared" si="206"/>
        <v>0</v>
      </c>
      <c r="CR182" s="5">
        <f t="shared" si="193"/>
        <v>0</v>
      </c>
      <c r="CS182" s="5">
        <f t="shared" si="194"/>
        <v>0</v>
      </c>
      <c r="CT182" s="5"/>
      <c r="CU182" t="e">
        <f>INDEX(Tilladeligt_underskud,MATCH('Afgrødemodel 1'!$AU$2,Konstanter!$A$75:$A$90,0),MATCH('Afgrødemodel 1'!M178,Konstanter!$B$73:$F$73,0))</f>
        <v>#N/A</v>
      </c>
      <c r="CV182" t="e">
        <f>INDEX(Utilladeligt_underskud,MATCH('Afgrødemodel 1'!$AU$2,Konstanter!$I$75:$I$90,0),MATCH('Afgrødemodel 1'!M178,Konstanter!$J$73:$N$73,0))</f>
        <v>#N/A</v>
      </c>
      <c r="CW182" t="e">
        <f t="shared" si="207"/>
        <v>#N/A</v>
      </c>
      <c r="CX182" t="e">
        <f t="shared" si="208"/>
        <v>#N/A</v>
      </c>
      <c r="CY182" s="8">
        <f t="shared" si="209"/>
        <v>0.43620075971323402</v>
      </c>
      <c r="CZ182" s="8">
        <f t="shared" si="210"/>
        <v>15.386473994822524</v>
      </c>
      <c r="DA182" s="8">
        <f t="shared" si="211"/>
        <v>15.386473994822524</v>
      </c>
    </row>
    <row r="183" spans="4:105" x14ac:dyDescent="0.2">
      <c r="D183" s="18">
        <f t="shared" si="212"/>
        <v>43360</v>
      </c>
      <c r="E183" s="18" t="str">
        <f>IF(G183=1,'Ark4'!$C$4,IF(G183=2,'Ark4'!$C$5,IF(G183=3,'Ark4'!$C$6,IF(G183=4,'Ark4'!$C$7,""))))</f>
        <v>Vinterhvede, efterår</v>
      </c>
      <c r="F183" s="8">
        <f t="shared" si="195"/>
        <v>43360</v>
      </c>
      <c r="G183" s="2">
        <f>IF(AND($D183&gt;='Ark4'!$D$4,Vandbalance!$D183&lt;='Ark4'!$E$4),1,IF(AND(Vandbalance!$D183&gt;='Ark4'!$D$5,Vandbalance!$D183&lt;='Ark4'!$E$5),2,IF(AND(Vandbalance!$D183&gt;='Ark4'!$D$6,Vandbalance!$D183&lt;='Ark4'!$E$6),3,IF(AND(Vandbalance!$D183&gt;='Ark4'!$D$7,Vandbalance!$D183&lt;='Ark4'!$E$7),4,""))))</f>
        <v>4</v>
      </c>
      <c r="H183" s="2">
        <f t="shared" si="196"/>
        <v>0.41957113422930981</v>
      </c>
      <c r="I183" s="2">
        <f>IF(G183=1,VLOOKUP($D183,'Afgrødemodel 1'!$AA$10:$AB$405,2,FALSE),IF(G183=2,VLOOKUP($D183,'Afgrødemodel 2'!$AA$10:$AB$405,2,FALSE),IF(G183=3,VLOOKUP($D183,'Afgrødemodel 3'!$AA$10:$AB$405,2,FALSE),IF(G183=4,VLOOKUP($D183,'Afgrødemodel 4'!$AA$10:$AB$405,2,FALSE),""))))</f>
        <v>0.41957113422930981</v>
      </c>
      <c r="J183" s="2">
        <f>IF(G183=1,VLOOKUP($D183,'Afgrødemodel 1'!$AH$10:$AJ$405,3,FALSE),IF(G183=2,VLOOKUP($D183,'Afgrødemodel 2'!$AH$10:$AJ$405,3,FALSE),IF(G183=3,VLOOKUP($D183,'Afgrødemodel 3'!$AH$10:$AJ$405,3,FALSE),IF(G183=4,VLOOKUP($D183,'Afgrødemodel 4'!$AH$10:$AJ$405,3,FALSE),0))))</f>
        <v>0</v>
      </c>
      <c r="K183" s="2">
        <f>IF(G183=1,VLOOKUP($D183,'Afgrødemodel 1'!$AQ$10:$AR$405,2,FALSE),IF(G183=2,VLOOKUP($D183,'Afgrødemodel 2'!$AQ$10:$AR$405,2,FALSE),IF(G183=3,VLOOKUP($D183,'Afgrødemodel 3'!$AQ$10:$AR$405,2,FALSE),IF(G183=4,VLOOKUP($D183,'Afgrødemodel 4'!$AQ$10:$AR$405,2,FALSE),0))))</f>
        <v>105</v>
      </c>
      <c r="L183">
        <f>IF('Afgrødemodel 1'!$BB$4=0,300,'Afgrødemodel 1'!$BB$4)</f>
        <v>300</v>
      </c>
      <c r="M183">
        <f>IF(G183=1,MIN('Afgrødemodel 1'!$AW$44,'Afgrødemodel 1'!$AW$48),IF(G183=2,MIN('Afgrødemodel 2'!$AW$44,'Afgrødemodel 2'!$AW$48),IF(G183=3,MIN('Afgrødemodel 3'!$AW$44,'Afgrødemodel 3'!$AW$48),IF(G183=4,MIN('Afgrødemodel 4'!$AW$44,'Afgrødemodel 4'!$AW$48),""))))</f>
        <v>900</v>
      </c>
      <c r="N183" s="13">
        <f t="shared" si="143"/>
        <v>8.9046079378250216</v>
      </c>
      <c r="O183" s="5">
        <f t="shared" si="144"/>
        <v>0</v>
      </c>
      <c r="P183" s="13">
        <f t="shared" si="145"/>
        <v>8.9046079378250216</v>
      </c>
      <c r="Q183" s="13">
        <f t="shared" si="146"/>
        <v>0</v>
      </c>
      <c r="R183" s="20"/>
      <c r="S183" s="13">
        <f t="shared" si="147"/>
        <v>8.6596404415055641</v>
      </c>
      <c r="T183" s="13">
        <f t="shared" si="148"/>
        <v>8.3201233929867247</v>
      </c>
      <c r="U183" s="13">
        <f t="shared" si="149"/>
        <v>0</v>
      </c>
      <c r="V183" s="5">
        <f t="shared" si="150"/>
        <v>8.3078391072253588</v>
      </c>
      <c r="W183" s="5"/>
      <c r="X183" s="10">
        <f t="shared" si="197"/>
        <v>10</v>
      </c>
      <c r="Y183" s="12">
        <f t="shared" si="151"/>
        <v>9.5862082033148948</v>
      </c>
      <c r="Z183" s="8">
        <f t="shared" si="152"/>
        <v>9.5862082033148948</v>
      </c>
      <c r="AA183" s="13">
        <f t="shared" si="198"/>
        <v>9.2466911547960553</v>
      </c>
      <c r="AB183" s="5">
        <f t="shared" si="153"/>
        <v>9.2466911547960553</v>
      </c>
      <c r="AC183" s="5"/>
      <c r="AD183" s="16">
        <f t="shared" si="154"/>
        <v>0.2097855671146549</v>
      </c>
      <c r="AE183" s="10">
        <f t="shared" si="199"/>
        <v>8.5007533269692057E-2</v>
      </c>
      <c r="AF183">
        <f t="shared" si="155"/>
        <v>8.5007533269692057E-2</v>
      </c>
      <c r="AG183" s="13">
        <f t="shared" si="156"/>
        <v>0</v>
      </c>
      <c r="AH183" s="13"/>
      <c r="AI183" s="14">
        <f t="shared" si="157"/>
        <v>22.05</v>
      </c>
      <c r="AJ183" s="4">
        <f t="shared" si="158"/>
        <v>22.05</v>
      </c>
      <c r="AK183" s="4">
        <f t="shared" si="159"/>
        <v>27.900000000000006</v>
      </c>
      <c r="AL183" s="15">
        <f t="shared" si="160"/>
        <v>21.304178196956101</v>
      </c>
      <c r="AM183" s="7">
        <f t="shared" si="161"/>
        <v>21.541099113667894</v>
      </c>
      <c r="AN183" s="7">
        <f t="shared" si="213"/>
        <v>21.304178196956101</v>
      </c>
      <c r="AO183" s="15">
        <f t="shared" si="162"/>
        <v>21.304178196956101</v>
      </c>
      <c r="AP183" s="17">
        <f t="shared" si="163"/>
        <v>20.964661148437262</v>
      </c>
      <c r="AQ183" s="15">
        <f t="shared" si="164"/>
        <v>20.952376862675898</v>
      </c>
      <c r="AR183" s="15">
        <f t="shared" si="165"/>
        <v>20.952376862675898</v>
      </c>
      <c r="AS183" s="15"/>
      <c r="AT183" s="12">
        <f t="shared" si="200"/>
        <v>148.95000000000002</v>
      </c>
      <c r="AU183" s="12">
        <f t="shared" si="166"/>
        <v>134.30934780822142</v>
      </c>
      <c r="AV183" s="12">
        <f t="shared" si="167"/>
        <v>134.30934780822142</v>
      </c>
      <c r="AW183" s="12">
        <f t="shared" si="168"/>
        <v>134.30934780822142</v>
      </c>
      <c r="AX183" s="8"/>
      <c r="AY183" s="13">
        <f>INDEX(Klima!$B$1:$E$520,MATCH(Vandbalance!$F183,Klima!$B$1:$B$520,0),MATCH(Vandbalance!$AY$11,Klima!$B$1:$E$1,0))</f>
        <v>0.01</v>
      </c>
      <c r="AZ183" s="13">
        <f t="shared" si="201"/>
        <v>-0.01</v>
      </c>
      <c r="BA183" s="13">
        <f t="shared" si="169"/>
        <v>5.2041704279304213E-18</v>
      </c>
      <c r="BC183" s="16">
        <f>INDEX(Klima!$B$1:$E$520,MATCH(Vandbalance!$F183,Klima!$B$1:$B$520,0),MATCH($BC$11,Klima!$B$1:$E$1,0))</f>
        <v>0.43670886754989602</v>
      </c>
      <c r="BD183" s="16"/>
      <c r="BE183" s="16">
        <f t="shared" si="170"/>
        <v>0.33951704851883879</v>
      </c>
      <c r="BF183" s="16">
        <f t="shared" si="171"/>
        <v>9.7191819031057211E-2</v>
      </c>
      <c r="BG183" s="16">
        <f t="shared" si="214"/>
        <v>9.7191819031057211E-2</v>
      </c>
      <c r="BH183" s="16">
        <f t="shared" si="173"/>
        <v>0</v>
      </c>
      <c r="BI183" s="2"/>
      <c r="BJ183" s="16">
        <f t="shared" si="174"/>
        <v>0.33951704851883879</v>
      </c>
      <c r="BK183" s="5">
        <f t="shared" si="202"/>
        <v>9.6296983471247284</v>
      </c>
      <c r="BL183" s="5">
        <f t="shared" si="175"/>
        <v>9.6296983471247284</v>
      </c>
      <c r="BM183" s="5">
        <f t="shared" si="176"/>
        <v>146.02731780186261</v>
      </c>
      <c r="BN183" s="5">
        <f t="shared" si="203"/>
        <v>4.3490143809834098E-2</v>
      </c>
      <c r="BO183" s="5">
        <f t="shared" si="177"/>
        <v>155.6135260051775</v>
      </c>
      <c r="BP183" s="5">
        <f t="shared" si="178"/>
        <v>9.6296983471247284</v>
      </c>
      <c r="BQ183" s="5"/>
      <c r="BR183" s="16">
        <f t="shared" si="179"/>
        <v>8.5007533269692057E-2</v>
      </c>
      <c r="BS183" s="5">
        <f t="shared" si="180"/>
        <v>8.5007533269692057E-2</v>
      </c>
      <c r="BT183" s="5"/>
      <c r="BU183" s="13">
        <f t="shared" si="181"/>
        <v>0</v>
      </c>
      <c r="BV183" s="5">
        <f t="shared" si="182"/>
        <v>0</v>
      </c>
      <c r="BW183" s="5"/>
      <c r="BX183" s="13">
        <f t="shared" si="183"/>
        <v>8.5007533269692057E-2</v>
      </c>
      <c r="BY183" s="5"/>
      <c r="BZ183" s="16">
        <f t="shared" si="184"/>
        <v>1.2184285761365155E-2</v>
      </c>
      <c r="CA183" s="16"/>
      <c r="CB183" s="29">
        <f t="shared" si="185"/>
        <v>1.2184285761365155E-2</v>
      </c>
      <c r="CC183" s="28">
        <f t="shared" si="186"/>
        <v>8.3201233929867247</v>
      </c>
      <c r="CD183" s="28"/>
      <c r="CE183" s="16">
        <f t="shared" si="187"/>
        <v>1.2284285761365154E-2</v>
      </c>
      <c r="CF183" s="31">
        <f t="shared" si="188"/>
        <v>20.964661148437262</v>
      </c>
      <c r="CG183" s="20"/>
      <c r="CH183" s="16">
        <f t="shared" si="189"/>
        <v>1.2284285761365154E-2</v>
      </c>
      <c r="CI183" s="2">
        <f t="shared" si="204"/>
        <v>1.2284285761365154E-2</v>
      </c>
      <c r="CJ183" s="5"/>
      <c r="CK183" s="13">
        <f t="shared" si="190"/>
        <v>0.43680886754989601</v>
      </c>
      <c r="CL183" s="13"/>
      <c r="CM183" s="13">
        <f t="shared" si="205"/>
        <v>0</v>
      </c>
      <c r="CN183" s="5">
        <f t="shared" si="191"/>
        <v>0</v>
      </c>
      <c r="CO183" s="5">
        <f t="shared" si="192"/>
        <v>0</v>
      </c>
      <c r="CP183" s="5"/>
      <c r="CQ183" s="13">
        <f t="shared" si="206"/>
        <v>0</v>
      </c>
      <c r="CR183" s="5">
        <f t="shared" si="193"/>
        <v>0</v>
      </c>
      <c r="CS183" s="5">
        <f t="shared" si="194"/>
        <v>0</v>
      </c>
      <c r="CT183" s="5"/>
      <c r="CU183" t="e">
        <f>INDEX(Tilladeligt_underskud,MATCH('Afgrødemodel 1'!$AU$2,Konstanter!$A$75:$A$90,0),MATCH('Afgrødemodel 1'!M179,Konstanter!$B$73:$F$73,0))</f>
        <v>#N/A</v>
      </c>
      <c r="CV183" t="e">
        <f>INDEX(Utilladeligt_underskud,MATCH('Afgrødemodel 1'!$AU$2,Konstanter!$I$75:$I$90,0),MATCH('Afgrødemodel 1'!M179,Konstanter!$J$73:$N$73,0))</f>
        <v>#N/A</v>
      </c>
      <c r="CW183" t="e">
        <f t="shared" si="207"/>
        <v>#N/A</v>
      </c>
      <c r="CX183" t="e">
        <f t="shared" si="208"/>
        <v>#N/A</v>
      </c>
      <c r="CY183" s="8">
        <f t="shared" si="209"/>
        <v>1.0976231373241028</v>
      </c>
      <c r="CZ183" s="8">
        <f t="shared" si="210"/>
        <v>15.73827532910272</v>
      </c>
      <c r="DA183" s="8">
        <f t="shared" si="211"/>
        <v>15.73827532910272</v>
      </c>
    </row>
    <row r="184" spans="4:105" x14ac:dyDescent="0.2">
      <c r="D184" s="18">
        <f t="shared" si="212"/>
        <v>43361</v>
      </c>
      <c r="E184" s="18" t="str">
        <f>IF(G184=1,'Ark4'!$C$4,IF(G184=2,'Ark4'!$C$5,IF(G184=3,'Ark4'!$C$6,IF(G184=4,'Ark4'!$C$7,""))))</f>
        <v>Vinterhvede, efterår</v>
      </c>
      <c r="F184" s="8">
        <f t="shared" si="195"/>
        <v>43361</v>
      </c>
      <c r="G184" s="2">
        <f>IF(AND($D184&gt;='Ark4'!$D$4,Vandbalance!$D184&lt;='Ark4'!$E$4),1,IF(AND(Vandbalance!$D184&gt;='Ark4'!$D$5,Vandbalance!$D184&lt;='Ark4'!$E$5),2,IF(AND(Vandbalance!$D184&gt;='Ark4'!$D$6,Vandbalance!$D184&lt;='Ark4'!$E$6),3,IF(AND(Vandbalance!$D184&gt;='Ark4'!$D$7,Vandbalance!$D184&lt;='Ark4'!$E$7),4,""))))</f>
        <v>4</v>
      </c>
      <c r="H184" s="2">
        <f t="shared" si="196"/>
        <v>0.5173807515183042</v>
      </c>
      <c r="I184" s="2">
        <f>IF(G184=1,VLOOKUP($D184,'Afgrødemodel 1'!$AA$10:$AB$405,2,FALSE),IF(G184=2,VLOOKUP($D184,'Afgrødemodel 2'!$AA$10:$AB$405,2,FALSE),IF(G184=3,VLOOKUP($D184,'Afgrødemodel 3'!$AA$10:$AB$405,2,FALSE),IF(G184=4,VLOOKUP($D184,'Afgrødemodel 4'!$AA$10:$AB$405,2,FALSE),""))))</f>
        <v>0.5173807515183042</v>
      </c>
      <c r="J184" s="2">
        <f>IF(G184=1,VLOOKUP($D184,'Afgrødemodel 1'!$AH$10:$AJ$405,3,FALSE),IF(G184=2,VLOOKUP($D184,'Afgrødemodel 2'!$AH$10:$AJ$405,3,FALSE),IF(G184=3,VLOOKUP($D184,'Afgrødemodel 3'!$AH$10:$AJ$405,3,FALSE),IF(G184=4,VLOOKUP($D184,'Afgrødemodel 4'!$AH$10:$AJ$405,3,FALSE),0))))</f>
        <v>0</v>
      </c>
      <c r="K184" s="2">
        <f>IF(G184=1,VLOOKUP($D184,'Afgrødemodel 1'!$AQ$10:$AR$405,2,FALSE),IF(G184=2,VLOOKUP($D184,'Afgrødemodel 2'!$AQ$10:$AR$405,2,FALSE),IF(G184=3,VLOOKUP($D184,'Afgrødemodel 3'!$AQ$10:$AR$405,2,FALSE),IF(G184=4,VLOOKUP($D184,'Afgrødemodel 4'!$AQ$10:$AR$405,2,FALSE),0))))</f>
        <v>120</v>
      </c>
      <c r="L184">
        <f>IF('Afgrødemodel 1'!$BB$4=0,300,'Afgrødemodel 1'!$BB$4)</f>
        <v>300</v>
      </c>
      <c r="M184">
        <f>IF(G184=1,MIN('Afgrødemodel 1'!$AW$44,'Afgrødemodel 1'!$AW$48),IF(G184=2,MIN('Afgrødemodel 2'!$AW$44,'Afgrødemodel 2'!$AW$48),IF(G184=3,MIN('Afgrødemodel 3'!$AW$44,'Afgrødemodel 3'!$AW$48),IF(G184=4,MIN('Afgrødemodel 4'!$AW$44,'Afgrødemodel 4'!$AW$48),""))))</f>
        <v>900</v>
      </c>
      <c r="N184" s="13">
        <f t="shared" si="143"/>
        <v>0</v>
      </c>
      <c r="O184" s="5">
        <f t="shared" si="144"/>
        <v>0</v>
      </c>
      <c r="P184" s="13">
        <f t="shared" si="145"/>
        <v>0</v>
      </c>
      <c r="Q184" s="13">
        <f t="shared" si="146"/>
        <v>0</v>
      </c>
      <c r="R184" s="20"/>
      <c r="S184" s="13">
        <f t="shared" si="147"/>
        <v>0</v>
      </c>
      <c r="T184" s="13">
        <f t="shared" si="148"/>
        <v>0</v>
      </c>
      <c r="U184" s="13">
        <f t="shared" si="149"/>
        <v>0</v>
      </c>
      <c r="V184" s="5">
        <f t="shared" si="150"/>
        <v>0</v>
      </c>
      <c r="W184" s="5"/>
      <c r="X184" s="10">
        <f t="shared" si="197"/>
        <v>10</v>
      </c>
      <c r="Y184" s="12">
        <f t="shared" si="151"/>
        <v>9.2466911547960553</v>
      </c>
      <c r="Z184" s="8">
        <f t="shared" si="152"/>
        <v>9.2466911547960553</v>
      </c>
      <c r="AA184" s="13">
        <f t="shared" si="198"/>
        <v>8.8801247313563092</v>
      </c>
      <c r="AB184" s="5">
        <f t="shared" si="153"/>
        <v>8.8801247313563092</v>
      </c>
      <c r="AC184" s="5"/>
      <c r="AD184" s="16">
        <f t="shared" si="154"/>
        <v>0.2586903757591521</v>
      </c>
      <c r="AE184" s="10">
        <f t="shared" si="199"/>
        <v>0</v>
      </c>
      <c r="AF184">
        <f t="shared" si="155"/>
        <v>0</v>
      </c>
      <c r="AG184" s="13">
        <f t="shared" si="156"/>
        <v>0</v>
      </c>
      <c r="AH184" s="13"/>
      <c r="AI184" s="14">
        <f t="shared" si="157"/>
        <v>25.200000000000003</v>
      </c>
      <c r="AJ184" s="4">
        <f t="shared" si="158"/>
        <v>25.200000000000003</v>
      </c>
      <c r="AK184" s="4">
        <f t="shared" si="159"/>
        <v>30.6</v>
      </c>
      <c r="AL184" s="15">
        <f t="shared" si="160"/>
        <v>23.792755819345235</v>
      </c>
      <c r="AM184" s="7">
        <f t="shared" si="161"/>
        <v>23.945573557343884</v>
      </c>
      <c r="AN184" s="7">
        <f t="shared" si="213"/>
        <v>23.792755819345235</v>
      </c>
      <c r="AO184" s="15">
        <f t="shared" si="162"/>
        <v>23.792755819345235</v>
      </c>
      <c r="AP184" s="17">
        <f t="shared" si="163"/>
        <v>23.426189395905489</v>
      </c>
      <c r="AQ184" s="15">
        <f t="shared" si="164"/>
        <v>23.292655819345235</v>
      </c>
      <c r="AR184" s="15">
        <f t="shared" si="165"/>
        <v>23.292655819345235</v>
      </c>
      <c r="AS184" s="15"/>
      <c r="AT184" s="12">
        <f t="shared" si="200"/>
        <v>145.80000000000001</v>
      </c>
      <c r="AU184" s="12">
        <f t="shared" si="166"/>
        <v>131.46896885155209</v>
      </c>
      <c r="AV184" s="12">
        <f t="shared" si="167"/>
        <v>131.46896885155212</v>
      </c>
      <c r="AW184" s="12">
        <f t="shared" si="168"/>
        <v>131.46896885155212</v>
      </c>
      <c r="AX184" s="8"/>
      <c r="AY184" s="13">
        <f>INDEX(Klima!$B$1:$E$520,MATCH(Vandbalance!$F184,Klima!$B$1:$B$520,0),MATCH(Vandbalance!$AY$11,Klima!$B$1:$E$1,0))</f>
        <v>0</v>
      </c>
      <c r="AZ184" s="13">
        <f t="shared" si="201"/>
        <v>0</v>
      </c>
      <c r="BA184" s="13">
        <f t="shared" si="169"/>
        <v>0</v>
      </c>
      <c r="BC184" s="16">
        <f>INDEX(Klima!$B$1:$E$520,MATCH(Vandbalance!$F184,Klima!$B$1:$B$520,0),MATCH($BC$11,Klima!$B$1:$E$1,0))</f>
        <v>0.5</v>
      </c>
      <c r="BD184" s="16"/>
      <c r="BE184" s="16">
        <f t="shared" si="170"/>
        <v>0.36656642343974594</v>
      </c>
      <c r="BF184" s="16">
        <f t="shared" si="171"/>
        <v>0.13343357656025406</v>
      </c>
      <c r="BG184" s="16">
        <f t="shared" si="214"/>
        <v>0.13343357656025406</v>
      </c>
      <c r="BH184" s="16">
        <f t="shared" si="173"/>
        <v>0</v>
      </c>
      <c r="BI184" s="2"/>
      <c r="BJ184" s="16">
        <f t="shared" si="174"/>
        <v>0.36656642343974594</v>
      </c>
      <c r="BK184" s="5">
        <f t="shared" si="202"/>
        <v>9.2936422149753817</v>
      </c>
      <c r="BL184" s="5">
        <f t="shared" si="175"/>
        <v>9.2936422149753817</v>
      </c>
      <c r="BM184" s="5">
        <f t="shared" si="176"/>
        <v>146.01503351610128</v>
      </c>
      <c r="BN184" s="5">
        <f t="shared" si="203"/>
        <v>4.6951060179326209E-2</v>
      </c>
      <c r="BO184" s="5">
        <f t="shared" si="177"/>
        <v>155.26172467089734</v>
      </c>
      <c r="BP184" s="5">
        <f t="shared" si="178"/>
        <v>9.2936422149753817</v>
      </c>
      <c r="BQ184" s="5"/>
      <c r="BR184" s="16">
        <f t="shared" si="179"/>
        <v>0</v>
      </c>
      <c r="BS184" s="5">
        <f t="shared" si="180"/>
        <v>0</v>
      </c>
      <c r="BT184" s="5"/>
      <c r="BU184" s="13">
        <f t="shared" si="181"/>
        <v>0</v>
      </c>
      <c r="BV184" s="5">
        <f t="shared" si="182"/>
        <v>0</v>
      </c>
      <c r="BW184" s="5"/>
      <c r="BX184" s="13">
        <f t="shared" si="183"/>
        <v>0</v>
      </c>
      <c r="BY184" s="5"/>
      <c r="BZ184" s="16">
        <f t="shared" si="184"/>
        <v>0.13343357656025406</v>
      </c>
      <c r="CA184" s="16"/>
      <c r="CB184" s="29">
        <f t="shared" si="185"/>
        <v>0</v>
      </c>
      <c r="CC184" s="28">
        <f t="shared" si="186"/>
        <v>0</v>
      </c>
      <c r="CD184" s="28"/>
      <c r="CE184" s="16">
        <f t="shared" si="187"/>
        <v>0.13353357656025405</v>
      </c>
      <c r="CF184" s="31">
        <f t="shared" si="188"/>
        <v>23.426189395905489</v>
      </c>
      <c r="CG184" s="20"/>
      <c r="CH184" s="16">
        <f t="shared" si="189"/>
        <v>0.13353357656025405</v>
      </c>
      <c r="CI184" s="2">
        <f t="shared" si="204"/>
        <v>0.13353357656025405</v>
      </c>
      <c r="CJ184" s="5"/>
      <c r="CK184" s="13">
        <f t="shared" si="190"/>
        <v>0.50009999999999999</v>
      </c>
      <c r="CL184" s="13"/>
      <c r="CM184" s="13">
        <f t="shared" si="205"/>
        <v>0</v>
      </c>
      <c r="CN184" s="5">
        <f t="shared" si="191"/>
        <v>0</v>
      </c>
      <c r="CO184" s="5">
        <f t="shared" si="192"/>
        <v>0</v>
      </c>
      <c r="CP184" s="5"/>
      <c r="CQ184" s="13">
        <f t="shared" si="206"/>
        <v>0</v>
      </c>
      <c r="CR184" s="5">
        <f t="shared" si="193"/>
        <v>0</v>
      </c>
      <c r="CS184" s="5">
        <f t="shared" si="194"/>
        <v>0</v>
      </c>
      <c r="CT184" s="5"/>
      <c r="CU184" t="e">
        <f>INDEX(Tilladeligt_underskud,MATCH('Afgrødemodel 1'!$AU$2,Konstanter!$A$75:$A$90,0),MATCH('Afgrødemodel 1'!M180,Konstanter!$B$73:$F$73,0))</f>
        <v>#N/A</v>
      </c>
      <c r="CV184" t="e">
        <f>INDEX(Utilladeligt_underskud,MATCH('Afgrødemodel 1'!$AU$2,Konstanter!$I$75:$I$90,0),MATCH('Afgrødemodel 1'!M180,Konstanter!$J$73:$N$73,0))</f>
        <v>#N/A</v>
      </c>
      <c r="CW184" t="e">
        <f t="shared" si="207"/>
        <v>#N/A</v>
      </c>
      <c r="CX184" t="e">
        <f t="shared" si="208"/>
        <v>#N/A</v>
      </c>
      <c r="CY184" s="8">
        <f t="shared" si="209"/>
        <v>1.9073441806547677</v>
      </c>
      <c r="CZ184" s="8">
        <f t="shared" si="210"/>
        <v>16.238375329102638</v>
      </c>
      <c r="DA184" s="8">
        <f t="shared" si="211"/>
        <v>16.238375329102638</v>
      </c>
    </row>
    <row r="185" spans="4:105" x14ac:dyDescent="0.2">
      <c r="D185" s="18">
        <f t="shared" si="212"/>
        <v>43362</v>
      </c>
      <c r="E185" s="18" t="str">
        <f>IF(G185=1,'Ark4'!$C$4,IF(G185=2,'Ark4'!$C$5,IF(G185=3,'Ark4'!$C$6,IF(G185=4,'Ark4'!$C$7,""))))</f>
        <v>Vinterhvede, efterår</v>
      </c>
      <c r="F185" s="8">
        <f t="shared" si="195"/>
        <v>43362</v>
      </c>
      <c r="G185" s="2">
        <f>IF(AND($D185&gt;='Ark4'!$D$4,Vandbalance!$D185&lt;='Ark4'!$E$4),1,IF(AND(Vandbalance!$D185&gt;='Ark4'!$D$5,Vandbalance!$D185&lt;='Ark4'!$E$5),2,IF(AND(Vandbalance!$D185&gt;='Ark4'!$D$6,Vandbalance!$D185&lt;='Ark4'!$E$6),3,IF(AND(Vandbalance!$D185&gt;='Ark4'!$D$7,Vandbalance!$D185&lt;='Ark4'!$E$7),4,""))))</f>
        <v>4</v>
      </c>
      <c r="H185" s="2">
        <f t="shared" si="196"/>
        <v>0.62305425643526724</v>
      </c>
      <c r="I185" s="2">
        <f>IF(G185=1,VLOOKUP($D185,'Afgrødemodel 1'!$AA$10:$AB$405,2,FALSE),IF(G185=2,VLOOKUP($D185,'Afgrødemodel 2'!$AA$10:$AB$405,2,FALSE),IF(G185=3,VLOOKUP($D185,'Afgrødemodel 3'!$AA$10:$AB$405,2,FALSE),IF(G185=4,VLOOKUP($D185,'Afgrødemodel 4'!$AA$10:$AB$405,2,FALSE),""))))</f>
        <v>0.62305425643526724</v>
      </c>
      <c r="J185" s="2">
        <f>IF(G185=1,VLOOKUP($D185,'Afgrødemodel 1'!$AH$10:$AJ$405,3,FALSE),IF(G185=2,VLOOKUP($D185,'Afgrødemodel 2'!$AH$10:$AJ$405,3,FALSE),IF(G185=3,VLOOKUP($D185,'Afgrødemodel 3'!$AH$10:$AJ$405,3,FALSE),IF(G185=4,VLOOKUP($D185,'Afgrødemodel 4'!$AH$10:$AJ$405,3,FALSE),0))))</f>
        <v>0</v>
      </c>
      <c r="K185" s="2">
        <f>IF(G185=1,VLOOKUP($D185,'Afgrødemodel 1'!$AQ$10:$AR$405,2,FALSE),IF(G185=2,VLOOKUP($D185,'Afgrødemodel 2'!$AQ$10:$AR$405,2,FALSE),IF(G185=3,VLOOKUP($D185,'Afgrødemodel 3'!$AQ$10:$AR$405,2,FALSE),IF(G185=4,VLOOKUP($D185,'Afgrødemodel 4'!$AQ$10:$AR$405,2,FALSE),0))))</f>
        <v>135</v>
      </c>
      <c r="L185">
        <f>IF('Afgrødemodel 1'!$BB$4=0,300,'Afgrødemodel 1'!$BB$4)</f>
        <v>300</v>
      </c>
      <c r="M185">
        <f>IF(G185=1,MIN('Afgrødemodel 1'!$AW$44,'Afgrødemodel 1'!$AW$48),IF(G185=2,MIN('Afgrødemodel 2'!$AW$44,'Afgrødemodel 2'!$AW$48),IF(G185=3,MIN('Afgrødemodel 3'!$AW$44,'Afgrødemodel 3'!$AW$48),IF(G185=4,MIN('Afgrødemodel 4'!$AW$44,'Afgrødemodel 4'!$AW$48),""))))</f>
        <v>900</v>
      </c>
      <c r="N185" s="13">
        <f t="shared" si="143"/>
        <v>0</v>
      </c>
      <c r="O185" s="5">
        <f t="shared" si="144"/>
        <v>0</v>
      </c>
      <c r="P185" s="13">
        <f t="shared" si="145"/>
        <v>0</v>
      </c>
      <c r="Q185" s="13">
        <f t="shared" si="146"/>
        <v>0</v>
      </c>
      <c r="R185" s="20"/>
      <c r="S185" s="13">
        <f t="shared" si="147"/>
        <v>0</v>
      </c>
      <c r="T185" s="13">
        <f t="shared" si="148"/>
        <v>0</v>
      </c>
      <c r="U185" s="13">
        <f t="shared" si="149"/>
        <v>0</v>
      </c>
      <c r="V185" s="5">
        <f t="shared" si="150"/>
        <v>0</v>
      </c>
      <c r="W185" s="5"/>
      <c r="X185" s="10">
        <f t="shared" si="197"/>
        <v>10</v>
      </c>
      <c r="Y185" s="12">
        <f t="shared" si="151"/>
        <v>8.8801247313563092</v>
      </c>
      <c r="Z185" s="8">
        <f t="shared" si="152"/>
        <v>8.8801247313563092</v>
      </c>
      <c r="AA185" s="13">
        <f t="shared" si="198"/>
        <v>8.6615030348314406</v>
      </c>
      <c r="AB185" s="5">
        <f t="shared" si="153"/>
        <v>8.6615030348314406</v>
      </c>
      <c r="AC185" s="5"/>
      <c r="AD185" s="16">
        <f t="shared" si="154"/>
        <v>0.31152712821763362</v>
      </c>
      <c r="AE185" s="10">
        <f t="shared" si="199"/>
        <v>0</v>
      </c>
      <c r="AF185">
        <f t="shared" si="155"/>
        <v>0</v>
      </c>
      <c r="AG185" s="13">
        <f t="shared" si="156"/>
        <v>0</v>
      </c>
      <c r="AH185" s="13"/>
      <c r="AI185" s="14">
        <f t="shared" si="157"/>
        <v>28.35</v>
      </c>
      <c r="AJ185" s="4">
        <f t="shared" si="158"/>
        <v>28.35</v>
      </c>
      <c r="AK185" s="4">
        <f t="shared" si="159"/>
        <v>33.300000000000004</v>
      </c>
      <c r="AL185" s="15">
        <f t="shared" si="160"/>
        <v>26.133034776014568</v>
      </c>
      <c r="AM185" s="7">
        <f t="shared" si="161"/>
        <v>26.204237796763387</v>
      </c>
      <c r="AN185" s="7">
        <f t="shared" si="213"/>
        <v>26.133034776014568</v>
      </c>
      <c r="AO185" s="15">
        <f t="shared" si="162"/>
        <v>26.133034776014568</v>
      </c>
      <c r="AP185" s="17">
        <f t="shared" si="163"/>
        <v>25.914413079489702</v>
      </c>
      <c r="AQ185" s="15">
        <f t="shared" si="164"/>
        <v>25.815213260120633</v>
      </c>
      <c r="AR185" s="15">
        <f t="shared" si="165"/>
        <v>25.815213260120633</v>
      </c>
      <c r="AS185" s="15"/>
      <c r="AT185" s="12">
        <f t="shared" si="200"/>
        <v>142.65000000000003</v>
      </c>
      <c r="AU185" s="12">
        <f t="shared" si="166"/>
        <v>128.62858989488279</v>
      </c>
      <c r="AV185" s="12">
        <f t="shared" si="167"/>
        <v>128.62858989488279</v>
      </c>
      <c r="AW185" s="12">
        <f t="shared" si="168"/>
        <v>128.62858989488279</v>
      </c>
      <c r="AX185" s="8"/>
      <c r="AY185" s="13">
        <f>INDEX(Klima!$B$1:$E$520,MATCH(Vandbalance!$F185,Klima!$B$1:$B$520,0),MATCH(Vandbalance!$AY$11,Klima!$B$1:$E$1,0))</f>
        <v>0</v>
      </c>
      <c r="AZ185" s="13">
        <f t="shared" si="201"/>
        <v>0</v>
      </c>
      <c r="BA185" s="13">
        <f t="shared" si="169"/>
        <v>0</v>
      </c>
      <c r="BC185" s="16">
        <f>INDEX(Klima!$B$1:$E$520,MATCH(Vandbalance!$F185,Klima!$B$1:$B$520,0),MATCH($BC$11,Klima!$B$1:$E$1,0))</f>
        <v>0.31772151589393599</v>
      </c>
      <c r="BD185" s="16"/>
      <c r="BE185" s="16">
        <f t="shared" si="170"/>
        <v>0.21862169652486785</v>
      </c>
      <c r="BF185" s="16">
        <f t="shared" si="171"/>
        <v>9.9099819369068143E-2</v>
      </c>
      <c r="BG185" s="16">
        <f t="shared" si="214"/>
        <v>9.9099819369068143E-2</v>
      </c>
      <c r="BH185" s="16">
        <f t="shared" si="173"/>
        <v>0</v>
      </c>
      <c r="BI185" s="2"/>
      <c r="BJ185" s="16">
        <f t="shared" si="174"/>
        <v>0.21862169652486785</v>
      </c>
      <c r="BK185" s="5">
        <f t="shared" si="202"/>
        <v>8.9081009252233052</v>
      </c>
      <c r="BL185" s="5">
        <f t="shared" si="175"/>
        <v>8.9081009252233052</v>
      </c>
      <c r="BM185" s="5">
        <f t="shared" si="176"/>
        <v>145.88149993954104</v>
      </c>
      <c r="BN185" s="5">
        <f t="shared" si="203"/>
        <v>2.7976193866995493E-2</v>
      </c>
      <c r="BO185" s="5">
        <f t="shared" si="177"/>
        <v>154.76162467089736</v>
      </c>
      <c r="BP185" s="5">
        <f t="shared" si="178"/>
        <v>8.9081009252233052</v>
      </c>
      <c r="BQ185" s="5"/>
      <c r="BR185" s="16">
        <f t="shared" si="179"/>
        <v>0</v>
      </c>
      <c r="BS185" s="5">
        <f t="shared" si="180"/>
        <v>0</v>
      </c>
      <c r="BT185" s="5"/>
      <c r="BU185" s="13">
        <f t="shared" si="181"/>
        <v>0</v>
      </c>
      <c r="BV185" s="5">
        <f t="shared" si="182"/>
        <v>0</v>
      </c>
      <c r="BW185" s="5"/>
      <c r="BX185" s="13">
        <f t="shared" si="183"/>
        <v>0</v>
      </c>
      <c r="BY185" s="5"/>
      <c r="BZ185" s="16">
        <f t="shared" si="184"/>
        <v>9.9099819369068143E-2</v>
      </c>
      <c r="CA185" s="16"/>
      <c r="CB185" s="29">
        <f t="shared" si="185"/>
        <v>0</v>
      </c>
      <c r="CC185" s="28">
        <f t="shared" si="186"/>
        <v>0</v>
      </c>
      <c r="CD185" s="28"/>
      <c r="CE185" s="16">
        <f t="shared" si="187"/>
        <v>9.9199819369068146E-2</v>
      </c>
      <c r="CF185" s="31">
        <f t="shared" si="188"/>
        <v>25.914413079489702</v>
      </c>
      <c r="CG185" s="20"/>
      <c r="CH185" s="16">
        <f t="shared" si="189"/>
        <v>9.9199819369068146E-2</v>
      </c>
      <c r="CI185" s="2">
        <f t="shared" si="204"/>
        <v>9.9199819369068146E-2</v>
      </c>
      <c r="CJ185" s="5"/>
      <c r="CK185" s="13">
        <f t="shared" si="190"/>
        <v>0.31782151589393598</v>
      </c>
      <c r="CL185" s="13"/>
      <c r="CM185" s="13">
        <f t="shared" si="205"/>
        <v>0</v>
      </c>
      <c r="CN185" s="5">
        <f t="shared" si="191"/>
        <v>0</v>
      </c>
      <c r="CO185" s="5">
        <f t="shared" si="192"/>
        <v>0</v>
      </c>
      <c r="CP185" s="5"/>
      <c r="CQ185" s="13">
        <f t="shared" si="206"/>
        <v>0</v>
      </c>
      <c r="CR185" s="5">
        <f t="shared" si="193"/>
        <v>0</v>
      </c>
      <c r="CS185" s="5">
        <f t="shared" si="194"/>
        <v>0</v>
      </c>
      <c r="CT185" s="5"/>
      <c r="CU185" t="e">
        <f>INDEX(Tilladeligt_underskud,MATCH('Afgrødemodel 1'!$AU$2,Konstanter!$A$75:$A$90,0),MATCH('Afgrødemodel 1'!M181,Konstanter!$B$73:$F$73,0))</f>
        <v>#N/A</v>
      </c>
      <c r="CV185" t="e">
        <f>INDEX(Utilladeligt_underskud,MATCH('Afgrødemodel 1'!$AU$2,Konstanter!$I$75:$I$90,0),MATCH('Afgrødemodel 1'!M181,Konstanter!$J$73:$N$73,0))</f>
        <v>#N/A</v>
      </c>
      <c r="CW185" t="e">
        <f t="shared" si="207"/>
        <v>#N/A</v>
      </c>
      <c r="CX185" t="e">
        <f t="shared" si="208"/>
        <v>#N/A</v>
      </c>
      <c r="CY185" s="8">
        <f t="shared" si="209"/>
        <v>2.5347867398793689</v>
      </c>
      <c r="CZ185" s="8">
        <f t="shared" si="210"/>
        <v>16.556196844996606</v>
      </c>
      <c r="DA185" s="8">
        <f t="shared" si="211"/>
        <v>16.556196844996606</v>
      </c>
    </row>
    <row r="186" spans="4:105" x14ac:dyDescent="0.2">
      <c r="D186" s="18">
        <f t="shared" si="212"/>
        <v>43363</v>
      </c>
      <c r="E186" s="18" t="str">
        <f>IF(G186=1,'Ark4'!$C$4,IF(G186=2,'Ark4'!$C$5,IF(G186=3,'Ark4'!$C$6,IF(G186=4,'Ark4'!$C$7,""))))</f>
        <v>Vinterhvede, efterår</v>
      </c>
      <c r="F186" s="8">
        <f t="shared" si="195"/>
        <v>43363</v>
      </c>
      <c r="G186" s="2">
        <f>IF(AND($D186&gt;='Ark4'!$D$4,Vandbalance!$D186&lt;='Ark4'!$E$4),1,IF(AND(Vandbalance!$D186&gt;='Ark4'!$D$5,Vandbalance!$D186&lt;='Ark4'!$E$5),2,IF(AND(Vandbalance!$D186&gt;='Ark4'!$D$6,Vandbalance!$D186&lt;='Ark4'!$E$6),3,IF(AND(Vandbalance!$D186&gt;='Ark4'!$D$7,Vandbalance!$D186&lt;='Ark4'!$E$7),4,""))))</f>
        <v>4</v>
      </c>
      <c r="H186" s="2">
        <f t="shared" si="196"/>
        <v>0.71887935657025692</v>
      </c>
      <c r="I186" s="2">
        <f>IF(G186=1,VLOOKUP($D186,'Afgrødemodel 1'!$AA$10:$AB$405,2,FALSE),IF(G186=2,VLOOKUP($D186,'Afgrødemodel 2'!$AA$10:$AB$405,2,FALSE),IF(G186=3,VLOOKUP($D186,'Afgrødemodel 3'!$AA$10:$AB$405,2,FALSE),IF(G186=4,VLOOKUP($D186,'Afgrødemodel 4'!$AA$10:$AB$405,2,FALSE),""))))</f>
        <v>0.71887935657025692</v>
      </c>
      <c r="J186" s="2">
        <f>IF(G186=1,VLOOKUP($D186,'Afgrødemodel 1'!$AH$10:$AJ$405,3,FALSE),IF(G186=2,VLOOKUP($D186,'Afgrødemodel 2'!$AH$10:$AJ$405,3,FALSE),IF(G186=3,VLOOKUP($D186,'Afgrødemodel 3'!$AH$10:$AJ$405,3,FALSE),IF(G186=4,VLOOKUP($D186,'Afgrødemodel 4'!$AH$10:$AJ$405,3,FALSE),0))))</f>
        <v>0</v>
      </c>
      <c r="K186" s="2">
        <f>IF(G186=1,VLOOKUP($D186,'Afgrødemodel 1'!$AQ$10:$AR$405,2,FALSE),IF(G186=2,VLOOKUP($D186,'Afgrødemodel 2'!$AQ$10:$AR$405,2,FALSE),IF(G186=3,VLOOKUP($D186,'Afgrødemodel 3'!$AQ$10:$AR$405,2,FALSE),IF(G186=4,VLOOKUP($D186,'Afgrødemodel 4'!$AQ$10:$AR$405,2,FALSE),0))))</f>
        <v>150</v>
      </c>
      <c r="L186">
        <f>IF('Afgrødemodel 1'!$BB$4=0,300,'Afgrødemodel 1'!$BB$4)</f>
        <v>300</v>
      </c>
      <c r="M186">
        <f>IF(G186=1,MIN('Afgrødemodel 1'!$AW$44,'Afgrødemodel 1'!$AW$48),IF(G186=2,MIN('Afgrødemodel 2'!$AW$44,'Afgrødemodel 2'!$AW$48),IF(G186=3,MIN('Afgrødemodel 3'!$AW$44,'Afgrødemodel 3'!$AW$48),IF(G186=4,MIN('Afgrødemodel 4'!$AW$44,'Afgrødemodel 4'!$AW$48),""))))</f>
        <v>900</v>
      </c>
      <c r="N186" s="13">
        <f t="shared" si="143"/>
        <v>0</v>
      </c>
      <c r="O186" s="5">
        <f t="shared" si="144"/>
        <v>0.90566647550842649</v>
      </c>
      <c r="P186" s="13">
        <f t="shared" si="145"/>
        <v>0.90566647550842649</v>
      </c>
      <c r="Q186" s="13">
        <f t="shared" si="146"/>
        <v>0.90566647550842649</v>
      </c>
      <c r="R186" s="20"/>
      <c r="S186" s="13">
        <f t="shared" si="147"/>
        <v>0</v>
      </c>
      <c r="T186" s="13">
        <f t="shared" si="148"/>
        <v>0.90566647550842649</v>
      </c>
      <c r="U186" s="13">
        <f t="shared" si="149"/>
        <v>0.90566647550842649</v>
      </c>
      <c r="V186" s="5">
        <f t="shared" si="150"/>
        <v>0.90566647550842649</v>
      </c>
      <c r="W186" s="5"/>
      <c r="X186" s="10">
        <f t="shared" si="197"/>
        <v>10</v>
      </c>
      <c r="Y186" s="12">
        <f t="shared" si="151"/>
        <v>9.762063356546312</v>
      </c>
      <c r="Z186" s="8">
        <f t="shared" si="152"/>
        <v>9.762063356546312</v>
      </c>
      <c r="AA186" s="13">
        <f t="shared" si="198"/>
        <v>9.5671695103398662</v>
      </c>
      <c r="AB186" s="5">
        <f t="shared" si="153"/>
        <v>9.5671695103398662</v>
      </c>
      <c r="AC186" s="5"/>
      <c r="AD186" s="16">
        <f t="shared" si="154"/>
        <v>0.35943967828512846</v>
      </c>
      <c r="AE186" s="10">
        <f t="shared" si="199"/>
        <v>0.35943967828512846</v>
      </c>
      <c r="AF186">
        <f t="shared" si="155"/>
        <v>1.46</v>
      </c>
      <c r="AG186" s="13">
        <f t="shared" si="156"/>
        <v>0.2543335125706454</v>
      </c>
      <c r="AH186" s="13"/>
      <c r="AI186" s="14">
        <f t="shared" si="157"/>
        <v>31.500000000000004</v>
      </c>
      <c r="AJ186" s="4">
        <f t="shared" si="158"/>
        <v>31.500000000000004</v>
      </c>
      <c r="AK186" s="4">
        <f t="shared" si="159"/>
        <v>36</v>
      </c>
      <c r="AL186" s="15">
        <f t="shared" si="160"/>
        <v>28.655592216789969</v>
      </c>
      <c r="AM186" s="7">
        <f t="shared" si="161"/>
        <v>28.683570289022928</v>
      </c>
      <c r="AN186" s="7">
        <f t="shared" si="213"/>
        <v>28.655592216789969</v>
      </c>
      <c r="AO186" s="15">
        <f t="shared" si="162"/>
        <v>29.756152538504843</v>
      </c>
      <c r="AP186" s="17">
        <f t="shared" si="163"/>
        <v>29.561258692298399</v>
      </c>
      <c r="AQ186" s="15">
        <f t="shared" si="164"/>
        <v>29.561258692298399</v>
      </c>
      <c r="AR186" s="15">
        <f t="shared" si="165"/>
        <v>29.561258692298399</v>
      </c>
      <c r="AS186" s="15"/>
      <c r="AT186" s="12">
        <f t="shared" si="200"/>
        <v>139.50000000000003</v>
      </c>
      <c r="AU186" s="12">
        <f t="shared" si="166"/>
        <v>125.78821093821345</v>
      </c>
      <c r="AV186" s="12">
        <f t="shared" si="167"/>
        <v>125.78821093821347</v>
      </c>
      <c r="AW186" s="12">
        <f t="shared" si="168"/>
        <v>125.78821093821347</v>
      </c>
      <c r="AX186" s="8"/>
      <c r="AY186" s="13">
        <f>INDEX(Klima!$B$1:$E$520,MATCH(Vandbalance!$F186,Klima!$B$1:$B$520,0),MATCH(Vandbalance!$AY$11,Klima!$B$1:$E$1,0))</f>
        <v>1.46</v>
      </c>
      <c r="AZ186" s="13">
        <f t="shared" si="201"/>
        <v>-1.46</v>
      </c>
      <c r="BA186" s="13">
        <f t="shared" si="169"/>
        <v>1.1005603217148714</v>
      </c>
      <c r="BC186" s="16">
        <f>INDEX(Klima!$B$1:$E$520,MATCH(Vandbalance!$F186,Klima!$B$1:$B$520,0),MATCH($BC$11,Klima!$B$1:$E$1,0))</f>
        <v>0.30000001192092801</v>
      </c>
      <c r="BD186" s="16"/>
      <c r="BE186" s="16">
        <f t="shared" si="170"/>
        <v>0.19489384620644495</v>
      </c>
      <c r="BF186" s="16">
        <f t="shared" si="171"/>
        <v>0.10510616571448306</v>
      </c>
      <c r="BG186" s="16">
        <f t="shared" si="214"/>
        <v>0.10510616571448306</v>
      </c>
      <c r="BH186" s="16">
        <f t="shared" si="173"/>
        <v>0</v>
      </c>
      <c r="BI186" s="2"/>
      <c r="BJ186" s="16">
        <f t="shared" si="174"/>
        <v>0.19489384620644495</v>
      </c>
      <c r="BK186" s="5">
        <f t="shared" si="202"/>
        <v>9.7869862277561737</v>
      </c>
      <c r="BL186" s="5">
        <f t="shared" si="175"/>
        <v>9.7869862277561737</v>
      </c>
      <c r="BM186" s="5">
        <f t="shared" si="176"/>
        <v>145.78230012017198</v>
      </c>
      <c r="BN186" s="5">
        <f t="shared" si="203"/>
        <v>2.4922871209861926E-2</v>
      </c>
      <c r="BO186" s="5">
        <f t="shared" si="177"/>
        <v>155.5443634767183</v>
      </c>
      <c r="BP186" s="5">
        <f t="shared" si="178"/>
        <v>9.7869862277561737</v>
      </c>
      <c r="BQ186" s="5"/>
      <c r="BR186" s="16">
        <f t="shared" si="179"/>
        <v>0.10510616571448306</v>
      </c>
      <c r="BS186" s="5">
        <f t="shared" si="180"/>
        <v>0.10510616571448306</v>
      </c>
      <c r="BT186" s="5"/>
      <c r="BU186" s="13">
        <f t="shared" si="181"/>
        <v>0</v>
      </c>
      <c r="BV186" s="5">
        <f t="shared" si="182"/>
        <v>0</v>
      </c>
      <c r="BW186" s="5"/>
      <c r="BX186" s="13">
        <f t="shared" si="183"/>
        <v>0.10510616571448306</v>
      </c>
      <c r="BY186" s="5"/>
      <c r="BZ186" s="16">
        <f t="shared" si="184"/>
        <v>0</v>
      </c>
      <c r="CA186" s="16"/>
      <c r="CB186" s="29">
        <f t="shared" si="185"/>
        <v>0</v>
      </c>
      <c r="CC186" s="28">
        <f t="shared" si="186"/>
        <v>0.90566647550842649</v>
      </c>
      <c r="CD186" s="28"/>
      <c r="CE186" s="16">
        <f t="shared" si="187"/>
        <v>0</v>
      </c>
      <c r="CF186" s="31">
        <f t="shared" si="188"/>
        <v>29.561258692298399</v>
      </c>
      <c r="CG186" s="20"/>
      <c r="CH186" s="16">
        <f t="shared" si="189"/>
        <v>0</v>
      </c>
      <c r="CI186" s="2">
        <f t="shared" si="204"/>
        <v>0</v>
      </c>
      <c r="CJ186" s="5"/>
      <c r="CK186" s="13">
        <f t="shared" si="190"/>
        <v>0.30000001192092801</v>
      </c>
      <c r="CL186" s="13"/>
      <c r="CM186" s="13">
        <f t="shared" si="205"/>
        <v>0</v>
      </c>
      <c r="CN186" s="5">
        <f t="shared" si="191"/>
        <v>0</v>
      </c>
      <c r="CO186" s="5">
        <f t="shared" si="192"/>
        <v>0</v>
      </c>
      <c r="CP186" s="5"/>
      <c r="CQ186" s="13">
        <f t="shared" si="206"/>
        <v>0</v>
      </c>
      <c r="CR186" s="5">
        <f t="shared" si="193"/>
        <v>0</v>
      </c>
      <c r="CS186" s="5">
        <f t="shared" si="194"/>
        <v>0</v>
      </c>
      <c r="CT186" s="5"/>
      <c r="CU186" t="e">
        <f>INDEX(Tilladeligt_underskud,MATCH('Afgrødemodel 1'!$AU$2,Konstanter!$A$75:$A$90,0),MATCH('Afgrødemodel 1'!M182,Konstanter!$B$73:$F$73,0))</f>
        <v>#N/A</v>
      </c>
      <c r="CV186" t="e">
        <f>INDEX(Utilladeligt_underskud,MATCH('Afgrødemodel 1'!$AU$2,Konstanter!$I$75:$I$90,0),MATCH('Afgrødemodel 1'!M182,Konstanter!$J$73:$N$73,0))</f>
        <v>#N/A</v>
      </c>
      <c r="CW186" t="e">
        <f t="shared" si="207"/>
        <v>#N/A</v>
      </c>
      <c r="CX186" t="e">
        <f t="shared" si="208"/>
        <v>#N/A</v>
      </c>
      <c r="CY186" s="8">
        <f t="shared" si="209"/>
        <v>1.9387413077016049</v>
      </c>
      <c r="CZ186" s="8">
        <f t="shared" si="210"/>
        <v>15.650530369488166</v>
      </c>
      <c r="DA186" s="8">
        <f t="shared" si="211"/>
        <v>15.650530369488166</v>
      </c>
    </row>
    <row r="187" spans="4:105" x14ac:dyDescent="0.2">
      <c r="D187" s="18">
        <f t="shared" si="212"/>
        <v>43364</v>
      </c>
      <c r="E187" s="18" t="str">
        <f>IF(G187=1,'Ark4'!$C$4,IF(G187=2,'Ark4'!$C$5,IF(G187=3,'Ark4'!$C$6,IF(G187=4,'Ark4'!$C$7,""))))</f>
        <v>Vinterhvede, efterår</v>
      </c>
      <c r="F187" s="8">
        <f t="shared" si="195"/>
        <v>43364</v>
      </c>
      <c r="G187" s="2">
        <f>IF(AND($D187&gt;='Ark4'!$D$4,Vandbalance!$D187&lt;='Ark4'!$E$4),1,IF(AND(Vandbalance!$D187&gt;='Ark4'!$D$5,Vandbalance!$D187&lt;='Ark4'!$E$5),2,IF(AND(Vandbalance!$D187&gt;='Ark4'!$D$6,Vandbalance!$D187&lt;='Ark4'!$E$6),3,IF(AND(Vandbalance!$D187&gt;='Ark4'!$D$7,Vandbalance!$D187&lt;='Ark4'!$E$7),4,""))))</f>
        <v>4</v>
      </c>
      <c r="H187" s="2">
        <f t="shared" si="196"/>
        <v>0.82213397047939485</v>
      </c>
      <c r="I187" s="2">
        <f>IF(G187=1,VLOOKUP($D187,'Afgrødemodel 1'!$AA$10:$AB$405,2,FALSE),IF(G187=2,VLOOKUP($D187,'Afgrødemodel 2'!$AA$10:$AB$405,2,FALSE),IF(G187=3,VLOOKUP($D187,'Afgrødemodel 3'!$AA$10:$AB$405,2,FALSE),IF(G187=4,VLOOKUP($D187,'Afgrødemodel 4'!$AA$10:$AB$405,2,FALSE),""))))</f>
        <v>0.82213397047939485</v>
      </c>
      <c r="J187" s="2">
        <f>IF(G187=1,VLOOKUP($D187,'Afgrødemodel 1'!$AH$10:$AJ$405,3,FALSE),IF(G187=2,VLOOKUP($D187,'Afgrødemodel 2'!$AH$10:$AJ$405,3,FALSE),IF(G187=3,VLOOKUP($D187,'Afgrødemodel 3'!$AH$10:$AJ$405,3,FALSE),IF(G187=4,VLOOKUP($D187,'Afgrødemodel 4'!$AH$10:$AJ$405,3,FALSE),0))))</f>
        <v>0</v>
      </c>
      <c r="K187" s="2">
        <f>IF(G187=1,VLOOKUP($D187,'Afgrødemodel 1'!$AQ$10:$AR$405,2,FALSE),IF(G187=2,VLOOKUP($D187,'Afgrødemodel 2'!$AQ$10:$AR$405,2,FALSE),IF(G187=3,VLOOKUP($D187,'Afgrødemodel 3'!$AQ$10:$AR$405,2,FALSE),IF(G187=4,VLOOKUP($D187,'Afgrødemodel 4'!$AQ$10:$AR$405,2,FALSE),0))))</f>
        <v>165</v>
      </c>
      <c r="L187">
        <f>IF('Afgrødemodel 1'!$BB$4=0,300,'Afgrødemodel 1'!$BB$4)</f>
        <v>300</v>
      </c>
      <c r="M187">
        <f>IF(G187=1,MIN('Afgrødemodel 1'!$AW$44,'Afgrødemodel 1'!$AW$48),IF(G187=2,MIN('Afgrødemodel 2'!$AW$44,'Afgrødemodel 2'!$AW$48),IF(G187=3,MIN('Afgrødemodel 3'!$AW$44,'Afgrødemodel 3'!$AW$48),IF(G187=4,MIN('Afgrødemodel 4'!$AW$44,'Afgrødemodel 4'!$AW$48),""))))</f>
        <v>900</v>
      </c>
      <c r="N187" s="13">
        <f t="shared" si="143"/>
        <v>0.90566647550842649</v>
      </c>
      <c r="O187" s="5">
        <f t="shared" si="144"/>
        <v>3.9203695620292702</v>
      </c>
      <c r="P187" s="13">
        <f t="shared" si="145"/>
        <v>4.8260360375376967</v>
      </c>
      <c r="Q187" s="13">
        <f t="shared" si="146"/>
        <v>4.8260360375376967</v>
      </c>
      <c r="R187" s="20"/>
      <c r="S187" s="13">
        <f t="shared" si="147"/>
        <v>0.90566647550842649</v>
      </c>
      <c r="T187" s="13">
        <f t="shared" si="148"/>
        <v>4.8260360375376967</v>
      </c>
      <c r="U187" s="13">
        <f t="shared" si="149"/>
        <v>4.8260360375376967</v>
      </c>
      <c r="V187" s="5">
        <f t="shared" si="150"/>
        <v>4.8260360375376967</v>
      </c>
      <c r="W187" s="5"/>
      <c r="X187" s="10">
        <f t="shared" si="197"/>
        <v>10</v>
      </c>
      <c r="Y187" s="12">
        <f t="shared" si="151"/>
        <v>10</v>
      </c>
      <c r="Z187" s="8">
        <f t="shared" si="152"/>
        <v>13.610436037670814</v>
      </c>
      <c r="AA187" s="13">
        <f t="shared" si="198"/>
        <v>9.8771030346983224</v>
      </c>
      <c r="AB187" s="5">
        <f t="shared" si="153"/>
        <v>9.8771030346983224</v>
      </c>
      <c r="AC187" s="5"/>
      <c r="AD187" s="16">
        <f t="shared" si="154"/>
        <v>0.41106698523969742</v>
      </c>
      <c r="AE187" s="10">
        <f t="shared" si="199"/>
        <v>0.41106698523969742</v>
      </c>
      <c r="AF187">
        <f t="shared" si="155"/>
        <v>4.4543335125706456</v>
      </c>
      <c r="AG187" s="13">
        <f t="shared" si="156"/>
        <v>0.33269812372004803</v>
      </c>
      <c r="AH187" s="13"/>
      <c r="AI187" s="14">
        <f t="shared" si="157"/>
        <v>34.650000000000006</v>
      </c>
      <c r="AJ187" s="4">
        <f t="shared" si="158"/>
        <v>34.650000000000006</v>
      </c>
      <c r="AK187" s="4">
        <f t="shared" si="159"/>
        <v>38.700000000000003</v>
      </c>
      <c r="AL187" s="15">
        <f t="shared" si="160"/>
        <v>32.401637648967736</v>
      </c>
      <c r="AM187" s="7">
        <f t="shared" si="161"/>
        <v>32.517384561528239</v>
      </c>
      <c r="AN187" s="7">
        <f t="shared" si="213"/>
        <v>32.401637648967736</v>
      </c>
      <c r="AO187" s="15">
        <f t="shared" si="162"/>
        <v>36.444904176298685</v>
      </c>
      <c r="AP187" s="17">
        <f t="shared" si="163"/>
        <v>36.322007210997008</v>
      </c>
      <c r="AQ187" s="15">
        <f t="shared" si="164"/>
        <v>36.322007210997008</v>
      </c>
      <c r="AR187" s="15">
        <f t="shared" si="165"/>
        <v>34.864574258744618</v>
      </c>
      <c r="AS187" s="15"/>
      <c r="AT187" s="12">
        <f t="shared" si="200"/>
        <v>136.35000000000002</v>
      </c>
      <c r="AU187" s="12">
        <f t="shared" si="166"/>
        <v>122.94783198154413</v>
      </c>
      <c r="AV187" s="12">
        <f t="shared" si="167"/>
        <v>122.94783198154411</v>
      </c>
      <c r="AW187" s="12">
        <f t="shared" si="168"/>
        <v>124.4052649337965</v>
      </c>
      <c r="AX187" s="8"/>
      <c r="AY187" s="13">
        <f>INDEX(Klima!$B$1:$E$520,MATCH(Vandbalance!$F187,Klima!$B$1:$B$520,0),MATCH(Vandbalance!$AY$11,Klima!$B$1:$E$1,0))</f>
        <v>4.2</v>
      </c>
      <c r="AZ187" s="13">
        <f t="shared" si="201"/>
        <v>-4.2</v>
      </c>
      <c r="BA187" s="13">
        <f t="shared" si="169"/>
        <v>4.0432665273309478</v>
      </c>
      <c r="BC187" s="16">
        <f>INDEX(Klima!$B$1:$E$520,MATCH(Vandbalance!$F187,Klima!$B$1:$B$520,0),MATCH($BC$11,Klima!$B$1:$E$1,0))</f>
        <v>0.20126582682132699</v>
      </c>
      <c r="BD187" s="16"/>
      <c r="BE187" s="16">
        <f t="shared" si="170"/>
        <v>0.12289696530167757</v>
      </c>
      <c r="BF187" s="16">
        <f t="shared" si="171"/>
        <v>7.8368861519649419E-2</v>
      </c>
      <c r="BG187" s="16">
        <f t="shared" si="214"/>
        <v>7.8368861519649419E-2</v>
      </c>
      <c r="BH187" s="16">
        <f t="shared" si="173"/>
        <v>0</v>
      </c>
      <c r="BI187" s="2"/>
      <c r="BJ187" s="16">
        <f t="shared" si="174"/>
        <v>0.12289696530167757</v>
      </c>
      <c r="BK187" s="5">
        <f t="shared" si="202"/>
        <v>10.01610518764203</v>
      </c>
      <c r="BL187" s="5">
        <f t="shared" si="175"/>
        <v>10.01610518764203</v>
      </c>
      <c r="BM187" s="5">
        <f t="shared" si="176"/>
        <v>149.39273615784282</v>
      </c>
      <c r="BN187" s="5">
        <f t="shared" si="203"/>
        <v>1.6105187642029017E-2</v>
      </c>
      <c r="BO187" s="5">
        <f t="shared" si="177"/>
        <v>159.39273615784282</v>
      </c>
      <c r="BP187" s="5">
        <f t="shared" si="178"/>
        <v>10.01610518764203</v>
      </c>
      <c r="BQ187" s="5"/>
      <c r="BR187" s="16">
        <f t="shared" si="179"/>
        <v>7.8368861519649419E-2</v>
      </c>
      <c r="BS187" s="5">
        <f t="shared" si="180"/>
        <v>7.8368861519649419E-2</v>
      </c>
      <c r="BT187" s="5"/>
      <c r="BU187" s="13">
        <f t="shared" si="181"/>
        <v>0</v>
      </c>
      <c r="BV187" s="5">
        <f t="shared" si="182"/>
        <v>0</v>
      </c>
      <c r="BW187" s="5"/>
      <c r="BX187" s="13">
        <f t="shared" si="183"/>
        <v>7.8368861519649419E-2</v>
      </c>
      <c r="BY187" s="5"/>
      <c r="BZ187" s="16">
        <f t="shared" si="184"/>
        <v>0</v>
      </c>
      <c r="CA187" s="16"/>
      <c r="CB187" s="29">
        <f t="shared" si="185"/>
        <v>0</v>
      </c>
      <c r="CC187" s="28">
        <f t="shared" si="186"/>
        <v>4.8260360375376967</v>
      </c>
      <c r="CD187" s="28"/>
      <c r="CE187" s="16">
        <f t="shared" si="187"/>
        <v>0</v>
      </c>
      <c r="CF187" s="31">
        <f t="shared" si="188"/>
        <v>34.650000000000006</v>
      </c>
      <c r="CG187" s="20"/>
      <c r="CH187" s="16">
        <f t="shared" si="189"/>
        <v>0</v>
      </c>
      <c r="CI187" s="2">
        <f t="shared" si="204"/>
        <v>0</v>
      </c>
      <c r="CJ187" s="5"/>
      <c r="CK187" s="13">
        <f t="shared" si="190"/>
        <v>0.20126582682132699</v>
      </c>
      <c r="CL187" s="13"/>
      <c r="CM187" s="13">
        <f t="shared" si="205"/>
        <v>1.4574329522523866</v>
      </c>
      <c r="CN187" s="5">
        <f t="shared" si="191"/>
        <v>1.6720072109970019</v>
      </c>
      <c r="CO187" s="5">
        <f t="shared" si="192"/>
        <v>1.4574329522523866</v>
      </c>
      <c r="CP187" s="5"/>
      <c r="CQ187" s="13">
        <f t="shared" si="206"/>
        <v>0</v>
      </c>
      <c r="CR187" s="5">
        <f t="shared" si="193"/>
        <v>0</v>
      </c>
      <c r="CS187" s="5">
        <f t="shared" si="194"/>
        <v>0</v>
      </c>
      <c r="CT187" s="5"/>
      <c r="CU187" t="e">
        <f>INDEX(Tilladeligt_underskud,MATCH('Afgrødemodel 1'!$AU$2,Konstanter!$A$75:$A$90,0),MATCH('Afgrødemodel 1'!M183,Konstanter!$B$73:$F$73,0))</f>
        <v>#N/A</v>
      </c>
      <c r="CV187" t="e">
        <f>INDEX(Utilladeligt_underskud,MATCH('Afgrødemodel 1'!$AU$2,Konstanter!$I$75:$I$90,0),MATCH('Afgrødemodel 1'!M183,Konstanter!$J$73:$N$73,0))</f>
        <v>#N/A</v>
      </c>
      <c r="CW187" t="e">
        <f t="shared" si="207"/>
        <v>#N/A</v>
      </c>
      <c r="CX187" t="e">
        <f t="shared" si="208"/>
        <v>#N/A</v>
      </c>
      <c r="CY187" s="8">
        <f t="shared" si="209"/>
        <v>-0.21457425874461222</v>
      </c>
      <c r="CZ187" s="8">
        <f t="shared" si="210"/>
        <v>11.944735066203521</v>
      </c>
      <c r="DA187" s="8">
        <f t="shared" si="211"/>
        <v>11.730160807458901</v>
      </c>
    </row>
    <row r="188" spans="4:105" x14ac:dyDescent="0.2">
      <c r="D188" s="18">
        <f t="shared" si="212"/>
        <v>43365</v>
      </c>
      <c r="E188" s="18" t="str">
        <f>IF(G188=1,'Ark4'!$C$4,IF(G188=2,'Ark4'!$C$5,IF(G188=3,'Ark4'!$C$6,IF(G188=4,'Ark4'!$C$7,""))))</f>
        <v>Vinterhvede, efterår</v>
      </c>
      <c r="F188" s="8">
        <f t="shared" si="195"/>
        <v>43365</v>
      </c>
      <c r="G188" s="2">
        <f>IF(AND($D188&gt;='Ark4'!$D$4,Vandbalance!$D188&lt;='Ark4'!$E$4),1,IF(AND(Vandbalance!$D188&gt;='Ark4'!$D$5,Vandbalance!$D188&lt;='Ark4'!$E$5),2,IF(AND(Vandbalance!$D188&gt;='Ark4'!$D$6,Vandbalance!$D188&lt;='Ark4'!$E$6),3,IF(AND(Vandbalance!$D188&gt;='Ark4'!$D$7,Vandbalance!$D188&lt;='Ark4'!$E$7),4,""))))</f>
        <v>4</v>
      </c>
      <c r="H188" s="2">
        <f t="shared" si="196"/>
        <v>0.90289703354927209</v>
      </c>
      <c r="I188" s="2">
        <f>IF(G188=1,VLOOKUP($D188,'Afgrødemodel 1'!$AA$10:$AB$405,2,FALSE),IF(G188=2,VLOOKUP($D188,'Afgrødemodel 2'!$AA$10:$AB$405,2,FALSE),IF(G188=3,VLOOKUP($D188,'Afgrødemodel 3'!$AA$10:$AB$405,2,FALSE),IF(G188=4,VLOOKUP($D188,'Afgrødemodel 4'!$AA$10:$AB$405,2,FALSE),""))))</f>
        <v>0.90289703354927209</v>
      </c>
      <c r="J188" s="2">
        <f>IF(G188=1,VLOOKUP($D188,'Afgrødemodel 1'!$AH$10:$AJ$405,3,FALSE),IF(G188=2,VLOOKUP($D188,'Afgrødemodel 2'!$AH$10:$AJ$405,3,FALSE),IF(G188=3,VLOOKUP($D188,'Afgrødemodel 3'!$AH$10:$AJ$405,3,FALSE),IF(G188=4,VLOOKUP($D188,'Afgrødemodel 4'!$AH$10:$AJ$405,3,FALSE),0))))</f>
        <v>0</v>
      </c>
      <c r="K188" s="2">
        <f>IF(G188=1,VLOOKUP($D188,'Afgrødemodel 1'!$AQ$10:$AR$405,2,FALSE),IF(G188=2,VLOOKUP($D188,'Afgrødemodel 2'!$AQ$10:$AR$405,2,FALSE),IF(G188=3,VLOOKUP($D188,'Afgrødemodel 3'!$AQ$10:$AR$405,2,FALSE),IF(G188=4,VLOOKUP($D188,'Afgrødemodel 4'!$AQ$10:$AR$405,2,FALSE),0))))</f>
        <v>180</v>
      </c>
      <c r="L188">
        <f>IF('Afgrødemodel 1'!$BB$4=0,300,'Afgrødemodel 1'!$BB$4)</f>
        <v>300</v>
      </c>
      <c r="M188">
        <f>IF(G188=1,MIN('Afgrødemodel 1'!$AW$44,'Afgrødemodel 1'!$AW$48),IF(G188=2,MIN('Afgrødemodel 2'!$AW$44,'Afgrødemodel 2'!$AW$48),IF(G188=3,MIN('Afgrødemodel 3'!$AW$44,'Afgrødemodel 3'!$AW$48),IF(G188=4,MIN('Afgrødemodel 4'!$AW$44,'Afgrødemodel 4'!$AW$48),""))))</f>
        <v>900</v>
      </c>
      <c r="N188" s="13">
        <f t="shared" si="143"/>
        <v>4.8260360375376967</v>
      </c>
      <c r="O188" s="5">
        <f t="shared" si="144"/>
        <v>1.8172293500764967</v>
      </c>
      <c r="P188" s="13">
        <f t="shared" si="145"/>
        <v>6.6432653876141936</v>
      </c>
      <c r="Q188" s="13">
        <f t="shared" si="146"/>
        <v>6.6432653876141936</v>
      </c>
      <c r="R188" s="20"/>
      <c r="S188" s="13">
        <f t="shared" si="147"/>
        <v>4.8260360375376967</v>
      </c>
      <c r="T188" s="13">
        <f t="shared" si="148"/>
        <v>6.6432653876141936</v>
      </c>
      <c r="U188" s="13">
        <f t="shared" si="149"/>
        <v>6.6432653876141936</v>
      </c>
      <c r="V188" s="5">
        <f t="shared" si="150"/>
        <v>6.6432653876141936</v>
      </c>
      <c r="W188" s="5"/>
      <c r="X188" s="10">
        <f t="shared" si="197"/>
        <v>10</v>
      </c>
      <c r="Y188" s="12">
        <f t="shared" si="151"/>
        <v>10</v>
      </c>
      <c r="Z188" s="8">
        <f t="shared" si="152"/>
        <v>11.828352641643734</v>
      </c>
      <c r="AA188" s="13">
        <f t="shared" si="198"/>
        <v>9.8659797431310849</v>
      </c>
      <c r="AB188" s="5">
        <f t="shared" si="153"/>
        <v>9.8659797431310849</v>
      </c>
      <c r="AC188" s="5"/>
      <c r="AD188" s="16">
        <f t="shared" si="154"/>
        <v>0.45144851677463604</v>
      </c>
      <c r="AE188" s="10">
        <f t="shared" si="199"/>
        <v>0.45144851677463604</v>
      </c>
      <c r="AF188">
        <f t="shared" si="155"/>
        <v>2.402698123720048</v>
      </c>
      <c r="AG188" s="13">
        <f t="shared" si="156"/>
        <v>0.35508902827936228</v>
      </c>
      <c r="AH188" s="13"/>
      <c r="AI188" s="14">
        <f t="shared" si="157"/>
        <v>37.800000000000004</v>
      </c>
      <c r="AJ188" s="4">
        <f t="shared" si="158"/>
        <v>37.800000000000004</v>
      </c>
      <c r="AK188" s="4">
        <f t="shared" si="159"/>
        <v>41.400000000000006</v>
      </c>
      <c r="AL188" s="15">
        <f t="shared" si="160"/>
        <v>37.738623283617805</v>
      </c>
      <c r="AM188" s="7">
        <f t="shared" si="161"/>
        <v>38.034081009539584</v>
      </c>
      <c r="AN188" s="7">
        <f t="shared" si="213"/>
        <v>37.738623283617805</v>
      </c>
      <c r="AO188" s="15">
        <f t="shared" si="162"/>
        <v>39.689872890563215</v>
      </c>
      <c r="AP188" s="17">
        <f t="shared" si="163"/>
        <v>39.5558526336943</v>
      </c>
      <c r="AQ188" s="15">
        <f t="shared" si="164"/>
        <v>39.5558526336943</v>
      </c>
      <c r="AR188" s="15">
        <f t="shared" si="165"/>
        <v>38.045819368717204</v>
      </c>
      <c r="AS188" s="15"/>
      <c r="AT188" s="12">
        <f t="shared" si="200"/>
        <v>133.20000000000002</v>
      </c>
      <c r="AU188" s="12">
        <f t="shared" si="166"/>
        <v>121.53121590892331</v>
      </c>
      <c r="AV188" s="12">
        <f t="shared" si="167"/>
        <v>121.5312159089233</v>
      </c>
      <c r="AW188" s="12">
        <f t="shared" si="168"/>
        <v>123.0412491739004</v>
      </c>
      <c r="AX188" s="8"/>
      <c r="AY188" s="13">
        <f>INDEX(Klima!$B$1:$E$520,MATCH(Vandbalance!$F188,Klima!$B$1:$B$520,0),MATCH(Vandbalance!$AY$11,Klima!$B$1:$E$1,0))</f>
        <v>2.0699999999999998</v>
      </c>
      <c r="AZ188" s="13">
        <f t="shared" si="201"/>
        <v>-2.0699999999999998</v>
      </c>
      <c r="BA188" s="13">
        <f t="shared" si="169"/>
        <v>1.9512496069454119</v>
      </c>
      <c r="BC188" s="16">
        <f>INDEX(Klima!$B$1:$E$520,MATCH(Vandbalance!$F188,Klima!$B$1:$B$520,0),MATCH($BC$11,Klima!$B$1:$E$1,0))</f>
        <v>0.23037974536418901</v>
      </c>
      <c r="BD188" s="16"/>
      <c r="BE188" s="16">
        <f t="shared" si="170"/>
        <v>0.13402025686891522</v>
      </c>
      <c r="BF188" s="16">
        <f t="shared" si="171"/>
        <v>9.6359488495273773E-2</v>
      </c>
      <c r="BG188" s="16">
        <f t="shared" si="214"/>
        <v>9.6359488495273773E-2</v>
      </c>
      <c r="BH188" s="16">
        <f t="shared" si="173"/>
        <v>0</v>
      </c>
      <c r="BI188" s="2"/>
      <c r="BJ188" s="16">
        <f t="shared" si="174"/>
        <v>0.13402025686891522</v>
      </c>
      <c r="BK188" s="5">
        <f t="shared" si="202"/>
        <v>10.017777797513073</v>
      </c>
      <c r="BL188" s="5">
        <f t="shared" si="175"/>
        <v>10.017777797513073</v>
      </c>
      <c r="BM188" s="5">
        <f t="shared" si="176"/>
        <v>151.22108879948652</v>
      </c>
      <c r="BN188" s="5">
        <f t="shared" si="203"/>
        <v>1.7777797513073876E-2</v>
      </c>
      <c r="BO188" s="5">
        <f t="shared" si="177"/>
        <v>161.22108879948652</v>
      </c>
      <c r="BP188" s="5">
        <f t="shared" si="178"/>
        <v>10.017777797513073</v>
      </c>
      <c r="BQ188" s="5"/>
      <c r="BR188" s="16">
        <f t="shared" si="179"/>
        <v>9.6359488495273773E-2</v>
      </c>
      <c r="BS188" s="5">
        <f t="shared" si="180"/>
        <v>9.6359488495273773E-2</v>
      </c>
      <c r="BT188" s="5"/>
      <c r="BU188" s="13">
        <f t="shared" si="181"/>
        <v>0</v>
      </c>
      <c r="BV188" s="5">
        <f t="shared" si="182"/>
        <v>0</v>
      </c>
      <c r="BW188" s="5"/>
      <c r="BX188" s="13">
        <f t="shared" si="183"/>
        <v>9.6359488495273773E-2</v>
      </c>
      <c r="BY188" s="5"/>
      <c r="BZ188" s="16">
        <f t="shared" si="184"/>
        <v>0</v>
      </c>
      <c r="CA188" s="16"/>
      <c r="CB188" s="29">
        <f t="shared" si="185"/>
        <v>0</v>
      </c>
      <c r="CC188" s="28">
        <f t="shared" si="186"/>
        <v>6.6432653876141936</v>
      </c>
      <c r="CD188" s="28"/>
      <c r="CE188" s="16">
        <f t="shared" si="187"/>
        <v>0</v>
      </c>
      <c r="CF188" s="31">
        <f t="shared" si="188"/>
        <v>37.800000000000004</v>
      </c>
      <c r="CG188" s="20"/>
      <c r="CH188" s="16">
        <f t="shared" si="189"/>
        <v>0</v>
      </c>
      <c r="CI188" s="2">
        <f t="shared" si="204"/>
        <v>0</v>
      </c>
      <c r="CJ188" s="5"/>
      <c r="CK188" s="13">
        <f t="shared" si="190"/>
        <v>0.23037974536418898</v>
      </c>
      <c r="CL188" s="13"/>
      <c r="CM188" s="13">
        <f t="shared" si="205"/>
        <v>1.5100332649770944</v>
      </c>
      <c r="CN188" s="5">
        <f t="shared" si="191"/>
        <v>1.7558526336942961</v>
      </c>
      <c r="CO188" s="5">
        <f t="shared" si="192"/>
        <v>1.5100332649770944</v>
      </c>
      <c r="CP188" s="5"/>
      <c r="CQ188" s="13">
        <f t="shared" si="206"/>
        <v>0</v>
      </c>
      <c r="CR188" s="5">
        <f t="shared" si="193"/>
        <v>0</v>
      </c>
      <c r="CS188" s="5">
        <f t="shared" si="194"/>
        <v>0</v>
      </c>
      <c r="CT188" s="5"/>
      <c r="CU188" t="e">
        <f>INDEX(Tilladeligt_underskud,MATCH('Afgrødemodel 1'!$AU$2,Konstanter!$A$75:$A$90,0),MATCH('Afgrødemodel 1'!M184,Konstanter!$B$73:$F$73,0))</f>
        <v>#N/A</v>
      </c>
      <c r="CV188" t="e">
        <f>INDEX(Utilladeligt_underskud,MATCH('Afgrødemodel 1'!$AU$2,Konstanter!$I$75:$I$90,0),MATCH('Afgrødemodel 1'!M184,Konstanter!$J$73:$N$73,0))</f>
        <v>#N/A</v>
      </c>
      <c r="CW188" t="e">
        <f t="shared" si="207"/>
        <v>#N/A</v>
      </c>
      <c r="CX188" t="e">
        <f t="shared" si="208"/>
        <v>#N/A</v>
      </c>
      <c r="CY188" s="8">
        <f t="shared" si="209"/>
        <v>-0.24581936871719989</v>
      </c>
      <c r="CZ188" s="8">
        <f t="shared" si="210"/>
        <v>10.158750826099634</v>
      </c>
      <c r="DA188" s="8">
        <f t="shared" si="211"/>
        <v>9.9129314573824274</v>
      </c>
    </row>
    <row r="189" spans="4:105" x14ac:dyDescent="0.2">
      <c r="D189" s="18">
        <f t="shared" si="212"/>
        <v>43366</v>
      </c>
      <c r="E189" s="18" t="str">
        <f>IF(G189=1,'Ark4'!$C$4,IF(G189=2,'Ark4'!$C$5,IF(G189=3,'Ark4'!$C$6,IF(G189=4,'Ark4'!$C$7,""))))</f>
        <v>Vinterhvede, efterår</v>
      </c>
      <c r="F189" s="8">
        <f t="shared" si="195"/>
        <v>43366</v>
      </c>
      <c r="G189" s="2">
        <f>IF(AND($D189&gt;='Ark4'!$D$4,Vandbalance!$D189&lt;='Ark4'!$E$4),1,IF(AND(Vandbalance!$D189&gt;='Ark4'!$D$5,Vandbalance!$D189&lt;='Ark4'!$E$5),2,IF(AND(Vandbalance!$D189&gt;='Ark4'!$D$6,Vandbalance!$D189&lt;='Ark4'!$E$6),3,IF(AND(Vandbalance!$D189&gt;='Ark4'!$D$7,Vandbalance!$D189&lt;='Ark4'!$E$7),4,""))))</f>
        <v>4</v>
      </c>
      <c r="H189" s="2">
        <f t="shared" si="196"/>
        <v>0.98272100807267271</v>
      </c>
      <c r="I189" s="2">
        <f>IF(G189=1,VLOOKUP($D189,'Afgrødemodel 1'!$AA$10:$AB$405,2,FALSE),IF(G189=2,VLOOKUP($D189,'Afgrødemodel 2'!$AA$10:$AB$405,2,FALSE),IF(G189=3,VLOOKUP($D189,'Afgrødemodel 3'!$AA$10:$AB$405,2,FALSE),IF(G189=4,VLOOKUP($D189,'Afgrødemodel 4'!$AA$10:$AB$405,2,FALSE),""))))</f>
        <v>0.98272100807267271</v>
      </c>
      <c r="J189" s="2">
        <f>IF(G189=1,VLOOKUP($D189,'Afgrødemodel 1'!$AH$10:$AJ$405,3,FALSE),IF(G189=2,VLOOKUP($D189,'Afgrødemodel 2'!$AH$10:$AJ$405,3,FALSE),IF(G189=3,VLOOKUP($D189,'Afgrødemodel 3'!$AH$10:$AJ$405,3,FALSE),IF(G189=4,VLOOKUP($D189,'Afgrødemodel 4'!$AH$10:$AJ$405,3,FALSE),0))))</f>
        <v>0</v>
      </c>
      <c r="K189" s="2">
        <f>IF(G189=1,VLOOKUP($D189,'Afgrødemodel 1'!$AQ$10:$AR$405,2,FALSE),IF(G189=2,VLOOKUP($D189,'Afgrødemodel 2'!$AQ$10:$AR$405,2,FALSE),IF(G189=3,VLOOKUP($D189,'Afgrødemodel 3'!$AQ$10:$AR$405,2,FALSE),IF(G189=4,VLOOKUP($D189,'Afgrødemodel 4'!$AQ$10:$AR$405,2,FALSE),0))))</f>
        <v>195</v>
      </c>
      <c r="L189">
        <f>IF('Afgrødemodel 1'!$BB$4=0,300,'Afgrødemodel 1'!$BB$4)</f>
        <v>300</v>
      </c>
      <c r="M189">
        <f>IF(G189=1,MIN('Afgrødemodel 1'!$AW$44,'Afgrødemodel 1'!$AW$48),IF(G189=2,MIN('Afgrødemodel 2'!$AW$44,'Afgrødemodel 2'!$AW$48),IF(G189=3,MIN('Afgrødemodel 3'!$AW$44,'Afgrødemodel 3'!$AW$48),IF(G189=4,MIN('Afgrødemodel 4'!$AW$44,'Afgrødemodel 4'!$AW$48),""))))</f>
        <v>900</v>
      </c>
      <c r="N189" s="13">
        <f t="shared" si="143"/>
        <v>6.6432653876141936</v>
      </c>
      <c r="O189" s="5">
        <f t="shared" si="144"/>
        <v>0.19546766501063748</v>
      </c>
      <c r="P189" s="13">
        <f t="shared" si="145"/>
        <v>6.8387330526248311</v>
      </c>
      <c r="Q189" s="13">
        <f t="shared" si="146"/>
        <v>6.8387330526248311</v>
      </c>
      <c r="R189" s="20"/>
      <c r="S189" s="13">
        <f t="shared" si="147"/>
        <v>6.6432653876141936</v>
      </c>
      <c r="T189" s="13">
        <f t="shared" si="148"/>
        <v>6.8387330526248311</v>
      </c>
      <c r="U189" s="13">
        <f t="shared" si="149"/>
        <v>6.8387330526248311</v>
      </c>
      <c r="V189" s="5">
        <f t="shared" si="150"/>
        <v>6.8387330526248311</v>
      </c>
      <c r="W189" s="5"/>
      <c r="X189" s="10">
        <f t="shared" si="197"/>
        <v>10</v>
      </c>
      <c r="Y189" s="12">
        <f t="shared" si="151"/>
        <v>10</v>
      </c>
      <c r="Z189" s="8">
        <f t="shared" si="152"/>
        <v>10.119708267374111</v>
      </c>
      <c r="AA189" s="13">
        <f t="shared" si="198"/>
        <v>9.941739140767611</v>
      </c>
      <c r="AB189" s="5">
        <f t="shared" si="153"/>
        <v>9.941739140767611</v>
      </c>
      <c r="AC189" s="5"/>
      <c r="AD189" s="16">
        <f t="shared" si="154"/>
        <v>0.49136050403633635</v>
      </c>
      <c r="AE189" s="10">
        <f t="shared" si="199"/>
        <v>0.49136050403633635</v>
      </c>
      <c r="AF189">
        <f t="shared" si="155"/>
        <v>0.7450890282793623</v>
      </c>
      <c r="AG189" s="13">
        <f t="shared" si="156"/>
        <v>0.44455807386480983</v>
      </c>
      <c r="AH189" s="13"/>
      <c r="AI189" s="14">
        <f t="shared" si="157"/>
        <v>40.950000000000003</v>
      </c>
      <c r="AJ189" s="4">
        <f t="shared" si="158"/>
        <v>40.950000000000003</v>
      </c>
      <c r="AK189" s="4">
        <f t="shared" si="159"/>
        <v>44.100000000000009</v>
      </c>
      <c r="AL189" s="15">
        <f t="shared" si="160"/>
        <v>40.955578639721601</v>
      </c>
      <c r="AM189" s="7">
        <f t="shared" si="161"/>
        <v>41.216304316110303</v>
      </c>
      <c r="AN189" s="7">
        <f t="shared" si="213"/>
        <v>40.955578639721601</v>
      </c>
      <c r="AO189" s="15">
        <f t="shared" si="162"/>
        <v>41.209307163964624</v>
      </c>
      <c r="AP189" s="17">
        <f t="shared" si="163"/>
        <v>41.151046304732233</v>
      </c>
      <c r="AQ189" s="15">
        <f t="shared" si="164"/>
        <v>41.151046304732233</v>
      </c>
      <c r="AR189" s="15">
        <f t="shared" si="165"/>
        <v>40.980492022884391</v>
      </c>
      <c r="AS189" s="15"/>
      <c r="AT189" s="12">
        <f t="shared" si="200"/>
        <v>130.05000000000001</v>
      </c>
      <c r="AU189" s="12">
        <f t="shared" si="166"/>
        <v>120.13148990289599</v>
      </c>
      <c r="AV189" s="12">
        <f t="shared" si="167"/>
        <v>120.13148990289599</v>
      </c>
      <c r="AW189" s="12">
        <f t="shared" si="168"/>
        <v>120.30204418474383</v>
      </c>
      <c r="AX189" s="8"/>
      <c r="AY189" s="13">
        <f>INDEX(Klima!$B$1:$E$520,MATCH(Vandbalance!$F189,Klima!$B$1:$B$520,0),MATCH(Vandbalance!$AY$11,Klima!$B$1:$E$1,0))</f>
        <v>0.39</v>
      </c>
      <c r="AZ189" s="13">
        <f t="shared" si="201"/>
        <v>-0.39</v>
      </c>
      <c r="BA189" s="13">
        <f t="shared" si="169"/>
        <v>0.25372852424302594</v>
      </c>
      <c r="BC189" s="16">
        <f>INDEX(Klima!$B$1:$E$520,MATCH(Vandbalance!$F189,Klima!$B$1:$B$520,0),MATCH($BC$11,Klima!$B$1:$E$1,0))</f>
        <v>0.105063289403915</v>
      </c>
      <c r="BD189" s="16"/>
      <c r="BE189" s="16">
        <f t="shared" si="170"/>
        <v>5.8260859232388475E-2</v>
      </c>
      <c r="BF189" s="16">
        <f t="shared" si="171"/>
        <v>4.6802430171526528E-2</v>
      </c>
      <c r="BG189" s="16">
        <f t="shared" si="214"/>
        <v>4.6802430171526528E-2</v>
      </c>
      <c r="BH189" s="16">
        <f t="shared" si="173"/>
        <v>0</v>
      </c>
      <c r="BI189" s="2"/>
      <c r="BJ189" s="16">
        <f t="shared" si="174"/>
        <v>5.8260859232388475E-2</v>
      </c>
      <c r="BK189" s="5">
        <f t="shared" si="202"/>
        <v>10.007734425328096</v>
      </c>
      <c r="BL189" s="5">
        <f t="shared" si="175"/>
        <v>10.007734425328096</v>
      </c>
      <c r="BM189" s="5">
        <f t="shared" si="176"/>
        <v>151.3407970668606</v>
      </c>
      <c r="BN189" s="5">
        <f t="shared" si="203"/>
        <v>7.7344253280963466E-3</v>
      </c>
      <c r="BO189" s="5">
        <f t="shared" si="177"/>
        <v>161.3407970668606</v>
      </c>
      <c r="BP189" s="5">
        <f t="shared" si="178"/>
        <v>10.007734425328096</v>
      </c>
      <c r="BQ189" s="5"/>
      <c r="BR189" s="16">
        <f t="shared" si="179"/>
        <v>4.6802430171526528E-2</v>
      </c>
      <c r="BS189" s="5">
        <f t="shared" si="180"/>
        <v>4.6802430171526528E-2</v>
      </c>
      <c r="BT189" s="5"/>
      <c r="BU189" s="13">
        <f t="shared" si="181"/>
        <v>0</v>
      </c>
      <c r="BV189" s="5">
        <f t="shared" si="182"/>
        <v>0</v>
      </c>
      <c r="BW189" s="5"/>
      <c r="BX189" s="13">
        <f t="shared" si="183"/>
        <v>4.6802430171526528E-2</v>
      </c>
      <c r="BY189" s="5"/>
      <c r="BZ189" s="16">
        <f t="shared" si="184"/>
        <v>0</v>
      </c>
      <c r="CA189" s="16"/>
      <c r="CB189" s="29">
        <f t="shared" si="185"/>
        <v>0</v>
      </c>
      <c r="CC189" s="28">
        <f t="shared" si="186"/>
        <v>6.8387330526248311</v>
      </c>
      <c r="CD189" s="28"/>
      <c r="CE189" s="16">
        <f t="shared" si="187"/>
        <v>0</v>
      </c>
      <c r="CF189" s="31">
        <f t="shared" si="188"/>
        <v>40.950000000000003</v>
      </c>
      <c r="CG189" s="20"/>
      <c r="CH189" s="16">
        <f t="shared" si="189"/>
        <v>0</v>
      </c>
      <c r="CI189" s="2">
        <f t="shared" si="204"/>
        <v>0</v>
      </c>
      <c r="CJ189" s="5"/>
      <c r="CK189" s="13">
        <f t="shared" si="190"/>
        <v>0.105063289403915</v>
      </c>
      <c r="CL189" s="13"/>
      <c r="CM189" s="13">
        <f t="shared" si="205"/>
        <v>0.17055428184784213</v>
      </c>
      <c r="CN189" s="5">
        <f t="shared" si="191"/>
        <v>0.2010463047322304</v>
      </c>
      <c r="CO189" s="5">
        <f t="shared" si="192"/>
        <v>0.17055428184784213</v>
      </c>
      <c r="CP189" s="5"/>
      <c r="CQ189" s="13">
        <f t="shared" si="206"/>
        <v>0</v>
      </c>
      <c r="CR189" s="5">
        <f t="shared" si="193"/>
        <v>0</v>
      </c>
      <c r="CS189" s="5">
        <f t="shared" si="194"/>
        <v>0</v>
      </c>
      <c r="CT189" s="5"/>
      <c r="CU189" t="e">
        <f>INDEX(Tilladeligt_underskud,MATCH('Afgrødemodel 1'!$AU$2,Konstanter!$A$75:$A$90,0),MATCH('Afgrødemodel 1'!M185,Konstanter!$B$73:$F$73,0))</f>
        <v>#N/A</v>
      </c>
      <c r="CV189" t="e">
        <f>INDEX(Utilladeligt_underskud,MATCH('Afgrødemodel 1'!$AU$2,Konstanter!$I$75:$I$90,0),MATCH('Afgrødemodel 1'!M185,Konstanter!$J$73:$N$73,0))</f>
        <v>#N/A</v>
      </c>
      <c r="CW189" t="e">
        <f t="shared" si="207"/>
        <v>#N/A</v>
      </c>
      <c r="CX189" t="e">
        <f t="shared" si="208"/>
        <v>#N/A</v>
      </c>
      <c r="CY189" s="8">
        <f t="shared" si="209"/>
        <v>-3.0492022884388348E-2</v>
      </c>
      <c r="CZ189" s="8">
        <f t="shared" si="210"/>
        <v>9.7479558152561481</v>
      </c>
      <c r="DA189" s="8">
        <f t="shared" si="211"/>
        <v>9.7174637923717739</v>
      </c>
    </row>
    <row r="190" spans="4:105" x14ac:dyDescent="0.2">
      <c r="D190" s="18">
        <f t="shared" si="212"/>
        <v>43367</v>
      </c>
      <c r="E190" s="18" t="str">
        <f>IF(G190=1,'Ark4'!$C$4,IF(G190=2,'Ark4'!$C$5,IF(G190=3,'Ark4'!$C$6,IF(G190=4,'Ark4'!$C$7,""))))</f>
        <v>Vinterhvede, efterår</v>
      </c>
      <c r="F190" s="8">
        <f t="shared" si="195"/>
        <v>43367</v>
      </c>
      <c r="G190" s="2">
        <f>IF(AND($D190&gt;='Ark4'!$D$4,Vandbalance!$D190&lt;='Ark4'!$E$4),1,IF(AND(Vandbalance!$D190&gt;='Ark4'!$D$5,Vandbalance!$D190&lt;='Ark4'!$E$5),2,IF(AND(Vandbalance!$D190&gt;='Ark4'!$D$6,Vandbalance!$D190&lt;='Ark4'!$E$6),3,IF(AND(Vandbalance!$D190&gt;='Ark4'!$D$7,Vandbalance!$D190&lt;='Ark4'!$E$7),4,""))))</f>
        <v>4</v>
      </c>
      <c r="H190" s="2">
        <f t="shared" si="196"/>
        <v>1.0591428720994707</v>
      </c>
      <c r="I190" s="2">
        <f>IF(G190=1,VLOOKUP($D190,'Afgrødemodel 1'!$AA$10:$AB$405,2,FALSE),IF(G190=2,VLOOKUP($D190,'Afgrødemodel 2'!$AA$10:$AB$405,2,FALSE),IF(G190=3,VLOOKUP($D190,'Afgrødemodel 3'!$AA$10:$AB$405,2,FALSE),IF(G190=4,VLOOKUP($D190,'Afgrødemodel 4'!$AA$10:$AB$405,2,FALSE),""))))</f>
        <v>1.0591428720994707</v>
      </c>
      <c r="J190" s="2">
        <f>IF(G190=1,VLOOKUP($D190,'Afgrødemodel 1'!$AH$10:$AJ$405,3,FALSE),IF(G190=2,VLOOKUP($D190,'Afgrødemodel 2'!$AH$10:$AJ$405,3,FALSE),IF(G190=3,VLOOKUP($D190,'Afgrødemodel 3'!$AH$10:$AJ$405,3,FALSE),IF(G190=4,VLOOKUP($D190,'Afgrødemodel 4'!$AH$10:$AJ$405,3,FALSE),0))))</f>
        <v>0</v>
      </c>
      <c r="K190" s="2">
        <f>IF(G190=1,VLOOKUP($D190,'Afgrødemodel 1'!$AQ$10:$AR$405,2,FALSE),IF(G190=2,VLOOKUP($D190,'Afgrødemodel 2'!$AQ$10:$AR$405,2,FALSE),IF(G190=3,VLOOKUP($D190,'Afgrødemodel 3'!$AQ$10:$AR$405,2,FALSE),IF(G190=4,VLOOKUP($D190,'Afgrødemodel 4'!$AQ$10:$AR$405,2,FALSE),0))))</f>
        <v>210</v>
      </c>
      <c r="L190">
        <f>IF('Afgrødemodel 1'!$BB$4=0,300,'Afgrødemodel 1'!$BB$4)</f>
        <v>300</v>
      </c>
      <c r="M190">
        <f>IF(G190=1,MIN('Afgrødemodel 1'!$AW$44,'Afgrødemodel 1'!$AW$48),IF(G190=2,MIN('Afgrødemodel 2'!$AW$44,'Afgrødemodel 2'!$AW$48),IF(G190=3,MIN('Afgrødemodel 3'!$AW$44,'Afgrødemodel 3'!$AW$48),IF(G190=4,MIN('Afgrødemodel 4'!$AW$44,'Afgrødemodel 4'!$AW$48),""))))</f>
        <v>900</v>
      </c>
      <c r="N190" s="13">
        <f t="shared" si="143"/>
        <v>6.8387330526248311</v>
      </c>
      <c r="O190" s="5">
        <f t="shared" si="144"/>
        <v>0</v>
      </c>
      <c r="P190" s="13">
        <f t="shared" si="145"/>
        <v>6.8387330526248311</v>
      </c>
      <c r="Q190" s="13">
        <f t="shared" si="146"/>
        <v>6.8387330526248311</v>
      </c>
      <c r="R190" s="20"/>
      <c r="S190" s="13">
        <f t="shared" si="147"/>
        <v>6.8387330526248311</v>
      </c>
      <c r="T190" s="13">
        <f t="shared" si="148"/>
        <v>6.7857652266940267</v>
      </c>
      <c r="U190" s="13">
        <f t="shared" si="149"/>
        <v>6.7857652266940267</v>
      </c>
      <c r="V190" s="5">
        <f t="shared" si="150"/>
        <v>6.7857652266940267</v>
      </c>
      <c r="W190" s="5"/>
      <c r="X190" s="10">
        <f t="shared" si="197"/>
        <v>10</v>
      </c>
      <c r="Y190" s="12">
        <f t="shared" si="151"/>
        <v>9.941739140767611</v>
      </c>
      <c r="Z190" s="8">
        <f t="shared" si="152"/>
        <v>9.941739140767611</v>
      </c>
      <c r="AA190" s="13">
        <f t="shared" si="198"/>
        <v>9.8887713148368057</v>
      </c>
      <c r="AB190" s="5">
        <f t="shared" si="153"/>
        <v>9.8887713148368057</v>
      </c>
      <c r="AC190" s="5"/>
      <c r="AD190" s="16">
        <f t="shared" si="154"/>
        <v>0.52957143604973533</v>
      </c>
      <c r="AE190" s="10">
        <f t="shared" si="199"/>
        <v>0.50455807386480989</v>
      </c>
      <c r="AF190">
        <f t="shared" si="155"/>
        <v>0.50455807386480989</v>
      </c>
      <c r="AG190" s="13">
        <f t="shared" si="156"/>
        <v>0.45752589830549867</v>
      </c>
      <c r="AH190" s="13"/>
      <c r="AI190" s="14">
        <f t="shared" si="157"/>
        <v>44.1</v>
      </c>
      <c r="AJ190" s="4">
        <f t="shared" si="158"/>
        <v>44.1</v>
      </c>
      <c r="AK190" s="4">
        <f t="shared" si="159"/>
        <v>46.800000000000004</v>
      </c>
      <c r="AL190" s="15">
        <f t="shared" si="160"/>
        <v>43.894382366459503</v>
      </c>
      <c r="AM190" s="7">
        <f t="shared" si="161"/>
        <v>44.132837563106264</v>
      </c>
      <c r="AN190" s="7">
        <f t="shared" si="213"/>
        <v>43.894382366459503</v>
      </c>
      <c r="AO190" s="15">
        <f t="shared" si="162"/>
        <v>43.894382366459503</v>
      </c>
      <c r="AP190" s="17">
        <f t="shared" si="163"/>
        <v>43.841414540528696</v>
      </c>
      <c r="AQ190" s="15">
        <f t="shared" si="164"/>
        <v>43.841414540528696</v>
      </c>
      <c r="AR190" s="15">
        <f t="shared" si="165"/>
        <v>43.841414540528696</v>
      </c>
      <c r="AS190" s="15"/>
      <c r="AT190" s="12">
        <f t="shared" si="200"/>
        <v>126.90000000000003</v>
      </c>
      <c r="AU190" s="12">
        <f t="shared" si="166"/>
        <v>117.38815384116873</v>
      </c>
      <c r="AV190" s="12">
        <f t="shared" si="167"/>
        <v>117.38815384116873</v>
      </c>
      <c r="AW190" s="12">
        <f t="shared" si="168"/>
        <v>117.38815384116873</v>
      </c>
      <c r="AX190" s="8"/>
      <c r="AY190" s="13">
        <f>INDEX(Klima!$B$1:$E$520,MATCH(Vandbalance!$F190,Klima!$B$1:$B$520,0),MATCH(Vandbalance!$AY$11,Klima!$B$1:$E$1,0))</f>
        <v>0.06</v>
      </c>
      <c r="AZ190" s="13">
        <f t="shared" si="201"/>
        <v>-0.06</v>
      </c>
      <c r="BA190" s="13">
        <f t="shared" si="169"/>
        <v>0</v>
      </c>
      <c r="BC190" s="16">
        <f>INDEX(Klima!$B$1:$E$520,MATCH(Vandbalance!$F190,Klima!$B$1:$B$520,0),MATCH($BC$11,Klima!$B$1:$E$1,0))</f>
        <v>0.10000000149011599</v>
      </c>
      <c r="BD190" s="16"/>
      <c r="BE190" s="16">
        <f t="shared" si="170"/>
        <v>5.2967825930804797E-2</v>
      </c>
      <c r="BF190" s="16">
        <f t="shared" si="171"/>
        <v>4.7032175559311197E-2</v>
      </c>
      <c r="BG190" s="16">
        <f t="shared" si="214"/>
        <v>4.7032175559311197E-2</v>
      </c>
      <c r="BH190" s="16">
        <f t="shared" si="173"/>
        <v>0</v>
      </c>
      <c r="BI190" s="2"/>
      <c r="BJ190" s="16">
        <f t="shared" si="174"/>
        <v>5.2967825930804797E-2</v>
      </c>
      <c r="BK190" s="5">
        <f t="shared" si="202"/>
        <v>9.9487708890090722</v>
      </c>
      <c r="BL190" s="5">
        <f t="shared" si="175"/>
        <v>9.9487708890090722</v>
      </c>
      <c r="BM190" s="5">
        <f t="shared" si="176"/>
        <v>151.3407970668606</v>
      </c>
      <c r="BN190" s="5">
        <f t="shared" si="203"/>
        <v>7.0317482414620379E-3</v>
      </c>
      <c r="BO190" s="5">
        <f t="shared" si="177"/>
        <v>161.28253620762823</v>
      </c>
      <c r="BP190" s="5">
        <f t="shared" si="178"/>
        <v>9.9487708890090722</v>
      </c>
      <c r="BQ190" s="5"/>
      <c r="BR190" s="16">
        <f t="shared" si="179"/>
        <v>4.7032175559311197E-2</v>
      </c>
      <c r="BS190" s="5">
        <f t="shared" si="180"/>
        <v>4.7032175559311197E-2</v>
      </c>
      <c r="BT190" s="5"/>
      <c r="BU190" s="13">
        <f t="shared" si="181"/>
        <v>0</v>
      </c>
      <c r="BV190" s="5">
        <f t="shared" si="182"/>
        <v>0</v>
      </c>
      <c r="BW190" s="5"/>
      <c r="BX190" s="13">
        <f t="shared" si="183"/>
        <v>4.7032175559311197E-2</v>
      </c>
      <c r="BY190" s="5"/>
      <c r="BZ190" s="16">
        <f t="shared" si="184"/>
        <v>0</v>
      </c>
      <c r="CA190" s="16"/>
      <c r="CB190" s="29">
        <f t="shared" si="185"/>
        <v>0</v>
      </c>
      <c r="CC190" s="28">
        <f t="shared" si="186"/>
        <v>6.7857652266940267</v>
      </c>
      <c r="CD190" s="28"/>
      <c r="CE190" s="16">
        <f t="shared" si="187"/>
        <v>0</v>
      </c>
      <c r="CF190" s="31">
        <f t="shared" si="188"/>
        <v>43.841414540528696</v>
      </c>
      <c r="CG190" s="20"/>
      <c r="CH190" s="16">
        <f t="shared" si="189"/>
        <v>0</v>
      </c>
      <c r="CI190" s="2">
        <f t="shared" si="204"/>
        <v>0</v>
      </c>
      <c r="CJ190" s="5"/>
      <c r="CK190" s="13">
        <f t="shared" si="190"/>
        <v>0.10000000149011599</v>
      </c>
      <c r="CL190" s="13"/>
      <c r="CM190" s="13">
        <f t="shared" si="205"/>
        <v>0</v>
      </c>
      <c r="CN190" s="5">
        <f t="shared" si="191"/>
        <v>0</v>
      </c>
      <c r="CO190" s="5">
        <f t="shared" si="192"/>
        <v>0</v>
      </c>
      <c r="CP190" s="5"/>
      <c r="CQ190" s="13">
        <f t="shared" si="206"/>
        <v>0</v>
      </c>
      <c r="CR190" s="5">
        <f t="shared" si="193"/>
        <v>0</v>
      </c>
      <c r="CS190" s="5">
        <f t="shared" si="194"/>
        <v>0</v>
      </c>
      <c r="CT190" s="5"/>
      <c r="CU190" t="e">
        <f>INDEX(Tilladeligt_underskud,MATCH('Afgrødemodel 1'!$AU$2,Konstanter!$A$75:$A$90,0),MATCH('Afgrødemodel 1'!M186,Konstanter!$B$73:$F$73,0))</f>
        <v>#N/A</v>
      </c>
      <c r="CV190" t="e">
        <f>INDEX(Utilladeligt_underskud,MATCH('Afgrødemodel 1'!$AU$2,Konstanter!$I$75:$I$90,0),MATCH('Afgrødemodel 1'!M186,Konstanter!$J$73:$N$73,0))</f>
        <v>#N/A</v>
      </c>
      <c r="CW190" t="e">
        <f t="shared" si="207"/>
        <v>#N/A</v>
      </c>
      <c r="CX190" t="e">
        <f t="shared" si="208"/>
        <v>#N/A</v>
      </c>
      <c r="CY190" s="8">
        <f t="shared" si="209"/>
        <v>0.25858545947130551</v>
      </c>
      <c r="CZ190" s="8">
        <f t="shared" si="210"/>
        <v>9.7704316183026094</v>
      </c>
      <c r="DA190" s="8">
        <f t="shared" si="211"/>
        <v>9.7704316183026094</v>
      </c>
    </row>
    <row r="191" spans="4:105" x14ac:dyDescent="0.2">
      <c r="D191" s="18">
        <f t="shared" si="212"/>
        <v>43368</v>
      </c>
      <c r="E191" s="18" t="str">
        <f>IF(G191=1,'Ark4'!$C$4,IF(G191=2,'Ark4'!$C$5,IF(G191=3,'Ark4'!$C$6,IF(G191=4,'Ark4'!$C$7,""))))</f>
        <v>Vinterhvede, efterår</v>
      </c>
      <c r="F191" s="8">
        <f t="shared" si="195"/>
        <v>43368</v>
      </c>
      <c r="G191" s="2">
        <f>IF(AND($D191&gt;='Ark4'!$D$4,Vandbalance!$D191&lt;='Ark4'!$E$4),1,IF(AND(Vandbalance!$D191&gt;='Ark4'!$D$5,Vandbalance!$D191&lt;='Ark4'!$E$5),2,IF(AND(Vandbalance!$D191&gt;='Ark4'!$D$6,Vandbalance!$D191&lt;='Ark4'!$E$6),3,IF(AND(Vandbalance!$D191&gt;='Ark4'!$D$7,Vandbalance!$D191&lt;='Ark4'!$E$7),4,""))))</f>
        <v>4</v>
      </c>
      <c r="H191" s="2">
        <f t="shared" si="196"/>
        <v>1.1395036438975432</v>
      </c>
      <c r="I191" s="2">
        <f>IF(G191=1,VLOOKUP($D191,'Afgrødemodel 1'!$AA$10:$AB$405,2,FALSE),IF(G191=2,VLOOKUP($D191,'Afgrødemodel 2'!$AA$10:$AB$405,2,FALSE),IF(G191=3,VLOOKUP($D191,'Afgrødemodel 3'!$AA$10:$AB$405,2,FALSE),IF(G191=4,VLOOKUP($D191,'Afgrødemodel 4'!$AA$10:$AB$405,2,FALSE),""))))</f>
        <v>1.1395036438975432</v>
      </c>
      <c r="J191" s="2">
        <f>IF(G191=1,VLOOKUP($D191,'Afgrødemodel 1'!$AH$10:$AJ$405,3,FALSE),IF(G191=2,VLOOKUP($D191,'Afgrødemodel 2'!$AH$10:$AJ$405,3,FALSE),IF(G191=3,VLOOKUP($D191,'Afgrødemodel 3'!$AH$10:$AJ$405,3,FALSE),IF(G191=4,VLOOKUP($D191,'Afgrødemodel 4'!$AH$10:$AJ$405,3,FALSE),0))))</f>
        <v>0</v>
      </c>
      <c r="K191" s="2">
        <f>IF(G191=1,VLOOKUP($D191,'Afgrødemodel 1'!$AQ$10:$AR$405,2,FALSE),IF(G191=2,VLOOKUP($D191,'Afgrødemodel 2'!$AQ$10:$AR$405,2,FALSE),IF(G191=3,VLOOKUP($D191,'Afgrødemodel 3'!$AQ$10:$AR$405,2,FALSE),IF(G191=4,VLOOKUP($D191,'Afgrødemodel 4'!$AQ$10:$AR$405,2,FALSE),0))))</f>
        <v>225</v>
      </c>
      <c r="L191">
        <f>IF('Afgrødemodel 1'!$BB$4=0,300,'Afgrødemodel 1'!$BB$4)</f>
        <v>300</v>
      </c>
      <c r="M191">
        <f>IF(G191=1,MIN('Afgrødemodel 1'!$AW$44,'Afgrødemodel 1'!$AW$48),IF(G191=2,MIN('Afgrødemodel 2'!$AW$44,'Afgrødemodel 2'!$AW$48),IF(G191=3,MIN('Afgrødemodel 3'!$AW$44,'Afgrødemodel 3'!$AW$48),IF(G191=4,MIN('Afgrødemodel 4'!$AW$44,'Afgrødemodel 4'!$AW$48),""))))</f>
        <v>900</v>
      </c>
      <c r="N191" s="13">
        <f t="shared" si="143"/>
        <v>6.8387330526248311</v>
      </c>
      <c r="O191" s="5">
        <f t="shared" si="144"/>
        <v>0</v>
      </c>
      <c r="P191" s="13">
        <f t="shared" si="145"/>
        <v>6.8387330526248311</v>
      </c>
      <c r="Q191" s="13">
        <f t="shared" si="146"/>
        <v>6.8387330526248311</v>
      </c>
      <c r="R191" s="20"/>
      <c r="S191" s="13">
        <f t="shared" si="147"/>
        <v>6.7857652266940267</v>
      </c>
      <c r="T191" s="13">
        <f t="shared" si="148"/>
        <v>6.7857652266940267</v>
      </c>
      <c r="U191" s="13">
        <f t="shared" si="149"/>
        <v>6.7857652266940267</v>
      </c>
      <c r="V191" s="5">
        <f t="shared" si="150"/>
        <v>6.7857652266940267</v>
      </c>
      <c r="W191" s="5"/>
      <c r="X191" s="10">
        <f t="shared" si="197"/>
        <v>10</v>
      </c>
      <c r="Y191" s="12">
        <f t="shared" si="151"/>
        <v>9.8887713148368057</v>
      </c>
      <c r="Z191" s="8">
        <f t="shared" si="152"/>
        <v>9.8887713148368057</v>
      </c>
      <c r="AA191" s="13">
        <f t="shared" si="198"/>
        <v>9.8887713148368057</v>
      </c>
      <c r="AB191" s="5">
        <f t="shared" si="153"/>
        <v>9.8887713148368057</v>
      </c>
      <c r="AC191" s="5"/>
      <c r="AD191" s="16">
        <f t="shared" si="154"/>
        <v>0.56975182194877161</v>
      </c>
      <c r="AE191" s="10">
        <f t="shared" si="199"/>
        <v>0.46752589830549868</v>
      </c>
      <c r="AF191">
        <f t="shared" si="155"/>
        <v>0.46752589830549868</v>
      </c>
      <c r="AG191" s="13">
        <f t="shared" si="156"/>
        <v>0.46752589830549868</v>
      </c>
      <c r="AH191" s="13"/>
      <c r="AI191" s="14">
        <f t="shared" si="157"/>
        <v>47.250000000000007</v>
      </c>
      <c r="AJ191" s="4">
        <f t="shared" si="158"/>
        <v>47.250000000000007</v>
      </c>
      <c r="AK191" s="4">
        <f t="shared" si="159"/>
        <v>49.500000000000007</v>
      </c>
      <c r="AL191" s="15">
        <f t="shared" si="160"/>
        <v>46.755304884103808</v>
      </c>
      <c r="AM191" s="7">
        <f t="shared" si="161"/>
        <v>46.972944150566462</v>
      </c>
      <c r="AN191" s="7">
        <f t="shared" si="213"/>
        <v>46.755304884103808</v>
      </c>
      <c r="AO191" s="15">
        <f t="shared" si="162"/>
        <v>46.755304884103808</v>
      </c>
      <c r="AP191" s="17">
        <f t="shared" si="163"/>
        <v>46.755304884103808</v>
      </c>
      <c r="AQ191" s="15">
        <f t="shared" si="164"/>
        <v>46.755304884103808</v>
      </c>
      <c r="AR191" s="15">
        <f t="shared" si="165"/>
        <v>46.755304884103808</v>
      </c>
      <c r="AS191" s="15"/>
      <c r="AT191" s="12">
        <f t="shared" si="200"/>
        <v>123.75000000000003</v>
      </c>
      <c r="AU191" s="12">
        <f t="shared" si="166"/>
        <v>114.47426349759363</v>
      </c>
      <c r="AV191" s="12">
        <f t="shared" si="167"/>
        <v>114.47426349759364</v>
      </c>
      <c r="AW191" s="12">
        <f t="shared" si="168"/>
        <v>114.47426349759364</v>
      </c>
      <c r="AX191" s="8"/>
      <c r="AY191" s="13">
        <f>INDEX(Klima!$B$1:$E$520,MATCH(Vandbalance!$F191,Klima!$B$1:$B$520,0),MATCH(Vandbalance!$AY$11,Klima!$B$1:$E$1,0))</f>
        <v>0.01</v>
      </c>
      <c r="AZ191" s="13">
        <f t="shared" si="201"/>
        <v>-0.01</v>
      </c>
      <c r="BA191" s="13">
        <f t="shared" si="169"/>
        <v>0</v>
      </c>
      <c r="BC191" s="16">
        <f>INDEX(Klima!$B$1:$E$520,MATCH(Vandbalance!$F191,Klima!$B$1:$B$520,0),MATCH($BC$11,Klima!$B$1:$E$1,0))</f>
        <v>0</v>
      </c>
      <c r="BD191" s="16"/>
      <c r="BE191" s="16">
        <f t="shared" si="170"/>
        <v>0</v>
      </c>
      <c r="BF191" s="16">
        <f t="shared" si="171"/>
        <v>0</v>
      </c>
      <c r="BG191" s="16">
        <f t="shared" si="214"/>
        <v>0</v>
      </c>
      <c r="BH191" s="16">
        <f t="shared" si="173"/>
        <v>0</v>
      </c>
      <c r="BI191" s="2"/>
      <c r="BJ191" s="16">
        <f t="shared" si="174"/>
        <v>0</v>
      </c>
      <c r="BK191" s="5">
        <f t="shared" si="202"/>
        <v>9.8887713148368057</v>
      </c>
      <c r="BL191" s="5">
        <f t="shared" si="175"/>
        <v>9.8887713148368057</v>
      </c>
      <c r="BM191" s="5">
        <f t="shared" si="176"/>
        <v>151.34079706686063</v>
      </c>
      <c r="BN191" s="5">
        <f t="shared" si="203"/>
        <v>0</v>
      </c>
      <c r="BO191" s="5">
        <f t="shared" si="177"/>
        <v>161.22956838169745</v>
      </c>
      <c r="BP191" s="5">
        <f t="shared" si="178"/>
        <v>9.8887713148368057</v>
      </c>
      <c r="BQ191" s="5"/>
      <c r="BR191" s="16">
        <f t="shared" si="179"/>
        <v>0</v>
      </c>
      <c r="BS191" s="5">
        <f t="shared" si="180"/>
        <v>0</v>
      </c>
      <c r="BT191" s="5"/>
      <c r="BU191" s="13">
        <f t="shared" si="181"/>
        <v>0</v>
      </c>
      <c r="BV191" s="5">
        <f t="shared" si="182"/>
        <v>0</v>
      </c>
      <c r="BW191" s="5"/>
      <c r="BX191" s="13">
        <f t="shared" si="183"/>
        <v>0</v>
      </c>
      <c r="BY191" s="5"/>
      <c r="BZ191" s="16">
        <f t="shared" si="184"/>
        <v>0</v>
      </c>
      <c r="CA191" s="16"/>
      <c r="CB191" s="29">
        <f t="shared" si="185"/>
        <v>0</v>
      </c>
      <c r="CC191" s="28">
        <f t="shared" si="186"/>
        <v>6.7857652266940267</v>
      </c>
      <c r="CD191" s="28"/>
      <c r="CE191" s="16">
        <f t="shared" si="187"/>
        <v>0</v>
      </c>
      <c r="CF191" s="31">
        <f t="shared" si="188"/>
        <v>46.755304884103808</v>
      </c>
      <c r="CG191" s="20"/>
      <c r="CH191" s="16">
        <f t="shared" si="189"/>
        <v>0</v>
      </c>
      <c r="CI191" s="2">
        <f t="shared" si="204"/>
        <v>0</v>
      </c>
      <c r="CJ191" s="5"/>
      <c r="CK191" s="13">
        <f t="shared" si="190"/>
        <v>0</v>
      </c>
      <c r="CL191" s="13"/>
      <c r="CM191" s="13">
        <f t="shared" si="205"/>
        <v>0</v>
      </c>
      <c r="CN191" s="5">
        <f t="shared" si="191"/>
        <v>0</v>
      </c>
      <c r="CO191" s="5">
        <f t="shared" si="192"/>
        <v>0</v>
      </c>
      <c r="CP191" s="5"/>
      <c r="CQ191" s="13">
        <f t="shared" si="206"/>
        <v>0</v>
      </c>
      <c r="CR191" s="5">
        <f t="shared" si="193"/>
        <v>0</v>
      </c>
      <c r="CS191" s="5">
        <f t="shared" si="194"/>
        <v>0</v>
      </c>
      <c r="CT191" s="5"/>
      <c r="CU191" t="e">
        <f>INDEX(Tilladeligt_underskud,MATCH('Afgrødemodel 1'!$AU$2,Konstanter!$A$75:$A$90,0),MATCH('Afgrødemodel 1'!M187,Konstanter!$B$73:$F$73,0))</f>
        <v>#N/A</v>
      </c>
      <c r="CV191" t="e">
        <f>INDEX(Utilladeligt_underskud,MATCH('Afgrødemodel 1'!$AU$2,Konstanter!$I$75:$I$90,0),MATCH('Afgrødemodel 1'!M187,Konstanter!$J$73:$N$73,0))</f>
        <v>#N/A</v>
      </c>
      <c r="CW191" t="e">
        <f t="shared" si="207"/>
        <v>#N/A</v>
      </c>
      <c r="CX191" t="e">
        <f t="shared" si="208"/>
        <v>#N/A</v>
      </c>
      <c r="CY191" s="8">
        <f t="shared" si="209"/>
        <v>0.49469511589619941</v>
      </c>
      <c r="CZ191" s="8">
        <f t="shared" si="210"/>
        <v>9.770431618302581</v>
      </c>
      <c r="DA191" s="8">
        <f t="shared" si="211"/>
        <v>9.770431618302581</v>
      </c>
    </row>
    <row r="192" spans="4:105" x14ac:dyDescent="0.2">
      <c r="D192" s="18">
        <f t="shared" si="212"/>
        <v>43369</v>
      </c>
      <c r="E192" s="18" t="str">
        <f>IF(G192=1,'Ark4'!$C$4,IF(G192=2,'Ark4'!$C$5,IF(G192=3,'Ark4'!$C$6,IF(G192=4,'Ark4'!$C$7,""))))</f>
        <v>Vinterhvede, efterår</v>
      </c>
      <c r="F192" s="8">
        <f t="shared" si="195"/>
        <v>43369</v>
      </c>
      <c r="G192" s="2">
        <f>IF(AND($D192&gt;='Ark4'!$D$4,Vandbalance!$D192&lt;='Ark4'!$E$4),1,IF(AND(Vandbalance!$D192&gt;='Ark4'!$D$5,Vandbalance!$D192&lt;='Ark4'!$E$5),2,IF(AND(Vandbalance!$D192&gt;='Ark4'!$D$6,Vandbalance!$D192&lt;='Ark4'!$E$6),3,IF(AND(Vandbalance!$D192&gt;='Ark4'!$D$7,Vandbalance!$D192&lt;='Ark4'!$E$7),4,""))))</f>
        <v>4</v>
      </c>
      <c r="H192" s="2">
        <f t="shared" si="196"/>
        <v>1.2643866000954165</v>
      </c>
      <c r="I192" s="2">
        <f>IF(G192=1,VLOOKUP($D192,'Afgrødemodel 1'!$AA$10:$AB$405,2,FALSE),IF(G192=2,VLOOKUP($D192,'Afgrødemodel 2'!$AA$10:$AB$405,2,FALSE),IF(G192=3,VLOOKUP($D192,'Afgrødemodel 3'!$AA$10:$AB$405,2,FALSE),IF(G192=4,VLOOKUP($D192,'Afgrødemodel 4'!$AA$10:$AB$405,2,FALSE),""))))</f>
        <v>1.2643866000954165</v>
      </c>
      <c r="J192" s="2">
        <f>IF(G192=1,VLOOKUP($D192,'Afgrødemodel 1'!$AH$10:$AJ$405,3,FALSE),IF(G192=2,VLOOKUP($D192,'Afgrødemodel 2'!$AH$10:$AJ$405,3,FALSE),IF(G192=3,VLOOKUP($D192,'Afgrødemodel 3'!$AH$10:$AJ$405,3,FALSE),IF(G192=4,VLOOKUP($D192,'Afgrødemodel 4'!$AH$10:$AJ$405,3,FALSE),0))))</f>
        <v>0</v>
      </c>
      <c r="K192" s="2">
        <f>IF(G192=1,VLOOKUP($D192,'Afgrødemodel 1'!$AQ$10:$AR$405,2,FALSE),IF(G192=2,VLOOKUP($D192,'Afgrødemodel 2'!$AQ$10:$AR$405,2,FALSE),IF(G192=3,VLOOKUP($D192,'Afgrødemodel 3'!$AQ$10:$AR$405,2,FALSE),IF(G192=4,VLOOKUP($D192,'Afgrødemodel 4'!$AQ$10:$AR$405,2,FALSE),0))))</f>
        <v>240</v>
      </c>
      <c r="L192">
        <f>IF('Afgrødemodel 1'!$BB$4=0,300,'Afgrødemodel 1'!$BB$4)</f>
        <v>300</v>
      </c>
      <c r="M192">
        <f>IF(G192=1,MIN('Afgrødemodel 1'!$AW$44,'Afgrødemodel 1'!$AW$48),IF(G192=2,MIN('Afgrødemodel 2'!$AW$44,'Afgrødemodel 2'!$AW$48),IF(G192=3,MIN('Afgrødemodel 3'!$AW$44,'Afgrødemodel 3'!$AW$48),IF(G192=4,MIN('Afgrødemodel 4'!$AW$44,'Afgrødemodel 4'!$AW$48),""))))</f>
        <v>900</v>
      </c>
      <c r="N192" s="13">
        <f t="shared" si="143"/>
        <v>6.8387330526248311</v>
      </c>
      <c r="O192" s="5">
        <f t="shared" si="144"/>
        <v>0.96850192161338933</v>
      </c>
      <c r="P192" s="13">
        <f t="shared" si="145"/>
        <v>7.8072349742382201</v>
      </c>
      <c r="Q192" s="13">
        <f t="shared" si="146"/>
        <v>7.8072349742382201</v>
      </c>
      <c r="R192" s="20"/>
      <c r="S192" s="13">
        <f t="shared" si="147"/>
        <v>6.7857652266940267</v>
      </c>
      <c r="T192" s="13">
        <f t="shared" si="148"/>
        <v>7.7542671483074166</v>
      </c>
      <c r="U192" s="13">
        <f t="shared" si="149"/>
        <v>7.7542671483074166</v>
      </c>
      <c r="V192" s="5">
        <f t="shared" si="150"/>
        <v>7.7542671483074166</v>
      </c>
      <c r="W192" s="5"/>
      <c r="X192" s="10">
        <f t="shared" si="197"/>
        <v>10</v>
      </c>
      <c r="Y192" s="12">
        <f t="shared" si="151"/>
        <v>10</v>
      </c>
      <c r="Z192" s="8">
        <f t="shared" si="152"/>
        <v>10.904103913094596</v>
      </c>
      <c r="AA192" s="13">
        <f t="shared" si="198"/>
        <v>9.9531693233555991</v>
      </c>
      <c r="AB192" s="5">
        <f t="shared" si="153"/>
        <v>9.9531693233555991</v>
      </c>
      <c r="AC192" s="5"/>
      <c r="AD192" s="16">
        <f t="shared" si="154"/>
        <v>0.63219330004770824</v>
      </c>
      <c r="AE192" s="10">
        <f t="shared" si="199"/>
        <v>0.63219330004770824</v>
      </c>
      <c r="AF192">
        <f t="shared" si="155"/>
        <v>1.6475258983054986</v>
      </c>
      <c r="AG192" s="13">
        <f t="shared" si="156"/>
        <v>0.57902397520199322</v>
      </c>
      <c r="AH192" s="13"/>
      <c r="AI192" s="14">
        <f t="shared" si="157"/>
        <v>50.400000000000006</v>
      </c>
      <c r="AJ192" s="4">
        <f t="shared" si="158"/>
        <v>50.400000000000006</v>
      </c>
      <c r="AK192" s="4">
        <f t="shared" si="159"/>
        <v>52.2</v>
      </c>
      <c r="AL192" s="15">
        <f t="shared" si="160"/>
        <v>49.669195227678919</v>
      </c>
      <c r="AM192" s="7">
        <f t="shared" si="161"/>
        <v>49.872325209710723</v>
      </c>
      <c r="AN192" s="7">
        <f t="shared" si="213"/>
        <v>49.669195227678919</v>
      </c>
      <c r="AO192" s="15">
        <f t="shared" si="162"/>
        <v>50.684527825936712</v>
      </c>
      <c r="AP192" s="17">
        <f t="shared" si="163"/>
        <v>50.637697149292308</v>
      </c>
      <c r="AQ192" s="15">
        <f t="shared" si="164"/>
        <v>50.637697149292308</v>
      </c>
      <c r="AR192" s="15">
        <f t="shared" si="165"/>
        <v>50.444370134534566</v>
      </c>
      <c r="AS192" s="15"/>
      <c r="AT192" s="12">
        <f t="shared" si="200"/>
        <v>120.60000000000002</v>
      </c>
      <c r="AU192" s="12">
        <f t="shared" si="166"/>
        <v>111.56037315401852</v>
      </c>
      <c r="AV192" s="12">
        <f t="shared" si="167"/>
        <v>111.56037315401852</v>
      </c>
      <c r="AW192" s="12">
        <f t="shared" si="168"/>
        <v>111.75370016877626</v>
      </c>
      <c r="AX192" s="8"/>
      <c r="AY192" s="13">
        <f>INDEX(Klima!$B$1:$E$520,MATCH(Vandbalance!$F192,Klima!$B$1:$B$520,0),MATCH(Vandbalance!$AY$11,Klima!$B$1:$E$1,0))</f>
        <v>1.18</v>
      </c>
      <c r="AZ192" s="13">
        <f t="shared" si="201"/>
        <v>-1.18</v>
      </c>
      <c r="BA192" s="13">
        <f t="shared" si="169"/>
        <v>1.0153325982577903</v>
      </c>
      <c r="BC192" s="16">
        <f>INDEX(Klima!$B$1:$E$520,MATCH(Vandbalance!$F192,Klima!$B$1:$B$520,0),MATCH($BC$11,Klima!$B$1:$E$1,0))</f>
        <v>0.10000000149011599</v>
      </c>
      <c r="BD192" s="16"/>
      <c r="BE192" s="16">
        <f t="shared" si="170"/>
        <v>4.6830676644400999E-2</v>
      </c>
      <c r="BF192" s="16">
        <f t="shared" si="171"/>
        <v>5.3169324845715002E-2</v>
      </c>
      <c r="BG192" s="16">
        <f t="shared" si="214"/>
        <v>5.3169324845715002E-2</v>
      </c>
      <c r="BH192" s="16">
        <f t="shared" si="173"/>
        <v>0</v>
      </c>
      <c r="BI192" s="2"/>
      <c r="BJ192" s="16">
        <f t="shared" si="174"/>
        <v>4.6830676644400999E-2</v>
      </c>
      <c r="BK192" s="5">
        <f t="shared" si="202"/>
        <v>10.00625415063908</v>
      </c>
      <c r="BL192" s="5">
        <f t="shared" si="175"/>
        <v>10.00625415063908</v>
      </c>
      <c r="BM192" s="5">
        <f t="shared" si="176"/>
        <v>152.24490097995522</v>
      </c>
      <c r="BN192" s="5">
        <f t="shared" si="203"/>
        <v>6.2541506390799391E-3</v>
      </c>
      <c r="BO192" s="5">
        <f t="shared" si="177"/>
        <v>162.24490097995522</v>
      </c>
      <c r="BP192" s="5">
        <f t="shared" si="178"/>
        <v>10.00625415063908</v>
      </c>
      <c r="BQ192" s="5"/>
      <c r="BR192" s="16">
        <f t="shared" si="179"/>
        <v>5.3169324845715002E-2</v>
      </c>
      <c r="BS192" s="5">
        <f t="shared" si="180"/>
        <v>5.3169324845715002E-2</v>
      </c>
      <c r="BT192" s="5"/>
      <c r="BU192" s="13">
        <f t="shared" si="181"/>
        <v>0</v>
      </c>
      <c r="BV192" s="5">
        <f t="shared" si="182"/>
        <v>0</v>
      </c>
      <c r="BW192" s="5"/>
      <c r="BX192" s="13">
        <f t="shared" si="183"/>
        <v>5.3169324845715002E-2</v>
      </c>
      <c r="BY192" s="5"/>
      <c r="BZ192" s="16">
        <f t="shared" si="184"/>
        <v>0</v>
      </c>
      <c r="CA192" s="16"/>
      <c r="CB192" s="29">
        <f t="shared" si="185"/>
        <v>0</v>
      </c>
      <c r="CC192" s="28">
        <f t="shared" si="186"/>
        <v>7.7542671483074166</v>
      </c>
      <c r="CD192" s="28"/>
      <c r="CE192" s="16">
        <f t="shared" si="187"/>
        <v>0</v>
      </c>
      <c r="CF192" s="31">
        <f t="shared" si="188"/>
        <v>50.400000000000006</v>
      </c>
      <c r="CG192" s="20"/>
      <c r="CH192" s="16">
        <f t="shared" si="189"/>
        <v>0</v>
      </c>
      <c r="CI192" s="2">
        <f t="shared" si="204"/>
        <v>0</v>
      </c>
      <c r="CJ192" s="5"/>
      <c r="CK192" s="13">
        <f t="shared" si="190"/>
        <v>0.10000000149011601</v>
      </c>
      <c r="CL192" s="13"/>
      <c r="CM192" s="13">
        <f t="shared" si="205"/>
        <v>0.19332701475773886</v>
      </c>
      <c r="CN192" s="5">
        <f t="shared" si="191"/>
        <v>0.2376971492923019</v>
      </c>
      <c r="CO192" s="5">
        <f t="shared" si="192"/>
        <v>0.19332701475773886</v>
      </c>
      <c r="CP192" s="5"/>
      <c r="CQ192" s="13">
        <f t="shared" si="206"/>
        <v>0</v>
      </c>
      <c r="CR192" s="5">
        <f t="shared" si="193"/>
        <v>0</v>
      </c>
      <c r="CS192" s="5">
        <f t="shared" si="194"/>
        <v>0</v>
      </c>
      <c r="CT192" s="5"/>
      <c r="CU192" t="e">
        <f>INDEX(Tilladeligt_underskud,MATCH('Afgrødemodel 1'!$AU$2,Konstanter!$A$75:$A$90,0),MATCH('Afgrødemodel 1'!M188,Konstanter!$B$73:$F$73,0))</f>
        <v>#N/A</v>
      </c>
      <c r="CV192" t="e">
        <f>INDEX(Utilladeligt_underskud,MATCH('Afgrødemodel 1'!$AU$2,Konstanter!$I$75:$I$90,0),MATCH('Afgrødemodel 1'!M188,Konstanter!$J$73:$N$73,0))</f>
        <v>#N/A</v>
      </c>
      <c r="CW192" t="e">
        <f t="shared" si="207"/>
        <v>#N/A</v>
      </c>
      <c r="CX192" t="e">
        <f t="shared" si="208"/>
        <v>#N/A</v>
      </c>
      <c r="CY192" s="8">
        <f t="shared" si="209"/>
        <v>-4.4370134534560179E-2</v>
      </c>
      <c r="CZ192" s="8">
        <f t="shared" si="210"/>
        <v>8.8462998312237744</v>
      </c>
      <c r="DA192" s="8">
        <f t="shared" si="211"/>
        <v>8.8019296966892</v>
      </c>
    </row>
    <row r="193" spans="4:105" x14ac:dyDescent="0.2">
      <c r="D193" s="18">
        <f t="shared" si="212"/>
        <v>43370</v>
      </c>
      <c r="E193" s="18" t="str">
        <f>IF(G193=1,'Ark4'!$C$4,IF(G193=2,'Ark4'!$C$5,IF(G193=3,'Ark4'!$C$6,IF(G193=4,'Ark4'!$C$7,""))))</f>
        <v>Vinterhvede, efterår</v>
      </c>
      <c r="F193" s="8">
        <f t="shared" si="195"/>
        <v>43370</v>
      </c>
      <c r="G193" s="2">
        <f>IF(AND($D193&gt;='Ark4'!$D$4,Vandbalance!$D193&lt;='Ark4'!$E$4),1,IF(AND(Vandbalance!$D193&gt;='Ark4'!$D$5,Vandbalance!$D193&lt;='Ark4'!$E$5),2,IF(AND(Vandbalance!$D193&gt;='Ark4'!$D$6,Vandbalance!$D193&lt;='Ark4'!$E$6),3,IF(AND(Vandbalance!$D193&gt;='Ark4'!$D$7,Vandbalance!$D193&lt;='Ark4'!$E$7),4,""))))</f>
        <v>4</v>
      </c>
      <c r="H193" s="2">
        <f t="shared" si="196"/>
        <v>1.409534582362403</v>
      </c>
      <c r="I193" s="2">
        <f>IF(G193=1,VLOOKUP($D193,'Afgrødemodel 1'!$AA$10:$AB$405,2,FALSE),IF(G193=2,VLOOKUP($D193,'Afgrødemodel 2'!$AA$10:$AB$405,2,FALSE),IF(G193=3,VLOOKUP($D193,'Afgrødemodel 3'!$AA$10:$AB$405,2,FALSE),IF(G193=4,VLOOKUP($D193,'Afgrødemodel 4'!$AA$10:$AB$405,2,FALSE),""))))</f>
        <v>1.409534582362403</v>
      </c>
      <c r="J193" s="2">
        <f>IF(G193=1,VLOOKUP($D193,'Afgrødemodel 1'!$AH$10:$AJ$405,3,FALSE),IF(G193=2,VLOOKUP($D193,'Afgrødemodel 2'!$AH$10:$AJ$405,3,FALSE),IF(G193=3,VLOOKUP($D193,'Afgrødemodel 3'!$AH$10:$AJ$405,3,FALSE),IF(G193=4,VLOOKUP($D193,'Afgrødemodel 4'!$AH$10:$AJ$405,3,FALSE),0))))</f>
        <v>0</v>
      </c>
      <c r="K193" s="2">
        <f>IF(G193=1,VLOOKUP($D193,'Afgrødemodel 1'!$AQ$10:$AR$405,2,FALSE),IF(G193=2,VLOOKUP($D193,'Afgrødemodel 2'!$AQ$10:$AR$405,2,FALSE),IF(G193=3,VLOOKUP($D193,'Afgrødemodel 3'!$AQ$10:$AR$405,2,FALSE),IF(G193=4,VLOOKUP($D193,'Afgrødemodel 4'!$AQ$10:$AR$405,2,FALSE),0))))</f>
        <v>255</v>
      </c>
      <c r="L193">
        <f>IF('Afgrødemodel 1'!$BB$4=0,300,'Afgrødemodel 1'!$BB$4)</f>
        <v>300</v>
      </c>
      <c r="M193">
        <f>IF(G193=1,MIN('Afgrødemodel 1'!$AW$44,'Afgrødemodel 1'!$AW$48),IF(G193=2,MIN('Afgrødemodel 2'!$AW$44,'Afgrødemodel 2'!$AW$48),IF(G193=3,MIN('Afgrødemodel 3'!$AW$44,'Afgrødemodel 3'!$AW$48),IF(G193=4,MIN('Afgrødemodel 4'!$AW$44,'Afgrødemodel 4'!$AW$48),""))))</f>
        <v>900</v>
      </c>
      <c r="N193" s="13">
        <f t="shared" si="143"/>
        <v>7.8072349742382201</v>
      </c>
      <c r="O193" s="5">
        <f t="shared" si="144"/>
        <v>1.3318856630295042E-3</v>
      </c>
      <c r="P193" s="13">
        <f t="shared" si="145"/>
        <v>7.8085668599012497</v>
      </c>
      <c r="Q193" s="13">
        <f t="shared" si="146"/>
        <v>7.8085668599012497</v>
      </c>
      <c r="R193" s="20"/>
      <c r="S193" s="13">
        <f t="shared" si="147"/>
        <v>7.7542671483074166</v>
      </c>
      <c r="T193" s="13">
        <f t="shared" si="148"/>
        <v>7.7555990339704461</v>
      </c>
      <c r="U193" s="13">
        <f t="shared" si="149"/>
        <v>7.7555990339704461</v>
      </c>
      <c r="V193" s="5">
        <f t="shared" si="150"/>
        <v>7.7555990339704461</v>
      </c>
      <c r="W193" s="5"/>
      <c r="X193" s="10">
        <f t="shared" si="197"/>
        <v>10</v>
      </c>
      <c r="Y193" s="12">
        <f t="shared" si="151"/>
        <v>9.9974260073763901</v>
      </c>
      <c r="Z193" s="8">
        <f t="shared" si="152"/>
        <v>9.9974260073763901</v>
      </c>
      <c r="AA193" s="13">
        <f t="shared" si="198"/>
        <v>9.9545012090186287</v>
      </c>
      <c r="AB193" s="5">
        <f t="shared" si="153"/>
        <v>9.9545012090186287</v>
      </c>
      <c r="AC193" s="5"/>
      <c r="AD193" s="16">
        <f t="shared" si="154"/>
        <v>0.70476729118120152</v>
      </c>
      <c r="AE193" s="10">
        <f t="shared" si="199"/>
        <v>0.70476729118120152</v>
      </c>
      <c r="AF193">
        <f t="shared" si="155"/>
        <v>0.74902397520199326</v>
      </c>
      <c r="AG193" s="13">
        <f t="shared" si="156"/>
        <v>0.6476920880488477</v>
      </c>
      <c r="AH193" s="13"/>
      <c r="AI193" s="14">
        <f t="shared" si="157"/>
        <v>53.550000000000004</v>
      </c>
      <c r="AJ193" s="4">
        <f t="shared" si="158"/>
        <v>53.550000000000004</v>
      </c>
      <c r="AK193" s="4">
        <f t="shared" si="159"/>
        <v>54.900000000000006</v>
      </c>
      <c r="AL193" s="15">
        <f t="shared" si="160"/>
        <v>53.363310064316032</v>
      </c>
      <c r="AM193" s="7">
        <f t="shared" si="161"/>
        <v>53.597143267942975</v>
      </c>
      <c r="AN193" s="7">
        <f t="shared" si="213"/>
        <v>53.363310064316032</v>
      </c>
      <c r="AO193" s="15">
        <f t="shared" si="162"/>
        <v>53.407566748336826</v>
      </c>
      <c r="AP193" s="17">
        <f t="shared" si="163"/>
        <v>53.364641949979067</v>
      </c>
      <c r="AQ193" s="15">
        <f t="shared" si="164"/>
        <v>53.364641949979067</v>
      </c>
      <c r="AR193" s="15">
        <f t="shared" si="165"/>
        <v>53.364641949979067</v>
      </c>
      <c r="AS193" s="15"/>
      <c r="AT193" s="12">
        <f t="shared" si="200"/>
        <v>117.45000000000002</v>
      </c>
      <c r="AU193" s="12">
        <f t="shared" si="166"/>
        <v>108.83476023899479</v>
      </c>
      <c r="AV193" s="12">
        <f t="shared" si="167"/>
        <v>108.83476023899479</v>
      </c>
      <c r="AW193" s="12">
        <f t="shared" si="168"/>
        <v>108.83476023899479</v>
      </c>
      <c r="AX193" s="8"/>
      <c r="AY193" s="13">
        <f>INDEX(Klima!$B$1:$E$520,MATCH(Vandbalance!$F193,Klima!$B$1:$B$520,0),MATCH(Vandbalance!$AY$11,Klima!$B$1:$E$1,0))</f>
        <v>0.17</v>
      </c>
      <c r="AZ193" s="13">
        <f t="shared" si="201"/>
        <v>-0.17</v>
      </c>
      <c r="BA193" s="13">
        <f t="shared" si="169"/>
        <v>4.425668402079172E-2</v>
      </c>
      <c r="BC193" s="16">
        <f>INDEX(Klima!$B$1:$E$520,MATCH(Vandbalance!$F193,Klima!$B$1:$B$520,0),MATCH($BC$11,Klima!$B$1:$E$1,0))</f>
        <v>0.10000000149011599</v>
      </c>
      <c r="BD193" s="16"/>
      <c r="BE193" s="16">
        <f t="shared" si="170"/>
        <v>4.2924798357762216E-2</v>
      </c>
      <c r="BF193" s="16">
        <f t="shared" si="171"/>
        <v>5.7075203132353786E-2</v>
      </c>
      <c r="BG193" s="16">
        <f t="shared" si="214"/>
        <v>5.7075203132353786E-2</v>
      </c>
      <c r="BH193" s="16">
        <f t="shared" si="173"/>
        <v>0</v>
      </c>
      <c r="BI193" s="2"/>
      <c r="BJ193" s="16">
        <f t="shared" si="174"/>
        <v>4.2924798357762216E-2</v>
      </c>
      <c r="BK193" s="5">
        <f t="shared" si="202"/>
        <v>10.003158535161971</v>
      </c>
      <c r="BL193" s="5">
        <f t="shared" si="175"/>
        <v>10.003158535161971</v>
      </c>
      <c r="BM193" s="5">
        <f t="shared" si="176"/>
        <v>152.24490097995522</v>
      </c>
      <c r="BN193" s="5">
        <f t="shared" si="203"/>
        <v>5.7325277855807466E-3</v>
      </c>
      <c r="BO193" s="5">
        <f t="shared" si="177"/>
        <v>162.24232698733161</v>
      </c>
      <c r="BP193" s="5">
        <f t="shared" si="178"/>
        <v>10.003158535161971</v>
      </c>
      <c r="BQ193" s="5"/>
      <c r="BR193" s="16">
        <f t="shared" si="179"/>
        <v>5.7075203132353786E-2</v>
      </c>
      <c r="BS193" s="5">
        <f t="shared" si="180"/>
        <v>5.7075203132353786E-2</v>
      </c>
      <c r="BT193" s="5"/>
      <c r="BU193" s="13">
        <f t="shared" si="181"/>
        <v>0</v>
      </c>
      <c r="BV193" s="5">
        <f t="shared" si="182"/>
        <v>0</v>
      </c>
      <c r="BW193" s="5"/>
      <c r="BX193" s="13">
        <f t="shared" si="183"/>
        <v>5.7075203132353786E-2</v>
      </c>
      <c r="BY193" s="5"/>
      <c r="BZ193" s="16">
        <f t="shared" si="184"/>
        <v>0</v>
      </c>
      <c r="CA193" s="16"/>
      <c r="CB193" s="29">
        <f t="shared" si="185"/>
        <v>0</v>
      </c>
      <c r="CC193" s="28">
        <f t="shared" si="186"/>
        <v>7.7555990339704461</v>
      </c>
      <c r="CD193" s="28"/>
      <c r="CE193" s="16">
        <f t="shared" si="187"/>
        <v>0</v>
      </c>
      <c r="CF193" s="31">
        <f t="shared" si="188"/>
        <v>53.364641949979067</v>
      </c>
      <c r="CG193" s="20"/>
      <c r="CH193" s="16">
        <f t="shared" si="189"/>
        <v>0</v>
      </c>
      <c r="CI193" s="2">
        <f t="shared" si="204"/>
        <v>0</v>
      </c>
      <c r="CJ193" s="5"/>
      <c r="CK193" s="13">
        <f t="shared" si="190"/>
        <v>0.10000000149011601</v>
      </c>
      <c r="CL193" s="13"/>
      <c r="CM193" s="13">
        <f t="shared" si="205"/>
        <v>0</v>
      </c>
      <c r="CN193" s="5">
        <f t="shared" si="191"/>
        <v>0</v>
      </c>
      <c r="CO193" s="5">
        <f t="shared" si="192"/>
        <v>0</v>
      </c>
      <c r="CP193" s="5"/>
      <c r="CQ193" s="13">
        <f t="shared" si="206"/>
        <v>0</v>
      </c>
      <c r="CR193" s="5">
        <f t="shared" si="193"/>
        <v>0</v>
      </c>
      <c r="CS193" s="5">
        <f t="shared" si="194"/>
        <v>0</v>
      </c>
      <c r="CT193" s="5"/>
      <c r="CU193" t="e">
        <f>INDEX(Tilladeligt_underskud,MATCH('Afgrødemodel 1'!$AU$2,Konstanter!$A$75:$A$90,0),MATCH('Afgrødemodel 1'!M189,Konstanter!$B$73:$F$73,0))</f>
        <v>#N/A</v>
      </c>
      <c r="CV193" t="e">
        <f>INDEX(Utilladeligt_underskud,MATCH('Afgrødemodel 1'!$AU$2,Konstanter!$I$75:$I$90,0),MATCH('Afgrødemodel 1'!M189,Konstanter!$J$73:$N$73,0))</f>
        <v>#N/A</v>
      </c>
      <c r="CW193" t="e">
        <f t="shared" si="207"/>
        <v>#N/A</v>
      </c>
      <c r="CX193" t="e">
        <f t="shared" si="208"/>
        <v>#N/A</v>
      </c>
      <c r="CY193" s="8">
        <f t="shared" si="209"/>
        <v>0.18535805002093753</v>
      </c>
      <c r="CZ193" s="8">
        <f t="shared" si="210"/>
        <v>8.8005978110261651</v>
      </c>
      <c r="DA193" s="8">
        <f t="shared" si="211"/>
        <v>8.8005978110261651</v>
      </c>
    </row>
    <row r="194" spans="4:105" x14ac:dyDescent="0.2">
      <c r="D194" s="18">
        <f t="shared" si="212"/>
        <v>43371</v>
      </c>
      <c r="E194" s="18" t="str">
        <f>IF(G194=1,'Ark4'!$C$4,IF(G194=2,'Ark4'!$C$5,IF(G194=3,'Ark4'!$C$6,IF(G194=4,'Ark4'!$C$7,""))))</f>
        <v>Vinterhvede, efterår</v>
      </c>
      <c r="F194" s="8">
        <f t="shared" si="195"/>
        <v>43371</v>
      </c>
      <c r="G194" s="2">
        <f>IF(AND($D194&gt;='Ark4'!$D$4,Vandbalance!$D194&lt;='Ark4'!$E$4),1,IF(AND(Vandbalance!$D194&gt;='Ark4'!$D$5,Vandbalance!$D194&lt;='Ark4'!$E$5),2,IF(AND(Vandbalance!$D194&gt;='Ark4'!$D$6,Vandbalance!$D194&lt;='Ark4'!$E$6),3,IF(AND(Vandbalance!$D194&gt;='Ark4'!$D$7,Vandbalance!$D194&lt;='Ark4'!$E$7),4,""))))</f>
        <v>4</v>
      </c>
      <c r="H194" s="2">
        <f t="shared" si="196"/>
        <v>1.5181859204213457</v>
      </c>
      <c r="I194" s="2">
        <f>IF(G194=1,VLOOKUP($D194,'Afgrødemodel 1'!$AA$10:$AB$405,2,FALSE),IF(G194=2,VLOOKUP($D194,'Afgrødemodel 2'!$AA$10:$AB$405,2,FALSE),IF(G194=3,VLOOKUP($D194,'Afgrødemodel 3'!$AA$10:$AB$405,2,FALSE),IF(G194=4,VLOOKUP($D194,'Afgrødemodel 4'!$AA$10:$AB$405,2,FALSE),""))))</f>
        <v>1.5181859204213457</v>
      </c>
      <c r="J194" s="2">
        <f>IF(G194=1,VLOOKUP($D194,'Afgrødemodel 1'!$AH$10:$AJ$405,3,FALSE),IF(G194=2,VLOOKUP($D194,'Afgrødemodel 2'!$AH$10:$AJ$405,3,FALSE),IF(G194=3,VLOOKUP($D194,'Afgrødemodel 3'!$AH$10:$AJ$405,3,FALSE),IF(G194=4,VLOOKUP($D194,'Afgrødemodel 4'!$AH$10:$AJ$405,3,FALSE),0))))</f>
        <v>0</v>
      </c>
      <c r="K194" s="2">
        <f>IF(G194=1,VLOOKUP($D194,'Afgrødemodel 1'!$AQ$10:$AR$405,2,FALSE),IF(G194=2,VLOOKUP($D194,'Afgrødemodel 2'!$AQ$10:$AR$405,2,FALSE),IF(G194=3,VLOOKUP($D194,'Afgrødemodel 3'!$AQ$10:$AR$405,2,FALSE),IF(G194=4,VLOOKUP($D194,'Afgrødemodel 4'!$AQ$10:$AR$405,2,FALSE),0))))</f>
        <v>270</v>
      </c>
      <c r="L194">
        <f>IF('Afgrødemodel 1'!$BB$4=0,300,'Afgrødemodel 1'!$BB$4)</f>
        <v>300</v>
      </c>
      <c r="M194">
        <f>IF(G194=1,MIN('Afgrødemodel 1'!$AW$44,'Afgrødemodel 1'!$AW$48),IF(G194=2,MIN('Afgrødemodel 2'!$AW$44,'Afgrødemodel 2'!$AW$48),IF(G194=3,MIN('Afgrødemodel 3'!$AW$44,'Afgrødemodel 3'!$AW$48),IF(G194=4,MIN('Afgrødemodel 4'!$AW$44,'Afgrødemodel 4'!$AW$48),""))))</f>
        <v>900</v>
      </c>
      <c r="N194" s="13">
        <f t="shared" si="143"/>
        <v>7.8085668599012497</v>
      </c>
      <c r="O194" s="5">
        <f t="shared" si="144"/>
        <v>0</v>
      </c>
      <c r="P194" s="13">
        <f t="shared" si="145"/>
        <v>7.8085668599012497</v>
      </c>
      <c r="Q194" s="13">
        <f t="shared" si="146"/>
        <v>7.8085668599012497</v>
      </c>
      <c r="R194" s="20"/>
      <c r="S194" s="13">
        <f t="shared" si="147"/>
        <v>7.7555990339704461</v>
      </c>
      <c r="T194" s="13">
        <f t="shared" si="148"/>
        <v>7.6334245848994566</v>
      </c>
      <c r="U194" s="13">
        <f t="shared" si="149"/>
        <v>7.6334245848994566</v>
      </c>
      <c r="V194" s="5">
        <f t="shared" si="150"/>
        <v>7.6334245848994566</v>
      </c>
      <c r="W194" s="5"/>
      <c r="X194" s="10">
        <f t="shared" si="197"/>
        <v>10</v>
      </c>
      <c r="Y194" s="12">
        <f t="shared" si="151"/>
        <v>9.9545012090186287</v>
      </c>
      <c r="Z194" s="8">
        <f t="shared" si="152"/>
        <v>9.9545012090186287</v>
      </c>
      <c r="AA194" s="13">
        <f t="shared" si="198"/>
        <v>9.8323267599476392</v>
      </c>
      <c r="AB194" s="5">
        <f t="shared" si="153"/>
        <v>9.8323267599476392</v>
      </c>
      <c r="AC194" s="5"/>
      <c r="AD194" s="16">
        <f t="shared" si="154"/>
        <v>0.75909296021067285</v>
      </c>
      <c r="AE194" s="10">
        <f t="shared" si="199"/>
        <v>0.6476920880488477</v>
      </c>
      <c r="AF194">
        <f t="shared" si="155"/>
        <v>0.6476920880488477</v>
      </c>
      <c r="AG194" s="13">
        <f t="shared" si="156"/>
        <v>0.4660690834779464</v>
      </c>
      <c r="AH194" s="13"/>
      <c r="AI194" s="14">
        <f t="shared" si="157"/>
        <v>56.7</v>
      </c>
      <c r="AJ194" s="4">
        <f t="shared" si="158"/>
        <v>56.7</v>
      </c>
      <c r="AK194" s="4">
        <f t="shared" si="159"/>
        <v>57.600000000000009</v>
      </c>
      <c r="AL194" s="15">
        <f t="shared" si="160"/>
        <v>56.283581879760533</v>
      </c>
      <c r="AM194" s="7">
        <f t="shared" si="161"/>
        <v>56.50373853527195</v>
      </c>
      <c r="AN194" s="7">
        <f t="shared" si="213"/>
        <v>56.283581879760533</v>
      </c>
      <c r="AO194" s="15">
        <f t="shared" si="162"/>
        <v>56.283581879760533</v>
      </c>
      <c r="AP194" s="17">
        <f t="shared" si="163"/>
        <v>56.161407430689543</v>
      </c>
      <c r="AQ194" s="15">
        <f t="shared" si="164"/>
        <v>56.161407430689543</v>
      </c>
      <c r="AR194" s="15">
        <f t="shared" si="165"/>
        <v>56.161407430689543</v>
      </c>
      <c r="AS194" s="15"/>
      <c r="AT194" s="12">
        <f t="shared" si="200"/>
        <v>114.30000000000003</v>
      </c>
      <c r="AU194" s="12">
        <f t="shared" si="166"/>
        <v>105.91582030921333</v>
      </c>
      <c r="AV194" s="12">
        <f t="shared" si="167"/>
        <v>105.91582030921333</v>
      </c>
      <c r="AW194" s="12">
        <f t="shared" si="168"/>
        <v>105.91582030921333</v>
      </c>
      <c r="AX194" s="8"/>
      <c r="AY194" s="13">
        <f>INDEX(Klima!$B$1:$E$520,MATCH(Vandbalance!$F194,Klima!$B$1:$B$520,0),MATCH(Vandbalance!$AY$11,Klima!$B$1:$E$1,0))</f>
        <v>0</v>
      </c>
      <c r="AZ194" s="13">
        <f t="shared" si="201"/>
        <v>0</v>
      </c>
      <c r="BA194" s="13">
        <f t="shared" si="169"/>
        <v>0</v>
      </c>
      <c r="BC194" s="16">
        <f>INDEX(Klima!$B$1:$E$520,MATCH(Vandbalance!$F194,Klima!$B$1:$B$520,0),MATCH($BC$11,Klima!$B$1:$E$1,0))</f>
        <v>0.30379745364189098</v>
      </c>
      <c r="BD194" s="16"/>
      <c r="BE194" s="16">
        <f t="shared" si="170"/>
        <v>0.12217444907098972</v>
      </c>
      <c r="BF194" s="16">
        <f t="shared" si="171"/>
        <v>0.18162300457090128</v>
      </c>
      <c r="BG194" s="16">
        <f t="shared" si="214"/>
        <v>0.18162300457090128</v>
      </c>
      <c r="BH194" s="16">
        <f t="shared" si="173"/>
        <v>0</v>
      </c>
      <c r="BI194" s="2"/>
      <c r="BJ194" s="16">
        <f t="shared" si="174"/>
        <v>0.12217444907098972</v>
      </c>
      <c r="BK194" s="5">
        <f t="shared" si="202"/>
        <v>9.9708173817388861</v>
      </c>
      <c r="BL194" s="5">
        <f t="shared" si="175"/>
        <v>9.9708173817388861</v>
      </c>
      <c r="BM194" s="5">
        <f t="shared" si="176"/>
        <v>152.24490097995525</v>
      </c>
      <c r="BN194" s="5">
        <f t="shared" si="203"/>
        <v>1.6316172720257378E-2</v>
      </c>
      <c r="BO194" s="5">
        <f t="shared" si="177"/>
        <v>162.19940218897386</v>
      </c>
      <c r="BP194" s="5">
        <f t="shared" si="178"/>
        <v>9.9708173817388861</v>
      </c>
      <c r="BQ194" s="5"/>
      <c r="BR194" s="16">
        <f t="shared" si="179"/>
        <v>0.18162300457090128</v>
      </c>
      <c r="BS194" s="5">
        <f t="shared" si="180"/>
        <v>0.18162300457090128</v>
      </c>
      <c r="BT194" s="5"/>
      <c r="BU194" s="13">
        <f t="shared" si="181"/>
        <v>0</v>
      </c>
      <c r="BV194" s="5">
        <f t="shared" si="182"/>
        <v>0</v>
      </c>
      <c r="BW194" s="5"/>
      <c r="BX194" s="13">
        <f t="shared" si="183"/>
        <v>0.18162300457090128</v>
      </c>
      <c r="BY194" s="5"/>
      <c r="BZ194" s="16">
        <f t="shared" si="184"/>
        <v>0</v>
      </c>
      <c r="CA194" s="16"/>
      <c r="CB194" s="29">
        <f t="shared" si="185"/>
        <v>0</v>
      </c>
      <c r="CC194" s="28">
        <f t="shared" si="186"/>
        <v>7.6334245848994566</v>
      </c>
      <c r="CD194" s="28"/>
      <c r="CE194" s="16">
        <f t="shared" si="187"/>
        <v>0</v>
      </c>
      <c r="CF194" s="31">
        <f t="shared" si="188"/>
        <v>56.161407430689543</v>
      </c>
      <c r="CG194" s="20"/>
      <c r="CH194" s="16">
        <f t="shared" si="189"/>
        <v>0</v>
      </c>
      <c r="CI194" s="2">
        <f t="shared" si="204"/>
        <v>0</v>
      </c>
      <c r="CJ194" s="5"/>
      <c r="CK194" s="13">
        <f t="shared" si="190"/>
        <v>0.30379745364189098</v>
      </c>
      <c r="CL194" s="13"/>
      <c r="CM194" s="13">
        <f t="shared" si="205"/>
        <v>0</v>
      </c>
      <c r="CN194" s="5">
        <f t="shared" si="191"/>
        <v>0</v>
      </c>
      <c r="CO194" s="5">
        <f t="shared" si="192"/>
        <v>0</v>
      </c>
      <c r="CP194" s="5"/>
      <c r="CQ194" s="13">
        <f t="shared" si="206"/>
        <v>0</v>
      </c>
      <c r="CR194" s="5">
        <f t="shared" si="193"/>
        <v>0</v>
      </c>
      <c r="CS194" s="5">
        <f t="shared" si="194"/>
        <v>0</v>
      </c>
      <c r="CT194" s="5"/>
      <c r="CU194" t="e">
        <f>INDEX(Tilladeligt_underskud,MATCH('Afgrødemodel 1'!$AU$2,Konstanter!$A$75:$A$90,0),MATCH('Afgrødemodel 1'!M190,Konstanter!$B$73:$F$73,0))</f>
        <v>#N/A</v>
      </c>
      <c r="CV194" t="e">
        <f>INDEX(Utilladeligt_underskud,MATCH('Afgrødemodel 1'!$AU$2,Konstanter!$I$75:$I$90,0),MATCH('Afgrødemodel 1'!M190,Konstanter!$J$73:$N$73,0))</f>
        <v>#N/A</v>
      </c>
      <c r="CW194" t="e">
        <f t="shared" si="207"/>
        <v>#N/A</v>
      </c>
      <c r="CX194" t="e">
        <f t="shared" si="208"/>
        <v>#N/A</v>
      </c>
      <c r="CY194" s="8">
        <f t="shared" si="209"/>
        <v>0.53859256931045962</v>
      </c>
      <c r="CZ194" s="8">
        <f t="shared" si="210"/>
        <v>8.9227722600971617</v>
      </c>
      <c r="DA194" s="8">
        <f t="shared" si="211"/>
        <v>8.9227722600971617</v>
      </c>
    </row>
    <row r="195" spans="4:105" x14ac:dyDescent="0.2">
      <c r="D195" s="18">
        <f t="shared" si="212"/>
        <v>43372</v>
      </c>
      <c r="E195" s="18" t="str">
        <f>IF(G195=1,'Ark4'!$C$4,IF(G195=2,'Ark4'!$C$5,IF(G195=3,'Ark4'!$C$6,IF(G195=4,'Ark4'!$C$7,""))))</f>
        <v>Vinterhvede, efterår</v>
      </c>
      <c r="F195" s="8">
        <f t="shared" si="195"/>
        <v>43372</v>
      </c>
      <c r="G195" s="2">
        <f>IF(AND($D195&gt;='Ark4'!$D$4,Vandbalance!$D195&lt;='Ark4'!$E$4),1,IF(AND(Vandbalance!$D195&gt;='Ark4'!$D$5,Vandbalance!$D195&lt;='Ark4'!$E$5),2,IF(AND(Vandbalance!$D195&gt;='Ark4'!$D$6,Vandbalance!$D195&lt;='Ark4'!$E$6),3,IF(AND(Vandbalance!$D195&gt;='Ark4'!$D$7,Vandbalance!$D195&lt;='Ark4'!$E$7),4,""))))</f>
        <v>4</v>
      </c>
      <c r="H195" s="2">
        <f t="shared" si="196"/>
        <v>1.6222065211624912</v>
      </c>
      <c r="I195" s="2">
        <f>IF(G195=1,VLOOKUP($D195,'Afgrødemodel 1'!$AA$10:$AB$405,2,FALSE),IF(G195=2,VLOOKUP($D195,'Afgrødemodel 2'!$AA$10:$AB$405,2,FALSE),IF(G195=3,VLOOKUP($D195,'Afgrødemodel 3'!$AA$10:$AB$405,2,FALSE),IF(G195=4,VLOOKUP($D195,'Afgrødemodel 4'!$AA$10:$AB$405,2,FALSE),""))))</f>
        <v>1.6222065211624912</v>
      </c>
      <c r="J195" s="2">
        <f>IF(G195=1,VLOOKUP($D195,'Afgrødemodel 1'!$AH$10:$AJ$405,3,FALSE),IF(G195=2,VLOOKUP($D195,'Afgrødemodel 2'!$AH$10:$AJ$405,3,FALSE),IF(G195=3,VLOOKUP($D195,'Afgrødemodel 3'!$AH$10:$AJ$405,3,FALSE),IF(G195=4,VLOOKUP($D195,'Afgrødemodel 4'!$AH$10:$AJ$405,3,FALSE),0))))</f>
        <v>0</v>
      </c>
      <c r="K195" s="2">
        <f>IF(G195=1,VLOOKUP($D195,'Afgrødemodel 1'!$AQ$10:$AR$405,2,FALSE),IF(G195=2,VLOOKUP($D195,'Afgrødemodel 2'!$AQ$10:$AR$405,2,FALSE),IF(G195=3,VLOOKUP($D195,'Afgrødemodel 3'!$AQ$10:$AR$405,2,FALSE),IF(G195=4,VLOOKUP($D195,'Afgrødemodel 4'!$AQ$10:$AR$405,2,FALSE),0))))</f>
        <v>285</v>
      </c>
      <c r="L195">
        <f>IF('Afgrødemodel 1'!$BB$4=0,300,'Afgrødemodel 1'!$BB$4)</f>
        <v>300</v>
      </c>
      <c r="M195">
        <f>IF(G195=1,MIN('Afgrødemodel 1'!$AW$44,'Afgrødemodel 1'!$AW$48),IF(G195=2,MIN('Afgrødemodel 2'!$AW$44,'Afgrødemodel 2'!$AW$48),IF(G195=3,MIN('Afgrødemodel 3'!$AW$44,'Afgrødemodel 3'!$AW$48),IF(G195=4,MIN('Afgrødemodel 4'!$AW$44,'Afgrødemodel 4'!$AW$48),""))))</f>
        <v>900</v>
      </c>
      <c r="N195" s="13">
        <f t="shared" si="143"/>
        <v>7.8085668599012497</v>
      </c>
      <c r="O195" s="5">
        <f t="shared" si="144"/>
        <v>0</v>
      </c>
      <c r="P195" s="13">
        <f t="shared" si="145"/>
        <v>7.8085668599012497</v>
      </c>
      <c r="Q195" s="13">
        <f t="shared" si="146"/>
        <v>7.8085668599012497</v>
      </c>
      <c r="R195" s="20"/>
      <c r="S195" s="13">
        <f t="shared" si="147"/>
        <v>7.6334245848994566</v>
      </c>
      <c r="T195" s="13">
        <f t="shared" si="148"/>
        <v>7.5191204991747478</v>
      </c>
      <c r="U195" s="13">
        <f t="shared" si="149"/>
        <v>7.5191204991747478</v>
      </c>
      <c r="V195" s="5">
        <f t="shared" si="150"/>
        <v>7.5191204991747478</v>
      </c>
      <c r="W195" s="5"/>
      <c r="X195" s="10">
        <f t="shared" si="197"/>
        <v>10</v>
      </c>
      <c r="Y195" s="12">
        <f t="shared" si="151"/>
        <v>9.8323267599476392</v>
      </c>
      <c r="Z195" s="8">
        <f t="shared" si="152"/>
        <v>9.8323267599476392</v>
      </c>
      <c r="AA195" s="13">
        <f t="shared" si="198"/>
        <v>9.7180226742229312</v>
      </c>
      <c r="AB195" s="5">
        <f t="shared" si="153"/>
        <v>9.7180226742229312</v>
      </c>
      <c r="AC195" s="5"/>
      <c r="AD195" s="16">
        <f t="shared" si="154"/>
        <v>0.8111032605812456</v>
      </c>
      <c r="AE195" s="10">
        <f t="shared" si="199"/>
        <v>0.4660690834779464</v>
      </c>
      <c r="AF195">
        <f t="shared" si="155"/>
        <v>0.4660690834779464</v>
      </c>
      <c r="AG195" s="13">
        <f t="shared" si="156"/>
        <v>0.27784150959953707</v>
      </c>
      <c r="AH195" s="13"/>
      <c r="AI195" s="14">
        <f t="shared" si="157"/>
        <v>59.850000000000009</v>
      </c>
      <c r="AJ195" s="4">
        <f t="shared" si="158"/>
        <v>59.850000000000009</v>
      </c>
      <c r="AK195" s="4">
        <f t="shared" si="159"/>
        <v>60.300000000000004</v>
      </c>
      <c r="AL195" s="15">
        <f t="shared" si="160"/>
        <v>59.080347360471016</v>
      </c>
      <c r="AM195" s="7">
        <f t="shared" si="161"/>
        <v>59.281485621283409</v>
      </c>
      <c r="AN195" s="7">
        <f t="shared" si="213"/>
        <v>59.080347360471016</v>
      </c>
      <c r="AO195" s="15">
        <f t="shared" si="162"/>
        <v>59.080347360471016</v>
      </c>
      <c r="AP195" s="17">
        <f t="shared" si="163"/>
        <v>58.966043274746305</v>
      </c>
      <c r="AQ195" s="15">
        <f t="shared" si="164"/>
        <v>58.966043274746305</v>
      </c>
      <c r="AR195" s="15">
        <f t="shared" si="165"/>
        <v>58.966043274746305</v>
      </c>
      <c r="AS195" s="15"/>
      <c r="AT195" s="12">
        <f t="shared" si="200"/>
        <v>111.15000000000002</v>
      </c>
      <c r="AU195" s="12">
        <f t="shared" si="166"/>
        <v>102.99688037943186</v>
      </c>
      <c r="AV195" s="12">
        <f t="shared" si="167"/>
        <v>102.99688037943184</v>
      </c>
      <c r="AW195" s="12">
        <f t="shared" si="168"/>
        <v>102.99688037943184</v>
      </c>
      <c r="AX195" s="8"/>
      <c r="AY195" s="13">
        <f>INDEX(Klima!$B$1:$E$520,MATCH(Vandbalance!$F195,Klima!$B$1:$B$520,0),MATCH(Vandbalance!$AY$11,Klima!$B$1:$E$1,0))</f>
        <v>0</v>
      </c>
      <c r="AZ195" s="13">
        <f t="shared" si="201"/>
        <v>0</v>
      </c>
      <c r="BA195" s="13">
        <f t="shared" si="169"/>
        <v>0</v>
      </c>
      <c r="BC195" s="16">
        <f>INDEX(Klima!$B$1:$E$520,MATCH(Vandbalance!$F195,Klima!$B$1:$B$520,0),MATCH($BC$11,Klima!$B$1:$E$1,0))</f>
        <v>0.30253165960311801</v>
      </c>
      <c r="BD195" s="16"/>
      <c r="BE195" s="16">
        <f t="shared" si="170"/>
        <v>0.11430408572470867</v>
      </c>
      <c r="BF195" s="16">
        <f t="shared" si="171"/>
        <v>0.18822757387840933</v>
      </c>
      <c r="BG195" s="16">
        <f t="shared" si="214"/>
        <v>0.18822757387840933</v>
      </c>
      <c r="BH195" s="16">
        <f t="shared" si="173"/>
        <v>0</v>
      </c>
      <c r="BI195" s="2"/>
      <c r="BJ195" s="16">
        <f t="shared" si="174"/>
        <v>0.11430408572470867</v>
      </c>
      <c r="BK195" s="5">
        <f t="shared" si="202"/>
        <v>9.8475918601342727</v>
      </c>
      <c r="BL195" s="5">
        <f t="shared" si="175"/>
        <v>9.8475918601342727</v>
      </c>
      <c r="BM195" s="5">
        <f t="shared" si="176"/>
        <v>152.24490097995522</v>
      </c>
      <c r="BN195" s="5">
        <f t="shared" si="203"/>
        <v>1.5265100186633841E-2</v>
      </c>
      <c r="BO195" s="5">
        <f t="shared" si="177"/>
        <v>162.07722773990287</v>
      </c>
      <c r="BP195" s="5">
        <f t="shared" si="178"/>
        <v>9.8475918601342727</v>
      </c>
      <c r="BQ195" s="5"/>
      <c r="BR195" s="16">
        <f t="shared" si="179"/>
        <v>0.18822757387840933</v>
      </c>
      <c r="BS195" s="5">
        <f t="shared" si="180"/>
        <v>0.18822757387840933</v>
      </c>
      <c r="BT195" s="5"/>
      <c r="BU195" s="13">
        <f t="shared" si="181"/>
        <v>0</v>
      </c>
      <c r="BV195" s="5">
        <f t="shared" si="182"/>
        <v>0</v>
      </c>
      <c r="BW195" s="5"/>
      <c r="BX195" s="13">
        <f t="shared" si="183"/>
        <v>0.18822757387840933</v>
      </c>
      <c r="BY195" s="5"/>
      <c r="BZ195" s="16">
        <f t="shared" si="184"/>
        <v>0</v>
      </c>
      <c r="CA195" s="16"/>
      <c r="CB195" s="29">
        <f t="shared" si="185"/>
        <v>0</v>
      </c>
      <c r="CC195" s="28">
        <f t="shared" si="186"/>
        <v>7.5191204991747478</v>
      </c>
      <c r="CD195" s="28"/>
      <c r="CE195" s="16">
        <f t="shared" si="187"/>
        <v>0</v>
      </c>
      <c r="CF195" s="31">
        <f t="shared" si="188"/>
        <v>58.966043274746305</v>
      </c>
      <c r="CG195" s="20"/>
      <c r="CH195" s="16">
        <f t="shared" si="189"/>
        <v>0</v>
      </c>
      <c r="CI195" s="2">
        <f t="shared" si="204"/>
        <v>0</v>
      </c>
      <c r="CJ195" s="5"/>
      <c r="CK195" s="13">
        <f t="shared" si="190"/>
        <v>0.30253165960311801</v>
      </c>
      <c r="CL195" s="13"/>
      <c r="CM195" s="13">
        <f t="shared" si="205"/>
        <v>0</v>
      </c>
      <c r="CN195" s="5">
        <f t="shared" si="191"/>
        <v>0</v>
      </c>
      <c r="CO195" s="5">
        <f t="shared" si="192"/>
        <v>0</v>
      </c>
      <c r="CP195" s="5"/>
      <c r="CQ195" s="13">
        <f t="shared" si="206"/>
        <v>0</v>
      </c>
      <c r="CR195" s="5">
        <f t="shared" si="193"/>
        <v>0</v>
      </c>
      <c r="CS195" s="5">
        <f t="shared" si="194"/>
        <v>0</v>
      </c>
      <c r="CT195" s="5"/>
      <c r="CU195" t="e">
        <f>INDEX(Tilladeligt_underskud,MATCH('Afgrødemodel 1'!$AU$2,Konstanter!$A$75:$A$90,0),MATCH('Afgrødemodel 1'!M191,Konstanter!$B$73:$F$73,0))</f>
        <v>#N/A</v>
      </c>
      <c r="CV195" t="e">
        <f>INDEX(Utilladeligt_underskud,MATCH('Afgrødemodel 1'!$AU$2,Konstanter!$I$75:$I$90,0),MATCH('Afgrødemodel 1'!M191,Konstanter!$J$73:$N$73,0))</f>
        <v>#N/A</v>
      </c>
      <c r="CW195" t="e">
        <f t="shared" si="207"/>
        <v>#N/A</v>
      </c>
      <c r="CX195" t="e">
        <f t="shared" si="208"/>
        <v>#N/A</v>
      </c>
      <c r="CY195" s="8">
        <f t="shared" si="209"/>
        <v>0.88395672525370372</v>
      </c>
      <c r="CZ195" s="8">
        <f t="shared" si="210"/>
        <v>9.0370763458218732</v>
      </c>
      <c r="DA195" s="8">
        <f t="shared" si="211"/>
        <v>9.0370763458218732</v>
      </c>
    </row>
    <row r="196" spans="4:105" x14ac:dyDescent="0.2">
      <c r="D196" s="18">
        <f t="shared" si="212"/>
        <v>43373</v>
      </c>
      <c r="E196" s="18" t="str">
        <f>IF(G196=1,'Ark4'!$C$4,IF(G196=2,'Ark4'!$C$5,IF(G196=3,'Ark4'!$C$6,IF(G196=4,'Ark4'!$C$7,""))))</f>
        <v>Vinterhvede, efterår</v>
      </c>
      <c r="F196" s="8">
        <f t="shared" si="195"/>
        <v>43373</v>
      </c>
      <c r="G196" s="2">
        <f>IF(AND($D196&gt;='Ark4'!$D$4,Vandbalance!$D196&lt;='Ark4'!$E$4),1,IF(AND(Vandbalance!$D196&gt;='Ark4'!$D$5,Vandbalance!$D196&lt;='Ark4'!$E$5),2,IF(AND(Vandbalance!$D196&gt;='Ark4'!$D$6,Vandbalance!$D196&lt;='Ark4'!$E$6),3,IF(AND(Vandbalance!$D196&gt;='Ark4'!$D$7,Vandbalance!$D196&lt;='Ark4'!$E$7),4,""))))</f>
        <v>4</v>
      </c>
      <c r="H196" s="2">
        <f t="shared" si="196"/>
        <v>1.7531142737183774</v>
      </c>
      <c r="I196" s="2">
        <f>IF(G196=1,VLOOKUP($D196,'Afgrødemodel 1'!$AA$10:$AB$405,2,FALSE),IF(G196=2,VLOOKUP($D196,'Afgrødemodel 2'!$AA$10:$AB$405,2,FALSE),IF(G196=3,VLOOKUP($D196,'Afgrødemodel 3'!$AA$10:$AB$405,2,FALSE),IF(G196=4,VLOOKUP($D196,'Afgrødemodel 4'!$AA$10:$AB$405,2,FALSE),""))))</f>
        <v>1.7531142737183774</v>
      </c>
      <c r="J196" s="2">
        <f>IF(G196=1,VLOOKUP($D196,'Afgrødemodel 1'!$AH$10:$AJ$405,3,FALSE),IF(G196=2,VLOOKUP($D196,'Afgrødemodel 2'!$AH$10:$AJ$405,3,FALSE),IF(G196=3,VLOOKUP($D196,'Afgrødemodel 3'!$AH$10:$AJ$405,3,FALSE),IF(G196=4,VLOOKUP($D196,'Afgrødemodel 4'!$AH$10:$AJ$405,3,FALSE),0))))</f>
        <v>0</v>
      </c>
      <c r="K196" s="2">
        <f>IF(G196=1,VLOOKUP($D196,'Afgrødemodel 1'!$AQ$10:$AR$405,2,FALSE),IF(G196=2,VLOOKUP($D196,'Afgrødemodel 2'!$AQ$10:$AR$405,2,FALSE),IF(G196=3,VLOOKUP($D196,'Afgrødemodel 3'!$AQ$10:$AR$405,2,FALSE),IF(G196=4,VLOOKUP($D196,'Afgrødemodel 4'!$AQ$10:$AR$405,2,FALSE),0))))</f>
        <v>300</v>
      </c>
      <c r="L196">
        <f>IF('Afgrødemodel 1'!$BB$4=0,300,'Afgrødemodel 1'!$BB$4)</f>
        <v>300</v>
      </c>
      <c r="M196">
        <f>IF(G196=1,MIN('Afgrødemodel 1'!$AW$44,'Afgrødemodel 1'!$AW$48),IF(G196=2,MIN('Afgrødemodel 2'!$AW$44,'Afgrødemodel 2'!$AW$48),IF(G196=3,MIN('Afgrødemodel 3'!$AW$44,'Afgrødemodel 3'!$AW$48),IF(G196=4,MIN('Afgrødemodel 4'!$AW$44,'Afgrødemodel 4'!$AW$48),""))))</f>
        <v>900</v>
      </c>
      <c r="N196" s="13">
        <f t="shared" si="143"/>
        <v>7.8085668599012497</v>
      </c>
      <c r="O196" s="5">
        <f t="shared" si="144"/>
        <v>0.83649899144056372</v>
      </c>
      <c r="P196" s="13">
        <f t="shared" si="145"/>
        <v>8.6450658513418137</v>
      </c>
      <c r="Q196" s="13">
        <f t="shared" si="146"/>
        <v>8.6450658513418137</v>
      </c>
      <c r="R196" s="20"/>
      <c r="S196" s="13">
        <f t="shared" si="147"/>
        <v>7.5191204991747478</v>
      </c>
      <c r="T196" s="13">
        <f t="shared" si="148"/>
        <v>8.355619490615311</v>
      </c>
      <c r="U196" s="13">
        <f t="shared" si="149"/>
        <v>8.355619490615311</v>
      </c>
      <c r="V196" s="5">
        <f t="shared" si="150"/>
        <v>8.355619490615311</v>
      </c>
      <c r="W196" s="5"/>
      <c r="X196" s="10">
        <f t="shared" si="197"/>
        <v>10</v>
      </c>
      <c r="Y196" s="12">
        <f t="shared" si="151"/>
        <v>10</v>
      </c>
      <c r="Z196" s="8">
        <f t="shared" si="152"/>
        <v>10.65930704696328</v>
      </c>
      <c r="AA196" s="13">
        <f t="shared" si="198"/>
        <v>9.8952146187002157</v>
      </c>
      <c r="AB196" s="5">
        <f t="shared" si="153"/>
        <v>9.8952146187002157</v>
      </c>
      <c r="AC196" s="5"/>
      <c r="AD196" s="16">
        <f t="shared" si="154"/>
        <v>0.87655713685918868</v>
      </c>
      <c r="AE196" s="10">
        <f t="shared" si="199"/>
        <v>0.87655713685918868</v>
      </c>
      <c r="AF196">
        <f t="shared" si="155"/>
        <v>1.8178415095995371</v>
      </c>
      <c r="AG196" s="13">
        <f t="shared" si="156"/>
        <v>0.68134250623804526</v>
      </c>
      <c r="AH196" s="13"/>
      <c r="AI196" s="14">
        <f t="shared" si="157"/>
        <v>63.000000000000007</v>
      </c>
      <c r="AJ196" s="4">
        <f t="shared" si="158"/>
        <v>63.000000000000007</v>
      </c>
      <c r="AK196" s="4">
        <f t="shared" si="159"/>
        <v>63.000000000000007</v>
      </c>
      <c r="AL196" s="15">
        <f t="shared" si="160"/>
        <v>61.884983204527771</v>
      </c>
      <c r="AM196" s="7">
        <f t="shared" si="161"/>
        <v>62.069519236575054</v>
      </c>
      <c r="AN196" s="7">
        <f t="shared" si="213"/>
        <v>61.884983204527771</v>
      </c>
      <c r="AO196" s="15">
        <f t="shared" si="162"/>
        <v>62.826267577268119</v>
      </c>
      <c r="AP196" s="17">
        <f t="shared" si="163"/>
        <v>62.721482195968335</v>
      </c>
      <c r="AQ196" s="15">
        <f t="shared" si="164"/>
        <v>62.721482195968335</v>
      </c>
      <c r="AR196" s="15">
        <f t="shared" si="165"/>
        <v>62.721482195968335</v>
      </c>
      <c r="AS196" s="15"/>
      <c r="AT196" s="12">
        <f t="shared" si="200"/>
        <v>108.00000000000003</v>
      </c>
      <c r="AU196" s="12">
        <f t="shared" si="166"/>
        <v>100.07794044965038</v>
      </c>
      <c r="AV196" s="12">
        <f t="shared" si="167"/>
        <v>100.07794044965037</v>
      </c>
      <c r="AW196" s="12">
        <f t="shared" si="168"/>
        <v>100.07794044965037</v>
      </c>
      <c r="AX196" s="8"/>
      <c r="AY196" s="13">
        <f>INDEX(Klima!$B$1:$E$520,MATCH(Vandbalance!$F196,Klima!$B$1:$B$520,0),MATCH(Vandbalance!$AY$11,Klima!$B$1:$E$1,0))</f>
        <v>1.54</v>
      </c>
      <c r="AZ196" s="13">
        <f t="shared" si="201"/>
        <v>-1.54</v>
      </c>
      <c r="BA196" s="13">
        <f t="shared" si="169"/>
        <v>0.94128437274034837</v>
      </c>
      <c r="BC196" s="16">
        <f>INDEX(Klima!$B$1:$E$520,MATCH(Vandbalance!$F196,Klima!$B$1:$B$520,0),MATCH($BC$11,Klima!$B$1:$E$1,0))</f>
        <v>0.30000001192092801</v>
      </c>
      <c r="BD196" s="16"/>
      <c r="BE196" s="16">
        <f t="shared" si="170"/>
        <v>0.10478538129978461</v>
      </c>
      <c r="BF196" s="16">
        <f t="shared" si="171"/>
        <v>0.19521463062114339</v>
      </c>
      <c r="BG196" s="16">
        <f t="shared" si="214"/>
        <v>0.19521463062114339</v>
      </c>
      <c r="BH196" s="16">
        <f t="shared" si="173"/>
        <v>0</v>
      </c>
      <c r="BI196" s="2"/>
      <c r="BJ196" s="16">
        <f t="shared" si="174"/>
        <v>0.10478538129978461</v>
      </c>
      <c r="BK196" s="5">
        <f t="shared" si="202"/>
        <v>10.014054496263546</v>
      </c>
      <c r="BL196" s="5">
        <f t="shared" si="175"/>
        <v>10.014054496263546</v>
      </c>
      <c r="BM196" s="5">
        <f t="shared" si="176"/>
        <v>152.9042080269185</v>
      </c>
      <c r="BN196" s="5">
        <f t="shared" si="203"/>
        <v>1.4054496263545822E-2</v>
      </c>
      <c r="BO196" s="5">
        <f t="shared" si="177"/>
        <v>162.9042080269185</v>
      </c>
      <c r="BP196" s="5">
        <f t="shared" si="178"/>
        <v>10.014054496263546</v>
      </c>
      <c r="BQ196" s="5"/>
      <c r="BR196" s="16">
        <f t="shared" si="179"/>
        <v>0.19521463062114339</v>
      </c>
      <c r="BS196" s="5">
        <f t="shared" si="180"/>
        <v>0.19521463062114339</v>
      </c>
      <c r="BT196" s="5"/>
      <c r="BU196" s="13">
        <f t="shared" si="181"/>
        <v>0</v>
      </c>
      <c r="BV196" s="5">
        <f t="shared" si="182"/>
        <v>0</v>
      </c>
      <c r="BW196" s="5"/>
      <c r="BX196" s="13">
        <f t="shared" si="183"/>
        <v>0.19521463062114339</v>
      </c>
      <c r="BY196" s="5"/>
      <c r="BZ196" s="16">
        <f t="shared" si="184"/>
        <v>0</v>
      </c>
      <c r="CA196" s="16"/>
      <c r="CB196" s="29">
        <f t="shared" si="185"/>
        <v>0</v>
      </c>
      <c r="CC196" s="28">
        <f t="shared" si="186"/>
        <v>8.355619490615311</v>
      </c>
      <c r="CD196" s="28"/>
      <c r="CE196" s="16">
        <f t="shared" si="187"/>
        <v>0</v>
      </c>
      <c r="CF196" s="31">
        <f t="shared" si="188"/>
        <v>62.721482195968335</v>
      </c>
      <c r="CG196" s="20"/>
      <c r="CH196" s="16">
        <f t="shared" si="189"/>
        <v>0</v>
      </c>
      <c r="CI196" s="2">
        <f t="shared" si="204"/>
        <v>0</v>
      </c>
      <c r="CJ196" s="5"/>
      <c r="CK196" s="13">
        <f t="shared" si="190"/>
        <v>0.30000001192092801</v>
      </c>
      <c r="CL196" s="13"/>
      <c r="CM196" s="13">
        <f t="shared" si="205"/>
        <v>0</v>
      </c>
      <c r="CN196" s="5">
        <f t="shared" si="191"/>
        <v>0</v>
      </c>
      <c r="CO196" s="5">
        <f t="shared" si="192"/>
        <v>0</v>
      </c>
      <c r="CP196" s="5"/>
      <c r="CQ196" s="13">
        <f t="shared" si="206"/>
        <v>0</v>
      </c>
      <c r="CR196" s="5">
        <f t="shared" si="193"/>
        <v>0</v>
      </c>
      <c r="CS196" s="5">
        <f t="shared" si="194"/>
        <v>0</v>
      </c>
      <c r="CT196" s="5"/>
      <c r="CU196" t="e">
        <f>INDEX(Tilladeligt_underskud,MATCH('Afgrødemodel 1'!$AU$2,Konstanter!$A$75:$A$90,0),MATCH('Afgrødemodel 1'!M192,Konstanter!$B$73:$F$73,0))</f>
        <v>#N/A</v>
      </c>
      <c r="CV196" t="e">
        <f>INDEX(Utilladeligt_underskud,MATCH('Afgrødemodel 1'!$AU$2,Konstanter!$I$75:$I$90,0),MATCH('Afgrødemodel 1'!M192,Konstanter!$J$73:$N$73,0))</f>
        <v>#N/A</v>
      </c>
      <c r="CW196" t="e">
        <f t="shared" si="207"/>
        <v>#N/A</v>
      </c>
      <c r="CX196" t="e">
        <f t="shared" si="208"/>
        <v>#N/A</v>
      </c>
      <c r="CY196" s="8">
        <f t="shared" si="209"/>
        <v>0.27851780403167226</v>
      </c>
      <c r="CZ196" s="8">
        <f t="shared" si="210"/>
        <v>8.2005773543813234</v>
      </c>
      <c r="DA196" s="8">
        <f t="shared" si="211"/>
        <v>8.2005773543813234</v>
      </c>
    </row>
    <row r="197" spans="4:105" x14ac:dyDescent="0.2">
      <c r="D197" s="18">
        <f t="shared" si="212"/>
        <v>43374</v>
      </c>
      <c r="E197" s="18" t="str">
        <f>IF(G197=1,'Ark4'!$C$4,IF(G197=2,'Ark4'!$C$5,IF(G197=3,'Ark4'!$C$6,IF(G197=4,'Ark4'!$C$7,""))))</f>
        <v>Vinterhvede, efterår</v>
      </c>
      <c r="F197" s="8">
        <f t="shared" si="195"/>
        <v>43374</v>
      </c>
      <c r="G197" s="2">
        <f>IF(AND($D197&gt;='Ark4'!$D$4,Vandbalance!$D197&lt;='Ark4'!$E$4),1,IF(AND(Vandbalance!$D197&gt;='Ark4'!$D$5,Vandbalance!$D197&lt;='Ark4'!$E$5),2,IF(AND(Vandbalance!$D197&gt;='Ark4'!$D$6,Vandbalance!$D197&lt;='Ark4'!$E$6),3,IF(AND(Vandbalance!$D197&gt;='Ark4'!$D$7,Vandbalance!$D197&lt;='Ark4'!$E$7),4,""))))</f>
        <v>4</v>
      </c>
      <c r="H197" s="2">
        <f t="shared" si="196"/>
        <v>1.8572330422685477</v>
      </c>
      <c r="I197" s="2">
        <f>IF(G197=1,VLOOKUP($D197,'Afgrødemodel 1'!$AA$10:$AB$405,2,FALSE),IF(G197=2,VLOOKUP($D197,'Afgrødemodel 2'!$AA$10:$AB$405,2,FALSE),IF(G197=3,VLOOKUP($D197,'Afgrødemodel 3'!$AA$10:$AB$405,2,FALSE),IF(G197=4,VLOOKUP($D197,'Afgrødemodel 4'!$AA$10:$AB$405,2,FALSE),""))))</f>
        <v>1.8572330422685477</v>
      </c>
      <c r="J197" s="2">
        <f>IF(G197=1,VLOOKUP($D197,'Afgrødemodel 1'!$AH$10:$AJ$405,3,FALSE),IF(G197=2,VLOOKUP($D197,'Afgrødemodel 2'!$AH$10:$AJ$405,3,FALSE),IF(G197=3,VLOOKUP($D197,'Afgrødemodel 3'!$AH$10:$AJ$405,3,FALSE),IF(G197=4,VLOOKUP($D197,'Afgrødemodel 4'!$AH$10:$AJ$405,3,FALSE),0))))</f>
        <v>0</v>
      </c>
      <c r="K197" s="2">
        <f>IF(G197=1,VLOOKUP($D197,'Afgrødemodel 1'!$AQ$10:$AR$405,2,FALSE),IF(G197=2,VLOOKUP($D197,'Afgrødemodel 2'!$AQ$10:$AR$405,2,FALSE),IF(G197=3,VLOOKUP($D197,'Afgrødemodel 3'!$AQ$10:$AR$405,2,FALSE),IF(G197=4,VLOOKUP($D197,'Afgrødemodel 4'!$AQ$10:$AR$405,2,FALSE),0))))</f>
        <v>315</v>
      </c>
      <c r="L197">
        <f>IF('Afgrødemodel 1'!$BB$4=0,300,'Afgrødemodel 1'!$BB$4)</f>
        <v>300</v>
      </c>
      <c r="M197">
        <f>IF(G197=1,MIN('Afgrødemodel 1'!$AW$44,'Afgrødemodel 1'!$AW$48),IF(G197=2,MIN('Afgrødemodel 2'!$AW$44,'Afgrødemodel 2'!$AW$48),IF(G197=3,MIN('Afgrødemodel 3'!$AW$44,'Afgrødemodel 3'!$AW$48),IF(G197=4,MIN('Afgrødemodel 4'!$AW$44,'Afgrødemodel 4'!$AW$48),""))))</f>
        <v>900</v>
      </c>
      <c r="N197" s="13">
        <f t="shared" si="143"/>
        <v>8.6450658513418137</v>
      </c>
      <c r="O197" s="5">
        <f t="shared" si="144"/>
        <v>0.45991279029838605</v>
      </c>
      <c r="P197" s="13">
        <f t="shared" si="145"/>
        <v>9.1049786416401997</v>
      </c>
      <c r="Q197" s="13">
        <f t="shared" si="146"/>
        <v>9.1049786416401997</v>
      </c>
      <c r="R197" s="20"/>
      <c r="S197" s="13">
        <f t="shared" si="147"/>
        <v>8.355619490615311</v>
      </c>
      <c r="T197" s="13">
        <f t="shared" si="148"/>
        <v>8.8155322809136969</v>
      </c>
      <c r="U197" s="13">
        <f t="shared" si="149"/>
        <v>8.8155322809136969</v>
      </c>
      <c r="V197" s="5">
        <f t="shared" si="150"/>
        <v>8.8155322809136969</v>
      </c>
      <c r="W197" s="5"/>
      <c r="X197" s="10">
        <f t="shared" si="197"/>
        <v>10</v>
      </c>
      <c r="Y197" s="12">
        <f t="shared" si="151"/>
        <v>10</v>
      </c>
      <c r="Z197" s="8">
        <f t="shared" si="152"/>
        <v>10.387940603803987</v>
      </c>
      <c r="AA197" s="13">
        <f t="shared" si="198"/>
        <v>9.9671868051946149</v>
      </c>
      <c r="AB197" s="5">
        <f t="shared" si="153"/>
        <v>9.9671868051946149</v>
      </c>
      <c r="AC197" s="5"/>
      <c r="AD197" s="16">
        <f t="shared" si="154"/>
        <v>0.92861652113427384</v>
      </c>
      <c r="AE197" s="10">
        <f t="shared" si="199"/>
        <v>0.92861652113427384</v>
      </c>
      <c r="AF197">
        <f t="shared" si="155"/>
        <v>1.4213425062380454</v>
      </c>
      <c r="AG197" s="13">
        <f t="shared" si="156"/>
        <v>0.86142971444954319</v>
      </c>
      <c r="AH197" s="13"/>
      <c r="AI197" s="14">
        <f t="shared" si="157"/>
        <v>65.7</v>
      </c>
      <c r="AJ197" s="4">
        <f t="shared" si="158"/>
        <v>66.150000000000006</v>
      </c>
      <c r="AK197" s="4">
        <f t="shared" si="159"/>
        <v>65.7</v>
      </c>
      <c r="AL197" s="15">
        <f t="shared" si="160"/>
        <v>65.223430707209587</v>
      </c>
      <c r="AM197" s="7">
        <f t="shared" si="161"/>
        <v>65.409545718652694</v>
      </c>
      <c r="AN197" s="7">
        <f t="shared" si="213"/>
        <v>65.223430707209587</v>
      </c>
      <c r="AO197" s="15">
        <f t="shared" si="162"/>
        <v>65.716156692313362</v>
      </c>
      <c r="AP197" s="17">
        <f t="shared" si="163"/>
        <v>65.683343497507977</v>
      </c>
      <c r="AQ197" s="15">
        <f t="shared" si="164"/>
        <v>65.683343497507977</v>
      </c>
      <c r="AR197" s="15">
        <f t="shared" si="165"/>
        <v>65.683343497507977</v>
      </c>
      <c r="AS197" s="15"/>
      <c r="AT197" s="12">
        <f t="shared" si="200"/>
        <v>105.30000000000003</v>
      </c>
      <c r="AU197" s="12">
        <f t="shared" si="166"/>
        <v>97.575991938409118</v>
      </c>
      <c r="AV197" s="12">
        <f t="shared" si="167"/>
        <v>97.575991938409103</v>
      </c>
      <c r="AW197" s="12">
        <f t="shared" si="168"/>
        <v>97.575991938409103</v>
      </c>
      <c r="AX197" s="8"/>
      <c r="AY197" s="13">
        <f>INDEX(Klima!$B$1:$E$520,MATCH(Vandbalance!$F197,Klima!$B$1:$B$520,0),MATCH(Vandbalance!$AY$11,Klima!$B$1:$E$1,0))</f>
        <v>0.74</v>
      </c>
      <c r="AZ197" s="13">
        <f t="shared" si="201"/>
        <v>-0.74</v>
      </c>
      <c r="BA197" s="13">
        <f t="shared" si="169"/>
        <v>0.49272598510377141</v>
      </c>
      <c r="BC197" s="16">
        <f>INDEX(Klima!$B$1:$E$520,MATCH(Vandbalance!$F197,Klima!$B$1:$B$520,0),MATCH($BC$11,Klima!$B$1:$E$1,0))</f>
        <v>0.10000000149011599</v>
      </c>
      <c r="BD197" s="16"/>
      <c r="BE197" s="16">
        <f t="shared" si="170"/>
        <v>3.2813194805385339E-2</v>
      </c>
      <c r="BF197" s="16">
        <f t="shared" si="171"/>
        <v>6.7186806684730649E-2</v>
      </c>
      <c r="BG197" s="16">
        <f t="shared" si="214"/>
        <v>6.7186806684730649E-2</v>
      </c>
      <c r="BH197" s="16">
        <f t="shared" si="173"/>
        <v>0</v>
      </c>
      <c r="BI197" s="2"/>
      <c r="BJ197" s="16">
        <f t="shared" si="174"/>
        <v>3.2813194805385339E-2</v>
      </c>
      <c r="BK197" s="5">
        <f t="shared" si="202"/>
        <v>10.004412285206277</v>
      </c>
      <c r="BL197" s="5">
        <f t="shared" si="175"/>
        <v>10.004412285206277</v>
      </c>
      <c r="BM197" s="5">
        <f t="shared" si="176"/>
        <v>153.29214863072247</v>
      </c>
      <c r="BN197" s="5">
        <f t="shared" si="203"/>
        <v>4.4122852062771743E-3</v>
      </c>
      <c r="BO197" s="5">
        <f t="shared" si="177"/>
        <v>163.29214863072247</v>
      </c>
      <c r="BP197" s="5">
        <f t="shared" si="178"/>
        <v>10.004412285206277</v>
      </c>
      <c r="BQ197" s="5"/>
      <c r="BR197" s="16">
        <f t="shared" si="179"/>
        <v>6.7186806684730649E-2</v>
      </c>
      <c r="BS197" s="5">
        <f t="shared" si="180"/>
        <v>6.7186806684730649E-2</v>
      </c>
      <c r="BT197" s="5"/>
      <c r="BU197" s="13">
        <f t="shared" si="181"/>
        <v>0</v>
      </c>
      <c r="BV197" s="5">
        <f t="shared" si="182"/>
        <v>0</v>
      </c>
      <c r="BW197" s="5"/>
      <c r="BX197" s="13">
        <f t="shared" si="183"/>
        <v>6.7186806684730649E-2</v>
      </c>
      <c r="BY197" s="5"/>
      <c r="BZ197" s="16">
        <f t="shared" si="184"/>
        <v>0</v>
      </c>
      <c r="CA197" s="16"/>
      <c r="CB197" s="29">
        <f t="shared" si="185"/>
        <v>0</v>
      </c>
      <c r="CC197" s="28">
        <f t="shared" si="186"/>
        <v>8.8155322809136969</v>
      </c>
      <c r="CD197" s="28"/>
      <c r="CE197" s="16">
        <f t="shared" si="187"/>
        <v>0</v>
      </c>
      <c r="CF197" s="31">
        <f t="shared" si="188"/>
        <v>65.683343497507977</v>
      </c>
      <c r="CG197" s="20"/>
      <c r="CH197" s="16">
        <f t="shared" si="189"/>
        <v>0</v>
      </c>
      <c r="CI197" s="2">
        <f t="shared" si="204"/>
        <v>0</v>
      </c>
      <c r="CJ197" s="5"/>
      <c r="CK197" s="13">
        <f t="shared" si="190"/>
        <v>0.10000000149011598</v>
      </c>
      <c r="CL197" s="13"/>
      <c r="CM197" s="13">
        <f t="shared" si="205"/>
        <v>0</v>
      </c>
      <c r="CN197" s="5">
        <f t="shared" si="191"/>
        <v>0</v>
      </c>
      <c r="CO197" s="5">
        <f t="shared" si="192"/>
        <v>0</v>
      </c>
      <c r="CP197" s="5"/>
      <c r="CQ197" s="13">
        <f t="shared" si="206"/>
        <v>0</v>
      </c>
      <c r="CR197" s="5">
        <f t="shared" si="193"/>
        <v>0</v>
      </c>
      <c r="CS197" s="5">
        <f t="shared" si="194"/>
        <v>0</v>
      </c>
      <c r="CT197" s="5"/>
      <c r="CU197" t="e">
        <f>INDEX(Tilladeligt_underskud,MATCH('Afgrødemodel 1'!$AU$2,Konstanter!$A$75:$A$90,0),MATCH('Afgrødemodel 1'!M193,Konstanter!$B$73:$F$73,0))</f>
        <v>#N/A</v>
      </c>
      <c r="CV197" t="e">
        <f>INDEX(Utilladeligt_underskud,MATCH('Afgrødemodel 1'!$AU$2,Konstanter!$I$75:$I$90,0),MATCH('Afgrødemodel 1'!M193,Konstanter!$J$73:$N$73,0))</f>
        <v>#N/A</v>
      </c>
      <c r="CW197" t="e">
        <f t="shared" si="207"/>
        <v>#N/A</v>
      </c>
      <c r="CX197" t="e">
        <f t="shared" si="208"/>
        <v>#N/A</v>
      </c>
      <c r="CY197" s="8">
        <f t="shared" si="209"/>
        <v>1.6656502492025993E-2</v>
      </c>
      <c r="CZ197" s="8">
        <f t="shared" si="210"/>
        <v>7.7406645640829481</v>
      </c>
      <c r="DA197" s="8">
        <f t="shared" si="211"/>
        <v>7.7406645640829481</v>
      </c>
    </row>
    <row r="198" spans="4:105" x14ac:dyDescent="0.2">
      <c r="D198" s="18">
        <f t="shared" si="212"/>
        <v>43375</v>
      </c>
      <c r="E198" s="18" t="str">
        <f>IF(G198=1,'Ark4'!$C$4,IF(G198=2,'Ark4'!$C$5,IF(G198=3,'Ark4'!$C$6,IF(G198=4,'Ark4'!$C$7,""))))</f>
        <v>Vinterhvede, efterår</v>
      </c>
      <c r="F198" s="8">
        <f t="shared" si="195"/>
        <v>43375</v>
      </c>
      <c r="G198" s="2">
        <f>IF(AND($D198&gt;='Ark4'!$D$4,Vandbalance!$D198&lt;='Ark4'!$E$4),1,IF(AND(Vandbalance!$D198&gt;='Ark4'!$D$5,Vandbalance!$D198&lt;='Ark4'!$E$5),2,IF(AND(Vandbalance!$D198&gt;='Ark4'!$D$6,Vandbalance!$D198&lt;='Ark4'!$E$6),3,IF(AND(Vandbalance!$D198&gt;='Ark4'!$D$7,Vandbalance!$D198&lt;='Ark4'!$E$7),4,""))))</f>
        <v>4</v>
      </c>
      <c r="H198" s="2">
        <f t="shared" si="196"/>
        <v>1.9703446337580273</v>
      </c>
      <c r="I198" s="2">
        <f>IF(G198=1,VLOOKUP($D198,'Afgrødemodel 1'!$AA$10:$AB$405,2,FALSE),IF(G198=2,VLOOKUP($D198,'Afgrødemodel 2'!$AA$10:$AB$405,2,FALSE),IF(G198=3,VLOOKUP($D198,'Afgrødemodel 3'!$AA$10:$AB$405,2,FALSE),IF(G198=4,VLOOKUP($D198,'Afgrødemodel 4'!$AA$10:$AB$405,2,FALSE),""))))</f>
        <v>1.9703446337580273</v>
      </c>
      <c r="J198" s="2">
        <f>IF(G198=1,VLOOKUP($D198,'Afgrødemodel 1'!$AH$10:$AJ$405,3,FALSE),IF(G198=2,VLOOKUP($D198,'Afgrødemodel 2'!$AH$10:$AJ$405,3,FALSE),IF(G198=3,VLOOKUP($D198,'Afgrødemodel 3'!$AH$10:$AJ$405,3,FALSE),IF(G198=4,VLOOKUP($D198,'Afgrødemodel 4'!$AH$10:$AJ$405,3,FALSE),0))))</f>
        <v>0</v>
      </c>
      <c r="K198" s="2">
        <f>IF(G198=1,VLOOKUP($D198,'Afgrødemodel 1'!$AQ$10:$AR$405,2,FALSE),IF(G198=2,VLOOKUP($D198,'Afgrødemodel 2'!$AQ$10:$AR$405,2,FALSE),IF(G198=3,VLOOKUP($D198,'Afgrødemodel 3'!$AQ$10:$AR$405,2,FALSE),IF(G198=4,VLOOKUP($D198,'Afgrødemodel 4'!$AQ$10:$AR$405,2,FALSE),0))))</f>
        <v>330</v>
      </c>
      <c r="L198">
        <f>IF('Afgrødemodel 1'!$BB$4=0,300,'Afgrødemodel 1'!$BB$4)</f>
        <v>300</v>
      </c>
      <c r="M198">
        <f>IF(G198=1,MIN('Afgrødemodel 1'!$AW$44,'Afgrødemodel 1'!$AW$48),IF(G198=2,MIN('Afgrødemodel 2'!$AW$44,'Afgrødemodel 2'!$AW$48),IF(G198=3,MIN('Afgrødemodel 3'!$AW$44,'Afgrødemodel 3'!$AW$48),IF(G198=4,MIN('Afgrødemodel 4'!$AW$44,'Afgrødemodel 4'!$AW$48),""))))</f>
        <v>900</v>
      </c>
      <c r="N198" s="13">
        <f t="shared" si="143"/>
        <v>9.1049786416401997</v>
      </c>
      <c r="O198" s="5">
        <f t="shared" si="144"/>
        <v>2.3962827702352305</v>
      </c>
      <c r="P198" s="13">
        <f t="shared" si="145"/>
        <v>11.501261411875429</v>
      </c>
      <c r="Q198" s="13">
        <f t="shared" si="146"/>
        <v>11.501261411875429</v>
      </c>
      <c r="R198" s="20"/>
      <c r="S198" s="13">
        <f t="shared" si="147"/>
        <v>8.8155322809136969</v>
      </c>
      <c r="T198" s="13">
        <f t="shared" si="148"/>
        <v>11.211815051148927</v>
      </c>
      <c r="U198" s="13">
        <f t="shared" si="149"/>
        <v>11.211815051148927</v>
      </c>
      <c r="V198" s="5">
        <f t="shared" si="150"/>
        <v>11.211815051148927</v>
      </c>
      <c r="W198" s="5"/>
      <c r="X198" s="10">
        <f t="shared" si="197"/>
        <v>10</v>
      </c>
      <c r="Y198" s="12">
        <f t="shared" si="151"/>
        <v>10</v>
      </c>
      <c r="Z198" s="8">
        <f t="shared" si="152"/>
        <v>12.403444202765144</v>
      </c>
      <c r="AA198" s="13">
        <f t="shared" si="198"/>
        <v>9.9600253726647008</v>
      </c>
      <c r="AB198" s="5">
        <f t="shared" si="153"/>
        <v>9.9600253726647008</v>
      </c>
      <c r="AC198" s="5"/>
      <c r="AD198" s="16">
        <f t="shared" si="154"/>
        <v>0.98517231687901363</v>
      </c>
      <c r="AE198" s="10">
        <f t="shared" si="199"/>
        <v>0.98517231687901363</v>
      </c>
      <c r="AF198">
        <f t="shared" si="155"/>
        <v>3.4214297144495434</v>
      </c>
      <c r="AG198" s="13">
        <f t="shared" si="156"/>
        <v>0.89476719288965978</v>
      </c>
      <c r="AH198" s="13"/>
      <c r="AI198" s="14">
        <f t="shared" si="157"/>
        <v>68.400000000000006</v>
      </c>
      <c r="AJ198" s="4">
        <f t="shared" si="158"/>
        <v>69.300000000000011</v>
      </c>
      <c r="AK198" s="4">
        <f t="shared" si="159"/>
        <v>68.400000000000006</v>
      </c>
      <c r="AL198" s="15">
        <f t="shared" si="160"/>
        <v>68.185292008749244</v>
      </c>
      <c r="AM198" s="7">
        <f t="shared" si="161"/>
        <v>68.382658983706932</v>
      </c>
      <c r="AN198" s="7">
        <f t="shared" si="213"/>
        <v>68.185292008749244</v>
      </c>
      <c r="AO198" s="15">
        <f t="shared" si="162"/>
        <v>70.621549406319772</v>
      </c>
      <c r="AP198" s="17">
        <f t="shared" si="163"/>
        <v>70.581574778984475</v>
      </c>
      <c r="AQ198" s="15">
        <f t="shared" si="164"/>
        <v>70.581574778984475</v>
      </c>
      <c r="AR198" s="15">
        <f t="shared" si="165"/>
        <v>68.959937526606026</v>
      </c>
      <c r="AS198" s="15"/>
      <c r="AT198" s="12">
        <f t="shared" si="200"/>
        <v>102.60000000000002</v>
      </c>
      <c r="AU198" s="12">
        <f t="shared" si="166"/>
        <v>95.074043427167837</v>
      </c>
      <c r="AV198" s="12">
        <f t="shared" si="167"/>
        <v>95.074043427167851</v>
      </c>
      <c r="AW198" s="12">
        <f t="shared" si="168"/>
        <v>96.6956806795463</v>
      </c>
      <c r="AX198" s="8"/>
      <c r="AY198" s="13">
        <f>INDEX(Klima!$B$1:$E$520,MATCH(Vandbalance!$F198,Klima!$B$1:$B$520,0),MATCH(Vandbalance!$AY$11,Klima!$B$1:$E$1,0))</f>
        <v>2.56</v>
      </c>
      <c r="AZ198" s="13">
        <f t="shared" si="201"/>
        <v>-2.56</v>
      </c>
      <c r="BA198" s="13">
        <f t="shared" si="169"/>
        <v>2.4362573975705297</v>
      </c>
      <c r="BC198" s="16">
        <f>INDEX(Klima!$B$1:$E$520,MATCH(Vandbalance!$F198,Klima!$B$1:$B$520,0),MATCH($BC$11,Klima!$B$1:$E$1,0))</f>
        <v>0.13037975132465299</v>
      </c>
      <c r="BD198" s="16"/>
      <c r="BE198" s="16">
        <f t="shared" si="170"/>
        <v>3.9974627335299155E-2</v>
      </c>
      <c r="BF198" s="16">
        <f t="shared" si="171"/>
        <v>9.0405123989353839E-2</v>
      </c>
      <c r="BG198" s="16">
        <f t="shared" si="214"/>
        <v>9.0405123989353839E-2</v>
      </c>
      <c r="BH198" s="16">
        <f t="shared" si="173"/>
        <v>0</v>
      </c>
      <c r="BI198" s="2"/>
      <c r="BJ198" s="16">
        <f t="shared" si="174"/>
        <v>3.9974627335299155E-2</v>
      </c>
      <c r="BK198" s="5">
        <f t="shared" si="202"/>
        <v>10.005459537983567</v>
      </c>
      <c r="BL198" s="5">
        <f t="shared" si="175"/>
        <v>10.005459537983567</v>
      </c>
      <c r="BM198" s="5">
        <f t="shared" si="176"/>
        <v>155.69559283348761</v>
      </c>
      <c r="BN198" s="5">
        <f t="shared" si="203"/>
        <v>5.4595379835676661E-3</v>
      </c>
      <c r="BO198" s="5">
        <f t="shared" si="177"/>
        <v>165.69559283348761</v>
      </c>
      <c r="BP198" s="5">
        <f t="shared" si="178"/>
        <v>10.005459537983567</v>
      </c>
      <c r="BQ198" s="5"/>
      <c r="BR198" s="16">
        <f t="shared" si="179"/>
        <v>9.0405123989353839E-2</v>
      </c>
      <c r="BS198" s="5">
        <f t="shared" si="180"/>
        <v>9.0405123989353839E-2</v>
      </c>
      <c r="BT198" s="5"/>
      <c r="BU198" s="13">
        <f t="shared" si="181"/>
        <v>0</v>
      </c>
      <c r="BV198" s="5">
        <f t="shared" si="182"/>
        <v>0</v>
      </c>
      <c r="BW198" s="5"/>
      <c r="BX198" s="13">
        <f t="shared" si="183"/>
        <v>9.0405123989353839E-2</v>
      </c>
      <c r="BY198" s="5"/>
      <c r="BZ198" s="16">
        <f t="shared" si="184"/>
        <v>0</v>
      </c>
      <c r="CA198" s="16"/>
      <c r="CB198" s="29">
        <f t="shared" si="185"/>
        <v>0</v>
      </c>
      <c r="CC198" s="28">
        <f t="shared" si="186"/>
        <v>11.211815051148927</v>
      </c>
      <c r="CD198" s="28"/>
      <c r="CE198" s="16">
        <f t="shared" si="187"/>
        <v>0</v>
      </c>
      <c r="CF198" s="31">
        <f t="shared" si="188"/>
        <v>68.400000000000006</v>
      </c>
      <c r="CG198" s="20"/>
      <c r="CH198" s="16">
        <f t="shared" si="189"/>
        <v>0</v>
      </c>
      <c r="CI198" s="2">
        <f t="shared" si="204"/>
        <v>0</v>
      </c>
      <c r="CJ198" s="5"/>
      <c r="CK198" s="13">
        <f t="shared" si="190"/>
        <v>0.13037975132465299</v>
      </c>
      <c r="CL198" s="13"/>
      <c r="CM198" s="13">
        <f t="shared" si="205"/>
        <v>1.6216372523784555</v>
      </c>
      <c r="CN198" s="5">
        <f t="shared" si="191"/>
        <v>2.1815747789844693</v>
      </c>
      <c r="CO198" s="5">
        <f t="shared" si="192"/>
        <v>1.6216372523784555</v>
      </c>
      <c r="CP198" s="5"/>
      <c r="CQ198" s="13">
        <f t="shared" si="206"/>
        <v>0</v>
      </c>
      <c r="CR198" s="5">
        <f t="shared" si="193"/>
        <v>0</v>
      </c>
      <c r="CS198" s="5">
        <f t="shared" si="194"/>
        <v>0</v>
      </c>
      <c r="CT198" s="5"/>
      <c r="CU198" t="e">
        <f>INDEX(Tilladeligt_underskud,MATCH('Afgrødemodel 1'!$AU$2,Konstanter!$A$75:$A$90,0),MATCH('Afgrødemodel 1'!M194,Konstanter!$B$73:$F$73,0))</f>
        <v>#N/A</v>
      </c>
      <c r="CV198" t="e">
        <f>INDEX(Utilladeligt_underskud,MATCH('Afgrødemodel 1'!$AU$2,Konstanter!$I$75:$I$90,0),MATCH('Afgrødemodel 1'!M194,Konstanter!$J$73:$N$73,0))</f>
        <v>#N/A</v>
      </c>
      <c r="CW198" t="e">
        <f t="shared" si="207"/>
        <v>#N/A</v>
      </c>
      <c r="CX198" t="e">
        <f t="shared" si="208"/>
        <v>#N/A</v>
      </c>
      <c r="CY198" s="8">
        <f t="shared" si="209"/>
        <v>-0.5599375266060207</v>
      </c>
      <c r="CZ198" s="8">
        <f t="shared" si="210"/>
        <v>5.904319320453709</v>
      </c>
      <c r="DA198" s="8">
        <f t="shared" si="211"/>
        <v>5.3443817938477025</v>
      </c>
    </row>
    <row r="199" spans="4:105" x14ac:dyDescent="0.2">
      <c r="D199" s="18">
        <f t="shared" si="212"/>
        <v>43376</v>
      </c>
      <c r="E199" s="18" t="str">
        <f>IF(G199=1,'Ark4'!$C$4,IF(G199=2,'Ark4'!$C$5,IF(G199=3,'Ark4'!$C$6,IF(G199=4,'Ark4'!$C$7,""))))</f>
        <v>Vinterhvede, efterår</v>
      </c>
      <c r="F199" s="8">
        <f t="shared" si="195"/>
        <v>43376</v>
      </c>
      <c r="G199" s="2">
        <f>IF(AND($D199&gt;='Ark4'!$D$4,Vandbalance!$D199&lt;='Ark4'!$E$4),1,IF(AND(Vandbalance!$D199&gt;='Ark4'!$D$5,Vandbalance!$D199&lt;='Ark4'!$E$5),2,IF(AND(Vandbalance!$D199&gt;='Ark4'!$D$6,Vandbalance!$D199&lt;='Ark4'!$E$6),3,IF(AND(Vandbalance!$D199&gt;='Ark4'!$D$7,Vandbalance!$D199&lt;='Ark4'!$E$7),4,""))))</f>
        <v>4</v>
      </c>
      <c r="H199" s="2">
        <f t="shared" si="196"/>
        <v>2.102074589654666</v>
      </c>
      <c r="I199" s="2">
        <f>IF(G199=1,VLOOKUP($D199,'Afgrødemodel 1'!$AA$10:$AB$405,2,FALSE),IF(G199=2,VLOOKUP($D199,'Afgrødemodel 2'!$AA$10:$AB$405,2,FALSE),IF(G199=3,VLOOKUP($D199,'Afgrødemodel 3'!$AA$10:$AB$405,2,FALSE),IF(G199=4,VLOOKUP($D199,'Afgrødemodel 4'!$AA$10:$AB$405,2,FALSE),""))))</f>
        <v>2.102074589654666</v>
      </c>
      <c r="J199" s="2">
        <f>IF(G199=1,VLOOKUP($D199,'Afgrødemodel 1'!$AH$10:$AJ$405,3,FALSE),IF(G199=2,VLOOKUP($D199,'Afgrødemodel 2'!$AH$10:$AJ$405,3,FALSE),IF(G199=3,VLOOKUP($D199,'Afgrødemodel 3'!$AH$10:$AJ$405,3,FALSE),IF(G199=4,VLOOKUP($D199,'Afgrødemodel 4'!$AH$10:$AJ$405,3,FALSE),0))))</f>
        <v>0</v>
      </c>
      <c r="K199" s="2">
        <f>IF(G199=1,VLOOKUP($D199,'Afgrødemodel 1'!$AQ$10:$AR$405,2,FALSE),IF(G199=2,VLOOKUP($D199,'Afgrødemodel 2'!$AQ$10:$AR$405,2,FALSE),IF(G199=3,VLOOKUP($D199,'Afgrødemodel 3'!$AQ$10:$AR$405,2,FALSE),IF(G199=4,VLOOKUP($D199,'Afgrødemodel 4'!$AQ$10:$AR$405,2,FALSE),0))))</f>
        <v>345</v>
      </c>
      <c r="L199">
        <f>IF('Afgrødemodel 1'!$BB$4=0,300,'Afgrødemodel 1'!$BB$4)</f>
        <v>300</v>
      </c>
      <c r="M199">
        <f>IF(G199=1,MIN('Afgrødemodel 1'!$AW$44,'Afgrødemodel 1'!$AW$48),IF(G199=2,MIN('Afgrødemodel 2'!$AW$44,'Afgrødemodel 2'!$AW$48),IF(G199=3,MIN('Afgrødemodel 3'!$AW$44,'Afgrødemodel 3'!$AW$48),IF(G199=4,MIN('Afgrødemodel 4'!$AW$44,'Afgrødemodel 4'!$AW$48),""))))</f>
        <v>900</v>
      </c>
      <c r="N199" s="13">
        <f t="shared" si="143"/>
        <v>11.501261411875429</v>
      </c>
      <c r="O199" s="5">
        <f t="shared" si="144"/>
        <v>0</v>
      </c>
      <c r="P199" s="13">
        <f t="shared" si="145"/>
        <v>11.501261411875429</v>
      </c>
      <c r="Q199" s="13">
        <f t="shared" si="146"/>
        <v>11.501261411875429</v>
      </c>
      <c r="R199" s="20"/>
      <c r="S199" s="13">
        <f t="shared" si="147"/>
        <v>11.211815051148927</v>
      </c>
      <c r="T199" s="13">
        <f t="shared" si="148"/>
        <v>11.155154795178442</v>
      </c>
      <c r="U199" s="13">
        <f t="shared" si="149"/>
        <v>11.155154795178442</v>
      </c>
      <c r="V199" s="5">
        <f t="shared" si="150"/>
        <v>11.155154795178442</v>
      </c>
      <c r="W199" s="5"/>
      <c r="X199" s="10">
        <f t="shared" si="197"/>
        <v>10</v>
      </c>
      <c r="Y199" s="12">
        <f t="shared" si="151"/>
        <v>9.9600253726647008</v>
      </c>
      <c r="Z199" s="8">
        <f t="shared" si="152"/>
        <v>9.9600253726647008</v>
      </c>
      <c r="AA199" s="13">
        <f t="shared" si="198"/>
        <v>9.903365116694216</v>
      </c>
      <c r="AB199" s="5">
        <f t="shared" si="153"/>
        <v>9.903365116694216</v>
      </c>
      <c r="AC199" s="5"/>
      <c r="AD199" s="16">
        <f t="shared" si="154"/>
        <v>1.051037294827333</v>
      </c>
      <c r="AE199" s="10">
        <f t="shared" si="199"/>
        <v>0.98476719288965975</v>
      </c>
      <c r="AF199">
        <f t="shared" si="155"/>
        <v>0.98476719288965975</v>
      </c>
      <c r="AG199" s="13">
        <f t="shared" si="156"/>
        <v>0.84142744587991314</v>
      </c>
      <c r="AH199" s="13"/>
      <c r="AI199" s="14">
        <f t="shared" si="157"/>
        <v>71.100000000000009</v>
      </c>
      <c r="AJ199" s="4">
        <f t="shared" si="158"/>
        <v>72.45</v>
      </c>
      <c r="AK199" s="4">
        <f t="shared" si="159"/>
        <v>71.100000000000009</v>
      </c>
      <c r="AL199" s="15">
        <f t="shared" si="160"/>
        <v>71.504560702383557</v>
      </c>
      <c r="AM199" s="7">
        <f t="shared" si="161"/>
        <v>71.682040323708904</v>
      </c>
      <c r="AN199" s="7">
        <f t="shared" si="213"/>
        <v>71.504560702383557</v>
      </c>
      <c r="AO199" s="15">
        <f t="shared" si="162"/>
        <v>71.504560702383557</v>
      </c>
      <c r="AP199" s="17">
        <f t="shared" si="163"/>
        <v>71.447900446413072</v>
      </c>
      <c r="AQ199" s="15">
        <f t="shared" si="164"/>
        <v>71.447900446413072</v>
      </c>
      <c r="AR199" s="15">
        <f t="shared" si="165"/>
        <v>71.193353286454183</v>
      </c>
      <c r="AS199" s="15"/>
      <c r="AT199" s="12">
        <f t="shared" si="200"/>
        <v>99.90000000000002</v>
      </c>
      <c r="AU199" s="12">
        <f t="shared" si="166"/>
        <v>94.151057503768769</v>
      </c>
      <c r="AV199" s="12">
        <f t="shared" si="167"/>
        <v>94.151057503768769</v>
      </c>
      <c r="AW199" s="12">
        <f t="shared" si="168"/>
        <v>94.405604663727658</v>
      </c>
      <c r="AX199" s="8"/>
      <c r="AY199" s="13">
        <f>INDEX(Klima!$B$1:$E$520,MATCH(Vandbalance!$F199,Klima!$B$1:$B$520,0),MATCH(Vandbalance!$AY$11,Klima!$B$1:$E$1,0))</f>
        <v>0.09</v>
      </c>
      <c r="AZ199" s="13">
        <f t="shared" si="201"/>
        <v>-0.09</v>
      </c>
      <c r="BA199" s="13">
        <f t="shared" si="169"/>
        <v>2.7755575615628914E-17</v>
      </c>
      <c r="BC199" s="16">
        <f>INDEX(Klima!$B$1:$E$520,MATCH(Vandbalance!$F199,Klima!$B$1:$B$520,0),MATCH($BC$11,Klima!$B$1:$E$1,0))</f>
        <v>0.20000000298023199</v>
      </c>
      <c r="BD199" s="16"/>
      <c r="BE199" s="16">
        <f t="shared" si="170"/>
        <v>5.6660255970485324E-2</v>
      </c>
      <c r="BF199" s="16">
        <f t="shared" si="171"/>
        <v>0.14333974700974667</v>
      </c>
      <c r="BG199" s="16">
        <f t="shared" si="214"/>
        <v>0.14333974700974667</v>
      </c>
      <c r="BH199" s="16">
        <f t="shared" si="173"/>
        <v>0</v>
      </c>
      <c r="BI199" s="2"/>
      <c r="BJ199" s="16">
        <f t="shared" si="174"/>
        <v>5.6660255970485324E-2</v>
      </c>
      <c r="BK199" s="5">
        <f t="shared" si="202"/>
        <v>9.967763751737877</v>
      </c>
      <c r="BL199" s="5">
        <f t="shared" si="175"/>
        <v>9.967763751737877</v>
      </c>
      <c r="BM199" s="5">
        <f t="shared" si="176"/>
        <v>155.69559283348764</v>
      </c>
      <c r="BN199" s="5">
        <f t="shared" si="203"/>
        <v>7.7383790731770773E-3</v>
      </c>
      <c r="BO199" s="5">
        <f t="shared" si="177"/>
        <v>165.65561820615233</v>
      </c>
      <c r="BP199" s="5">
        <f t="shared" si="178"/>
        <v>9.967763751737877</v>
      </c>
      <c r="BQ199" s="5"/>
      <c r="BR199" s="16">
        <f t="shared" si="179"/>
        <v>0.14333974700974667</v>
      </c>
      <c r="BS199" s="5">
        <f t="shared" si="180"/>
        <v>0.14333974700974667</v>
      </c>
      <c r="BT199" s="5"/>
      <c r="BU199" s="13">
        <f t="shared" si="181"/>
        <v>0</v>
      </c>
      <c r="BV199" s="5">
        <f t="shared" si="182"/>
        <v>0</v>
      </c>
      <c r="BW199" s="5"/>
      <c r="BX199" s="13">
        <f t="shared" si="183"/>
        <v>0.14333974700974667</v>
      </c>
      <c r="BY199" s="5"/>
      <c r="BZ199" s="16">
        <f t="shared" si="184"/>
        <v>0</v>
      </c>
      <c r="CA199" s="16"/>
      <c r="CB199" s="29">
        <f t="shared" si="185"/>
        <v>0</v>
      </c>
      <c r="CC199" s="28">
        <f t="shared" si="186"/>
        <v>11.155154795178442</v>
      </c>
      <c r="CD199" s="28"/>
      <c r="CE199" s="16">
        <f t="shared" si="187"/>
        <v>0</v>
      </c>
      <c r="CF199" s="31">
        <f t="shared" si="188"/>
        <v>71.100000000000009</v>
      </c>
      <c r="CG199" s="20"/>
      <c r="CH199" s="16">
        <f t="shared" si="189"/>
        <v>0</v>
      </c>
      <c r="CI199" s="2">
        <f t="shared" si="204"/>
        <v>0</v>
      </c>
      <c r="CJ199" s="5"/>
      <c r="CK199" s="13">
        <f t="shared" si="190"/>
        <v>0.20000000298023199</v>
      </c>
      <c r="CL199" s="13"/>
      <c r="CM199" s="13">
        <f t="shared" si="205"/>
        <v>0.25454715995889182</v>
      </c>
      <c r="CN199" s="5">
        <f t="shared" si="191"/>
        <v>0.34790044641306395</v>
      </c>
      <c r="CO199" s="5">
        <f t="shared" si="192"/>
        <v>0.25454715995889182</v>
      </c>
      <c r="CP199" s="5"/>
      <c r="CQ199" s="13">
        <f t="shared" si="206"/>
        <v>0</v>
      </c>
      <c r="CR199" s="5">
        <f t="shared" si="193"/>
        <v>0</v>
      </c>
      <c r="CS199" s="5">
        <f t="shared" si="194"/>
        <v>0</v>
      </c>
      <c r="CT199" s="5"/>
      <c r="CU199" t="e">
        <f>INDEX(Tilladeligt_underskud,MATCH('Afgrødemodel 1'!$AU$2,Konstanter!$A$75:$A$90,0),MATCH('Afgrødemodel 1'!M195,Konstanter!$B$73:$F$73,0))</f>
        <v>#N/A</v>
      </c>
      <c r="CV199" t="e">
        <f>INDEX(Utilladeligt_underskud,MATCH('Afgrødemodel 1'!$AU$2,Konstanter!$I$75:$I$90,0),MATCH('Afgrødemodel 1'!M195,Konstanter!$J$73:$N$73,0))</f>
        <v>#N/A</v>
      </c>
      <c r="CW199" t="e">
        <f t="shared" si="207"/>
        <v>#N/A</v>
      </c>
      <c r="CX199" t="e">
        <f t="shared" si="208"/>
        <v>#N/A</v>
      </c>
      <c r="CY199" s="8">
        <f t="shared" si="209"/>
        <v>-9.3353286454174622E-2</v>
      </c>
      <c r="CZ199" s="8">
        <f t="shared" si="210"/>
        <v>5.4943953362723619</v>
      </c>
      <c r="DA199" s="8">
        <f t="shared" si="211"/>
        <v>5.4010420498181873</v>
      </c>
    </row>
    <row r="200" spans="4:105" x14ac:dyDescent="0.2">
      <c r="D200" s="18">
        <f t="shared" si="212"/>
        <v>43377</v>
      </c>
      <c r="E200" s="18" t="str">
        <f>IF(G200=1,'Ark4'!$C$4,IF(G200=2,'Ark4'!$C$5,IF(G200=3,'Ark4'!$C$6,IF(G200=4,'Ark4'!$C$7,""))))</f>
        <v>Vinterhvede, efterår</v>
      </c>
      <c r="F200" s="8">
        <f t="shared" si="195"/>
        <v>43377</v>
      </c>
      <c r="G200" s="2">
        <f>IF(AND($D200&gt;='Ark4'!$D$4,Vandbalance!$D200&lt;='Ark4'!$E$4),1,IF(AND(Vandbalance!$D200&gt;='Ark4'!$D$5,Vandbalance!$D200&lt;='Ark4'!$E$5),2,IF(AND(Vandbalance!$D200&gt;='Ark4'!$D$6,Vandbalance!$D200&lt;='Ark4'!$E$6),3,IF(AND(Vandbalance!$D200&gt;='Ark4'!$D$7,Vandbalance!$D200&lt;='Ark4'!$E$7),4,""))))</f>
        <v>4</v>
      </c>
      <c r="H200" s="2">
        <f t="shared" si="196"/>
        <v>2.2563499207930309</v>
      </c>
      <c r="I200" s="2">
        <f>IF(G200=1,VLOOKUP($D200,'Afgrødemodel 1'!$AA$10:$AB$405,2,FALSE),IF(G200=2,VLOOKUP($D200,'Afgrødemodel 2'!$AA$10:$AB$405,2,FALSE),IF(G200=3,VLOOKUP($D200,'Afgrødemodel 3'!$AA$10:$AB$405,2,FALSE),IF(G200=4,VLOOKUP($D200,'Afgrødemodel 4'!$AA$10:$AB$405,2,FALSE),""))))</f>
        <v>2.2563499207930309</v>
      </c>
      <c r="J200" s="2">
        <f>IF(G200=1,VLOOKUP($D200,'Afgrødemodel 1'!$AH$10:$AJ$405,3,FALSE),IF(G200=2,VLOOKUP($D200,'Afgrødemodel 2'!$AH$10:$AJ$405,3,FALSE),IF(G200=3,VLOOKUP($D200,'Afgrødemodel 3'!$AH$10:$AJ$405,3,FALSE),IF(G200=4,VLOOKUP($D200,'Afgrødemodel 4'!$AH$10:$AJ$405,3,FALSE),0))))</f>
        <v>0</v>
      </c>
      <c r="K200" s="2">
        <f>IF(G200=1,VLOOKUP($D200,'Afgrødemodel 1'!$AQ$10:$AR$405,2,FALSE),IF(G200=2,VLOOKUP($D200,'Afgrødemodel 2'!$AQ$10:$AR$405,2,FALSE),IF(G200=3,VLOOKUP($D200,'Afgrødemodel 3'!$AQ$10:$AR$405,2,FALSE),IF(G200=4,VLOOKUP($D200,'Afgrødemodel 4'!$AQ$10:$AR$405,2,FALSE),0))))</f>
        <v>360</v>
      </c>
      <c r="L200">
        <f>IF('Afgrødemodel 1'!$BB$4=0,300,'Afgrødemodel 1'!$BB$4)</f>
        <v>300</v>
      </c>
      <c r="M200">
        <f>IF(G200=1,MIN('Afgrødemodel 1'!$AW$44,'Afgrødemodel 1'!$AW$48),IF(G200=2,MIN('Afgrødemodel 2'!$AW$44,'Afgrødemodel 2'!$AW$48),IF(G200=3,MIN('Afgrødemodel 3'!$AW$44,'Afgrødemodel 3'!$AW$48),IF(G200=4,MIN('Afgrødemodel 4'!$AW$44,'Afgrødemodel 4'!$AW$48),""))))</f>
        <v>900</v>
      </c>
      <c r="N200" s="13">
        <f t="shared" si="143"/>
        <v>11.501261411875429</v>
      </c>
      <c r="O200" s="5">
        <f t="shared" si="144"/>
        <v>0</v>
      </c>
      <c r="P200" s="13">
        <f t="shared" si="145"/>
        <v>11.501261411875429</v>
      </c>
      <c r="Q200" s="13">
        <f t="shared" si="146"/>
        <v>11.501261411875429</v>
      </c>
      <c r="R200" s="20"/>
      <c r="S200" s="13">
        <f t="shared" si="147"/>
        <v>11.155154795178442</v>
      </c>
      <c r="T200" s="13">
        <f t="shared" si="148"/>
        <v>11.139136474887753</v>
      </c>
      <c r="U200" s="13">
        <f t="shared" si="149"/>
        <v>11.139136474887753</v>
      </c>
      <c r="V200" s="5">
        <f t="shared" si="150"/>
        <v>11.139136474887753</v>
      </c>
      <c r="W200" s="5"/>
      <c r="X200" s="10">
        <f t="shared" si="197"/>
        <v>10</v>
      </c>
      <c r="Y200" s="12">
        <f t="shared" si="151"/>
        <v>9.903365116694216</v>
      </c>
      <c r="Z200" s="8">
        <f t="shared" si="152"/>
        <v>9.903365116694216</v>
      </c>
      <c r="AA200" s="13">
        <f t="shared" si="198"/>
        <v>9.8873467964035271</v>
      </c>
      <c r="AB200" s="5">
        <f t="shared" si="153"/>
        <v>9.8873467964035271</v>
      </c>
      <c r="AC200" s="5"/>
      <c r="AD200" s="16">
        <f t="shared" si="154"/>
        <v>1.1281749603965154</v>
      </c>
      <c r="AE200" s="10">
        <f t="shared" si="199"/>
        <v>0.84142744587991314</v>
      </c>
      <c r="AF200">
        <f t="shared" si="155"/>
        <v>0.84142744587991314</v>
      </c>
      <c r="AG200" s="13">
        <f t="shared" si="156"/>
        <v>0.79542045011101292</v>
      </c>
      <c r="AH200" s="13"/>
      <c r="AI200" s="14">
        <f t="shared" si="157"/>
        <v>73.800000000000011</v>
      </c>
      <c r="AJ200" s="4">
        <f t="shared" si="158"/>
        <v>75.600000000000009</v>
      </c>
      <c r="AK200" s="4">
        <f t="shared" si="159"/>
        <v>73.800000000000011</v>
      </c>
      <c r="AL200" s="15">
        <f t="shared" si="160"/>
        <v>73.744856115203575</v>
      </c>
      <c r="AM200" s="7">
        <f t="shared" si="161"/>
        <v>73.896898347965106</v>
      </c>
      <c r="AN200" s="7">
        <f t="shared" si="213"/>
        <v>73.744856115203575</v>
      </c>
      <c r="AO200" s="15">
        <f t="shared" si="162"/>
        <v>73.744856115203575</v>
      </c>
      <c r="AP200" s="17">
        <f t="shared" si="163"/>
        <v>73.728837794912891</v>
      </c>
      <c r="AQ200" s="15">
        <f t="shared" si="164"/>
        <v>73.728837794912891</v>
      </c>
      <c r="AR200" s="15">
        <f t="shared" si="165"/>
        <v>73.728837794912891</v>
      </c>
      <c r="AS200" s="15"/>
      <c r="AT200" s="12">
        <f t="shared" si="200"/>
        <v>97.200000000000017</v>
      </c>
      <c r="AU200" s="12">
        <f t="shared" si="166"/>
        <v>91.854101834978266</v>
      </c>
      <c r="AV200" s="12">
        <f t="shared" si="167"/>
        <v>91.854101834978252</v>
      </c>
      <c r="AW200" s="12">
        <f t="shared" si="168"/>
        <v>91.854101834978252</v>
      </c>
      <c r="AX200" s="8"/>
      <c r="AY200" s="13">
        <f>INDEX(Klima!$B$1:$E$520,MATCH(Vandbalance!$F200,Klima!$B$1:$B$520,0),MATCH(Vandbalance!$AY$11,Klima!$B$1:$E$1,0))</f>
        <v>0</v>
      </c>
      <c r="AZ200" s="13">
        <f t="shared" si="201"/>
        <v>0</v>
      </c>
      <c r="BA200" s="13">
        <f t="shared" si="169"/>
        <v>0</v>
      </c>
      <c r="BC200" s="16">
        <f>INDEX(Klima!$B$1:$E$520,MATCH(Vandbalance!$F200,Klima!$B$1:$B$520,0),MATCH($BC$11,Klima!$B$1:$E$1,0))</f>
        <v>6.2025316059589303E-2</v>
      </c>
      <c r="BD200" s="16"/>
      <c r="BE200" s="16">
        <f t="shared" si="170"/>
        <v>1.6018320290689104E-2</v>
      </c>
      <c r="BF200" s="16">
        <f t="shared" si="171"/>
        <v>4.6006995768900202E-2</v>
      </c>
      <c r="BG200" s="16">
        <f t="shared" si="214"/>
        <v>4.6006995768900202E-2</v>
      </c>
      <c r="BH200" s="16">
        <f t="shared" si="173"/>
        <v>0</v>
      </c>
      <c r="BI200" s="2"/>
      <c r="BJ200" s="16">
        <f t="shared" si="174"/>
        <v>1.6018320290689104E-2</v>
      </c>
      <c r="BK200" s="5">
        <f t="shared" si="202"/>
        <v>9.9055528200923355</v>
      </c>
      <c r="BL200" s="5">
        <f t="shared" si="175"/>
        <v>9.9055528200923355</v>
      </c>
      <c r="BM200" s="5">
        <f t="shared" si="176"/>
        <v>155.69559283348764</v>
      </c>
      <c r="BN200" s="5">
        <f t="shared" si="203"/>
        <v>2.1877033981188804E-3</v>
      </c>
      <c r="BO200" s="5">
        <f t="shared" si="177"/>
        <v>165.59895795018184</v>
      </c>
      <c r="BP200" s="5">
        <f t="shared" si="178"/>
        <v>9.9055528200923355</v>
      </c>
      <c r="BQ200" s="5"/>
      <c r="BR200" s="16">
        <f t="shared" si="179"/>
        <v>4.6006995768900202E-2</v>
      </c>
      <c r="BS200" s="5">
        <f t="shared" si="180"/>
        <v>4.6006995768900202E-2</v>
      </c>
      <c r="BT200" s="5"/>
      <c r="BU200" s="13">
        <f t="shared" si="181"/>
        <v>0</v>
      </c>
      <c r="BV200" s="5">
        <f t="shared" si="182"/>
        <v>0</v>
      </c>
      <c r="BW200" s="5"/>
      <c r="BX200" s="13">
        <f t="shared" si="183"/>
        <v>4.6006995768900202E-2</v>
      </c>
      <c r="BY200" s="5"/>
      <c r="BZ200" s="16">
        <f t="shared" si="184"/>
        <v>0</v>
      </c>
      <c r="CA200" s="16"/>
      <c r="CB200" s="29">
        <f t="shared" si="185"/>
        <v>0</v>
      </c>
      <c r="CC200" s="28">
        <f t="shared" si="186"/>
        <v>11.139136474887753</v>
      </c>
      <c r="CD200" s="28"/>
      <c r="CE200" s="16">
        <f t="shared" si="187"/>
        <v>0</v>
      </c>
      <c r="CF200" s="31">
        <f t="shared" si="188"/>
        <v>73.728837794912891</v>
      </c>
      <c r="CG200" s="20"/>
      <c r="CH200" s="16">
        <f t="shared" si="189"/>
        <v>0</v>
      </c>
      <c r="CI200" s="2">
        <f t="shared" si="204"/>
        <v>0</v>
      </c>
      <c r="CJ200" s="5"/>
      <c r="CK200" s="13">
        <f t="shared" si="190"/>
        <v>6.2025316059589303E-2</v>
      </c>
      <c r="CL200" s="13"/>
      <c r="CM200" s="13">
        <f t="shared" si="205"/>
        <v>0</v>
      </c>
      <c r="CN200" s="5">
        <f t="shared" si="191"/>
        <v>0</v>
      </c>
      <c r="CO200" s="5">
        <f t="shared" si="192"/>
        <v>0</v>
      </c>
      <c r="CP200" s="5"/>
      <c r="CQ200" s="13">
        <f t="shared" si="206"/>
        <v>0</v>
      </c>
      <c r="CR200" s="5">
        <f t="shared" si="193"/>
        <v>0</v>
      </c>
      <c r="CS200" s="5">
        <f t="shared" si="194"/>
        <v>0</v>
      </c>
      <c r="CT200" s="5"/>
      <c r="CU200" t="e">
        <f>INDEX(Tilladeligt_underskud,MATCH('Afgrødemodel 1'!$AU$2,Konstanter!$A$75:$A$90,0),MATCH('Afgrødemodel 1'!M196,Konstanter!$B$73:$F$73,0))</f>
        <v>#N/A</v>
      </c>
      <c r="CV200" t="e">
        <f>INDEX(Utilladeligt_underskud,MATCH('Afgrødemodel 1'!$AU$2,Konstanter!$I$75:$I$90,0),MATCH('Afgrødemodel 1'!M196,Konstanter!$J$73:$N$73,0))</f>
        <v>#N/A</v>
      </c>
      <c r="CW200" t="e">
        <f t="shared" si="207"/>
        <v>#N/A</v>
      </c>
      <c r="CX200" t="e">
        <f t="shared" si="208"/>
        <v>#N/A</v>
      </c>
      <c r="CY200" s="8">
        <f t="shared" si="209"/>
        <v>7.1162205087119901E-2</v>
      </c>
      <c r="CZ200" s="8">
        <f t="shared" si="210"/>
        <v>5.4170603701088851</v>
      </c>
      <c r="DA200" s="8">
        <f t="shared" si="211"/>
        <v>5.4170603701088851</v>
      </c>
    </row>
    <row r="201" spans="4:105" x14ac:dyDescent="0.2">
      <c r="D201" s="18">
        <f t="shared" si="212"/>
        <v>43378</v>
      </c>
      <c r="E201" s="18" t="str">
        <f>IF(G201=1,'Ark4'!$C$4,IF(G201=2,'Ark4'!$C$5,IF(G201=3,'Ark4'!$C$6,IF(G201=4,'Ark4'!$C$7,""))))</f>
        <v>Vinterhvede, efterår</v>
      </c>
      <c r="F201" s="8">
        <f t="shared" si="195"/>
        <v>43378</v>
      </c>
      <c r="G201" s="2">
        <f>IF(AND($D201&gt;='Ark4'!$D$4,Vandbalance!$D201&lt;='Ark4'!$E$4),1,IF(AND(Vandbalance!$D201&gt;='Ark4'!$D$5,Vandbalance!$D201&lt;='Ark4'!$E$5),2,IF(AND(Vandbalance!$D201&gt;='Ark4'!$D$6,Vandbalance!$D201&lt;='Ark4'!$E$6),3,IF(AND(Vandbalance!$D201&gt;='Ark4'!$D$7,Vandbalance!$D201&lt;='Ark4'!$E$7),4,""))))</f>
        <v>4</v>
      </c>
      <c r="H201" s="2">
        <f t="shared" si="196"/>
        <v>2.4814181205454182</v>
      </c>
      <c r="I201" s="2">
        <f>IF(G201=1,VLOOKUP($D201,'Afgrødemodel 1'!$AA$10:$AB$405,2,FALSE),IF(G201=2,VLOOKUP($D201,'Afgrødemodel 2'!$AA$10:$AB$405,2,FALSE),IF(G201=3,VLOOKUP($D201,'Afgrødemodel 3'!$AA$10:$AB$405,2,FALSE),IF(G201=4,VLOOKUP($D201,'Afgrødemodel 4'!$AA$10:$AB$405,2,FALSE),""))))</f>
        <v>2.4814181205454182</v>
      </c>
      <c r="J201" s="2">
        <f>IF(G201=1,VLOOKUP($D201,'Afgrødemodel 1'!$AH$10:$AJ$405,3,FALSE),IF(G201=2,VLOOKUP($D201,'Afgrødemodel 2'!$AH$10:$AJ$405,3,FALSE),IF(G201=3,VLOOKUP($D201,'Afgrødemodel 3'!$AH$10:$AJ$405,3,FALSE),IF(G201=4,VLOOKUP($D201,'Afgrødemodel 4'!$AH$10:$AJ$405,3,FALSE),0))))</f>
        <v>0</v>
      </c>
      <c r="K201" s="2">
        <f>IF(G201=1,VLOOKUP($D201,'Afgrødemodel 1'!$AQ$10:$AR$405,2,FALSE),IF(G201=2,VLOOKUP($D201,'Afgrødemodel 2'!$AQ$10:$AR$405,2,FALSE),IF(G201=3,VLOOKUP($D201,'Afgrødemodel 3'!$AQ$10:$AR$405,2,FALSE),IF(G201=4,VLOOKUP($D201,'Afgrødemodel 4'!$AQ$10:$AR$405,2,FALSE),0))))</f>
        <v>375</v>
      </c>
      <c r="L201">
        <f>IF('Afgrødemodel 1'!$BB$4=0,300,'Afgrødemodel 1'!$BB$4)</f>
        <v>300</v>
      </c>
      <c r="M201">
        <f>IF(G201=1,MIN('Afgrødemodel 1'!$AW$44,'Afgrødemodel 1'!$AW$48),IF(G201=2,MIN('Afgrødemodel 2'!$AW$44,'Afgrødemodel 2'!$AW$48),IF(G201=3,MIN('Afgrødemodel 3'!$AW$44,'Afgrødemodel 3'!$AW$48),IF(G201=4,MIN('Afgrødemodel 4'!$AW$44,'Afgrødemodel 4'!$AW$48),""))))</f>
        <v>900</v>
      </c>
      <c r="N201" s="13">
        <f t="shared" si="143"/>
        <v>11.501261411875429</v>
      </c>
      <c r="O201" s="5">
        <f t="shared" si="144"/>
        <v>0</v>
      </c>
      <c r="P201" s="13">
        <f t="shared" si="145"/>
        <v>11.501261411875429</v>
      </c>
      <c r="Q201" s="13">
        <f t="shared" si="146"/>
        <v>11.501261411875429</v>
      </c>
      <c r="R201" s="20"/>
      <c r="S201" s="13">
        <f t="shared" si="147"/>
        <v>11.139136474887753</v>
      </c>
      <c r="T201" s="13">
        <f t="shared" si="148"/>
        <v>11.094010096468045</v>
      </c>
      <c r="U201" s="13">
        <f t="shared" si="149"/>
        <v>11.094010096468045</v>
      </c>
      <c r="V201" s="5">
        <f t="shared" si="150"/>
        <v>11.094010096468045</v>
      </c>
      <c r="W201" s="5"/>
      <c r="X201" s="10">
        <f t="shared" si="197"/>
        <v>10</v>
      </c>
      <c r="Y201" s="12">
        <f t="shared" si="151"/>
        <v>9.8873467964035271</v>
      </c>
      <c r="Z201" s="8">
        <f t="shared" si="152"/>
        <v>9.8873467964035271</v>
      </c>
      <c r="AA201" s="13">
        <f t="shared" si="198"/>
        <v>9.8422204179838193</v>
      </c>
      <c r="AB201" s="5">
        <f t="shared" si="153"/>
        <v>9.8422204179838193</v>
      </c>
      <c r="AC201" s="5"/>
      <c r="AD201" s="16">
        <f t="shared" si="154"/>
        <v>1.2407090602727091</v>
      </c>
      <c r="AE201" s="10">
        <f t="shared" si="199"/>
        <v>1.1954204501110128</v>
      </c>
      <c r="AF201">
        <f t="shared" si="155"/>
        <v>1.1954204501110128</v>
      </c>
      <c r="AG201" s="13">
        <f t="shared" si="156"/>
        <v>1.0405468255504891</v>
      </c>
      <c r="AH201" s="13"/>
      <c r="AI201" s="14">
        <f t="shared" si="157"/>
        <v>76.500000000000014</v>
      </c>
      <c r="AJ201" s="4">
        <f t="shared" si="158"/>
        <v>78.750000000000014</v>
      </c>
      <c r="AK201" s="4">
        <f t="shared" si="159"/>
        <v>76.500000000000014</v>
      </c>
      <c r="AL201" s="15">
        <f t="shared" si="160"/>
        <v>76.280340623662283</v>
      </c>
      <c r="AM201" s="7">
        <f t="shared" si="161"/>
        <v>76.426234299604829</v>
      </c>
      <c r="AN201" s="7">
        <f t="shared" si="213"/>
        <v>76.280340623662283</v>
      </c>
      <c r="AO201" s="15">
        <f t="shared" si="162"/>
        <v>76.280340623662283</v>
      </c>
      <c r="AP201" s="17">
        <f t="shared" si="163"/>
        <v>76.235214245242574</v>
      </c>
      <c r="AQ201" s="15">
        <f t="shared" si="164"/>
        <v>76.235214245242574</v>
      </c>
      <c r="AR201" s="15">
        <f t="shared" si="165"/>
        <v>76.235214245242574</v>
      </c>
      <c r="AS201" s="15"/>
      <c r="AT201" s="12">
        <f t="shared" si="200"/>
        <v>94.500000000000014</v>
      </c>
      <c r="AU201" s="12">
        <f t="shared" si="166"/>
        <v>89.30259900622886</v>
      </c>
      <c r="AV201" s="12">
        <f t="shared" si="167"/>
        <v>89.302599006228874</v>
      </c>
      <c r="AW201" s="12">
        <f t="shared" si="168"/>
        <v>89.302599006228874</v>
      </c>
      <c r="AX201" s="8"/>
      <c r="AY201" s="13">
        <f>INDEX(Klima!$B$1:$E$520,MATCH(Vandbalance!$F201,Klima!$B$1:$B$520,0),MATCH(Vandbalance!$AY$11,Klima!$B$1:$E$1,0))</f>
        <v>0.4</v>
      </c>
      <c r="AZ201" s="13">
        <f t="shared" si="201"/>
        <v>-0.4</v>
      </c>
      <c r="BA201" s="13">
        <f t="shared" si="169"/>
        <v>1.1102230246251565E-16</v>
      </c>
      <c r="BC201" s="16">
        <f>INDEX(Klima!$B$1:$E$520,MATCH(Vandbalance!$F201,Klima!$B$1:$B$520,0),MATCH($BC$11,Klima!$B$1:$E$1,0))</f>
        <v>0.20000000298023199</v>
      </c>
      <c r="BD201" s="16"/>
      <c r="BE201" s="16">
        <f t="shared" si="170"/>
        <v>4.5126378419708124E-2</v>
      </c>
      <c r="BF201" s="16">
        <f t="shared" si="171"/>
        <v>0.15487362456052386</v>
      </c>
      <c r="BG201" s="16">
        <f t="shared" si="214"/>
        <v>0.15487362456052386</v>
      </c>
      <c r="BH201" s="16">
        <f t="shared" si="173"/>
        <v>0</v>
      </c>
      <c r="BI201" s="2"/>
      <c r="BJ201" s="16">
        <f t="shared" si="174"/>
        <v>4.5126378419708124E-2</v>
      </c>
      <c r="BK201" s="5">
        <f t="shared" si="202"/>
        <v>9.8935099352109699</v>
      </c>
      <c r="BL201" s="5">
        <f t="shared" si="175"/>
        <v>9.8935099352109699</v>
      </c>
      <c r="BM201" s="5">
        <f t="shared" si="176"/>
        <v>155.69559283348761</v>
      </c>
      <c r="BN201" s="5">
        <f t="shared" si="203"/>
        <v>6.1631388074427683E-3</v>
      </c>
      <c r="BO201" s="5">
        <f t="shared" si="177"/>
        <v>165.58293962989114</v>
      </c>
      <c r="BP201" s="5">
        <f t="shared" si="178"/>
        <v>9.8935099352109699</v>
      </c>
      <c r="BQ201" s="5"/>
      <c r="BR201" s="16">
        <f t="shared" si="179"/>
        <v>0.15487362456052386</v>
      </c>
      <c r="BS201" s="5">
        <f t="shared" si="180"/>
        <v>0.15487362456052386</v>
      </c>
      <c r="BT201" s="5"/>
      <c r="BU201" s="13">
        <f t="shared" si="181"/>
        <v>0</v>
      </c>
      <c r="BV201" s="5">
        <f t="shared" si="182"/>
        <v>0</v>
      </c>
      <c r="BW201" s="5"/>
      <c r="BX201" s="13">
        <f t="shared" si="183"/>
        <v>0.15487362456052386</v>
      </c>
      <c r="BY201" s="5"/>
      <c r="BZ201" s="16">
        <f t="shared" si="184"/>
        <v>0</v>
      </c>
      <c r="CA201" s="16"/>
      <c r="CB201" s="29">
        <f t="shared" si="185"/>
        <v>0</v>
      </c>
      <c r="CC201" s="28">
        <f t="shared" si="186"/>
        <v>11.094010096468045</v>
      </c>
      <c r="CD201" s="28"/>
      <c r="CE201" s="16">
        <f t="shared" si="187"/>
        <v>0</v>
      </c>
      <c r="CF201" s="31">
        <f t="shared" si="188"/>
        <v>76.235214245242574</v>
      </c>
      <c r="CG201" s="20"/>
      <c r="CH201" s="16">
        <f t="shared" si="189"/>
        <v>0</v>
      </c>
      <c r="CI201" s="2">
        <f t="shared" si="204"/>
        <v>0</v>
      </c>
      <c r="CJ201" s="5"/>
      <c r="CK201" s="13">
        <f t="shared" si="190"/>
        <v>0.20000000298023199</v>
      </c>
      <c r="CL201" s="13"/>
      <c r="CM201" s="13">
        <f t="shared" si="205"/>
        <v>0</v>
      </c>
      <c r="CN201" s="5">
        <f t="shared" si="191"/>
        <v>0</v>
      </c>
      <c r="CO201" s="5">
        <f t="shared" si="192"/>
        <v>0</v>
      </c>
      <c r="CP201" s="5"/>
      <c r="CQ201" s="13">
        <f t="shared" si="206"/>
        <v>0</v>
      </c>
      <c r="CR201" s="5">
        <f t="shared" si="193"/>
        <v>0</v>
      </c>
      <c r="CS201" s="5">
        <f t="shared" si="194"/>
        <v>0</v>
      </c>
      <c r="CT201" s="5"/>
      <c r="CU201" t="e">
        <f>INDEX(Tilladeligt_underskud,MATCH('Afgrødemodel 1'!$AU$2,Konstanter!$A$75:$A$90,0),MATCH('Afgrødemodel 1'!M197,Konstanter!$B$73:$F$73,0))</f>
        <v>#N/A</v>
      </c>
      <c r="CV201" t="e">
        <f>INDEX(Utilladeligt_underskud,MATCH('Afgrødemodel 1'!$AU$2,Konstanter!$I$75:$I$90,0),MATCH('Afgrødemodel 1'!M197,Konstanter!$J$73:$N$73,0))</f>
        <v>#N/A</v>
      </c>
      <c r="CW201" t="e">
        <f t="shared" si="207"/>
        <v>#N/A</v>
      </c>
      <c r="CX201" t="e">
        <f t="shared" si="208"/>
        <v>#N/A</v>
      </c>
      <c r="CY201" s="8">
        <f t="shared" si="209"/>
        <v>0.26478575475744037</v>
      </c>
      <c r="CZ201" s="8">
        <f t="shared" si="210"/>
        <v>5.4621867485285804</v>
      </c>
      <c r="DA201" s="8">
        <f t="shared" si="211"/>
        <v>5.4621867485285804</v>
      </c>
    </row>
    <row r="202" spans="4:105" x14ac:dyDescent="0.2">
      <c r="D202" s="18">
        <f t="shared" si="212"/>
        <v>43379</v>
      </c>
      <c r="E202" s="18" t="str">
        <f>IF(G202=1,'Ark4'!$C$4,IF(G202=2,'Ark4'!$C$5,IF(G202=3,'Ark4'!$C$6,IF(G202=4,'Ark4'!$C$7,""))))</f>
        <v>Vinterhvede, efterår</v>
      </c>
      <c r="F202" s="8">
        <f t="shared" si="195"/>
        <v>43379</v>
      </c>
      <c r="G202" s="2">
        <f>IF(AND($D202&gt;='Ark4'!$D$4,Vandbalance!$D202&lt;='Ark4'!$E$4),1,IF(AND(Vandbalance!$D202&gt;='Ark4'!$D$5,Vandbalance!$D202&lt;='Ark4'!$E$5),2,IF(AND(Vandbalance!$D202&gt;='Ark4'!$D$6,Vandbalance!$D202&lt;='Ark4'!$E$6),3,IF(AND(Vandbalance!$D202&gt;='Ark4'!$D$7,Vandbalance!$D202&lt;='Ark4'!$E$7),4,""))))</f>
        <v>4</v>
      </c>
      <c r="H202" s="2">
        <f t="shared" si="196"/>
        <v>2.6528388401941787</v>
      </c>
      <c r="I202" s="2">
        <f>IF(G202=1,VLOOKUP($D202,'Afgrødemodel 1'!$AA$10:$AB$405,2,FALSE),IF(G202=2,VLOOKUP($D202,'Afgrødemodel 2'!$AA$10:$AB$405,2,FALSE),IF(G202=3,VLOOKUP($D202,'Afgrødemodel 3'!$AA$10:$AB$405,2,FALSE),IF(G202=4,VLOOKUP($D202,'Afgrødemodel 4'!$AA$10:$AB$405,2,FALSE),""))))</f>
        <v>2.6528388401941787</v>
      </c>
      <c r="J202" s="2">
        <f>IF(G202=1,VLOOKUP($D202,'Afgrødemodel 1'!$AH$10:$AJ$405,3,FALSE),IF(G202=2,VLOOKUP($D202,'Afgrødemodel 2'!$AH$10:$AJ$405,3,FALSE),IF(G202=3,VLOOKUP($D202,'Afgrødemodel 3'!$AH$10:$AJ$405,3,FALSE),IF(G202=4,VLOOKUP($D202,'Afgrødemodel 4'!$AH$10:$AJ$405,3,FALSE),0))))</f>
        <v>0</v>
      </c>
      <c r="K202" s="2">
        <f>IF(G202=1,VLOOKUP($D202,'Afgrødemodel 1'!$AQ$10:$AR$405,2,FALSE),IF(G202=2,VLOOKUP($D202,'Afgrødemodel 2'!$AQ$10:$AR$405,2,FALSE),IF(G202=3,VLOOKUP($D202,'Afgrødemodel 3'!$AQ$10:$AR$405,2,FALSE),IF(G202=4,VLOOKUP($D202,'Afgrødemodel 4'!$AQ$10:$AR$405,2,FALSE),0))))</f>
        <v>390</v>
      </c>
      <c r="L202">
        <f>IF('Afgrødemodel 1'!$BB$4=0,300,'Afgrødemodel 1'!$BB$4)</f>
        <v>300</v>
      </c>
      <c r="M202">
        <f>IF(G202=1,MIN('Afgrødemodel 1'!$AW$44,'Afgrødemodel 1'!$AW$48),IF(G202=2,MIN('Afgrødemodel 2'!$AW$44,'Afgrødemodel 2'!$AW$48),IF(G202=3,MIN('Afgrødemodel 3'!$AW$44,'Afgrødemodel 3'!$AW$48),IF(G202=4,MIN('Afgrødemodel 4'!$AW$44,'Afgrødemodel 4'!$AW$48),""))))</f>
        <v>900</v>
      </c>
      <c r="N202" s="13">
        <f t="shared" si="143"/>
        <v>11.501261411875429</v>
      </c>
      <c r="O202" s="5">
        <f t="shared" si="144"/>
        <v>3.0538053838068055E-3</v>
      </c>
      <c r="P202" s="13">
        <f t="shared" si="145"/>
        <v>11.504315217259236</v>
      </c>
      <c r="Q202" s="13">
        <f t="shared" si="146"/>
        <v>11.504315217259236</v>
      </c>
      <c r="R202" s="20"/>
      <c r="S202" s="13">
        <f t="shared" si="147"/>
        <v>11.094010096468045</v>
      </c>
      <c r="T202" s="13">
        <f t="shared" si="148"/>
        <v>11.097063901851852</v>
      </c>
      <c r="U202" s="13">
        <f t="shared" si="149"/>
        <v>11.097063901851852</v>
      </c>
      <c r="V202" s="5">
        <f t="shared" si="150"/>
        <v>11.097063901851852</v>
      </c>
      <c r="W202" s="5"/>
      <c r="X202" s="10">
        <f t="shared" si="197"/>
        <v>10</v>
      </c>
      <c r="Y202" s="12">
        <f t="shared" si="151"/>
        <v>9.9063478234372191</v>
      </c>
      <c r="Z202" s="8">
        <f t="shared" si="152"/>
        <v>9.9063478234372191</v>
      </c>
      <c r="AA202" s="13">
        <f t="shared" si="198"/>
        <v>9.8452742233676265</v>
      </c>
      <c r="AB202" s="5">
        <f t="shared" si="153"/>
        <v>9.8452742233676265</v>
      </c>
      <c r="AC202" s="5"/>
      <c r="AD202" s="16">
        <f t="shared" si="154"/>
        <v>1.3264194200970894</v>
      </c>
      <c r="AE202" s="10">
        <f t="shared" si="199"/>
        <v>1.3264194200970894</v>
      </c>
      <c r="AF202">
        <f t="shared" si="155"/>
        <v>1.3905468255504889</v>
      </c>
      <c r="AG202" s="13">
        <f t="shared" si="156"/>
        <v>1.0874930082457541</v>
      </c>
      <c r="AH202" s="13"/>
      <c r="AI202" s="14">
        <f t="shared" si="157"/>
        <v>79.200000000000017</v>
      </c>
      <c r="AJ202" s="4">
        <f t="shared" si="158"/>
        <v>81.900000000000006</v>
      </c>
      <c r="AK202" s="4">
        <f t="shared" si="159"/>
        <v>79.200000000000017</v>
      </c>
      <c r="AL202" s="15">
        <f t="shared" si="160"/>
        <v>78.786717073991966</v>
      </c>
      <c r="AM202" s="7">
        <f t="shared" si="161"/>
        <v>78.925868865662906</v>
      </c>
      <c r="AN202" s="7">
        <f t="shared" si="213"/>
        <v>78.786717073991966</v>
      </c>
      <c r="AO202" s="15">
        <f t="shared" si="162"/>
        <v>78.850844479445371</v>
      </c>
      <c r="AP202" s="17">
        <f t="shared" si="163"/>
        <v>78.78977087937578</v>
      </c>
      <c r="AQ202" s="15">
        <f t="shared" si="164"/>
        <v>78.78977087937578</v>
      </c>
      <c r="AR202" s="15">
        <f t="shared" si="165"/>
        <v>78.78977087937578</v>
      </c>
      <c r="AS202" s="15"/>
      <c r="AT202" s="12">
        <f t="shared" si="200"/>
        <v>91.800000000000011</v>
      </c>
      <c r="AU202" s="12">
        <f t="shared" si="166"/>
        <v>86.751096177479482</v>
      </c>
      <c r="AV202" s="12">
        <f t="shared" si="167"/>
        <v>86.751096177479482</v>
      </c>
      <c r="AW202" s="12">
        <f t="shared" si="168"/>
        <v>86.751096177479482</v>
      </c>
      <c r="AX202" s="8"/>
      <c r="AY202" s="13">
        <f>INDEX(Klima!$B$1:$E$520,MATCH(Vandbalance!$F202,Klima!$B$1:$B$520,0),MATCH(Vandbalance!$AY$11,Klima!$B$1:$E$1,0))</f>
        <v>0.35</v>
      </c>
      <c r="AZ202" s="13">
        <f t="shared" si="201"/>
        <v>-0.35</v>
      </c>
      <c r="BA202" s="13">
        <f t="shared" si="169"/>
        <v>6.4127405453399677E-2</v>
      </c>
      <c r="BC202" s="16">
        <f>INDEX(Klima!$B$1:$E$520,MATCH(Vandbalance!$F202,Klima!$B$1:$B$520,0),MATCH($BC$11,Klima!$B$1:$E$1,0))</f>
        <v>0.30000001192092801</v>
      </c>
      <c r="BD202" s="16"/>
      <c r="BE202" s="16">
        <f t="shared" si="170"/>
        <v>6.1073600069592872E-2</v>
      </c>
      <c r="BF202" s="16">
        <f t="shared" si="171"/>
        <v>0.23892641185133512</v>
      </c>
      <c r="BG202" s="16">
        <f t="shared" si="214"/>
        <v>0.23892641185133512</v>
      </c>
      <c r="BH202" s="16">
        <f t="shared" si="173"/>
        <v>0</v>
      </c>
      <c r="BI202" s="2"/>
      <c r="BJ202" s="16">
        <f t="shared" si="174"/>
        <v>6.1073600069592872E-2</v>
      </c>
      <c r="BK202" s="5">
        <f t="shared" si="202"/>
        <v>9.9146889553401234</v>
      </c>
      <c r="BL202" s="5">
        <f t="shared" si="175"/>
        <v>9.9146889553401234</v>
      </c>
      <c r="BM202" s="5">
        <f t="shared" si="176"/>
        <v>155.69559283348764</v>
      </c>
      <c r="BN202" s="5">
        <f t="shared" si="203"/>
        <v>8.3411319029040275E-3</v>
      </c>
      <c r="BO202" s="5">
        <f t="shared" si="177"/>
        <v>165.60194065692485</v>
      </c>
      <c r="BP202" s="5">
        <f t="shared" si="178"/>
        <v>9.9146889553401234</v>
      </c>
      <c r="BQ202" s="5"/>
      <c r="BR202" s="16">
        <f t="shared" si="179"/>
        <v>0.23892641185133512</v>
      </c>
      <c r="BS202" s="5">
        <f t="shared" si="180"/>
        <v>0.23892641185133512</v>
      </c>
      <c r="BT202" s="5"/>
      <c r="BU202" s="13">
        <f t="shared" si="181"/>
        <v>0</v>
      </c>
      <c r="BV202" s="5">
        <f t="shared" si="182"/>
        <v>0</v>
      </c>
      <c r="BW202" s="5"/>
      <c r="BX202" s="13">
        <f t="shared" si="183"/>
        <v>0.23892641185133512</v>
      </c>
      <c r="BY202" s="5"/>
      <c r="BZ202" s="16">
        <f t="shared" si="184"/>
        <v>0</v>
      </c>
      <c r="CA202" s="16"/>
      <c r="CB202" s="29">
        <f t="shared" si="185"/>
        <v>0</v>
      </c>
      <c r="CC202" s="28">
        <f t="shared" si="186"/>
        <v>11.097063901851852</v>
      </c>
      <c r="CD202" s="28"/>
      <c r="CE202" s="16">
        <f t="shared" si="187"/>
        <v>0</v>
      </c>
      <c r="CF202" s="31">
        <f t="shared" si="188"/>
        <v>78.78977087937578</v>
      </c>
      <c r="CG202" s="20"/>
      <c r="CH202" s="16">
        <f t="shared" si="189"/>
        <v>0</v>
      </c>
      <c r="CI202" s="2">
        <f t="shared" si="204"/>
        <v>0</v>
      </c>
      <c r="CJ202" s="5"/>
      <c r="CK202" s="13">
        <f t="shared" si="190"/>
        <v>0.30000001192092801</v>
      </c>
      <c r="CL202" s="13"/>
      <c r="CM202" s="13">
        <f t="shared" si="205"/>
        <v>0</v>
      </c>
      <c r="CN202" s="5">
        <f t="shared" si="191"/>
        <v>0</v>
      </c>
      <c r="CO202" s="5">
        <f t="shared" si="192"/>
        <v>0</v>
      </c>
      <c r="CP202" s="5"/>
      <c r="CQ202" s="13">
        <f t="shared" si="206"/>
        <v>0</v>
      </c>
      <c r="CR202" s="5">
        <f t="shared" si="193"/>
        <v>0</v>
      </c>
      <c r="CS202" s="5">
        <f t="shared" si="194"/>
        <v>0</v>
      </c>
      <c r="CT202" s="5"/>
      <c r="CU202" t="e">
        <f>INDEX(Tilladeligt_underskud,MATCH('Afgrødemodel 1'!$AU$2,Konstanter!$A$75:$A$90,0),MATCH('Afgrødemodel 1'!M198,Konstanter!$B$73:$F$73,0))</f>
        <v>#N/A</v>
      </c>
      <c r="CV202" t="e">
        <f>INDEX(Utilladeligt_underskud,MATCH('Afgrødemodel 1'!$AU$2,Konstanter!$I$75:$I$90,0),MATCH('Afgrødemodel 1'!M198,Konstanter!$J$73:$N$73,0))</f>
        <v>#N/A</v>
      </c>
      <c r="CW202" t="e">
        <f t="shared" si="207"/>
        <v>#N/A</v>
      </c>
      <c r="CX202" t="e">
        <f t="shared" si="208"/>
        <v>#N/A</v>
      </c>
      <c r="CY202" s="8">
        <f t="shared" si="209"/>
        <v>0.410229120624237</v>
      </c>
      <c r="CZ202" s="8">
        <f t="shared" si="210"/>
        <v>5.4591329431447662</v>
      </c>
      <c r="DA202" s="8">
        <f t="shared" si="211"/>
        <v>5.4591329431447662</v>
      </c>
    </row>
    <row r="203" spans="4:105" x14ac:dyDescent="0.2">
      <c r="D203" s="18">
        <f t="shared" si="212"/>
        <v>43380</v>
      </c>
      <c r="E203" s="18" t="str">
        <f>IF(G203=1,'Ark4'!$C$4,IF(G203=2,'Ark4'!$C$5,IF(G203=3,'Ark4'!$C$6,IF(G203=4,'Ark4'!$C$7,""))))</f>
        <v>Vinterhvede, efterår</v>
      </c>
      <c r="F203" s="8">
        <f t="shared" si="195"/>
        <v>43380</v>
      </c>
      <c r="G203" s="2">
        <f>IF(AND($D203&gt;='Ark4'!$D$4,Vandbalance!$D203&lt;='Ark4'!$E$4),1,IF(AND(Vandbalance!$D203&gt;='Ark4'!$D$5,Vandbalance!$D203&lt;='Ark4'!$E$5),2,IF(AND(Vandbalance!$D203&gt;='Ark4'!$D$6,Vandbalance!$D203&lt;='Ark4'!$E$6),3,IF(AND(Vandbalance!$D203&gt;='Ark4'!$D$7,Vandbalance!$D203&lt;='Ark4'!$E$7),4,""))))</f>
        <v>4</v>
      </c>
      <c r="H203" s="2">
        <f t="shared" si="196"/>
        <v>2.7929516152208489</v>
      </c>
      <c r="I203" s="2">
        <f>IF(G203=1,VLOOKUP($D203,'Afgrødemodel 1'!$AA$10:$AB$405,2,FALSE),IF(G203=2,VLOOKUP($D203,'Afgrødemodel 2'!$AA$10:$AB$405,2,FALSE),IF(G203=3,VLOOKUP($D203,'Afgrødemodel 3'!$AA$10:$AB$405,2,FALSE),IF(G203=4,VLOOKUP($D203,'Afgrødemodel 4'!$AA$10:$AB$405,2,FALSE),""))))</f>
        <v>2.7929516152208489</v>
      </c>
      <c r="J203" s="2">
        <f>IF(G203=1,VLOOKUP($D203,'Afgrødemodel 1'!$AH$10:$AJ$405,3,FALSE),IF(G203=2,VLOOKUP($D203,'Afgrødemodel 2'!$AH$10:$AJ$405,3,FALSE),IF(G203=3,VLOOKUP($D203,'Afgrødemodel 3'!$AH$10:$AJ$405,3,FALSE),IF(G203=4,VLOOKUP($D203,'Afgrødemodel 4'!$AH$10:$AJ$405,3,FALSE),0))))</f>
        <v>0</v>
      </c>
      <c r="K203" s="2">
        <f>IF(G203=1,VLOOKUP($D203,'Afgrødemodel 1'!$AQ$10:$AR$405,2,FALSE),IF(G203=2,VLOOKUP($D203,'Afgrødemodel 2'!$AQ$10:$AR$405,2,FALSE),IF(G203=3,VLOOKUP($D203,'Afgrødemodel 3'!$AQ$10:$AR$405,2,FALSE),IF(G203=4,VLOOKUP($D203,'Afgrødemodel 4'!$AQ$10:$AR$405,2,FALSE),0))))</f>
        <v>405</v>
      </c>
      <c r="L203">
        <f>IF('Afgrødemodel 1'!$BB$4=0,300,'Afgrødemodel 1'!$BB$4)</f>
        <v>300</v>
      </c>
      <c r="M203">
        <f>IF(G203=1,MIN('Afgrødemodel 1'!$AW$44,'Afgrødemodel 1'!$AW$48),IF(G203=2,MIN('Afgrødemodel 2'!$AW$44,'Afgrødemodel 2'!$AW$48),IF(G203=3,MIN('Afgrødemodel 3'!$AW$44,'Afgrødemodel 3'!$AW$48),IF(G203=4,MIN('Afgrødemodel 4'!$AW$44,'Afgrødemodel 4'!$AW$48),""))))</f>
        <v>900</v>
      </c>
      <c r="N203" s="13">
        <f t="shared" si="143"/>
        <v>11.504315217259236</v>
      </c>
      <c r="O203" s="5">
        <f t="shared" si="144"/>
        <v>2.8245815949919897</v>
      </c>
      <c r="P203" s="13">
        <f t="shared" si="145"/>
        <v>14.328896812251227</v>
      </c>
      <c r="Q203" s="13">
        <f t="shared" si="146"/>
        <v>14.328896812251227</v>
      </c>
      <c r="R203" s="20"/>
      <c r="S203" s="13">
        <f t="shared" si="147"/>
        <v>11.097063901851852</v>
      </c>
      <c r="T203" s="13">
        <f t="shared" si="148"/>
        <v>13.921645496843842</v>
      </c>
      <c r="U203" s="13">
        <f t="shared" si="149"/>
        <v>13.921645496843842</v>
      </c>
      <c r="V203" s="5">
        <f t="shared" si="150"/>
        <v>13.921645496843842</v>
      </c>
      <c r="W203" s="5"/>
      <c r="X203" s="10">
        <f t="shared" si="197"/>
        <v>10</v>
      </c>
      <c r="Y203" s="12">
        <f t="shared" si="151"/>
        <v>10</v>
      </c>
      <c r="Z203" s="8">
        <f t="shared" si="152"/>
        <v>12.716291424002957</v>
      </c>
      <c r="AA203" s="13">
        <f t="shared" si="198"/>
        <v>9.9535643943566594</v>
      </c>
      <c r="AB203" s="5">
        <f t="shared" si="153"/>
        <v>9.9535643943566594</v>
      </c>
      <c r="AC203" s="5"/>
      <c r="AD203" s="16">
        <f t="shared" si="154"/>
        <v>1.3964758076104244</v>
      </c>
      <c r="AE203" s="10">
        <f t="shared" si="199"/>
        <v>1.3964758076104244</v>
      </c>
      <c r="AF203">
        <f t="shared" si="155"/>
        <v>4.2674930082457543</v>
      </c>
      <c r="AG203" s="13">
        <f t="shared" si="156"/>
        <v>1.1948101490154075</v>
      </c>
      <c r="AH203" s="13"/>
      <c r="AI203" s="14">
        <f t="shared" si="157"/>
        <v>81.900000000000006</v>
      </c>
      <c r="AJ203" s="4">
        <f t="shared" si="158"/>
        <v>85.050000000000011</v>
      </c>
      <c r="AK203" s="4">
        <f t="shared" si="159"/>
        <v>81.900000000000006</v>
      </c>
      <c r="AL203" s="15">
        <f t="shared" si="160"/>
        <v>81.341273708125172</v>
      </c>
      <c r="AM203" s="7">
        <f t="shared" si="161"/>
        <v>81.475785795718124</v>
      </c>
      <c r="AN203" s="7">
        <f t="shared" si="213"/>
        <v>81.341273708125172</v>
      </c>
      <c r="AO203" s="15">
        <f t="shared" si="162"/>
        <v>84.212290908760508</v>
      </c>
      <c r="AP203" s="17">
        <f t="shared" si="163"/>
        <v>84.165855303117169</v>
      </c>
      <c r="AQ203" s="15">
        <f t="shared" si="164"/>
        <v>84.165855303117169</v>
      </c>
      <c r="AR203" s="15">
        <f t="shared" si="165"/>
        <v>82.613744420481908</v>
      </c>
      <c r="AS203" s="15"/>
      <c r="AT203" s="12">
        <f t="shared" si="200"/>
        <v>89.100000000000023</v>
      </c>
      <c r="AU203" s="12">
        <f t="shared" si="166"/>
        <v>84.19959334873009</v>
      </c>
      <c r="AV203" s="12">
        <f t="shared" si="167"/>
        <v>84.19959334873009</v>
      </c>
      <c r="AW203" s="12">
        <f t="shared" si="168"/>
        <v>85.751704231365352</v>
      </c>
      <c r="AX203" s="8"/>
      <c r="AY203" s="13">
        <f>INDEX(Klima!$B$1:$E$520,MATCH(Vandbalance!$F203,Klima!$B$1:$B$520,0),MATCH(Vandbalance!$AY$11,Klima!$B$1:$E$1,0))</f>
        <v>3.18</v>
      </c>
      <c r="AZ203" s="13">
        <f t="shared" si="201"/>
        <v>-3.18</v>
      </c>
      <c r="BA203" s="13">
        <f t="shared" si="169"/>
        <v>2.8710172006353298</v>
      </c>
      <c r="BC203" s="16">
        <f>INDEX(Klima!$B$1:$E$520,MATCH(Vandbalance!$F203,Klima!$B$1:$B$520,0),MATCH($BC$11,Klima!$B$1:$E$1,0))</f>
        <v>0.24810126423835699</v>
      </c>
      <c r="BD203" s="16"/>
      <c r="BE203" s="16">
        <f t="shared" si="170"/>
        <v>4.6435605643340053E-2</v>
      </c>
      <c r="BF203" s="16">
        <f t="shared" si="171"/>
        <v>0.20166565859501695</v>
      </c>
      <c r="BG203" s="16">
        <f t="shared" si="214"/>
        <v>0.20166565859501695</v>
      </c>
      <c r="BH203" s="16">
        <f t="shared" si="173"/>
        <v>0</v>
      </c>
      <c r="BI203" s="2"/>
      <c r="BJ203" s="16">
        <f t="shared" si="174"/>
        <v>4.6435605643340053E-2</v>
      </c>
      <c r="BK203" s="5">
        <f t="shared" si="202"/>
        <v>10.006452589286491</v>
      </c>
      <c r="BL203" s="5">
        <f t="shared" si="175"/>
        <v>10.006452589286491</v>
      </c>
      <c r="BM203" s="5">
        <f t="shared" si="176"/>
        <v>158.41188425749061</v>
      </c>
      <c r="BN203" s="5">
        <f t="shared" si="203"/>
        <v>6.4525892864905803E-3</v>
      </c>
      <c r="BO203" s="5">
        <f t="shared" si="177"/>
        <v>168.41188425749061</v>
      </c>
      <c r="BP203" s="5">
        <f t="shared" si="178"/>
        <v>10.006452589286491</v>
      </c>
      <c r="BQ203" s="5"/>
      <c r="BR203" s="16">
        <f t="shared" si="179"/>
        <v>0.20166565859501695</v>
      </c>
      <c r="BS203" s="5">
        <f t="shared" si="180"/>
        <v>0.20166565859501695</v>
      </c>
      <c r="BT203" s="5"/>
      <c r="BU203" s="13">
        <f t="shared" si="181"/>
        <v>0</v>
      </c>
      <c r="BV203" s="5">
        <f t="shared" si="182"/>
        <v>0</v>
      </c>
      <c r="BW203" s="5"/>
      <c r="BX203" s="13">
        <f t="shared" si="183"/>
        <v>0.20166565859501695</v>
      </c>
      <c r="BY203" s="5"/>
      <c r="BZ203" s="16">
        <f t="shared" si="184"/>
        <v>0</v>
      </c>
      <c r="CA203" s="16"/>
      <c r="CB203" s="29">
        <f t="shared" si="185"/>
        <v>0</v>
      </c>
      <c r="CC203" s="28">
        <f t="shared" si="186"/>
        <v>13.921645496843842</v>
      </c>
      <c r="CD203" s="28"/>
      <c r="CE203" s="16">
        <f t="shared" si="187"/>
        <v>0</v>
      </c>
      <c r="CF203" s="31">
        <f t="shared" si="188"/>
        <v>81.900000000000006</v>
      </c>
      <c r="CG203" s="20"/>
      <c r="CH203" s="16">
        <f t="shared" si="189"/>
        <v>0</v>
      </c>
      <c r="CI203" s="2">
        <f t="shared" si="204"/>
        <v>0</v>
      </c>
      <c r="CJ203" s="5"/>
      <c r="CK203" s="13">
        <f t="shared" si="190"/>
        <v>0.24810126423835699</v>
      </c>
      <c r="CL203" s="13"/>
      <c r="CM203" s="13">
        <f t="shared" si="205"/>
        <v>1.5521108826352572</v>
      </c>
      <c r="CN203" s="5">
        <f t="shared" si="191"/>
        <v>2.2658553031171635</v>
      </c>
      <c r="CO203" s="5">
        <f t="shared" si="192"/>
        <v>1.5521108826352572</v>
      </c>
      <c r="CP203" s="5"/>
      <c r="CQ203" s="13">
        <f t="shared" si="206"/>
        <v>0</v>
      </c>
      <c r="CR203" s="5">
        <f t="shared" si="193"/>
        <v>0</v>
      </c>
      <c r="CS203" s="5">
        <f t="shared" si="194"/>
        <v>0</v>
      </c>
      <c r="CT203" s="5"/>
      <c r="CU203" t="e">
        <f>INDEX(Tilladeligt_underskud,MATCH('Afgrødemodel 1'!$AU$2,Konstanter!$A$75:$A$90,0),MATCH('Afgrødemodel 1'!M199,Konstanter!$B$73:$F$73,0))</f>
        <v>#N/A</v>
      </c>
      <c r="CV203" t="e">
        <f>INDEX(Utilladeligt_underskud,MATCH('Afgrødemodel 1'!$AU$2,Konstanter!$I$75:$I$90,0),MATCH('Afgrødemodel 1'!M199,Konstanter!$J$73:$N$73,0))</f>
        <v>#N/A</v>
      </c>
      <c r="CW203" t="e">
        <f t="shared" si="207"/>
        <v>#N/A</v>
      </c>
      <c r="CX203" t="e">
        <f t="shared" si="208"/>
        <v>#N/A</v>
      </c>
      <c r="CY203" s="8">
        <f t="shared" si="209"/>
        <v>-0.7137444204819019</v>
      </c>
      <c r="CZ203" s="8">
        <f t="shared" si="210"/>
        <v>3.3482957686346708</v>
      </c>
      <c r="DA203" s="8">
        <f t="shared" si="211"/>
        <v>2.6345513481527689</v>
      </c>
    </row>
    <row r="204" spans="4:105" x14ac:dyDescent="0.2">
      <c r="D204" s="18">
        <f t="shared" si="212"/>
        <v>43381</v>
      </c>
      <c r="E204" s="18" t="str">
        <f>IF(G204=1,'Ark4'!$C$4,IF(G204=2,'Ark4'!$C$5,IF(G204=3,'Ark4'!$C$6,IF(G204=4,'Ark4'!$C$7,""))))</f>
        <v>Vinterhvede, efterår</v>
      </c>
      <c r="F204" s="8">
        <f t="shared" si="195"/>
        <v>43381</v>
      </c>
      <c r="G204" s="2">
        <f>IF(AND($D204&gt;='Ark4'!$D$4,Vandbalance!$D204&lt;='Ark4'!$E$4),1,IF(AND(Vandbalance!$D204&gt;='Ark4'!$D$5,Vandbalance!$D204&lt;='Ark4'!$E$5),2,IF(AND(Vandbalance!$D204&gt;='Ark4'!$D$6,Vandbalance!$D204&lt;='Ark4'!$E$6),3,IF(AND(Vandbalance!$D204&gt;='Ark4'!$D$7,Vandbalance!$D204&lt;='Ark4'!$E$7),4,""))))</f>
        <v>4</v>
      </c>
      <c r="H204" s="2">
        <f t="shared" si="196"/>
        <v>3.0039821790274424</v>
      </c>
      <c r="I204" s="2">
        <f>IF(G204=1,VLOOKUP($D204,'Afgrødemodel 1'!$AA$10:$AB$405,2,FALSE),IF(G204=2,VLOOKUP($D204,'Afgrødemodel 2'!$AA$10:$AB$405,2,FALSE),IF(G204=3,VLOOKUP($D204,'Afgrødemodel 3'!$AA$10:$AB$405,2,FALSE),IF(G204=4,VLOOKUP($D204,'Afgrødemodel 4'!$AA$10:$AB$405,2,FALSE),""))))</f>
        <v>3.0039821790274424</v>
      </c>
      <c r="J204" s="2">
        <f>IF(G204=1,VLOOKUP($D204,'Afgrødemodel 1'!$AH$10:$AJ$405,3,FALSE),IF(G204=2,VLOOKUP($D204,'Afgrødemodel 2'!$AH$10:$AJ$405,3,FALSE),IF(G204=3,VLOOKUP($D204,'Afgrødemodel 3'!$AH$10:$AJ$405,3,FALSE),IF(G204=4,VLOOKUP($D204,'Afgrødemodel 4'!$AH$10:$AJ$405,3,FALSE),0))))</f>
        <v>0</v>
      </c>
      <c r="K204" s="2">
        <f>IF(G204=1,VLOOKUP($D204,'Afgrødemodel 1'!$AQ$10:$AR$405,2,FALSE),IF(G204=2,VLOOKUP($D204,'Afgrødemodel 2'!$AQ$10:$AR$405,2,FALSE),IF(G204=3,VLOOKUP($D204,'Afgrødemodel 3'!$AQ$10:$AR$405,2,FALSE),IF(G204=4,VLOOKUP($D204,'Afgrødemodel 4'!$AQ$10:$AR$405,2,FALSE),0))))</f>
        <v>420</v>
      </c>
      <c r="L204">
        <f>IF('Afgrødemodel 1'!$BB$4=0,300,'Afgrødemodel 1'!$BB$4)</f>
        <v>300</v>
      </c>
      <c r="M204">
        <f>IF(G204=1,MIN('Afgrødemodel 1'!$AW$44,'Afgrødemodel 1'!$AW$48),IF(G204=2,MIN('Afgrødemodel 2'!$AW$44,'Afgrødemodel 2'!$AW$48),IF(G204=3,MIN('Afgrødemodel 3'!$AW$44,'Afgrødemodel 3'!$AW$48),IF(G204=4,MIN('Afgrødemodel 4'!$AW$44,'Afgrødemodel 4'!$AW$48),""))))</f>
        <v>900</v>
      </c>
      <c r="N204" s="13">
        <f t="shared" si="143"/>
        <v>14.328896812251227</v>
      </c>
      <c r="O204" s="5">
        <f t="shared" si="144"/>
        <v>0</v>
      </c>
      <c r="P204" s="13">
        <f t="shared" si="145"/>
        <v>14.328896812251227</v>
      </c>
      <c r="Q204" s="13">
        <f t="shared" si="146"/>
        <v>14.328896812251227</v>
      </c>
      <c r="R204" s="20"/>
      <c r="S204" s="13">
        <f t="shared" si="147"/>
        <v>13.921645496843842</v>
      </c>
      <c r="T204" s="13">
        <f t="shared" si="148"/>
        <v>13.905155046558109</v>
      </c>
      <c r="U204" s="13">
        <f t="shared" si="149"/>
        <v>13.905155046558109</v>
      </c>
      <c r="V204" s="5">
        <f t="shared" si="150"/>
        <v>13.905155046558109</v>
      </c>
      <c r="W204" s="5"/>
      <c r="X204" s="10">
        <f t="shared" si="197"/>
        <v>10</v>
      </c>
      <c r="Y204" s="12">
        <f t="shared" si="151"/>
        <v>9.9535643943566594</v>
      </c>
      <c r="Z204" s="8">
        <f t="shared" si="152"/>
        <v>9.9535643943566594</v>
      </c>
      <c r="AA204" s="13">
        <f t="shared" si="198"/>
        <v>9.9370739440709261</v>
      </c>
      <c r="AB204" s="5">
        <f t="shared" si="153"/>
        <v>9.9370739440709261</v>
      </c>
      <c r="AC204" s="5"/>
      <c r="AD204" s="16">
        <f t="shared" si="154"/>
        <v>1.5019910895137212</v>
      </c>
      <c r="AE204" s="10">
        <f t="shared" si="199"/>
        <v>1.1948101490154075</v>
      </c>
      <c r="AF204">
        <f t="shared" si="155"/>
        <v>1.1948101490154075</v>
      </c>
      <c r="AG204" s="13">
        <f t="shared" si="156"/>
        <v>1.1113005978110244</v>
      </c>
      <c r="AH204" s="13"/>
      <c r="AI204" s="14">
        <f t="shared" si="157"/>
        <v>84.600000000000009</v>
      </c>
      <c r="AJ204" s="4">
        <f t="shared" si="158"/>
        <v>88.2</v>
      </c>
      <c r="AK204" s="4">
        <f t="shared" si="159"/>
        <v>84.600000000000009</v>
      </c>
      <c r="AL204" s="15">
        <f t="shared" si="160"/>
        <v>85.21228091234147</v>
      </c>
      <c r="AM204" s="7">
        <f t="shared" si="161"/>
        <v>85.337274456321978</v>
      </c>
      <c r="AN204" s="7">
        <f t="shared" si="213"/>
        <v>85.21228091234147</v>
      </c>
      <c r="AO204" s="15">
        <f t="shared" si="162"/>
        <v>85.21228091234147</v>
      </c>
      <c r="AP204" s="17">
        <f t="shared" si="163"/>
        <v>85.19579046205574</v>
      </c>
      <c r="AQ204" s="15">
        <f t="shared" si="164"/>
        <v>85.19579046205574</v>
      </c>
      <c r="AR204" s="15">
        <f t="shared" si="165"/>
        <v>84.794624884271542</v>
      </c>
      <c r="AS204" s="15"/>
      <c r="AT204" s="12">
        <f t="shared" si="200"/>
        <v>86.40000000000002</v>
      </c>
      <c r="AU204" s="12">
        <f t="shared" si="166"/>
        <v>83.15316773950579</v>
      </c>
      <c r="AV204" s="12">
        <f t="shared" si="167"/>
        <v>83.153167739505776</v>
      </c>
      <c r="AW204" s="12">
        <f t="shared" si="168"/>
        <v>83.554333317289974</v>
      </c>
      <c r="AX204" s="8"/>
      <c r="AY204" s="13">
        <f>INDEX(Klima!$B$1:$E$520,MATCH(Vandbalance!$F204,Klima!$B$1:$B$520,0),MATCH(Vandbalance!$AY$11,Klima!$B$1:$E$1,0))</f>
        <v>0</v>
      </c>
      <c r="AZ204" s="13">
        <f t="shared" si="201"/>
        <v>0</v>
      </c>
      <c r="BA204" s="13">
        <f t="shared" si="169"/>
        <v>0</v>
      </c>
      <c r="BC204" s="16">
        <f>INDEX(Klima!$B$1:$E$520,MATCH(Vandbalance!$F204,Klima!$B$1:$B$520,0),MATCH($BC$11,Klima!$B$1:$E$1,0))</f>
        <v>0.10000000149011599</v>
      </c>
      <c r="BD204" s="16"/>
      <c r="BE204" s="16">
        <f t="shared" si="170"/>
        <v>1.6490450285732879E-2</v>
      </c>
      <c r="BF204" s="16">
        <f t="shared" si="171"/>
        <v>8.3509551204383123E-2</v>
      </c>
      <c r="BG204" s="16">
        <f t="shared" si="214"/>
        <v>8.3509551204383123E-2</v>
      </c>
      <c r="BH204" s="16">
        <f t="shared" si="173"/>
        <v>0</v>
      </c>
      <c r="BI204" s="2"/>
      <c r="BJ204" s="16">
        <f t="shared" si="174"/>
        <v>1.6490450285732879E-2</v>
      </c>
      <c r="BK204" s="5">
        <f t="shared" si="202"/>
        <v>9.955855870937377</v>
      </c>
      <c r="BL204" s="5">
        <f t="shared" si="175"/>
        <v>9.955855870937377</v>
      </c>
      <c r="BM204" s="5">
        <f t="shared" si="176"/>
        <v>158.41188425749061</v>
      </c>
      <c r="BN204" s="5">
        <f t="shared" si="203"/>
        <v>2.2914765807170345E-3</v>
      </c>
      <c r="BO204" s="5">
        <f t="shared" si="177"/>
        <v>168.36544865184726</v>
      </c>
      <c r="BP204" s="5">
        <f t="shared" si="178"/>
        <v>9.955855870937377</v>
      </c>
      <c r="BQ204" s="5"/>
      <c r="BR204" s="16">
        <f t="shared" si="179"/>
        <v>8.3509551204383123E-2</v>
      </c>
      <c r="BS204" s="5">
        <f t="shared" si="180"/>
        <v>8.3509551204383123E-2</v>
      </c>
      <c r="BT204" s="5"/>
      <c r="BU204" s="13">
        <f t="shared" si="181"/>
        <v>0</v>
      </c>
      <c r="BV204" s="5">
        <f t="shared" si="182"/>
        <v>0</v>
      </c>
      <c r="BW204" s="5"/>
      <c r="BX204" s="13">
        <f t="shared" si="183"/>
        <v>8.3509551204383123E-2</v>
      </c>
      <c r="BY204" s="5"/>
      <c r="BZ204" s="16">
        <f t="shared" si="184"/>
        <v>0</v>
      </c>
      <c r="CA204" s="16"/>
      <c r="CB204" s="29">
        <f t="shared" si="185"/>
        <v>0</v>
      </c>
      <c r="CC204" s="28">
        <f t="shared" si="186"/>
        <v>13.905155046558109</v>
      </c>
      <c r="CD204" s="28"/>
      <c r="CE204" s="16">
        <f t="shared" si="187"/>
        <v>0</v>
      </c>
      <c r="CF204" s="31">
        <f t="shared" si="188"/>
        <v>84.600000000000009</v>
      </c>
      <c r="CG204" s="20"/>
      <c r="CH204" s="16">
        <f t="shared" si="189"/>
        <v>0</v>
      </c>
      <c r="CI204" s="2">
        <f t="shared" si="204"/>
        <v>0</v>
      </c>
      <c r="CJ204" s="5"/>
      <c r="CK204" s="13">
        <f t="shared" si="190"/>
        <v>0.10000000149011601</v>
      </c>
      <c r="CL204" s="13"/>
      <c r="CM204" s="13">
        <f t="shared" si="205"/>
        <v>0.40116557778419254</v>
      </c>
      <c r="CN204" s="5">
        <f t="shared" si="191"/>
        <v>0.5957904620557315</v>
      </c>
      <c r="CO204" s="5">
        <f t="shared" si="192"/>
        <v>0.40116557778419254</v>
      </c>
      <c r="CP204" s="5"/>
      <c r="CQ204" s="13">
        <f t="shared" si="206"/>
        <v>0</v>
      </c>
      <c r="CR204" s="5">
        <f t="shared" si="193"/>
        <v>0</v>
      </c>
      <c r="CS204" s="5">
        <f t="shared" si="194"/>
        <v>0</v>
      </c>
      <c r="CT204" s="5"/>
      <c r="CU204" t="e">
        <f>INDEX(Tilladeligt_underskud,MATCH('Afgrødemodel 1'!$AU$2,Konstanter!$A$75:$A$90,0),MATCH('Afgrødemodel 1'!M200,Konstanter!$B$73:$F$73,0))</f>
        <v>#N/A</v>
      </c>
      <c r="CV204" t="e">
        <f>INDEX(Utilladeligt_underskud,MATCH('Afgrødemodel 1'!$AU$2,Konstanter!$I$75:$I$90,0),MATCH('Afgrødemodel 1'!M200,Konstanter!$J$73:$N$73,0))</f>
        <v>#N/A</v>
      </c>
      <c r="CW204" t="e">
        <f t="shared" si="207"/>
        <v>#N/A</v>
      </c>
      <c r="CX204" t="e">
        <f t="shared" si="208"/>
        <v>#N/A</v>
      </c>
      <c r="CY204" s="8">
        <f t="shared" si="209"/>
        <v>-0.19462488427153346</v>
      </c>
      <c r="CZ204" s="8">
        <f t="shared" si="210"/>
        <v>2.8456666827100605</v>
      </c>
      <c r="DA204" s="8">
        <f t="shared" si="211"/>
        <v>2.6510417984385128</v>
      </c>
    </row>
    <row r="205" spans="4:105" x14ac:dyDescent="0.2">
      <c r="D205" s="18">
        <f t="shared" si="212"/>
        <v>43382</v>
      </c>
      <c r="E205" s="18" t="str">
        <f>IF(G205=1,'Ark4'!$C$4,IF(G205=2,'Ark4'!$C$5,IF(G205=3,'Ark4'!$C$6,IF(G205=4,'Ark4'!$C$7,""))))</f>
        <v>Vinterhvede, efterår</v>
      </c>
      <c r="F205" s="8">
        <f t="shared" si="195"/>
        <v>43382</v>
      </c>
      <c r="G205" s="2">
        <f>IF(AND($D205&gt;='Ark4'!$D$4,Vandbalance!$D205&lt;='Ark4'!$E$4),1,IF(AND(Vandbalance!$D205&gt;='Ark4'!$D$5,Vandbalance!$D205&lt;='Ark4'!$E$5),2,IF(AND(Vandbalance!$D205&gt;='Ark4'!$D$6,Vandbalance!$D205&lt;='Ark4'!$E$6),3,IF(AND(Vandbalance!$D205&gt;='Ark4'!$D$7,Vandbalance!$D205&lt;='Ark4'!$E$7),4,""))))</f>
        <v>4</v>
      </c>
      <c r="H205" s="2">
        <f t="shared" si="196"/>
        <v>3.2730146763401184</v>
      </c>
      <c r="I205" s="2">
        <f>IF(G205=1,VLOOKUP($D205,'Afgrødemodel 1'!$AA$10:$AB$405,2,FALSE),IF(G205=2,VLOOKUP($D205,'Afgrødemodel 2'!$AA$10:$AB$405,2,FALSE),IF(G205=3,VLOOKUP($D205,'Afgrødemodel 3'!$AA$10:$AB$405,2,FALSE),IF(G205=4,VLOOKUP($D205,'Afgrødemodel 4'!$AA$10:$AB$405,2,FALSE),""))))</f>
        <v>3.2730146763401184</v>
      </c>
      <c r="J205" s="2">
        <f>IF(G205=1,VLOOKUP($D205,'Afgrødemodel 1'!$AH$10:$AJ$405,3,FALSE),IF(G205=2,VLOOKUP($D205,'Afgrødemodel 2'!$AH$10:$AJ$405,3,FALSE),IF(G205=3,VLOOKUP($D205,'Afgrødemodel 3'!$AH$10:$AJ$405,3,FALSE),IF(G205=4,VLOOKUP($D205,'Afgrødemodel 4'!$AH$10:$AJ$405,3,FALSE),0))))</f>
        <v>0</v>
      </c>
      <c r="K205" s="2">
        <f>IF(G205=1,VLOOKUP($D205,'Afgrødemodel 1'!$AQ$10:$AR$405,2,FALSE),IF(G205=2,VLOOKUP($D205,'Afgrødemodel 2'!$AQ$10:$AR$405,2,FALSE),IF(G205=3,VLOOKUP($D205,'Afgrødemodel 3'!$AQ$10:$AR$405,2,FALSE),IF(G205=4,VLOOKUP($D205,'Afgrødemodel 4'!$AQ$10:$AR$405,2,FALSE),0))))</f>
        <v>435</v>
      </c>
      <c r="L205">
        <f>IF('Afgrødemodel 1'!$BB$4=0,300,'Afgrødemodel 1'!$BB$4)</f>
        <v>300</v>
      </c>
      <c r="M205">
        <f>IF(G205=1,MIN('Afgrødemodel 1'!$AW$44,'Afgrødemodel 1'!$AW$48),IF(G205=2,MIN('Afgrødemodel 2'!$AW$44,'Afgrødemodel 2'!$AW$48),IF(G205=3,MIN('Afgrødemodel 3'!$AW$44,'Afgrødemodel 3'!$AW$48),IF(G205=4,MIN('Afgrødemodel 4'!$AW$44,'Afgrødemodel 4'!$AW$48),""))))</f>
        <v>900</v>
      </c>
      <c r="N205" s="13">
        <f t="shared" si="143"/>
        <v>14.328896812251227</v>
      </c>
      <c r="O205" s="5">
        <f t="shared" si="144"/>
        <v>0</v>
      </c>
      <c r="P205" s="13">
        <f t="shared" si="145"/>
        <v>14.328896812251227</v>
      </c>
      <c r="Q205" s="13">
        <f t="shared" si="146"/>
        <v>14.328896812251227</v>
      </c>
      <c r="R205" s="20"/>
      <c r="S205" s="13">
        <f t="shared" si="147"/>
        <v>13.905155046558109</v>
      </c>
      <c r="T205" s="13">
        <f t="shared" si="148"/>
        <v>13.891122744053392</v>
      </c>
      <c r="U205" s="13">
        <f t="shared" si="149"/>
        <v>13.891122744053392</v>
      </c>
      <c r="V205" s="5">
        <f t="shared" si="150"/>
        <v>13.891122744053392</v>
      </c>
      <c r="W205" s="5"/>
      <c r="X205" s="10">
        <f t="shared" si="197"/>
        <v>10</v>
      </c>
      <c r="Y205" s="12">
        <f t="shared" si="151"/>
        <v>9.9370739440709261</v>
      </c>
      <c r="Z205" s="8">
        <f t="shared" si="152"/>
        <v>9.9370739440709261</v>
      </c>
      <c r="AA205" s="13">
        <f t="shared" si="198"/>
        <v>9.9230416415662095</v>
      </c>
      <c r="AB205" s="5">
        <f t="shared" si="153"/>
        <v>9.9230416415662095</v>
      </c>
      <c r="AC205" s="5"/>
      <c r="AD205" s="16">
        <f t="shared" si="154"/>
        <v>1.6365073381700592</v>
      </c>
      <c r="AE205" s="10">
        <f t="shared" si="199"/>
        <v>1.1113005978110244</v>
      </c>
      <c r="AF205">
        <f t="shared" si="155"/>
        <v>1.1113005978110244</v>
      </c>
      <c r="AG205" s="13">
        <f t="shared" si="156"/>
        <v>1.0253328988256245</v>
      </c>
      <c r="AH205" s="13"/>
      <c r="AI205" s="14">
        <f t="shared" si="157"/>
        <v>87.300000000000011</v>
      </c>
      <c r="AJ205" s="4">
        <f t="shared" si="158"/>
        <v>91.350000000000009</v>
      </c>
      <c r="AK205" s="4">
        <f t="shared" si="159"/>
        <v>87.300000000000011</v>
      </c>
      <c r="AL205" s="15">
        <f t="shared" si="160"/>
        <v>87.405697800436855</v>
      </c>
      <c r="AM205" s="7">
        <f t="shared" si="161"/>
        <v>87.500836316748291</v>
      </c>
      <c r="AN205" s="7">
        <f t="shared" si="213"/>
        <v>87.405697800436855</v>
      </c>
      <c r="AO205" s="15">
        <f t="shared" si="162"/>
        <v>87.405697800436855</v>
      </c>
      <c r="AP205" s="17">
        <f t="shared" si="163"/>
        <v>87.391665497932138</v>
      </c>
      <c r="AQ205" s="15">
        <f t="shared" si="164"/>
        <v>87.391665497932138</v>
      </c>
      <c r="AR205" s="15">
        <f t="shared" si="165"/>
        <v>87.331013493467054</v>
      </c>
      <c r="AS205" s="15"/>
      <c r="AT205" s="12">
        <f t="shared" si="200"/>
        <v>83.700000000000017</v>
      </c>
      <c r="AU205" s="12">
        <f t="shared" si="166"/>
        <v>80.943260401124661</v>
      </c>
      <c r="AV205" s="12">
        <f t="shared" si="167"/>
        <v>80.943260401124661</v>
      </c>
      <c r="AW205" s="12">
        <f t="shared" si="168"/>
        <v>81.003912405589745</v>
      </c>
      <c r="AX205" s="8"/>
      <c r="AY205" s="13">
        <f>INDEX(Klima!$B$1:$E$520,MATCH(Vandbalance!$F205,Klima!$B$1:$B$520,0),MATCH(Vandbalance!$AY$11,Klima!$B$1:$E$1,0))</f>
        <v>0</v>
      </c>
      <c r="AZ205" s="13">
        <f t="shared" si="201"/>
        <v>0</v>
      </c>
      <c r="BA205" s="13">
        <f t="shared" si="169"/>
        <v>0</v>
      </c>
      <c r="BC205" s="16">
        <f>INDEX(Klima!$B$1:$E$520,MATCH(Vandbalance!$F205,Klima!$B$1:$B$520,0),MATCH($BC$11,Klima!$B$1:$E$1,0))</f>
        <v>0.10000000149011599</v>
      </c>
      <c r="BD205" s="16"/>
      <c r="BE205" s="16">
        <f t="shared" si="170"/>
        <v>1.4032302504715991E-2</v>
      </c>
      <c r="BF205" s="16">
        <f t="shared" si="171"/>
        <v>8.5967698985400007E-2</v>
      </c>
      <c r="BG205" s="16">
        <f t="shared" si="214"/>
        <v>8.5967698985400007E-2</v>
      </c>
      <c r="BH205" s="16">
        <f t="shared" si="173"/>
        <v>0</v>
      </c>
      <c r="BI205" s="2"/>
      <c r="BJ205" s="16">
        <f t="shared" si="174"/>
        <v>1.4032302504715991E-2</v>
      </c>
      <c r="BK205" s="5">
        <f t="shared" si="202"/>
        <v>9.9390238418606138</v>
      </c>
      <c r="BL205" s="5">
        <f t="shared" si="175"/>
        <v>9.9390238418606138</v>
      </c>
      <c r="BM205" s="5">
        <f t="shared" si="176"/>
        <v>158.41188425749058</v>
      </c>
      <c r="BN205" s="5">
        <f t="shared" si="203"/>
        <v>1.9498977896869863E-3</v>
      </c>
      <c r="BO205" s="5">
        <f t="shared" si="177"/>
        <v>168.34895820156152</v>
      </c>
      <c r="BP205" s="5">
        <f t="shared" si="178"/>
        <v>9.9390238418606138</v>
      </c>
      <c r="BQ205" s="5"/>
      <c r="BR205" s="16">
        <f t="shared" si="179"/>
        <v>8.5967698985400007E-2</v>
      </c>
      <c r="BS205" s="5">
        <f t="shared" si="180"/>
        <v>8.5967698985400007E-2</v>
      </c>
      <c r="BT205" s="5"/>
      <c r="BU205" s="13">
        <f t="shared" si="181"/>
        <v>0</v>
      </c>
      <c r="BV205" s="5">
        <f t="shared" si="182"/>
        <v>0</v>
      </c>
      <c r="BW205" s="5"/>
      <c r="BX205" s="13">
        <f t="shared" si="183"/>
        <v>8.5967698985400007E-2</v>
      </c>
      <c r="BY205" s="5"/>
      <c r="BZ205" s="16">
        <f t="shared" si="184"/>
        <v>0</v>
      </c>
      <c r="CA205" s="16"/>
      <c r="CB205" s="29">
        <f t="shared" si="185"/>
        <v>0</v>
      </c>
      <c r="CC205" s="28">
        <f t="shared" si="186"/>
        <v>13.891122744053392</v>
      </c>
      <c r="CD205" s="28"/>
      <c r="CE205" s="16">
        <f t="shared" si="187"/>
        <v>0</v>
      </c>
      <c r="CF205" s="31">
        <f t="shared" si="188"/>
        <v>87.300000000000011</v>
      </c>
      <c r="CG205" s="20"/>
      <c r="CH205" s="16">
        <f t="shared" si="189"/>
        <v>0</v>
      </c>
      <c r="CI205" s="2">
        <f t="shared" si="204"/>
        <v>0</v>
      </c>
      <c r="CJ205" s="5"/>
      <c r="CK205" s="13">
        <f t="shared" si="190"/>
        <v>0.10000000149011599</v>
      </c>
      <c r="CL205" s="13"/>
      <c r="CM205" s="13">
        <f t="shared" si="205"/>
        <v>6.0652004465090378E-2</v>
      </c>
      <c r="CN205" s="5">
        <f t="shared" si="191"/>
        <v>9.1665497932126527E-2</v>
      </c>
      <c r="CO205" s="5">
        <f t="shared" si="192"/>
        <v>6.0652004465090378E-2</v>
      </c>
      <c r="CP205" s="5"/>
      <c r="CQ205" s="13">
        <f t="shared" si="206"/>
        <v>0</v>
      </c>
      <c r="CR205" s="5">
        <f t="shared" si="193"/>
        <v>0</v>
      </c>
      <c r="CS205" s="5">
        <f t="shared" si="194"/>
        <v>0</v>
      </c>
      <c r="CT205" s="5"/>
      <c r="CU205" t="e">
        <f>INDEX(Tilladeligt_underskud,MATCH('Afgrødemodel 1'!$AU$2,Konstanter!$A$75:$A$90,0),MATCH('Afgrødemodel 1'!M201,Konstanter!$B$73:$F$73,0))</f>
        <v>#N/A</v>
      </c>
      <c r="CV205" t="e">
        <f>INDEX(Utilladeligt_underskud,MATCH('Afgrødemodel 1'!$AU$2,Konstanter!$I$75:$I$90,0),MATCH('Afgrødemodel 1'!M201,Konstanter!$J$73:$N$73,0))</f>
        <v>#N/A</v>
      </c>
      <c r="CW205" t="e">
        <f t="shared" si="207"/>
        <v>#N/A</v>
      </c>
      <c r="CX205" t="e">
        <f t="shared" si="208"/>
        <v>#N/A</v>
      </c>
      <c r="CY205" s="8">
        <f t="shared" si="209"/>
        <v>-3.1013493467042963E-2</v>
      </c>
      <c r="CZ205" s="8">
        <f t="shared" si="210"/>
        <v>2.6960875944102725</v>
      </c>
      <c r="DA205" s="8">
        <f t="shared" si="211"/>
        <v>2.6650741009432295</v>
      </c>
    </row>
    <row r="206" spans="4:105" x14ac:dyDescent="0.2">
      <c r="D206" s="18">
        <f t="shared" si="212"/>
        <v>43383</v>
      </c>
      <c r="E206" s="18" t="str">
        <f>IF(G206=1,'Ark4'!$C$4,IF(G206=2,'Ark4'!$C$5,IF(G206=3,'Ark4'!$C$6,IF(G206=4,'Ark4'!$C$7,""))))</f>
        <v>Vinterhvede, efterår</v>
      </c>
      <c r="F206" s="8">
        <f t="shared" si="195"/>
        <v>43383</v>
      </c>
      <c r="G206" s="2">
        <f>IF(AND($D206&gt;='Ark4'!$D$4,Vandbalance!$D206&lt;='Ark4'!$E$4),1,IF(AND(Vandbalance!$D206&gt;='Ark4'!$D$5,Vandbalance!$D206&lt;='Ark4'!$E$5),2,IF(AND(Vandbalance!$D206&gt;='Ark4'!$D$6,Vandbalance!$D206&lt;='Ark4'!$E$6),3,IF(AND(Vandbalance!$D206&gt;='Ark4'!$D$7,Vandbalance!$D206&lt;='Ark4'!$E$7),4,""))))</f>
        <v>4</v>
      </c>
      <c r="H206" s="2">
        <f t="shared" si="196"/>
        <v>3.5329883167430349</v>
      </c>
      <c r="I206" s="2">
        <f>IF(G206=1,VLOOKUP($D206,'Afgrødemodel 1'!$AA$10:$AB$405,2,FALSE),IF(G206=2,VLOOKUP($D206,'Afgrødemodel 2'!$AA$10:$AB$405,2,FALSE),IF(G206=3,VLOOKUP($D206,'Afgrødemodel 3'!$AA$10:$AB$405,2,FALSE),IF(G206=4,VLOOKUP($D206,'Afgrødemodel 4'!$AA$10:$AB$405,2,FALSE),""))))</f>
        <v>3.5329883167430349</v>
      </c>
      <c r="J206" s="2">
        <f>IF(G206=1,VLOOKUP($D206,'Afgrødemodel 1'!$AH$10:$AJ$405,3,FALSE),IF(G206=2,VLOOKUP($D206,'Afgrødemodel 2'!$AH$10:$AJ$405,3,FALSE),IF(G206=3,VLOOKUP($D206,'Afgrødemodel 3'!$AH$10:$AJ$405,3,FALSE),IF(G206=4,VLOOKUP($D206,'Afgrødemodel 4'!$AH$10:$AJ$405,3,FALSE),0))))</f>
        <v>0</v>
      </c>
      <c r="K206" s="2">
        <f>IF(G206=1,VLOOKUP($D206,'Afgrødemodel 1'!$AQ$10:$AR$405,2,FALSE),IF(G206=2,VLOOKUP($D206,'Afgrødemodel 2'!$AQ$10:$AR$405,2,FALSE),IF(G206=3,VLOOKUP($D206,'Afgrødemodel 3'!$AQ$10:$AR$405,2,FALSE),IF(G206=4,VLOOKUP($D206,'Afgrødemodel 4'!$AQ$10:$AR$405,2,FALSE),0))))</f>
        <v>450</v>
      </c>
      <c r="L206">
        <f>IF('Afgrødemodel 1'!$BB$4=0,300,'Afgrødemodel 1'!$BB$4)</f>
        <v>300</v>
      </c>
      <c r="M206">
        <f>IF(G206=1,MIN('Afgrødemodel 1'!$AW$44,'Afgrødemodel 1'!$AW$48),IF(G206=2,MIN('Afgrødemodel 2'!$AW$44,'Afgrødemodel 2'!$AW$48),IF(G206=3,MIN('Afgrødemodel 3'!$AW$44,'Afgrødemodel 3'!$AW$48),IF(G206=4,MIN('Afgrødemodel 4'!$AW$44,'Afgrødemodel 4'!$AW$48),""))))</f>
        <v>900</v>
      </c>
      <c r="N206" s="13">
        <f t="shared" ref="N206:N272" si="215">MIN(Q205,AI206)</f>
        <v>14.328896812251227</v>
      </c>
      <c r="O206" s="5">
        <f t="shared" ref="O206:O272" si="216">IF((BA206-BJ206)&gt;0,(BA206-BJ206),0)</f>
        <v>0</v>
      </c>
      <c r="P206" s="13">
        <f t="shared" ref="P206:P269" si="217">MIN(AI206,(N206+O206))</f>
        <v>14.328896812251227</v>
      </c>
      <c r="Q206" s="13">
        <f t="shared" ref="Q206:Q269" si="218">IF(I206&gt;0,IF(CH206&gt;CB206,0,P206),0)</f>
        <v>14.328896812251227</v>
      </c>
      <c r="R206" s="20"/>
      <c r="S206" s="13">
        <f t="shared" ref="S206:S272" si="219">IF(N206&gt;0,((U205-(Q205-N206)*U205/Q205)),0)</f>
        <v>13.891122744053392</v>
      </c>
      <c r="T206" s="13">
        <f t="shared" ref="T206:T269" si="220">IF((S206+BA206-BJ206)&gt;=0,(S206+BA206-BJ206),0)</f>
        <v>13.879117088235631</v>
      </c>
      <c r="U206" s="13">
        <f t="shared" ref="U206:U269" si="221">IF(I206&gt;0,IF(CH206&gt;CB206,0,V206),0)</f>
        <v>13.879117088235631</v>
      </c>
      <c r="V206" s="5">
        <f t="shared" ref="V206:V272" si="222">IF((T206-CH206&gt;0),T206-CH206,0)</f>
        <v>13.879117088235631</v>
      </c>
      <c r="W206" s="5"/>
      <c r="X206" s="10">
        <f t="shared" si="197"/>
        <v>10</v>
      </c>
      <c r="Y206" s="12">
        <f t="shared" ref="Y206:Y269" si="223">MIN(X206,Z206)</f>
        <v>9.9230416415662095</v>
      </c>
      <c r="Z206" s="8">
        <f t="shared" ref="Z206:Z272" si="224">AA205+BA206</f>
        <v>9.9230416415662095</v>
      </c>
      <c r="AA206" s="13">
        <f t="shared" si="198"/>
        <v>9.9110359857484482</v>
      </c>
      <c r="AB206" s="5">
        <f t="shared" ref="AB206:AB272" si="225">IF((Y206-BJ206)&gt;0,Y206-BJ206,0)</f>
        <v>9.9110359857484482</v>
      </c>
      <c r="AC206" s="5"/>
      <c r="AD206" s="16">
        <f t="shared" ref="AD206:AD272" si="226">H206*0.5</f>
        <v>1.7664941583715175</v>
      </c>
      <c r="AE206" s="10">
        <f t="shared" si="199"/>
        <v>1.0753328988256246</v>
      </c>
      <c r="AF206">
        <f t="shared" ref="AF206:AF272" si="227">AG205+AY206</f>
        <v>1.0753328988256246</v>
      </c>
      <c r="AG206" s="13">
        <f t="shared" ref="AG206:AG272" si="228">AE206-BX206</f>
        <v>0.98733855315327035</v>
      </c>
      <c r="AH206" s="13"/>
      <c r="AI206" s="14">
        <f t="shared" ref="AI206:AI269" si="229">IF(K206&lt;=$B$16,AJ206,AK206)</f>
        <v>90.000000000000014</v>
      </c>
      <c r="AJ206" s="4">
        <f t="shared" ref="AJ206:AJ272" si="230">MAX((($B$18-$B$19)*K206),X206)</f>
        <v>94.500000000000014</v>
      </c>
      <c r="AK206" s="4">
        <f t="shared" ref="AK206:AK272" si="231">MAX((($B$18-$B$19)*$B$16)+(($B$20-$B$21)*(K206-$B$16)),X206)</f>
        <v>90.000000000000014</v>
      </c>
      <c r="AL206" s="15">
        <f t="shared" ref="AL206:AL269" si="232">IF(AI206&lt;=AI205,AM206,AN206)</f>
        <v>89.944042925905435</v>
      </c>
      <c r="AM206" s="7">
        <f t="shared" ref="AM206:AM272" si="233">(AR205+(AI206-AI205)*AR205/AI205)</f>
        <v>90.031972673677373</v>
      </c>
      <c r="AN206" s="7">
        <f t="shared" si="213"/>
        <v>89.944042925905435</v>
      </c>
      <c r="AO206" s="15">
        <f t="shared" ref="AO206:AO272" si="234">AL206+BA206</f>
        <v>89.944042925905435</v>
      </c>
      <c r="AP206" s="17">
        <f t="shared" ref="AP206:AP269" si="235">IF((AO206-BJ206)&gt;0,(AO206-BJ206),0)</f>
        <v>89.932037270087676</v>
      </c>
      <c r="AQ206" s="15">
        <f t="shared" ref="AQ206:AQ269" si="236">AP206-CH206</f>
        <v>89.932037270087676</v>
      </c>
      <c r="AR206" s="15">
        <f t="shared" ref="AR206:AR269" si="237">AQ206-CM206</f>
        <v>89.932037270087676</v>
      </c>
      <c r="AS206" s="15"/>
      <c r="AT206" s="12">
        <f t="shared" si="200"/>
        <v>81.000000000000014</v>
      </c>
      <c r="AU206" s="12">
        <f t="shared" ref="AU206:AU272" si="238">AW205-(AL206-AR205)</f>
        <v>78.390882973151363</v>
      </c>
      <c r="AV206" s="12">
        <f t="shared" ref="AV206:AV269" si="239">IF((AU206-BJ206+AO206-AP206)&gt;=0,(AU206-BJ206+AO206-AP206),0)</f>
        <v>78.390882973151349</v>
      </c>
      <c r="AW206" s="12">
        <f t="shared" ref="AW206:AW269" si="240">AV206+CM206-CQ206</f>
        <v>78.390882973151349</v>
      </c>
      <c r="AX206" s="8"/>
      <c r="AY206" s="13">
        <f>INDEX(Klima!$B$1:$E$520,MATCH(Vandbalance!$F206,Klima!$B$1:$B$520,0),MATCH(Vandbalance!$AY$11,Klima!$B$1:$E$1,0))</f>
        <v>0.05</v>
      </c>
      <c r="AZ206" s="13">
        <f t="shared" si="201"/>
        <v>-0.05</v>
      </c>
      <c r="BA206" s="13">
        <f t="shared" ref="BA206:BA269" si="241">IF((AY206-(AE206-AG205))&gt;=0,(AY206-(AE206-AG205)),0)</f>
        <v>0</v>
      </c>
      <c r="BC206" s="16">
        <f>INDEX(Klima!$B$1:$E$520,MATCH(Vandbalance!$F206,Klima!$B$1:$B$520,0),MATCH($BC$11,Klima!$B$1:$E$1,0))</f>
        <v>0.10000000149011599</v>
      </c>
      <c r="BD206" s="16"/>
      <c r="BE206" s="16">
        <f t="shared" ref="BE206:BE269" si="242">BC206*(2.718281^(-0.6*H206))</f>
        <v>1.2005655817761782E-2</v>
      </c>
      <c r="BF206" s="16">
        <f t="shared" ref="BF206:BF272" si="243">(1-(2.718281^(-0.6*H206)))*BC206</f>
        <v>8.7994345672354216E-2</v>
      </c>
      <c r="BG206" s="16">
        <f t="shared" ref="BG206:BG272" si="244">(1-(2.718281^(-0.6*I206)))*BC206</f>
        <v>8.7994345672354216E-2</v>
      </c>
      <c r="BH206" s="16">
        <f t="shared" ref="BH206:BH269" si="245">(BF206-BG206)</f>
        <v>0</v>
      </c>
      <c r="BI206" s="2"/>
      <c r="BJ206" s="16">
        <f t="shared" ref="BJ206:BJ272" si="246">IF(Y206&gt;=BE206,BE206,BP206)</f>
        <v>1.2005655817761782E-2</v>
      </c>
      <c r="BK206" s="5">
        <f t="shared" si="202"/>
        <v>9.9247099210046645</v>
      </c>
      <c r="BL206" s="5">
        <f t="shared" ref="BL206:BL269" si="247">Y206+MIN(BM206,BN206)</f>
        <v>9.9247099210046645</v>
      </c>
      <c r="BM206" s="5">
        <f t="shared" ref="BM206:BM272" si="248">(AO206+AU206-Y206)</f>
        <v>158.41188425749058</v>
      </c>
      <c r="BN206" s="5">
        <f t="shared" si="203"/>
        <v>1.6682794384548663E-3</v>
      </c>
      <c r="BO206" s="5">
        <f t="shared" ref="BO206:BO272" si="249">AO206+AU206</f>
        <v>168.3349258990568</v>
      </c>
      <c r="BP206" s="5">
        <f t="shared" ref="BP206:BP269" si="250">IF(BE206&gt;BO206,BL206,BK206)</f>
        <v>9.9247099210046645</v>
      </c>
      <c r="BQ206" s="5"/>
      <c r="BR206" s="16">
        <f t="shared" ref="BR206:BR269" si="251">IF(H206&gt;0,BS206,0)</f>
        <v>8.7994345672354216E-2</v>
      </c>
      <c r="BS206" s="5">
        <f t="shared" ref="BS206:BS272" si="252">IFERROR(MIN((AE206*I206)/H206,BG206),0)</f>
        <v>8.7994345672354216E-2</v>
      </c>
      <c r="BT206" s="5"/>
      <c r="BU206" s="13">
        <f t="shared" ref="BU206:BU269" si="253">IF(H206&gt;0,BV206,0)</f>
        <v>0</v>
      </c>
      <c r="BV206" s="5">
        <f t="shared" ref="BV206:BV272" si="254">IFERROR(MIN((AE206*J206)/H206,BH206),0)</f>
        <v>0</v>
      </c>
      <c r="BW206" s="5"/>
      <c r="BX206" s="13">
        <f t="shared" ref="BX206:BX272" si="255">BR206+BU206</f>
        <v>8.7994345672354216E-2</v>
      </c>
      <c r="BY206" s="5"/>
      <c r="BZ206" s="16">
        <f t="shared" ref="BZ206:BZ272" si="256">BG206-BR206</f>
        <v>0</v>
      </c>
      <c r="CA206" s="16"/>
      <c r="CB206" s="29">
        <f t="shared" ref="CB206:CB272" si="257">IFERROR(BZ206*(1-(((P206-T206)/P206)^($B$24/BZ206))),0)</f>
        <v>0</v>
      </c>
      <c r="CC206" s="28">
        <f t="shared" ref="CC206:CC272" si="258">MIN(T206,P206)</f>
        <v>13.879117088235631</v>
      </c>
      <c r="CD206" s="28"/>
      <c r="CE206" s="16">
        <f t="shared" ref="CE206:CE269" si="259">IFERROR((BZ206*(1-(((AI206-CF206)/AI206)^($B$24/BZ206))))+0.0001,0)</f>
        <v>0</v>
      </c>
      <c r="CF206" s="31">
        <f t="shared" ref="CF206:CF272" si="260">MIN(AP206,AI206)</f>
        <v>89.932037270087676</v>
      </c>
      <c r="CG206" s="20"/>
      <c r="CH206" s="16">
        <f t="shared" ref="CH206:CH269" si="261">IF(AP206&lt;CI206,AP206,CI206)</f>
        <v>0</v>
      </c>
      <c r="CI206" s="2">
        <f t="shared" si="204"/>
        <v>0</v>
      </c>
      <c r="CJ206" s="5"/>
      <c r="CK206" s="13">
        <f t="shared" ref="CK206:CK272" si="262">BJ206+BX206+CH206</f>
        <v>0.10000000149011599</v>
      </c>
      <c r="CL206" s="13"/>
      <c r="CM206" s="13">
        <f t="shared" si="205"/>
        <v>0</v>
      </c>
      <c r="CN206" s="5">
        <f t="shared" ref="CN206:CN272" si="263">IF((AQ206-AI206)&gt;0,(AQ206-AI206),0)</f>
        <v>0</v>
      </c>
      <c r="CO206" s="5">
        <f t="shared" ref="CO206:CO269" si="264">($B$25+(1-$B$25)*(($B$29-K206)/$B$29))*CN206</f>
        <v>0</v>
      </c>
      <c r="CP206" s="5"/>
      <c r="CQ206" s="13">
        <f t="shared" si="206"/>
        <v>0</v>
      </c>
      <c r="CR206" s="5">
        <f t="shared" ref="CR206:CR272" si="265">IF((AV206+CM206-AT206)&gt;0,(AV206+CM206-AT206),0)</f>
        <v>0</v>
      </c>
      <c r="CS206" s="5">
        <f t="shared" ref="CS206:CS269" si="266">($B$26+(1-$B$26)*(K206/$B$29))*CR206</f>
        <v>0</v>
      </c>
      <c r="CT206" s="5"/>
      <c r="CU206" t="e">
        <f>INDEX(Tilladeligt_underskud,MATCH('Afgrødemodel 1'!$AU$2,Konstanter!$A$75:$A$90,0),MATCH('Afgrødemodel 1'!M202,Konstanter!$B$73:$F$73,0))</f>
        <v>#N/A</v>
      </c>
      <c r="CV206" t="e">
        <f>INDEX(Utilladeligt_underskud,MATCH('Afgrødemodel 1'!$AU$2,Konstanter!$I$75:$I$90,0),MATCH('Afgrødemodel 1'!M202,Konstanter!$J$73:$N$73,0))</f>
        <v>#N/A</v>
      </c>
      <c r="CW206" t="e">
        <f t="shared" si="207"/>
        <v>#N/A</v>
      </c>
      <c r="CX206" t="e">
        <f t="shared" si="208"/>
        <v>#N/A</v>
      </c>
      <c r="CY206" s="8">
        <f t="shared" si="209"/>
        <v>6.7962729912338204E-2</v>
      </c>
      <c r="CZ206" s="8">
        <f t="shared" si="210"/>
        <v>2.6770797567610032</v>
      </c>
      <c r="DA206" s="8">
        <f t="shared" si="211"/>
        <v>2.6770797567610032</v>
      </c>
    </row>
    <row r="207" spans="4:105" x14ac:dyDescent="0.2">
      <c r="D207" s="18">
        <f t="shared" si="212"/>
        <v>43384</v>
      </c>
      <c r="E207" s="18" t="str">
        <f>IF(G207=1,'Ark4'!$C$4,IF(G207=2,'Ark4'!$C$5,IF(G207=3,'Ark4'!$C$6,IF(G207=4,'Ark4'!$C$7,""))))</f>
        <v>Vinterhvede, efterår</v>
      </c>
      <c r="F207" s="8">
        <f t="shared" ref="F207:F270" si="267">D207</f>
        <v>43384</v>
      </c>
      <c r="G207" s="2">
        <f>IF(AND($D207&gt;='Ark4'!$D$4,Vandbalance!$D207&lt;='Ark4'!$E$4),1,IF(AND(Vandbalance!$D207&gt;='Ark4'!$D$5,Vandbalance!$D207&lt;='Ark4'!$E$5),2,IF(AND(Vandbalance!$D207&gt;='Ark4'!$D$6,Vandbalance!$D207&lt;='Ark4'!$E$6),3,IF(AND(Vandbalance!$D207&gt;='Ark4'!$D$7,Vandbalance!$D207&lt;='Ark4'!$E$7),4,""))))</f>
        <v>4</v>
      </c>
      <c r="H207" s="2">
        <f t="shared" ref="H207:H270" si="268">I207+J207</f>
        <v>3.8500003660979649</v>
      </c>
      <c r="I207" s="2">
        <f>IF(G207=1,VLOOKUP($D207,'Afgrødemodel 1'!$AA$10:$AB$405,2,FALSE),IF(G207=2,VLOOKUP($D207,'Afgrødemodel 2'!$AA$10:$AB$405,2,FALSE),IF(G207=3,VLOOKUP($D207,'Afgrødemodel 3'!$AA$10:$AB$405,2,FALSE),IF(G207=4,VLOOKUP($D207,'Afgrødemodel 4'!$AA$10:$AB$405,2,FALSE),""))))</f>
        <v>3.8500003660979649</v>
      </c>
      <c r="J207" s="2">
        <f>IF(G207=1,VLOOKUP($D207,'Afgrødemodel 1'!$AH$10:$AJ$405,3,FALSE),IF(G207=2,VLOOKUP($D207,'Afgrødemodel 2'!$AH$10:$AJ$405,3,FALSE),IF(G207=3,VLOOKUP($D207,'Afgrødemodel 3'!$AH$10:$AJ$405,3,FALSE),IF(G207=4,VLOOKUP($D207,'Afgrødemodel 4'!$AH$10:$AJ$405,3,FALSE),0))))</f>
        <v>0</v>
      </c>
      <c r="K207" s="2">
        <f>IF(G207=1,VLOOKUP($D207,'Afgrødemodel 1'!$AQ$10:$AR$405,2,FALSE),IF(G207=2,VLOOKUP($D207,'Afgrødemodel 2'!$AQ$10:$AR$405,2,FALSE),IF(G207=3,VLOOKUP($D207,'Afgrødemodel 3'!$AQ$10:$AR$405,2,FALSE),IF(G207=4,VLOOKUP($D207,'Afgrødemodel 4'!$AQ$10:$AR$405,2,FALSE),0))))</f>
        <v>465</v>
      </c>
      <c r="L207">
        <f>IF('Afgrødemodel 1'!$BB$4=0,300,'Afgrødemodel 1'!$BB$4)</f>
        <v>300</v>
      </c>
      <c r="M207">
        <f>IF(G207=1,MIN('Afgrødemodel 1'!$AW$44,'Afgrødemodel 1'!$AW$48),IF(G207=2,MIN('Afgrødemodel 2'!$AW$44,'Afgrødemodel 2'!$AW$48),IF(G207=3,MIN('Afgrødemodel 3'!$AW$44,'Afgrødemodel 3'!$AW$48),IF(G207=4,MIN('Afgrødemodel 4'!$AW$44,'Afgrødemodel 4'!$AW$48),""))))</f>
        <v>900</v>
      </c>
      <c r="N207" s="13">
        <f t="shared" si="215"/>
        <v>14.328896812251227</v>
      </c>
      <c r="O207" s="5">
        <f t="shared" si="216"/>
        <v>0</v>
      </c>
      <c r="P207" s="13">
        <f t="shared" si="217"/>
        <v>14.328896812251227</v>
      </c>
      <c r="Q207" s="13">
        <f t="shared" si="218"/>
        <v>14.328896812251227</v>
      </c>
      <c r="R207" s="20"/>
      <c r="S207" s="13">
        <f t="shared" si="219"/>
        <v>13.879117088235631</v>
      </c>
      <c r="T207" s="13">
        <f t="shared" si="220"/>
        <v>13.859264828012101</v>
      </c>
      <c r="U207" s="13">
        <f t="shared" si="221"/>
        <v>13.859264828012101</v>
      </c>
      <c r="V207" s="5">
        <f t="shared" si="222"/>
        <v>13.859264828012101</v>
      </c>
      <c r="W207" s="5"/>
      <c r="X207" s="10">
        <f t="shared" ref="X207:X270" si="269">$B$22</f>
        <v>10</v>
      </c>
      <c r="Y207" s="12">
        <f t="shared" si="223"/>
        <v>9.9110359857484482</v>
      </c>
      <c r="Z207" s="8">
        <f t="shared" si="224"/>
        <v>9.9110359857484482</v>
      </c>
      <c r="AA207" s="13">
        <f t="shared" ref="AA207:AA270" si="270">MIN(Y207,AB207)</f>
        <v>9.8911837255249182</v>
      </c>
      <c r="AB207" s="5">
        <f t="shared" si="225"/>
        <v>9.8911837255249182</v>
      </c>
      <c r="AC207" s="5"/>
      <c r="AD207" s="16">
        <f t="shared" si="226"/>
        <v>1.9250001830489825</v>
      </c>
      <c r="AE207" s="10">
        <f t="shared" ref="AE207:AE270" si="271">MIN(AD207,AF207)</f>
        <v>1.1173385531532705</v>
      </c>
      <c r="AF207">
        <f t="shared" si="227"/>
        <v>1.1173385531532705</v>
      </c>
      <c r="AG207" s="13">
        <f t="shared" si="228"/>
        <v>0.93719081039656937</v>
      </c>
      <c r="AH207" s="13"/>
      <c r="AI207" s="14">
        <f t="shared" si="229"/>
        <v>92.700000000000017</v>
      </c>
      <c r="AJ207" s="4">
        <f t="shared" si="230"/>
        <v>97.65</v>
      </c>
      <c r="AK207" s="4">
        <f t="shared" si="231"/>
        <v>92.700000000000017</v>
      </c>
      <c r="AL207" s="15">
        <f t="shared" si="232"/>
        <v>92.545066702526057</v>
      </c>
      <c r="AM207" s="7">
        <f t="shared" si="233"/>
        <v>92.629998388190302</v>
      </c>
      <c r="AN207" s="7">
        <f t="shared" si="213"/>
        <v>92.545066702526057</v>
      </c>
      <c r="AO207" s="15">
        <f t="shared" si="234"/>
        <v>92.545066702526057</v>
      </c>
      <c r="AP207" s="17">
        <f t="shared" si="235"/>
        <v>92.525214442302527</v>
      </c>
      <c r="AQ207" s="15">
        <f t="shared" si="236"/>
        <v>92.525214442302527</v>
      </c>
      <c r="AR207" s="15">
        <f t="shared" si="237"/>
        <v>92.525214442302527</v>
      </c>
      <c r="AS207" s="15"/>
      <c r="AT207" s="12">
        <f t="shared" ref="AT207:AT270" si="272">((($B$18-$B$19)*$B$16)+((M207-$B$16)*($B$20-$B$21)))-AI207</f>
        <v>78.300000000000011</v>
      </c>
      <c r="AU207" s="12">
        <f t="shared" si="238"/>
        <v>75.777853540712968</v>
      </c>
      <c r="AV207" s="12">
        <f t="shared" si="239"/>
        <v>75.777853540712968</v>
      </c>
      <c r="AW207" s="12">
        <f t="shared" si="240"/>
        <v>75.777853540712968</v>
      </c>
      <c r="AX207" s="8"/>
      <c r="AY207" s="13">
        <f>INDEX(Klima!$B$1:$E$520,MATCH(Vandbalance!$F207,Klima!$B$1:$B$520,0),MATCH(Vandbalance!$AY$11,Klima!$B$1:$E$1,0))</f>
        <v>0.13</v>
      </c>
      <c r="AZ207" s="13">
        <f t="shared" ref="AZ207:AZ270" si="273">AY207*-1</f>
        <v>-0.13</v>
      </c>
      <c r="BA207" s="13">
        <f t="shared" si="241"/>
        <v>0</v>
      </c>
      <c r="BC207" s="16">
        <f>INDEX(Klima!$B$1:$E$520,MATCH(Vandbalance!$F207,Klima!$B$1:$B$520,0),MATCH($BC$11,Klima!$B$1:$E$1,0))</f>
        <v>0.20000000298023199</v>
      </c>
      <c r="BD207" s="16"/>
      <c r="BE207" s="16">
        <f t="shared" si="242"/>
        <v>1.9852260223530913E-2</v>
      </c>
      <c r="BF207" s="16">
        <f t="shared" si="243"/>
        <v>0.18014774275670109</v>
      </c>
      <c r="BG207" s="16">
        <f t="shared" si="244"/>
        <v>0.18014774275670109</v>
      </c>
      <c r="BH207" s="16">
        <f t="shared" si="245"/>
        <v>0</v>
      </c>
      <c r="BI207" s="2"/>
      <c r="BJ207" s="16">
        <f t="shared" si="246"/>
        <v>1.9852260223530913E-2</v>
      </c>
      <c r="BK207" s="5">
        <f t="shared" ref="BK207:BK270" si="274">Y207+$B$23*BE207*(AO207+AU207-Y207)/(AI207+AT207)</f>
        <v>9.9137946120193075</v>
      </c>
      <c r="BL207" s="5">
        <f t="shared" si="247"/>
        <v>9.9137946120193075</v>
      </c>
      <c r="BM207" s="5">
        <f t="shared" si="248"/>
        <v>158.41188425749058</v>
      </c>
      <c r="BN207" s="5">
        <f t="shared" ref="BN207:BN270" si="275">$B$23*BE207*(AO207+AU207-Y207)/(AI207+AT207)</f>
        <v>2.7586262708592653E-3</v>
      </c>
      <c r="BO207" s="5">
        <f t="shared" si="249"/>
        <v>168.32292024323903</v>
      </c>
      <c r="BP207" s="5">
        <f t="shared" si="250"/>
        <v>9.9137946120193075</v>
      </c>
      <c r="BQ207" s="5"/>
      <c r="BR207" s="16">
        <f t="shared" si="251"/>
        <v>0.18014774275670109</v>
      </c>
      <c r="BS207" s="5">
        <f t="shared" si="252"/>
        <v>0.18014774275670109</v>
      </c>
      <c r="BT207" s="5"/>
      <c r="BU207" s="13">
        <f t="shared" si="253"/>
        <v>0</v>
      </c>
      <c r="BV207" s="5">
        <f t="shared" si="254"/>
        <v>0</v>
      </c>
      <c r="BW207" s="5"/>
      <c r="BX207" s="13">
        <f t="shared" si="255"/>
        <v>0.18014774275670109</v>
      </c>
      <c r="BY207" s="5"/>
      <c r="BZ207" s="16">
        <f t="shared" si="256"/>
        <v>0</v>
      </c>
      <c r="CA207" s="16"/>
      <c r="CB207" s="29">
        <f t="shared" si="257"/>
        <v>0</v>
      </c>
      <c r="CC207" s="28">
        <f t="shared" si="258"/>
        <v>13.859264828012101</v>
      </c>
      <c r="CD207" s="28"/>
      <c r="CE207" s="16">
        <f t="shared" si="259"/>
        <v>0</v>
      </c>
      <c r="CF207" s="31">
        <f t="shared" si="260"/>
        <v>92.525214442302527</v>
      </c>
      <c r="CG207" s="20"/>
      <c r="CH207" s="16">
        <f t="shared" si="261"/>
        <v>0</v>
      </c>
      <c r="CI207" s="2">
        <f t="shared" ref="CI207:CI270" si="276">MAX(CB207,CE207)</f>
        <v>0</v>
      </c>
      <c r="CJ207" s="5"/>
      <c r="CK207" s="13">
        <f t="shared" si="262"/>
        <v>0.20000000298023202</v>
      </c>
      <c r="CL207" s="13"/>
      <c r="CM207" s="13">
        <f t="shared" ref="CM207:CM270" si="277">IF(CN207=0,0,CO207)</f>
        <v>0</v>
      </c>
      <c r="CN207" s="5">
        <f t="shared" si="263"/>
        <v>0</v>
      </c>
      <c r="CO207" s="5">
        <f t="shared" si="264"/>
        <v>0</v>
      </c>
      <c r="CP207" s="5"/>
      <c r="CQ207" s="13">
        <f t="shared" ref="CQ207:CQ270" si="278">IF(CR207=0, 0,CS207)</f>
        <v>0</v>
      </c>
      <c r="CR207" s="5">
        <f t="shared" si="265"/>
        <v>0</v>
      </c>
      <c r="CS207" s="5">
        <f t="shared" si="266"/>
        <v>0</v>
      </c>
      <c r="CT207" s="5"/>
      <c r="CU207" t="e">
        <f>INDEX(Tilladeligt_underskud,MATCH('Afgrødemodel 1'!$AU$2,Konstanter!$A$75:$A$90,0),MATCH('Afgrødemodel 1'!M203,Konstanter!$B$73:$F$73,0))</f>
        <v>#N/A</v>
      </c>
      <c r="CV207" t="e">
        <f>INDEX(Utilladeligt_underskud,MATCH('Afgrødemodel 1'!$AU$2,Konstanter!$I$75:$I$90,0),MATCH('Afgrødemodel 1'!M203,Konstanter!$J$73:$N$73,0))</f>
        <v>#N/A</v>
      </c>
      <c r="CW207" t="e">
        <f t="shared" ref="CW207:CW270" si="279">(CU207/100)*AI207</f>
        <v>#N/A</v>
      </c>
      <c r="CX207" t="e">
        <f t="shared" ref="CX207:CX270" si="280">(CV207/100)*AI207</f>
        <v>#N/A</v>
      </c>
      <c r="CY207" s="8">
        <f t="shared" ref="CY207:CY270" si="281">(AI207-AR207)</f>
        <v>0.17478555769748993</v>
      </c>
      <c r="CZ207" s="8">
        <f t="shared" ref="CZ207:CZ270" si="282">(AI207+AT207)-(MIN(AR207,AI207)+MIN(AW207,AT207))</f>
        <v>2.6969320169845332</v>
      </c>
      <c r="DA207" s="8">
        <f t="shared" ref="DA207:DA270" si="283">(AI207+AT207)-(AR207+AW207)</f>
        <v>2.6969320169845332</v>
      </c>
    </row>
    <row r="208" spans="4:105" x14ac:dyDescent="0.2">
      <c r="D208" s="18">
        <f t="shared" ref="D208:D273" si="284">D207+1</f>
        <v>43385</v>
      </c>
      <c r="E208" s="18" t="str">
        <f>IF(G208=1,'Ark4'!$C$4,IF(G208=2,'Ark4'!$C$5,IF(G208=3,'Ark4'!$C$6,IF(G208=4,'Ark4'!$C$7,""))))</f>
        <v>Vinterhvede, efterår</v>
      </c>
      <c r="F208" s="8">
        <f t="shared" si="267"/>
        <v>43385</v>
      </c>
      <c r="G208" s="2">
        <f>IF(AND($D208&gt;='Ark4'!$D$4,Vandbalance!$D208&lt;='Ark4'!$E$4),1,IF(AND(Vandbalance!$D208&gt;='Ark4'!$D$5,Vandbalance!$D208&lt;='Ark4'!$E$5),2,IF(AND(Vandbalance!$D208&gt;='Ark4'!$D$6,Vandbalance!$D208&lt;='Ark4'!$E$6),3,IF(AND(Vandbalance!$D208&gt;='Ark4'!$D$7,Vandbalance!$D208&lt;='Ark4'!$E$7),4,""))))</f>
        <v>4</v>
      </c>
      <c r="H208" s="2">
        <f t="shared" si="268"/>
        <v>4.2131748681284797</v>
      </c>
      <c r="I208" s="2">
        <f>IF(G208=1,VLOOKUP($D208,'Afgrødemodel 1'!$AA$10:$AB$405,2,FALSE),IF(G208=2,VLOOKUP($D208,'Afgrødemodel 2'!$AA$10:$AB$405,2,FALSE),IF(G208=3,VLOOKUP($D208,'Afgrødemodel 3'!$AA$10:$AB$405,2,FALSE),IF(G208=4,VLOOKUP($D208,'Afgrødemodel 4'!$AA$10:$AB$405,2,FALSE),""))))</f>
        <v>4.2131748681284797</v>
      </c>
      <c r="J208" s="2">
        <f>IF(G208=1,VLOOKUP($D208,'Afgrødemodel 1'!$AH$10:$AJ$405,3,FALSE),IF(G208=2,VLOOKUP($D208,'Afgrødemodel 2'!$AH$10:$AJ$405,3,FALSE),IF(G208=3,VLOOKUP($D208,'Afgrødemodel 3'!$AH$10:$AJ$405,3,FALSE),IF(G208=4,VLOOKUP($D208,'Afgrødemodel 4'!$AH$10:$AJ$405,3,FALSE),0))))</f>
        <v>0</v>
      </c>
      <c r="K208" s="2">
        <f>IF(G208=1,VLOOKUP($D208,'Afgrødemodel 1'!$AQ$10:$AR$405,2,FALSE),IF(G208=2,VLOOKUP($D208,'Afgrødemodel 2'!$AQ$10:$AR$405,2,FALSE),IF(G208=3,VLOOKUP($D208,'Afgrødemodel 3'!$AQ$10:$AR$405,2,FALSE),IF(G208=4,VLOOKUP($D208,'Afgrødemodel 4'!$AQ$10:$AR$405,2,FALSE),0))))</f>
        <v>480</v>
      </c>
      <c r="L208">
        <f>IF('Afgrødemodel 1'!$BB$4=0,300,'Afgrødemodel 1'!$BB$4)</f>
        <v>300</v>
      </c>
      <c r="M208">
        <f>IF(G208=1,MIN('Afgrødemodel 1'!$AW$44,'Afgrødemodel 1'!$AW$48),IF(G208=2,MIN('Afgrødemodel 2'!$AW$44,'Afgrødemodel 2'!$AW$48),IF(G208=3,MIN('Afgrødemodel 3'!$AW$44,'Afgrødemodel 3'!$AW$48),IF(G208=4,MIN('Afgrødemodel 4'!$AW$44,'Afgrødemodel 4'!$AW$48),""))))</f>
        <v>900</v>
      </c>
      <c r="N208" s="13">
        <f t="shared" si="215"/>
        <v>14.328896812251227</v>
      </c>
      <c r="O208" s="5">
        <f t="shared" si="216"/>
        <v>0</v>
      </c>
      <c r="P208" s="13">
        <f t="shared" si="217"/>
        <v>14.328896812251227</v>
      </c>
      <c r="Q208" s="13">
        <f t="shared" si="218"/>
        <v>14.328896812251227</v>
      </c>
      <c r="R208" s="20"/>
      <c r="S208" s="13">
        <f t="shared" si="219"/>
        <v>13.859264828012101</v>
      </c>
      <c r="T208" s="13">
        <f t="shared" si="220"/>
        <v>13.843299598037129</v>
      </c>
      <c r="U208" s="13">
        <f t="shared" si="221"/>
        <v>13.843299598037129</v>
      </c>
      <c r="V208" s="5">
        <f t="shared" si="222"/>
        <v>13.843299598037129</v>
      </c>
      <c r="W208" s="5"/>
      <c r="X208" s="10">
        <f t="shared" si="269"/>
        <v>10</v>
      </c>
      <c r="Y208" s="12">
        <f t="shared" si="223"/>
        <v>9.8911837255249182</v>
      </c>
      <c r="Z208" s="8">
        <f t="shared" si="224"/>
        <v>9.8911837255249182</v>
      </c>
      <c r="AA208" s="13">
        <f t="shared" si="270"/>
        <v>9.8752184955499462</v>
      </c>
      <c r="AB208" s="5">
        <f t="shared" si="225"/>
        <v>9.8752184955499462</v>
      </c>
      <c r="AC208" s="5"/>
      <c r="AD208" s="16">
        <f t="shared" si="226"/>
        <v>2.1065874340642399</v>
      </c>
      <c r="AE208" s="10">
        <f t="shared" si="271"/>
        <v>1.0871908103965693</v>
      </c>
      <c r="AF208">
        <f t="shared" si="227"/>
        <v>1.0871908103965693</v>
      </c>
      <c r="AG208" s="13">
        <f t="shared" si="228"/>
        <v>0.90315603739130856</v>
      </c>
      <c r="AH208" s="13"/>
      <c r="AI208" s="14">
        <f t="shared" si="229"/>
        <v>95.4</v>
      </c>
      <c r="AJ208" s="4">
        <f t="shared" si="230"/>
        <v>100.80000000000001</v>
      </c>
      <c r="AK208" s="4">
        <f t="shared" si="231"/>
        <v>95.4</v>
      </c>
      <c r="AL208" s="15">
        <f t="shared" si="232"/>
        <v>95.138243874740894</v>
      </c>
      <c r="AM208" s="7">
        <f t="shared" si="233"/>
        <v>95.22012360081618</v>
      </c>
      <c r="AN208" s="7">
        <f t="shared" si="213"/>
        <v>95.138243874740894</v>
      </c>
      <c r="AO208" s="15">
        <f t="shared" si="234"/>
        <v>95.138243874740894</v>
      </c>
      <c r="AP208" s="17">
        <f t="shared" si="235"/>
        <v>95.122278644765927</v>
      </c>
      <c r="AQ208" s="15">
        <f t="shared" si="236"/>
        <v>95.122278644765927</v>
      </c>
      <c r="AR208" s="15">
        <f t="shared" si="237"/>
        <v>95.122278644765927</v>
      </c>
      <c r="AS208" s="15"/>
      <c r="AT208" s="12">
        <f t="shared" si="272"/>
        <v>75.600000000000023</v>
      </c>
      <c r="AU208" s="12">
        <f t="shared" si="238"/>
        <v>73.164824108274601</v>
      </c>
      <c r="AV208" s="12">
        <f t="shared" si="239"/>
        <v>73.164824108274601</v>
      </c>
      <c r="AW208" s="12">
        <f t="shared" si="240"/>
        <v>73.164824108274601</v>
      </c>
      <c r="AX208" s="8"/>
      <c r="AY208" s="13">
        <f>INDEX(Klima!$B$1:$E$520,MATCH(Vandbalance!$F208,Klima!$B$1:$B$520,0),MATCH(Vandbalance!$AY$11,Klima!$B$1:$E$1,0))</f>
        <v>0.15</v>
      </c>
      <c r="AZ208" s="13">
        <f t="shared" si="273"/>
        <v>-0.15</v>
      </c>
      <c r="BA208" s="13">
        <f t="shared" si="241"/>
        <v>8.3266726846886741E-17</v>
      </c>
      <c r="BC208" s="16">
        <f>INDEX(Klima!$B$1:$E$520,MATCH(Vandbalance!$F208,Klima!$B$1:$B$520,0),MATCH($BC$11,Klima!$B$1:$E$1,0))</f>
        <v>0.20000000298023199</v>
      </c>
      <c r="BD208" s="16"/>
      <c r="BE208" s="16">
        <f t="shared" si="242"/>
        <v>1.5965229974971275E-2</v>
      </c>
      <c r="BF208" s="16">
        <f t="shared" si="243"/>
        <v>0.18403477300526069</v>
      </c>
      <c r="BG208" s="16">
        <f t="shared" si="244"/>
        <v>0.18403477300526069</v>
      </c>
      <c r="BH208" s="16">
        <f t="shared" si="245"/>
        <v>0</v>
      </c>
      <c r="BI208" s="2"/>
      <c r="BJ208" s="16">
        <f t="shared" si="246"/>
        <v>1.5965229974971275E-2</v>
      </c>
      <c r="BK208" s="5">
        <f t="shared" si="274"/>
        <v>9.8934022186503032</v>
      </c>
      <c r="BL208" s="5">
        <f t="shared" si="247"/>
        <v>9.8934022186503032</v>
      </c>
      <c r="BM208" s="5">
        <f t="shared" si="248"/>
        <v>158.41188425749058</v>
      </c>
      <c r="BN208" s="5">
        <f t="shared" si="275"/>
        <v>2.218493125385411E-3</v>
      </c>
      <c r="BO208" s="5">
        <f t="shared" si="249"/>
        <v>168.3030679830155</v>
      </c>
      <c r="BP208" s="5">
        <f t="shared" si="250"/>
        <v>9.8934022186503032</v>
      </c>
      <c r="BQ208" s="5"/>
      <c r="BR208" s="16">
        <f t="shared" si="251"/>
        <v>0.18403477300526069</v>
      </c>
      <c r="BS208" s="5">
        <f t="shared" si="252"/>
        <v>0.18403477300526069</v>
      </c>
      <c r="BT208" s="5"/>
      <c r="BU208" s="13">
        <f t="shared" si="253"/>
        <v>0</v>
      </c>
      <c r="BV208" s="5">
        <f t="shared" si="254"/>
        <v>0</v>
      </c>
      <c r="BW208" s="5"/>
      <c r="BX208" s="13">
        <f t="shared" si="255"/>
        <v>0.18403477300526069</v>
      </c>
      <c r="BY208" s="5"/>
      <c r="BZ208" s="16">
        <f t="shared" si="256"/>
        <v>0</v>
      </c>
      <c r="CA208" s="16"/>
      <c r="CB208" s="29">
        <f t="shared" si="257"/>
        <v>0</v>
      </c>
      <c r="CC208" s="28">
        <f t="shared" si="258"/>
        <v>13.843299598037129</v>
      </c>
      <c r="CD208" s="28"/>
      <c r="CE208" s="16">
        <f t="shared" si="259"/>
        <v>0</v>
      </c>
      <c r="CF208" s="31">
        <f t="shared" si="260"/>
        <v>95.122278644765927</v>
      </c>
      <c r="CG208" s="20"/>
      <c r="CH208" s="16">
        <f t="shared" si="261"/>
        <v>0</v>
      </c>
      <c r="CI208" s="2">
        <f t="shared" si="276"/>
        <v>0</v>
      </c>
      <c r="CJ208" s="5"/>
      <c r="CK208" s="13">
        <f t="shared" si="262"/>
        <v>0.20000000298023196</v>
      </c>
      <c r="CL208" s="13"/>
      <c r="CM208" s="13">
        <f t="shared" si="277"/>
        <v>0</v>
      </c>
      <c r="CN208" s="5">
        <f t="shared" si="263"/>
        <v>0</v>
      </c>
      <c r="CO208" s="5">
        <f>($B$25+(1-$B$25)*(($B$29-K208)/$B$29))*CN208</f>
        <v>0</v>
      </c>
      <c r="CP208" s="5"/>
      <c r="CQ208" s="13">
        <f t="shared" si="278"/>
        <v>0</v>
      </c>
      <c r="CR208" s="5">
        <f t="shared" si="265"/>
        <v>0</v>
      </c>
      <c r="CS208" s="5">
        <f>($B$26+(1-$B$26)*(K208/$B$29))*CR208</f>
        <v>0</v>
      </c>
      <c r="CT208" s="5"/>
      <c r="CU208" t="e">
        <f>INDEX(Tilladeligt_underskud,MATCH('Afgrødemodel 1'!$AU$2,Konstanter!$A$75:$A$90,0),MATCH('Afgrødemodel 1'!M204,Konstanter!$B$73:$F$73,0))</f>
        <v>#N/A</v>
      </c>
      <c r="CV208" t="e">
        <f>INDEX(Utilladeligt_underskud,MATCH('Afgrødemodel 1'!$AU$2,Konstanter!$I$75:$I$90,0),MATCH('Afgrødemodel 1'!M204,Konstanter!$J$73:$N$73,0))</f>
        <v>#N/A</v>
      </c>
      <c r="CW208" t="e">
        <f t="shared" si="279"/>
        <v>#N/A</v>
      </c>
      <c r="CX208" t="e">
        <f t="shared" si="280"/>
        <v>#N/A</v>
      </c>
      <c r="CY208" s="8">
        <f t="shared" si="281"/>
        <v>0.27772135523407826</v>
      </c>
      <c r="CZ208" s="8">
        <f t="shared" si="282"/>
        <v>2.7128972469594999</v>
      </c>
      <c r="DA208" s="8">
        <f t="shared" si="283"/>
        <v>2.7128972469594999</v>
      </c>
    </row>
    <row r="209" spans="4:105" x14ac:dyDescent="0.2">
      <c r="D209" s="18">
        <f t="shared" si="284"/>
        <v>43386</v>
      </c>
      <c r="E209" s="18" t="str">
        <f>IF(G209=1,'Ark4'!$C$4,IF(G209=2,'Ark4'!$C$5,IF(G209=3,'Ark4'!$C$6,IF(G209=4,'Ark4'!$C$7,""))))</f>
        <v>Vinterhvede, efterår</v>
      </c>
      <c r="F209" s="8">
        <f t="shared" si="267"/>
        <v>43386</v>
      </c>
      <c r="G209" s="2">
        <f>IF(AND($D209&gt;='Ark4'!$D$4,Vandbalance!$D209&lt;='Ark4'!$E$4),1,IF(AND(Vandbalance!$D209&gt;='Ark4'!$D$5,Vandbalance!$D209&lt;='Ark4'!$E$5),2,IF(AND(Vandbalance!$D209&gt;='Ark4'!$D$6,Vandbalance!$D209&lt;='Ark4'!$E$6),3,IF(AND(Vandbalance!$D209&gt;='Ark4'!$D$7,Vandbalance!$D209&lt;='Ark4'!$E$7),4,""))))</f>
        <v>4</v>
      </c>
      <c r="H209" s="2">
        <f t="shared" si="268"/>
        <v>4.6675879822239725</v>
      </c>
      <c r="I209" s="2">
        <f>IF(G209=1,VLOOKUP($D209,'Afgrødemodel 1'!$AA$10:$AB$405,2,FALSE),IF(G209=2,VLOOKUP($D209,'Afgrødemodel 2'!$AA$10:$AB$405,2,FALSE),IF(G209=3,VLOOKUP($D209,'Afgrødemodel 3'!$AA$10:$AB$405,2,FALSE),IF(G209=4,VLOOKUP($D209,'Afgrødemodel 4'!$AA$10:$AB$405,2,FALSE),""))))</f>
        <v>4.6675879822239725</v>
      </c>
      <c r="J209" s="2">
        <f>IF(G209=1,VLOOKUP($D209,'Afgrødemodel 1'!$AH$10:$AJ$405,3,FALSE),IF(G209=2,VLOOKUP($D209,'Afgrødemodel 2'!$AH$10:$AJ$405,3,FALSE),IF(G209=3,VLOOKUP($D209,'Afgrødemodel 3'!$AH$10:$AJ$405,3,FALSE),IF(G209=4,VLOOKUP($D209,'Afgrødemodel 4'!$AH$10:$AJ$405,3,FALSE),0))))</f>
        <v>0</v>
      </c>
      <c r="K209" s="2">
        <f>IF(G209=1,VLOOKUP($D209,'Afgrødemodel 1'!$AQ$10:$AR$405,2,FALSE),IF(G209=2,VLOOKUP($D209,'Afgrødemodel 2'!$AQ$10:$AR$405,2,FALSE),IF(G209=3,VLOOKUP($D209,'Afgrødemodel 3'!$AQ$10:$AR$405,2,FALSE),IF(G209=4,VLOOKUP($D209,'Afgrødemodel 4'!$AQ$10:$AR$405,2,FALSE),0))))</f>
        <v>495</v>
      </c>
      <c r="L209">
        <f>IF('Afgrødemodel 1'!$BB$4=0,300,'Afgrødemodel 1'!$BB$4)</f>
        <v>300</v>
      </c>
      <c r="M209">
        <f>IF(G209=1,MIN('Afgrødemodel 1'!$AW$44,'Afgrødemodel 1'!$AW$48),IF(G209=2,MIN('Afgrødemodel 2'!$AW$44,'Afgrødemodel 2'!$AW$48),IF(G209=3,MIN('Afgrødemodel 3'!$AW$44,'Afgrødemodel 3'!$AW$48),IF(G209=4,MIN('Afgrødemodel 4'!$AW$44,'Afgrødemodel 4'!$AW$48),""))))</f>
        <v>900</v>
      </c>
      <c r="N209" s="13">
        <f t="shared" si="215"/>
        <v>14.328896812251227</v>
      </c>
      <c r="O209" s="5">
        <f t="shared" si="216"/>
        <v>0</v>
      </c>
      <c r="P209" s="13">
        <f t="shared" si="217"/>
        <v>14.328896812251227</v>
      </c>
      <c r="Q209" s="13">
        <f t="shared" si="218"/>
        <v>14.328896812251227</v>
      </c>
      <c r="R209" s="20"/>
      <c r="S209" s="13">
        <f t="shared" si="219"/>
        <v>13.843299598037129</v>
      </c>
      <c r="T209" s="13">
        <f t="shared" si="220"/>
        <v>13.837221947083039</v>
      </c>
      <c r="U209" s="13">
        <f t="shared" si="221"/>
        <v>13.837221947083039</v>
      </c>
      <c r="V209" s="5">
        <f t="shared" si="222"/>
        <v>13.837221947083039</v>
      </c>
      <c r="W209" s="5"/>
      <c r="X209" s="10">
        <f t="shared" si="269"/>
        <v>10</v>
      </c>
      <c r="Y209" s="12">
        <f t="shared" si="223"/>
        <v>9.8752184955499462</v>
      </c>
      <c r="Z209" s="8">
        <f t="shared" si="224"/>
        <v>9.8752184955499462</v>
      </c>
      <c r="AA209" s="13">
        <f t="shared" si="270"/>
        <v>9.8691408445958562</v>
      </c>
      <c r="AB209" s="5">
        <f t="shared" si="225"/>
        <v>9.8691408445958562</v>
      </c>
      <c r="AC209" s="5"/>
      <c r="AD209" s="16">
        <f t="shared" si="226"/>
        <v>2.3337939911119863</v>
      </c>
      <c r="AE209" s="10">
        <f t="shared" si="271"/>
        <v>0.96315603739130862</v>
      </c>
      <c r="AF209">
        <f t="shared" si="227"/>
        <v>0.96315603739130862</v>
      </c>
      <c r="AG209" s="13">
        <f t="shared" si="228"/>
        <v>0.86923368685528224</v>
      </c>
      <c r="AH209" s="13"/>
      <c r="AI209" s="14">
        <f t="shared" si="229"/>
        <v>98.100000000000009</v>
      </c>
      <c r="AJ209" s="4">
        <f t="shared" si="230"/>
        <v>103.95</v>
      </c>
      <c r="AK209" s="4">
        <f t="shared" si="231"/>
        <v>98.100000000000009</v>
      </c>
      <c r="AL209" s="15">
        <f t="shared" si="232"/>
        <v>97.735308077204309</v>
      </c>
      <c r="AM209" s="7">
        <f t="shared" si="233"/>
        <v>97.814418606410243</v>
      </c>
      <c r="AN209" s="7">
        <f t="shared" si="213"/>
        <v>97.735308077204309</v>
      </c>
      <c r="AO209" s="15">
        <f t="shared" si="234"/>
        <v>97.735308077204309</v>
      </c>
      <c r="AP209" s="17">
        <f t="shared" si="235"/>
        <v>97.729230426250226</v>
      </c>
      <c r="AQ209" s="15">
        <f t="shared" si="236"/>
        <v>97.729230426250226</v>
      </c>
      <c r="AR209" s="15">
        <f t="shared" si="237"/>
        <v>97.729230426250226</v>
      </c>
      <c r="AS209" s="15"/>
      <c r="AT209" s="12">
        <f t="shared" si="272"/>
        <v>72.90000000000002</v>
      </c>
      <c r="AU209" s="12">
        <f t="shared" si="238"/>
        <v>70.55179467583622</v>
      </c>
      <c r="AV209" s="12">
        <f t="shared" si="239"/>
        <v>70.551794675836234</v>
      </c>
      <c r="AW209" s="12">
        <f t="shared" si="240"/>
        <v>70.551794675836234</v>
      </c>
      <c r="AX209" s="8"/>
      <c r="AY209" s="13">
        <f>INDEX(Klima!$B$1:$E$520,MATCH(Vandbalance!$F209,Klima!$B$1:$B$520,0),MATCH(Vandbalance!$AY$11,Klima!$B$1:$E$1,0))</f>
        <v>0.06</v>
      </c>
      <c r="AZ209" s="13">
        <f t="shared" si="273"/>
        <v>-0.06</v>
      </c>
      <c r="BA209" s="13">
        <f t="shared" si="241"/>
        <v>0</v>
      </c>
      <c r="BC209" s="16">
        <f>INDEX(Klima!$B$1:$E$520,MATCH(Vandbalance!$F209,Klima!$B$1:$B$520,0),MATCH($BC$11,Klima!$B$1:$E$1,0))</f>
        <v>0.10000000149011599</v>
      </c>
      <c r="BD209" s="16"/>
      <c r="BE209" s="16">
        <f t="shared" si="242"/>
        <v>6.0776509540896133E-3</v>
      </c>
      <c r="BF209" s="16">
        <f t="shared" si="243"/>
        <v>9.3922350536026378E-2</v>
      </c>
      <c r="BG209" s="16">
        <f t="shared" si="244"/>
        <v>9.3922350536026378E-2</v>
      </c>
      <c r="BH209" s="16">
        <f t="shared" si="245"/>
        <v>0</v>
      </c>
      <c r="BI209" s="2"/>
      <c r="BJ209" s="16">
        <f t="shared" si="246"/>
        <v>6.0776509540896133E-3</v>
      </c>
      <c r="BK209" s="5">
        <f t="shared" si="274"/>
        <v>9.8760630325144163</v>
      </c>
      <c r="BL209" s="5">
        <f t="shared" si="247"/>
        <v>9.8760630325144163</v>
      </c>
      <c r="BM209" s="5">
        <f t="shared" si="248"/>
        <v>158.41188425749058</v>
      </c>
      <c r="BN209" s="5">
        <f t="shared" si="275"/>
        <v>8.4453696447076389E-4</v>
      </c>
      <c r="BO209" s="5">
        <f t="shared" si="249"/>
        <v>168.28710275304053</v>
      </c>
      <c r="BP209" s="5">
        <f t="shared" si="250"/>
        <v>9.8760630325144163</v>
      </c>
      <c r="BQ209" s="5"/>
      <c r="BR209" s="16">
        <f t="shared" si="251"/>
        <v>9.3922350536026378E-2</v>
      </c>
      <c r="BS209" s="5">
        <f t="shared" si="252"/>
        <v>9.3922350536026378E-2</v>
      </c>
      <c r="BT209" s="5"/>
      <c r="BU209" s="13">
        <f t="shared" si="253"/>
        <v>0</v>
      </c>
      <c r="BV209" s="5">
        <f t="shared" si="254"/>
        <v>0</v>
      </c>
      <c r="BW209" s="5"/>
      <c r="BX209" s="13">
        <f t="shared" si="255"/>
        <v>9.3922350536026378E-2</v>
      </c>
      <c r="BY209" s="5"/>
      <c r="BZ209" s="16">
        <f t="shared" si="256"/>
        <v>0</v>
      </c>
      <c r="CA209" s="16"/>
      <c r="CB209" s="29">
        <f t="shared" si="257"/>
        <v>0</v>
      </c>
      <c r="CC209" s="28">
        <f t="shared" si="258"/>
        <v>13.837221947083039</v>
      </c>
      <c r="CD209" s="28"/>
      <c r="CE209" s="16">
        <f t="shared" si="259"/>
        <v>0</v>
      </c>
      <c r="CF209" s="31">
        <f t="shared" si="260"/>
        <v>97.729230426250226</v>
      </c>
      <c r="CG209" s="20"/>
      <c r="CH209" s="16">
        <f t="shared" si="261"/>
        <v>0</v>
      </c>
      <c r="CI209" s="2">
        <f t="shared" si="276"/>
        <v>0</v>
      </c>
      <c r="CJ209" s="5"/>
      <c r="CK209" s="13">
        <f t="shared" si="262"/>
        <v>0.10000000149011599</v>
      </c>
      <c r="CL209" s="13"/>
      <c r="CM209" s="13">
        <f t="shared" si="277"/>
        <v>0</v>
      </c>
      <c r="CN209" s="5">
        <f t="shared" si="263"/>
        <v>0</v>
      </c>
      <c r="CO209" s="5">
        <f t="shared" si="264"/>
        <v>0</v>
      </c>
      <c r="CP209" s="5"/>
      <c r="CQ209" s="13">
        <f t="shared" si="278"/>
        <v>0</v>
      </c>
      <c r="CR209" s="5">
        <f t="shared" si="265"/>
        <v>0</v>
      </c>
      <c r="CS209" s="5">
        <f t="shared" si="266"/>
        <v>0</v>
      </c>
      <c r="CT209" s="5"/>
      <c r="CU209" t="e">
        <f>INDEX(Tilladeligt_underskud,MATCH('Afgrødemodel 1'!$AU$2,Konstanter!$A$75:$A$90,0),MATCH('Afgrødemodel 1'!M205,Konstanter!$B$73:$F$73,0))</f>
        <v>#N/A</v>
      </c>
      <c r="CV209" t="e">
        <f>INDEX(Utilladeligt_underskud,MATCH('Afgrødemodel 1'!$AU$2,Konstanter!$I$75:$I$90,0),MATCH('Afgrødemodel 1'!M205,Konstanter!$J$73:$N$73,0))</f>
        <v>#N/A</v>
      </c>
      <c r="CW209" t="e">
        <f t="shared" si="279"/>
        <v>#N/A</v>
      </c>
      <c r="CX209" t="e">
        <f t="shared" si="280"/>
        <v>#N/A</v>
      </c>
      <c r="CY209" s="8">
        <f t="shared" si="281"/>
        <v>0.37076957374978292</v>
      </c>
      <c r="CZ209" s="8">
        <f t="shared" si="282"/>
        <v>2.7189748979135686</v>
      </c>
      <c r="DA209" s="8">
        <f t="shared" si="283"/>
        <v>2.7189748979135686</v>
      </c>
    </row>
    <row r="210" spans="4:105" x14ac:dyDescent="0.2">
      <c r="D210" s="18">
        <f t="shared" si="284"/>
        <v>43387</v>
      </c>
      <c r="E210" s="18" t="str">
        <f>IF(G210=1,'Ark4'!$C$4,IF(G210=2,'Ark4'!$C$5,IF(G210=3,'Ark4'!$C$6,IF(G210=4,'Ark4'!$C$7,""))))</f>
        <v>Vinterhvede, efterår</v>
      </c>
      <c r="F210" s="8">
        <f t="shared" si="267"/>
        <v>43387</v>
      </c>
      <c r="G210" s="2">
        <f>IF(AND($D210&gt;='Ark4'!$D$4,Vandbalance!$D210&lt;='Ark4'!$E$4),1,IF(AND(Vandbalance!$D210&gt;='Ark4'!$D$5,Vandbalance!$D210&lt;='Ark4'!$E$5),2,IF(AND(Vandbalance!$D210&gt;='Ark4'!$D$6,Vandbalance!$D210&lt;='Ark4'!$E$6),3,IF(AND(Vandbalance!$D210&gt;='Ark4'!$D$7,Vandbalance!$D210&lt;='Ark4'!$E$7),4,""))))</f>
        <v>4</v>
      </c>
      <c r="H210" s="2">
        <f t="shared" si="268"/>
        <v>5</v>
      </c>
      <c r="I210" s="2">
        <f>IF(G210=1,VLOOKUP($D210,'Afgrødemodel 1'!$AA$10:$AB$405,2,FALSE),IF(G210=2,VLOOKUP($D210,'Afgrødemodel 2'!$AA$10:$AB$405,2,FALSE),IF(G210=3,VLOOKUP($D210,'Afgrødemodel 3'!$AA$10:$AB$405,2,FALSE),IF(G210=4,VLOOKUP($D210,'Afgrødemodel 4'!$AA$10:$AB$405,2,FALSE),""))))</f>
        <v>5</v>
      </c>
      <c r="J210" s="2">
        <f>IF(G210=1,VLOOKUP($D210,'Afgrødemodel 1'!$AH$10:$AJ$405,3,FALSE),IF(G210=2,VLOOKUP($D210,'Afgrødemodel 2'!$AH$10:$AJ$405,3,FALSE),IF(G210=3,VLOOKUP($D210,'Afgrødemodel 3'!$AH$10:$AJ$405,3,FALSE),IF(G210=4,VLOOKUP($D210,'Afgrødemodel 4'!$AH$10:$AJ$405,3,FALSE),0))))</f>
        <v>0</v>
      </c>
      <c r="K210" s="2">
        <f>IF(G210=1,VLOOKUP($D210,'Afgrødemodel 1'!$AQ$10:$AR$405,2,FALSE),IF(G210=2,VLOOKUP($D210,'Afgrødemodel 2'!$AQ$10:$AR$405,2,FALSE),IF(G210=3,VLOOKUP($D210,'Afgrødemodel 3'!$AQ$10:$AR$405,2,FALSE),IF(G210=4,VLOOKUP($D210,'Afgrødemodel 4'!$AQ$10:$AR$405,2,FALSE),0))))</f>
        <v>510</v>
      </c>
      <c r="L210">
        <f>IF('Afgrødemodel 1'!$BB$4=0,300,'Afgrødemodel 1'!$BB$4)</f>
        <v>300</v>
      </c>
      <c r="M210">
        <f>IF(G210=1,MIN('Afgrødemodel 1'!$AW$44,'Afgrødemodel 1'!$AW$48),IF(G210=2,MIN('Afgrødemodel 2'!$AW$44,'Afgrødemodel 2'!$AW$48),IF(G210=3,MIN('Afgrødemodel 3'!$AW$44,'Afgrødemodel 3'!$AW$48),IF(G210=4,MIN('Afgrødemodel 4'!$AW$44,'Afgrødemodel 4'!$AW$48),""))))</f>
        <v>900</v>
      </c>
      <c r="N210" s="13">
        <f t="shared" si="215"/>
        <v>14.328896812251227</v>
      </c>
      <c r="O210" s="5">
        <f t="shared" si="216"/>
        <v>0</v>
      </c>
      <c r="P210" s="13">
        <f t="shared" si="217"/>
        <v>14.328896812251227</v>
      </c>
      <c r="Q210" s="13">
        <f t="shared" si="218"/>
        <v>14.328896812251227</v>
      </c>
      <c r="R210" s="20"/>
      <c r="S210" s="13">
        <f t="shared" si="219"/>
        <v>13.837221947083039</v>
      </c>
      <c r="T210" s="13">
        <f t="shared" si="220"/>
        <v>13.830856758986478</v>
      </c>
      <c r="U210" s="13">
        <f t="shared" si="221"/>
        <v>13.830856758986478</v>
      </c>
      <c r="V210" s="5">
        <f t="shared" si="222"/>
        <v>13.830856758986478</v>
      </c>
      <c r="W210" s="5"/>
      <c r="X210" s="10">
        <f t="shared" si="269"/>
        <v>10</v>
      </c>
      <c r="Y210" s="12">
        <f t="shared" si="223"/>
        <v>9.8691408445958562</v>
      </c>
      <c r="Z210" s="8">
        <f t="shared" si="224"/>
        <v>9.8691408445958562</v>
      </c>
      <c r="AA210" s="13">
        <f t="shared" si="270"/>
        <v>9.862775656499295</v>
      </c>
      <c r="AB210" s="5">
        <f t="shared" si="225"/>
        <v>9.862775656499295</v>
      </c>
      <c r="AC210" s="5"/>
      <c r="AD210" s="16">
        <f t="shared" si="226"/>
        <v>2.5</v>
      </c>
      <c r="AE210" s="10">
        <f t="shared" si="271"/>
        <v>0.86923368685528224</v>
      </c>
      <c r="AF210">
        <f t="shared" si="227"/>
        <v>0.86923368685528224</v>
      </c>
      <c r="AG210" s="13">
        <f t="shared" si="228"/>
        <v>0.74775077130937995</v>
      </c>
      <c r="AH210" s="13"/>
      <c r="AI210" s="14">
        <f t="shared" si="229"/>
        <v>100.80000000000001</v>
      </c>
      <c r="AJ210" s="4">
        <f t="shared" si="230"/>
        <v>107.10000000000001</v>
      </c>
      <c r="AK210" s="4">
        <f t="shared" si="231"/>
        <v>100.80000000000001</v>
      </c>
      <c r="AL210" s="15">
        <f t="shared" si="232"/>
        <v>100.34225985868861</v>
      </c>
      <c r="AM210" s="7">
        <f t="shared" si="233"/>
        <v>100.4190257590828</v>
      </c>
      <c r="AN210" s="7">
        <f t="shared" si="213"/>
        <v>100.34225985868861</v>
      </c>
      <c r="AO210" s="15">
        <f t="shared" si="234"/>
        <v>100.34225985868861</v>
      </c>
      <c r="AP210" s="17">
        <f t="shared" si="235"/>
        <v>100.33589467059204</v>
      </c>
      <c r="AQ210" s="15">
        <f t="shared" si="236"/>
        <v>100.33589467059204</v>
      </c>
      <c r="AR210" s="15">
        <f t="shared" si="237"/>
        <v>100.33589467059204</v>
      </c>
      <c r="AS210" s="15"/>
      <c r="AT210" s="12">
        <f t="shared" si="272"/>
        <v>70.200000000000017</v>
      </c>
      <c r="AU210" s="12">
        <f t="shared" si="238"/>
        <v>67.938765243397853</v>
      </c>
      <c r="AV210" s="12">
        <f t="shared" si="239"/>
        <v>67.938765243397853</v>
      </c>
      <c r="AW210" s="12">
        <f t="shared" si="240"/>
        <v>67.938765243397853</v>
      </c>
      <c r="AX210" s="8"/>
      <c r="AY210" s="13">
        <f>INDEX(Klima!$B$1:$E$520,MATCH(Vandbalance!$F210,Klima!$B$1:$B$520,0),MATCH(Vandbalance!$AY$11,Klima!$B$1:$E$1,0))</f>
        <v>0</v>
      </c>
      <c r="AZ210" s="13">
        <f t="shared" si="273"/>
        <v>0</v>
      </c>
      <c r="BA210" s="13">
        <f t="shared" si="241"/>
        <v>0</v>
      </c>
      <c r="BC210" s="16">
        <f>INDEX(Klima!$B$1:$E$520,MATCH(Vandbalance!$F210,Klima!$B$1:$B$520,0),MATCH($BC$11,Klima!$B$1:$E$1,0))</f>
        <v>0.12784810364246299</v>
      </c>
      <c r="BD210" s="16"/>
      <c r="BE210" s="16">
        <f t="shared" si="242"/>
        <v>6.3651880965606665E-3</v>
      </c>
      <c r="BF210" s="16">
        <f t="shared" si="243"/>
        <v>0.12148291554590232</v>
      </c>
      <c r="BG210" s="16">
        <f t="shared" si="244"/>
        <v>0.12148291554590232</v>
      </c>
      <c r="BH210" s="16">
        <f t="shared" si="245"/>
        <v>0</v>
      </c>
      <c r="BI210" s="2"/>
      <c r="BJ210" s="16">
        <f t="shared" si="246"/>
        <v>6.3651880965606665E-3</v>
      </c>
      <c r="BK210" s="5">
        <f t="shared" si="274"/>
        <v>9.8700253370871103</v>
      </c>
      <c r="BL210" s="5">
        <f t="shared" si="247"/>
        <v>9.8700253370871103</v>
      </c>
      <c r="BM210" s="5">
        <f t="shared" si="248"/>
        <v>158.41188425749061</v>
      </c>
      <c r="BN210" s="5">
        <f t="shared" si="275"/>
        <v>8.8449249125396932E-4</v>
      </c>
      <c r="BO210" s="5">
        <f t="shared" si="249"/>
        <v>168.28102510208646</v>
      </c>
      <c r="BP210" s="5">
        <f t="shared" si="250"/>
        <v>9.8700253370871103</v>
      </c>
      <c r="BQ210" s="5"/>
      <c r="BR210" s="16">
        <f t="shared" si="251"/>
        <v>0.12148291554590232</v>
      </c>
      <c r="BS210" s="5">
        <f t="shared" si="252"/>
        <v>0.12148291554590232</v>
      </c>
      <c r="BT210" s="5"/>
      <c r="BU210" s="13">
        <f t="shared" si="253"/>
        <v>0</v>
      </c>
      <c r="BV210" s="5">
        <f t="shared" si="254"/>
        <v>0</v>
      </c>
      <c r="BW210" s="5"/>
      <c r="BX210" s="13">
        <f t="shared" si="255"/>
        <v>0.12148291554590232</v>
      </c>
      <c r="BY210" s="5"/>
      <c r="BZ210" s="16">
        <f t="shared" si="256"/>
        <v>0</v>
      </c>
      <c r="CA210" s="16"/>
      <c r="CB210" s="29">
        <f t="shared" si="257"/>
        <v>0</v>
      </c>
      <c r="CC210" s="28">
        <f t="shared" si="258"/>
        <v>13.830856758986478</v>
      </c>
      <c r="CD210" s="28"/>
      <c r="CE210" s="16">
        <f t="shared" si="259"/>
        <v>0</v>
      </c>
      <c r="CF210" s="31">
        <f t="shared" si="260"/>
        <v>100.33589467059204</v>
      </c>
      <c r="CG210" s="20"/>
      <c r="CH210" s="16">
        <f t="shared" si="261"/>
        <v>0</v>
      </c>
      <c r="CI210" s="2">
        <f t="shared" si="276"/>
        <v>0</v>
      </c>
      <c r="CJ210" s="5"/>
      <c r="CK210" s="13">
        <f t="shared" si="262"/>
        <v>0.12784810364246299</v>
      </c>
      <c r="CL210" s="13"/>
      <c r="CM210" s="13">
        <f t="shared" si="277"/>
        <v>0</v>
      </c>
      <c r="CN210" s="5">
        <f t="shared" si="263"/>
        <v>0</v>
      </c>
      <c r="CO210" s="5">
        <f t="shared" si="264"/>
        <v>0</v>
      </c>
      <c r="CP210" s="5"/>
      <c r="CQ210" s="13">
        <f t="shared" si="278"/>
        <v>0</v>
      </c>
      <c r="CR210" s="5">
        <f t="shared" si="265"/>
        <v>0</v>
      </c>
      <c r="CS210" s="5">
        <f t="shared" si="266"/>
        <v>0</v>
      </c>
      <c r="CT210" s="5"/>
      <c r="CU210" t="e">
        <f>INDEX(Tilladeligt_underskud,MATCH('Afgrødemodel 1'!$AU$2,Konstanter!$A$75:$A$90,0),MATCH('Afgrødemodel 1'!M206,Konstanter!$B$73:$F$73,0))</f>
        <v>#N/A</v>
      </c>
      <c r="CV210" t="e">
        <f>INDEX(Utilladeligt_underskud,MATCH('Afgrødemodel 1'!$AU$2,Konstanter!$I$75:$I$90,0),MATCH('Afgrødemodel 1'!M206,Konstanter!$J$73:$N$73,0))</f>
        <v>#N/A</v>
      </c>
      <c r="CW210" t="e">
        <f t="shared" si="279"/>
        <v>#N/A</v>
      </c>
      <c r="CX210" t="e">
        <f t="shared" si="280"/>
        <v>#N/A</v>
      </c>
      <c r="CY210" s="8">
        <f t="shared" si="281"/>
        <v>0.46410532940797111</v>
      </c>
      <c r="CZ210" s="8">
        <f t="shared" si="282"/>
        <v>2.7253400860101351</v>
      </c>
      <c r="DA210" s="8">
        <f t="shared" si="283"/>
        <v>2.7253400860101351</v>
      </c>
    </row>
    <row r="211" spans="4:105" x14ac:dyDescent="0.2">
      <c r="D211" s="18">
        <f t="shared" si="284"/>
        <v>43388</v>
      </c>
      <c r="E211" s="18" t="str">
        <f>IF(G211=1,'Ark4'!$C$4,IF(G211=2,'Ark4'!$C$5,IF(G211=3,'Ark4'!$C$6,IF(G211=4,'Ark4'!$C$7,""))))</f>
        <v>Vinterhvede, efterår</v>
      </c>
      <c r="F211" s="8">
        <f t="shared" si="267"/>
        <v>43388</v>
      </c>
      <c r="G211" s="2">
        <f>IF(AND($D211&gt;='Ark4'!$D$4,Vandbalance!$D211&lt;='Ark4'!$E$4),1,IF(AND(Vandbalance!$D211&gt;='Ark4'!$D$5,Vandbalance!$D211&lt;='Ark4'!$E$5),2,IF(AND(Vandbalance!$D211&gt;='Ark4'!$D$6,Vandbalance!$D211&lt;='Ark4'!$E$6),3,IF(AND(Vandbalance!$D211&gt;='Ark4'!$D$7,Vandbalance!$D211&lt;='Ark4'!$E$7),4,""))))</f>
        <v>4</v>
      </c>
      <c r="H211" s="2">
        <f t="shared" si="268"/>
        <v>5</v>
      </c>
      <c r="I211" s="2">
        <f>IF(G211=1,VLOOKUP($D211,'Afgrødemodel 1'!$AA$10:$AB$405,2,FALSE),IF(G211=2,VLOOKUP($D211,'Afgrødemodel 2'!$AA$10:$AB$405,2,FALSE),IF(G211=3,VLOOKUP($D211,'Afgrødemodel 3'!$AA$10:$AB$405,2,FALSE),IF(G211=4,VLOOKUP($D211,'Afgrødemodel 4'!$AA$10:$AB$405,2,FALSE),""))))</f>
        <v>5</v>
      </c>
      <c r="J211" s="2">
        <f>IF(G211=1,VLOOKUP($D211,'Afgrødemodel 1'!$AH$10:$AJ$405,3,FALSE),IF(G211=2,VLOOKUP($D211,'Afgrødemodel 2'!$AH$10:$AJ$405,3,FALSE),IF(G211=3,VLOOKUP($D211,'Afgrødemodel 3'!$AH$10:$AJ$405,3,FALSE),IF(G211=4,VLOOKUP($D211,'Afgrødemodel 4'!$AH$10:$AJ$405,3,FALSE),0))))</f>
        <v>0</v>
      </c>
      <c r="K211" s="2">
        <f>IF(G211=1,VLOOKUP($D211,'Afgrødemodel 1'!$AQ$10:$AR$405,2,FALSE),IF(G211=2,VLOOKUP($D211,'Afgrødemodel 2'!$AQ$10:$AR$405,2,FALSE),IF(G211=3,VLOOKUP($D211,'Afgrødemodel 3'!$AQ$10:$AR$405,2,FALSE),IF(G211=4,VLOOKUP($D211,'Afgrødemodel 4'!$AQ$10:$AR$405,2,FALSE),0))))</f>
        <v>525</v>
      </c>
      <c r="L211">
        <f>IF('Afgrødemodel 1'!$BB$4=0,300,'Afgrødemodel 1'!$BB$4)</f>
        <v>300</v>
      </c>
      <c r="M211">
        <f>IF(G211=1,MIN('Afgrødemodel 1'!$AW$44,'Afgrødemodel 1'!$AW$48),IF(G211=2,MIN('Afgrødemodel 2'!$AW$44,'Afgrødemodel 2'!$AW$48),IF(G211=3,MIN('Afgrødemodel 3'!$AW$44,'Afgrødemodel 3'!$AW$48),IF(G211=4,MIN('Afgrødemodel 4'!$AW$44,'Afgrødemodel 4'!$AW$48),""))))</f>
        <v>900</v>
      </c>
      <c r="N211" s="13">
        <f t="shared" si="215"/>
        <v>14.328896812251227</v>
      </c>
      <c r="O211" s="5">
        <f t="shared" si="216"/>
        <v>0</v>
      </c>
      <c r="P211" s="13">
        <f t="shared" si="217"/>
        <v>14.328896812251227</v>
      </c>
      <c r="Q211" s="13">
        <f t="shared" si="218"/>
        <v>14.328896812251227</v>
      </c>
      <c r="R211" s="20"/>
      <c r="S211" s="13">
        <f t="shared" si="219"/>
        <v>13.830856758986478</v>
      </c>
      <c r="T211" s="13">
        <f t="shared" si="220"/>
        <v>13.825878047523373</v>
      </c>
      <c r="U211" s="13">
        <f t="shared" si="221"/>
        <v>13.825878047523373</v>
      </c>
      <c r="V211" s="5">
        <f t="shared" si="222"/>
        <v>13.825878047523373</v>
      </c>
      <c r="W211" s="5"/>
      <c r="X211" s="10">
        <f t="shared" si="269"/>
        <v>10</v>
      </c>
      <c r="Y211" s="12">
        <f t="shared" si="223"/>
        <v>9.862775656499295</v>
      </c>
      <c r="Z211" s="8">
        <f t="shared" si="224"/>
        <v>9.862775656499295</v>
      </c>
      <c r="AA211" s="13">
        <f t="shared" si="270"/>
        <v>9.8577969450361902</v>
      </c>
      <c r="AB211" s="5">
        <f t="shared" si="225"/>
        <v>9.8577969450361902</v>
      </c>
      <c r="AC211" s="5"/>
      <c r="AD211" s="16">
        <f t="shared" si="226"/>
        <v>2.5</v>
      </c>
      <c r="AE211" s="10">
        <f t="shared" si="271"/>
        <v>0.75775077130937996</v>
      </c>
      <c r="AF211">
        <f t="shared" si="227"/>
        <v>0.75775077130937996</v>
      </c>
      <c r="AG211" s="13">
        <f t="shared" si="228"/>
        <v>0.66272948128236875</v>
      </c>
      <c r="AH211" s="13"/>
      <c r="AI211" s="14">
        <f t="shared" si="229"/>
        <v>103.50000000000001</v>
      </c>
      <c r="AJ211" s="4">
        <f t="shared" si="230"/>
        <v>110.25000000000001</v>
      </c>
      <c r="AK211" s="4">
        <f t="shared" si="231"/>
        <v>103.50000000000001</v>
      </c>
      <c r="AL211" s="15">
        <f t="shared" si="232"/>
        <v>102.94892410303042</v>
      </c>
      <c r="AM211" s="7">
        <f t="shared" si="233"/>
        <v>103.02346327784005</v>
      </c>
      <c r="AN211" s="7">
        <f t="shared" si="213"/>
        <v>102.94892410303042</v>
      </c>
      <c r="AO211" s="15">
        <f t="shared" si="234"/>
        <v>102.94892410303042</v>
      </c>
      <c r="AP211" s="17">
        <f t="shared" si="235"/>
        <v>102.94394539156731</v>
      </c>
      <c r="AQ211" s="15">
        <f t="shared" si="236"/>
        <v>102.94394539156731</v>
      </c>
      <c r="AR211" s="15">
        <f t="shared" si="237"/>
        <v>102.94394539156731</v>
      </c>
      <c r="AS211" s="15"/>
      <c r="AT211" s="12">
        <f t="shared" si="272"/>
        <v>67.500000000000014</v>
      </c>
      <c r="AU211" s="12">
        <f t="shared" si="238"/>
        <v>65.325735810959472</v>
      </c>
      <c r="AV211" s="12">
        <f t="shared" si="239"/>
        <v>65.325735810959472</v>
      </c>
      <c r="AW211" s="12">
        <f t="shared" si="240"/>
        <v>65.325735810959472</v>
      </c>
      <c r="AX211" s="8"/>
      <c r="AY211" s="13">
        <f>INDEX(Klima!$B$1:$E$520,MATCH(Vandbalance!$F211,Klima!$B$1:$B$520,0),MATCH(Vandbalance!$AY$11,Klima!$B$1:$E$1,0))</f>
        <v>0.01</v>
      </c>
      <c r="AZ211" s="13">
        <f t="shared" si="273"/>
        <v>-0.01</v>
      </c>
      <c r="BA211" s="13">
        <f t="shared" si="241"/>
        <v>0</v>
      </c>
      <c r="BC211" s="16">
        <f>INDEX(Klima!$B$1:$E$520,MATCH(Vandbalance!$F211,Klima!$B$1:$B$520,0),MATCH($BC$11,Klima!$B$1:$E$1,0))</f>
        <v>0.10000000149011599</v>
      </c>
      <c r="BD211" s="16"/>
      <c r="BE211" s="16">
        <f t="shared" si="242"/>
        <v>4.9787114631047544E-3</v>
      </c>
      <c r="BF211" s="16">
        <f t="shared" si="243"/>
        <v>9.5021290027011235E-2</v>
      </c>
      <c r="BG211" s="16">
        <f t="shared" si="244"/>
        <v>9.5021290027011235E-2</v>
      </c>
      <c r="BH211" s="16">
        <f t="shared" si="245"/>
        <v>0</v>
      </c>
      <c r="BI211" s="2"/>
      <c r="BJ211" s="16">
        <f t="shared" si="246"/>
        <v>4.9787114631047544E-3</v>
      </c>
      <c r="BK211" s="5">
        <f t="shared" si="274"/>
        <v>9.8634674872572283</v>
      </c>
      <c r="BL211" s="5">
        <f t="shared" si="247"/>
        <v>9.8634674872572283</v>
      </c>
      <c r="BM211" s="5">
        <f t="shared" si="248"/>
        <v>158.41188425749061</v>
      </c>
      <c r="BN211" s="5">
        <f t="shared" si="275"/>
        <v>6.9183075793402809E-4</v>
      </c>
      <c r="BO211" s="5">
        <f t="shared" si="249"/>
        <v>168.27465991398989</v>
      </c>
      <c r="BP211" s="5">
        <f t="shared" si="250"/>
        <v>9.8634674872572283</v>
      </c>
      <c r="BQ211" s="5"/>
      <c r="BR211" s="16">
        <f t="shared" si="251"/>
        <v>9.5021290027011235E-2</v>
      </c>
      <c r="BS211" s="5">
        <f t="shared" si="252"/>
        <v>9.5021290027011235E-2</v>
      </c>
      <c r="BT211" s="5"/>
      <c r="BU211" s="13">
        <f t="shared" si="253"/>
        <v>0</v>
      </c>
      <c r="BV211" s="5">
        <f t="shared" si="254"/>
        <v>0</v>
      </c>
      <c r="BW211" s="5"/>
      <c r="BX211" s="13">
        <f t="shared" si="255"/>
        <v>9.5021290027011235E-2</v>
      </c>
      <c r="BY211" s="5"/>
      <c r="BZ211" s="16">
        <f t="shared" si="256"/>
        <v>0</v>
      </c>
      <c r="CA211" s="16"/>
      <c r="CB211" s="29">
        <f t="shared" si="257"/>
        <v>0</v>
      </c>
      <c r="CC211" s="28">
        <f t="shared" si="258"/>
        <v>13.825878047523373</v>
      </c>
      <c r="CD211" s="28"/>
      <c r="CE211" s="16">
        <f t="shared" si="259"/>
        <v>0</v>
      </c>
      <c r="CF211" s="31">
        <f t="shared" si="260"/>
        <v>102.94394539156731</v>
      </c>
      <c r="CG211" s="20"/>
      <c r="CH211" s="16">
        <f t="shared" si="261"/>
        <v>0</v>
      </c>
      <c r="CI211" s="2">
        <f t="shared" si="276"/>
        <v>0</v>
      </c>
      <c r="CJ211" s="5"/>
      <c r="CK211" s="13">
        <f t="shared" si="262"/>
        <v>0.10000000149011599</v>
      </c>
      <c r="CL211" s="13"/>
      <c r="CM211" s="13">
        <f t="shared" si="277"/>
        <v>0</v>
      </c>
      <c r="CN211" s="5">
        <f t="shared" si="263"/>
        <v>0</v>
      </c>
      <c r="CO211" s="5">
        <f t="shared" si="264"/>
        <v>0</v>
      </c>
      <c r="CP211" s="5"/>
      <c r="CQ211" s="13">
        <f t="shared" si="278"/>
        <v>0</v>
      </c>
      <c r="CR211" s="5">
        <f t="shared" si="265"/>
        <v>0</v>
      </c>
      <c r="CS211" s="5">
        <f t="shared" si="266"/>
        <v>0</v>
      </c>
      <c r="CT211" s="5"/>
      <c r="CU211" t="e">
        <f>INDEX(Tilladeligt_underskud,MATCH('Afgrødemodel 1'!$AU$2,Konstanter!$A$75:$A$90,0),MATCH('Afgrødemodel 1'!M207,Konstanter!$B$73:$F$73,0))</f>
        <v>#N/A</v>
      </c>
      <c r="CV211" t="e">
        <f>INDEX(Utilladeligt_underskud,MATCH('Afgrødemodel 1'!$AU$2,Konstanter!$I$75:$I$90,0),MATCH('Afgrødemodel 1'!M207,Konstanter!$J$73:$N$73,0))</f>
        <v>#N/A</v>
      </c>
      <c r="CW211" t="e">
        <f t="shared" si="279"/>
        <v>#N/A</v>
      </c>
      <c r="CX211" t="e">
        <f t="shared" si="280"/>
        <v>#N/A</v>
      </c>
      <c r="CY211" s="8">
        <f t="shared" si="281"/>
        <v>0.55605460843270293</v>
      </c>
      <c r="CZ211" s="8">
        <f t="shared" si="282"/>
        <v>2.7303187974732452</v>
      </c>
      <c r="DA211" s="8">
        <f t="shared" si="283"/>
        <v>2.7303187974732452</v>
      </c>
    </row>
    <row r="212" spans="4:105" x14ac:dyDescent="0.2">
      <c r="D212" s="18">
        <f t="shared" si="284"/>
        <v>43389</v>
      </c>
      <c r="E212" s="18" t="str">
        <f>IF(G212=1,'Ark4'!$C$4,IF(G212=2,'Ark4'!$C$5,IF(G212=3,'Ark4'!$C$6,IF(G212=4,'Ark4'!$C$7,""))))</f>
        <v>Vinterhvede, efterår</v>
      </c>
      <c r="F212" s="8">
        <f t="shared" si="267"/>
        <v>43389</v>
      </c>
      <c r="G212" s="2">
        <f>IF(AND($D212&gt;='Ark4'!$D$4,Vandbalance!$D212&lt;='Ark4'!$E$4),1,IF(AND(Vandbalance!$D212&gt;='Ark4'!$D$5,Vandbalance!$D212&lt;='Ark4'!$E$5),2,IF(AND(Vandbalance!$D212&gt;='Ark4'!$D$6,Vandbalance!$D212&lt;='Ark4'!$E$6),3,IF(AND(Vandbalance!$D212&gt;='Ark4'!$D$7,Vandbalance!$D212&lt;='Ark4'!$E$7),4,""))))</f>
        <v>4</v>
      </c>
      <c r="H212" s="2">
        <f t="shared" si="268"/>
        <v>5</v>
      </c>
      <c r="I212" s="2">
        <f>IF(G212=1,VLOOKUP($D212,'Afgrødemodel 1'!$AA$10:$AB$405,2,FALSE),IF(G212=2,VLOOKUP($D212,'Afgrødemodel 2'!$AA$10:$AB$405,2,FALSE),IF(G212=3,VLOOKUP($D212,'Afgrødemodel 3'!$AA$10:$AB$405,2,FALSE),IF(G212=4,VLOOKUP($D212,'Afgrødemodel 4'!$AA$10:$AB$405,2,FALSE),""))))</f>
        <v>5</v>
      </c>
      <c r="J212" s="2">
        <f>IF(G212=1,VLOOKUP($D212,'Afgrødemodel 1'!$AH$10:$AJ$405,3,FALSE),IF(G212=2,VLOOKUP($D212,'Afgrødemodel 2'!$AH$10:$AJ$405,3,FALSE),IF(G212=3,VLOOKUP($D212,'Afgrødemodel 3'!$AH$10:$AJ$405,3,FALSE),IF(G212=4,VLOOKUP($D212,'Afgrødemodel 4'!$AH$10:$AJ$405,3,FALSE),0))))</f>
        <v>0</v>
      </c>
      <c r="K212" s="2">
        <f>IF(G212=1,VLOOKUP($D212,'Afgrødemodel 1'!$AQ$10:$AR$405,2,FALSE),IF(G212=2,VLOOKUP($D212,'Afgrødemodel 2'!$AQ$10:$AR$405,2,FALSE),IF(G212=3,VLOOKUP($D212,'Afgrødemodel 3'!$AQ$10:$AR$405,2,FALSE),IF(G212=4,VLOOKUP($D212,'Afgrødemodel 4'!$AQ$10:$AR$405,2,FALSE),0))))</f>
        <v>540</v>
      </c>
      <c r="L212">
        <f>IF('Afgrødemodel 1'!$BB$4=0,300,'Afgrødemodel 1'!$BB$4)</f>
        <v>300</v>
      </c>
      <c r="M212">
        <f>IF(G212=1,MIN('Afgrødemodel 1'!$AW$44,'Afgrødemodel 1'!$AW$48),IF(G212=2,MIN('Afgrødemodel 2'!$AW$44,'Afgrødemodel 2'!$AW$48),IF(G212=3,MIN('Afgrødemodel 3'!$AW$44,'Afgrødemodel 3'!$AW$48),IF(G212=4,MIN('Afgrødemodel 4'!$AW$44,'Afgrødemodel 4'!$AW$48),""))))</f>
        <v>900</v>
      </c>
      <c r="N212" s="13">
        <f t="shared" si="215"/>
        <v>14.328896812251227</v>
      </c>
      <c r="O212" s="5">
        <f t="shared" si="216"/>
        <v>0</v>
      </c>
      <c r="P212" s="13">
        <f t="shared" si="217"/>
        <v>14.328896812251227</v>
      </c>
      <c r="Q212" s="13">
        <f t="shared" si="218"/>
        <v>14.328896812251227</v>
      </c>
      <c r="R212" s="20"/>
      <c r="S212" s="13">
        <f t="shared" si="219"/>
        <v>13.825878047523373</v>
      </c>
      <c r="T212" s="13">
        <f t="shared" si="220"/>
        <v>13.820899336060268</v>
      </c>
      <c r="U212" s="13">
        <f t="shared" si="221"/>
        <v>13.820899336060268</v>
      </c>
      <c r="V212" s="5">
        <f t="shared" si="222"/>
        <v>13.820899336060268</v>
      </c>
      <c r="W212" s="5"/>
      <c r="X212" s="10">
        <f t="shared" si="269"/>
        <v>10</v>
      </c>
      <c r="Y212" s="12">
        <f t="shared" si="223"/>
        <v>9.8577969450361902</v>
      </c>
      <c r="Z212" s="8">
        <f t="shared" si="224"/>
        <v>9.8577969450361902</v>
      </c>
      <c r="AA212" s="13">
        <f t="shared" si="270"/>
        <v>9.8528182335730854</v>
      </c>
      <c r="AB212" s="5">
        <f t="shared" si="225"/>
        <v>9.8528182335730854</v>
      </c>
      <c r="AC212" s="5"/>
      <c r="AD212" s="16">
        <f t="shared" si="226"/>
        <v>2.5</v>
      </c>
      <c r="AE212" s="10">
        <f t="shared" si="271"/>
        <v>0.66272948128236875</v>
      </c>
      <c r="AF212">
        <f t="shared" si="227"/>
        <v>0.66272948128236875</v>
      </c>
      <c r="AG212" s="13">
        <f t="shared" si="228"/>
        <v>0.56770819125535754</v>
      </c>
      <c r="AH212" s="13"/>
      <c r="AI212" s="14">
        <f t="shared" si="229"/>
        <v>106.20000000000002</v>
      </c>
      <c r="AJ212" s="4">
        <f t="shared" si="230"/>
        <v>113.4</v>
      </c>
      <c r="AK212" s="4">
        <f t="shared" si="231"/>
        <v>106.20000000000002</v>
      </c>
      <c r="AL212" s="15">
        <f t="shared" si="232"/>
        <v>105.55697482400569</v>
      </c>
      <c r="AM212" s="7">
        <f t="shared" si="233"/>
        <v>105.62943961917341</v>
      </c>
      <c r="AN212" s="7">
        <f t="shared" si="213"/>
        <v>105.55697482400569</v>
      </c>
      <c r="AO212" s="15">
        <f t="shared" si="234"/>
        <v>105.55697482400569</v>
      </c>
      <c r="AP212" s="17">
        <f t="shared" si="235"/>
        <v>105.55199611254258</v>
      </c>
      <c r="AQ212" s="15">
        <f t="shared" si="236"/>
        <v>105.55199611254258</v>
      </c>
      <c r="AR212" s="15">
        <f t="shared" si="237"/>
        <v>105.55199611254258</v>
      </c>
      <c r="AS212" s="15"/>
      <c r="AT212" s="12">
        <f t="shared" si="272"/>
        <v>64.800000000000011</v>
      </c>
      <c r="AU212" s="12">
        <f t="shared" si="238"/>
        <v>62.712706378521091</v>
      </c>
      <c r="AV212" s="12">
        <f t="shared" si="239"/>
        <v>62.712706378521091</v>
      </c>
      <c r="AW212" s="12">
        <f t="shared" si="240"/>
        <v>62.712706378521091</v>
      </c>
      <c r="AX212" s="8"/>
      <c r="AY212" s="13">
        <f>INDEX(Klima!$B$1:$E$520,MATCH(Vandbalance!$F212,Klima!$B$1:$B$520,0),MATCH(Vandbalance!$AY$11,Klima!$B$1:$E$1,0))</f>
        <v>0</v>
      </c>
      <c r="AZ212" s="13">
        <f t="shared" si="273"/>
        <v>0</v>
      </c>
      <c r="BA212" s="13">
        <f t="shared" si="241"/>
        <v>0</v>
      </c>
      <c r="BC212" s="16">
        <f>INDEX(Klima!$B$1:$E$520,MATCH(Vandbalance!$F212,Klima!$B$1:$B$520,0),MATCH($BC$11,Klima!$B$1:$E$1,0))</f>
        <v>0.10000000149011599</v>
      </c>
      <c r="BD212" s="16"/>
      <c r="BE212" s="16">
        <f t="shared" si="242"/>
        <v>4.9787114631047544E-3</v>
      </c>
      <c r="BF212" s="16">
        <f t="shared" si="243"/>
        <v>9.5021290027011235E-2</v>
      </c>
      <c r="BG212" s="16">
        <f t="shared" si="244"/>
        <v>9.5021290027011235E-2</v>
      </c>
      <c r="BH212" s="16">
        <f t="shared" si="245"/>
        <v>0</v>
      </c>
      <c r="BI212" s="2"/>
      <c r="BJ212" s="16">
        <f t="shared" si="246"/>
        <v>4.9787114631047544E-3</v>
      </c>
      <c r="BK212" s="5">
        <f t="shared" si="274"/>
        <v>9.8584887757941235</v>
      </c>
      <c r="BL212" s="5">
        <f t="shared" si="247"/>
        <v>9.8584887757941235</v>
      </c>
      <c r="BM212" s="5">
        <f t="shared" si="248"/>
        <v>158.41188425749058</v>
      </c>
      <c r="BN212" s="5">
        <f t="shared" si="275"/>
        <v>6.9183075793402787E-4</v>
      </c>
      <c r="BO212" s="5">
        <f t="shared" si="249"/>
        <v>168.26968120252678</v>
      </c>
      <c r="BP212" s="5">
        <f t="shared" si="250"/>
        <v>9.8584887757941235</v>
      </c>
      <c r="BQ212" s="5"/>
      <c r="BR212" s="16">
        <f t="shared" si="251"/>
        <v>9.5021290027011235E-2</v>
      </c>
      <c r="BS212" s="5">
        <f t="shared" si="252"/>
        <v>9.5021290027011235E-2</v>
      </c>
      <c r="BT212" s="5"/>
      <c r="BU212" s="13">
        <f t="shared" si="253"/>
        <v>0</v>
      </c>
      <c r="BV212" s="5">
        <f t="shared" si="254"/>
        <v>0</v>
      </c>
      <c r="BW212" s="5"/>
      <c r="BX212" s="13">
        <f t="shared" si="255"/>
        <v>9.5021290027011235E-2</v>
      </c>
      <c r="BY212" s="5"/>
      <c r="BZ212" s="16">
        <f t="shared" si="256"/>
        <v>0</v>
      </c>
      <c r="CA212" s="16"/>
      <c r="CB212" s="29">
        <f t="shared" si="257"/>
        <v>0</v>
      </c>
      <c r="CC212" s="28">
        <f t="shared" si="258"/>
        <v>13.820899336060268</v>
      </c>
      <c r="CD212" s="28"/>
      <c r="CE212" s="16">
        <f t="shared" si="259"/>
        <v>0</v>
      </c>
      <c r="CF212" s="31">
        <f t="shared" si="260"/>
        <v>105.55199611254258</v>
      </c>
      <c r="CG212" s="20"/>
      <c r="CH212" s="16">
        <f t="shared" si="261"/>
        <v>0</v>
      </c>
      <c r="CI212" s="2">
        <f t="shared" si="276"/>
        <v>0</v>
      </c>
      <c r="CJ212" s="5"/>
      <c r="CK212" s="13">
        <f t="shared" si="262"/>
        <v>0.10000000149011599</v>
      </c>
      <c r="CL212" s="13"/>
      <c r="CM212" s="13">
        <f t="shared" si="277"/>
        <v>0</v>
      </c>
      <c r="CN212" s="5">
        <f t="shared" si="263"/>
        <v>0</v>
      </c>
      <c r="CO212" s="5">
        <f t="shared" si="264"/>
        <v>0</v>
      </c>
      <c r="CP212" s="5"/>
      <c r="CQ212" s="13">
        <f t="shared" si="278"/>
        <v>0</v>
      </c>
      <c r="CR212" s="5">
        <f t="shared" si="265"/>
        <v>0</v>
      </c>
      <c r="CS212" s="5">
        <f t="shared" si="266"/>
        <v>0</v>
      </c>
      <c r="CT212" s="5"/>
      <c r="CU212" t="e">
        <f>INDEX(Tilladeligt_underskud,MATCH('Afgrødemodel 1'!$AU$2,Konstanter!$A$75:$A$90,0),MATCH('Afgrødemodel 1'!M208,Konstanter!$B$73:$F$73,0))</f>
        <v>#N/A</v>
      </c>
      <c r="CV212" t="e">
        <f>INDEX(Utilladeligt_underskud,MATCH('Afgrødemodel 1'!$AU$2,Konstanter!$I$75:$I$90,0),MATCH('Afgrødemodel 1'!M208,Konstanter!$J$73:$N$73,0))</f>
        <v>#N/A</v>
      </c>
      <c r="CW212" t="e">
        <f t="shared" si="279"/>
        <v>#N/A</v>
      </c>
      <c r="CX212" t="e">
        <f t="shared" si="280"/>
        <v>#N/A</v>
      </c>
      <c r="CY212" s="8">
        <f t="shared" si="281"/>
        <v>0.64800388745743476</v>
      </c>
      <c r="CZ212" s="8">
        <f t="shared" si="282"/>
        <v>2.7352975089363554</v>
      </c>
      <c r="DA212" s="8">
        <f t="shared" si="283"/>
        <v>2.7352975089363554</v>
      </c>
    </row>
    <row r="213" spans="4:105" x14ac:dyDescent="0.2">
      <c r="D213" s="18">
        <f t="shared" si="284"/>
        <v>43390</v>
      </c>
      <c r="E213" s="18" t="str">
        <f>IF(G213=1,'Ark4'!$C$4,IF(G213=2,'Ark4'!$C$5,IF(G213=3,'Ark4'!$C$6,IF(G213=4,'Ark4'!$C$7,""))))</f>
        <v>Vinterhvede, efterår</v>
      </c>
      <c r="F213" s="8">
        <f t="shared" si="267"/>
        <v>43390</v>
      </c>
      <c r="G213" s="2">
        <f>IF(AND($D213&gt;='Ark4'!$D$4,Vandbalance!$D213&lt;='Ark4'!$E$4),1,IF(AND(Vandbalance!$D213&gt;='Ark4'!$D$5,Vandbalance!$D213&lt;='Ark4'!$E$5),2,IF(AND(Vandbalance!$D213&gt;='Ark4'!$D$6,Vandbalance!$D213&lt;='Ark4'!$E$6),3,IF(AND(Vandbalance!$D213&gt;='Ark4'!$D$7,Vandbalance!$D213&lt;='Ark4'!$E$7),4,""))))</f>
        <v>4</v>
      </c>
      <c r="H213" s="2">
        <f t="shared" si="268"/>
        <v>5</v>
      </c>
      <c r="I213" s="2">
        <f>IF(G213=1,VLOOKUP($D213,'Afgrødemodel 1'!$AA$10:$AB$405,2,FALSE),IF(G213=2,VLOOKUP($D213,'Afgrødemodel 2'!$AA$10:$AB$405,2,FALSE),IF(G213=3,VLOOKUP($D213,'Afgrødemodel 3'!$AA$10:$AB$405,2,FALSE),IF(G213=4,VLOOKUP($D213,'Afgrødemodel 4'!$AA$10:$AB$405,2,FALSE),""))))</f>
        <v>5</v>
      </c>
      <c r="J213" s="2">
        <f>IF(G213=1,VLOOKUP($D213,'Afgrødemodel 1'!$AH$10:$AJ$405,3,FALSE),IF(G213=2,VLOOKUP($D213,'Afgrødemodel 2'!$AH$10:$AJ$405,3,FALSE),IF(G213=3,VLOOKUP($D213,'Afgrødemodel 3'!$AH$10:$AJ$405,3,FALSE),IF(G213=4,VLOOKUP($D213,'Afgrødemodel 4'!$AH$10:$AJ$405,3,FALSE),0))))</f>
        <v>0</v>
      </c>
      <c r="K213" s="2">
        <f>IF(G213=1,VLOOKUP($D213,'Afgrødemodel 1'!$AQ$10:$AR$405,2,FALSE),IF(G213=2,VLOOKUP($D213,'Afgrødemodel 2'!$AQ$10:$AR$405,2,FALSE),IF(G213=3,VLOOKUP($D213,'Afgrødemodel 3'!$AQ$10:$AR$405,2,FALSE),IF(G213=4,VLOOKUP($D213,'Afgrødemodel 4'!$AQ$10:$AR$405,2,FALSE),0))))</f>
        <v>555</v>
      </c>
      <c r="L213">
        <f>IF('Afgrødemodel 1'!$BB$4=0,300,'Afgrødemodel 1'!$BB$4)</f>
        <v>300</v>
      </c>
      <c r="M213">
        <f>IF(G213=1,MIN('Afgrødemodel 1'!$AW$44,'Afgrødemodel 1'!$AW$48),IF(G213=2,MIN('Afgrødemodel 2'!$AW$44,'Afgrødemodel 2'!$AW$48),IF(G213=3,MIN('Afgrødemodel 3'!$AW$44,'Afgrødemodel 3'!$AW$48),IF(G213=4,MIN('Afgrødemodel 4'!$AW$44,'Afgrødemodel 4'!$AW$48),""))))</f>
        <v>900</v>
      </c>
      <c r="N213" s="13">
        <f t="shared" si="215"/>
        <v>14.328896812251227</v>
      </c>
      <c r="O213" s="5">
        <f t="shared" si="216"/>
        <v>0</v>
      </c>
      <c r="P213" s="13">
        <f t="shared" si="217"/>
        <v>14.328896812251227</v>
      </c>
      <c r="Q213" s="13">
        <f t="shared" si="218"/>
        <v>14.328896812251227</v>
      </c>
      <c r="R213" s="20"/>
      <c r="S213" s="13">
        <f t="shared" si="219"/>
        <v>13.820899336060268</v>
      </c>
      <c r="T213" s="13">
        <f t="shared" si="220"/>
        <v>13.815920624597164</v>
      </c>
      <c r="U213" s="13">
        <f t="shared" si="221"/>
        <v>13.815920624597164</v>
      </c>
      <c r="V213" s="5">
        <f t="shared" si="222"/>
        <v>13.815920624597164</v>
      </c>
      <c r="W213" s="5"/>
      <c r="X213" s="10">
        <f t="shared" si="269"/>
        <v>10</v>
      </c>
      <c r="Y213" s="12">
        <f t="shared" si="223"/>
        <v>9.8528182335730854</v>
      </c>
      <c r="Z213" s="8">
        <f t="shared" si="224"/>
        <v>9.8528182335730854</v>
      </c>
      <c r="AA213" s="13">
        <f t="shared" si="270"/>
        <v>9.8478395221099806</v>
      </c>
      <c r="AB213" s="5">
        <f t="shared" si="225"/>
        <v>9.8478395221099806</v>
      </c>
      <c r="AC213" s="5"/>
      <c r="AD213" s="16">
        <f t="shared" si="226"/>
        <v>2.5</v>
      </c>
      <c r="AE213" s="10">
        <f t="shared" si="271"/>
        <v>0.56770819125535754</v>
      </c>
      <c r="AF213">
        <f t="shared" si="227"/>
        <v>0.56770819125535754</v>
      </c>
      <c r="AG213" s="13">
        <f t="shared" si="228"/>
        <v>0.47268690122834633</v>
      </c>
      <c r="AH213" s="13"/>
      <c r="AI213" s="14">
        <f t="shared" si="229"/>
        <v>108.9</v>
      </c>
      <c r="AJ213" s="4">
        <f t="shared" si="230"/>
        <v>116.55000000000001</v>
      </c>
      <c r="AK213" s="4">
        <f t="shared" si="231"/>
        <v>108.9</v>
      </c>
      <c r="AL213" s="15">
        <f t="shared" si="232"/>
        <v>108.16502554498095</v>
      </c>
      <c r="AM213" s="7">
        <f t="shared" si="233"/>
        <v>108.23552143743773</v>
      </c>
      <c r="AN213" s="7">
        <f t="shared" si="213"/>
        <v>108.16502554498095</v>
      </c>
      <c r="AO213" s="15">
        <f t="shared" si="234"/>
        <v>108.16502554498095</v>
      </c>
      <c r="AP213" s="17">
        <f t="shared" si="235"/>
        <v>108.16004683351784</v>
      </c>
      <c r="AQ213" s="15">
        <f t="shared" si="236"/>
        <v>108.16004683351784</v>
      </c>
      <c r="AR213" s="15">
        <f t="shared" si="237"/>
        <v>108.16004683351784</v>
      </c>
      <c r="AS213" s="15"/>
      <c r="AT213" s="12">
        <f t="shared" si="272"/>
        <v>62.100000000000023</v>
      </c>
      <c r="AU213" s="12">
        <f t="shared" si="238"/>
        <v>60.099676946082724</v>
      </c>
      <c r="AV213" s="12">
        <f t="shared" si="239"/>
        <v>60.099676946082724</v>
      </c>
      <c r="AW213" s="12">
        <f t="shared" si="240"/>
        <v>60.099676946082724</v>
      </c>
      <c r="AX213" s="8"/>
      <c r="AY213" s="13">
        <f>INDEX(Klima!$B$1:$E$520,MATCH(Vandbalance!$F213,Klima!$B$1:$B$520,0),MATCH(Vandbalance!$AY$11,Klima!$B$1:$E$1,0))</f>
        <v>0</v>
      </c>
      <c r="AZ213" s="13">
        <f t="shared" si="273"/>
        <v>0</v>
      </c>
      <c r="BA213" s="13">
        <f t="shared" si="241"/>
        <v>0</v>
      </c>
      <c r="BC213" s="16">
        <f>INDEX(Klima!$B$1:$E$520,MATCH(Vandbalance!$F213,Klima!$B$1:$B$520,0),MATCH($BC$11,Klima!$B$1:$E$1,0))</f>
        <v>0.10000000149011599</v>
      </c>
      <c r="BD213" s="16"/>
      <c r="BE213" s="16">
        <f t="shared" si="242"/>
        <v>4.9787114631047544E-3</v>
      </c>
      <c r="BF213" s="16">
        <f t="shared" si="243"/>
        <v>9.5021290027011235E-2</v>
      </c>
      <c r="BG213" s="16">
        <f t="shared" si="244"/>
        <v>9.5021290027011235E-2</v>
      </c>
      <c r="BH213" s="16">
        <f t="shared" si="245"/>
        <v>0</v>
      </c>
      <c r="BI213" s="2"/>
      <c r="BJ213" s="16">
        <f t="shared" si="246"/>
        <v>4.9787114631047544E-3</v>
      </c>
      <c r="BK213" s="5">
        <f t="shared" si="274"/>
        <v>9.8535100643310187</v>
      </c>
      <c r="BL213" s="5">
        <f t="shared" si="247"/>
        <v>9.8535100643310187</v>
      </c>
      <c r="BM213" s="5">
        <f t="shared" si="248"/>
        <v>158.41188425749058</v>
      </c>
      <c r="BN213" s="5">
        <f t="shared" si="275"/>
        <v>6.9183075793402787E-4</v>
      </c>
      <c r="BO213" s="5">
        <f t="shared" si="249"/>
        <v>168.26470249106367</v>
      </c>
      <c r="BP213" s="5">
        <f t="shared" si="250"/>
        <v>9.8535100643310187</v>
      </c>
      <c r="BQ213" s="5"/>
      <c r="BR213" s="16">
        <f t="shared" si="251"/>
        <v>9.5021290027011235E-2</v>
      </c>
      <c r="BS213" s="5">
        <f t="shared" si="252"/>
        <v>9.5021290027011235E-2</v>
      </c>
      <c r="BT213" s="5"/>
      <c r="BU213" s="13">
        <f t="shared" si="253"/>
        <v>0</v>
      </c>
      <c r="BV213" s="5">
        <f t="shared" si="254"/>
        <v>0</v>
      </c>
      <c r="BW213" s="5"/>
      <c r="BX213" s="13">
        <f t="shared" si="255"/>
        <v>9.5021290027011235E-2</v>
      </c>
      <c r="BY213" s="5"/>
      <c r="BZ213" s="16">
        <f t="shared" si="256"/>
        <v>0</v>
      </c>
      <c r="CA213" s="16"/>
      <c r="CB213" s="29">
        <f t="shared" si="257"/>
        <v>0</v>
      </c>
      <c r="CC213" s="28">
        <f t="shared" si="258"/>
        <v>13.815920624597164</v>
      </c>
      <c r="CD213" s="28"/>
      <c r="CE213" s="16">
        <f t="shared" si="259"/>
        <v>0</v>
      </c>
      <c r="CF213" s="31">
        <f t="shared" si="260"/>
        <v>108.16004683351784</v>
      </c>
      <c r="CG213" s="20"/>
      <c r="CH213" s="16">
        <f t="shared" si="261"/>
        <v>0</v>
      </c>
      <c r="CI213" s="2">
        <f t="shared" si="276"/>
        <v>0</v>
      </c>
      <c r="CJ213" s="5"/>
      <c r="CK213" s="13">
        <f t="shared" si="262"/>
        <v>0.10000000149011599</v>
      </c>
      <c r="CL213" s="13"/>
      <c r="CM213" s="13">
        <f t="shared" si="277"/>
        <v>0</v>
      </c>
      <c r="CN213" s="5">
        <f t="shared" si="263"/>
        <v>0</v>
      </c>
      <c r="CO213" s="5">
        <f t="shared" si="264"/>
        <v>0</v>
      </c>
      <c r="CP213" s="5"/>
      <c r="CQ213" s="13">
        <f t="shared" si="278"/>
        <v>0</v>
      </c>
      <c r="CR213" s="5">
        <f t="shared" si="265"/>
        <v>0</v>
      </c>
      <c r="CS213" s="5">
        <f t="shared" si="266"/>
        <v>0</v>
      </c>
      <c r="CT213" s="5"/>
      <c r="CU213" t="e">
        <f>INDEX(Tilladeligt_underskud,MATCH('Afgrødemodel 1'!$AU$2,Konstanter!$A$75:$A$90,0),MATCH('Afgrødemodel 1'!M209,Konstanter!$B$73:$F$73,0))</f>
        <v>#N/A</v>
      </c>
      <c r="CV213" t="e">
        <f>INDEX(Utilladeligt_underskud,MATCH('Afgrødemodel 1'!$AU$2,Konstanter!$I$75:$I$90,0),MATCH('Afgrødemodel 1'!M209,Konstanter!$J$73:$N$73,0))</f>
        <v>#N/A</v>
      </c>
      <c r="CW213" t="e">
        <f t="shared" si="279"/>
        <v>#N/A</v>
      </c>
      <c r="CX213" t="e">
        <f t="shared" si="280"/>
        <v>#N/A</v>
      </c>
      <c r="CY213" s="8">
        <f t="shared" si="281"/>
        <v>0.73995316648216658</v>
      </c>
      <c r="CZ213" s="8">
        <f t="shared" si="282"/>
        <v>2.7402762203994655</v>
      </c>
      <c r="DA213" s="8">
        <f t="shared" si="283"/>
        <v>2.7402762203994655</v>
      </c>
    </row>
    <row r="214" spans="4:105" x14ac:dyDescent="0.2">
      <c r="D214" s="18">
        <f t="shared" si="284"/>
        <v>43391</v>
      </c>
      <c r="E214" s="18" t="str">
        <f>IF(G214=1,'Ark4'!$C$4,IF(G214=2,'Ark4'!$C$5,IF(G214=3,'Ark4'!$C$6,IF(G214=4,'Ark4'!$C$7,""))))</f>
        <v>Vinterhvede, efterår</v>
      </c>
      <c r="F214" s="8">
        <f t="shared" si="267"/>
        <v>43391</v>
      </c>
      <c r="G214" s="2">
        <f>IF(AND($D214&gt;='Ark4'!$D$4,Vandbalance!$D214&lt;='Ark4'!$E$4),1,IF(AND(Vandbalance!$D214&gt;='Ark4'!$D$5,Vandbalance!$D214&lt;='Ark4'!$E$5),2,IF(AND(Vandbalance!$D214&gt;='Ark4'!$D$6,Vandbalance!$D214&lt;='Ark4'!$E$6),3,IF(AND(Vandbalance!$D214&gt;='Ark4'!$D$7,Vandbalance!$D214&lt;='Ark4'!$E$7),4,""))))</f>
        <v>4</v>
      </c>
      <c r="H214" s="2">
        <f t="shared" si="268"/>
        <v>5</v>
      </c>
      <c r="I214" s="2">
        <f>IF(G214=1,VLOOKUP($D214,'Afgrødemodel 1'!$AA$10:$AB$405,2,FALSE),IF(G214=2,VLOOKUP($D214,'Afgrødemodel 2'!$AA$10:$AB$405,2,FALSE),IF(G214=3,VLOOKUP($D214,'Afgrødemodel 3'!$AA$10:$AB$405,2,FALSE),IF(G214=4,VLOOKUP($D214,'Afgrødemodel 4'!$AA$10:$AB$405,2,FALSE),""))))</f>
        <v>5</v>
      </c>
      <c r="J214" s="2">
        <f>IF(G214=1,VLOOKUP($D214,'Afgrødemodel 1'!$AH$10:$AJ$405,3,FALSE),IF(G214=2,VLOOKUP($D214,'Afgrødemodel 2'!$AH$10:$AJ$405,3,FALSE),IF(G214=3,VLOOKUP($D214,'Afgrødemodel 3'!$AH$10:$AJ$405,3,FALSE),IF(G214=4,VLOOKUP($D214,'Afgrødemodel 4'!$AH$10:$AJ$405,3,FALSE),0))))</f>
        <v>0</v>
      </c>
      <c r="K214" s="2">
        <f>IF(G214=1,VLOOKUP($D214,'Afgrødemodel 1'!$AQ$10:$AR$405,2,FALSE),IF(G214=2,VLOOKUP($D214,'Afgrødemodel 2'!$AQ$10:$AR$405,2,FALSE),IF(G214=3,VLOOKUP($D214,'Afgrødemodel 3'!$AQ$10:$AR$405,2,FALSE),IF(G214=4,VLOOKUP($D214,'Afgrødemodel 4'!$AQ$10:$AR$405,2,FALSE),0))))</f>
        <v>570</v>
      </c>
      <c r="L214">
        <f>IF('Afgrødemodel 1'!$BB$4=0,300,'Afgrødemodel 1'!$BB$4)</f>
        <v>300</v>
      </c>
      <c r="M214">
        <f>IF(G214=1,MIN('Afgrødemodel 1'!$AW$44,'Afgrødemodel 1'!$AW$48),IF(G214=2,MIN('Afgrødemodel 2'!$AW$44,'Afgrødemodel 2'!$AW$48),IF(G214=3,MIN('Afgrødemodel 3'!$AW$44,'Afgrødemodel 3'!$AW$48),IF(G214=4,MIN('Afgrødemodel 4'!$AW$44,'Afgrødemodel 4'!$AW$48),""))))</f>
        <v>900</v>
      </c>
      <c r="N214" s="13">
        <f t="shared" si="215"/>
        <v>14.328896812251227</v>
      </c>
      <c r="O214" s="5">
        <f t="shared" si="216"/>
        <v>0</v>
      </c>
      <c r="P214" s="13">
        <f t="shared" si="217"/>
        <v>14.328896812251227</v>
      </c>
      <c r="Q214" s="13">
        <f t="shared" si="218"/>
        <v>14.328896812251227</v>
      </c>
      <c r="R214" s="20"/>
      <c r="S214" s="13">
        <f t="shared" si="219"/>
        <v>13.815920624597164</v>
      </c>
      <c r="T214" s="13">
        <f t="shared" si="220"/>
        <v>13.810941913134059</v>
      </c>
      <c r="U214" s="13">
        <f t="shared" si="221"/>
        <v>13.810941913134059</v>
      </c>
      <c r="V214" s="5">
        <f t="shared" si="222"/>
        <v>13.810941913134059</v>
      </c>
      <c r="W214" s="5"/>
      <c r="X214" s="10">
        <f t="shared" si="269"/>
        <v>10</v>
      </c>
      <c r="Y214" s="12">
        <f t="shared" si="223"/>
        <v>9.8478395221099806</v>
      </c>
      <c r="Z214" s="8">
        <f t="shared" si="224"/>
        <v>9.8478395221099806</v>
      </c>
      <c r="AA214" s="13">
        <f t="shared" si="270"/>
        <v>9.8428608106468758</v>
      </c>
      <c r="AB214" s="5">
        <f t="shared" si="225"/>
        <v>9.8428608106468758</v>
      </c>
      <c r="AC214" s="5"/>
      <c r="AD214" s="16">
        <f t="shared" si="226"/>
        <v>2.5</v>
      </c>
      <c r="AE214" s="10">
        <f t="shared" si="271"/>
        <v>0.47268690122834633</v>
      </c>
      <c r="AF214">
        <f t="shared" si="227"/>
        <v>0.47268690122834633</v>
      </c>
      <c r="AG214" s="13">
        <f t="shared" si="228"/>
        <v>0.37766561120133513</v>
      </c>
      <c r="AH214" s="13"/>
      <c r="AI214" s="14">
        <f t="shared" si="229"/>
        <v>111.60000000000002</v>
      </c>
      <c r="AJ214" s="4">
        <f t="shared" si="230"/>
        <v>119.70000000000002</v>
      </c>
      <c r="AK214" s="4">
        <f t="shared" si="231"/>
        <v>111.60000000000002</v>
      </c>
      <c r="AL214" s="15">
        <f t="shared" si="232"/>
        <v>110.77307626595623</v>
      </c>
      <c r="AM214" s="7">
        <f t="shared" si="233"/>
        <v>110.84170088724144</v>
      </c>
      <c r="AN214" s="7">
        <f t="shared" si="213"/>
        <v>110.77307626595623</v>
      </c>
      <c r="AO214" s="15">
        <f t="shared" si="234"/>
        <v>110.77307626595623</v>
      </c>
      <c r="AP214" s="17">
        <f t="shared" si="235"/>
        <v>110.76809755449312</v>
      </c>
      <c r="AQ214" s="15">
        <f t="shared" si="236"/>
        <v>110.76809755449312</v>
      </c>
      <c r="AR214" s="15">
        <f t="shared" si="237"/>
        <v>110.76809755449312</v>
      </c>
      <c r="AS214" s="15"/>
      <c r="AT214" s="12">
        <f t="shared" si="272"/>
        <v>59.400000000000006</v>
      </c>
      <c r="AU214" s="12">
        <f t="shared" si="238"/>
        <v>57.486647513644328</v>
      </c>
      <c r="AV214" s="12">
        <f t="shared" si="239"/>
        <v>57.486647513644328</v>
      </c>
      <c r="AW214" s="12">
        <f t="shared" si="240"/>
        <v>57.486647513644328</v>
      </c>
      <c r="AX214" s="8"/>
      <c r="AY214" s="13">
        <f>INDEX(Klima!$B$1:$E$520,MATCH(Vandbalance!$F214,Klima!$B$1:$B$520,0),MATCH(Vandbalance!$AY$11,Klima!$B$1:$E$1,0))</f>
        <v>0</v>
      </c>
      <c r="AZ214" s="13">
        <f t="shared" si="273"/>
        <v>0</v>
      </c>
      <c r="BA214" s="13">
        <f t="shared" si="241"/>
        <v>0</v>
      </c>
      <c r="BC214" s="16">
        <f>INDEX(Klima!$B$1:$E$520,MATCH(Vandbalance!$F214,Klima!$B$1:$B$520,0),MATCH($BC$11,Klima!$B$1:$E$1,0))</f>
        <v>0.10000000149011599</v>
      </c>
      <c r="BD214" s="16"/>
      <c r="BE214" s="16">
        <f t="shared" si="242"/>
        <v>4.9787114631047544E-3</v>
      </c>
      <c r="BF214" s="16">
        <f t="shared" si="243"/>
        <v>9.5021290027011235E-2</v>
      </c>
      <c r="BG214" s="16">
        <f t="shared" si="244"/>
        <v>9.5021290027011235E-2</v>
      </c>
      <c r="BH214" s="16">
        <f t="shared" si="245"/>
        <v>0</v>
      </c>
      <c r="BI214" s="2"/>
      <c r="BJ214" s="16">
        <f t="shared" si="246"/>
        <v>4.9787114631047544E-3</v>
      </c>
      <c r="BK214" s="5">
        <f t="shared" si="274"/>
        <v>9.8485313528679139</v>
      </c>
      <c r="BL214" s="5">
        <f t="shared" si="247"/>
        <v>9.8485313528679139</v>
      </c>
      <c r="BM214" s="5">
        <f t="shared" si="248"/>
        <v>158.41188425749058</v>
      </c>
      <c r="BN214" s="5">
        <f t="shared" si="275"/>
        <v>6.9183075793402787E-4</v>
      </c>
      <c r="BO214" s="5">
        <f t="shared" si="249"/>
        <v>168.25972377960056</v>
      </c>
      <c r="BP214" s="5">
        <f t="shared" si="250"/>
        <v>9.8485313528679139</v>
      </c>
      <c r="BQ214" s="5"/>
      <c r="BR214" s="16">
        <f t="shared" si="251"/>
        <v>9.5021290027011235E-2</v>
      </c>
      <c r="BS214" s="5">
        <f t="shared" si="252"/>
        <v>9.5021290027011235E-2</v>
      </c>
      <c r="BT214" s="5"/>
      <c r="BU214" s="13">
        <f t="shared" si="253"/>
        <v>0</v>
      </c>
      <c r="BV214" s="5">
        <f t="shared" si="254"/>
        <v>0</v>
      </c>
      <c r="BW214" s="5"/>
      <c r="BX214" s="13">
        <f t="shared" si="255"/>
        <v>9.5021290027011235E-2</v>
      </c>
      <c r="BY214" s="5"/>
      <c r="BZ214" s="16">
        <f t="shared" si="256"/>
        <v>0</v>
      </c>
      <c r="CA214" s="16"/>
      <c r="CB214" s="29">
        <f t="shared" si="257"/>
        <v>0</v>
      </c>
      <c r="CC214" s="28">
        <f t="shared" si="258"/>
        <v>13.810941913134059</v>
      </c>
      <c r="CD214" s="28"/>
      <c r="CE214" s="16">
        <f t="shared" si="259"/>
        <v>0</v>
      </c>
      <c r="CF214" s="31">
        <f t="shared" si="260"/>
        <v>110.76809755449312</v>
      </c>
      <c r="CG214" s="20"/>
      <c r="CH214" s="16">
        <f t="shared" si="261"/>
        <v>0</v>
      </c>
      <c r="CI214" s="2">
        <f t="shared" si="276"/>
        <v>0</v>
      </c>
      <c r="CJ214" s="5"/>
      <c r="CK214" s="13">
        <f t="shared" si="262"/>
        <v>0.10000000149011599</v>
      </c>
      <c r="CL214" s="13"/>
      <c r="CM214" s="13">
        <f t="shared" si="277"/>
        <v>0</v>
      </c>
      <c r="CN214" s="5">
        <f t="shared" si="263"/>
        <v>0</v>
      </c>
      <c r="CO214" s="5">
        <f t="shared" si="264"/>
        <v>0</v>
      </c>
      <c r="CP214" s="5"/>
      <c r="CQ214" s="13">
        <f t="shared" si="278"/>
        <v>0</v>
      </c>
      <c r="CR214" s="5">
        <f t="shared" si="265"/>
        <v>0</v>
      </c>
      <c r="CS214" s="5">
        <f t="shared" si="266"/>
        <v>0</v>
      </c>
      <c r="CT214" s="5"/>
      <c r="CU214" t="e">
        <f>INDEX(Tilladeligt_underskud,MATCH('Afgrødemodel 1'!$AU$2,Konstanter!$A$75:$A$90,0),MATCH('Afgrødemodel 1'!M210,Konstanter!$B$73:$F$73,0))</f>
        <v>#N/A</v>
      </c>
      <c r="CV214" t="e">
        <f>INDEX(Utilladeligt_underskud,MATCH('Afgrødemodel 1'!$AU$2,Konstanter!$I$75:$I$90,0),MATCH('Afgrødemodel 1'!M210,Konstanter!$J$73:$N$73,0))</f>
        <v>#N/A</v>
      </c>
      <c r="CW214" t="e">
        <f t="shared" si="279"/>
        <v>#N/A</v>
      </c>
      <c r="CX214" t="e">
        <f t="shared" si="280"/>
        <v>#N/A</v>
      </c>
      <c r="CY214" s="8">
        <f t="shared" si="281"/>
        <v>0.8319024455068984</v>
      </c>
      <c r="CZ214" s="8">
        <f t="shared" si="282"/>
        <v>2.7452549318625756</v>
      </c>
      <c r="DA214" s="8">
        <f t="shared" si="283"/>
        <v>2.7452549318625756</v>
      </c>
    </row>
    <row r="215" spans="4:105" x14ac:dyDescent="0.2">
      <c r="D215" s="18">
        <f t="shared" si="284"/>
        <v>43392</v>
      </c>
      <c r="E215" s="18" t="str">
        <f>IF(G215=1,'Ark4'!$C$4,IF(G215=2,'Ark4'!$C$5,IF(G215=3,'Ark4'!$C$6,IF(G215=4,'Ark4'!$C$7,""))))</f>
        <v>Vinterhvede, efterår</v>
      </c>
      <c r="F215" s="8">
        <f t="shared" si="267"/>
        <v>43392</v>
      </c>
      <c r="G215" s="2">
        <f>IF(AND($D215&gt;='Ark4'!$D$4,Vandbalance!$D215&lt;='Ark4'!$E$4),1,IF(AND(Vandbalance!$D215&gt;='Ark4'!$D$5,Vandbalance!$D215&lt;='Ark4'!$E$5),2,IF(AND(Vandbalance!$D215&gt;='Ark4'!$D$6,Vandbalance!$D215&lt;='Ark4'!$E$6),3,IF(AND(Vandbalance!$D215&gt;='Ark4'!$D$7,Vandbalance!$D215&lt;='Ark4'!$E$7),4,""))))</f>
        <v>4</v>
      </c>
      <c r="H215" s="2">
        <f t="shared" si="268"/>
        <v>5</v>
      </c>
      <c r="I215" s="2">
        <f>IF(G215=1,VLOOKUP($D215,'Afgrødemodel 1'!$AA$10:$AB$405,2,FALSE),IF(G215=2,VLOOKUP($D215,'Afgrødemodel 2'!$AA$10:$AB$405,2,FALSE),IF(G215=3,VLOOKUP($D215,'Afgrødemodel 3'!$AA$10:$AB$405,2,FALSE),IF(G215=4,VLOOKUP($D215,'Afgrødemodel 4'!$AA$10:$AB$405,2,FALSE),""))))</f>
        <v>5</v>
      </c>
      <c r="J215" s="2">
        <f>IF(G215=1,VLOOKUP($D215,'Afgrødemodel 1'!$AH$10:$AJ$405,3,FALSE),IF(G215=2,VLOOKUP($D215,'Afgrødemodel 2'!$AH$10:$AJ$405,3,FALSE),IF(G215=3,VLOOKUP($D215,'Afgrødemodel 3'!$AH$10:$AJ$405,3,FALSE),IF(G215=4,VLOOKUP($D215,'Afgrødemodel 4'!$AH$10:$AJ$405,3,FALSE),0))))</f>
        <v>0</v>
      </c>
      <c r="K215" s="2">
        <f>IF(G215=1,VLOOKUP($D215,'Afgrødemodel 1'!$AQ$10:$AR$405,2,FALSE),IF(G215=2,VLOOKUP($D215,'Afgrødemodel 2'!$AQ$10:$AR$405,2,FALSE),IF(G215=3,VLOOKUP($D215,'Afgrødemodel 3'!$AQ$10:$AR$405,2,FALSE),IF(G215=4,VLOOKUP($D215,'Afgrødemodel 4'!$AQ$10:$AR$405,2,FALSE),0))))</f>
        <v>585</v>
      </c>
      <c r="L215">
        <f>IF('Afgrødemodel 1'!$BB$4=0,300,'Afgrødemodel 1'!$BB$4)</f>
        <v>300</v>
      </c>
      <c r="M215">
        <f>IF(G215=1,MIN('Afgrødemodel 1'!$AW$44,'Afgrødemodel 1'!$AW$48),IF(G215=2,MIN('Afgrødemodel 2'!$AW$44,'Afgrødemodel 2'!$AW$48),IF(G215=3,MIN('Afgrødemodel 3'!$AW$44,'Afgrødemodel 3'!$AW$48),IF(G215=4,MIN('Afgrødemodel 4'!$AW$44,'Afgrødemodel 4'!$AW$48),""))))</f>
        <v>900</v>
      </c>
      <c r="N215" s="13">
        <f t="shared" si="215"/>
        <v>14.328896812251227</v>
      </c>
      <c r="O215" s="5">
        <f t="shared" si="216"/>
        <v>0</v>
      </c>
      <c r="P215" s="13">
        <f t="shared" si="217"/>
        <v>14.328896812251227</v>
      </c>
      <c r="Q215" s="13">
        <f t="shared" si="218"/>
        <v>14.328896812251227</v>
      </c>
      <c r="R215" s="20"/>
      <c r="S215" s="13">
        <f t="shared" si="219"/>
        <v>13.810941913134059</v>
      </c>
      <c r="T215" s="13">
        <f t="shared" si="220"/>
        <v>13.810563783164193</v>
      </c>
      <c r="U215" s="13">
        <f t="shared" si="221"/>
        <v>13.810563783164193</v>
      </c>
      <c r="V215" s="5">
        <f t="shared" si="222"/>
        <v>13.810563783164193</v>
      </c>
      <c r="W215" s="5"/>
      <c r="X215" s="10">
        <f t="shared" si="269"/>
        <v>10</v>
      </c>
      <c r="Y215" s="12">
        <f t="shared" si="223"/>
        <v>9.8428608106468758</v>
      </c>
      <c r="Z215" s="8">
        <f t="shared" si="224"/>
        <v>9.8428608106468758</v>
      </c>
      <c r="AA215" s="13">
        <f t="shared" si="270"/>
        <v>9.8424826806770103</v>
      </c>
      <c r="AB215" s="5">
        <f t="shared" si="225"/>
        <v>9.8424826806770103</v>
      </c>
      <c r="AC215" s="5"/>
      <c r="AD215" s="16">
        <f t="shared" si="226"/>
        <v>2.5</v>
      </c>
      <c r="AE215" s="10">
        <f t="shared" si="271"/>
        <v>0.47766561120133511</v>
      </c>
      <c r="AF215">
        <f t="shared" si="227"/>
        <v>0.47766561120133511</v>
      </c>
      <c r="AG215" s="13">
        <f t="shared" si="228"/>
        <v>0.47044880464388955</v>
      </c>
      <c r="AH215" s="13"/>
      <c r="AI215" s="14">
        <f t="shared" si="229"/>
        <v>114.30000000000001</v>
      </c>
      <c r="AJ215" s="4">
        <f t="shared" si="230"/>
        <v>122.85000000000001</v>
      </c>
      <c r="AK215" s="4">
        <f t="shared" si="231"/>
        <v>114.30000000000001</v>
      </c>
      <c r="AL215" s="15">
        <f t="shared" si="232"/>
        <v>113.38112698693149</v>
      </c>
      <c r="AM215" s="7">
        <f t="shared" si="233"/>
        <v>113.4479708824244</v>
      </c>
      <c r="AN215" s="7">
        <f t="shared" si="213"/>
        <v>113.38112698693149</v>
      </c>
      <c r="AO215" s="15">
        <f t="shared" si="234"/>
        <v>113.38112698693149</v>
      </c>
      <c r="AP215" s="17">
        <f t="shared" si="235"/>
        <v>113.38074885696163</v>
      </c>
      <c r="AQ215" s="15">
        <f t="shared" si="236"/>
        <v>113.38074885696163</v>
      </c>
      <c r="AR215" s="15">
        <f t="shared" si="237"/>
        <v>113.38074885696163</v>
      </c>
      <c r="AS215" s="15"/>
      <c r="AT215" s="12">
        <f t="shared" si="272"/>
        <v>56.700000000000017</v>
      </c>
      <c r="AU215" s="12">
        <f t="shared" si="238"/>
        <v>54.873618081205962</v>
      </c>
      <c r="AV215" s="12">
        <f t="shared" si="239"/>
        <v>54.873618081205947</v>
      </c>
      <c r="AW215" s="12">
        <f t="shared" si="240"/>
        <v>54.873618081205947</v>
      </c>
      <c r="AX215" s="8"/>
      <c r="AY215" s="13">
        <f>INDEX(Klima!$B$1:$E$520,MATCH(Vandbalance!$F215,Klima!$B$1:$B$520,0),MATCH(Vandbalance!$AY$11,Klima!$B$1:$E$1,0))</f>
        <v>0.1</v>
      </c>
      <c r="AZ215" s="13">
        <f t="shared" si="273"/>
        <v>-0.1</v>
      </c>
      <c r="BA215" s="13">
        <f t="shared" si="241"/>
        <v>2.7755575615628914E-17</v>
      </c>
      <c r="BC215" s="16">
        <f>INDEX(Klima!$B$1:$E$520,MATCH(Vandbalance!$F215,Klima!$B$1:$B$520,0),MATCH($BC$11,Klima!$B$1:$E$1,0))</f>
        <v>7.5949365273118002E-3</v>
      </c>
      <c r="BD215" s="16"/>
      <c r="BE215" s="16">
        <f t="shared" si="242"/>
        <v>3.7812996986622764E-4</v>
      </c>
      <c r="BF215" s="16">
        <f t="shared" si="243"/>
        <v>7.2168065574455724E-3</v>
      </c>
      <c r="BG215" s="16">
        <f t="shared" si="244"/>
        <v>7.2168065574455724E-3</v>
      </c>
      <c r="BH215" s="16">
        <f t="shared" si="245"/>
        <v>0</v>
      </c>
      <c r="BI215" s="2"/>
      <c r="BJ215" s="16">
        <f t="shared" si="246"/>
        <v>3.7812996986622764E-4</v>
      </c>
      <c r="BK215" s="5">
        <f t="shared" si="274"/>
        <v>9.8429133547530352</v>
      </c>
      <c r="BL215" s="5">
        <f t="shared" si="247"/>
        <v>9.8429133547530352</v>
      </c>
      <c r="BM215" s="5">
        <f t="shared" si="248"/>
        <v>158.41188425749058</v>
      </c>
      <c r="BN215" s="5">
        <f t="shared" si="275"/>
        <v>5.2544106158541447E-5</v>
      </c>
      <c r="BO215" s="5">
        <f t="shared" si="249"/>
        <v>168.25474506813745</v>
      </c>
      <c r="BP215" s="5">
        <f t="shared" si="250"/>
        <v>9.8429133547530352</v>
      </c>
      <c r="BQ215" s="5"/>
      <c r="BR215" s="16">
        <f t="shared" si="251"/>
        <v>7.2168065574455724E-3</v>
      </c>
      <c r="BS215" s="5">
        <f t="shared" si="252"/>
        <v>7.2168065574455724E-3</v>
      </c>
      <c r="BT215" s="5"/>
      <c r="BU215" s="13">
        <f t="shared" si="253"/>
        <v>0</v>
      </c>
      <c r="BV215" s="5">
        <f t="shared" si="254"/>
        <v>0</v>
      </c>
      <c r="BW215" s="5"/>
      <c r="BX215" s="13">
        <f t="shared" si="255"/>
        <v>7.2168065574455724E-3</v>
      </c>
      <c r="BY215" s="5"/>
      <c r="BZ215" s="16">
        <f t="shared" si="256"/>
        <v>0</v>
      </c>
      <c r="CA215" s="16"/>
      <c r="CB215" s="29">
        <f t="shared" si="257"/>
        <v>0</v>
      </c>
      <c r="CC215" s="28">
        <f t="shared" si="258"/>
        <v>13.810563783164193</v>
      </c>
      <c r="CD215" s="28"/>
      <c r="CE215" s="16">
        <f t="shared" si="259"/>
        <v>0</v>
      </c>
      <c r="CF215" s="31">
        <f t="shared" si="260"/>
        <v>113.38074885696163</v>
      </c>
      <c r="CG215" s="20"/>
      <c r="CH215" s="16">
        <f t="shared" si="261"/>
        <v>0</v>
      </c>
      <c r="CI215" s="2">
        <f t="shared" si="276"/>
        <v>0</v>
      </c>
      <c r="CJ215" s="5"/>
      <c r="CK215" s="13">
        <f t="shared" si="262"/>
        <v>7.5949365273118002E-3</v>
      </c>
      <c r="CL215" s="13"/>
      <c r="CM215" s="13">
        <f t="shared" si="277"/>
        <v>0</v>
      </c>
      <c r="CN215" s="5">
        <f t="shared" si="263"/>
        <v>0</v>
      </c>
      <c r="CO215" s="5">
        <f t="shared" si="264"/>
        <v>0</v>
      </c>
      <c r="CP215" s="5"/>
      <c r="CQ215" s="13">
        <f t="shared" si="278"/>
        <v>0</v>
      </c>
      <c r="CR215" s="5">
        <f t="shared" si="265"/>
        <v>0</v>
      </c>
      <c r="CS215" s="5">
        <f t="shared" si="266"/>
        <v>0</v>
      </c>
      <c r="CT215" s="5"/>
      <c r="CU215" t="e">
        <f>INDEX(Tilladeligt_underskud,MATCH('Afgrødemodel 1'!$AU$2,Konstanter!$A$75:$A$90,0),MATCH('Afgrødemodel 1'!M211,Konstanter!$B$73:$F$73,0))</f>
        <v>#N/A</v>
      </c>
      <c r="CV215" t="e">
        <f>INDEX(Utilladeligt_underskud,MATCH('Afgrødemodel 1'!$AU$2,Konstanter!$I$75:$I$90,0),MATCH('Afgrødemodel 1'!M211,Konstanter!$J$73:$N$73,0))</f>
        <v>#N/A</v>
      </c>
      <c r="CW215" t="e">
        <f t="shared" si="279"/>
        <v>#N/A</v>
      </c>
      <c r="CX215" t="e">
        <f t="shared" si="280"/>
        <v>#N/A</v>
      </c>
      <c r="CY215" s="8">
        <f t="shared" si="281"/>
        <v>0.91925114303838029</v>
      </c>
      <c r="CZ215" s="8">
        <f t="shared" si="282"/>
        <v>2.74563306183245</v>
      </c>
      <c r="DA215" s="8">
        <f t="shared" si="283"/>
        <v>2.74563306183245</v>
      </c>
    </row>
    <row r="216" spans="4:105" x14ac:dyDescent="0.2">
      <c r="D216" s="18">
        <f t="shared" si="284"/>
        <v>43393</v>
      </c>
      <c r="E216" s="18" t="str">
        <f>IF(G216=1,'Ark4'!$C$4,IF(G216=2,'Ark4'!$C$5,IF(G216=3,'Ark4'!$C$6,IF(G216=4,'Ark4'!$C$7,""))))</f>
        <v>Vinterhvede, efterår</v>
      </c>
      <c r="F216" s="8">
        <f t="shared" si="267"/>
        <v>43393</v>
      </c>
      <c r="G216" s="2">
        <f>IF(AND($D216&gt;='Ark4'!$D$4,Vandbalance!$D216&lt;='Ark4'!$E$4),1,IF(AND(Vandbalance!$D216&gt;='Ark4'!$D$5,Vandbalance!$D216&lt;='Ark4'!$E$5),2,IF(AND(Vandbalance!$D216&gt;='Ark4'!$D$6,Vandbalance!$D216&lt;='Ark4'!$E$6),3,IF(AND(Vandbalance!$D216&gt;='Ark4'!$D$7,Vandbalance!$D216&lt;='Ark4'!$E$7),4,""))))</f>
        <v>4</v>
      </c>
      <c r="H216" s="2">
        <f t="shared" si="268"/>
        <v>5</v>
      </c>
      <c r="I216" s="2">
        <f>IF(G216=1,VLOOKUP($D216,'Afgrødemodel 1'!$AA$10:$AB$405,2,FALSE),IF(G216=2,VLOOKUP($D216,'Afgrødemodel 2'!$AA$10:$AB$405,2,FALSE),IF(G216=3,VLOOKUP($D216,'Afgrødemodel 3'!$AA$10:$AB$405,2,FALSE),IF(G216=4,VLOOKUP($D216,'Afgrødemodel 4'!$AA$10:$AB$405,2,FALSE),""))))</f>
        <v>5</v>
      </c>
      <c r="J216" s="2">
        <f>IF(G216=1,VLOOKUP($D216,'Afgrødemodel 1'!$AH$10:$AJ$405,3,FALSE),IF(G216=2,VLOOKUP($D216,'Afgrødemodel 2'!$AH$10:$AJ$405,3,FALSE),IF(G216=3,VLOOKUP($D216,'Afgrødemodel 3'!$AH$10:$AJ$405,3,FALSE),IF(G216=4,VLOOKUP($D216,'Afgrødemodel 4'!$AH$10:$AJ$405,3,FALSE),0))))</f>
        <v>0</v>
      </c>
      <c r="K216" s="2">
        <f>IF(G216=1,VLOOKUP($D216,'Afgrødemodel 1'!$AQ$10:$AR$405,2,FALSE),IF(G216=2,VLOOKUP($D216,'Afgrødemodel 2'!$AQ$10:$AR$405,2,FALSE),IF(G216=3,VLOOKUP($D216,'Afgrødemodel 3'!$AQ$10:$AR$405,2,FALSE),IF(G216=4,VLOOKUP($D216,'Afgrødemodel 4'!$AQ$10:$AR$405,2,FALSE),0))))</f>
        <v>600</v>
      </c>
      <c r="L216">
        <f>IF('Afgrødemodel 1'!$BB$4=0,300,'Afgrødemodel 1'!$BB$4)</f>
        <v>300</v>
      </c>
      <c r="M216">
        <f>IF(G216=1,MIN('Afgrødemodel 1'!$AW$44,'Afgrødemodel 1'!$AW$48),IF(G216=2,MIN('Afgrødemodel 2'!$AW$44,'Afgrødemodel 2'!$AW$48),IF(G216=3,MIN('Afgrødemodel 3'!$AW$44,'Afgrødemodel 3'!$AW$48),IF(G216=4,MIN('Afgrødemodel 4'!$AW$44,'Afgrødemodel 4'!$AW$48),""))))</f>
        <v>900</v>
      </c>
      <c r="N216" s="13">
        <f t="shared" si="215"/>
        <v>14.328896812251227</v>
      </c>
      <c r="O216" s="5">
        <f t="shared" si="216"/>
        <v>0</v>
      </c>
      <c r="P216" s="13">
        <f t="shared" si="217"/>
        <v>14.328896812251227</v>
      </c>
      <c r="Q216" s="13">
        <f t="shared" si="218"/>
        <v>14.328896812251227</v>
      </c>
      <c r="R216" s="20"/>
      <c r="S216" s="13">
        <f t="shared" si="219"/>
        <v>13.810563783164193</v>
      </c>
      <c r="T216" s="13">
        <f t="shared" si="220"/>
        <v>13.80879917660724</v>
      </c>
      <c r="U216" s="13">
        <f t="shared" si="221"/>
        <v>13.80879917660724</v>
      </c>
      <c r="V216" s="5">
        <f t="shared" si="222"/>
        <v>13.80879917660724</v>
      </c>
      <c r="W216" s="5"/>
      <c r="X216" s="10">
        <f t="shared" si="269"/>
        <v>10</v>
      </c>
      <c r="Y216" s="12">
        <f t="shared" si="223"/>
        <v>9.8424826806770103</v>
      </c>
      <c r="Z216" s="8">
        <f t="shared" si="224"/>
        <v>9.8424826806770103</v>
      </c>
      <c r="AA216" s="13">
        <f t="shared" si="270"/>
        <v>9.8407180741200566</v>
      </c>
      <c r="AB216" s="5">
        <f t="shared" si="225"/>
        <v>9.8407180741200566</v>
      </c>
      <c r="AC216" s="5"/>
      <c r="AD216" s="16">
        <f t="shared" si="226"/>
        <v>2.5</v>
      </c>
      <c r="AE216" s="10">
        <f t="shared" si="271"/>
        <v>0.53044880464388955</v>
      </c>
      <c r="AF216">
        <f t="shared" si="227"/>
        <v>0.53044880464388955</v>
      </c>
      <c r="AG216" s="13">
        <f t="shared" si="228"/>
        <v>0.49677037345250713</v>
      </c>
      <c r="AH216" s="13"/>
      <c r="AI216" s="14">
        <f t="shared" si="229"/>
        <v>117.00000000000001</v>
      </c>
      <c r="AJ216" s="4">
        <f t="shared" si="230"/>
        <v>126.00000000000001</v>
      </c>
      <c r="AK216" s="4">
        <f t="shared" si="231"/>
        <v>117.00000000000001</v>
      </c>
      <c r="AL216" s="15">
        <f t="shared" si="232"/>
        <v>115.99377828940001</v>
      </c>
      <c r="AM216" s="7">
        <f t="shared" si="233"/>
        <v>116.05903426303159</v>
      </c>
      <c r="AN216" s="7">
        <f t="shared" ref="AN216:AN272" si="285">IF(AT215=0,AR215,(AR215+(AI216-AI215)*AW215/AT215))</f>
        <v>115.99377828940001</v>
      </c>
      <c r="AO216" s="15">
        <f t="shared" si="234"/>
        <v>115.99377828940001</v>
      </c>
      <c r="AP216" s="17">
        <f t="shared" si="235"/>
        <v>115.99201368284305</v>
      </c>
      <c r="AQ216" s="15">
        <f t="shared" si="236"/>
        <v>115.99201368284305</v>
      </c>
      <c r="AR216" s="15">
        <f t="shared" si="237"/>
        <v>115.99201368284305</v>
      </c>
      <c r="AS216" s="15"/>
      <c r="AT216" s="12">
        <f t="shared" si="272"/>
        <v>54.000000000000014</v>
      </c>
      <c r="AU216" s="12">
        <f t="shared" si="238"/>
        <v>52.260588648767566</v>
      </c>
      <c r="AV216" s="12">
        <f t="shared" si="239"/>
        <v>52.26058864876758</v>
      </c>
      <c r="AW216" s="12">
        <f t="shared" si="240"/>
        <v>52.26058864876758</v>
      </c>
      <c r="AX216" s="8"/>
      <c r="AY216" s="13">
        <f>INDEX(Klima!$B$1:$E$520,MATCH(Vandbalance!$F216,Klima!$B$1:$B$520,0),MATCH(Vandbalance!$AY$11,Klima!$B$1:$E$1,0))</f>
        <v>0.06</v>
      </c>
      <c r="AZ216" s="13">
        <f t="shared" si="273"/>
        <v>-0.06</v>
      </c>
      <c r="BA216" s="13">
        <f t="shared" si="241"/>
        <v>0</v>
      </c>
      <c r="BC216" s="16">
        <f>INDEX(Klima!$B$1:$E$520,MATCH(Vandbalance!$F216,Klima!$B$1:$B$520,0),MATCH($BC$11,Klima!$B$1:$E$1,0))</f>
        <v>3.5443037748336702E-2</v>
      </c>
      <c r="BD216" s="16"/>
      <c r="BE216" s="16">
        <f t="shared" si="242"/>
        <v>1.7646065569543001E-3</v>
      </c>
      <c r="BF216" s="16">
        <f t="shared" si="243"/>
        <v>3.3678431191382405E-2</v>
      </c>
      <c r="BG216" s="16">
        <f t="shared" si="244"/>
        <v>3.3678431191382405E-2</v>
      </c>
      <c r="BH216" s="16">
        <f t="shared" si="245"/>
        <v>0</v>
      </c>
      <c r="BI216" s="2"/>
      <c r="BJ216" s="16">
        <f t="shared" si="246"/>
        <v>1.7646065569543001E-3</v>
      </c>
      <c r="BK216" s="5">
        <f t="shared" si="274"/>
        <v>9.8427278865100458</v>
      </c>
      <c r="BL216" s="5">
        <f t="shared" si="247"/>
        <v>9.8427278865100458</v>
      </c>
      <c r="BM216" s="5">
        <f t="shared" si="248"/>
        <v>158.41188425749056</v>
      </c>
      <c r="BN216" s="5">
        <f t="shared" si="275"/>
        <v>2.4520583303531003E-4</v>
      </c>
      <c r="BO216" s="5">
        <f t="shared" si="249"/>
        <v>168.25436693816758</v>
      </c>
      <c r="BP216" s="5">
        <f t="shared" si="250"/>
        <v>9.8427278865100458</v>
      </c>
      <c r="BQ216" s="5"/>
      <c r="BR216" s="16">
        <f t="shared" si="251"/>
        <v>3.3678431191382405E-2</v>
      </c>
      <c r="BS216" s="5">
        <f t="shared" si="252"/>
        <v>3.3678431191382405E-2</v>
      </c>
      <c r="BT216" s="5"/>
      <c r="BU216" s="13">
        <f t="shared" si="253"/>
        <v>0</v>
      </c>
      <c r="BV216" s="5">
        <f t="shared" si="254"/>
        <v>0</v>
      </c>
      <c r="BW216" s="5"/>
      <c r="BX216" s="13">
        <f t="shared" si="255"/>
        <v>3.3678431191382405E-2</v>
      </c>
      <c r="BY216" s="5"/>
      <c r="BZ216" s="16">
        <f t="shared" si="256"/>
        <v>0</v>
      </c>
      <c r="CA216" s="16"/>
      <c r="CB216" s="29">
        <f t="shared" si="257"/>
        <v>0</v>
      </c>
      <c r="CC216" s="28">
        <f t="shared" si="258"/>
        <v>13.80879917660724</v>
      </c>
      <c r="CD216" s="28"/>
      <c r="CE216" s="16">
        <f t="shared" si="259"/>
        <v>0</v>
      </c>
      <c r="CF216" s="31">
        <f t="shared" si="260"/>
        <v>115.99201368284305</v>
      </c>
      <c r="CG216" s="20"/>
      <c r="CH216" s="16">
        <f t="shared" si="261"/>
        <v>0</v>
      </c>
      <c r="CI216" s="2">
        <f t="shared" si="276"/>
        <v>0</v>
      </c>
      <c r="CJ216" s="5"/>
      <c r="CK216" s="13">
        <f t="shared" si="262"/>
        <v>3.5443037748336702E-2</v>
      </c>
      <c r="CL216" s="13"/>
      <c r="CM216" s="13">
        <f t="shared" si="277"/>
        <v>0</v>
      </c>
      <c r="CN216" s="5">
        <f t="shared" si="263"/>
        <v>0</v>
      </c>
      <c r="CO216" s="5">
        <f t="shared" si="264"/>
        <v>0</v>
      </c>
      <c r="CP216" s="5"/>
      <c r="CQ216" s="13">
        <f t="shared" si="278"/>
        <v>0</v>
      </c>
      <c r="CR216" s="5">
        <f t="shared" si="265"/>
        <v>0</v>
      </c>
      <c r="CS216" s="5">
        <f t="shared" si="266"/>
        <v>0</v>
      </c>
      <c r="CT216" s="5"/>
      <c r="CU216" t="e">
        <f>INDEX(Tilladeligt_underskud,MATCH('Afgrødemodel 1'!$AU$2,Konstanter!$A$75:$A$90,0),MATCH('Afgrødemodel 1'!M212,Konstanter!$B$73:$F$73,0))</f>
        <v>#N/A</v>
      </c>
      <c r="CV216" t="e">
        <f>INDEX(Utilladeligt_underskud,MATCH('Afgrødemodel 1'!$AU$2,Konstanter!$I$75:$I$90,0),MATCH('Afgrødemodel 1'!M212,Konstanter!$J$73:$N$73,0))</f>
        <v>#N/A</v>
      </c>
      <c r="CW216" t="e">
        <f t="shared" si="279"/>
        <v>#N/A</v>
      </c>
      <c r="CX216" t="e">
        <f t="shared" si="280"/>
        <v>#N/A</v>
      </c>
      <c r="CY216" s="8">
        <f t="shared" si="281"/>
        <v>1.0079863171569627</v>
      </c>
      <c r="CZ216" s="8">
        <f t="shared" si="282"/>
        <v>2.7473976683893966</v>
      </c>
      <c r="DA216" s="8">
        <f t="shared" si="283"/>
        <v>2.7473976683893966</v>
      </c>
    </row>
    <row r="217" spans="4:105" x14ac:dyDescent="0.2">
      <c r="D217" s="18">
        <f t="shared" si="284"/>
        <v>43394</v>
      </c>
      <c r="E217" s="18" t="str">
        <f>IF(G217=1,'Ark4'!$C$4,IF(G217=2,'Ark4'!$C$5,IF(G217=3,'Ark4'!$C$6,IF(G217=4,'Ark4'!$C$7,""))))</f>
        <v>Vinterhvede, efterår</v>
      </c>
      <c r="F217" s="8">
        <f t="shared" si="267"/>
        <v>43394</v>
      </c>
      <c r="G217" s="2">
        <f>IF(AND($D217&gt;='Ark4'!$D$4,Vandbalance!$D217&lt;='Ark4'!$E$4),1,IF(AND(Vandbalance!$D217&gt;='Ark4'!$D$5,Vandbalance!$D217&lt;='Ark4'!$E$5),2,IF(AND(Vandbalance!$D217&gt;='Ark4'!$D$6,Vandbalance!$D217&lt;='Ark4'!$E$6),3,IF(AND(Vandbalance!$D217&gt;='Ark4'!$D$7,Vandbalance!$D217&lt;='Ark4'!$E$7),4,""))))</f>
        <v>4</v>
      </c>
      <c r="H217" s="2">
        <f t="shared" si="268"/>
        <v>5</v>
      </c>
      <c r="I217" s="2">
        <f>IF(G217=1,VLOOKUP($D217,'Afgrødemodel 1'!$AA$10:$AB$405,2,FALSE),IF(G217=2,VLOOKUP($D217,'Afgrødemodel 2'!$AA$10:$AB$405,2,FALSE),IF(G217=3,VLOOKUP($D217,'Afgrødemodel 3'!$AA$10:$AB$405,2,FALSE),IF(G217=4,VLOOKUP($D217,'Afgrødemodel 4'!$AA$10:$AB$405,2,FALSE),""))))</f>
        <v>5</v>
      </c>
      <c r="J217" s="2">
        <f>IF(G217=1,VLOOKUP($D217,'Afgrødemodel 1'!$AH$10:$AJ$405,3,FALSE),IF(G217=2,VLOOKUP($D217,'Afgrødemodel 2'!$AH$10:$AJ$405,3,FALSE),IF(G217=3,VLOOKUP($D217,'Afgrødemodel 3'!$AH$10:$AJ$405,3,FALSE),IF(G217=4,VLOOKUP($D217,'Afgrødemodel 4'!$AH$10:$AJ$405,3,FALSE),0))))</f>
        <v>0</v>
      </c>
      <c r="K217" s="2">
        <f>IF(G217=1,VLOOKUP($D217,'Afgrødemodel 1'!$AQ$10:$AR$405,2,FALSE),IF(G217=2,VLOOKUP($D217,'Afgrødemodel 2'!$AQ$10:$AR$405,2,FALSE),IF(G217=3,VLOOKUP($D217,'Afgrødemodel 3'!$AQ$10:$AR$405,2,FALSE),IF(G217=4,VLOOKUP($D217,'Afgrødemodel 4'!$AQ$10:$AR$405,2,FALSE),0))))</f>
        <v>615</v>
      </c>
      <c r="L217">
        <f>IF('Afgrødemodel 1'!$BB$4=0,300,'Afgrødemodel 1'!$BB$4)</f>
        <v>300</v>
      </c>
      <c r="M217">
        <f>IF(G217=1,MIN('Afgrødemodel 1'!$AW$44,'Afgrødemodel 1'!$AW$48),IF(G217=2,MIN('Afgrødemodel 2'!$AW$44,'Afgrødemodel 2'!$AW$48),IF(G217=3,MIN('Afgrødemodel 3'!$AW$44,'Afgrødemodel 3'!$AW$48),IF(G217=4,MIN('Afgrødemodel 4'!$AW$44,'Afgrødemodel 4'!$AW$48),""))))</f>
        <v>900</v>
      </c>
      <c r="N217" s="13">
        <f t="shared" si="215"/>
        <v>14.328896812251227</v>
      </c>
      <c r="O217" s="5">
        <f t="shared" si="216"/>
        <v>0</v>
      </c>
      <c r="P217" s="13">
        <f t="shared" si="217"/>
        <v>14.328896812251227</v>
      </c>
      <c r="Q217" s="13">
        <f t="shared" si="218"/>
        <v>14.328896812251227</v>
      </c>
      <c r="R217" s="20"/>
      <c r="S217" s="13">
        <f t="shared" si="219"/>
        <v>13.80879917660724</v>
      </c>
      <c r="T217" s="13">
        <f t="shared" si="220"/>
        <v>13.807853851705758</v>
      </c>
      <c r="U217" s="13">
        <f t="shared" si="221"/>
        <v>13.807853851705758</v>
      </c>
      <c r="V217" s="5">
        <f t="shared" si="222"/>
        <v>13.807853851705758</v>
      </c>
      <c r="W217" s="5"/>
      <c r="X217" s="10">
        <f t="shared" si="269"/>
        <v>10</v>
      </c>
      <c r="Y217" s="12">
        <f t="shared" si="223"/>
        <v>9.8407180741200566</v>
      </c>
      <c r="Z217" s="8">
        <f t="shared" si="224"/>
        <v>9.8407180741200566</v>
      </c>
      <c r="AA217" s="13">
        <f t="shared" si="270"/>
        <v>9.8397727492185751</v>
      </c>
      <c r="AB217" s="5">
        <f t="shared" si="225"/>
        <v>9.8397727492185751</v>
      </c>
      <c r="AC217" s="5"/>
      <c r="AD217" s="16">
        <f t="shared" si="226"/>
        <v>2.5</v>
      </c>
      <c r="AE217" s="10">
        <f t="shared" si="271"/>
        <v>0.75677037345250708</v>
      </c>
      <c r="AF217">
        <f t="shared" si="227"/>
        <v>0.75677037345250708</v>
      </c>
      <c r="AG217" s="13">
        <f t="shared" si="228"/>
        <v>0.73872835750137056</v>
      </c>
      <c r="AH217" s="13"/>
      <c r="AI217" s="14">
        <f t="shared" si="229"/>
        <v>119.70000000000002</v>
      </c>
      <c r="AJ217" s="4">
        <f t="shared" si="230"/>
        <v>129.15</v>
      </c>
      <c r="AK217" s="4">
        <f t="shared" si="231"/>
        <v>119.70000000000002</v>
      </c>
      <c r="AL217" s="15">
        <f t="shared" si="232"/>
        <v>118.60504311528143</v>
      </c>
      <c r="AM217" s="7">
        <f t="shared" si="233"/>
        <v>118.66875246013943</v>
      </c>
      <c r="AN217" s="7">
        <f t="shared" si="285"/>
        <v>118.60504311528143</v>
      </c>
      <c r="AO217" s="15">
        <f t="shared" si="234"/>
        <v>118.60504311528143</v>
      </c>
      <c r="AP217" s="17">
        <f t="shared" si="235"/>
        <v>118.60409779037995</v>
      </c>
      <c r="AQ217" s="15">
        <f t="shared" si="236"/>
        <v>118.60409779037995</v>
      </c>
      <c r="AR217" s="15">
        <f t="shared" si="237"/>
        <v>118.60409779037995</v>
      </c>
      <c r="AS217" s="15"/>
      <c r="AT217" s="12">
        <f t="shared" si="272"/>
        <v>51.300000000000011</v>
      </c>
      <c r="AU217" s="12">
        <f t="shared" si="238"/>
        <v>49.647559216329199</v>
      </c>
      <c r="AV217" s="12">
        <f t="shared" si="239"/>
        <v>49.647559216329185</v>
      </c>
      <c r="AW217" s="12">
        <f t="shared" si="240"/>
        <v>49.647559216329185</v>
      </c>
      <c r="AX217" s="8"/>
      <c r="AY217" s="13">
        <f>INDEX(Klima!$B$1:$E$520,MATCH(Vandbalance!$F217,Klima!$B$1:$B$520,0),MATCH(Vandbalance!$AY$11,Klima!$B$1:$E$1,0))</f>
        <v>0.26</v>
      </c>
      <c r="AZ217" s="13">
        <f t="shared" si="273"/>
        <v>-0.26</v>
      </c>
      <c r="BA217" s="13">
        <f t="shared" si="241"/>
        <v>5.5511151231257827E-17</v>
      </c>
      <c r="BC217" s="16">
        <f>INDEX(Klima!$B$1:$E$520,MATCH(Vandbalance!$F217,Klima!$B$1:$B$520,0),MATCH($BC$11,Klima!$B$1:$E$1,0))</f>
        <v>1.89873408526182E-2</v>
      </c>
      <c r="BD217" s="16"/>
      <c r="BE217" s="16">
        <f t="shared" si="242"/>
        <v>9.4532490148163683E-4</v>
      </c>
      <c r="BF217" s="16">
        <f t="shared" si="243"/>
        <v>1.8042015951136563E-2</v>
      </c>
      <c r="BG217" s="16">
        <f t="shared" si="244"/>
        <v>1.8042015951136563E-2</v>
      </c>
      <c r="BH217" s="16">
        <f t="shared" si="245"/>
        <v>0</v>
      </c>
      <c r="BI217" s="2"/>
      <c r="BJ217" s="16">
        <f t="shared" si="246"/>
        <v>9.4532490148163683E-4</v>
      </c>
      <c r="BK217" s="5">
        <f t="shared" si="274"/>
        <v>9.8408494343822319</v>
      </c>
      <c r="BL217" s="5">
        <f t="shared" si="247"/>
        <v>9.8408494343822319</v>
      </c>
      <c r="BM217" s="5">
        <f t="shared" si="248"/>
        <v>158.41188425749058</v>
      </c>
      <c r="BN217" s="5">
        <f t="shared" si="275"/>
        <v>1.3136026217476556E-4</v>
      </c>
      <c r="BO217" s="5">
        <f t="shared" si="249"/>
        <v>168.25260233161063</v>
      </c>
      <c r="BP217" s="5">
        <f t="shared" si="250"/>
        <v>9.8408494343822319</v>
      </c>
      <c r="BQ217" s="5"/>
      <c r="BR217" s="16">
        <f t="shared" si="251"/>
        <v>1.8042015951136563E-2</v>
      </c>
      <c r="BS217" s="5">
        <f t="shared" si="252"/>
        <v>1.8042015951136563E-2</v>
      </c>
      <c r="BT217" s="5"/>
      <c r="BU217" s="13">
        <f t="shared" si="253"/>
        <v>0</v>
      </c>
      <c r="BV217" s="5">
        <f t="shared" si="254"/>
        <v>0</v>
      </c>
      <c r="BW217" s="5"/>
      <c r="BX217" s="13">
        <f t="shared" si="255"/>
        <v>1.8042015951136563E-2</v>
      </c>
      <c r="BY217" s="5"/>
      <c r="BZ217" s="16">
        <f t="shared" si="256"/>
        <v>0</v>
      </c>
      <c r="CA217" s="16"/>
      <c r="CB217" s="29">
        <f t="shared" si="257"/>
        <v>0</v>
      </c>
      <c r="CC217" s="28">
        <f t="shared" si="258"/>
        <v>13.807853851705758</v>
      </c>
      <c r="CD217" s="28"/>
      <c r="CE217" s="16">
        <f t="shared" si="259"/>
        <v>0</v>
      </c>
      <c r="CF217" s="31">
        <f t="shared" si="260"/>
        <v>118.60409779037995</v>
      </c>
      <c r="CG217" s="20"/>
      <c r="CH217" s="16">
        <f t="shared" si="261"/>
        <v>0</v>
      </c>
      <c r="CI217" s="2">
        <f t="shared" si="276"/>
        <v>0</v>
      </c>
      <c r="CJ217" s="5"/>
      <c r="CK217" s="13">
        <f t="shared" si="262"/>
        <v>1.89873408526182E-2</v>
      </c>
      <c r="CL217" s="13"/>
      <c r="CM217" s="13">
        <f t="shared" si="277"/>
        <v>0</v>
      </c>
      <c r="CN217" s="5">
        <f t="shared" si="263"/>
        <v>0</v>
      </c>
      <c r="CO217" s="5">
        <f t="shared" si="264"/>
        <v>0</v>
      </c>
      <c r="CP217" s="5"/>
      <c r="CQ217" s="13">
        <f t="shared" si="278"/>
        <v>0</v>
      </c>
      <c r="CR217" s="5">
        <f t="shared" si="265"/>
        <v>0</v>
      </c>
      <c r="CS217" s="5">
        <f t="shared" si="266"/>
        <v>0</v>
      </c>
      <c r="CT217" s="5"/>
      <c r="CU217" t="e">
        <f>INDEX(Tilladeligt_underskud,MATCH('Afgrødemodel 1'!$AU$2,Konstanter!$A$75:$A$90,0),MATCH('Afgrødemodel 1'!M213,Konstanter!$B$73:$F$73,0))</f>
        <v>#N/A</v>
      </c>
      <c r="CV217" t="e">
        <f>INDEX(Utilladeligt_underskud,MATCH('Afgrødemodel 1'!$AU$2,Konstanter!$I$75:$I$90,0),MATCH('Afgrødemodel 1'!M213,Konstanter!$J$73:$N$73,0))</f>
        <v>#N/A</v>
      </c>
      <c r="CW217" t="e">
        <f t="shared" si="279"/>
        <v>#N/A</v>
      </c>
      <c r="CX217" t="e">
        <f t="shared" si="280"/>
        <v>#N/A</v>
      </c>
      <c r="CY217" s="8">
        <f t="shared" si="281"/>
        <v>1.0959022096200641</v>
      </c>
      <c r="CZ217" s="8">
        <f t="shared" si="282"/>
        <v>2.7483429932908905</v>
      </c>
      <c r="DA217" s="8">
        <f t="shared" si="283"/>
        <v>2.7483429932908905</v>
      </c>
    </row>
    <row r="218" spans="4:105" x14ac:dyDescent="0.2">
      <c r="D218" s="18">
        <f t="shared" si="284"/>
        <v>43395</v>
      </c>
      <c r="E218" s="18" t="str">
        <f>IF(G218=1,'Ark4'!$C$4,IF(G218=2,'Ark4'!$C$5,IF(G218=3,'Ark4'!$C$6,IF(G218=4,'Ark4'!$C$7,""))))</f>
        <v>Vinterhvede, efterår</v>
      </c>
      <c r="F218" s="8">
        <f t="shared" si="267"/>
        <v>43395</v>
      </c>
      <c r="G218" s="2">
        <f>IF(AND($D218&gt;='Ark4'!$D$4,Vandbalance!$D218&lt;='Ark4'!$E$4),1,IF(AND(Vandbalance!$D218&gt;='Ark4'!$D$5,Vandbalance!$D218&lt;='Ark4'!$E$5),2,IF(AND(Vandbalance!$D218&gt;='Ark4'!$D$6,Vandbalance!$D218&lt;='Ark4'!$E$6),3,IF(AND(Vandbalance!$D218&gt;='Ark4'!$D$7,Vandbalance!$D218&lt;='Ark4'!$E$7),4,""))))</f>
        <v>4</v>
      </c>
      <c r="H218" s="2">
        <f t="shared" si="268"/>
        <v>5</v>
      </c>
      <c r="I218" s="2">
        <f>IF(G218=1,VLOOKUP($D218,'Afgrødemodel 1'!$AA$10:$AB$405,2,FALSE),IF(G218=2,VLOOKUP($D218,'Afgrødemodel 2'!$AA$10:$AB$405,2,FALSE),IF(G218=3,VLOOKUP($D218,'Afgrødemodel 3'!$AA$10:$AB$405,2,FALSE),IF(G218=4,VLOOKUP($D218,'Afgrødemodel 4'!$AA$10:$AB$405,2,FALSE),""))))</f>
        <v>5</v>
      </c>
      <c r="J218" s="2">
        <f>IF(G218=1,VLOOKUP($D218,'Afgrødemodel 1'!$AH$10:$AJ$405,3,FALSE),IF(G218=2,VLOOKUP($D218,'Afgrødemodel 2'!$AH$10:$AJ$405,3,FALSE),IF(G218=3,VLOOKUP($D218,'Afgrødemodel 3'!$AH$10:$AJ$405,3,FALSE),IF(G218=4,VLOOKUP($D218,'Afgrødemodel 4'!$AH$10:$AJ$405,3,FALSE),0))))</f>
        <v>0</v>
      </c>
      <c r="K218" s="2">
        <f>IF(G218=1,VLOOKUP($D218,'Afgrødemodel 1'!$AQ$10:$AR$405,2,FALSE),IF(G218=2,VLOOKUP($D218,'Afgrødemodel 2'!$AQ$10:$AR$405,2,FALSE),IF(G218=3,VLOOKUP($D218,'Afgrødemodel 3'!$AQ$10:$AR$405,2,FALSE),IF(G218=4,VLOOKUP($D218,'Afgrødemodel 4'!$AQ$10:$AR$405,2,FALSE),0))))</f>
        <v>630</v>
      </c>
      <c r="L218">
        <f>IF('Afgrødemodel 1'!$BB$4=0,300,'Afgrødemodel 1'!$BB$4)</f>
        <v>300</v>
      </c>
      <c r="M218">
        <f>IF(G218=1,MIN('Afgrødemodel 1'!$AW$44,'Afgrødemodel 1'!$AW$48),IF(G218=2,MIN('Afgrødemodel 2'!$AW$44,'Afgrødemodel 2'!$AW$48),IF(G218=3,MIN('Afgrødemodel 3'!$AW$44,'Afgrødemodel 3'!$AW$48),IF(G218=4,MIN('Afgrødemodel 4'!$AW$44,'Afgrødemodel 4'!$AW$48),""))))</f>
        <v>900</v>
      </c>
      <c r="N218" s="13">
        <f t="shared" si="215"/>
        <v>14.328896812251227</v>
      </c>
      <c r="O218" s="5">
        <f t="shared" si="216"/>
        <v>0</v>
      </c>
      <c r="P218" s="13">
        <f t="shared" si="217"/>
        <v>14.328896812251227</v>
      </c>
      <c r="Q218" s="13">
        <f t="shared" si="218"/>
        <v>14.328896812251227</v>
      </c>
      <c r="R218" s="20"/>
      <c r="S218" s="13">
        <f t="shared" si="219"/>
        <v>13.807853851705758</v>
      </c>
      <c r="T218" s="13">
        <f t="shared" si="220"/>
        <v>13.803001183674134</v>
      </c>
      <c r="U218" s="13">
        <f t="shared" si="221"/>
        <v>13.803001183674134</v>
      </c>
      <c r="V218" s="5">
        <f t="shared" si="222"/>
        <v>13.803001183674134</v>
      </c>
      <c r="W218" s="5"/>
      <c r="X218" s="10">
        <f t="shared" si="269"/>
        <v>10</v>
      </c>
      <c r="Y218" s="12">
        <f t="shared" si="223"/>
        <v>9.8397727492185751</v>
      </c>
      <c r="Z218" s="8">
        <f t="shared" si="224"/>
        <v>9.8397727492185751</v>
      </c>
      <c r="AA218" s="13">
        <f t="shared" si="270"/>
        <v>9.8349200811869508</v>
      </c>
      <c r="AB218" s="5">
        <f t="shared" si="225"/>
        <v>9.8349200811869508</v>
      </c>
      <c r="AC218" s="5"/>
      <c r="AD218" s="16">
        <f t="shared" si="226"/>
        <v>2.5</v>
      </c>
      <c r="AE218" s="10">
        <f t="shared" si="271"/>
        <v>0.89872835750137059</v>
      </c>
      <c r="AF218">
        <f t="shared" si="227"/>
        <v>0.89872835750137059</v>
      </c>
      <c r="AG218" s="13">
        <f t="shared" si="228"/>
        <v>0.80611267172506884</v>
      </c>
      <c r="AH218" s="13"/>
      <c r="AI218" s="14">
        <f t="shared" si="229"/>
        <v>122.4</v>
      </c>
      <c r="AJ218" s="4">
        <f t="shared" si="230"/>
        <v>132.30000000000001</v>
      </c>
      <c r="AK218" s="4">
        <f t="shared" si="231"/>
        <v>122.4</v>
      </c>
      <c r="AL218" s="15">
        <f t="shared" si="232"/>
        <v>121.21712722281832</v>
      </c>
      <c r="AM218" s="7">
        <f t="shared" si="233"/>
        <v>121.27937819166671</v>
      </c>
      <c r="AN218" s="7">
        <f t="shared" si="285"/>
        <v>121.21712722281832</v>
      </c>
      <c r="AO218" s="15">
        <f t="shared" si="234"/>
        <v>121.21712722281832</v>
      </c>
      <c r="AP218" s="17">
        <f t="shared" si="235"/>
        <v>121.21227455478669</v>
      </c>
      <c r="AQ218" s="15">
        <f t="shared" si="236"/>
        <v>121.21227455478669</v>
      </c>
      <c r="AR218" s="15">
        <f t="shared" si="237"/>
        <v>121.21227455478669</v>
      </c>
      <c r="AS218" s="15"/>
      <c r="AT218" s="12">
        <f t="shared" si="272"/>
        <v>48.600000000000023</v>
      </c>
      <c r="AU218" s="12">
        <f t="shared" si="238"/>
        <v>47.034529783890818</v>
      </c>
      <c r="AV218" s="12">
        <f t="shared" si="239"/>
        <v>47.034529783890832</v>
      </c>
      <c r="AW218" s="12">
        <f t="shared" si="240"/>
        <v>47.034529783890832</v>
      </c>
      <c r="AX218" s="8"/>
      <c r="AY218" s="13">
        <f>INDEX(Klima!$B$1:$E$520,MATCH(Vandbalance!$F218,Klima!$B$1:$B$520,0),MATCH(Vandbalance!$AY$11,Klima!$B$1:$E$1,0))</f>
        <v>0.16</v>
      </c>
      <c r="AZ218" s="13">
        <f t="shared" si="273"/>
        <v>-0.16</v>
      </c>
      <c r="BA218" s="13">
        <f t="shared" si="241"/>
        <v>0</v>
      </c>
      <c r="BC218" s="16">
        <f>INDEX(Klima!$B$1:$E$520,MATCH(Vandbalance!$F218,Klima!$B$1:$B$520,0),MATCH($BC$11,Klima!$B$1:$E$1,0))</f>
        <v>9.7468353807926095E-2</v>
      </c>
      <c r="BD218" s="16"/>
      <c r="BE218" s="16">
        <f t="shared" si="242"/>
        <v>4.8526680316243334E-3</v>
      </c>
      <c r="BF218" s="16">
        <f t="shared" si="243"/>
        <v>9.2615685776301762E-2</v>
      </c>
      <c r="BG218" s="16">
        <f t="shared" si="244"/>
        <v>9.2615685776301762E-2</v>
      </c>
      <c r="BH218" s="16">
        <f t="shared" si="245"/>
        <v>0</v>
      </c>
      <c r="BI218" s="2"/>
      <c r="BJ218" s="16">
        <f t="shared" si="246"/>
        <v>4.8526680316243334E-3</v>
      </c>
      <c r="BK218" s="5">
        <f t="shared" si="274"/>
        <v>9.840447065259422</v>
      </c>
      <c r="BL218" s="5">
        <f t="shared" si="247"/>
        <v>9.840447065259422</v>
      </c>
      <c r="BM218" s="5">
        <f t="shared" si="248"/>
        <v>158.41188425749056</v>
      </c>
      <c r="BN218" s="5">
        <f t="shared" si="275"/>
        <v>6.7431604084710369E-4</v>
      </c>
      <c r="BO218" s="5">
        <f t="shared" si="249"/>
        <v>168.25165700670914</v>
      </c>
      <c r="BP218" s="5">
        <f t="shared" si="250"/>
        <v>9.840447065259422</v>
      </c>
      <c r="BQ218" s="5"/>
      <c r="BR218" s="16">
        <f t="shared" si="251"/>
        <v>9.2615685776301762E-2</v>
      </c>
      <c r="BS218" s="5">
        <f t="shared" si="252"/>
        <v>9.2615685776301762E-2</v>
      </c>
      <c r="BT218" s="5"/>
      <c r="BU218" s="13">
        <f t="shared" si="253"/>
        <v>0</v>
      </c>
      <c r="BV218" s="5">
        <f t="shared" si="254"/>
        <v>0</v>
      </c>
      <c r="BW218" s="5"/>
      <c r="BX218" s="13">
        <f t="shared" si="255"/>
        <v>9.2615685776301762E-2</v>
      </c>
      <c r="BY218" s="5"/>
      <c r="BZ218" s="16">
        <f t="shared" si="256"/>
        <v>0</v>
      </c>
      <c r="CA218" s="16"/>
      <c r="CB218" s="29">
        <f t="shared" si="257"/>
        <v>0</v>
      </c>
      <c r="CC218" s="28">
        <f t="shared" si="258"/>
        <v>13.803001183674134</v>
      </c>
      <c r="CD218" s="28"/>
      <c r="CE218" s="16">
        <f t="shared" si="259"/>
        <v>0</v>
      </c>
      <c r="CF218" s="31">
        <f t="shared" si="260"/>
        <v>121.21227455478669</v>
      </c>
      <c r="CG218" s="20"/>
      <c r="CH218" s="16">
        <f t="shared" si="261"/>
        <v>0</v>
      </c>
      <c r="CI218" s="2">
        <f t="shared" si="276"/>
        <v>0</v>
      </c>
      <c r="CJ218" s="5"/>
      <c r="CK218" s="13">
        <f t="shared" si="262"/>
        <v>9.7468353807926095E-2</v>
      </c>
      <c r="CL218" s="13"/>
      <c r="CM218" s="13">
        <f t="shared" si="277"/>
        <v>0</v>
      </c>
      <c r="CN218" s="5">
        <f t="shared" si="263"/>
        <v>0</v>
      </c>
      <c r="CO218" s="5">
        <f t="shared" si="264"/>
        <v>0</v>
      </c>
      <c r="CP218" s="5"/>
      <c r="CQ218" s="13">
        <f t="shared" si="278"/>
        <v>0</v>
      </c>
      <c r="CR218" s="5">
        <f t="shared" si="265"/>
        <v>0</v>
      </c>
      <c r="CS218" s="5">
        <f t="shared" si="266"/>
        <v>0</v>
      </c>
      <c r="CT218" s="5"/>
      <c r="CU218" t="e">
        <f>INDEX(Tilladeligt_underskud,MATCH('Afgrødemodel 1'!$AU$2,Konstanter!$A$75:$A$90,0),MATCH('Afgrødemodel 1'!M214,Konstanter!$B$73:$F$73,0))</f>
        <v>#N/A</v>
      </c>
      <c r="CV218" t="e">
        <f>INDEX(Utilladeligt_underskud,MATCH('Afgrødemodel 1'!$AU$2,Konstanter!$I$75:$I$90,0),MATCH('Afgrødemodel 1'!M214,Konstanter!$J$73:$N$73,0))</f>
        <v>#N/A</v>
      </c>
      <c r="CW218" t="e">
        <f t="shared" si="279"/>
        <v>#N/A</v>
      </c>
      <c r="CX218" t="e">
        <f t="shared" si="280"/>
        <v>#N/A</v>
      </c>
      <c r="CY218" s="8">
        <f t="shared" si="281"/>
        <v>1.1877254452133172</v>
      </c>
      <c r="CZ218" s="8">
        <f t="shared" si="282"/>
        <v>2.7531956613225077</v>
      </c>
      <c r="DA218" s="8">
        <f t="shared" si="283"/>
        <v>2.7531956613225077</v>
      </c>
    </row>
    <row r="219" spans="4:105" x14ac:dyDescent="0.2">
      <c r="D219" s="18">
        <f t="shared" si="284"/>
        <v>43396</v>
      </c>
      <c r="E219" s="18" t="str">
        <f>IF(G219=1,'Ark4'!$C$4,IF(G219=2,'Ark4'!$C$5,IF(G219=3,'Ark4'!$C$6,IF(G219=4,'Ark4'!$C$7,""))))</f>
        <v>Vinterhvede, efterår</v>
      </c>
      <c r="F219" s="8">
        <f t="shared" si="267"/>
        <v>43396</v>
      </c>
      <c r="G219" s="2">
        <f>IF(AND($D219&gt;='Ark4'!$D$4,Vandbalance!$D219&lt;='Ark4'!$E$4),1,IF(AND(Vandbalance!$D219&gt;='Ark4'!$D$5,Vandbalance!$D219&lt;='Ark4'!$E$5),2,IF(AND(Vandbalance!$D219&gt;='Ark4'!$D$6,Vandbalance!$D219&lt;='Ark4'!$E$6),3,IF(AND(Vandbalance!$D219&gt;='Ark4'!$D$7,Vandbalance!$D219&lt;='Ark4'!$E$7),4,""))))</f>
        <v>4</v>
      </c>
      <c r="H219" s="2">
        <f t="shared" si="268"/>
        <v>5</v>
      </c>
      <c r="I219" s="2">
        <f>IF(G219=1,VLOOKUP($D219,'Afgrødemodel 1'!$AA$10:$AB$405,2,FALSE),IF(G219=2,VLOOKUP($D219,'Afgrødemodel 2'!$AA$10:$AB$405,2,FALSE),IF(G219=3,VLOOKUP($D219,'Afgrødemodel 3'!$AA$10:$AB$405,2,FALSE),IF(G219=4,VLOOKUP($D219,'Afgrødemodel 4'!$AA$10:$AB$405,2,FALSE),""))))</f>
        <v>5</v>
      </c>
      <c r="J219" s="2">
        <f>IF(G219=1,VLOOKUP($D219,'Afgrødemodel 1'!$AH$10:$AJ$405,3,FALSE),IF(G219=2,VLOOKUP($D219,'Afgrødemodel 2'!$AH$10:$AJ$405,3,FALSE),IF(G219=3,VLOOKUP($D219,'Afgrødemodel 3'!$AH$10:$AJ$405,3,FALSE),IF(G219=4,VLOOKUP($D219,'Afgrødemodel 4'!$AH$10:$AJ$405,3,FALSE),0))))</f>
        <v>0</v>
      </c>
      <c r="K219" s="2">
        <f>IF(G219=1,VLOOKUP($D219,'Afgrødemodel 1'!$AQ$10:$AR$405,2,FALSE),IF(G219=2,VLOOKUP($D219,'Afgrødemodel 2'!$AQ$10:$AR$405,2,FALSE),IF(G219=3,VLOOKUP($D219,'Afgrødemodel 3'!$AQ$10:$AR$405,2,FALSE),IF(G219=4,VLOOKUP($D219,'Afgrødemodel 4'!$AQ$10:$AR$405,2,FALSE),0))))</f>
        <v>645</v>
      </c>
      <c r="L219">
        <f>IF('Afgrødemodel 1'!$BB$4=0,300,'Afgrødemodel 1'!$BB$4)</f>
        <v>300</v>
      </c>
      <c r="M219">
        <f>IF(G219=1,MIN('Afgrødemodel 1'!$AW$44,'Afgrødemodel 1'!$AW$48),IF(G219=2,MIN('Afgrødemodel 2'!$AW$44,'Afgrødemodel 2'!$AW$48),IF(G219=3,MIN('Afgrødemodel 3'!$AW$44,'Afgrødemodel 3'!$AW$48),IF(G219=4,MIN('Afgrødemodel 4'!$AW$44,'Afgrødemodel 4'!$AW$48),""))))</f>
        <v>900</v>
      </c>
      <c r="N219" s="13">
        <f t="shared" si="215"/>
        <v>14.328896812251227</v>
      </c>
      <c r="O219" s="5">
        <f t="shared" si="216"/>
        <v>10.656112671725069</v>
      </c>
      <c r="P219" s="13">
        <f t="shared" si="217"/>
        <v>24.985009483976295</v>
      </c>
      <c r="Q219" s="13">
        <f t="shared" si="218"/>
        <v>24.985009483976295</v>
      </c>
      <c r="R219" s="20"/>
      <c r="S219" s="13">
        <f t="shared" si="219"/>
        <v>13.803001183674134</v>
      </c>
      <c r="T219" s="13">
        <f t="shared" si="220"/>
        <v>24.459113855399202</v>
      </c>
      <c r="U219" s="13">
        <f t="shared" si="221"/>
        <v>24.459113855399202</v>
      </c>
      <c r="V219" s="5">
        <f t="shared" si="222"/>
        <v>24.459113855399202</v>
      </c>
      <c r="W219" s="5"/>
      <c r="X219" s="10">
        <f t="shared" si="269"/>
        <v>10</v>
      </c>
      <c r="Y219" s="12">
        <f t="shared" si="223"/>
        <v>10</v>
      </c>
      <c r="Z219" s="8">
        <f t="shared" si="224"/>
        <v>20.49103275291202</v>
      </c>
      <c r="AA219" s="13">
        <f t="shared" si="270"/>
        <v>10</v>
      </c>
      <c r="AB219" s="5">
        <f t="shared" si="225"/>
        <v>10</v>
      </c>
      <c r="AC219" s="5"/>
      <c r="AD219" s="16">
        <f t="shared" si="226"/>
        <v>2.5</v>
      </c>
      <c r="AE219" s="10">
        <f t="shared" si="271"/>
        <v>2.5</v>
      </c>
      <c r="AF219">
        <f t="shared" si="227"/>
        <v>13.156112671725069</v>
      </c>
      <c r="AG219" s="13">
        <f t="shared" si="228"/>
        <v>2.5</v>
      </c>
      <c r="AH219" s="13"/>
      <c r="AI219" s="14">
        <f t="shared" si="229"/>
        <v>125.10000000000002</v>
      </c>
      <c r="AJ219" s="4">
        <f t="shared" si="230"/>
        <v>135.45000000000002</v>
      </c>
      <c r="AK219" s="4">
        <f t="shared" si="231"/>
        <v>125.10000000000002</v>
      </c>
      <c r="AL219" s="15">
        <f t="shared" si="232"/>
        <v>123.82530398722508</v>
      </c>
      <c r="AM219" s="7">
        <f t="shared" si="233"/>
        <v>123.88607472878935</v>
      </c>
      <c r="AN219" s="7">
        <f t="shared" si="285"/>
        <v>123.82530398722508</v>
      </c>
      <c r="AO219" s="15">
        <f t="shared" si="234"/>
        <v>134.48141665895014</v>
      </c>
      <c r="AP219" s="17">
        <f t="shared" si="235"/>
        <v>134.48141665895014</v>
      </c>
      <c r="AQ219" s="15">
        <f t="shared" si="236"/>
        <v>134.48141665895014</v>
      </c>
      <c r="AR219" s="15">
        <f t="shared" si="237"/>
        <v>129.80634402390666</v>
      </c>
      <c r="AS219" s="15"/>
      <c r="AT219" s="12">
        <f t="shared" si="272"/>
        <v>45.900000000000006</v>
      </c>
      <c r="AU219" s="12">
        <f t="shared" si="238"/>
        <v>44.421500351452437</v>
      </c>
      <c r="AV219" s="12">
        <f t="shared" si="239"/>
        <v>44.421500351452437</v>
      </c>
      <c r="AW219" s="12">
        <f t="shared" si="240"/>
        <v>46.533986975655026</v>
      </c>
      <c r="AX219" s="8"/>
      <c r="AY219" s="13">
        <f>INDEX(Klima!$B$1:$E$520,MATCH(Vandbalance!$F219,Klima!$B$1:$B$520,0),MATCH(Vandbalance!$AY$11,Klima!$B$1:$E$1,0))</f>
        <v>12.35</v>
      </c>
      <c r="AZ219" s="13">
        <f t="shared" si="273"/>
        <v>-12.35</v>
      </c>
      <c r="BA219" s="13">
        <f t="shared" si="241"/>
        <v>10.656112671725069</v>
      </c>
      <c r="BC219" s="16">
        <f>INDEX(Klima!$B$1:$E$520,MATCH(Vandbalance!$F219,Klima!$B$1:$B$520,0),MATCH($BC$11,Klima!$B$1:$E$1,0))</f>
        <v>0</v>
      </c>
      <c r="BD219" s="16"/>
      <c r="BE219" s="16">
        <f t="shared" si="242"/>
        <v>0</v>
      </c>
      <c r="BF219" s="16">
        <f t="shared" si="243"/>
        <v>0</v>
      </c>
      <c r="BG219" s="16">
        <f t="shared" si="244"/>
        <v>0</v>
      </c>
      <c r="BH219" s="16">
        <f t="shared" si="245"/>
        <v>0</v>
      </c>
      <c r="BI219" s="2"/>
      <c r="BJ219" s="16">
        <f t="shared" si="246"/>
        <v>0</v>
      </c>
      <c r="BK219" s="5">
        <f t="shared" si="274"/>
        <v>10</v>
      </c>
      <c r="BL219" s="5">
        <f t="shared" si="247"/>
        <v>10</v>
      </c>
      <c r="BM219" s="5">
        <f t="shared" si="248"/>
        <v>168.90291701040258</v>
      </c>
      <c r="BN219" s="5">
        <f t="shared" si="275"/>
        <v>0</v>
      </c>
      <c r="BO219" s="5">
        <f t="shared" si="249"/>
        <v>178.90291701040258</v>
      </c>
      <c r="BP219" s="5">
        <f t="shared" si="250"/>
        <v>10</v>
      </c>
      <c r="BQ219" s="5"/>
      <c r="BR219" s="16">
        <f t="shared" si="251"/>
        <v>0</v>
      </c>
      <c r="BS219" s="5">
        <f t="shared" si="252"/>
        <v>0</v>
      </c>
      <c r="BT219" s="5"/>
      <c r="BU219" s="13">
        <f t="shared" si="253"/>
        <v>0</v>
      </c>
      <c r="BV219" s="5">
        <f t="shared" si="254"/>
        <v>0</v>
      </c>
      <c r="BW219" s="5"/>
      <c r="BX219" s="13">
        <f t="shared" si="255"/>
        <v>0</v>
      </c>
      <c r="BY219" s="5"/>
      <c r="BZ219" s="16">
        <f t="shared" si="256"/>
        <v>0</v>
      </c>
      <c r="CA219" s="16"/>
      <c r="CB219" s="29">
        <f t="shared" si="257"/>
        <v>0</v>
      </c>
      <c r="CC219" s="28">
        <f t="shared" si="258"/>
        <v>24.459113855399202</v>
      </c>
      <c r="CD219" s="28"/>
      <c r="CE219" s="16">
        <f t="shared" si="259"/>
        <v>0</v>
      </c>
      <c r="CF219" s="31">
        <f t="shared" si="260"/>
        <v>125.10000000000002</v>
      </c>
      <c r="CG219" s="20"/>
      <c r="CH219" s="16">
        <f t="shared" si="261"/>
        <v>0</v>
      </c>
      <c r="CI219" s="2">
        <f t="shared" si="276"/>
        <v>0</v>
      </c>
      <c r="CJ219" s="5"/>
      <c r="CK219" s="13">
        <f t="shared" si="262"/>
        <v>0</v>
      </c>
      <c r="CL219" s="13"/>
      <c r="CM219" s="13">
        <f t="shared" si="277"/>
        <v>4.6750726350434739</v>
      </c>
      <c r="CN219" s="5">
        <f t="shared" si="263"/>
        <v>9.3814166589501156</v>
      </c>
      <c r="CO219" s="5">
        <f t="shared" si="264"/>
        <v>4.6750726350434739</v>
      </c>
      <c r="CP219" s="5"/>
      <c r="CQ219" s="13">
        <f t="shared" si="278"/>
        <v>2.5625860108408864</v>
      </c>
      <c r="CR219" s="5">
        <f t="shared" si="265"/>
        <v>3.1965729864959087</v>
      </c>
      <c r="CS219" s="5">
        <f t="shared" si="266"/>
        <v>2.5625860108408864</v>
      </c>
      <c r="CT219" s="5"/>
      <c r="CU219" t="e">
        <f>INDEX(Tilladeligt_underskud,MATCH('Afgrødemodel 1'!$AU$2,Konstanter!$A$75:$A$90,0),MATCH('Afgrødemodel 1'!M215,Konstanter!$B$73:$F$73,0))</f>
        <v>#N/A</v>
      </c>
      <c r="CV219" t="e">
        <f>INDEX(Utilladeligt_underskud,MATCH('Afgrødemodel 1'!$AU$2,Konstanter!$I$75:$I$90,0),MATCH('Afgrødemodel 1'!M215,Konstanter!$J$73:$N$73,0))</f>
        <v>#N/A</v>
      </c>
      <c r="CW219" t="e">
        <f t="shared" si="279"/>
        <v>#N/A</v>
      </c>
      <c r="CX219" t="e">
        <f t="shared" si="280"/>
        <v>#N/A</v>
      </c>
      <c r="CY219" s="8">
        <f t="shared" si="281"/>
        <v>-4.7063440239066381</v>
      </c>
      <c r="CZ219" s="8">
        <f t="shared" si="282"/>
        <v>0</v>
      </c>
      <c r="DA219" s="8">
        <f t="shared" si="283"/>
        <v>-5.3403309995616439</v>
      </c>
    </row>
    <row r="220" spans="4:105" x14ac:dyDescent="0.2">
      <c r="D220" s="18">
        <f t="shared" si="284"/>
        <v>43397</v>
      </c>
      <c r="E220" s="18" t="str">
        <f>IF(G220=1,'Ark4'!$C$4,IF(G220=2,'Ark4'!$C$5,IF(G220=3,'Ark4'!$C$6,IF(G220=4,'Ark4'!$C$7,""))))</f>
        <v>Vinterhvede, efterår</v>
      </c>
      <c r="F220" s="8">
        <f t="shared" si="267"/>
        <v>43397</v>
      </c>
      <c r="G220" s="2">
        <f>IF(AND($D220&gt;='Ark4'!$D$4,Vandbalance!$D220&lt;='Ark4'!$E$4),1,IF(AND(Vandbalance!$D220&gt;='Ark4'!$D$5,Vandbalance!$D220&lt;='Ark4'!$E$5),2,IF(AND(Vandbalance!$D220&gt;='Ark4'!$D$6,Vandbalance!$D220&lt;='Ark4'!$E$6),3,IF(AND(Vandbalance!$D220&gt;='Ark4'!$D$7,Vandbalance!$D220&lt;='Ark4'!$E$7),4,""))))</f>
        <v>4</v>
      </c>
      <c r="H220" s="2">
        <f t="shared" si="268"/>
        <v>5</v>
      </c>
      <c r="I220" s="2">
        <f>IF(G220=1,VLOOKUP($D220,'Afgrødemodel 1'!$AA$10:$AB$405,2,FALSE),IF(G220=2,VLOOKUP($D220,'Afgrødemodel 2'!$AA$10:$AB$405,2,FALSE),IF(G220=3,VLOOKUP($D220,'Afgrødemodel 3'!$AA$10:$AB$405,2,FALSE),IF(G220=4,VLOOKUP($D220,'Afgrødemodel 4'!$AA$10:$AB$405,2,FALSE),""))))</f>
        <v>5</v>
      </c>
      <c r="J220" s="2">
        <f>IF(G220=1,VLOOKUP($D220,'Afgrødemodel 1'!$AH$10:$AJ$405,3,FALSE),IF(G220=2,VLOOKUP($D220,'Afgrødemodel 2'!$AH$10:$AJ$405,3,FALSE),IF(G220=3,VLOOKUP($D220,'Afgrødemodel 3'!$AH$10:$AJ$405,3,FALSE),IF(G220=4,VLOOKUP($D220,'Afgrødemodel 4'!$AH$10:$AJ$405,3,FALSE),0))))</f>
        <v>0</v>
      </c>
      <c r="K220" s="2">
        <f>IF(G220=1,VLOOKUP($D220,'Afgrødemodel 1'!$AQ$10:$AR$405,2,FALSE),IF(G220=2,VLOOKUP($D220,'Afgrødemodel 2'!$AQ$10:$AR$405,2,FALSE),IF(G220=3,VLOOKUP($D220,'Afgrødemodel 3'!$AQ$10:$AR$405,2,FALSE),IF(G220=4,VLOOKUP($D220,'Afgrødemodel 4'!$AQ$10:$AR$405,2,FALSE),0))))</f>
        <v>660</v>
      </c>
      <c r="L220">
        <f>IF('Afgrødemodel 1'!$BB$4=0,300,'Afgrødemodel 1'!$BB$4)</f>
        <v>300</v>
      </c>
      <c r="M220">
        <f>IF(G220=1,MIN('Afgrødemodel 1'!$AW$44,'Afgrødemodel 1'!$AW$48),IF(G220=2,MIN('Afgrødemodel 2'!$AW$44,'Afgrødemodel 2'!$AW$48),IF(G220=3,MIN('Afgrødemodel 3'!$AW$44,'Afgrødemodel 3'!$AW$48),IF(G220=4,MIN('Afgrødemodel 4'!$AW$44,'Afgrødemodel 4'!$AW$48),""))))</f>
        <v>900</v>
      </c>
      <c r="N220" s="13">
        <f t="shared" si="215"/>
        <v>24.985009483976295</v>
      </c>
      <c r="O220" s="5">
        <f t="shared" si="216"/>
        <v>0.10502128853689524</v>
      </c>
      <c r="P220" s="13">
        <f t="shared" si="217"/>
        <v>25.090030772513192</v>
      </c>
      <c r="Q220" s="13">
        <f t="shared" si="218"/>
        <v>25.090030772513192</v>
      </c>
      <c r="R220" s="20"/>
      <c r="S220" s="13">
        <f t="shared" si="219"/>
        <v>24.459113855399202</v>
      </c>
      <c r="T220" s="13">
        <f t="shared" si="220"/>
        <v>24.564135143936099</v>
      </c>
      <c r="U220" s="13">
        <f t="shared" si="221"/>
        <v>24.564135143936099</v>
      </c>
      <c r="V220" s="5">
        <f t="shared" si="222"/>
        <v>24.564135143936099</v>
      </c>
      <c r="W220" s="5"/>
      <c r="X220" s="10">
        <f t="shared" si="269"/>
        <v>10</v>
      </c>
      <c r="Y220" s="12">
        <f t="shared" si="223"/>
        <v>10</v>
      </c>
      <c r="Z220" s="8">
        <f t="shared" si="224"/>
        <v>10.11</v>
      </c>
      <c r="AA220" s="13">
        <f t="shared" si="270"/>
        <v>9.9950212885368952</v>
      </c>
      <c r="AB220" s="5">
        <f t="shared" si="225"/>
        <v>9.9950212885368952</v>
      </c>
      <c r="AC220" s="5"/>
      <c r="AD220" s="16">
        <f t="shared" si="226"/>
        <v>2.5</v>
      </c>
      <c r="AE220" s="10">
        <f t="shared" si="271"/>
        <v>2.5</v>
      </c>
      <c r="AF220">
        <f t="shared" si="227"/>
        <v>2.61</v>
      </c>
      <c r="AG220" s="13">
        <f t="shared" si="228"/>
        <v>2.4049787099729887</v>
      </c>
      <c r="AH220" s="13"/>
      <c r="AI220" s="14">
        <f t="shared" si="229"/>
        <v>127.80000000000001</v>
      </c>
      <c r="AJ220" s="4">
        <f t="shared" si="230"/>
        <v>138.60000000000002</v>
      </c>
      <c r="AK220" s="4">
        <f t="shared" si="231"/>
        <v>127.80000000000001</v>
      </c>
      <c r="AL220" s="15">
        <f t="shared" si="232"/>
        <v>132.54363737541576</v>
      </c>
      <c r="AM220" s="7">
        <f t="shared" si="233"/>
        <v>132.60791979420679</v>
      </c>
      <c r="AN220" s="7">
        <f t="shared" si="285"/>
        <v>132.54363737541576</v>
      </c>
      <c r="AO220" s="15">
        <f t="shared" si="234"/>
        <v>132.65363737541577</v>
      </c>
      <c r="AP220" s="17">
        <f t="shared" si="235"/>
        <v>132.64865866395266</v>
      </c>
      <c r="AQ220" s="15">
        <f t="shared" si="236"/>
        <v>132.64865866395266</v>
      </c>
      <c r="AR220" s="15">
        <f t="shared" si="237"/>
        <v>130.28897811416238</v>
      </c>
      <c r="AS220" s="15"/>
      <c r="AT220" s="12">
        <f t="shared" si="272"/>
        <v>43.200000000000017</v>
      </c>
      <c r="AU220" s="12">
        <f t="shared" si="238"/>
        <v>43.796693624145931</v>
      </c>
      <c r="AV220" s="12">
        <f t="shared" si="239"/>
        <v>43.796693624145945</v>
      </c>
      <c r="AW220" s="12">
        <f t="shared" si="240"/>
        <v>43.751856512468109</v>
      </c>
      <c r="AX220" s="8"/>
      <c r="AY220" s="13">
        <f>INDEX(Klima!$B$1:$E$520,MATCH(Vandbalance!$F220,Klima!$B$1:$B$520,0),MATCH(Vandbalance!$AY$11,Klima!$B$1:$E$1,0))</f>
        <v>0.11</v>
      </c>
      <c r="AZ220" s="13">
        <f t="shared" si="273"/>
        <v>-0.11</v>
      </c>
      <c r="BA220" s="13">
        <f t="shared" si="241"/>
        <v>0.11</v>
      </c>
      <c r="BC220" s="16">
        <f>INDEX(Klima!$B$1:$E$520,MATCH(Vandbalance!$F220,Klima!$B$1:$B$520,0),MATCH($BC$11,Klima!$B$1:$E$1,0))</f>
        <v>0.10000000149011599</v>
      </c>
      <c r="BD220" s="16"/>
      <c r="BE220" s="16">
        <f t="shared" si="242"/>
        <v>4.9787114631047544E-3</v>
      </c>
      <c r="BF220" s="16">
        <f t="shared" si="243"/>
        <v>9.5021290027011235E-2</v>
      </c>
      <c r="BG220" s="16">
        <f t="shared" si="244"/>
        <v>9.5021290027011235E-2</v>
      </c>
      <c r="BH220" s="16">
        <f t="shared" si="245"/>
        <v>0</v>
      </c>
      <c r="BI220" s="2"/>
      <c r="BJ220" s="16">
        <f t="shared" si="246"/>
        <v>4.9787114631047544E-3</v>
      </c>
      <c r="BK220" s="5">
        <f t="shared" si="274"/>
        <v>10.000726936992093</v>
      </c>
      <c r="BL220" s="5">
        <f t="shared" si="247"/>
        <v>10.000726936992093</v>
      </c>
      <c r="BM220" s="5">
        <f t="shared" si="248"/>
        <v>166.45033099956169</v>
      </c>
      <c r="BN220" s="5">
        <f t="shared" si="275"/>
        <v>7.2693699209219146E-4</v>
      </c>
      <c r="BO220" s="5">
        <f t="shared" si="249"/>
        <v>176.45033099956169</v>
      </c>
      <c r="BP220" s="5">
        <f t="shared" si="250"/>
        <v>10.000726936992093</v>
      </c>
      <c r="BQ220" s="5"/>
      <c r="BR220" s="16">
        <f t="shared" si="251"/>
        <v>9.5021290027011235E-2</v>
      </c>
      <c r="BS220" s="5">
        <f t="shared" si="252"/>
        <v>9.5021290027011235E-2</v>
      </c>
      <c r="BT220" s="5"/>
      <c r="BU220" s="13">
        <f t="shared" si="253"/>
        <v>0</v>
      </c>
      <c r="BV220" s="5">
        <f t="shared" si="254"/>
        <v>0</v>
      </c>
      <c r="BW220" s="5"/>
      <c r="BX220" s="13">
        <f t="shared" si="255"/>
        <v>9.5021290027011235E-2</v>
      </c>
      <c r="BY220" s="5"/>
      <c r="BZ220" s="16">
        <f t="shared" si="256"/>
        <v>0</v>
      </c>
      <c r="CA220" s="16"/>
      <c r="CB220" s="29">
        <f t="shared" si="257"/>
        <v>0</v>
      </c>
      <c r="CC220" s="28">
        <f t="shared" si="258"/>
        <v>24.564135143936099</v>
      </c>
      <c r="CD220" s="28"/>
      <c r="CE220" s="16">
        <f t="shared" si="259"/>
        <v>0</v>
      </c>
      <c r="CF220" s="31">
        <f t="shared" si="260"/>
        <v>127.80000000000001</v>
      </c>
      <c r="CG220" s="20"/>
      <c r="CH220" s="16">
        <f t="shared" si="261"/>
        <v>0</v>
      </c>
      <c r="CI220" s="2">
        <f t="shared" si="276"/>
        <v>0</v>
      </c>
      <c r="CJ220" s="5"/>
      <c r="CK220" s="13">
        <f t="shared" si="262"/>
        <v>0.10000000149011599</v>
      </c>
      <c r="CL220" s="13"/>
      <c r="CM220" s="13">
        <f t="shared" si="277"/>
        <v>2.3596805497902884</v>
      </c>
      <c r="CN220" s="5">
        <f t="shared" si="263"/>
        <v>4.8486586639526479</v>
      </c>
      <c r="CO220" s="5">
        <f t="shared" si="264"/>
        <v>2.3596805497902884</v>
      </c>
      <c r="CP220" s="5"/>
      <c r="CQ220" s="13">
        <f t="shared" si="278"/>
        <v>2.4045176614681241</v>
      </c>
      <c r="CR220" s="5">
        <f t="shared" si="265"/>
        <v>2.9563741739362186</v>
      </c>
      <c r="CS220" s="5">
        <f t="shared" si="266"/>
        <v>2.4045176614681241</v>
      </c>
      <c r="CT220" s="5"/>
      <c r="CU220" t="e">
        <f>INDEX(Tilladeligt_underskud,MATCH('Afgrødemodel 1'!$AU$2,Konstanter!$A$75:$A$90,0),MATCH('Afgrødemodel 1'!M216,Konstanter!$B$73:$F$73,0))</f>
        <v>#N/A</v>
      </c>
      <c r="CV220" t="e">
        <f>INDEX(Utilladeligt_underskud,MATCH('Afgrødemodel 1'!$AU$2,Konstanter!$I$75:$I$90,0),MATCH('Afgrødemodel 1'!M216,Konstanter!$J$73:$N$73,0))</f>
        <v>#N/A</v>
      </c>
      <c r="CW220" t="e">
        <f t="shared" si="279"/>
        <v>#N/A</v>
      </c>
      <c r="CX220" t="e">
        <f t="shared" si="280"/>
        <v>#N/A</v>
      </c>
      <c r="CY220" s="8">
        <f t="shared" si="281"/>
        <v>-2.4889781141623644</v>
      </c>
      <c r="CZ220" s="8">
        <f t="shared" si="282"/>
        <v>0</v>
      </c>
      <c r="DA220" s="8">
        <f t="shared" si="283"/>
        <v>-3.0408346266304704</v>
      </c>
    </row>
    <row r="221" spans="4:105" x14ac:dyDescent="0.2">
      <c r="D221" s="18">
        <f t="shared" si="284"/>
        <v>43398</v>
      </c>
      <c r="E221" s="18" t="str">
        <f>IF(G221=1,'Ark4'!$C$4,IF(G221=2,'Ark4'!$C$5,IF(G221=3,'Ark4'!$C$6,IF(G221=4,'Ark4'!$C$7,""))))</f>
        <v>Vinterhvede, efterår</v>
      </c>
      <c r="F221" s="8">
        <f t="shared" si="267"/>
        <v>43398</v>
      </c>
      <c r="G221" s="2">
        <f>IF(AND($D221&gt;='Ark4'!$D$4,Vandbalance!$D221&lt;='Ark4'!$E$4),1,IF(AND(Vandbalance!$D221&gt;='Ark4'!$D$5,Vandbalance!$D221&lt;='Ark4'!$E$5),2,IF(AND(Vandbalance!$D221&gt;='Ark4'!$D$6,Vandbalance!$D221&lt;='Ark4'!$E$6),3,IF(AND(Vandbalance!$D221&gt;='Ark4'!$D$7,Vandbalance!$D221&lt;='Ark4'!$E$7),4,""))))</f>
        <v>4</v>
      </c>
      <c r="H221" s="2">
        <f t="shared" si="268"/>
        <v>5</v>
      </c>
      <c r="I221" s="2">
        <f>IF(G221=1,VLOOKUP($D221,'Afgrødemodel 1'!$AA$10:$AB$405,2,FALSE),IF(G221=2,VLOOKUP($D221,'Afgrødemodel 2'!$AA$10:$AB$405,2,FALSE),IF(G221=3,VLOOKUP($D221,'Afgrødemodel 3'!$AA$10:$AB$405,2,FALSE),IF(G221=4,VLOOKUP($D221,'Afgrødemodel 4'!$AA$10:$AB$405,2,FALSE),""))))</f>
        <v>5</v>
      </c>
      <c r="J221" s="2">
        <f>IF(G221=1,VLOOKUP($D221,'Afgrødemodel 1'!$AH$10:$AJ$405,3,FALSE),IF(G221=2,VLOOKUP($D221,'Afgrødemodel 2'!$AH$10:$AJ$405,3,FALSE),IF(G221=3,VLOOKUP($D221,'Afgrødemodel 3'!$AH$10:$AJ$405,3,FALSE),IF(G221=4,VLOOKUP($D221,'Afgrødemodel 4'!$AH$10:$AJ$405,3,FALSE),0))))</f>
        <v>0</v>
      </c>
      <c r="K221" s="2">
        <f>IF(G221=1,VLOOKUP($D221,'Afgrødemodel 1'!$AQ$10:$AR$405,2,FALSE),IF(G221=2,VLOOKUP($D221,'Afgrødemodel 2'!$AQ$10:$AR$405,2,FALSE),IF(G221=3,VLOOKUP($D221,'Afgrødemodel 3'!$AQ$10:$AR$405,2,FALSE),IF(G221=4,VLOOKUP($D221,'Afgrødemodel 4'!$AQ$10:$AR$405,2,FALSE),0))))</f>
        <v>675</v>
      </c>
      <c r="L221">
        <f>IF('Afgrødemodel 1'!$BB$4=0,300,'Afgrødemodel 1'!$BB$4)</f>
        <v>300</v>
      </c>
      <c r="M221">
        <f>IF(G221=1,MIN('Afgrødemodel 1'!$AW$44,'Afgrødemodel 1'!$AW$48),IF(G221=2,MIN('Afgrødemodel 2'!$AW$44,'Afgrødemodel 2'!$AW$48),IF(G221=3,MIN('Afgrødemodel 3'!$AW$44,'Afgrødemodel 3'!$AW$48),IF(G221=4,MIN('Afgrødemodel 4'!$AW$44,'Afgrødemodel 4'!$AW$48),""))))</f>
        <v>900</v>
      </c>
      <c r="N221" s="13">
        <f t="shared" si="215"/>
        <v>25.090030772513192</v>
      </c>
      <c r="O221" s="5">
        <f t="shared" si="216"/>
        <v>0.19012604194136432</v>
      </c>
      <c r="P221" s="13">
        <f t="shared" si="217"/>
        <v>25.280156814454557</v>
      </c>
      <c r="Q221" s="13">
        <f t="shared" si="218"/>
        <v>25.280156814454557</v>
      </c>
      <c r="R221" s="20"/>
      <c r="S221" s="13">
        <f t="shared" si="219"/>
        <v>24.564135143936099</v>
      </c>
      <c r="T221" s="13">
        <f t="shared" si="220"/>
        <v>24.754261185877464</v>
      </c>
      <c r="U221" s="13">
        <f t="shared" si="221"/>
        <v>24.754261185877464</v>
      </c>
      <c r="V221" s="5">
        <f t="shared" si="222"/>
        <v>24.754261185877464</v>
      </c>
      <c r="W221" s="5"/>
      <c r="X221" s="10">
        <f t="shared" si="269"/>
        <v>10</v>
      </c>
      <c r="Y221" s="12">
        <f t="shared" si="223"/>
        <v>10</v>
      </c>
      <c r="Z221" s="8">
        <f t="shared" si="224"/>
        <v>10.189999998509883</v>
      </c>
      <c r="AA221" s="13">
        <f t="shared" si="270"/>
        <v>9.9951473319683757</v>
      </c>
      <c r="AB221" s="5">
        <f t="shared" si="225"/>
        <v>9.9951473319683757</v>
      </c>
      <c r="AC221" s="5"/>
      <c r="AD221" s="16">
        <f t="shared" si="226"/>
        <v>2.5</v>
      </c>
      <c r="AE221" s="10">
        <f t="shared" si="271"/>
        <v>2.5</v>
      </c>
      <c r="AF221">
        <f t="shared" si="227"/>
        <v>2.6949787099729887</v>
      </c>
      <c r="AG221" s="13">
        <f t="shared" si="228"/>
        <v>2.4073843142236981</v>
      </c>
      <c r="AH221" s="13"/>
      <c r="AI221" s="14">
        <f t="shared" si="229"/>
        <v>130.50000000000003</v>
      </c>
      <c r="AJ221" s="4">
        <f t="shared" si="230"/>
        <v>141.75</v>
      </c>
      <c r="AK221" s="4">
        <f t="shared" si="231"/>
        <v>130.50000000000003</v>
      </c>
      <c r="AL221" s="15">
        <f t="shared" si="232"/>
        <v>133.02346914619164</v>
      </c>
      <c r="AM221" s="7">
        <f t="shared" si="233"/>
        <v>133.04156215882779</v>
      </c>
      <c r="AN221" s="7">
        <f t="shared" si="285"/>
        <v>133.02346914619164</v>
      </c>
      <c r="AO221" s="15">
        <f t="shared" si="234"/>
        <v>133.21844785616463</v>
      </c>
      <c r="AP221" s="17">
        <f t="shared" si="235"/>
        <v>133.21359518813301</v>
      </c>
      <c r="AQ221" s="15">
        <f t="shared" si="236"/>
        <v>133.21359518813301</v>
      </c>
      <c r="AR221" s="15">
        <f t="shared" si="237"/>
        <v>131.92463747376985</v>
      </c>
      <c r="AS221" s="15"/>
      <c r="AT221" s="12">
        <f t="shared" si="272"/>
        <v>40.5</v>
      </c>
      <c r="AU221" s="12">
        <f t="shared" si="238"/>
        <v>41.017365480438841</v>
      </c>
      <c r="AV221" s="12">
        <f t="shared" si="239"/>
        <v>41.017365480438826</v>
      </c>
      <c r="AW221" s="12">
        <f t="shared" si="240"/>
        <v>40.81610655909035</v>
      </c>
      <c r="AX221" s="8"/>
      <c r="AY221" s="13">
        <f>INDEX(Klima!$B$1:$E$520,MATCH(Vandbalance!$F221,Klima!$B$1:$B$520,0),MATCH(Vandbalance!$AY$11,Klima!$B$1:$E$1,0))</f>
        <v>0.28999999999999998</v>
      </c>
      <c r="AZ221" s="13">
        <f t="shared" si="273"/>
        <v>-0.28999999999999998</v>
      </c>
      <c r="BA221" s="13">
        <f t="shared" si="241"/>
        <v>0.19497870997298866</v>
      </c>
      <c r="BC221" s="16">
        <f>INDEX(Klima!$B$1:$E$520,MATCH(Vandbalance!$F221,Klima!$B$1:$B$520,0),MATCH($BC$11,Klima!$B$1:$E$1,0))</f>
        <v>9.7468353807926095E-2</v>
      </c>
      <c r="BD221" s="16"/>
      <c r="BE221" s="16">
        <f t="shared" si="242"/>
        <v>4.8526680316243334E-3</v>
      </c>
      <c r="BF221" s="16">
        <f t="shared" si="243"/>
        <v>9.2615685776301762E-2</v>
      </c>
      <c r="BG221" s="16">
        <f t="shared" si="244"/>
        <v>9.2615685776301762E-2</v>
      </c>
      <c r="BH221" s="16">
        <f t="shared" si="245"/>
        <v>0</v>
      </c>
      <c r="BI221" s="2"/>
      <c r="BJ221" s="16">
        <f t="shared" si="246"/>
        <v>4.8526680316243334E-3</v>
      </c>
      <c r="BK221" s="5">
        <f t="shared" si="274"/>
        <v>10.000699106913181</v>
      </c>
      <c r="BL221" s="5">
        <f t="shared" si="247"/>
        <v>10.000699106913181</v>
      </c>
      <c r="BM221" s="5">
        <f t="shared" si="248"/>
        <v>164.23581333660348</v>
      </c>
      <c r="BN221" s="5">
        <f t="shared" si="275"/>
        <v>6.9910691318101476E-4</v>
      </c>
      <c r="BO221" s="5">
        <f t="shared" si="249"/>
        <v>174.23581333660348</v>
      </c>
      <c r="BP221" s="5">
        <f t="shared" si="250"/>
        <v>10.000699106913181</v>
      </c>
      <c r="BQ221" s="5"/>
      <c r="BR221" s="16">
        <f t="shared" si="251"/>
        <v>9.2615685776301762E-2</v>
      </c>
      <c r="BS221" s="5">
        <f t="shared" si="252"/>
        <v>9.2615685776301762E-2</v>
      </c>
      <c r="BT221" s="5"/>
      <c r="BU221" s="13">
        <f t="shared" si="253"/>
        <v>0</v>
      </c>
      <c r="BV221" s="5">
        <f t="shared" si="254"/>
        <v>0</v>
      </c>
      <c r="BW221" s="5"/>
      <c r="BX221" s="13">
        <f t="shared" si="255"/>
        <v>9.2615685776301762E-2</v>
      </c>
      <c r="BY221" s="5"/>
      <c r="BZ221" s="16">
        <f t="shared" si="256"/>
        <v>0</v>
      </c>
      <c r="CA221" s="16"/>
      <c r="CB221" s="29">
        <f t="shared" si="257"/>
        <v>0</v>
      </c>
      <c r="CC221" s="28">
        <f t="shared" si="258"/>
        <v>24.754261185877464</v>
      </c>
      <c r="CD221" s="28"/>
      <c r="CE221" s="16">
        <f t="shared" si="259"/>
        <v>0</v>
      </c>
      <c r="CF221" s="31">
        <f t="shared" si="260"/>
        <v>130.50000000000003</v>
      </c>
      <c r="CG221" s="20"/>
      <c r="CH221" s="16">
        <f t="shared" si="261"/>
        <v>0</v>
      </c>
      <c r="CI221" s="2">
        <f t="shared" si="276"/>
        <v>0</v>
      </c>
      <c r="CJ221" s="5"/>
      <c r="CK221" s="13">
        <f t="shared" si="262"/>
        <v>9.7468353807926095E-2</v>
      </c>
      <c r="CL221" s="13"/>
      <c r="CM221" s="13">
        <f t="shared" si="277"/>
        <v>1.2889577143631676</v>
      </c>
      <c r="CN221" s="5">
        <f t="shared" si="263"/>
        <v>2.7135951881329845</v>
      </c>
      <c r="CO221" s="5">
        <f t="shared" si="264"/>
        <v>1.2889577143631676</v>
      </c>
      <c r="CP221" s="5"/>
      <c r="CQ221" s="13">
        <f t="shared" si="278"/>
        <v>1.490216635711642</v>
      </c>
      <c r="CR221" s="5">
        <f t="shared" si="265"/>
        <v>1.8063231948019904</v>
      </c>
      <c r="CS221" s="5">
        <f t="shared" si="266"/>
        <v>1.490216635711642</v>
      </c>
      <c r="CT221" s="5"/>
      <c r="CU221" t="e">
        <f>INDEX(Tilladeligt_underskud,MATCH('Afgrødemodel 1'!$AU$2,Konstanter!$A$75:$A$90,0),MATCH('Afgrødemodel 1'!M217,Konstanter!$B$73:$F$73,0))</f>
        <v>#N/A</v>
      </c>
      <c r="CV221" t="e">
        <f>INDEX(Utilladeligt_underskud,MATCH('Afgrødemodel 1'!$AU$2,Konstanter!$I$75:$I$90,0),MATCH('Afgrødemodel 1'!M217,Konstanter!$J$73:$N$73,0))</f>
        <v>#N/A</v>
      </c>
      <c r="CW221" t="e">
        <f t="shared" si="279"/>
        <v>#N/A</v>
      </c>
      <c r="CX221" t="e">
        <f t="shared" si="280"/>
        <v>#N/A</v>
      </c>
      <c r="CY221" s="8">
        <f t="shared" si="281"/>
        <v>-1.4246374737698204</v>
      </c>
      <c r="CZ221" s="8">
        <f t="shared" si="282"/>
        <v>0</v>
      </c>
      <c r="DA221" s="8">
        <f t="shared" si="283"/>
        <v>-1.7407440328601638</v>
      </c>
    </row>
    <row r="222" spans="4:105" x14ac:dyDescent="0.2">
      <c r="D222" s="18">
        <f t="shared" si="284"/>
        <v>43399</v>
      </c>
      <c r="E222" s="18" t="str">
        <f>IF(G222=1,'Ark4'!$C$4,IF(G222=2,'Ark4'!$C$5,IF(G222=3,'Ark4'!$C$6,IF(G222=4,'Ark4'!$C$7,""))))</f>
        <v>Vinterhvede, efterår</v>
      </c>
      <c r="F222" s="8">
        <f t="shared" si="267"/>
        <v>43399</v>
      </c>
      <c r="G222" s="2">
        <f>IF(AND($D222&gt;='Ark4'!$D$4,Vandbalance!$D222&lt;='Ark4'!$E$4),1,IF(AND(Vandbalance!$D222&gt;='Ark4'!$D$5,Vandbalance!$D222&lt;='Ark4'!$E$5),2,IF(AND(Vandbalance!$D222&gt;='Ark4'!$D$6,Vandbalance!$D222&lt;='Ark4'!$E$6),3,IF(AND(Vandbalance!$D222&gt;='Ark4'!$D$7,Vandbalance!$D222&lt;='Ark4'!$E$7),4,""))))</f>
        <v>4</v>
      </c>
      <c r="H222" s="2">
        <f t="shared" si="268"/>
        <v>5</v>
      </c>
      <c r="I222" s="2">
        <f>IF(G222=1,VLOOKUP($D222,'Afgrødemodel 1'!$AA$10:$AB$405,2,FALSE),IF(G222=2,VLOOKUP($D222,'Afgrødemodel 2'!$AA$10:$AB$405,2,FALSE),IF(G222=3,VLOOKUP($D222,'Afgrødemodel 3'!$AA$10:$AB$405,2,FALSE),IF(G222=4,VLOOKUP($D222,'Afgrødemodel 4'!$AA$10:$AB$405,2,FALSE),""))))</f>
        <v>5</v>
      </c>
      <c r="J222" s="2">
        <f>IF(G222=1,VLOOKUP($D222,'Afgrødemodel 1'!$AH$10:$AJ$405,3,FALSE),IF(G222=2,VLOOKUP($D222,'Afgrødemodel 2'!$AH$10:$AJ$405,3,FALSE),IF(G222=3,VLOOKUP($D222,'Afgrødemodel 3'!$AH$10:$AJ$405,3,FALSE),IF(G222=4,VLOOKUP($D222,'Afgrødemodel 4'!$AH$10:$AJ$405,3,FALSE),0))))</f>
        <v>0</v>
      </c>
      <c r="K222" s="2">
        <f>IF(G222=1,VLOOKUP($D222,'Afgrødemodel 1'!$AQ$10:$AR$405,2,FALSE),IF(G222=2,VLOOKUP($D222,'Afgrødemodel 2'!$AQ$10:$AR$405,2,FALSE),IF(G222=3,VLOOKUP($D222,'Afgrødemodel 3'!$AQ$10:$AR$405,2,FALSE),IF(G222=4,VLOOKUP($D222,'Afgrødemodel 4'!$AQ$10:$AR$405,2,FALSE),0))))</f>
        <v>690</v>
      </c>
      <c r="L222">
        <f>IF('Afgrødemodel 1'!$BB$4=0,300,'Afgrødemodel 1'!$BB$4)</f>
        <v>300</v>
      </c>
      <c r="M222">
        <f>IF(G222=1,MIN('Afgrødemodel 1'!$AW$44,'Afgrødemodel 1'!$AW$48),IF(G222=2,MIN('Afgrødemodel 2'!$AW$44,'Afgrødemodel 2'!$AW$48),IF(G222=3,MIN('Afgrødemodel 3'!$AW$44,'Afgrødemodel 3'!$AW$48),IF(G222=4,MIN('Afgrødemodel 4'!$AW$44,'Afgrødemodel 4'!$AW$48),""))))</f>
        <v>900</v>
      </c>
      <c r="N222" s="13">
        <f t="shared" si="215"/>
        <v>25.280156814454557</v>
      </c>
      <c r="O222" s="5">
        <f t="shared" si="216"/>
        <v>4.3274268912974883</v>
      </c>
      <c r="P222" s="13">
        <f t="shared" si="217"/>
        <v>29.607583705752045</v>
      </c>
      <c r="Q222" s="13">
        <f t="shared" si="218"/>
        <v>29.607583705752045</v>
      </c>
      <c r="R222" s="20"/>
      <c r="S222" s="13">
        <f t="shared" si="219"/>
        <v>24.754261185877464</v>
      </c>
      <c r="T222" s="13">
        <f t="shared" si="220"/>
        <v>29.081688077174952</v>
      </c>
      <c r="U222" s="13">
        <f t="shared" si="221"/>
        <v>29.081688077174952</v>
      </c>
      <c r="V222" s="5">
        <f t="shared" si="222"/>
        <v>29.081688077174952</v>
      </c>
      <c r="W222" s="5"/>
      <c r="X222" s="10">
        <f t="shared" si="269"/>
        <v>10</v>
      </c>
      <c r="Y222" s="12">
        <f t="shared" si="223"/>
        <v>10</v>
      </c>
      <c r="Z222" s="8">
        <f t="shared" si="224"/>
        <v>14.332531646192074</v>
      </c>
      <c r="AA222" s="13">
        <f t="shared" si="270"/>
        <v>9.9900425770737904</v>
      </c>
      <c r="AB222" s="5">
        <f t="shared" si="225"/>
        <v>9.9900425770737904</v>
      </c>
      <c r="AC222" s="5"/>
      <c r="AD222" s="16">
        <f t="shared" si="226"/>
        <v>2.5</v>
      </c>
      <c r="AE222" s="10">
        <f t="shared" si="271"/>
        <v>2.5</v>
      </c>
      <c r="AF222">
        <f t="shared" si="227"/>
        <v>6.8373843142236979</v>
      </c>
      <c r="AG222" s="13">
        <f t="shared" si="228"/>
        <v>2.3099574199459774</v>
      </c>
      <c r="AH222" s="13"/>
      <c r="AI222" s="14">
        <f t="shared" si="229"/>
        <v>133.20000000000002</v>
      </c>
      <c r="AJ222" s="4">
        <f t="shared" si="230"/>
        <v>144.9</v>
      </c>
      <c r="AK222" s="4">
        <f t="shared" si="231"/>
        <v>133.20000000000002</v>
      </c>
      <c r="AL222" s="15">
        <f t="shared" si="232"/>
        <v>134.64571124437586</v>
      </c>
      <c r="AM222" s="7">
        <f t="shared" si="233"/>
        <v>134.65411273184785</v>
      </c>
      <c r="AN222" s="7">
        <f t="shared" si="285"/>
        <v>134.64571124437586</v>
      </c>
      <c r="AO222" s="15">
        <f t="shared" si="234"/>
        <v>138.98309555859956</v>
      </c>
      <c r="AP222" s="17">
        <f t="shared" si="235"/>
        <v>138.97313813567334</v>
      </c>
      <c r="AQ222" s="15">
        <f t="shared" si="236"/>
        <v>138.97313813567334</v>
      </c>
      <c r="AR222" s="15">
        <f t="shared" si="237"/>
        <v>136.29825079947804</v>
      </c>
      <c r="AS222" s="15"/>
      <c r="AT222" s="12">
        <f t="shared" si="272"/>
        <v>37.800000000000011</v>
      </c>
      <c r="AU222" s="12">
        <f t="shared" si="238"/>
        <v>38.095032788484339</v>
      </c>
      <c r="AV222" s="12">
        <f t="shared" si="239"/>
        <v>38.09503278848436</v>
      </c>
      <c r="AW222" s="12">
        <f t="shared" si="240"/>
        <v>38.285086953697686</v>
      </c>
      <c r="AX222" s="8"/>
      <c r="AY222" s="13">
        <f>INDEX(Klima!$B$1:$E$520,MATCH(Vandbalance!$F222,Klima!$B$1:$B$520,0),MATCH(Vandbalance!$AY$11,Klima!$B$1:$E$1,0))</f>
        <v>4.43</v>
      </c>
      <c r="AZ222" s="13">
        <f t="shared" si="273"/>
        <v>-4.43</v>
      </c>
      <c r="BA222" s="13">
        <f t="shared" si="241"/>
        <v>4.3373843142236979</v>
      </c>
      <c r="BC222" s="16">
        <f>INDEX(Klima!$B$1:$E$520,MATCH(Vandbalance!$F222,Klima!$B$1:$B$520,0),MATCH($BC$11,Klima!$B$1:$E$1,0))</f>
        <v>0.20000000298023199</v>
      </c>
      <c r="BD222" s="16"/>
      <c r="BE222" s="16">
        <f t="shared" si="242"/>
        <v>9.9574229262095089E-3</v>
      </c>
      <c r="BF222" s="16">
        <f t="shared" si="243"/>
        <v>0.19004258005402247</v>
      </c>
      <c r="BG222" s="16">
        <f t="shared" si="244"/>
        <v>0.19004258005402247</v>
      </c>
      <c r="BH222" s="16">
        <f t="shared" si="245"/>
        <v>0</v>
      </c>
      <c r="BI222" s="2"/>
      <c r="BJ222" s="16">
        <f t="shared" si="246"/>
        <v>9.9574229262095089E-3</v>
      </c>
      <c r="BK222" s="5">
        <f t="shared" si="274"/>
        <v>10.00145935753129</v>
      </c>
      <c r="BL222" s="5">
        <f t="shared" si="247"/>
        <v>10.00145935753129</v>
      </c>
      <c r="BM222" s="5">
        <f t="shared" si="248"/>
        <v>167.07812834708389</v>
      </c>
      <c r="BN222" s="5">
        <f t="shared" si="275"/>
        <v>1.4593575312907261E-3</v>
      </c>
      <c r="BO222" s="5">
        <f t="shared" si="249"/>
        <v>177.07812834708389</v>
      </c>
      <c r="BP222" s="5">
        <f t="shared" si="250"/>
        <v>10.00145935753129</v>
      </c>
      <c r="BQ222" s="5"/>
      <c r="BR222" s="16">
        <f t="shared" si="251"/>
        <v>0.19004258005402247</v>
      </c>
      <c r="BS222" s="5">
        <f t="shared" si="252"/>
        <v>0.19004258005402247</v>
      </c>
      <c r="BT222" s="5"/>
      <c r="BU222" s="13">
        <f t="shared" si="253"/>
        <v>0</v>
      </c>
      <c r="BV222" s="5">
        <f t="shared" si="254"/>
        <v>0</v>
      </c>
      <c r="BW222" s="5"/>
      <c r="BX222" s="13">
        <f t="shared" si="255"/>
        <v>0.19004258005402247</v>
      </c>
      <c r="BY222" s="5"/>
      <c r="BZ222" s="16">
        <f t="shared" si="256"/>
        <v>0</v>
      </c>
      <c r="CA222" s="16"/>
      <c r="CB222" s="29">
        <f t="shared" si="257"/>
        <v>0</v>
      </c>
      <c r="CC222" s="28">
        <f t="shared" si="258"/>
        <v>29.081688077174952</v>
      </c>
      <c r="CD222" s="28"/>
      <c r="CE222" s="16">
        <f t="shared" si="259"/>
        <v>0</v>
      </c>
      <c r="CF222" s="31">
        <f t="shared" si="260"/>
        <v>133.20000000000002</v>
      </c>
      <c r="CG222" s="20"/>
      <c r="CH222" s="16">
        <f t="shared" si="261"/>
        <v>0</v>
      </c>
      <c r="CI222" s="2">
        <f t="shared" si="276"/>
        <v>0</v>
      </c>
      <c r="CJ222" s="5"/>
      <c r="CK222" s="13">
        <f t="shared" si="262"/>
        <v>0.20000000298023199</v>
      </c>
      <c r="CL222" s="13"/>
      <c r="CM222" s="13">
        <f t="shared" si="277"/>
        <v>2.6748873361953054</v>
      </c>
      <c r="CN222" s="5">
        <f t="shared" si="263"/>
        <v>5.7731381356733209</v>
      </c>
      <c r="CO222" s="5">
        <f t="shared" si="264"/>
        <v>2.6748873361953054</v>
      </c>
      <c r="CP222" s="5"/>
      <c r="CQ222" s="13">
        <f t="shared" si="278"/>
        <v>2.4848331709819766</v>
      </c>
      <c r="CR222" s="5">
        <f t="shared" si="265"/>
        <v>2.9699201246796534</v>
      </c>
      <c r="CS222" s="5">
        <f t="shared" si="266"/>
        <v>2.4848331709819766</v>
      </c>
      <c r="CT222" s="5"/>
      <c r="CU222" t="e">
        <f>INDEX(Tilladeligt_underskud,MATCH('Afgrødemodel 1'!$AU$2,Konstanter!$A$75:$A$90,0),MATCH('Afgrødemodel 1'!M218,Konstanter!$B$73:$F$73,0))</f>
        <v>#N/A</v>
      </c>
      <c r="CV222" t="e">
        <f>INDEX(Utilladeligt_underskud,MATCH('Afgrødemodel 1'!$AU$2,Konstanter!$I$75:$I$90,0),MATCH('Afgrødemodel 1'!M218,Konstanter!$J$73:$N$73,0))</f>
        <v>#N/A</v>
      </c>
      <c r="CW222" t="e">
        <f t="shared" si="279"/>
        <v>#N/A</v>
      </c>
      <c r="CX222" t="e">
        <f t="shared" si="280"/>
        <v>#N/A</v>
      </c>
      <c r="CY222" s="8">
        <f t="shared" si="281"/>
        <v>-3.0982507994780235</v>
      </c>
      <c r="CZ222" s="8">
        <f t="shared" si="282"/>
        <v>0</v>
      </c>
      <c r="DA222" s="8">
        <f t="shared" si="283"/>
        <v>-3.583337753175698</v>
      </c>
    </row>
    <row r="223" spans="4:105" x14ac:dyDescent="0.2">
      <c r="D223" s="18">
        <f t="shared" si="284"/>
        <v>43400</v>
      </c>
      <c r="E223" s="18" t="str">
        <f>IF(G223=1,'Ark4'!$C$4,IF(G223=2,'Ark4'!$C$5,IF(G223=3,'Ark4'!$C$6,IF(G223=4,'Ark4'!$C$7,""))))</f>
        <v>Vinterhvede, efterår</v>
      </c>
      <c r="F223" s="8">
        <f t="shared" si="267"/>
        <v>43400</v>
      </c>
      <c r="G223" s="2">
        <f>IF(AND($D223&gt;='Ark4'!$D$4,Vandbalance!$D223&lt;='Ark4'!$E$4),1,IF(AND(Vandbalance!$D223&gt;='Ark4'!$D$5,Vandbalance!$D223&lt;='Ark4'!$E$5),2,IF(AND(Vandbalance!$D223&gt;='Ark4'!$D$6,Vandbalance!$D223&lt;='Ark4'!$E$6),3,IF(AND(Vandbalance!$D223&gt;='Ark4'!$D$7,Vandbalance!$D223&lt;='Ark4'!$E$7),4,""))))</f>
        <v>4</v>
      </c>
      <c r="H223" s="2">
        <f t="shared" si="268"/>
        <v>5</v>
      </c>
      <c r="I223" s="2">
        <f>IF(G223=1,VLOOKUP($D223,'Afgrødemodel 1'!$AA$10:$AB$405,2,FALSE),IF(G223=2,VLOOKUP($D223,'Afgrødemodel 2'!$AA$10:$AB$405,2,FALSE),IF(G223=3,VLOOKUP($D223,'Afgrødemodel 3'!$AA$10:$AB$405,2,FALSE),IF(G223=4,VLOOKUP($D223,'Afgrødemodel 4'!$AA$10:$AB$405,2,FALSE),""))))</f>
        <v>5</v>
      </c>
      <c r="J223" s="2">
        <f>IF(G223=1,VLOOKUP($D223,'Afgrødemodel 1'!$AH$10:$AJ$405,3,FALSE),IF(G223=2,VLOOKUP($D223,'Afgrødemodel 2'!$AH$10:$AJ$405,3,FALSE),IF(G223=3,VLOOKUP($D223,'Afgrødemodel 3'!$AH$10:$AJ$405,3,FALSE),IF(G223=4,VLOOKUP($D223,'Afgrødemodel 4'!$AH$10:$AJ$405,3,FALSE),0))))</f>
        <v>0</v>
      </c>
      <c r="K223" s="2">
        <f>IF(G223=1,VLOOKUP($D223,'Afgrødemodel 1'!$AQ$10:$AR$405,2,FALSE),IF(G223=2,VLOOKUP($D223,'Afgrødemodel 2'!$AQ$10:$AR$405,2,FALSE),IF(G223=3,VLOOKUP($D223,'Afgrødemodel 3'!$AQ$10:$AR$405,2,FALSE),IF(G223=4,VLOOKUP($D223,'Afgrødemodel 4'!$AQ$10:$AR$405,2,FALSE),0))))</f>
        <v>705</v>
      </c>
      <c r="L223">
        <f>IF('Afgrødemodel 1'!$BB$4=0,300,'Afgrødemodel 1'!$BB$4)</f>
        <v>300</v>
      </c>
      <c r="M223">
        <f>IF(G223=1,MIN('Afgrødemodel 1'!$AW$44,'Afgrødemodel 1'!$AW$48),IF(G223=2,MIN('Afgrødemodel 2'!$AW$44,'Afgrødemodel 2'!$AW$48),IF(G223=3,MIN('Afgrødemodel 3'!$AW$44,'Afgrødemodel 3'!$AW$48),IF(G223=4,MIN('Afgrødemodel 4'!$AW$44,'Afgrødemodel 4'!$AW$48),""))))</f>
        <v>900</v>
      </c>
      <c r="N223" s="13">
        <f t="shared" si="215"/>
        <v>29.607583705752045</v>
      </c>
      <c r="O223" s="5">
        <f t="shared" si="216"/>
        <v>2.6499999970197679</v>
      </c>
      <c r="P223" s="13">
        <f t="shared" si="217"/>
        <v>32.257583702771811</v>
      </c>
      <c r="Q223" s="13">
        <f t="shared" si="218"/>
        <v>32.257583702771811</v>
      </c>
      <c r="R223" s="20"/>
      <c r="S223" s="13">
        <f t="shared" si="219"/>
        <v>29.081688077174952</v>
      </c>
      <c r="T223" s="13">
        <f t="shared" si="220"/>
        <v>31.731688074194722</v>
      </c>
      <c r="U223" s="13">
        <f t="shared" si="221"/>
        <v>31.731688074194722</v>
      </c>
      <c r="V223" s="5">
        <f t="shared" si="222"/>
        <v>31.731688074194722</v>
      </c>
      <c r="W223" s="5"/>
      <c r="X223" s="10">
        <f t="shared" si="269"/>
        <v>10</v>
      </c>
      <c r="Y223" s="12">
        <f t="shared" si="223"/>
        <v>10</v>
      </c>
      <c r="Z223" s="8">
        <f t="shared" si="224"/>
        <v>12.649999997019767</v>
      </c>
      <c r="AA223" s="13">
        <f t="shared" si="270"/>
        <v>9.9900425770737904</v>
      </c>
      <c r="AB223" s="5">
        <f t="shared" si="225"/>
        <v>9.9900425770737904</v>
      </c>
      <c r="AC223" s="5"/>
      <c r="AD223" s="16">
        <f t="shared" si="226"/>
        <v>2.5</v>
      </c>
      <c r="AE223" s="10">
        <f t="shared" si="271"/>
        <v>2.5</v>
      </c>
      <c r="AF223">
        <f t="shared" si="227"/>
        <v>5.159957419945977</v>
      </c>
      <c r="AG223" s="13">
        <f t="shared" si="228"/>
        <v>2.3099574199459774</v>
      </c>
      <c r="AH223" s="13"/>
      <c r="AI223" s="14">
        <f t="shared" si="229"/>
        <v>135.9</v>
      </c>
      <c r="AJ223" s="4">
        <f t="shared" si="230"/>
        <v>148.05000000000001</v>
      </c>
      <c r="AK223" s="4">
        <f t="shared" si="231"/>
        <v>135.9</v>
      </c>
      <c r="AL223" s="15">
        <f t="shared" si="232"/>
        <v>139.0328998675993</v>
      </c>
      <c r="AM223" s="7">
        <f t="shared" si="233"/>
        <v>139.06105318054853</v>
      </c>
      <c r="AN223" s="7">
        <f t="shared" si="285"/>
        <v>139.0328998675993</v>
      </c>
      <c r="AO223" s="15">
        <f t="shared" si="234"/>
        <v>141.69285728754528</v>
      </c>
      <c r="AP223" s="17">
        <f t="shared" si="235"/>
        <v>141.68289986461906</v>
      </c>
      <c r="AQ223" s="15">
        <f t="shared" si="236"/>
        <v>141.68289986461906</v>
      </c>
      <c r="AR223" s="15">
        <f t="shared" si="237"/>
        <v>139.07095675909946</v>
      </c>
      <c r="AS223" s="15"/>
      <c r="AT223" s="12">
        <f t="shared" si="272"/>
        <v>35.100000000000023</v>
      </c>
      <c r="AU223" s="12">
        <f t="shared" si="238"/>
        <v>35.550437885576429</v>
      </c>
      <c r="AV223" s="12">
        <f t="shared" si="239"/>
        <v>35.550437885576457</v>
      </c>
      <c r="AW223" s="12">
        <f t="shared" si="240"/>
        <v>35.564461116982919</v>
      </c>
      <c r="AX223" s="8"/>
      <c r="AY223" s="13">
        <f>INDEX(Klima!$B$1:$E$520,MATCH(Vandbalance!$F223,Klima!$B$1:$B$520,0),MATCH(Vandbalance!$AY$11,Klima!$B$1:$E$1,0))</f>
        <v>2.85</v>
      </c>
      <c r="AZ223" s="13">
        <f t="shared" si="273"/>
        <v>-2.85</v>
      </c>
      <c r="BA223" s="13">
        <f t="shared" si="241"/>
        <v>2.6599574199459775</v>
      </c>
      <c r="BC223" s="16">
        <f>INDEX(Klima!$B$1:$E$520,MATCH(Vandbalance!$F223,Klima!$B$1:$B$520,0),MATCH($BC$11,Klima!$B$1:$E$1,0))</f>
        <v>0.20000000298023199</v>
      </c>
      <c r="BD223" s="16"/>
      <c r="BE223" s="16">
        <f t="shared" si="242"/>
        <v>9.9574229262095089E-3</v>
      </c>
      <c r="BF223" s="16">
        <f t="shared" si="243"/>
        <v>0.19004258005402247</v>
      </c>
      <c r="BG223" s="16">
        <f t="shared" si="244"/>
        <v>0.19004258005402247</v>
      </c>
      <c r="BH223" s="16">
        <f t="shared" si="245"/>
        <v>0</v>
      </c>
      <c r="BI223" s="2"/>
      <c r="BJ223" s="16">
        <f t="shared" si="246"/>
        <v>9.9574229262095089E-3</v>
      </c>
      <c r="BK223" s="5">
        <f t="shared" si="274"/>
        <v>10.001460800194396</v>
      </c>
      <c r="BL223" s="5">
        <f t="shared" si="247"/>
        <v>10.001460800194396</v>
      </c>
      <c r="BM223" s="5">
        <f t="shared" si="248"/>
        <v>167.24329517312171</v>
      </c>
      <c r="BN223" s="5">
        <f t="shared" si="275"/>
        <v>1.4608001943961981E-3</v>
      </c>
      <c r="BO223" s="5">
        <f t="shared" si="249"/>
        <v>177.24329517312171</v>
      </c>
      <c r="BP223" s="5">
        <f t="shared" si="250"/>
        <v>10.001460800194396</v>
      </c>
      <c r="BQ223" s="5"/>
      <c r="BR223" s="16">
        <f t="shared" si="251"/>
        <v>0.19004258005402247</v>
      </c>
      <c r="BS223" s="5">
        <f t="shared" si="252"/>
        <v>0.19004258005402247</v>
      </c>
      <c r="BT223" s="5"/>
      <c r="BU223" s="13">
        <f t="shared" si="253"/>
        <v>0</v>
      </c>
      <c r="BV223" s="5">
        <f t="shared" si="254"/>
        <v>0</v>
      </c>
      <c r="BW223" s="5"/>
      <c r="BX223" s="13">
        <f t="shared" si="255"/>
        <v>0.19004258005402247</v>
      </c>
      <c r="BY223" s="5"/>
      <c r="BZ223" s="16">
        <f t="shared" si="256"/>
        <v>0</v>
      </c>
      <c r="CA223" s="16"/>
      <c r="CB223" s="29">
        <f t="shared" si="257"/>
        <v>0</v>
      </c>
      <c r="CC223" s="28">
        <f t="shared" si="258"/>
        <v>31.731688074194722</v>
      </c>
      <c r="CD223" s="28"/>
      <c r="CE223" s="16">
        <f t="shared" si="259"/>
        <v>0</v>
      </c>
      <c r="CF223" s="31">
        <f t="shared" si="260"/>
        <v>135.9</v>
      </c>
      <c r="CG223" s="20"/>
      <c r="CH223" s="16">
        <f t="shared" si="261"/>
        <v>0</v>
      </c>
      <c r="CI223" s="2">
        <f t="shared" si="276"/>
        <v>0</v>
      </c>
      <c r="CJ223" s="5"/>
      <c r="CK223" s="13">
        <f t="shared" si="262"/>
        <v>0.20000000298023199</v>
      </c>
      <c r="CL223" s="13"/>
      <c r="CM223" s="13">
        <f t="shared" si="277"/>
        <v>2.6119431055196061</v>
      </c>
      <c r="CN223" s="5">
        <f t="shared" si="263"/>
        <v>5.7828998646190541</v>
      </c>
      <c r="CO223" s="5">
        <f t="shared" si="264"/>
        <v>2.6119431055196061</v>
      </c>
      <c r="CP223" s="5"/>
      <c r="CQ223" s="13">
        <f t="shared" si="278"/>
        <v>2.5979198741131424</v>
      </c>
      <c r="CR223" s="5">
        <f t="shared" si="265"/>
        <v>3.0623809910960418</v>
      </c>
      <c r="CS223" s="5">
        <f t="shared" si="266"/>
        <v>2.5979198741131424</v>
      </c>
      <c r="CT223" s="5"/>
      <c r="CU223" t="e">
        <f>INDEX(Tilladeligt_underskud,MATCH('Afgrødemodel 1'!$AU$2,Konstanter!$A$75:$A$90,0),MATCH('Afgrødemodel 1'!M219,Konstanter!$B$73:$F$73,0))</f>
        <v>#N/A</v>
      </c>
      <c r="CV223" t="e">
        <f>INDEX(Utilladeligt_underskud,MATCH('Afgrødemodel 1'!$AU$2,Konstanter!$I$75:$I$90,0),MATCH('Afgrødemodel 1'!M219,Konstanter!$J$73:$N$73,0))</f>
        <v>#N/A</v>
      </c>
      <c r="CW223" t="e">
        <f t="shared" si="279"/>
        <v>#N/A</v>
      </c>
      <c r="CX223" t="e">
        <f t="shared" si="280"/>
        <v>#N/A</v>
      </c>
      <c r="CY223" s="8">
        <f t="shared" si="281"/>
        <v>-3.1709567590994538</v>
      </c>
      <c r="CZ223" s="8">
        <f t="shared" si="282"/>
        <v>0</v>
      </c>
      <c r="DA223" s="8">
        <f t="shared" si="283"/>
        <v>-3.6354178760823572</v>
      </c>
    </row>
    <row r="224" spans="4:105" x14ac:dyDescent="0.2">
      <c r="D224" s="18">
        <f t="shared" si="284"/>
        <v>43401</v>
      </c>
      <c r="E224" s="18" t="str">
        <f>IF(G224=1,'Ark4'!$C$4,IF(G224=2,'Ark4'!$C$5,IF(G224=3,'Ark4'!$C$6,IF(G224=4,'Ark4'!$C$7,""))))</f>
        <v>Vinterhvede, efterår</v>
      </c>
      <c r="F224" s="8">
        <f t="shared" si="267"/>
        <v>43401</v>
      </c>
      <c r="G224" s="2">
        <f>IF(AND($D224&gt;='Ark4'!$D$4,Vandbalance!$D224&lt;='Ark4'!$E$4),1,IF(AND(Vandbalance!$D224&gt;='Ark4'!$D$5,Vandbalance!$D224&lt;='Ark4'!$E$5),2,IF(AND(Vandbalance!$D224&gt;='Ark4'!$D$6,Vandbalance!$D224&lt;='Ark4'!$E$6),3,IF(AND(Vandbalance!$D224&gt;='Ark4'!$D$7,Vandbalance!$D224&lt;='Ark4'!$E$7),4,""))))</f>
        <v>4</v>
      </c>
      <c r="H224" s="2">
        <f t="shared" si="268"/>
        <v>5</v>
      </c>
      <c r="I224" s="2">
        <f>IF(G224=1,VLOOKUP($D224,'Afgrødemodel 1'!$AA$10:$AB$405,2,FALSE),IF(G224=2,VLOOKUP($D224,'Afgrødemodel 2'!$AA$10:$AB$405,2,FALSE),IF(G224=3,VLOOKUP($D224,'Afgrødemodel 3'!$AA$10:$AB$405,2,FALSE),IF(G224=4,VLOOKUP($D224,'Afgrødemodel 4'!$AA$10:$AB$405,2,FALSE),""))))</f>
        <v>5</v>
      </c>
      <c r="J224" s="2">
        <f>IF(G224=1,VLOOKUP($D224,'Afgrødemodel 1'!$AH$10:$AJ$405,3,FALSE),IF(G224=2,VLOOKUP($D224,'Afgrødemodel 2'!$AH$10:$AJ$405,3,FALSE),IF(G224=3,VLOOKUP($D224,'Afgrødemodel 3'!$AH$10:$AJ$405,3,FALSE),IF(G224=4,VLOOKUP($D224,'Afgrødemodel 4'!$AH$10:$AJ$405,3,FALSE),0))))</f>
        <v>0</v>
      </c>
      <c r="K224" s="2">
        <f>IF(G224=1,VLOOKUP($D224,'Afgrødemodel 1'!$AQ$10:$AR$405,2,FALSE),IF(G224=2,VLOOKUP($D224,'Afgrødemodel 2'!$AQ$10:$AR$405,2,FALSE),IF(G224=3,VLOOKUP($D224,'Afgrødemodel 3'!$AQ$10:$AR$405,2,FALSE),IF(G224=4,VLOOKUP($D224,'Afgrødemodel 4'!$AQ$10:$AR$405,2,FALSE),0))))</f>
        <v>720</v>
      </c>
      <c r="L224">
        <f>IF('Afgrødemodel 1'!$BB$4=0,300,'Afgrødemodel 1'!$BB$4)</f>
        <v>300</v>
      </c>
      <c r="M224">
        <f>IF(G224=1,MIN('Afgrødemodel 1'!$AW$44,'Afgrødemodel 1'!$AW$48),IF(G224=2,MIN('Afgrødemodel 2'!$AW$44,'Afgrødemodel 2'!$AW$48),IF(G224=3,MIN('Afgrødemodel 3'!$AW$44,'Afgrødemodel 3'!$AW$48),IF(G224=4,MIN('Afgrødemodel 4'!$AW$44,'Afgrødemodel 4'!$AW$48),""))))</f>
        <v>900</v>
      </c>
      <c r="N224" s="13">
        <f t="shared" si="215"/>
        <v>32.257583702771811</v>
      </c>
      <c r="O224" s="5">
        <f t="shared" si="216"/>
        <v>2.2399999970197677</v>
      </c>
      <c r="P224" s="13">
        <f t="shared" si="217"/>
        <v>34.497583699791576</v>
      </c>
      <c r="Q224" s="13">
        <f t="shared" si="218"/>
        <v>34.497583699791576</v>
      </c>
      <c r="R224" s="20"/>
      <c r="S224" s="13">
        <f t="shared" si="219"/>
        <v>31.731688074194722</v>
      </c>
      <c r="T224" s="13">
        <f t="shared" si="220"/>
        <v>33.971688071214494</v>
      </c>
      <c r="U224" s="13">
        <f t="shared" si="221"/>
        <v>33.971688071214494</v>
      </c>
      <c r="V224" s="5">
        <f t="shared" si="222"/>
        <v>33.971688071214494</v>
      </c>
      <c r="W224" s="5"/>
      <c r="X224" s="10">
        <f t="shared" si="269"/>
        <v>10</v>
      </c>
      <c r="Y224" s="12">
        <f t="shared" si="223"/>
        <v>10</v>
      </c>
      <c r="Z224" s="8">
        <f t="shared" si="224"/>
        <v>12.239999997019767</v>
      </c>
      <c r="AA224" s="13">
        <f t="shared" si="270"/>
        <v>9.9900425770737904</v>
      </c>
      <c r="AB224" s="5">
        <f t="shared" si="225"/>
        <v>9.9900425770737904</v>
      </c>
      <c r="AC224" s="5"/>
      <c r="AD224" s="16">
        <f t="shared" si="226"/>
        <v>2.5</v>
      </c>
      <c r="AE224" s="10">
        <f t="shared" si="271"/>
        <v>2.5</v>
      </c>
      <c r="AF224">
        <f t="shared" si="227"/>
        <v>4.7499574199459769</v>
      </c>
      <c r="AG224" s="13">
        <f t="shared" si="228"/>
        <v>2.3099574199459774</v>
      </c>
      <c r="AH224" s="13"/>
      <c r="AI224" s="14">
        <f t="shared" si="229"/>
        <v>138.60000000000002</v>
      </c>
      <c r="AJ224" s="4">
        <f t="shared" si="230"/>
        <v>151.20000000000002</v>
      </c>
      <c r="AK224" s="4">
        <f t="shared" si="231"/>
        <v>138.60000000000002</v>
      </c>
      <c r="AL224" s="15">
        <f t="shared" si="232"/>
        <v>141.80668453732892</v>
      </c>
      <c r="AM224" s="7">
        <f t="shared" si="233"/>
        <v>141.83395590000873</v>
      </c>
      <c r="AN224" s="7">
        <f t="shared" si="285"/>
        <v>141.80668453732892</v>
      </c>
      <c r="AO224" s="15">
        <f t="shared" si="234"/>
        <v>144.05664195727491</v>
      </c>
      <c r="AP224" s="17">
        <f t="shared" si="235"/>
        <v>144.04668453434869</v>
      </c>
      <c r="AQ224" s="15">
        <f t="shared" si="236"/>
        <v>144.04668453434869</v>
      </c>
      <c r="AR224" s="15">
        <f t="shared" si="237"/>
        <v>141.65014333923529</v>
      </c>
      <c r="AS224" s="15"/>
      <c r="AT224" s="12">
        <f t="shared" si="272"/>
        <v>32.400000000000006</v>
      </c>
      <c r="AU224" s="12">
        <f t="shared" si="238"/>
        <v>32.828733338753459</v>
      </c>
      <c r="AV224" s="12">
        <f t="shared" si="239"/>
        <v>32.828733338753466</v>
      </c>
      <c r="AW224" s="12">
        <f t="shared" si="240"/>
        <v>32.795538434741367</v>
      </c>
      <c r="AX224" s="8"/>
      <c r="AY224" s="13">
        <f>INDEX(Klima!$B$1:$E$520,MATCH(Vandbalance!$F224,Klima!$B$1:$B$520,0),MATCH(Vandbalance!$AY$11,Klima!$B$1:$E$1,0))</f>
        <v>2.44</v>
      </c>
      <c r="AZ224" s="13">
        <f t="shared" si="273"/>
        <v>-2.44</v>
      </c>
      <c r="BA224" s="13">
        <f t="shared" si="241"/>
        <v>2.2499574199459773</v>
      </c>
      <c r="BC224" s="16">
        <f>INDEX(Klima!$B$1:$E$520,MATCH(Vandbalance!$F224,Klima!$B$1:$B$520,0),MATCH($BC$11,Klima!$B$1:$E$1,0))</f>
        <v>0.20000000298023199</v>
      </c>
      <c r="BD224" s="16"/>
      <c r="BE224" s="16">
        <f t="shared" si="242"/>
        <v>9.9574229262095089E-3</v>
      </c>
      <c r="BF224" s="16">
        <f t="shared" si="243"/>
        <v>0.19004258005402247</v>
      </c>
      <c r="BG224" s="16">
        <f t="shared" si="244"/>
        <v>0.19004258005402247</v>
      </c>
      <c r="BH224" s="16">
        <f t="shared" si="245"/>
        <v>0</v>
      </c>
      <c r="BI224" s="2"/>
      <c r="BJ224" s="16">
        <f t="shared" si="246"/>
        <v>9.9574229262095089E-3</v>
      </c>
      <c r="BK224" s="5">
        <f t="shared" si="274"/>
        <v>10.001457673914054</v>
      </c>
      <c r="BL224" s="5">
        <f t="shared" si="247"/>
        <v>10.001457673914054</v>
      </c>
      <c r="BM224" s="5">
        <f t="shared" si="248"/>
        <v>166.88537529602837</v>
      </c>
      <c r="BN224" s="5">
        <f t="shared" si="275"/>
        <v>1.4576739140541672E-3</v>
      </c>
      <c r="BO224" s="5">
        <f t="shared" si="249"/>
        <v>176.88537529602837</v>
      </c>
      <c r="BP224" s="5">
        <f t="shared" si="250"/>
        <v>10.001457673914054</v>
      </c>
      <c r="BQ224" s="5"/>
      <c r="BR224" s="16">
        <f t="shared" si="251"/>
        <v>0.19004258005402247</v>
      </c>
      <c r="BS224" s="5">
        <f t="shared" si="252"/>
        <v>0.19004258005402247</v>
      </c>
      <c r="BT224" s="5"/>
      <c r="BU224" s="13">
        <f t="shared" si="253"/>
        <v>0</v>
      </c>
      <c r="BV224" s="5">
        <f t="shared" si="254"/>
        <v>0</v>
      </c>
      <c r="BW224" s="5"/>
      <c r="BX224" s="13">
        <f t="shared" si="255"/>
        <v>0.19004258005402247</v>
      </c>
      <c r="BY224" s="5"/>
      <c r="BZ224" s="16">
        <f t="shared" si="256"/>
        <v>0</v>
      </c>
      <c r="CA224" s="16"/>
      <c r="CB224" s="29">
        <f t="shared" si="257"/>
        <v>0</v>
      </c>
      <c r="CC224" s="28">
        <f t="shared" si="258"/>
        <v>33.971688071214494</v>
      </c>
      <c r="CD224" s="28"/>
      <c r="CE224" s="16">
        <f t="shared" si="259"/>
        <v>0</v>
      </c>
      <c r="CF224" s="31">
        <f t="shared" si="260"/>
        <v>138.60000000000002</v>
      </c>
      <c r="CG224" s="20"/>
      <c r="CH224" s="16">
        <f t="shared" si="261"/>
        <v>0</v>
      </c>
      <c r="CI224" s="2">
        <f t="shared" si="276"/>
        <v>0</v>
      </c>
      <c r="CJ224" s="5"/>
      <c r="CK224" s="13">
        <f t="shared" si="262"/>
        <v>0.20000000298023199</v>
      </c>
      <c r="CL224" s="13"/>
      <c r="CM224" s="13">
        <f t="shared" si="277"/>
        <v>2.3965411951134112</v>
      </c>
      <c r="CN224" s="5">
        <f t="shared" si="263"/>
        <v>5.4466845343486625</v>
      </c>
      <c r="CO224" s="5">
        <f t="shared" si="264"/>
        <v>2.3965411951134112</v>
      </c>
      <c r="CP224" s="5"/>
      <c r="CQ224" s="13">
        <f t="shared" si="278"/>
        <v>2.4297360991255119</v>
      </c>
      <c r="CR224" s="5">
        <f t="shared" si="265"/>
        <v>2.8252745338668745</v>
      </c>
      <c r="CS224" s="5">
        <f t="shared" si="266"/>
        <v>2.4297360991255119</v>
      </c>
      <c r="CT224" s="5"/>
      <c r="CU224" t="e">
        <f>INDEX(Tilladeligt_underskud,MATCH('Afgrødemodel 1'!$AU$2,Konstanter!$A$75:$A$90,0),MATCH('Afgrødemodel 1'!M220,Konstanter!$B$73:$F$73,0))</f>
        <v>#N/A</v>
      </c>
      <c r="CV224" t="e">
        <f>INDEX(Utilladeligt_underskud,MATCH('Afgrødemodel 1'!$AU$2,Konstanter!$I$75:$I$90,0),MATCH('Afgrødemodel 1'!M220,Konstanter!$J$73:$N$73,0))</f>
        <v>#N/A</v>
      </c>
      <c r="CW224" t="e">
        <f t="shared" si="279"/>
        <v>#N/A</v>
      </c>
      <c r="CX224" t="e">
        <f t="shared" si="280"/>
        <v>#N/A</v>
      </c>
      <c r="CY224" s="8">
        <f t="shared" si="281"/>
        <v>-3.0501433392352624</v>
      </c>
      <c r="CZ224" s="8">
        <f t="shared" si="282"/>
        <v>0</v>
      </c>
      <c r="DA224" s="8">
        <f t="shared" si="283"/>
        <v>-3.4456817739766166</v>
      </c>
    </row>
    <row r="225" spans="4:105" x14ac:dyDescent="0.2">
      <c r="D225" s="18">
        <f t="shared" si="284"/>
        <v>43402</v>
      </c>
      <c r="E225" s="18" t="str">
        <f>IF(G225=1,'Ark4'!$C$4,IF(G225=2,'Ark4'!$C$5,IF(G225=3,'Ark4'!$C$6,IF(G225=4,'Ark4'!$C$7,""))))</f>
        <v>Vinterhvede, efterår</v>
      </c>
      <c r="F225" s="8">
        <f t="shared" si="267"/>
        <v>43402</v>
      </c>
      <c r="G225" s="2">
        <f>IF(AND($D225&gt;='Ark4'!$D$4,Vandbalance!$D225&lt;='Ark4'!$E$4),1,IF(AND(Vandbalance!$D225&gt;='Ark4'!$D$5,Vandbalance!$D225&lt;='Ark4'!$E$5),2,IF(AND(Vandbalance!$D225&gt;='Ark4'!$D$6,Vandbalance!$D225&lt;='Ark4'!$E$6),3,IF(AND(Vandbalance!$D225&gt;='Ark4'!$D$7,Vandbalance!$D225&lt;='Ark4'!$E$7),4,""))))</f>
        <v>4</v>
      </c>
      <c r="H225" s="2">
        <f t="shared" si="268"/>
        <v>5</v>
      </c>
      <c r="I225" s="2">
        <f>IF(G225=1,VLOOKUP($D225,'Afgrødemodel 1'!$AA$10:$AB$405,2,FALSE),IF(G225=2,VLOOKUP($D225,'Afgrødemodel 2'!$AA$10:$AB$405,2,FALSE),IF(G225=3,VLOOKUP($D225,'Afgrødemodel 3'!$AA$10:$AB$405,2,FALSE),IF(G225=4,VLOOKUP($D225,'Afgrødemodel 4'!$AA$10:$AB$405,2,FALSE),""))))</f>
        <v>5</v>
      </c>
      <c r="J225" s="2">
        <f>IF(G225=1,VLOOKUP($D225,'Afgrødemodel 1'!$AH$10:$AJ$405,3,FALSE),IF(G225=2,VLOOKUP($D225,'Afgrødemodel 2'!$AH$10:$AJ$405,3,FALSE),IF(G225=3,VLOOKUP($D225,'Afgrødemodel 3'!$AH$10:$AJ$405,3,FALSE),IF(G225=4,VLOOKUP($D225,'Afgrødemodel 4'!$AH$10:$AJ$405,3,FALSE),0))))</f>
        <v>0</v>
      </c>
      <c r="K225" s="2">
        <f>IF(G225=1,VLOOKUP($D225,'Afgrødemodel 1'!$AQ$10:$AR$405,2,FALSE),IF(G225=2,VLOOKUP($D225,'Afgrødemodel 2'!$AQ$10:$AR$405,2,FALSE),IF(G225=3,VLOOKUP($D225,'Afgrødemodel 3'!$AQ$10:$AR$405,2,FALSE),IF(G225=4,VLOOKUP($D225,'Afgrødemodel 4'!$AQ$10:$AR$405,2,FALSE),0))))</f>
        <v>735</v>
      </c>
      <c r="L225">
        <f>IF('Afgrødemodel 1'!$BB$4=0,300,'Afgrødemodel 1'!$BB$4)</f>
        <v>300</v>
      </c>
      <c r="M225">
        <f>IF(G225=1,MIN('Afgrødemodel 1'!$AW$44,'Afgrødemodel 1'!$AW$48),IF(G225=2,MIN('Afgrødemodel 2'!$AW$44,'Afgrødemodel 2'!$AW$48),IF(G225=3,MIN('Afgrødemodel 3'!$AW$44,'Afgrødemodel 3'!$AW$48),IF(G225=4,MIN('Afgrødemodel 4'!$AW$44,'Afgrødemodel 4'!$AW$48),""))))</f>
        <v>900</v>
      </c>
      <c r="N225" s="13">
        <f t="shared" si="215"/>
        <v>34.497583699791576</v>
      </c>
      <c r="O225" s="5">
        <f t="shared" si="216"/>
        <v>2.7749787084828728</v>
      </c>
      <c r="P225" s="13">
        <f t="shared" si="217"/>
        <v>37.272562408274446</v>
      </c>
      <c r="Q225" s="13">
        <f t="shared" si="218"/>
        <v>37.272562408274446</v>
      </c>
      <c r="R225" s="20"/>
      <c r="S225" s="13">
        <f t="shared" si="219"/>
        <v>33.971688071214494</v>
      </c>
      <c r="T225" s="13">
        <f t="shared" si="220"/>
        <v>36.746666779697371</v>
      </c>
      <c r="U225" s="13">
        <f t="shared" si="221"/>
        <v>36.746666779697371</v>
      </c>
      <c r="V225" s="5">
        <f t="shared" si="222"/>
        <v>36.746666779697371</v>
      </c>
      <c r="W225" s="5"/>
      <c r="X225" s="10">
        <f t="shared" si="269"/>
        <v>10</v>
      </c>
      <c r="Y225" s="12">
        <f t="shared" si="223"/>
        <v>10</v>
      </c>
      <c r="Z225" s="8">
        <f t="shared" si="224"/>
        <v>12.769999997019768</v>
      </c>
      <c r="AA225" s="13">
        <f t="shared" si="270"/>
        <v>9.9950212885368952</v>
      </c>
      <c r="AB225" s="5">
        <f t="shared" si="225"/>
        <v>9.9950212885368952</v>
      </c>
      <c r="AC225" s="5"/>
      <c r="AD225" s="16">
        <f t="shared" si="226"/>
        <v>2.5</v>
      </c>
      <c r="AE225" s="10">
        <f t="shared" si="271"/>
        <v>2.5</v>
      </c>
      <c r="AF225">
        <f t="shared" si="227"/>
        <v>5.279957419945978</v>
      </c>
      <c r="AG225" s="13">
        <f t="shared" si="228"/>
        <v>2.4049787099729887</v>
      </c>
      <c r="AH225" s="13"/>
      <c r="AI225" s="14">
        <f t="shared" si="229"/>
        <v>141.30000000000001</v>
      </c>
      <c r="AJ225" s="4">
        <f t="shared" si="230"/>
        <v>154.35000000000002</v>
      </c>
      <c r="AK225" s="4">
        <f t="shared" si="231"/>
        <v>141.30000000000001</v>
      </c>
      <c r="AL225" s="15">
        <f t="shared" si="232"/>
        <v>144.38310487546372</v>
      </c>
      <c r="AM225" s="7">
        <f t="shared" si="233"/>
        <v>144.40956171597361</v>
      </c>
      <c r="AN225" s="7">
        <f t="shared" si="285"/>
        <v>144.38310487546372</v>
      </c>
      <c r="AO225" s="15">
        <f t="shared" si="234"/>
        <v>147.1630622954097</v>
      </c>
      <c r="AP225" s="17">
        <f t="shared" si="235"/>
        <v>147.15808358394659</v>
      </c>
      <c r="AQ225" s="15">
        <f t="shared" si="236"/>
        <v>147.15808358394659</v>
      </c>
      <c r="AR225" s="15">
        <f t="shared" si="237"/>
        <v>144.64887111548947</v>
      </c>
      <c r="AS225" s="15"/>
      <c r="AT225" s="12">
        <f t="shared" si="272"/>
        <v>29.700000000000017</v>
      </c>
      <c r="AU225" s="12">
        <f t="shared" si="238"/>
        <v>30.062576898512937</v>
      </c>
      <c r="AV225" s="12">
        <f t="shared" si="239"/>
        <v>30.062576898512958</v>
      </c>
      <c r="AW225" s="12">
        <f t="shared" si="240"/>
        <v>30.068546302094507</v>
      </c>
      <c r="AX225" s="8"/>
      <c r="AY225" s="13">
        <f>INDEX(Klima!$B$1:$E$520,MATCH(Vandbalance!$F225,Klima!$B$1:$B$520,0),MATCH(Vandbalance!$AY$11,Klima!$B$1:$E$1,0))</f>
        <v>2.97</v>
      </c>
      <c r="AZ225" s="13">
        <f t="shared" si="273"/>
        <v>-2.97</v>
      </c>
      <c r="BA225" s="13">
        <f t="shared" si="241"/>
        <v>2.7799574199459776</v>
      </c>
      <c r="BC225" s="16">
        <f>INDEX(Klima!$B$1:$E$520,MATCH(Vandbalance!$F225,Klima!$B$1:$B$520,0),MATCH($BC$11,Klima!$B$1:$E$1,0))</f>
        <v>0.10000000149011599</v>
      </c>
      <c r="BD225" s="16"/>
      <c r="BE225" s="16">
        <f t="shared" si="242"/>
        <v>4.9787114631047544E-3</v>
      </c>
      <c r="BF225" s="16">
        <f t="shared" si="243"/>
        <v>9.5021290027011235E-2</v>
      </c>
      <c r="BG225" s="16">
        <f t="shared" si="244"/>
        <v>9.5021290027011235E-2</v>
      </c>
      <c r="BH225" s="16">
        <f t="shared" si="245"/>
        <v>0</v>
      </c>
      <c r="BI225" s="2"/>
      <c r="BJ225" s="16">
        <f t="shared" si="246"/>
        <v>4.9787114631047544E-3</v>
      </c>
      <c r="BK225" s="5">
        <f t="shared" si="274"/>
        <v>10.000730322988403</v>
      </c>
      <c r="BL225" s="5">
        <f t="shared" si="247"/>
        <v>10.000730322988403</v>
      </c>
      <c r="BM225" s="5">
        <f t="shared" si="248"/>
        <v>167.22563919392263</v>
      </c>
      <c r="BN225" s="5">
        <f t="shared" si="275"/>
        <v>7.3032298840333524E-4</v>
      </c>
      <c r="BO225" s="5">
        <f t="shared" si="249"/>
        <v>177.22563919392263</v>
      </c>
      <c r="BP225" s="5">
        <f t="shared" si="250"/>
        <v>10.000730322988403</v>
      </c>
      <c r="BQ225" s="5"/>
      <c r="BR225" s="16">
        <f t="shared" si="251"/>
        <v>9.5021290027011235E-2</v>
      </c>
      <c r="BS225" s="5">
        <f t="shared" si="252"/>
        <v>9.5021290027011235E-2</v>
      </c>
      <c r="BT225" s="5"/>
      <c r="BU225" s="13">
        <f t="shared" si="253"/>
        <v>0</v>
      </c>
      <c r="BV225" s="5">
        <f t="shared" si="254"/>
        <v>0</v>
      </c>
      <c r="BW225" s="5"/>
      <c r="BX225" s="13">
        <f t="shared" si="255"/>
        <v>9.5021290027011235E-2</v>
      </c>
      <c r="BY225" s="5"/>
      <c r="BZ225" s="16">
        <f t="shared" si="256"/>
        <v>0</v>
      </c>
      <c r="CA225" s="16"/>
      <c r="CB225" s="29">
        <f t="shared" si="257"/>
        <v>0</v>
      </c>
      <c r="CC225" s="28">
        <f t="shared" si="258"/>
        <v>36.746666779697371</v>
      </c>
      <c r="CD225" s="28"/>
      <c r="CE225" s="16">
        <f t="shared" si="259"/>
        <v>0</v>
      </c>
      <c r="CF225" s="31">
        <f t="shared" si="260"/>
        <v>141.30000000000001</v>
      </c>
      <c r="CG225" s="20"/>
      <c r="CH225" s="16">
        <f t="shared" si="261"/>
        <v>0</v>
      </c>
      <c r="CI225" s="2">
        <f t="shared" si="276"/>
        <v>0</v>
      </c>
      <c r="CJ225" s="5"/>
      <c r="CK225" s="13">
        <f t="shared" si="262"/>
        <v>0.10000000149011599</v>
      </c>
      <c r="CL225" s="13"/>
      <c r="CM225" s="13">
        <f t="shared" si="277"/>
        <v>2.5092124684571186</v>
      </c>
      <c r="CN225" s="5">
        <f t="shared" si="263"/>
        <v>5.8580835839465806</v>
      </c>
      <c r="CO225" s="5">
        <f t="shared" si="264"/>
        <v>2.5092124684571186</v>
      </c>
      <c r="CP225" s="5"/>
      <c r="CQ225" s="13">
        <f t="shared" si="278"/>
        <v>2.5032430648755715</v>
      </c>
      <c r="CR225" s="5">
        <f t="shared" si="265"/>
        <v>2.8717893669700629</v>
      </c>
      <c r="CS225" s="5">
        <f t="shared" si="266"/>
        <v>2.5032430648755715</v>
      </c>
      <c r="CT225" s="5"/>
      <c r="CU225" t="e">
        <f>INDEX(Tilladeligt_underskud,MATCH('Afgrødemodel 1'!$AU$2,Konstanter!$A$75:$A$90,0),MATCH('Afgrødemodel 1'!M221,Konstanter!$B$73:$F$73,0))</f>
        <v>#N/A</v>
      </c>
      <c r="CV225" t="e">
        <f>INDEX(Utilladeligt_underskud,MATCH('Afgrødemodel 1'!$AU$2,Konstanter!$I$75:$I$90,0),MATCH('Afgrødemodel 1'!M221,Konstanter!$J$73:$N$73,0))</f>
        <v>#N/A</v>
      </c>
      <c r="CW225" t="e">
        <f t="shared" si="279"/>
        <v>#N/A</v>
      </c>
      <c r="CX225" t="e">
        <f t="shared" si="280"/>
        <v>#N/A</v>
      </c>
      <c r="CY225" s="8">
        <f t="shared" si="281"/>
        <v>-3.3488711154894588</v>
      </c>
      <c r="CZ225" s="8">
        <f t="shared" si="282"/>
        <v>0</v>
      </c>
      <c r="DA225" s="8">
        <f t="shared" si="283"/>
        <v>-3.7174174175839596</v>
      </c>
    </row>
    <row r="226" spans="4:105" x14ac:dyDescent="0.2">
      <c r="D226" s="18">
        <f t="shared" si="284"/>
        <v>43403</v>
      </c>
      <c r="E226" s="18" t="str">
        <f>IF(G226=1,'Ark4'!$C$4,IF(G226=2,'Ark4'!$C$5,IF(G226=3,'Ark4'!$C$6,IF(G226=4,'Ark4'!$C$7,""))))</f>
        <v>Vinterhvede, efterår</v>
      </c>
      <c r="F226" s="8">
        <f t="shared" si="267"/>
        <v>43403</v>
      </c>
      <c r="G226" s="2">
        <f>IF(AND($D226&gt;='Ark4'!$D$4,Vandbalance!$D226&lt;='Ark4'!$E$4),1,IF(AND(Vandbalance!$D226&gt;='Ark4'!$D$5,Vandbalance!$D226&lt;='Ark4'!$E$5),2,IF(AND(Vandbalance!$D226&gt;='Ark4'!$D$6,Vandbalance!$D226&lt;='Ark4'!$E$6),3,IF(AND(Vandbalance!$D226&gt;='Ark4'!$D$7,Vandbalance!$D226&lt;='Ark4'!$E$7),4,""))))</f>
        <v>4</v>
      </c>
      <c r="H226" s="2">
        <f t="shared" si="268"/>
        <v>5</v>
      </c>
      <c r="I226" s="2">
        <f>IF(G226=1,VLOOKUP($D226,'Afgrødemodel 1'!$AA$10:$AB$405,2,FALSE),IF(G226=2,VLOOKUP($D226,'Afgrødemodel 2'!$AA$10:$AB$405,2,FALSE),IF(G226=3,VLOOKUP($D226,'Afgrødemodel 3'!$AA$10:$AB$405,2,FALSE),IF(G226=4,VLOOKUP($D226,'Afgrødemodel 4'!$AA$10:$AB$405,2,FALSE),""))))</f>
        <v>5</v>
      </c>
      <c r="J226" s="2">
        <f>IF(G226=1,VLOOKUP($D226,'Afgrødemodel 1'!$AH$10:$AJ$405,3,FALSE),IF(G226=2,VLOOKUP($D226,'Afgrødemodel 2'!$AH$10:$AJ$405,3,FALSE),IF(G226=3,VLOOKUP($D226,'Afgrødemodel 3'!$AH$10:$AJ$405,3,FALSE),IF(G226=4,VLOOKUP($D226,'Afgrødemodel 4'!$AH$10:$AJ$405,3,FALSE),0))))</f>
        <v>0</v>
      </c>
      <c r="K226" s="2">
        <f>IF(G226=1,VLOOKUP($D226,'Afgrødemodel 1'!$AQ$10:$AR$405,2,FALSE),IF(G226=2,VLOOKUP($D226,'Afgrødemodel 2'!$AQ$10:$AR$405,2,FALSE),IF(G226=3,VLOOKUP($D226,'Afgrødemodel 3'!$AQ$10:$AR$405,2,FALSE),IF(G226=4,VLOOKUP($D226,'Afgrødemodel 4'!$AQ$10:$AR$405,2,FALSE),0))))</f>
        <v>750</v>
      </c>
      <c r="L226">
        <f>IF('Afgrødemodel 1'!$BB$4=0,300,'Afgrødemodel 1'!$BB$4)</f>
        <v>300</v>
      </c>
      <c r="M226">
        <f>IF(G226=1,MIN('Afgrødemodel 1'!$AW$44,'Afgrødemodel 1'!$AW$48),IF(G226=2,MIN('Afgrødemodel 2'!$AW$44,'Afgrødemodel 2'!$AW$48),IF(G226=3,MIN('Afgrødemodel 3'!$AW$44,'Afgrødemodel 3'!$AW$48),IF(G226=4,MIN('Afgrødemodel 4'!$AW$44,'Afgrødemodel 4'!$AW$48),""))))</f>
        <v>900</v>
      </c>
      <c r="N226" s="13">
        <f t="shared" si="215"/>
        <v>37.272562408274446</v>
      </c>
      <c r="O226" s="5">
        <f t="shared" si="216"/>
        <v>6.2350212870467789</v>
      </c>
      <c r="P226" s="13">
        <f t="shared" si="217"/>
        <v>43.507583695321223</v>
      </c>
      <c r="Q226" s="13">
        <f t="shared" si="218"/>
        <v>43.507583695321223</v>
      </c>
      <c r="R226" s="20"/>
      <c r="S226" s="13">
        <f t="shared" si="219"/>
        <v>36.746666779697371</v>
      </c>
      <c r="T226" s="13">
        <f t="shared" si="220"/>
        <v>42.981688066744155</v>
      </c>
      <c r="U226" s="13">
        <f t="shared" si="221"/>
        <v>42.981688066744155</v>
      </c>
      <c r="V226" s="5">
        <f t="shared" si="222"/>
        <v>42.981688066744155</v>
      </c>
      <c r="W226" s="5"/>
      <c r="X226" s="10">
        <f t="shared" si="269"/>
        <v>10</v>
      </c>
      <c r="Y226" s="12">
        <f t="shared" si="223"/>
        <v>10</v>
      </c>
      <c r="Z226" s="8">
        <f t="shared" si="224"/>
        <v>16.239999998509884</v>
      </c>
      <c r="AA226" s="13">
        <f t="shared" si="270"/>
        <v>9.9900425770737904</v>
      </c>
      <c r="AB226" s="5">
        <f t="shared" si="225"/>
        <v>9.9900425770737904</v>
      </c>
      <c r="AC226" s="5"/>
      <c r="AD226" s="16">
        <f t="shared" si="226"/>
        <v>2.5</v>
      </c>
      <c r="AE226" s="10">
        <f t="shared" si="271"/>
        <v>2.5</v>
      </c>
      <c r="AF226">
        <f t="shared" si="227"/>
        <v>8.7449787099729885</v>
      </c>
      <c r="AG226" s="13">
        <f t="shared" si="228"/>
        <v>2.3099574199459774</v>
      </c>
      <c r="AH226" s="13"/>
      <c r="AI226" s="14">
        <f t="shared" si="229"/>
        <v>144.00000000000003</v>
      </c>
      <c r="AJ226" s="4">
        <f t="shared" si="230"/>
        <v>157.50000000000003</v>
      </c>
      <c r="AK226" s="4">
        <f t="shared" si="231"/>
        <v>144.00000000000003</v>
      </c>
      <c r="AL226" s="15">
        <f t="shared" si="232"/>
        <v>147.38237532477081</v>
      </c>
      <c r="AM226" s="7">
        <f t="shared" si="233"/>
        <v>147.41286228330139</v>
      </c>
      <c r="AN226" s="7">
        <f t="shared" si="285"/>
        <v>147.38237532477081</v>
      </c>
      <c r="AO226" s="15">
        <f t="shared" si="234"/>
        <v>153.6273540347438</v>
      </c>
      <c r="AP226" s="17">
        <f t="shared" si="235"/>
        <v>153.61739661181758</v>
      </c>
      <c r="AQ226" s="15">
        <f t="shared" si="236"/>
        <v>153.61739661181758</v>
      </c>
      <c r="AR226" s="15">
        <f t="shared" si="237"/>
        <v>149.61014802356027</v>
      </c>
      <c r="AS226" s="15"/>
      <c r="AT226" s="12">
        <f t="shared" si="272"/>
        <v>27</v>
      </c>
      <c r="AU226" s="12">
        <f t="shared" si="238"/>
        <v>27.335042092813172</v>
      </c>
      <c r="AV226" s="12">
        <f t="shared" si="239"/>
        <v>27.335042092813183</v>
      </c>
      <c r="AW226" s="12">
        <f t="shared" si="240"/>
        <v>27.506600579458226</v>
      </c>
      <c r="AX226" s="8"/>
      <c r="AY226" s="13">
        <f>INDEX(Klima!$B$1:$E$520,MATCH(Vandbalance!$F226,Klima!$B$1:$B$520,0),MATCH(Vandbalance!$AY$11,Klima!$B$1:$E$1,0))</f>
        <v>6.34</v>
      </c>
      <c r="AZ226" s="13">
        <f t="shared" si="273"/>
        <v>-6.34</v>
      </c>
      <c r="BA226" s="13">
        <f t="shared" si="241"/>
        <v>6.2449787099729885</v>
      </c>
      <c r="BC226" s="16">
        <f>INDEX(Klima!$B$1:$E$520,MATCH(Vandbalance!$F226,Klima!$B$1:$B$520,0),MATCH($BC$11,Klima!$B$1:$E$1,0))</f>
        <v>0.20000000298023199</v>
      </c>
      <c r="BD226" s="16"/>
      <c r="BE226" s="16">
        <f t="shared" si="242"/>
        <v>9.9574229262095089E-3</v>
      </c>
      <c r="BF226" s="16">
        <f t="shared" si="243"/>
        <v>0.19004258005402247</v>
      </c>
      <c r="BG226" s="16">
        <f t="shared" si="244"/>
        <v>0.19004258005402247</v>
      </c>
      <c r="BH226" s="16">
        <f t="shared" si="245"/>
        <v>0</v>
      </c>
      <c r="BI226" s="2"/>
      <c r="BJ226" s="16">
        <f t="shared" si="246"/>
        <v>9.9574229262095089E-3</v>
      </c>
      <c r="BK226" s="5">
        <f t="shared" si="274"/>
        <v>10.001493284984843</v>
      </c>
      <c r="BL226" s="5">
        <f t="shared" si="247"/>
        <v>10.001493284984843</v>
      </c>
      <c r="BM226" s="5">
        <f t="shared" si="248"/>
        <v>170.96239612755699</v>
      </c>
      <c r="BN226" s="5">
        <f t="shared" si="275"/>
        <v>1.4932849848423224E-3</v>
      </c>
      <c r="BO226" s="5">
        <f t="shared" si="249"/>
        <v>180.96239612755699</v>
      </c>
      <c r="BP226" s="5">
        <f t="shared" si="250"/>
        <v>10.001493284984843</v>
      </c>
      <c r="BQ226" s="5"/>
      <c r="BR226" s="16">
        <f t="shared" si="251"/>
        <v>0.19004258005402247</v>
      </c>
      <c r="BS226" s="5">
        <f t="shared" si="252"/>
        <v>0.19004258005402247</v>
      </c>
      <c r="BT226" s="5"/>
      <c r="BU226" s="13">
        <f t="shared" si="253"/>
        <v>0</v>
      </c>
      <c r="BV226" s="5">
        <f t="shared" si="254"/>
        <v>0</v>
      </c>
      <c r="BW226" s="5"/>
      <c r="BX226" s="13">
        <f t="shared" si="255"/>
        <v>0.19004258005402247</v>
      </c>
      <c r="BY226" s="5"/>
      <c r="BZ226" s="16">
        <f t="shared" si="256"/>
        <v>0</v>
      </c>
      <c r="CA226" s="16"/>
      <c r="CB226" s="29">
        <f t="shared" si="257"/>
        <v>0</v>
      </c>
      <c r="CC226" s="28">
        <f t="shared" si="258"/>
        <v>42.981688066744155</v>
      </c>
      <c r="CD226" s="28"/>
      <c r="CE226" s="16">
        <f t="shared" si="259"/>
        <v>0</v>
      </c>
      <c r="CF226" s="31">
        <f t="shared" si="260"/>
        <v>144.00000000000003</v>
      </c>
      <c r="CG226" s="20"/>
      <c r="CH226" s="16">
        <f t="shared" si="261"/>
        <v>0</v>
      </c>
      <c r="CI226" s="2">
        <f t="shared" si="276"/>
        <v>0</v>
      </c>
      <c r="CJ226" s="5"/>
      <c r="CK226" s="13">
        <f t="shared" si="262"/>
        <v>0.20000000298023199</v>
      </c>
      <c r="CL226" s="13"/>
      <c r="CM226" s="13">
        <f t="shared" si="277"/>
        <v>4.0072485882573137</v>
      </c>
      <c r="CN226" s="5">
        <f t="shared" si="263"/>
        <v>9.6173966118175542</v>
      </c>
      <c r="CO226" s="5">
        <f t="shared" si="264"/>
        <v>4.0072485882573137</v>
      </c>
      <c r="CP226" s="5"/>
      <c r="CQ226" s="13">
        <f t="shared" si="278"/>
        <v>3.8356901016122698</v>
      </c>
      <c r="CR226" s="5">
        <f t="shared" si="265"/>
        <v>4.3422906810704944</v>
      </c>
      <c r="CS226" s="5">
        <f t="shared" si="266"/>
        <v>3.8356901016122698</v>
      </c>
      <c r="CT226" s="5"/>
      <c r="CU226" t="e">
        <f>INDEX(Tilladeligt_underskud,MATCH('Afgrødemodel 1'!$AU$2,Konstanter!$A$75:$A$90,0),MATCH('Afgrødemodel 1'!M222,Konstanter!$B$73:$F$73,0))</f>
        <v>#N/A</v>
      </c>
      <c r="CV226" t="e">
        <f>INDEX(Utilladeligt_underskud,MATCH('Afgrødemodel 1'!$AU$2,Konstanter!$I$75:$I$90,0),MATCH('Afgrødemodel 1'!M222,Konstanter!$J$73:$N$73,0))</f>
        <v>#N/A</v>
      </c>
      <c r="CW226" t="e">
        <f t="shared" si="279"/>
        <v>#N/A</v>
      </c>
      <c r="CX226" t="e">
        <f t="shared" si="280"/>
        <v>#N/A</v>
      </c>
      <c r="CY226" s="8">
        <f t="shared" si="281"/>
        <v>-5.6101480235602423</v>
      </c>
      <c r="CZ226" s="8">
        <f t="shared" si="282"/>
        <v>0</v>
      </c>
      <c r="DA226" s="8">
        <f t="shared" si="283"/>
        <v>-6.1167486030184648</v>
      </c>
    </row>
    <row r="227" spans="4:105" x14ac:dyDescent="0.2">
      <c r="D227" s="18">
        <f t="shared" si="284"/>
        <v>43404</v>
      </c>
      <c r="E227" s="18" t="str">
        <f>IF(G227=1,'Ark4'!$C$4,IF(G227=2,'Ark4'!$C$5,IF(G227=3,'Ark4'!$C$6,IF(G227=4,'Ark4'!$C$7,""))))</f>
        <v>Vinterhvede, efterår</v>
      </c>
      <c r="F227" s="8">
        <f t="shared" si="267"/>
        <v>43404</v>
      </c>
      <c r="G227" s="2">
        <f>IF(AND($D227&gt;='Ark4'!$D$4,Vandbalance!$D227&lt;='Ark4'!$E$4),1,IF(AND(Vandbalance!$D227&gt;='Ark4'!$D$5,Vandbalance!$D227&lt;='Ark4'!$E$5),2,IF(AND(Vandbalance!$D227&gt;='Ark4'!$D$6,Vandbalance!$D227&lt;='Ark4'!$E$6),3,IF(AND(Vandbalance!$D227&gt;='Ark4'!$D$7,Vandbalance!$D227&lt;='Ark4'!$E$7),4,""))))</f>
        <v>4</v>
      </c>
      <c r="H227" s="2">
        <f t="shared" si="268"/>
        <v>0.5</v>
      </c>
      <c r="I227" s="2">
        <f>IF(G227=1,VLOOKUP($D227,'Afgrødemodel 1'!$AA$10:$AB$405,2,FALSE),IF(G227=2,VLOOKUP($D227,'Afgrødemodel 2'!$AA$10:$AB$405,2,FALSE),IF(G227=3,VLOOKUP($D227,'Afgrødemodel 3'!$AA$10:$AB$405,2,FALSE),IF(G227=4,VLOOKUP($D227,'Afgrødemodel 4'!$AA$10:$AB$405,2,FALSE),""))))</f>
        <v>0.5</v>
      </c>
      <c r="J227" s="2">
        <f>IF(G227=1,VLOOKUP($D227,'Afgrødemodel 1'!$AH$10:$AJ$405,3,FALSE),IF(G227=2,VLOOKUP($D227,'Afgrødemodel 2'!$AH$10:$AJ$405,3,FALSE),IF(G227=3,VLOOKUP($D227,'Afgrødemodel 3'!$AH$10:$AJ$405,3,FALSE),IF(G227=4,VLOOKUP($D227,'Afgrødemodel 4'!$AH$10:$AJ$405,3,FALSE),0))))</f>
        <v>0</v>
      </c>
      <c r="K227" s="2">
        <f>IF(G227=1,VLOOKUP($D227,'Afgrødemodel 1'!$AQ$10:$AR$405,2,FALSE),IF(G227=2,VLOOKUP($D227,'Afgrødemodel 2'!$AQ$10:$AR$405,2,FALSE),IF(G227=3,VLOOKUP($D227,'Afgrødemodel 3'!$AQ$10:$AR$405,2,FALSE),IF(G227=4,VLOOKUP($D227,'Afgrødemodel 4'!$AQ$10:$AR$405,2,FALSE),0))))</f>
        <v>200</v>
      </c>
      <c r="L227">
        <f>IF('Afgrødemodel 1'!$BB$4=0,300,'Afgrødemodel 1'!$BB$4)</f>
        <v>300</v>
      </c>
      <c r="M227">
        <f>IF(G227=1,MIN('Afgrødemodel 1'!$AW$44,'Afgrødemodel 1'!$AW$48),IF(G227=2,MIN('Afgrødemodel 2'!$AW$44,'Afgrødemodel 2'!$AW$48),IF(G227=3,MIN('Afgrødemodel 3'!$AW$44,'Afgrødemodel 3'!$AW$48),IF(G227=4,MIN('Afgrødemodel 4'!$AW$44,'Afgrødemodel 4'!$AW$48),""))))</f>
        <v>900</v>
      </c>
      <c r="N227" s="13">
        <f t="shared" si="215"/>
        <v>42.000000000000007</v>
      </c>
      <c r="O227" s="5">
        <f t="shared" si="216"/>
        <v>2.5358755900004559</v>
      </c>
      <c r="P227" s="13">
        <f t="shared" si="217"/>
        <v>42.000000000000007</v>
      </c>
      <c r="Q227" s="13">
        <f t="shared" si="218"/>
        <v>42.000000000000007</v>
      </c>
      <c r="R227" s="20"/>
      <c r="S227" s="13">
        <f t="shared" si="219"/>
        <v>41.492327210012085</v>
      </c>
      <c r="T227" s="13">
        <f t="shared" si="220"/>
        <v>44.028202800012544</v>
      </c>
      <c r="U227" s="13">
        <f t="shared" si="221"/>
        <v>44.028202800012544</v>
      </c>
      <c r="V227" s="5">
        <f t="shared" si="222"/>
        <v>44.028202800012544</v>
      </c>
      <c r="W227" s="5"/>
      <c r="X227" s="10">
        <f t="shared" si="269"/>
        <v>10</v>
      </c>
      <c r="Y227" s="12">
        <f t="shared" si="223"/>
        <v>10</v>
      </c>
      <c r="Z227" s="8">
        <f t="shared" si="224"/>
        <v>12.599999997019768</v>
      </c>
      <c r="AA227" s="13">
        <f t="shared" si="270"/>
        <v>9.9259181700544783</v>
      </c>
      <c r="AB227" s="5">
        <f t="shared" si="225"/>
        <v>9.9259181700544783</v>
      </c>
      <c r="AC227" s="5"/>
      <c r="AD227" s="16">
        <f t="shared" si="226"/>
        <v>0.25</v>
      </c>
      <c r="AE227" s="10">
        <f t="shared" si="271"/>
        <v>0.25</v>
      </c>
      <c r="AF227">
        <f t="shared" si="227"/>
        <v>2.8599574199459772</v>
      </c>
      <c r="AG227" s="13">
        <f t="shared" si="228"/>
        <v>0.22408182845540517</v>
      </c>
      <c r="AH227" s="13"/>
      <c r="AI227" s="14">
        <f t="shared" si="229"/>
        <v>42.000000000000007</v>
      </c>
      <c r="AJ227" s="4">
        <f t="shared" si="230"/>
        <v>42.000000000000007</v>
      </c>
      <c r="AK227" s="4">
        <f t="shared" si="231"/>
        <v>45</v>
      </c>
      <c r="AL227" s="15">
        <f t="shared" si="232"/>
        <v>43.636293173538391</v>
      </c>
      <c r="AM227" s="7">
        <f t="shared" si="233"/>
        <v>43.636293173538391</v>
      </c>
      <c r="AN227" s="7">
        <f t="shared" si="285"/>
        <v>45.696323612273616</v>
      </c>
      <c r="AO227" s="15">
        <f t="shared" si="234"/>
        <v>46.246250593484369</v>
      </c>
      <c r="AP227" s="17">
        <f t="shared" si="235"/>
        <v>46.172168763538849</v>
      </c>
      <c r="AQ227" s="15">
        <f t="shared" si="236"/>
        <v>46.172168763538849</v>
      </c>
      <c r="AR227" s="15">
        <f t="shared" si="237"/>
        <v>42.649004029883827</v>
      </c>
      <c r="AS227" s="15"/>
      <c r="AT227" s="12">
        <f t="shared" si="272"/>
        <v>129.00000000000003</v>
      </c>
      <c r="AU227" s="12">
        <f t="shared" si="238"/>
        <v>133.48045542948012</v>
      </c>
      <c r="AV227" s="12">
        <f t="shared" si="239"/>
        <v>133.48045542948012</v>
      </c>
      <c r="AW227" s="12">
        <f t="shared" si="240"/>
        <v>133.35752653326247</v>
      </c>
      <c r="AX227" s="8"/>
      <c r="AY227" s="13">
        <f>INDEX(Klima!$B$1:$E$520,MATCH(Vandbalance!$F227,Klima!$B$1:$B$520,0),MATCH(Vandbalance!$AY$11,Klima!$B$1:$E$1,0))</f>
        <v>0.55000000000000004</v>
      </c>
      <c r="AZ227" s="13">
        <f t="shared" si="273"/>
        <v>-0.55000000000000004</v>
      </c>
      <c r="BA227" s="13">
        <f t="shared" si="241"/>
        <v>2.6099574199459772</v>
      </c>
      <c r="BC227" s="16">
        <f>INDEX(Klima!$B$1:$E$520,MATCH(Vandbalance!$F227,Klima!$B$1:$B$520,0),MATCH($BC$11,Klima!$B$1:$E$1,0))</f>
        <v>0.10000000149011599</v>
      </c>
      <c r="BD227" s="16"/>
      <c r="BE227" s="16">
        <f t="shared" si="242"/>
        <v>7.4081829945521177E-2</v>
      </c>
      <c r="BF227" s="16">
        <f t="shared" si="243"/>
        <v>2.5918171544594821E-2</v>
      </c>
      <c r="BG227" s="16">
        <f t="shared" si="244"/>
        <v>2.5918171544594821E-2</v>
      </c>
      <c r="BH227" s="16">
        <f t="shared" si="245"/>
        <v>0</v>
      </c>
      <c r="BI227" s="2"/>
      <c r="BJ227" s="16">
        <f t="shared" si="246"/>
        <v>7.4081829945521177E-2</v>
      </c>
      <c r="BK227" s="5">
        <f t="shared" si="274"/>
        <v>10.0110295306779</v>
      </c>
      <c r="BL227" s="5">
        <f t="shared" si="247"/>
        <v>10.0110295306779</v>
      </c>
      <c r="BM227" s="5">
        <f t="shared" si="248"/>
        <v>169.72670602296449</v>
      </c>
      <c r="BN227" s="5">
        <f t="shared" si="275"/>
        <v>1.1029530677900629E-2</v>
      </c>
      <c r="BO227" s="5">
        <f t="shared" si="249"/>
        <v>179.72670602296449</v>
      </c>
      <c r="BP227" s="5">
        <f t="shared" si="250"/>
        <v>10.0110295306779</v>
      </c>
      <c r="BQ227" s="5"/>
      <c r="BR227" s="16">
        <f t="shared" si="251"/>
        <v>2.5918171544594821E-2</v>
      </c>
      <c r="BS227" s="5">
        <f t="shared" si="252"/>
        <v>2.5918171544594821E-2</v>
      </c>
      <c r="BT227" s="5"/>
      <c r="BU227" s="13">
        <f t="shared" si="253"/>
        <v>0</v>
      </c>
      <c r="BV227" s="5">
        <f t="shared" si="254"/>
        <v>0</v>
      </c>
      <c r="BW227" s="5"/>
      <c r="BX227" s="13">
        <f t="shared" si="255"/>
        <v>2.5918171544594821E-2</v>
      </c>
      <c r="BY227" s="5"/>
      <c r="BZ227" s="16">
        <f t="shared" si="256"/>
        <v>0</v>
      </c>
      <c r="CA227" s="16"/>
      <c r="CB227" s="29">
        <f t="shared" si="257"/>
        <v>0</v>
      </c>
      <c r="CC227" s="28">
        <f t="shared" si="258"/>
        <v>42.000000000000007</v>
      </c>
      <c r="CD227" s="28"/>
      <c r="CE227" s="16">
        <f t="shared" si="259"/>
        <v>0</v>
      </c>
      <c r="CF227" s="31">
        <f t="shared" si="260"/>
        <v>42.000000000000007</v>
      </c>
      <c r="CG227" s="20"/>
      <c r="CH227" s="16">
        <f t="shared" si="261"/>
        <v>0</v>
      </c>
      <c r="CI227" s="2">
        <f t="shared" si="276"/>
        <v>0</v>
      </c>
      <c r="CJ227" s="5"/>
      <c r="CK227" s="13">
        <f t="shared" si="262"/>
        <v>0.10000000149011599</v>
      </c>
      <c r="CL227" s="13"/>
      <c r="CM227" s="13">
        <f t="shared" si="277"/>
        <v>3.5231647336550216</v>
      </c>
      <c r="CN227" s="5">
        <f t="shared" si="263"/>
        <v>4.172168763538842</v>
      </c>
      <c r="CO227" s="5">
        <f t="shared" si="264"/>
        <v>3.5231647336550216</v>
      </c>
      <c r="CP227" s="5"/>
      <c r="CQ227" s="13">
        <f t="shared" si="278"/>
        <v>3.6460936298726607</v>
      </c>
      <c r="CR227" s="5">
        <f t="shared" si="265"/>
        <v>8.0036201631351105</v>
      </c>
      <c r="CS227" s="5">
        <f t="shared" si="266"/>
        <v>3.6460936298726607</v>
      </c>
      <c r="CT227" s="5"/>
      <c r="CU227" t="e">
        <f>INDEX(Tilladeligt_underskud,MATCH('Afgrødemodel 1'!$AU$2,Konstanter!$A$75:$A$90,0),MATCH('Afgrødemodel 1'!M223,Konstanter!$B$73:$F$73,0))</f>
        <v>#N/A</v>
      </c>
      <c r="CV227" t="e">
        <f>INDEX(Utilladeligt_underskud,MATCH('Afgrødemodel 1'!$AU$2,Konstanter!$I$75:$I$90,0),MATCH('Afgrødemodel 1'!M223,Konstanter!$J$73:$N$73,0))</f>
        <v>#N/A</v>
      </c>
      <c r="CW227" t="e">
        <f t="shared" si="279"/>
        <v>#N/A</v>
      </c>
      <c r="CX227" t="e">
        <f t="shared" si="280"/>
        <v>#N/A</v>
      </c>
      <c r="CY227" s="8">
        <f t="shared" si="281"/>
        <v>-0.64900402988381956</v>
      </c>
      <c r="CZ227" s="8">
        <f t="shared" si="282"/>
        <v>0</v>
      </c>
      <c r="DA227" s="8">
        <f t="shared" si="283"/>
        <v>-5.0065305631462707</v>
      </c>
    </row>
    <row r="228" spans="4:105" x14ac:dyDescent="0.2">
      <c r="D228" s="18">
        <f t="shared" si="284"/>
        <v>43405</v>
      </c>
      <c r="E228" s="18" t="str">
        <f>IF(G228=1,'Ark4'!$C$4,IF(G228=2,'Ark4'!$C$5,IF(G228=3,'Ark4'!$C$6,IF(G228=4,'Ark4'!$C$7,""))))</f>
        <v>Vinterhvede, efterår</v>
      </c>
      <c r="F228" s="8">
        <f t="shared" si="267"/>
        <v>43405</v>
      </c>
      <c r="G228" s="2">
        <f>IF(AND($D228&gt;='Ark4'!$D$4,Vandbalance!$D228&lt;='Ark4'!$E$4),1,IF(AND(Vandbalance!$D228&gt;='Ark4'!$D$5,Vandbalance!$D228&lt;='Ark4'!$E$5),2,IF(AND(Vandbalance!$D228&gt;='Ark4'!$D$6,Vandbalance!$D228&lt;='Ark4'!$E$6),3,IF(AND(Vandbalance!$D228&gt;='Ark4'!$D$7,Vandbalance!$D228&lt;='Ark4'!$E$7),4,""))))</f>
        <v>4</v>
      </c>
      <c r="H228" s="2">
        <f t="shared" si="268"/>
        <v>0.5</v>
      </c>
      <c r="I228" s="2">
        <f>IF(G228=1,VLOOKUP($D228,'Afgrødemodel 1'!$AA$10:$AB$405,2,FALSE),IF(G228=2,VLOOKUP($D228,'Afgrødemodel 2'!$AA$10:$AB$405,2,FALSE),IF(G228=3,VLOOKUP($D228,'Afgrødemodel 3'!$AA$10:$AB$405,2,FALSE),IF(G228=4,VLOOKUP($D228,'Afgrødemodel 4'!$AA$10:$AB$405,2,FALSE),""))))</f>
        <v>0.5</v>
      </c>
      <c r="J228" s="2">
        <f>IF(G228=1,VLOOKUP($D228,'Afgrødemodel 1'!$AH$10:$AJ$405,3,FALSE),IF(G228=2,VLOOKUP($D228,'Afgrødemodel 2'!$AH$10:$AJ$405,3,FALSE),IF(G228=3,VLOOKUP($D228,'Afgrødemodel 3'!$AH$10:$AJ$405,3,FALSE),IF(G228=4,VLOOKUP($D228,'Afgrødemodel 4'!$AH$10:$AJ$405,3,FALSE),0))))</f>
        <v>0</v>
      </c>
      <c r="K228" s="2">
        <f>IF(G228=1,VLOOKUP($D228,'Afgrødemodel 1'!$AQ$10:$AR$405,2,FALSE),IF(G228=2,VLOOKUP($D228,'Afgrødemodel 2'!$AQ$10:$AR$405,2,FALSE),IF(G228=3,VLOOKUP($D228,'Afgrødemodel 3'!$AQ$10:$AR$405,2,FALSE),IF(G228=4,VLOOKUP($D228,'Afgrødemodel 4'!$AQ$10:$AR$405,2,FALSE),0))))</f>
        <v>200</v>
      </c>
      <c r="L228">
        <f>IF('Afgrødemodel 1'!$BB$4=0,300,'Afgrødemodel 1'!$BB$4)</f>
        <v>300</v>
      </c>
      <c r="M228">
        <f>IF(G228=1,MIN('Afgrødemodel 1'!$AW$44,'Afgrødemodel 1'!$AW$48),IF(G228=2,MIN('Afgrødemodel 2'!$AW$44,'Afgrødemodel 2'!$AW$48),IF(G228=3,MIN('Afgrødemodel 3'!$AW$44,'Afgrødemodel 3'!$AW$48),IF(G228=4,MIN('Afgrødemodel 4'!$AW$44,'Afgrødemodel 4'!$AW$48),""))))</f>
        <v>900</v>
      </c>
      <c r="N228" s="13">
        <f t="shared" si="215"/>
        <v>42.000000000000007</v>
      </c>
      <c r="O228" s="5">
        <f t="shared" si="216"/>
        <v>0</v>
      </c>
      <c r="P228" s="13">
        <f t="shared" si="217"/>
        <v>42.000000000000007</v>
      </c>
      <c r="Q228" s="13">
        <f t="shared" si="218"/>
        <v>42.000000000000007</v>
      </c>
      <c r="R228" s="20"/>
      <c r="S228" s="13">
        <f t="shared" si="219"/>
        <v>44.028202800012544</v>
      </c>
      <c r="T228" s="13">
        <f t="shared" si="220"/>
        <v>43.87003913311186</v>
      </c>
      <c r="U228" s="13">
        <f t="shared" si="221"/>
        <v>43.87003913311186</v>
      </c>
      <c r="V228" s="5">
        <f t="shared" si="222"/>
        <v>43.87003913311186</v>
      </c>
      <c r="W228" s="5"/>
      <c r="X228" s="10">
        <f t="shared" si="269"/>
        <v>10</v>
      </c>
      <c r="Y228" s="12">
        <f t="shared" si="223"/>
        <v>9.9899999985098837</v>
      </c>
      <c r="Z228" s="8">
        <f t="shared" si="224"/>
        <v>9.9899999985098837</v>
      </c>
      <c r="AA228" s="13">
        <f t="shared" si="270"/>
        <v>9.7677545031537942</v>
      </c>
      <c r="AB228" s="5">
        <f t="shared" si="225"/>
        <v>9.7677545031537942</v>
      </c>
      <c r="AC228" s="5"/>
      <c r="AD228" s="16">
        <f t="shared" si="226"/>
        <v>0.25</v>
      </c>
      <c r="AE228" s="10">
        <f t="shared" si="271"/>
        <v>0.25</v>
      </c>
      <c r="AF228">
        <f t="shared" si="227"/>
        <v>0.31408182845540517</v>
      </c>
      <c r="AG228" s="13">
        <f t="shared" si="228"/>
        <v>0.17224548343516144</v>
      </c>
      <c r="AH228" s="13"/>
      <c r="AI228" s="14">
        <f t="shared" si="229"/>
        <v>42.000000000000007</v>
      </c>
      <c r="AJ228" s="4">
        <f t="shared" si="230"/>
        <v>42.000000000000007</v>
      </c>
      <c r="AK228" s="4">
        <f t="shared" si="231"/>
        <v>45</v>
      </c>
      <c r="AL228" s="15">
        <f t="shared" si="232"/>
        <v>42.649004029883827</v>
      </c>
      <c r="AM228" s="7">
        <f t="shared" si="233"/>
        <v>42.649004029883827</v>
      </c>
      <c r="AN228" s="7">
        <f t="shared" si="285"/>
        <v>42.649004029883827</v>
      </c>
      <c r="AO228" s="15">
        <f t="shared" si="234"/>
        <v>42.713085858339234</v>
      </c>
      <c r="AP228" s="17">
        <f t="shared" si="235"/>
        <v>42.490840362983143</v>
      </c>
      <c r="AQ228" s="15">
        <f t="shared" si="236"/>
        <v>42.490840362983143</v>
      </c>
      <c r="AR228" s="15">
        <f t="shared" si="237"/>
        <v>42.076352945352937</v>
      </c>
      <c r="AS228" s="15"/>
      <c r="AT228" s="12">
        <f t="shared" si="272"/>
        <v>129.00000000000003</v>
      </c>
      <c r="AU228" s="12">
        <f t="shared" si="238"/>
        <v>133.35752653326247</v>
      </c>
      <c r="AV228" s="12">
        <f t="shared" si="239"/>
        <v>133.3575265332625</v>
      </c>
      <c r="AW228" s="12">
        <f t="shared" si="240"/>
        <v>131.59809648437493</v>
      </c>
      <c r="AX228" s="8"/>
      <c r="AY228" s="13">
        <f>INDEX(Klima!$B$1:$E$520,MATCH(Vandbalance!$F228,Klima!$B$1:$B$520,0),MATCH(Vandbalance!$AY$11,Klima!$B$1:$E$1,0))</f>
        <v>0.09</v>
      </c>
      <c r="AZ228" s="13">
        <f t="shared" si="273"/>
        <v>-0.09</v>
      </c>
      <c r="BA228" s="13">
        <f t="shared" si="241"/>
        <v>6.4081828455405165E-2</v>
      </c>
      <c r="BC228" s="16">
        <f>INDEX(Klima!$B$1:$E$520,MATCH(Vandbalance!$F228,Klima!$B$1:$B$520,0),MATCH($BC$11,Klima!$B$1:$E$1,0))</f>
        <v>0.30000001192092801</v>
      </c>
      <c r="BD228" s="16"/>
      <c r="BE228" s="16">
        <f t="shared" si="242"/>
        <v>0.22224549535608948</v>
      </c>
      <c r="BF228" s="16">
        <f t="shared" si="243"/>
        <v>7.7754516564838547E-2</v>
      </c>
      <c r="BG228" s="16">
        <f t="shared" si="244"/>
        <v>7.7754516564838547E-2</v>
      </c>
      <c r="BH228" s="16">
        <f t="shared" si="245"/>
        <v>0</v>
      </c>
      <c r="BI228" s="2"/>
      <c r="BJ228" s="16">
        <f t="shared" si="246"/>
        <v>0.22224549535608948</v>
      </c>
      <c r="BK228" s="5">
        <f t="shared" si="274"/>
        <v>10.02237777743124</v>
      </c>
      <c r="BL228" s="5">
        <f t="shared" si="247"/>
        <v>10.02237777743124</v>
      </c>
      <c r="BM228" s="5">
        <f t="shared" si="248"/>
        <v>166.08061239309183</v>
      </c>
      <c r="BN228" s="5">
        <f t="shared" si="275"/>
        <v>3.2377778921355592E-2</v>
      </c>
      <c r="BO228" s="5">
        <f t="shared" si="249"/>
        <v>176.07061239160171</v>
      </c>
      <c r="BP228" s="5">
        <f t="shared" si="250"/>
        <v>10.02237777743124</v>
      </c>
      <c r="BQ228" s="5"/>
      <c r="BR228" s="16">
        <f t="shared" si="251"/>
        <v>7.7754516564838547E-2</v>
      </c>
      <c r="BS228" s="5">
        <f t="shared" si="252"/>
        <v>7.7754516564838547E-2</v>
      </c>
      <c r="BT228" s="5"/>
      <c r="BU228" s="13">
        <f t="shared" si="253"/>
        <v>0</v>
      </c>
      <c r="BV228" s="5">
        <f t="shared" si="254"/>
        <v>0</v>
      </c>
      <c r="BW228" s="5"/>
      <c r="BX228" s="13">
        <f t="shared" si="255"/>
        <v>7.7754516564838547E-2</v>
      </c>
      <c r="BY228" s="5"/>
      <c r="BZ228" s="16">
        <f t="shared" si="256"/>
        <v>0</v>
      </c>
      <c r="CA228" s="16"/>
      <c r="CB228" s="29">
        <f t="shared" si="257"/>
        <v>0</v>
      </c>
      <c r="CC228" s="28">
        <f t="shared" si="258"/>
        <v>42.000000000000007</v>
      </c>
      <c r="CD228" s="28"/>
      <c r="CE228" s="16">
        <f t="shared" si="259"/>
        <v>0</v>
      </c>
      <c r="CF228" s="31">
        <f t="shared" si="260"/>
        <v>42.000000000000007</v>
      </c>
      <c r="CG228" s="20"/>
      <c r="CH228" s="16">
        <f t="shared" si="261"/>
        <v>0</v>
      </c>
      <c r="CI228" s="2">
        <f t="shared" si="276"/>
        <v>0</v>
      </c>
      <c r="CJ228" s="5"/>
      <c r="CK228" s="13">
        <f t="shared" si="262"/>
        <v>0.30000001192092801</v>
      </c>
      <c r="CL228" s="13"/>
      <c r="CM228" s="13">
        <f t="shared" si="277"/>
        <v>0.41448741763020325</v>
      </c>
      <c r="CN228" s="5">
        <f t="shared" si="263"/>
        <v>0.49084036298313549</v>
      </c>
      <c r="CO228" s="5">
        <f t="shared" si="264"/>
        <v>0.41448741763020325</v>
      </c>
      <c r="CP228" s="5"/>
      <c r="CQ228" s="13">
        <f t="shared" si="278"/>
        <v>2.1739174665177718</v>
      </c>
      <c r="CR228" s="5">
        <f t="shared" si="265"/>
        <v>4.7720139508926707</v>
      </c>
      <c r="CS228" s="5">
        <f t="shared" si="266"/>
        <v>2.1739174665177718</v>
      </c>
      <c r="CT228" s="5"/>
      <c r="CU228" t="e">
        <f>INDEX(Tilladeligt_underskud,MATCH('Afgrødemodel 1'!$AU$2,Konstanter!$A$75:$A$90,0),MATCH('Afgrødemodel 1'!M224,Konstanter!$B$73:$F$73,0))</f>
        <v>#N/A</v>
      </c>
      <c r="CV228" t="e">
        <f>INDEX(Utilladeligt_underskud,MATCH('Afgrødemodel 1'!$AU$2,Konstanter!$I$75:$I$90,0),MATCH('Afgrødemodel 1'!M224,Konstanter!$J$73:$N$73,0))</f>
        <v>#N/A</v>
      </c>
      <c r="CW228" t="e">
        <f t="shared" si="279"/>
        <v>#N/A</v>
      </c>
      <c r="CX228" t="e">
        <f t="shared" si="280"/>
        <v>#N/A</v>
      </c>
      <c r="CY228" s="8">
        <f t="shared" si="281"/>
        <v>-7.6352945352930135E-2</v>
      </c>
      <c r="CZ228" s="8">
        <f t="shared" si="282"/>
        <v>0</v>
      </c>
      <c r="DA228" s="8">
        <f t="shared" si="283"/>
        <v>-2.6744494297278436</v>
      </c>
    </row>
    <row r="229" spans="4:105" x14ac:dyDescent="0.2">
      <c r="D229" s="18">
        <f t="shared" si="284"/>
        <v>43406</v>
      </c>
      <c r="E229" s="18" t="str">
        <f>IF(G229=1,'Ark4'!$C$4,IF(G229=2,'Ark4'!$C$5,IF(G229=3,'Ark4'!$C$6,IF(G229=4,'Ark4'!$C$7,""))))</f>
        <v>Vinterhvede, efterår</v>
      </c>
      <c r="F229" s="8">
        <f t="shared" si="267"/>
        <v>43406</v>
      </c>
      <c r="G229" s="2">
        <f>IF(AND($D229&gt;='Ark4'!$D$4,Vandbalance!$D229&lt;='Ark4'!$E$4),1,IF(AND(Vandbalance!$D229&gt;='Ark4'!$D$5,Vandbalance!$D229&lt;='Ark4'!$E$5),2,IF(AND(Vandbalance!$D229&gt;='Ark4'!$D$6,Vandbalance!$D229&lt;='Ark4'!$E$6),3,IF(AND(Vandbalance!$D229&gt;='Ark4'!$D$7,Vandbalance!$D229&lt;='Ark4'!$E$7),4,""))))</f>
        <v>4</v>
      </c>
      <c r="H229" s="2">
        <f t="shared" si="268"/>
        <v>0.5</v>
      </c>
      <c r="I229" s="2">
        <f>IF(G229=1,VLOOKUP($D229,'Afgrødemodel 1'!$AA$10:$AB$405,2,FALSE),IF(G229=2,VLOOKUP($D229,'Afgrødemodel 2'!$AA$10:$AB$405,2,FALSE),IF(G229=3,VLOOKUP($D229,'Afgrødemodel 3'!$AA$10:$AB$405,2,FALSE),IF(G229=4,VLOOKUP($D229,'Afgrødemodel 4'!$AA$10:$AB$405,2,FALSE),""))))</f>
        <v>0.5</v>
      </c>
      <c r="J229" s="2">
        <f>IF(G229=1,VLOOKUP($D229,'Afgrødemodel 1'!$AH$10:$AJ$405,3,FALSE),IF(G229=2,VLOOKUP($D229,'Afgrødemodel 2'!$AH$10:$AJ$405,3,FALSE),IF(G229=3,VLOOKUP($D229,'Afgrødemodel 3'!$AH$10:$AJ$405,3,FALSE),IF(G229=4,VLOOKUP($D229,'Afgrødemodel 4'!$AH$10:$AJ$405,3,FALSE),0))))</f>
        <v>0</v>
      </c>
      <c r="K229" s="2">
        <f>IF(G229=1,VLOOKUP($D229,'Afgrødemodel 1'!$AQ$10:$AR$405,2,FALSE),IF(G229=2,VLOOKUP($D229,'Afgrødemodel 2'!$AQ$10:$AR$405,2,FALSE),IF(G229=3,VLOOKUP($D229,'Afgrødemodel 3'!$AQ$10:$AR$405,2,FALSE),IF(G229=4,VLOOKUP($D229,'Afgrødemodel 4'!$AQ$10:$AR$405,2,FALSE),0))))</f>
        <v>200</v>
      </c>
      <c r="L229">
        <f>IF('Afgrødemodel 1'!$BB$4=0,300,'Afgrødemodel 1'!$BB$4)</f>
        <v>300</v>
      </c>
      <c r="M229">
        <f>IF(G229=1,MIN('Afgrødemodel 1'!$AW$44,'Afgrødemodel 1'!$AW$48),IF(G229=2,MIN('Afgrødemodel 2'!$AW$44,'Afgrødemodel 2'!$AW$48),IF(G229=3,MIN('Afgrødemodel 3'!$AW$44,'Afgrødemodel 3'!$AW$48),IF(G229=4,MIN('Afgrødemodel 4'!$AW$44,'Afgrødemodel 4'!$AW$48),""))))</f>
        <v>900</v>
      </c>
      <c r="N229" s="13">
        <f t="shared" si="215"/>
        <v>42.000000000000007</v>
      </c>
      <c r="O229" s="5">
        <f t="shared" si="216"/>
        <v>0.3581636534896403</v>
      </c>
      <c r="P229" s="13">
        <f t="shared" si="217"/>
        <v>42.000000000000007</v>
      </c>
      <c r="Q229" s="13">
        <f t="shared" si="218"/>
        <v>42.000000000000007</v>
      </c>
      <c r="R229" s="20"/>
      <c r="S229" s="13">
        <f t="shared" si="219"/>
        <v>43.87003913311186</v>
      </c>
      <c r="T229" s="13">
        <f t="shared" si="220"/>
        <v>44.2282027866015</v>
      </c>
      <c r="U229" s="13">
        <f t="shared" si="221"/>
        <v>44.2282027866015</v>
      </c>
      <c r="V229" s="5">
        <f t="shared" si="222"/>
        <v>44.2282027866015</v>
      </c>
      <c r="W229" s="5"/>
      <c r="X229" s="10">
        <f t="shared" si="269"/>
        <v>10</v>
      </c>
      <c r="Y229" s="12">
        <f t="shared" si="223"/>
        <v>10</v>
      </c>
      <c r="Z229" s="8">
        <f t="shared" si="224"/>
        <v>10.199999986588956</v>
      </c>
      <c r="AA229" s="13">
        <f t="shared" si="270"/>
        <v>9.9259181700544783</v>
      </c>
      <c r="AB229" s="5">
        <f t="shared" si="225"/>
        <v>9.9259181700544783</v>
      </c>
      <c r="AC229" s="5"/>
      <c r="AD229" s="16">
        <f t="shared" si="226"/>
        <v>0.25</v>
      </c>
      <c r="AE229" s="10">
        <f t="shared" si="271"/>
        <v>0.25</v>
      </c>
      <c r="AF229">
        <f t="shared" si="227"/>
        <v>0.68224548343516145</v>
      </c>
      <c r="AG229" s="13">
        <f t="shared" si="228"/>
        <v>0.22408182845540517</v>
      </c>
      <c r="AH229" s="13"/>
      <c r="AI229" s="14">
        <f t="shared" si="229"/>
        <v>42.000000000000007</v>
      </c>
      <c r="AJ229" s="4">
        <f t="shared" si="230"/>
        <v>42.000000000000007</v>
      </c>
      <c r="AK229" s="4">
        <f t="shared" si="231"/>
        <v>45</v>
      </c>
      <c r="AL229" s="15">
        <f t="shared" si="232"/>
        <v>42.076352945352937</v>
      </c>
      <c r="AM229" s="7">
        <f t="shared" si="233"/>
        <v>42.076352945352937</v>
      </c>
      <c r="AN229" s="7">
        <f t="shared" si="285"/>
        <v>42.076352945352937</v>
      </c>
      <c r="AO229" s="15">
        <f t="shared" si="234"/>
        <v>42.508598428788098</v>
      </c>
      <c r="AP229" s="17">
        <f t="shared" si="235"/>
        <v>42.434516598842578</v>
      </c>
      <c r="AQ229" s="15">
        <f t="shared" si="236"/>
        <v>42.434516598842578</v>
      </c>
      <c r="AR229" s="15">
        <f t="shared" si="237"/>
        <v>42.06759147093107</v>
      </c>
      <c r="AS229" s="15"/>
      <c r="AT229" s="12">
        <f t="shared" si="272"/>
        <v>129.00000000000003</v>
      </c>
      <c r="AU229" s="12">
        <f t="shared" si="238"/>
        <v>131.59809648437493</v>
      </c>
      <c r="AV229" s="12">
        <f t="shared" si="239"/>
        <v>131.59809648437493</v>
      </c>
      <c r="AW229" s="12">
        <f t="shared" si="240"/>
        <v>130.61428954446708</v>
      </c>
      <c r="AX229" s="8"/>
      <c r="AY229" s="13">
        <f>INDEX(Klima!$B$1:$E$520,MATCH(Vandbalance!$F229,Klima!$B$1:$B$520,0),MATCH(Vandbalance!$AY$11,Klima!$B$1:$E$1,0))</f>
        <v>0.51</v>
      </c>
      <c r="AZ229" s="13">
        <f t="shared" si="273"/>
        <v>-0.51</v>
      </c>
      <c r="BA229" s="13">
        <f t="shared" si="241"/>
        <v>0.43224548343516145</v>
      </c>
      <c r="BC229" s="16">
        <f>INDEX(Klima!$B$1:$E$520,MATCH(Vandbalance!$F229,Klima!$B$1:$B$520,0),MATCH($BC$11,Klima!$B$1:$E$1,0))</f>
        <v>0.10000000149011599</v>
      </c>
      <c r="BD229" s="16"/>
      <c r="BE229" s="16">
        <f t="shared" si="242"/>
        <v>7.4081829945521177E-2</v>
      </c>
      <c r="BF229" s="16">
        <f t="shared" si="243"/>
        <v>2.5918171544594821E-2</v>
      </c>
      <c r="BG229" s="16">
        <f t="shared" si="244"/>
        <v>2.5918171544594821E-2</v>
      </c>
      <c r="BH229" s="16">
        <f t="shared" si="245"/>
        <v>0</v>
      </c>
      <c r="BI229" s="2"/>
      <c r="BJ229" s="16">
        <f t="shared" si="246"/>
        <v>7.4081829945521177E-2</v>
      </c>
      <c r="BK229" s="5">
        <f t="shared" si="274"/>
        <v>10.010664319531122</v>
      </c>
      <c r="BL229" s="5">
        <f t="shared" si="247"/>
        <v>10.010664319531122</v>
      </c>
      <c r="BM229" s="5">
        <f t="shared" si="248"/>
        <v>164.10669491316304</v>
      </c>
      <c r="BN229" s="5">
        <f t="shared" si="275"/>
        <v>1.0664319531121461E-2</v>
      </c>
      <c r="BO229" s="5">
        <f t="shared" si="249"/>
        <v>174.10669491316304</v>
      </c>
      <c r="BP229" s="5">
        <f t="shared" si="250"/>
        <v>10.010664319531122</v>
      </c>
      <c r="BQ229" s="5"/>
      <c r="BR229" s="16">
        <f t="shared" si="251"/>
        <v>2.5918171544594821E-2</v>
      </c>
      <c r="BS229" s="5">
        <f t="shared" si="252"/>
        <v>2.5918171544594821E-2</v>
      </c>
      <c r="BT229" s="5"/>
      <c r="BU229" s="13">
        <f t="shared" si="253"/>
        <v>0</v>
      </c>
      <c r="BV229" s="5">
        <f t="shared" si="254"/>
        <v>0</v>
      </c>
      <c r="BW229" s="5"/>
      <c r="BX229" s="13">
        <f t="shared" si="255"/>
        <v>2.5918171544594821E-2</v>
      </c>
      <c r="BY229" s="5"/>
      <c r="BZ229" s="16">
        <f t="shared" si="256"/>
        <v>0</v>
      </c>
      <c r="CA229" s="16"/>
      <c r="CB229" s="29">
        <f t="shared" si="257"/>
        <v>0</v>
      </c>
      <c r="CC229" s="28">
        <f t="shared" si="258"/>
        <v>42.000000000000007</v>
      </c>
      <c r="CD229" s="28"/>
      <c r="CE229" s="16">
        <f t="shared" si="259"/>
        <v>0</v>
      </c>
      <c r="CF229" s="31">
        <f t="shared" si="260"/>
        <v>42.000000000000007</v>
      </c>
      <c r="CG229" s="20"/>
      <c r="CH229" s="16">
        <f t="shared" si="261"/>
        <v>0</v>
      </c>
      <c r="CI229" s="2">
        <f t="shared" si="276"/>
        <v>0</v>
      </c>
      <c r="CJ229" s="5"/>
      <c r="CK229" s="13">
        <f t="shared" si="262"/>
        <v>0.10000000149011599</v>
      </c>
      <c r="CL229" s="13"/>
      <c r="CM229" s="13">
        <f t="shared" si="277"/>
        <v>0.36692512791150395</v>
      </c>
      <c r="CN229" s="5">
        <f t="shared" si="263"/>
        <v>0.43451659884257055</v>
      </c>
      <c r="CO229" s="5">
        <f t="shared" si="264"/>
        <v>0.36692512791150395</v>
      </c>
      <c r="CP229" s="5"/>
      <c r="CQ229" s="13">
        <f t="shared" si="278"/>
        <v>1.3507320678193693</v>
      </c>
      <c r="CR229" s="5">
        <f t="shared" si="265"/>
        <v>2.9650216122864208</v>
      </c>
      <c r="CS229" s="5">
        <f t="shared" si="266"/>
        <v>1.3507320678193693</v>
      </c>
      <c r="CT229" s="5"/>
      <c r="CU229" t="e">
        <f>INDEX(Tilladeligt_underskud,MATCH('Afgrødemodel 1'!$AU$2,Konstanter!$A$75:$A$90,0),MATCH('Afgrødemodel 1'!M225,Konstanter!$B$73:$F$73,0))</f>
        <v>#N/A</v>
      </c>
      <c r="CV229" t="e">
        <f>INDEX(Utilladeligt_underskud,MATCH('Afgrødemodel 1'!$AU$2,Konstanter!$I$75:$I$90,0),MATCH('Afgrødemodel 1'!M225,Konstanter!$J$73:$N$73,0))</f>
        <v>#N/A</v>
      </c>
      <c r="CW229" t="e">
        <f t="shared" si="279"/>
        <v>#N/A</v>
      </c>
      <c r="CX229" t="e">
        <f t="shared" si="280"/>
        <v>#N/A</v>
      </c>
      <c r="CY229" s="8">
        <f t="shared" si="281"/>
        <v>-6.7591470931063213E-2</v>
      </c>
      <c r="CZ229" s="8">
        <f t="shared" si="282"/>
        <v>0</v>
      </c>
      <c r="DA229" s="8">
        <f t="shared" si="283"/>
        <v>-1.681881015398119</v>
      </c>
    </row>
    <row r="230" spans="4:105" x14ac:dyDescent="0.2">
      <c r="D230" s="18">
        <f t="shared" si="284"/>
        <v>43407</v>
      </c>
      <c r="E230" s="18" t="str">
        <f>IF(G230=1,'Ark4'!$C$4,IF(G230=2,'Ark4'!$C$5,IF(G230=3,'Ark4'!$C$6,IF(G230=4,'Ark4'!$C$7,""))))</f>
        <v>Vinterhvede, efterår</v>
      </c>
      <c r="F230" s="8">
        <f t="shared" si="267"/>
        <v>43407</v>
      </c>
      <c r="G230" s="2">
        <f>IF(AND($D230&gt;='Ark4'!$D$4,Vandbalance!$D230&lt;='Ark4'!$E$4),1,IF(AND(Vandbalance!$D230&gt;='Ark4'!$D$5,Vandbalance!$D230&lt;='Ark4'!$E$5),2,IF(AND(Vandbalance!$D230&gt;='Ark4'!$D$6,Vandbalance!$D230&lt;='Ark4'!$E$6),3,IF(AND(Vandbalance!$D230&gt;='Ark4'!$D$7,Vandbalance!$D230&lt;='Ark4'!$E$7),4,""))))</f>
        <v>4</v>
      </c>
      <c r="H230" s="2">
        <f t="shared" si="268"/>
        <v>0.5</v>
      </c>
      <c r="I230" s="2">
        <f>IF(G230=1,VLOOKUP($D230,'Afgrødemodel 1'!$AA$10:$AB$405,2,FALSE),IF(G230=2,VLOOKUP($D230,'Afgrødemodel 2'!$AA$10:$AB$405,2,FALSE),IF(G230=3,VLOOKUP($D230,'Afgrødemodel 3'!$AA$10:$AB$405,2,FALSE),IF(G230=4,VLOOKUP($D230,'Afgrødemodel 4'!$AA$10:$AB$405,2,FALSE),""))))</f>
        <v>0.5</v>
      </c>
      <c r="J230" s="2">
        <f>IF(G230=1,VLOOKUP($D230,'Afgrødemodel 1'!$AH$10:$AJ$405,3,FALSE),IF(G230=2,VLOOKUP($D230,'Afgrødemodel 2'!$AH$10:$AJ$405,3,FALSE),IF(G230=3,VLOOKUP($D230,'Afgrødemodel 3'!$AH$10:$AJ$405,3,FALSE),IF(G230=4,VLOOKUP($D230,'Afgrødemodel 4'!$AH$10:$AJ$405,3,FALSE),0))))</f>
        <v>0</v>
      </c>
      <c r="K230" s="2">
        <f>IF(G230=1,VLOOKUP($D230,'Afgrødemodel 1'!$AQ$10:$AR$405,2,FALSE),IF(G230=2,VLOOKUP($D230,'Afgrødemodel 2'!$AQ$10:$AR$405,2,FALSE),IF(G230=3,VLOOKUP($D230,'Afgrødemodel 3'!$AQ$10:$AR$405,2,FALSE),IF(G230=4,VLOOKUP($D230,'Afgrødemodel 4'!$AQ$10:$AR$405,2,FALSE),0))))</f>
        <v>200</v>
      </c>
      <c r="L230">
        <f>IF('Afgrødemodel 1'!$BB$4=0,300,'Afgrødemodel 1'!$BB$4)</f>
        <v>300</v>
      </c>
      <c r="M230">
        <f>IF(G230=1,MIN('Afgrødemodel 1'!$AW$44,'Afgrødemodel 1'!$AW$48),IF(G230=2,MIN('Afgrødemodel 2'!$AW$44,'Afgrødemodel 2'!$AW$48),IF(G230=3,MIN('Afgrødemodel 3'!$AW$44,'Afgrødemodel 3'!$AW$48),IF(G230=4,MIN('Afgrødemodel 4'!$AW$44,'Afgrødemodel 4'!$AW$48),""))))</f>
        <v>900</v>
      </c>
      <c r="N230" s="13">
        <f t="shared" si="215"/>
        <v>42.000000000000007</v>
      </c>
      <c r="O230" s="5">
        <f t="shared" si="216"/>
        <v>0</v>
      </c>
      <c r="P230" s="13">
        <f t="shared" si="217"/>
        <v>42.000000000000007</v>
      </c>
      <c r="Q230" s="13">
        <f t="shared" si="218"/>
        <v>42.000000000000007</v>
      </c>
      <c r="R230" s="20"/>
      <c r="S230" s="13">
        <f t="shared" si="219"/>
        <v>44.2282027866015</v>
      </c>
      <c r="T230" s="13">
        <f t="shared" si="220"/>
        <v>44.005957291245409</v>
      </c>
      <c r="U230" s="13">
        <f t="shared" si="221"/>
        <v>44.005957291245409</v>
      </c>
      <c r="V230" s="5">
        <f t="shared" si="222"/>
        <v>44.005957291245409</v>
      </c>
      <c r="W230" s="5"/>
      <c r="X230" s="10">
        <f t="shared" si="269"/>
        <v>10</v>
      </c>
      <c r="Y230" s="12">
        <f t="shared" si="223"/>
        <v>9.9259181700544783</v>
      </c>
      <c r="Z230" s="8">
        <f t="shared" si="224"/>
        <v>9.9259181700544783</v>
      </c>
      <c r="AA230" s="13">
        <f t="shared" si="270"/>
        <v>9.7036726746983888</v>
      </c>
      <c r="AB230" s="5">
        <f t="shared" si="225"/>
        <v>9.7036726746983888</v>
      </c>
      <c r="AC230" s="5"/>
      <c r="AD230" s="16">
        <f t="shared" si="226"/>
        <v>0.25</v>
      </c>
      <c r="AE230" s="10">
        <f t="shared" si="271"/>
        <v>0.22408182845540517</v>
      </c>
      <c r="AF230">
        <f t="shared" si="227"/>
        <v>0.22408182845540517</v>
      </c>
      <c r="AG230" s="13">
        <f t="shared" si="228"/>
        <v>0.14632731189056664</v>
      </c>
      <c r="AH230" s="13"/>
      <c r="AI230" s="14">
        <f t="shared" si="229"/>
        <v>42.000000000000007</v>
      </c>
      <c r="AJ230" s="4">
        <f t="shared" si="230"/>
        <v>42.000000000000007</v>
      </c>
      <c r="AK230" s="4">
        <f t="shared" si="231"/>
        <v>45</v>
      </c>
      <c r="AL230" s="15">
        <f t="shared" si="232"/>
        <v>42.06759147093107</v>
      </c>
      <c r="AM230" s="7">
        <f t="shared" si="233"/>
        <v>42.06759147093107</v>
      </c>
      <c r="AN230" s="7">
        <f t="shared" si="285"/>
        <v>42.06759147093107</v>
      </c>
      <c r="AO230" s="15">
        <f t="shared" si="234"/>
        <v>42.06759147093107</v>
      </c>
      <c r="AP230" s="17">
        <f t="shared" si="235"/>
        <v>41.845345975574979</v>
      </c>
      <c r="AQ230" s="15">
        <f t="shared" si="236"/>
        <v>41.845345975574979</v>
      </c>
      <c r="AR230" s="15">
        <f t="shared" si="237"/>
        <v>41.845345975574979</v>
      </c>
      <c r="AS230" s="15"/>
      <c r="AT230" s="12">
        <f t="shared" si="272"/>
        <v>129.00000000000003</v>
      </c>
      <c r="AU230" s="12">
        <f t="shared" si="238"/>
        <v>130.61428954446708</v>
      </c>
      <c r="AV230" s="12">
        <f t="shared" si="239"/>
        <v>130.61428954446708</v>
      </c>
      <c r="AW230" s="12">
        <f t="shared" si="240"/>
        <v>129.87889097420987</v>
      </c>
      <c r="AX230" s="8"/>
      <c r="AY230" s="13">
        <f>INDEX(Klima!$B$1:$E$520,MATCH(Vandbalance!$F230,Klima!$B$1:$B$520,0),MATCH(Vandbalance!$AY$11,Klima!$B$1:$E$1,0))</f>
        <v>0</v>
      </c>
      <c r="AZ230" s="13">
        <f t="shared" si="273"/>
        <v>0</v>
      </c>
      <c r="BA230" s="13">
        <f t="shared" si="241"/>
        <v>0</v>
      </c>
      <c r="BC230" s="16">
        <f>INDEX(Klima!$B$1:$E$520,MATCH(Vandbalance!$F230,Klima!$B$1:$B$520,0),MATCH($BC$11,Klima!$B$1:$E$1,0))</f>
        <v>0.30000001192092801</v>
      </c>
      <c r="BD230" s="16"/>
      <c r="BE230" s="16">
        <f t="shared" si="242"/>
        <v>0.22224549535608948</v>
      </c>
      <c r="BF230" s="16">
        <f t="shared" si="243"/>
        <v>7.7754516564838547E-2</v>
      </c>
      <c r="BG230" s="16">
        <f t="shared" si="244"/>
        <v>7.7754516564838547E-2</v>
      </c>
      <c r="BH230" s="16">
        <f t="shared" si="245"/>
        <v>0</v>
      </c>
      <c r="BI230" s="2"/>
      <c r="BJ230" s="16">
        <f t="shared" si="246"/>
        <v>0.22224549535608948</v>
      </c>
      <c r="BK230" s="5">
        <f t="shared" si="274"/>
        <v>9.9576478012691449</v>
      </c>
      <c r="BL230" s="5">
        <f t="shared" si="247"/>
        <v>9.9576478012691449</v>
      </c>
      <c r="BM230" s="5">
        <f t="shared" si="248"/>
        <v>162.75596284534367</v>
      </c>
      <c r="BN230" s="5">
        <f t="shared" si="275"/>
        <v>3.1729631214667271E-2</v>
      </c>
      <c r="BO230" s="5">
        <f t="shared" si="249"/>
        <v>172.68188101539815</v>
      </c>
      <c r="BP230" s="5">
        <f t="shared" si="250"/>
        <v>9.9576478012691449</v>
      </c>
      <c r="BQ230" s="5"/>
      <c r="BR230" s="16">
        <f t="shared" si="251"/>
        <v>7.7754516564838547E-2</v>
      </c>
      <c r="BS230" s="5">
        <f t="shared" si="252"/>
        <v>7.7754516564838547E-2</v>
      </c>
      <c r="BT230" s="5"/>
      <c r="BU230" s="13">
        <f t="shared" si="253"/>
        <v>0</v>
      </c>
      <c r="BV230" s="5">
        <f t="shared" si="254"/>
        <v>0</v>
      </c>
      <c r="BW230" s="5"/>
      <c r="BX230" s="13">
        <f t="shared" si="255"/>
        <v>7.7754516564838547E-2</v>
      </c>
      <c r="BY230" s="5"/>
      <c r="BZ230" s="16">
        <f t="shared" si="256"/>
        <v>0</v>
      </c>
      <c r="CA230" s="16"/>
      <c r="CB230" s="29">
        <f t="shared" si="257"/>
        <v>0</v>
      </c>
      <c r="CC230" s="28">
        <f t="shared" si="258"/>
        <v>42.000000000000007</v>
      </c>
      <c r="CD230" s="28"/>
      <c r="CE230" s="16">
        <f t="shared" si="259"/>
        <v>0</v>
      </c>
      <c r="CF230" s="31">
        <f t="shared" si="260"/>
        <v>41.845345975574979</v>
      </c>
      <c r="CG230" s="20"/>
      <c r="CH230" s="16">
        <f t="shared" si="261"/>
        <v>0</v>
      </c>
      <c r="CI230" s="2">
        <f t="shared" si="276"/>
        <v>0</v>
      </c>
      <c r="CJ230" s="5"/>
      <c r="CK230" s="13">
        <f t="shared" si="262"/>
        <v>0.30000001192092801</v>
      </c>
      <c r="CL230" s="13"/>
      <c r="CM230" s="13">
        <f t="shared" si="277"/>
        <v>0</v>
      </c>
      <c r="CN230" s="5">
        <f t="shared" si="263"/>
        <v>0</v>
      </c>
      <c r="CO230" s="5">
        <f t="shared" si="264"/>
        <v>0</v>
      </c>
      <c r="CP230" s="5"/>
      <c r="CQ230" s="13">
        <f t="shared" si="278"/>
        <v>0.73539857025721422</v>
      </c>
      <c r="CR230" s="5">
        <f t="shared" si="265"/>
        <v>1.6142895444670557</v>
      </c>
      <c r="CS230" s="5">
        <f t="shared" si="266"/>
        <v>0.73539857025721422</v>
      </c>
      <c r="CT230" s="5"/>
      <c r="CU230" t="e">
        <f>INDEX(Tilladeligt_underskud,MATCH('Afgrødemodel 1'!$AU$2,Konstanter!$A$75:$A$90,0),MATCH('Afgrødemodel 1'!M226,Konstanter!$B$73:$F$73,0))</f>
        <v>#N/A</v>
      </c>
      <c r="CV230" t="e">
        <f>INDEX(Utilladeligt_underskud,MATCH('Afgrødemodel 1'!$AU$2,Konstanter!$I$75:$I$90,0),MATCH('Afgrødemodel 1'!M226,Konstanter!$J$73:$N$73,0))</f>
        <v>#N/A</v>
      </c>
      <c r="CW230" t="e">
        <f t="shared" si="279"/>
        <v>#N/A</v>
      </c>
      <c r="CX230" t="e">
        <f t="shared" si="280"/>
        <v>#N/A</v>
      </c>
      <c r="CY230" s="8">
        <f t="shared" si="281"/>
        <v>0.15465402442502807</v>
      </c>
      <c r="CZ230" s="8">
        <f t="shared" si="282"/>
        <v>0.15465402442501386</v>
      </c>
      <c r="DA230" s="8">
        <f t="shared" si="283"/>
        <v>-0.72423694978482445</v>
      </c>
    </row>
    <row r="231" spans="4:105" x14ac:dyDescent="0.2">
      <c r="D231" s="18">
        <f t="shared" si="284"/>
        <v>43408</v>
      </c>
      <c r="E231" s="18" t="str">
        <f>IF(G231=1,'Ark4'!$C$4,IF(G231=2,'Ark4'!$C$5,IF(G231=3,'Ark4'!$C$6,IF(G231=4,'Ark4'!$C$7,""))))</f>
        <v>Vinterhvede, efterår</v>
      </c>
      <c r="F231" s="8">
        <f t="shared" si="267"/>
        <v>43408</v>
      </c>
      <c r="G231" s="2">
        <f>IF(AND($D231&gt;='Ark4'!$D$4,Vandbalance!$D231&lt;='Ark4'!$E$4),1,IF(AND(Vandbalance!$D231&gt;='Ark4'!$D$5,Vandbalance!$D231&lt;='Ark4'!$E$5),2,IF(AND(Vandbalance!$D231&gt;='Ark4'!$D$6,Vandbalance!$D231&lt;='Ark4'!$E$6),3,IF(AND(Vandbalance!$D231&gt;='Ark4'!$D$7,Vandbalance!$D231&lt;='Ark4'!$E$7),4,""))))</f>
        <v>4</v>
      </c>
      <c r="H231" s="2">
        <f t="shared" si="268"/>
        <v>0.5</v>
      </c>
      <c r="I231" s="2">
        <f>IF(G231=1,VLOOKUP($D231,'Afgrødemodel 1'!$AA$10:$AB$405,2,FALSE),IF(G231=2,VLOOKUP($D231,'Afgrødemodel 2'!$AA$10:$AB$405,2,FALSE),IF(G231=3,VLOOKUP($D231,'Afgrødemodel 3'!$AA$10:$AB$405,2,FALSE),IF(G231=4,VLOOKUP($D231,'Afgrødemodel 4'!$AA$10:$AB$405,2,FALSE),""))))</f>
        <v>0.5</v>
      </c>
      <c r="J231" s="2">
        <f>IF(G231=1,VLOOKUP($D231,'Afgrødemodel 1'!$AH$10:$AJ$405,3,FALSE),IF(G231=2,VLOOKUP($D231,'Afgrødemodel 2'!$AH$10:$AJ$405,3,FALSE),IF(G231=3,VLOOKUP($D231,'Afgrødemodel 3'!$AH$10:$AJ$405,3,FALSE),IF(G231=4,VLOOKUP($D231,'Afgrødemodel 4'!$AH$10:$AJ$405,3,FALSE),0))))</f>
        <v>0</v>
      </c>
      <c r="K231" s="2">
        <f>IF(G231=1,VLOOKUP($D231,'Afgrødemodel 1'!$AQ$10:$AR$405,2,FALSE),IF(G231=2,VLOOKUP($D231,'Afgrødemodel 2'!$AQ$10:$AR$405,2,FALSE),IF(G231=3,VLOOKUP($D231,'Afgrødemodel 3'!$AQ$10:$AR$405,2,FALSE),IF(G231=4,VLOOKUP($D231,'Afgrødemodel 4'!$AQ$10:$AR$405,2,FALSE),0))))</f>
        <v>200</v>
      </c>
      <c r="L231">
        <f>IF('Afgrødemodel 1'!$BB$4=0,300,'Afgrødemodel 1'!$BB$4)</f>
        <v>300</v>
      </c>
      <c r="M231">
        <f>IF(G231=1,MIN('Afgrødemodel 1'!$AW$44,'Afgrødemodel 1'!$AW$48),IF(G231=2,MIN('Afgrødemodel 2'!$AW$44,'Afgrødemodel 2'!$AW$48),IF(G231=3,MIN('Afgrødemodel 3'!$AW$44,'Afgrødemodel 3'!$AW$48),IF(G231=4,MIN('Afgrødemodel 4'!$AW$44,'Afgrødemodel 4'!$AW$48),""))))</f>
        <v>900</v>
      </c>
      <c r="N231" s="13">
        <f t="shared" si="215"/>
        <v>42.000000000000007</v>
      </c>
      <c r="O231" s="5">
        <f t="shared" si="216"/>
        <v>0</v>
      </c>
      <c r="P231" s="13">
        <f t="shared" si="217"/>
        <v>42.000000000000007</v>
      </c>
      <c r="Q231" s="13">
        <f t="shared" si="218"/>
        <v>42.000000000000007</v>
      </c>
      <c r="R231" s="20"/>
      <c r="S231" s="13">
        <f t="shared" si="219"/>
        <v>44.005957291245409</v>
      </c>
      <c r="T231" s="13">
        <f t="shared" si="220"/>
        <v>43.783711795889317</v>
      </c>
      <c r="U231" s="13">
        <f t="shared" si="221"/>
        <v>43.783711795889317</v>
      </c>
      <c r="V231" s="5">
        <f t="shared" si="222"/>
        <v>43.783711795889317</v>
      </c>
      <c r="W231" s="5"/>
      <c r="X231" s="10">
        <f t="shared" si="269"/>
        <v>10</v>
      </c>
      <c r="Y231" s="12">
        <f t="shared" si="223"/>
        <v>9.7036726746983888</v>
      </c>
      <c r="Z231" s="8">
        <f t="shared" si="224"/>
        <v>9.7036726746983888</v>
      </c>
      <c r="AA231" s="13">
        <f t="shared" si="270"/>
        <v>9.4814271793422993</v>
      </c>
      <c r="AB231" s="5">
        <f t="shared" si="225"/>
        <v>9.4814271793422993</v>
      </c>
      <c r="AC231" s="5"/>
      <c r="AD231" s="16">
        <f t="shared" si="226"/>
        <v>0.25</v>
      </c>
      <c r="AE231" s="10">
        <f t="shared" si="271"/>
        <v>0.14632731189056664</v>
      </c>
      <c r="AF231">
        <f t="shared" si="227"/>
        <v>0.14632731189056664</v>
      </c>
      <c r="AG231" s="13">
        <f t="shared" si="228"/>
        <v>6.8572795325728089E-2</v>
      </c>
      <c r="AH231" s="13"/>
      <c r="AI231" s="14">
        <f t="shared" si="229"/>
        <v>42.000000000000007</v>
      </c>
      <c r="AJ231" s="4">
        <f t="shared" si="230"/>
        <v>42.000000000000007</v>
      </c>
      <c r="AK231" s="4">
        <f t="shared" si="231"/>
        <v>45</v>
      </c>
      <c r="AL231" s="15">
        <f t="shared" si="232"/>
        <v>41.845345975574979</v>
      </c>
      <c r="AM231" s="7">
        <f t="shared" si="233"/>
        <v>41.845345975574979</v>
      </c>
      <c r="AN231" s="7">
        <f t="shared" si="285"/>
        <v>41.845345975574979</v>
      </c>
      <c r="AO231" s="15">
        <f t="shared" si="234"/>
        <v>41.845345975574979</v>
      </c>
      <c r="AP231" s="17">
        <f t="shared" si="235"/>
        <v>41.623100480218888</v>
      </c>
      <c r="AQ231" s="15">
        <f t="shared" si="236"/>
        <v>41.623100480218888</v>
      </c>
      <c r="AR231" s="15">
        <f t="shared" si="237"/>
        <v>41.623100480218888</v>
      </c>
      <c r="AS231" s="15"/>
      <c r="AT231" s="12">
        <f t="shared" si="272"/>
        <v>129.00000000000003</v>
      </c>
      <c r="AU231" s="12">
        <f t="shared" si="238"/>
        <v>129.87889097420987</v>
      </c>
      <c r="AV231" s="12">
        <f t="shared" si="239"/>
        <v>129.8788909742099</v>
      </c>
      <c r="AW231" s="12">
        <f t="shared" si="240"/>
        <v>129.47850730818095</v>
      </c>
      <c r="AX231" s="8"/>
      <c r="AY231" s="13">
        <f>INDEX(Klima!$B$1:$E$520,MATCH(Vandbalance!$F231,Klima!$B$1:$B$520,0),MATCH(Vandbalance!$AY$11,Klima!$B$1:$E$1,0))</f>
        <v>0</v>
      </c>
      <c r="AZ231" s="13">
        <f t="shared" si="273"/>
        <v>0</v>
      </c>
      <c r="BA231" s="13">
        <f t="shared" si="241"/>
        <v>0</v>
      </c>
      <c r="BC231" s="16">
        <f>INDEX(Klima!$B$1:$E$520,MATCH(Vandbalance!$F231,Klima!$B$1:$B$520,0),MATCH($BC$11,Klima!$B$1:$E$1,0))</f>
        <v>0.30000001192092801</v>
      </c>
      <c r="BD231" s="16"/>
      <c r="BE231" s="16">
        <f t="shared" si="242"/>
        <v>0.22224549535608948</v>
      </c>
      <c r="BF231" s="16">
        <f t="shared" si="243"/>
        <v>7.7754516564838547E-2</v>
      </c>
      <c r="BG231" s="16">
        <f t="shared" si="244"/>
        <v>7.7754516564838547E-2</v>
      </c>
      <c r="BH231" s="16">
        <f t="shared" si="245"/>
        <v>0</v>
      </c>
      <c r="BI231" s="2"/>
      <c r="BJ231" s="16">
        <f t="shared" si="246"/>
        <v>0.22224549535608948</v>
      </c>
      <c r="BK231" s="5">
        <f t="shared" si="274"/>
        <v>9.7352589383520645</v>
      </c>
      <c r="BL231" s="5">
        <f t="shared" si="247"/>
        <v>9.7352589383520645</v>
      </c>
      <c r="BM231" s="5">
        <f t="shared" si="248"/>
        <v>162.02056427508646</v>
      </c>
      <c r="BN231" s="5">
        <f t="shared" si="275"/>
        <v>3.1586263653675187E-2</v>
      </c>
      <c r="BO231" s="5">
        <f t="shared" si="249"/>
        <v>171.72423694978485</v>
      </c>
      <c r="BP231" s="5">
        <f t="shared" si="250"/>
        <v>9.7352589383520645</v>
      </c>
      <c r="BQ231" s="5"/>
      <c r="BR231" s="16">
        <f t="shared" si="251"/>
        <v>7.7754516564838547E-2</v>
      </c>
      <c r="BS231" s="5">
        <f t="shared" si="252"/>
        <v>7.7754516564838547E-2</v>
      </c>
      <c r="BT231" s="5"/>
      <c r="BU231" s="13">
        <f t="shared" si="253"/>
        <v>0</v>
      </c>
      <c r="BV231" s="5">
        <f t="shared" si="254"/>
        <v>0</v>
      </c>
      <c r="BW231" s="5"/>
      <c r="BX231" s="13">
        <f t="shared" si="255"/>
        <v>7.7754516564838547E-2</v>
      </c>
      <c r="BY231" s="5"/>
      <c r="BZ231" s="16">
        <f t="shared" si="256"/>
        <v>0</v>
      </c>
      <c r="CA231" s="16"/>
      <c r="CB231" s="29">
        <f t="shared" si="257"/>
        <v>0</v>
      </c>
      <c r="CC231" s="28">
        <f t="shared" si="258"/>
        <v>42.000000000000007</v>
      </c>
      <c r="CD231" s="28"/>
      <c r="CE231" s="16">
        <f t="shared" si="259"/>
        <v>0</v>
      </c>
      <c r="CF231" s="31">
        <f t="shared" si="260"/>
        <v>41.623100480218888</v>
      </c>
      <c r="CG231" s="20"/>
      <c r="CH231" s="16">
        <f t="shared" si="261"/>
        <v>0</v>
      </c>
      <c r="CI231" s="2">
        <f t="shared" si="276"/>
        <v>0</v>
      </c>
      <c r="CJ231" s="5"/>
      <c r="CK231" s="13">
        <f t="shared" si="262"/>
        <v>0.30000001192092801</v>
      </c>
      <c r="CL231" s="13"/>
      <c r="CM231" s="13">
        <f t="shared" si="277"/>
        <v>0</v>
      </c>
      <c r="CN231" s="5">
        <f t="shared" si="263"/>
        <v>0</v>
      </c>
      <c r="CO231" s="5">
        <f t="shared" si="264"/>
        <v>0</v>
      </c>
      <c r="CP231" s="5"/>
      <c r="CQ231" s="13">
        <f t="shared" si="278"/>
        <v>0.40038366602893921</v>
      </c>
      <c r="CR231" s="5">
        <f t="shared" si="265"/>
        <v>0.87889097420986673</v>
      </c>
      <c r="CS231" s="5">
        <f t="shared" si="266"/>
        <v>0.40038366602893921</v>
      </c>
      <c r="CT231" s="5"/>
      <c r="CU231" t="e">
        <f>INDEX(Tilladeligt_underskud,MATCH('Afgrødemodel 1'!$AU$2,Konstanter!$A$75:$A$90,0),MATCH('Afgrødemodel 1'!M227,Konstanter!$B$73:$F$73,0))</f>
        <v>#N/A</v>
      </c>
      <c r="CV231" t="e">
        <f>INDEX(Utilladeligt_underskud,MATCH('Afgrødemodel 1'!$AU$2,Konstanter!$I$75:$I$90,0),MATCH('Afgrødemodel 1'!M227,Konstanter!$J$73:$N$73,0))</f>
        <v>#N/A</v>
      </c>
      <c r="CW231" t="e">
        <f t="shared" si="279"/>
        <v>#N/A</v>
      </c>
      <c r="CX231" t="e">
        <f t="shared" si="280"/>
        <v>#N/A</v>
      </c>
      <c r="CY231" s="8">
        <f t="shared" si="281"/>
        <v>0.37689951978111935</v>
      </c>
      <c r="CZ231" s="8">
        <f t="shared" si="282"/>
        <v>0.37689951978111935</v>
      </c>
      <c r="DA231" s="8">
        <f t="shared" si="283"/>
        <v>-0.10160778839980367</v>
      </c>
    </row>
    <row r="232" spans="4:105" x14ac:dyDescent="0.2">
      <c r="D232" s="18">
        <f t="shared" si="284"/>
        <v>43409</v>
      </c>
      <c r="E232" s="18" t="str">
        <f>IF(G232=1,'Ark4'!$C$4,IF(G232=2,'Ark4'!$C$5,IF(G232=3,'Ark4'!$C$6,IF(G232=4,'Ark4'!$C$7,""))))</f>
        <v>Vinterhvede, efterår</v>
      </c>
      <c r="F232" s="8">
        <f t="shared" si="267"/>
        <v>43409</v>
      </c>
      <c r="G232" s="2">
        <f>IF(AND($D232&gt;='Ark4'!$D$4,Vandbalance!$D232&lt;='Ark4'!$E$4),1,IF(AND(Vandbalance!$D232&gt;='Ark4'!$D$5,Vandbalance!$D232&lt;='Ark4'!$E$5),2,IF(AND(Vandbalance!$D232&gt;='Ark4'!$D$6,Vandbalance!$D232&lt;='Ark4'!$E$6),3,IF(AND(Vandbalance!$D232&gt;='Ark4'!$D$7,Vandbalance!$D232&lt;='Ark4'!$E$7),4,""))))</f>
        <v>4</v>
      </c>
      <c r="H232" s="2">
        <f t="shared" si="268"/>
        <v>0.5</v>
      </c>
      <c r="I232" s="2">
        <f>IF(G232=1,VLOOKUP($D232,'Afgrødemodel 1'!$AA$10:$AB$405,2,FALSE),IF(G232=2,VLOOKUP($D232,'Afgrødemodel 2'!$AA$10:$AB$405,2,FALSE),IF(G232=3,VLOOKUP($D232,'Afgrødemodel 3'!$AA$10:$AB$405,2,FALSE),IF(G232=4,VLOOKUP($D232,'Afgrødemodel 4'!$AA$10:$AB$405,2,FALSE),""))))</f>
        <v>0.5</v>
      </c>
      <c r="J232" s="2">
        <f>IF(G232=1,VLOOKUP($D232,'Afgrødemodel 1'!$AH$10:$AJ$405,3,FALSE),IF(G232=2,VLOOKUP($D232,'Afgrødemodel 2'!$AH$10:$AJ$405,3,FALSE),IF(G232=3,VLOOKUP($D232,'Afgrødemodel 3'!$AH$10:$AJ$405,3,FALSE),IF(G232=4,VLOOKUP($D232,'Afgrødemodel 4'!$AH$10:$AJ$405,3,FALSE),0))))</f>
        <v>0</v>
      </c>
      <c r="K232" s="2">
        <f>IF(G232=1,VLOOKUP($D232,'Afgrødemodel 1'!$AQ$10:$AR$405,2,FALSE),IF(G232=2,VLOOKUP($D232,'Afgrødemodel 2'!$AQ$10:$AR$405,2,FALSE),IF(G232=3,VLOOKUP($D232,'Afgrødemodel 3'!$AQ$10:$AR$405,2,FALSE),IF(G232=4,VLOOKUP($D232,'Afgrødemodel 4'!$AQ$10:$AR$405,2,FALSE),0))))</f>
        <v>200</v>
      </c>
      <c r="L232">
        <f>IF('Afgrødemodel 1'!$BB$4=0,300,'Afgrødemodel 1'!$BB$4)</f>
        <v>300</v>
      </c>
      <c r="M232">
        <f>IF(G232=1,MIN('Afgrødemodel 1'!$AW$44,'Afgrødemodel 1'!$AW$48),IF(G232=2,MIN('Afgrødemodel 2'!$AW$44,'Afgrødemodel 2'!$AW$48),IF(G232=3,MIN('Afgrødemodel 3'!$AW$44,'Afgrødemodel 3'!$AW$48),IF(G232=4,MIN('Afgrødemodel 4'!$AW$44,'Afgrødemodel 4'!$AW$48),""))))</f>
        <v>900</v>
      </c>
      <c r="N232" s="13">
        <f t="shared" si="215"/>
        <v>42.000000000000007</v>
      </c>
      <c r="O232" s="5">
        <f t="shared" si="216"/>
        <v>0</v>
      </c>
      <c r="P232" s="13">
        <f t="shared" si="217"/>
        <v>42.000000000000007</v>
      </c>
      <c r="Q232" s="13">
        <f t="shared" si="218"/>
        <v>42.000000000000007</v>
      </c>
      <c r="R232" s="20"/>
      <c r="S232" s="13">
        <f t="shared" si="219"/>
        <v>43.783711795889317</v>
      </c>
      <c r="T232" s="13">
        <f t="shared" si="220"/>
        <v>43.674120931324005</v>
      </c>
      <c r="U232" s="13">
        <f t="shared" si="221"/>
        <v>43.674120931324005</v>
      </c>
      <c r="V232" s="5">
        <f t="shared" si="222"/>
        <v>43.674120931324005</v>
      </c>
      <c r="W232" s="5"/>
      <c r="X232" s="10">
        <f t="shared" si="269"/>
        <v>10</v>
      </c>
      <c r="Y232" s="12">
        <f t="shared" si="223"/>
        <v>9.5199999746680266</v>
      </c>
      <c r="Z232" s="8">
        <f t="shared" si="224"/>
        <v>9.5199999746680266</v>
      </c>
      <c r="AA232" s="13">
        <f t="shared" si="270"/>
        <v>9.371836314776985</v>
      </c>
      <c r="AB232" s="5">
        <f t="shared" si="225"/>
        <v>9.371836314776985</v>
      </c>
      <c r="AC232" s="5"/>
      <c r="AD232" s="16">
        <f t="shared" si="226"/>
        <v>0.25</v>
      </c>
      <c r="AE232" s="10">
        <f t="shared" si="271"/>
        <v>0.25</v>
      </c>
      <c r="AF232">
        <f t="shared" si="227"/>
        <v>0.2885727953257281</v>
      </c>
      <c r="AG232" s="13">
        <f t="shared" si="228"/>
        <v>0.19816365691081037</v>
      </c>
      <c r="AH232" s="13"/>
      <c r="AI232" s="14">
        <f t="shared" si="229"/>
        <v>42.000000000000007</v>
      </c>
      <c r="AJ232" s="4">
        <f t="shared" si="230"/>
        <v>42.000000000000007</v>
      </c>
      <c r="AK232" s="4">
        <f t="shared" si="231"/>
        <v>45</v>
      </c>
      <c r="AL232" s="15">
        <f t="shared" si="232"/>
        <v>41.623100480218888</v>
      </c>
      <c r="AM232" s="7">
        <f t="shared" si="233"/>
        <v>41.623100480218888</v>
      </c>
      <c r="AN232" s="7">
        <f t="shared" si="285"/>
        <v>41.623100480218888</v>
      </c>
      <c r="AO232" s="15">
        <f t="shared" si="234"/>
        <v>41.661673275544615</v>
      </c>
      <c r="AP232" s="17">
        <f t="shared" si="235"/>
        <v>41.513509615653575</v>
      </c>
      <c r="AQ232" s="15">
        <f t="shared" si="236"/>
        <v>41.513509615653575</v>
      </c>
      <c r="AR232" s="15">
        <f t="shared" si="237"/>
        <v>41.513509615653575</v>
      </c>
      <c r="AS232" s="15"/>
      <c r="AT232" s="12">
        <f t="shared" si="272"/>
        <v>129.00000000000003</v>
      </c>
      <c r="AU232" s="12">
        <f t="shared" si="238"/>
        <v>129.47850730818095</v>
      </c>
      <c r="AV232" s="12">
        <f t="shared" si="239"/>
        <v>129.47850730818095</v>
      </c>
      <c r="AW232" s="12">
        <f t="shared" si="240"/>
        <v>129.26052064556521</v>
      </c>
      <c r="AX232" s="8"/>
      <c r="AY232" s="13">
        <f>INDEX(Klima!$B$1:$E$520,MATCH(Vandbalance!$F232,Klima!$B$1:$B$520,0),MATCH(Vandbalance!$AY$11,Klima!$B$1:$E$1,0))</f>
        <v>0.22</v>
      </c>
      <c r="AZ232" s="13">
        <f t="shared" si="273"/>
        <v>-0.22</v>
      </c>
      <c r="BA232" s="13">
        <f t="shared" si="241"/>
        <v>3.8572795325728076E-2</v>
      </c>
      <c r="BC232" s="16">
        <f>INDEX(Klima!$B$1:$E$520,MATCH(Vandbalance!$F232,Klima!$B$1:$B$520,0),MATCH($BC$11,Klima!$B$1:$E$1,0))</f>
        <v>0.20000000298023199</v>
      </c>
      <c r="BD232" s="16"/>
      <c r="BE232" s="16">
        <f t="shared" si="242"/>
        <v>0.14816365989104235</v>
      </c>
      <c r="BF232" s="16">
        <f t="shared" si="243"/>
        <v>5.1836343089189642E-2</v>
      </c>
      <c r="BG232" s="16">
        <f t="shared" si="244"/>
        <v>5.1836343089189642E-2</v>
      </c>
      <c r="BH232" s="16">
        <f t="shared" si="245"/>
        <v>0</v>
      </c>
      <c r="BI232" s="2"/>
      <c r="BJ232" s="16">
        <f t="shared" si="246"/>
        <v>0.14816365989104235</v>
      </c>
      <c r="BK232" s="5">
        <f t="shared" si="274"/>
        <v>9.5410054461340703</v>
      </c>
      <c r="BL232" s="5">
        <f t="shared" si="247"/>
        <v>9.5410054461340703</v>
      </c>
      <c r="BM232" s="5">
        <f t="shared" si="248"/>
        <v>161.62018060905754</v>
      </c>
      <c r="BN232" s="5">
        <f t="shared" si="275"/>
        <v>2.1005471466043188E-2</v>
      </c>
      <c r="BO232" s="5">
        <f t="shared" si="249"/>
        <v>171.14018058372557</v>
      </c>
      <c r="BP232" s="5">
        <f t="shared" si="250"/>
        <v>9.5410054461340703</v>
      </c>
      <c r="BQ232" s="5"/>
      <c r="BR232" s="16">
        <f t="shared" si="251"/>
        <v>5.1836343089189642E-2</v>
      </c>
      <c r="BS232" s="5">
        <f t="shared" si="252"/>
        <v>5.1836343089189642E-2</v>
      </c>
      <c r="BT232" s="5"/>
      <c r="BU232" s="13">
        <f t="shared" si="253"/>
        <v>0</v>
      </c>
      <c r="BV232" s="5">
        <f t="shared" si="254"/>
        <v>0</v>
      </c>
      <c r="BW232" s="5"/>
      <c r="BX232" s="13">
        <f t="shared" si="255"/>
        <v>5.1836343089189642E-2</v>
      </c>
      <c r="BY232" s="5"/>
      <c r="BZ232" s="16">
        <f t="shared" si="256"/>
        <v>0</v>
      </c>
      <c r="CA232" s="16"/>
      <c r="CB232" s="29">
        <f t="shared" si="257"/>
        <v>0</v>
      </c>
      <c r="CC232" s="28">
        <f t="shared" si="258"/>
        <v>42.000000000000007</v>
      </c>
      <c r="CD232" s="28"/>
      <c r="CE232" s="16">
        <f t="shared" si="259"/>
        <v>0</v>
      </c>
      <c r="CF232" s="31">
        <f t="shared" si="260"/>
        <v>41.513509615653575</v>
      </c>
      <c r="CG232" s="20"/>
      <c r="CH232" s="16">
        <f t="shared" si="261"/>
        <v>0</v>
      </c>
      <c r="CI232" s="2">
        <f t="shared" si="276"/>
        <v>0</v>
      </c>
      <c r="CJ232" s="5"/>
      <c r="CK232" s="13">
        <f t="shared" si="262"/>
        <v>0.20000000298023199</v>
      </c>
      <c r="CL232" s="13"/>
      <c r="CM232" s="13">
        <f t="shared" si="277"/>
        <v>0</v>
      </c>
      <c r="CN232" s="5">
        <f t="shared" si="263"/>
        <v>0</v>
      </c>
      <c r="CO232" s="5">
        <f t="shared" si="264"/>
        <v>0</v>
      </c>
      <c r="CP232" s="5"/>
      <c r="CQ232" s="13">
        <f t="shared" si="278"/>
        <v>0.21798666261575378</v>
      </c>
      <c r="CR232" s="5">
        <f t="shared" si="265"/>
        <v>0.47850730818092302</v>
      </c>
      <c r="CS232" s="5">
        <f t="shared" si="266"/>
        <v>0.21798666261575378</v>
      </c>
      <c r="CT232" s="5"/>
      <c r="CU232" t="e">
        <f>INDEX(Tilladeligt_underskud,MATCH('Afgrødemodel 1'!$AU$2,Konstanter!$A$75:$A$90,0),MATCH('Afgrødemodel 1'!M228,Konstanter!$B$73:$F$73,0))</f>
        <v>#N/A</v>
      </c>
      <c r="CV232" t="e">
        <f>INDEX(Utilladeligt_underskud,MATCH('Afgrødemodel 1'!$AU$2,Konstanter!$I$75:$I$90,0),MATCH('Afgrødemodel 1'!M228,Konstanter!$J$73:$N$73,0))</f>
        <v>#N/A</v>
      </c>
      <c r="CW232" t="e">
        <f t="shared" si="279"/>
        <v>#N/A</v>
      </c>
      <c r="CX232" t="e">
        <f t="shared" si="280"/>
        <v>#N/A</v>
      </c>
      <c r="CY232" s="8">
        <f t="shared" si="281"/>
        <v>0.48649038434643188</v>
      </c>
      <c r="CZ232" s="8">
        <f t="shared" si="282"/>
        <v>0.48649038434641056</v>
      </c>
      <c r="DA232" s="8">
        <f t="shared" si="283"/>
        <v>0.22596973878123094</v>
      </c>
    </row>
    <row r="233" spans="4:105" x14ac:dyDescent="0.2">
      <c r="D233" s="18">
        <f t="shared" si="284"/>
        <v>43410</v>
      </c>
      <c r="E233" s="18" t="str">
        <f>IF(G233=1,'Ark4'!$C$4,IF(G233=2,'Ark4'!$C$5,IF(G233=3,'Ark4'!$C$6,IF(G233=4,'Ark4'!$C$7,""))))</f>
        <v>Vinterhvede, efterår</v>
      </c>
      <c r="F233" s="8">
        <f t="shared" si="267"/>
        <v>43410</v>
      </c>
      <c r="G233" s="2">
        <f>IF(AND($D233&gt;='Ark4'!$D$4,Vandbalance!$D233&lt;='Ark4'!$E$4),1,IF(AND(Vandbalance!$D233&gt;='Ark4'!$D$5,Vandbalance!$D233&lt;='Ark4'!$E$5),2,IF(AND(Vandbalance!$D233&gt;='Ark4'!$D$6,Vandbalance!$D233&lt;='Ark4'!$E$6),3,IF(AND(Vandbalance!$D233&gt;='Ark4'!$D$7,Vandbalance!$D233&lt;='Ark4'!$E$7),4,""))))</f>
        <v>4</v>
      </c>
      <c r="H233" s="2">
        <f t="shared" si="268"/>
        <v>0.5</v>
      </c>
      <c r="I233" s="2">
        <f>IF(G233=1,VLOOKUP($D233,'Afgrødemodel 1'!$AA$10:$AB$405,2,FALSE),IF(G233=2,VLOOKUP($D233,'Afgrødemodel 2'!$AA$10:$AB$405,2,FALSE),IF(G233=3,VLOOKUP($D233,'Afgrødemodel 3'!$AA$10:$AB$405,2,FALSE),IF(G233=4,VLOOKUP($D233,'Afgrødemodel 4'!$AA$10:$AB$405,2,FALSE),""))))</f>
        <v>0.5</v>
      </c>
      <c r="J233" s="2">
        <f>IF(G233=1,VLOOKUP($D233,'Afgrødemodel 1'!$AH$10:$AJ$405,3,FALSE),IF(G233=2,VLOOKUP($D233,'Afgrødemodel 2'!$AH$10:$AJ$405,3,FALSE),IF(G233=3,VLOOKUP($D233,'Afgrødemodel 3'!$AH$10:$AJ$405,3,FALSE),IF(G233=4,VLOOKUP($D233,'Afgrødemodel 4'!$AH$10:$AJ$405,3,FALSE),0))))</f>
        <v>0</v>
      </c>
      <c r="K233" s="2">
        <f>IF(G233=1,VLOOKUP($D233,'Afgrødemodel 1'!$AQ$10:$AR$405,2,FALSE),IF(G233=2,VLOOKUP($D233,'Afgrødemodel 2'!$AQ$10:$AR$405,2,FALSE),IF(G233=3,VLOOKUP($D233,'Afgrødemodel 3'!$AQ$10:$AR$405,2,FALSE),IF(G233=4,VLOOKUP($D233,'Afgrødemodel 4'!$AQ$10:$AR$405,2,FALSE),0))))</f>
        <v>200</v>
      </c>
      <c r="L233">
        <f>IF('Afgrødemodel 1'!$BB$4=0,300,'Afgrødemodel 1'!$BB$4)</f>
        <v>300</v>
      </c>
      <c r="M233">
        <f>IF(G233=1,MIN('Afgrødemodel 1'!$AW$44,'Afgrødemodel 1'!$AW$48),IF(G233=2,MIN('Afgrødemodel 2'!$AW$44,'Afgrødemodel 2'!$AW$48),IF(G233=3,MIN('Afgrødemodel 3'!$AW$44,'Afgrødemodel 3'!$AW$48),IF(G233=4,MIN('Afgrødemodel 4'!$AW$44,'Afgrødemodel 4'!$AW$48),""))))</f>
        <v>900</v>
      </c>
      <c r="N233" s="13">
        <f t="shared" si="215"/>
        <v>42.000000000000007</v>
      </c>
      <c r="O233" s="5">
        <f t="shared" si="216"/>
        <v>0</v>
      </c>
      <c r="P233" s="13">
        <f t="shared" si="217"/>
        <v>42.000000000000007</v>
      </c>
      <c r="Q233" s="13">
        <f t="shared" si="218"/>
        <v>42.000000000000007</v>
      </c>
      <c r="R233" s="20"/>
      <c r="S233" s="13">
        <f t="shared" si="219"/>
        <v>43.674120931324005</v>
      </c>
      <c r="T233" s="13">
        <f t="shared" si="220"/>
        <v>43.525957271432965</v>
      </c>
      <c r="U233" s="13">
        <f t="shared" si="221"/>
        <v>43.525957271432965</v>
      </c>
      <c r="V233" s="5">
        <f t="shared" si="222"/>
        <v>43.525957271432965</v>
      </c>
      <c r="W233" s="5"/>
      <c r="X233" s="10">
        <f t="shared" si="269"/>
        <v>10</v>
      </c>
      <c r="Y233" s="12">
        <f t="shared" si="223"/>
        <v>9.371836314776985</v>
      </c>
      <c r="Z233" s="8">
        <f t="shared" si="224"/>
        <v>9.371836314776985</v>
      </c>
      <c r="AA233" s="13">
        <f t="shared" si="270"/>
        <v>9.2236726548859433</v>
      </c>
      <c r="AB233" s="5">
        <f t="shared" si="225"/>
        <v>9.2236726548859433</v>
      </c>
      <c r="AC233" s="5"/>
      <c r="AD233" s="16">
        <f t="shared" si="226"/>
        <v>0.25</v>
      </c>
      <c r="AE233" s="10">
        <f t="shared" si="271"/>
        <v>0.19816365691081037</v>
      </c>
      <c r="AF233">
        <f t="shared" si="227"/>
        <v>0.19816365691081037</v>
      </c>
      <c r="AG233" s="13">
        <f t="shared" si="228"/>
        <v>0.14632731382162073</v>
      </c>
      <c r="AH233" s="13"/>
      <c r="AI233" s="14">
        <f t="shared" si="229"/>
        <v>42.000000000000007</v>
      </c>
      <c r="AJ233" s="4">
        <f t="shared" si="230"/>
        <v>42.000000000000007</v>
      </c>
      <c r="AK233" s="4">
        <f t="shared" si="231"/>
        <v>45</v>
      </c>
      <c r="AL233" s="15">
        <f t="shared" si="232"/>
        <v>41.513509615653575</v>
      </c>
      <c r="AM233" s="7">
        <f t="shared" si="233"/>
        <v>41.513509615653575</v>
      </c>
      <c r="AN233" s="7">
        <f t="shared" si="285"/>
        <v>41.513509615653575</v>
      </c>
      <c r="AO233" s="15">
        <f t="shared" si="234"/>
        <v>41.513509615653575</v>
      </c>
      <c r="AP233" s="17">
        <f t="shared" si="235"/>
        <v>41.365345955762535</v>
      </c>
      <c r="AQ233" s="15">
        <f t="shared" si="236"/>
        <v>41.365345955762535</v>
      </c>
      <c r="AR233" s="15">
        <f t="shared" si="237"/>
        <v>41.365345955762535</v>
      </c>
      <c r="AS233" s="15"/>
      <c r="AT233" s="12">
        <f t="shared" si="272"/>
        <v>129.00000000000003</v>
      </c>
      <c r="AU233" s="12">
        <f t="shared" si="238"/>
        <v>129.26052064556521</v>
      </c>
      <c r="AV233" s="12">
        <f t="shared" si="239"/>
        <v>129.26052064556521</v>
      </c>
      <c r="AW233" s="12">
        <f t="shared" si="240"/>
        <v>129.14183901814107</v>
      </c>
      <c r="AX233" s="8"/>
      <c r="AY233" s="13">
        <f>INDEX(Klima!$B$1:$E$520,MATCH(Vandbalance!$F233,Klima!$B$1:$B$520,0),MATCH(Vandbalance!$AY$11,Klima!$B$1:$E$1,0))</f>
        <v>0</v>
      </c>
      <c r="AZ233" s="13">
        <f t="shared" si="273"/>
        <v>0</v>
      </c>
      <c r="BA233" s="13">
        <f t="shared" si="241"/>
        <v>0</v>
      </c>
      <c r="BC233" s="16">
        <f>INDEX(Klima!$B$1:$E$520,MATCH(Vandbalance!$F233,Klima!$B$1:$B$520,0),MATCH($BC$11,Klima!$B$1:$E$1,0))</f>
        <v>0.20000000298023199</v>
      </c>
      <c r="BD233" s="16"/>
      <c r="BE233" s="16">
        <f t="shared" si="242"/>
        <v>0.14816365989104235</v>
      </c>
      <c r="BF233" s="16">
        <f t="shared" si="243"/>
        <v>5.1836343089189642E-2</v>
      </c>
      <c r="BG233" s="16">
        <f t="shared" si="244"/>
        <v>5.1836343089189642E-2</v>
      </c>
      <c r="BH233" s="16">
        <f t="shared" si="245"/>
        <v>0</v>
      </c>
      <c r="BI233" s="2"/>
      <c r="BJ233" s="16">
        <f t="shared" si="246"/>
        <v>0.14816365989104235</v>
      </c>
      <c r="BK233" s="5">
        <f t="shared" si="274"/>
        <v>9.3928134549257116</v>
      </c>
      <c r="BL233" s="5">
        <f t="shared" si="247"/>
        <v>9.3928134549257116</v>
      </c>
      <c r="BM233" s="5">
        <f t="shared" si="248"/>
        <v>161.4021939464418</v>
      </c>
      <c r="BN233" s="5">
        <f t="shared" si="275"/>
        <v>2.0977140148726887E-2</v>
      </c>
      <c r="BO233" s="5">
        <f t="shared" si="249"/>
        <v>170.7740302612188</v>
      </c>
      <c r="BP233" s="5">
        <f t="shared" si="250"/>
        <v>9.3928134549257116</v>
      </c>
      <c r="BQ233" s="5"/>
      <c r="BR233" s="16">
        <f t="shared" si="251"/>
        <v>5.1836343089189642E-2</v>
      </c>
      <c r="BS233" s="5">
        <f t="shared" si="252"/>
        <v>5.1836343089189642E-2</v>
      </c>
      <c r="BT233" s="5"/>
      <c r="BU233" s="13">
        <f t="shared" si="253"/>
        <v>0</v>
      </c>
      <c r="BV233" s="5">
        <f t="shared" si="254"/>
        <v>0</v>
      </c>
      <c r="BW233" s="5"/>
      <c r="BX233" s="13">
        <f t="shared" si="255"/>
        <v>5.1836343089189642E-2</v>
      </c>
      <c r="BY233" s="5"/>
      <c r="BZ233" s="16">
        <f t="shared" si="256"/>
        <v>0</v>
      </c>
      <c r="CA233" s="16"/>
      <c r="CB233" s="29">
        <f t="shared" si="257"/>
        <v>0</v>
      </c>
      <c r="CC233" s="28">
        <f t="shared" si="258"/>
        <v>42.000000000000007</v>
      </c>
      <c r="CD233" s="28"/>
      <c r="CE233" s="16">
        <f t="shared" si="259"/>
        <v>0</v>
      </c>
      <c r="CF233" s="31">
        <f t="shared" si="260"/>
        <v>41.365345955762535</v>
      </c>
      <c r="CG233" s="20"/>
      <c r="CH233" s="16">
        <f t="shared" si="261"/>
        <v>0</v>
      </c>
      <c r="CI233" s="2">
        <f t="shared" si="276"/>
        <v>0</v>
      </c>
      <c r="CJ233" s="5"/>
      <c r="CK233" s="13">
        <f t="shared" si="262"/>
        <v>0.20000000298023199</v>
      </c>
      <c r="CL233" s="13"/>
      <c r="CM233" s="13">
        <f t="shared" si="277"/>
        <v>0</v>
      </c>
      <c r="CN233" s="5">
        <f t="shared" si="263"/>
        <v>0</v>
      </c>
      <c r="CO233" s="5">
        <f t="shared" si="264"/>
        <v>0</v>
      </c>
      <c r="CP233" s="5"/>
      <c r="CQ233" s="13">
        <f t="shared" si="278"/>
        <v>0.11868162742413736</v>
      </c>
      <c r="CR233" s="5">
        <f t="shared" si="265"/>
        <v>0.26052064556517962</v>
      </c>
      <c r="CS233" s="5">
        <f t="shared" si="266"/>
        <v>0.11868162742413736</v>
      </c>
      <c r="CT233" s="5"/>
      <c r="CU233" t="e">
        <f>INDEX(Tilladeligt_underskud,MATCH('Afgrødemodel 1'!$AU$2,Konstanter!$A$75:$A$90,0),MATCH('Afgrødemodel 1'!M229,Konstanter!$B$73:$F$73,0))</f>
        <v>#N/A</v>
      </c>
      <c r="CV233" t="e">
        <f>INDEX(Utilladeligt_underskud,MATCH('Afgrødemodel 1'!$AU$2,Konstanter!$I$75:$I$90,0),MATCH('Afgrødemodel 1'!M229,Konstanter!$J$73:$N$73,0))</f>
        <v>#N/A</v>
      </c>
      <c r="CW233" t="e">
        <f t="shared" si="279"/>
        <v>#N/A</v>
      </c>
      <c r="CX233" t="e">
        <f t="shared" si="280"/>
        <v>#N/A</v>
      </c>
      <c r="CY233" s="8">
        <f t="shared" si="281"/>
        <v>0.63465404423747174</v>
      </c>
      <c r="CZ233" s="8">
        <f t="shared" si="282"/>
        <v>0.63465404423746463</v>
      </c>
      <c r="DA233" s="8">
        <f t="shared" si="283"/>
        <v>0.49281502609642303</v>
      </c>
    </row>
    <row r="234" spans="4:105" x14ac:dyDescent="0.2">
      <c r="D234" s="18">
        <f t="shared" si="284"/>
        <v>43411</v>
      </c>
      <c r="E234" s="18" t="str">
        <f>IF(G234=1,'Ark4'!$C$4,IF(G234=2,'Ark4'!$C$5,IF(G234=3,'Ark4'!$C$6,IF(G234=4,'Ark4'!$C$7,""))))</f>
        <v>Vinterhvede, efterår</v>
      </c>
      <c r="F234" s="8">
        <f t="shared" si="267"/>
        <v>43411</v>
      </c>
      <c r="G234" s="2">
        <f>IF(AND($D234&gt;='Ark4'!$D$4,Vandbalance!$D234&lt;='Ark4'!$E$4),1,IF(AND(Vandbalance!$D234&gt;='Ark4'!$D$5,Vandbalance!$D234&lt;='Ark4'!$E$5),2,IF(AND(Vandbalance!$D234&gt;='Ark4'!$D$6,Vandbalance!$D234&lt;='Ark4'!$E$6),3,IF(AND(Vandbalance!$D234&gt;='Ark4'!$D$7,Vandbalance!$D234&lt;='Ark4'!$E$7),4,""))))</f>
        <v>4</v>
      </c>
      <c r="H234" s="2">
        <f t="shared" si="268"/>
        <v>0.5</v>
      </c>
      <c r="I234" s="2">
        <f>IF(G234=1,VLOOKUP($D234,'Afgrødemodel 1'!$AA$10:$AB$405,2,FALSE),IF(G234=2,VLOOKUP($D234,'Afgrødemodel 2'!$AA$10:$AB$405,2,FALSE),IF(G234=3,VLOOKUP($D234,'Afgrødemodel 3'!$AA$10:$AB$405,2,FALSE),IF(G234=4,VLOOKUP($D234,'Afgrødemodel 4'!$AA$10:$AB$405,2,FALSE),""))))</f>
        <v>0.5</v>
      </c>
      <c r="J234" s="2">
        <f>IF(G234=1,VLOOKUP($D234,'Afgrødemodel 1'!$AH$10:$AJ$405,3,FALSE),IF(G234=2,VLOOKUP($D234,'Afgrødemodel 2'!$AH$10:$AJ$405,3,FALSE),IF(G234=3,VLOOKUP($D234,'Afgrødemodel 3'!$AH$10:$AJ$405,3,FALSE),IF(G234=4,VLOOKUP($D234,'Afgrødemodel 4'!$AH$10:$AJ$405,3,FALSE),0))))</f>
        <v>0</v>
      </c>
      <c r="K234" s="2">
        <f>IF(G234=1,VLOOKUP($D234,'Afgrødemodel 1'!$AQ$10:$AR$405,2,FALSE),IF(G234=2,VLOOKUP($D234,'Afgrødemodel 2'!$AQ$10:$AR$405,2,FALSE),IF(G234=3,VLOOKUP($D234,'Afgrødemodel 3'!$AQ$10:$AR$405,2,FALSE),IF(G234=4,VLOOKUP($D234,'Afgrødemodel 4'!$AQ$10:$AR$405,2,FALSE),0))))</f>
        <v>200</v>
      </c>
      <c r="L234">
        <f>IF('Afgrødemodel 1'!$BB$4=0,300,'Afgrødemodel 1'!$BB$4)</f>
        <v>300</v>
      </c>
      <c r="M234">
        <f>IF(G234=1,MIN('Afgrødemodel 1'!$AW$44,'Afgrødemodel 1'!$AW$48),IF(G234=2,MIN('Afgrødemodel 2'!$AW$44,'Afgrødemodel 2'!$AW$48),IF(G234=3,MIN('Afgrødemodel 3'!$AW$44,'Afgrødemodel 3'!$AW$48),IF(G234=4,MIN('Afgrødemodel 4'!$AW$44,'Afgrødemodel 4'!$AW$48),""))))</f>
        <v>900</v>
      </c>
      <c r="N234" s="13">
        <f t="shared" si="215"/>
        <v>42.000000000000007</v>
      </c>
      <c r="O234" s="5">
        <f t="shared" si="216"/>
        <v>0</v>
      </c>
      <c r="P234" s="13">
        <f t="shared" si="217"/>
        <v>42.000000000000007</v>
      </c>
      <c r="Q234" s="13">
        <f t="shared" si="218"/>
        <v>42.000000000000007</v>
      </c>
      <c r="R234" s="20"/>
      <c r="S234" s="13">
        <f t="shared" si="219"/>
        <v>43.525957271432965</v>
      </c>
      <c r="T234" s="13">
        <f t="shared" si="220"/>
        <v>43.348171431362282</v>
      </c>
      <c r="U234" s="13">
        <f t="shared" si="221"/>
        <v>43.348171431362282</v>
      </c>
      <c r="V234" s="5">
        <f t="shared" si="222"/>
        <v>43.348171431362282</v>
      </c>
      <c r="W234" s="5"/>
      <c r="X234" s="10">
        <f t="shared" si="269"/>
        <v>10</v>
      </c>
      <c r="Y234" s="12">
        <f t="shared" si="223"/>
        <v>9.2399999687075649</v>
      </c>
      <c r="Z234" s="8">
        <f t="shared" si="224"/>
        <v>9.2399999687075649</v>
      </c>
      <c r="AA234" s="13">
        <f t="shared" si="270"/>
        <v>9.04588681481526</v>
      </c>
      <c r="AB234" s="5">
        <f t="shared" si="225"/>
        <v>9.04588681481526</v>
      </c>
      <c r="AC234" s="5"/>
      <c r="AD234" s="16">
        <f t="shared" si="226"/>
        <v>0.25</v>
      </c>
      <c r="AE234" s="10">
        <f t="shared" si="271"/>
        <v>0.25</v>
      </c>
      <c r="AF234">
        <f t="shared" si="227"/>
        <v>0.26632731382162073</v>
      </c>
      <c r="AG234" s="13">
        <f t="shared" si="228"/>
        <v>0.1820878274019031</v>
      </c>
      <c r="AH234" s="13"/>
      <c r="AI234" s="14">
        <f t="shared" si="229"/>
        <v>42.000000000000007</v>
      </c>
      <c r="AJ234" s="4">
        <f t="shared" si="230"/>
        <v>42.000000000000007</v>
      </c>
      <c r="AK234" s="4">
        <f t="shared" si="231"/>
        <v>45</v>
      </c>
      <c r="AL234" s="15">
        <f t="shared" si="232"/>
        <v>41.365345955762535</v>
      </c>
      <c r="AM234" s="7">
        <f t="shared" si="233"/>
        <v>41.365345955762535</v>
      </c>
      <c r="AN234" s="7">
        <f t="shared" si="285"/>
        <v>41.365345955762535</v>
      </c>
      <c r="AO234" s="15">
        <f t="shared" si="234"/>
        <v>41.381673269584155</v>
      </c>
      <c r="AP234" s="17">
        <f t="shared" si="235"/>
        <v>41.187560115691852</v>
      </c>
      <c r="AQ234" s="15">
        <f t="shared" si="236"/>
        <v>41.187560115691852</v>
      </c>
      <c r="AR234" s="15">
        <f t="shared" si="237"/>
        <v>41.187560115691852</v>
      </c>
      <c r="AS234" s="15"/>
      <c r="AT234" s="12">
        <f t="shared" si="272"/>
        <v>129.00000000000003</v>
      </c>
      <c r="AU234" s="12">
        <f t="shared" si="238"/>
        <v>129.14183901814107</v>
      </c>
      <c r="AV234" s="12">
        <f t="shared" si="239"/>
        <v>129.14183901814107</v>
      </c>
      <c r="AW234" s="12">
        <f t="shared" si="240"/>
        <v>129.07722346543238</v>
      </c>
      <c r="AX234" s="8"/>
      <c r="AY234" s="13">
        <f>INDEX(Klima!$B$1:$E$520,MATCH(Vandbalance!$F234,Klima!$B$1:$B$520,0),MATCH(Vandbalance!$AY$11,Klima!$B$1:$E$1,0))</f>
        <v>0.12</v>
      </c>
      <c r="AZ234" s="13">
        <f t="shared" si="273"/>
        <v>-0.12</v>
      </c>
      <c r="BA234" s="13">
        <f t="shared" si="241"/>
        <v>1.6327313821620726E-2</v>
      </c>
      <c r="BC234" s="16">
        <f>INDEX(Klima!$B$1:$E$520,MATCH(Vandbalance!$F234,Klima!$B$1:$B$520,0),MATCH($BC$11,Klima!$B$1:$E$1,0))</f>
        <v>0.262025326490402</v>
      </c>
      <c r="BD234" s="16"/>
      <c r="BE234" s="16">
        <f t="shared" si="242"/>
        <v>0.1941131538923051</v>
      </c>
      <c r="BF234" s="16">
        <f t="shared" si="243"/>
        <v>6.7912172598096898E-2</v>
      </c>
      <c r="BG234" s="16">
        <f t="shared" si="244"/>
        <v>6.7912172598096898E-2</v>
      </c>
      <c r="BH234" s="16">
        <f t="shared" si="245"/>
        <v>0</v>
      </c>
      <c r="BI234" s="2"/>
      <c r="BJ234" s="16">
        <f t="shared" si="246"/>
        <v>0.1941131538923051</v>
      </c>
      <c r="BK234" s="5">
        <f t="shared" si="274"/>
        <v>9.2674624698014885</v>
      </c>
      <c r="BL234" s="5">
        <f t="shared" si="247"/>
        <v>9.2674624698014885</v>
      </c>
      <c r="BM234" s="5">
        <f t="shared" si="248"/>
        <v>161.28351231901766</v>
      </c>
      <c r="BN234" s="5">
        <f t="shared" si="275"/>
        <v>2.7462501093923643E-2</v>
      </c>
      <c r="BO234" s="5">
        <f t="shared" si="249"/>
        <v>170.52351228772523</v>
      </c>
      <c r="BP234" s="5">
        <f t="shared" si="250"/>
        <v>9.2674624698014885</v>
      </c>
      <c r="BQ234" s="5"/>
      <c r="BR234" s="16">
        <f t="shared" si="251"/>
        <v>6.7912172598096898E-2</v>
      </c>
      <c r="BS234" s="5">
        <f t="shared" si="252"/>
        <v>6.7912172598096898E-2</v>
      </c>
      <c r="BT234" s="5"/>
      <c r="BU234" s="13">
        <f t="shared" si="253"/>
        <v>0</v>
      </c>
      <c r="BV234" s="5">
        <f t="shared" si="254"/>
        <v>0</v>
      </c>
      <c r="BW234" s="5"/>
      <c r="BX234" s="13">
        <f t="shared" si="255"/>
        <v>6.7912172598096898E-2</v>
      </c>
      <c r="BY234" s="5"/>
      <c r="BZ234" s="16">
        <f t="shared" si="256"/>
        <v>0</v>
      </c>
      <c r="CA234" s="16"/>
      <c r="CB234" s="29">
        <f t="shared" si="257"/>
        <v>0</v>
      </c>
      <c r="CC234" s="28">
        <f t="shared" si="258"/>
        <v>42.000000000000007</v>
      </c>
      <c r="CD234" s="28"/>
      <c r="CE234" s="16">
        <f t="shared" si="259"/>
        <v>0</v>
      </c>
      <c r="CF234" s="31">
        <f t="shared" si="260"/>
        <v>41.187560115691852</v>
      </c>
      <c r="CG234" s="20"/>
      <c r="CH234" s="16">
        <f t="shared" si="261"/>
        <v>0</v>
      </c>
      <c r="CI234" s="2">
        <f t="shared" si="276"/>
        <v>0</v>
      </c>
      <c r="CJ234" s="5"/>
      <c r="CK234" s="13">
        <f t="shared" si="262"/>
        <v>0.262025326490402</v>
      </c>
      <c r="CL234" s="13"/>
      <c r="CM234" s="13">
        <f t="shared" si="277"/>
        <v>0</v>
      </c>
      <c r="CN234" s="5">
        <f t="shared" si="263"/>
        <v>0</v>
      </c>
      <c r="CO234" s="5">
        <f t="shared" si="264"/>
        <v>0</v>
      </c>
      <c r="CP234" s="5"/>
      <c r="CQ234" s="13">
        <f t="shared" si="278"/>
        <v>6.4615552708696719E-2</v>
      </c>
      <c r="CR234" s="5">
        <f t="shared" si="265"/>
        <v>0.14183901814104161</v>
      </c>
      <c r="CS234" s="5">
        <f t="shared" si="266"/>
        <v>6.4615552708696719E-2</v>
      </c>
      <c r="CT234" s="5"/>
      <c r="CU234" t="e">
        <f>INDEX(Tilladeligt_underskud,MATCH('Afgrødemodel 1'!$AU$2,Konstanter!$A$75:$A$90,0),MATCH('Afgrødemodel 1'!M230,Konstanter!$B$73:$F$73,0))</f>
        <v>#N/A</v>
      </c>
      <c r="CV234" t="e">
        <f>INDEX(Utilladeligt_underskud,MATCH('Afgrødemodel 1'!$AU$2,Konstanter!$I$75:$I$90,0),MATCH('Afgrødemodel 1'!M230,Konstanter!$J$73:$N$73,0))</f>
        <v>#N/A</v>
      </c>
      <c r="CW234" t="e">
        <f t="shared" si="279"/>
        <v>#N/A</v>
      </c>
      <c r="CX234" t="e">
        <f t="shared" si="280"/>
        <v>#N/A</v>
      </c>
      <c r="CY234" s="8">
        <f t="shared" si="281"/>
        <v>0.81243988430815506</v>
      </c>
      <c r="CZ234" s="8">
        <f t="shared" si="282"/>
        <v>0.81243988430813374</v>
      </c>
      <c r="DA234" s="8">
        <f t="shared" si="283"/>
        <v>0.73521641887580813</v>
      </c>
    </row>
    <row r="235" spans="4:105" x14ac:dyDescent="0.2">
      <c r="D235" s="18">
        <f t="shared" si="284"/>
        <v>43412</v>
      </c>
      <c r="E235" s="18" t="str">
        <f>IF(G235=1,'Ark4'!$C$4,IF(G235=2,'Ark4'!$C$5,IF(G235=3,'Ark4'!$C$6,IF(G235=4,'Ark4'!$C$7,""))))</f>
        <v>Vinterhvede, efterår</v>
      </c>
      <c r="F235" s="8">
        <f t="shared" si="267"/>
        <v>43412</v>
      </c>
      <c r="G235" s="2">
        <f>IF(AND($D235&gt;='Ark4'!$D$4,Vandbalance!$D235&lt;='Ark4'!$E$4),1,IF(AND(Vandbalance!$D235&gt;='Ark4'!$D$5,Vandbalance!$D235&lt;='Ark4'!$E$5),2,IF(AND(Vandbalance!$D235&gt;='Ark4'!$D$6,Vandbalance!$D235&lt;='Ark4'!$E$6),3,IF(AND(Vandbalance!$D235&gt;='Ark4'!$D$7,Vandbalance!$D235&lt;='Ark4'!$E$7),4,""))))</f>
        <v>4</v>
      </c>
      <c r="H235" s="2">
        <f t="shared" si="268"/>
        <v>0.5</v>
      </c>
      <c r="I235" s="2">
        <f>IF(G235=1,VLOOKUP($D235,'Afgrødemodel 1'!$AA$10:$AB$405,2,FALSE),IF(G235=2,VLOOKUP($D235,'Afgrødemodel 2'!$AA$10:$AB$405,2,FALSE),IF(G235=3,VLOOKUP($D235,'Afgrødemodel 3'!$AA$10:$AB$405,2,FALSE),IF(G235=4,VLOOKUP($D235,'Afgrødemodel 4'!$AA$10:$AB$405,2,FALSE),""))))</f>
        <v>0.5</v>
      </c>
      <c r="J235" s="2">
        <f>IF(G235=1,VLOOKUP($D235,'Afgrødemodel 1'!$AH$10:$AJ$405,3,FALSE),IF(G235=2,VLOOKUP($D235,'Afgrødemodel 2'!$AH$10:$AJ$405,3,FALSE),IF(G235=3,VLOOKUP($D235,'Afgrødemodel 3'!$AH$10:$AJ$405,3,FALSE),IF(G235=4,VLOOKUP($D235,'Afgrødemodel 4'!$AH$10:$AJ$405,3,FALSE),0))))</f>
        <v>0</v>
      </c>
      <c r="K235" s="2">
        <f>IF(G235=1,VLOOKUP($D235,'Afgrødemodel 1'!$AQ$10:$AR$405,2,FALSE),IF(G235=2,VLOOKUP($D235,'Afgrødemodel 2'!$AQ$10:$AR$405,2,FALSE),IF(G235=3,VLOOKUP($D235,'Afgrødemodel 3'!$AQ$10:$AR$405,2,FALSE),IF(G235=4,VLOOKUP($D235,'Afgrødemodel 4'!$AQ$10:$AR$405,2,FALSE),0))))</f>
        <v>200</v>
      </c>
      <c r="L235">
        <f>IF('Afgrødemodel 1'!$BB$4=0,300,'Afgrødemodel 1'!$BB$4)</f>
        <v>300</v>
      </c>
      <c r="M235">
        <f>IF(G235=1,MIN('Afgrødemodel 1'!$AW$44,'Afgrødemodel 1'!$AW$48),IF(G235=2,MIN('Afgrødemodel 2'!$AW$44,'Afgrødemodel 2'!$AW$48),IF(G235=3,MIN('Afgrødemodel 3'!$AW$44,'Afgrødemodel 3'!$AW$48),IF(G235=4,MIN('Afgrødemodel 4'!$AW$44,'Afgrødemodel 4'!$AW$48),""))))</f>
        <v>900</v>
      </c>
      <c r="N235" s="13">
        <f t="shared" si="215"/>
        <v>42.000000000000007</v>
      </c>
      <c r="O235" s="5">
        <f t="shared" si="216"/>
        <v>0</v>
      </c>
      <c r="P235" s="13">
        <f t="shared" si="217"/>
        <v>42.000000000000007</v>
      </c>
      <c r="Q235" s="13">
        <f t="shared" si="218"/>
        <v>42.000000000000007</v>
      </c>
      <c r="R235" s="20"/>
      <c r="S235" s="13">
        <f t="shared" si="219"/>
        <v>43.348171431362282</v>
      </c>
      <c r="T235" s="13">
        <f t="shared" si="220"/>
        <v>43.316177428818662</v>
      </c>
      <c r="U235" s="13">
        <f t="shared" si="221"/>
        <v>43.316177428818662</v>
      </c>
      <c r="V235" s="5">
        <f t="shared" si="222"/>
        <v>43.316177428818662</v>
      </c>
      <c r="W235" s="5"/>
      <c r="X235" s="10">
        <f t="shared" si="269"/>
        <v>10</v>
      </c>
      <c r="Y235" s="12">
        <f t="shared" si="223"/>
        <v>9.0879746422171639</v>
      </c>
      <c r="Z235" s="8">
        <f t="shared" si="224"/>
        <v>9.0879746422171639</v>
      </c>
      <c r="AA235" s="13">
        <f t="shared" si="270"/>
        <v>9.0138928122716422</v>
      </c>
      <c r="AB235" s="5">
        <f t="shared" si="225"/>
        <v>9.0138928122716422</v>
      </c>
      <c r="AC235" s="5"/>
      <c r="AD235" s="16">
        <f t="shared" si="226"/>
        <v>0.25</v>
      </c>
      <c r="AE235" s="10">
        <f t="shared" si="271"/>
        <v>0.25</v>
      </c>
      <c r="AF235">
        <f t="shared" si="227"/>
        <v>0.29208782740190309</v>
      </c>
      <c r="AG235" s="13">
        <f t="shared" si="228"/>
        <v>0.22408182845540517</v>
      </c>
      <c r="AH235" s="13"/>
      <c r="AI235" s="14">
        <f t="shared" si="229"/>
        <v>42.000000000000007</v>
      </c>
      <c r="AJ235" s="4">
        <f t="shared" si="230"/>
        <v>42.000000000000007</v>
      </c>
      <c r="AK235" s="4">
        <f t="shared" si="231"/>
        <v>45</v>
      </c>
      <c r="AL235" s="15">
        <f t="shared" si="232"/>
        <v>41.187560115691852</v>
      </c>
      <c r="AM235" s="7">
        <f t="shared" si="233"/>
        <v>41.187560115691852</v>
      </c>
      <c r="AN235" s="7">
        <f t="shared" si="285"/>
        <v>41.187560115691852</v>
      </c>
      <c r="AO235" s="15">
        <f t="shared" si="234"/>
        <v>41.229647943093752</v>
      </c>
      <c r="AP235" s="17">
        <f t="shared" si="235"/>
        <v>41.155566113148232</v>
      </c>
      <c r="AQ235" s="15">
        <f t="shared" si="236"/>
        <v>41.155566113148232</v>
      </c>
      <c r="AR235" s="15">
        <f t="shared" si="237"/>
        <v>41.155566113148232</v>
      </c>
      <c r="AS235" s="15"/>
      <c r="AT235" s="12">
        <f t="shared" si="272"/>
        <v>129.00000000000003</v>
      </c>
      <c r="AU235" s="12">
        <f t="shared" si="238"/>
        <v>129.07722346543238</v>
      </c>
      <c r="AV235" s="12">
        <f t="shared" si="239"/>
        <v>129.07722346543235</v>
      </c>
      <c r="AW235" s="12">
        <f t="shared" si="240"/>
        <v>129.0420438867354</v>
      </c>
      <c r="AX235" s="8"/>
      <c r="AY235" s="13">
        <f>INDEX(Klima!$B$1:$E$520,MATCH(Vandbalance!$F235,Klima!$B$1:$B$520,0),MATCH(Vandbalance!$AY$11,Klima!$B$1:$E$1,0))</f>
        <v>0.11</v>
      </c>
      <c r="AZ235" s="13">
        <f t="shared" si="273"/>
        <v>-0.11</v>
      </c>
      <c r="BA235" s="13">
        <f t="shared" si="241"/>
        <v>4.2087827401903102E-2</v>
      </c>
      <c r="BC235" s="16">
        <f>INDEX(Klima!$B$1:$E$520,MATCH(Vandbalance!$F235,Klima!$B$1:$B$520,0),MATCH($BC$11,Klima!$B$1:$E$1,0))</f>
        <v>0.10000000149011599</v>
      </c>
      <c r="BD235" s="16"/>
      <c r="BE235" s="16">
        <f t="shared" si="242"/>
        <v>7.4081829945521177E-2</v>
      </c>
      <c r="BF235" s="16">
        <f t="shared" si="243"/>
        <v>2.5918171544594821E-2</v>
      </c>
      <c r="BG235" s="16">
        <f t="shared" si="244"/>
        <v>2.5918171544594821E-2</v>
      </c>
      <c r="BH235" s="16">
        <f t="shared" si="245"/>
        <v>0</v>
      </c>
      <c r="BI235" s="2"/>
      <c r="BJ235" s="16">
        <f t="shared" si="246"/>
        <v>7.4081829945521177E-2</v>
      </c>
      <c r="BK235" s="5">
        <f t="shared" si="274"/>
        <v>9.0984513008963273</v>
      </c>
      <c r="BL235" s="5">
        <f t="shared" si="247"/>
        <v>9.0984513008963273</v>
      </c>
      <c r="BM235" s="5">
        <f t="shared" si="248"/>
        <v>161.21889676630897</v>
      </c>
      <c r="BN235" s="5">
        <f t="shared" si="275"/>
        <v>1.0476658679163361E-2</v>
      </c>
      <c r="BO235" s="5">
        <f t="shared" si="249"/>
        <v>170.30687140852615</v>
      </c>
      <c r="BP235" s="5">
        <f t="shared" si="250"/>
        <v>9.0984513008963273</v>
      </c>
      <c r="BQ235" s="5"/>
      <c r="BR235" s="16">
        <f t="shared" si="251"/>
        <v>2.5918171544594821E-2</v>
      </c>
      <c r="BS235" s="5">
        <f t="shared" si="252"/>
        <v>2.5918171544594821E-2</v>
      </c>
      <c r="BT235" s="5"/>
      <c r="BU235" s="13">
        <f t="shared" si="253"/>
        <v>0</v>
      </c>
      <c r="BV235" s="5">
        <f t="shared" si="254"/>
        <v>0</v>
      </c>
      <c r="BW235" s="5"/>
      <c r="BX235" s="13">
        <f t="shared" si="255"/>
        <v>2.5918171544594821E-2</v>
      </c>
      <c r="BY235" s="5"/>
      <c r="BZ235" s="16">
        <f t="shared" si="256"/>
        <v>0</v>
      </c>
      <c r="CA235" s="16"/>
      <c r="CB235" s="29">
        <f t="shared" si="257"/>
        <v>0</v>
      </c>
      <c r="CC235" s="28">
        <f t="shared" si="258"/>
        <v>42.000000000000007</v>
      </c>
      <c r="CD235" s="28"/>
      <c r="CE235" s="16">
        <f t="shared" si="259"/>
        <v>0</v>
      </c>
      <c r="CF235" s="31">
        <f t="shared" si="260"/>
        <v>41.155566113148232</v>
      </c>
      <c r="CG235" s="20"/>
      <c r="CH235" s="16">
        <f t="shared" si="261"/>
        <v>0</v>
      </c>
      <c r="CI235" s="2">
        <f t="shared" si="276"/>
        <v>0</v>
      </c>
      <c r="CJ235" s="5"/>
      <c r="CK235" s="13">
        <f t="shared" si="262"/>
        <v>0.10000000149011599</v>
      </c>
      <c r="CL235" s="13"/>
      <c r="CM235" s="13">
        <f t="shared" si="277"/>
        <v>0</v>
      </c>
      <c r="CN235" s="5">
        <f t="shared" si="263"/>
        <v>0</v>
      </c>
      <c r="CO235" s="5">
        <f t="shared" si="264"/>
        <v>0</v>
      </c>
      <c r="CP235" s="5"/>
      <c r="CQ235" s="13">
        <f t="shared" si="278"/>
        <v>3.5179578696948328E-2</v>
      </c>
      <c r="CR235" s="5">
        <f t="shared" si="265"/>
        <v>7.7223465432325611E-2</v>
      </c>
      <c r="CS235" s="5">
        <f t="shared" si="266"/>
        <v>3.5179578696948328E-2</v>
      </c>
      <c r="CT235" s="5"/>
      <c r="CU235" t="e">
        <f>INDEX(Tilladeligt_underskud,MATCH('Afgrødemodel 1'!$AU$2,Konstanter!$A$75:$A$90,0),MATCH('Afgrødemodel 1'!M231,Konstanter!$B$73:$F$73,0))</f>
        <v>#N/A</v>
      </c>
      <c r="CV235" t="e">
        <f>INDEX(Utilladeligt_underskud,MATCH('Afgrødemodel 1'!$AU$2,Konstanter!$I$75:$I$90,0),MATCH('Afgrødemodel 1'!M231,Konstanter!$J$73:$N$73,0))</f>
        <v>#N/A</v>
      </c>
      <c r="CW235" t="e">
        <f t="shared" si="279"/>
        <v>#N/A</v>
      </c>
      <c r="CX235" t="e">
        <f t="shared" si="280"/>
        <v>#N/A</v>
      </c>
      <c r="CY235" s="8">
        <f t="shared" si="281"/>
        <v>0.84443388685177467</v>
      </c>
      <c r="CZ235" s="8">
        <f t="shared" si="282"/>
        <v>0.84443388685176046</v>
      </c>
      <c r="DA235" s="8">
        <f t="shared" si="283"/>
        <v>0.8023900001163895</v>
      </c>
    </row>
    <row r="236" spans="4:105" x14ac:dyDescent="0.2">
      <c r="D236" s="18">
        <f t="shared" si="284"/>
        <v>43413</v>
      </c>
      <c r="E236" s="18" t="str">
        <f>IF(G236=1,'Ark4'!$C$4,IF(G236=2,'Ark4'!$C$5,IF(G236=3,'Ark4'!$C$6,IF(G236=4,'Ark4'!$C$7,""))))</f>
        <v>Vinterhvede, efterår</v>
      </c>
      <c r="F236" s="8">
        <f t="shared" si="267"/>
        <v>43413</v>
      </c>
      <c r="G236" s="2">
        <f>IF(AND($D236&gt;='Ark4'!$D$4,Vandbalance!$D236&lt;='Ark4'!$E$4),1,IF(AND(Vandbalance!$D236&gt;='Ark4'!$D$5,Vandbalance!$D236&lt;='Ark4'!$E$5),2,IF(AND(Vandbalance!$D236&gt;='Ark4'!$D$6,Vandbalance!$D236&lt;='Ark4'!$E$6),3,IF(AND(Vandbalance!$D236&gt;='Ark4'!$D$7,Vandbalance!$D236&lt;='Ark4'!$E$7),4,""))))</f>
        <v>4</v>
      </c>
      <c r="H236" s="2">
        <f t="shared" si="268"/>
        <v>0.5</v>
      </c>
      <c r="I236" s="2">
        <f>IF(G236=1,VLOOKUP($D236,'Afgrødemodel 1'!$AA$10:$AB$405,2,FALSE),IF(G236=2,VLOOKUP($D236,'Afgrødemodel 2'!$AA$10:$AB$405,2,FALSE),IF(G236=3,VLOOKUP($D236,'Afgrødemodel 3'!$AA$10:$AB$405,2,FALSE),IF(G236=4,VLOOKUP($D236,'Afgrødemodel 4'!$AA$10:$AB$405,2,FALSE),""))))</f>
        <v>0.5</v>
      </c>
      <c r="J236" s="2">
        <f>IF(G236=1,VLOOKUP($D236,'Afgrødemodel 1'!$AH$10:$AJ$405,3,FALSE),IF(G236=2,VLOOKUP($D236,'Afgrødemodel 2'!$AH$10:$AJ$405,3,FALSE),IF(G236=3,VLOOKUP($D236,'Afgrødemodel 3'!$AH$10:$AJ$405,3,FALSE),IF(G236=4,VLOOKUP($D236,'Afgrødemodel 4'!$AH$10:$AJ$405,3,FALSE),0))))</f>
        <v>0</v>
      </c>
      <c r="K236" s="2">
        <f>IF(G236=1,VLOOKUP($D236,'Afgrødemodel 1'!$AQ$10:$AR$405,2,FALSE),IF(G236=2,VLOOKUP($D236,'Afgrødemodel 2'!$AQ$10:$AR$405,2,FALSE),IF(G236=3,VLOOKUP($D236,'Afgrødemodel 3'!$AQ$10:$AR$405,2,FALSE),IF(G236=4,VLOOKUP($D236,'Afgrødemodel 4'!$AQ$10:$AR$405,2,FALSE),0))))</f>
        <v>200</v>
      </c>
      <c r="L236">
        <f>IF('Afgrødemodel 1'!$BB$4=0,300,'Afgrødemodel 1'!$BB$4)</f>
        <v>300</v>
      </c>
      <c r="M236">
        <f>IF(G236=1,MIN('Afgrødemodel 1'!$AW$44,'Afgrødemodel 1'!$AW$48),IF(G236=2,MIN('Afgrødemodel 2'!$AW$44,'Afgrødemodel 2'!$AW$48),IF(G236=3,MIN('Afgrødemodel 3'!$AW$44,'Afgrødemodel 3'!$AW$48),IF(G236=4,MIN('Afgrødemodel 4'!$AW$44,'Afgrødemodel 4'!$AW$48),""))))</f>
        <v>900</v>
      </c>
      <c r="N236" s="13">
        <f t="shared" si="215"/>
        <v>42.000000000000007</v>
      </c>
      <c r="O236" s="5">
        <f t="shared" si="216"/>
        <v>0.83591816856436285</v>
      </c>
      <c r="P236" s="13">
        <f t="shared" si="217"/>
        <v>42.000000000000007</v>
      </c>
      <c r="Q236" s="13">
        <f t="shared" si="218"/>
        <v>42.000000000000007</v>
      </c>
      <c r="R236" s="20"/>
      <c r="S236" s="13">
        <f t="shared" si="219"/>
        <v>43.316177428818662</v>
      </c>
      <c r="T236" s="13">
        <f t="shared" si="220"/>
        <v>44.152095597383024</v>
      </c>
      <c r="U236" s="13">
        <f t="shared" si="221"/>
        <v>44.152095597383024</v>
      </c>
      <c r="V236" s="5">
        <f t="shared" si="222"/>
        <v>44.152095597383024</v>
      </c>
      <c r="W236" s="5"/>
      <c r="X236" s="10">
        <f t="shared" si="269"/>
        <v>10</v>
      </c>
      <c r="Y236" s="12">
        <f t="shared" si="223"/>
        <v>9.9979746407270476</v>
      </c>
      <c r="Z236" s="8">
        <f t="shared" si="224"/>
        <v>9.9979746407270476</v>
      </c>
      <c r="AA236" s="13">
        <f t="shared" si="270"/>
        <v>9.8498109808360059</v>
      </c>
      <c r="AB236" s="5">
        <f t="shared" si="225"/>
        <v>9.8498109808360059</v>
      </c>
      <c r="AC236" s="5"/>
      <c r="AD236" s="16">
        <f t="shared" si="226"/>
        <v>0.25</v>
      </c>
      <c r="AE236" s="10">
        <f t="shared" si="271"/>
        <v>0.25</v>
      </c>
      <c r="AF236">
        <f t="shared" si="227"/>
        <v>1.2340818284554051</v>
      </c>
      <c r="AG236" s="13">
        <f t="shared" si="228"/>
        <v>0.19816365691081037</v>
      </c>
      <c r="AH236" s="13"/>
      <c r="AI236" s="14">
        <f t="shared" si="229"/>
        <v>42.000000000000007</v>
      </c>
      <c r="AJ236" s="4">
        <f t="shared" si="230"/>
        <v>42.000000000000007</v>
      </c>
      <c r="AK236" s="4">
        <f t="shared" si="231"/>
        <v>45</v>
      </c>
      <c r="AL236" s="15">
        <f t="shared" si="232"/>
        <v>41.155566113148232</v>
      </c>
      <c r="AM236" s="7">
        <f t="shared" si="233"/>
        <v>41.155566113148232</v>
      </c>
      <c r="AN236" s="7">
        <f t="shared" si="285"/>
        <v>41.155566113148232</v>
      </c>
      <c r="AO236" s="15">
        <f t="shared" si="234"/>
        <v>42.139647941603634</v>
      </c>
      <c r="AP236" s="17">
        <f t="shared" si="235"/>
        <v>41.991484281712594</v>
      </c>
      <c r="AQ236" s="15">
        <f t="shared" si="236"/>
        <v>41.991484281712594</v>
      </c>
      <c r="AR236" s="15">
        <f t="shared" si="237"/>
        <v>41.991484281712594</v>
      </c>
      <c r="AS236" s="15"/>
      <c r="AT236" s="12">
        <f t="shared" si="272"/>
        <v>129.00000000000003</v>
      </c>
      <c r="AU236" s="12">
        <f t="shared" si="238"/>
        <v>129.0420438867354</v>
      </c>
      <c r="AV236" s="12">
        <f t="shared" si="239"/>
        <v>129.0420438867354</v>
      </c>
      <c r="AW236" s="12">
        <f t="shared" si="240"/>
        <v>129.02289056055596</v>
      </c>
      <c r="AX236" s="8"/>
      <c r="AY236" s="13">
        <f>INDEX(Klima!$B$1:$E$520,MATCH(Vandbalance!$F236,Klima!$B$1:$B$520,0),MATCH(Vandbalance!$AY$11,Klima!$B$1:$E$1,0))</f>
        <v>1.01</v>
      </c>
      <c r="AZ236" s="13">
        <f t="shared" si="273"/>
        <v>-1.01</v>
      </c>
      <c r="BA236" s="13">
        <f t="shared" si="241"/>
        <v>0.98408182845540515</v>
      </c>
      <c r="BC236" s="16">
        <f>INDEX(Klima!$B$1:$E$520,MATCH(Vandbalance!$F236,Klima!$B$1:$B$520,0),MATCH($BC$11,Klima!$B$1:$E$1,0))</f>
        <v>0.20000000298023199</v>
      </c>
      <c r="BD236" s="16"/>
      <c r="BE236" s="16">
        <f t="shared" si="242"/>
        <v>0.14816365989104235</v>
      </c>
      <c r="BF236" s="16">
        <f t="shared" si="243"/>
        <v>5.1836343089189642E-2</v>
      </c>
      <c r="BG236" s="16">
        <f t="shared" si="244"/>
        <v>5.1836343089189642E-2</v>
      </c>
      <c r="BH236" s="16">
        <f t="shared" si="245"/>
        <v>0</v>
      </c>
      <c r="BI236" s="2"/>
      <c r="BJ236" s="16">
        <f t="shared" si="246"/>
        <v>0.14816365989104235</v>
      </c>
      <c r="BK236" s="5">
        <f t="shared" si="274"/>
        <v>10.018923385861573</v>
      </c>
      <c r="BL236" s="5">
        <f t="shared" si="247"/>
        <v>10.018923385861573</v>
      </c>
      <c r="BM236" s="5">
        <f t="shared" si="248"/>
        <v>161.18371718761199</v>
      </c>
      <c r="BN236" s="5">
        <f t="shared" si="275"/>
        <v>2.0948745134525697E-2</v>
      </c>
      <c r="BO236" s="5">
        <f t="shared" si="249"/>
        <v>171.18169182833904</v>
      </c>
      <c r="BP236" s="5">
        <f t="shared" si="250"/>
        <v>10.018923385861573</v>
      </c>
      <c r="BQ236" s="5"/>
      <c r="BR236" s="16">
        <f t="shared" si="251"/>
        <v>5.1836343089189642E-2</v>
      </c>
      <c r="BS236" s="5">
        <f t="shared" si="252"/>
        <v>5.1836343089189642E-2</v>
      </c>
      <c r="BT236" s="5"/>
      <c r="BU236" s="13">
        <f t="shared" si="253"/>
        <v>0</v>
      </c>
      <c r="BV236" s="5">
        <f t="shared" si="254"/>
        <v>0</v>
      </c>
      <c r="BW236" s="5"/>
      <c r="BX236" s="13">
        <f t="shared" si="255"/>
        <v>5.1836343089189642E-2</v>
      </c>
      <c r="BY236" s="5"/>
      <c r="BZ236" s="16">
        <f t="shared" si="256"/>
        <v>0</v>
      </c>
      <c r="CA236" s="16"/>
      <c r="CB236" s="29">
        <f t="shared" si="257"/>
        <v>0</v>
      </c>
      <c r="CC236" s="28">
        <f t="shared" si="258"/>
        <v>42.000000000000007</v>
      </c>
      <c r="CD236" s="28"/>
      <c r="CE236" s="16">
        <f t="shared" si="259"/>
        <v>0</v>
      </c>
      <c r="CF236" s="31">
        <f t="shared" si="260"/>
        <v>41.991484281712594</v>
      </c>
      <c r="CG236" s="20"/>
      <c r="CH236" s="16">
        <f t="shared" si="261"/>
        <v>0</v>
      </c>
      <c r="CI236" s="2">
        <f t="shared" si="276"/>
        <v>0</v>
      </c>
      <c r="CJ236" s="5"/>
      <c r="CK236" s="13">
        <f t="shared" si="262"/>
        <v>0.20000000298023199</v>
      </c>
      <c r="CL236" s="13"/>
      <c r="CM236" s="13">
        <f t="shared" si="277"/>
        <v>0</v>
      </c>
      <c r="CN236" s="5">
        <f t="shared" si="263"/>
        <v>0</v>
      </c>
      <c r="CO236" s="5">
        <f t="shared" si="264"/>
        <v>0</v>
      </c>
      <c r="CP236" s="5"/>
      <c r="CQ236" s="13">
        <f t="shared" si="278"/>
        <v>1.9153326179446768E-2</v>
      </c>
      <c r="CR236" s="5">
        <f t="shared" si="265"/>
        <v>4.2043886735370961E-2</v>
      </c>
      <c r="CS236" s="5">
        <f t="shared" si="266"/>
        <v>1.9153326179446768E-2</v>
      </c>
      <c r="CT236" s="5"/>
      <c r="CU236" t="e">
        <f>INDEX(Tilladeligt_underskud,MATCH('Afgrødemodel 1'!$AU$2,Konstanter!$A$75:$A$90,0),MATCH('Afgrødemodel 1'!M232,Konstanter!$B$73:$F$73,0))</f>
        <v>#N/A</v>
      </c>
      <c r="CV236" t="e">
        <f>INDEX(Utilladeligt_underskud,MATCH('Afgrødemodel 1'!$AU$2,Konstanter!$I$75:$I$90,0),MATCH('Afgrødemodel 1'!M232,Konstanter!$J$73:$N$73,0))</f>
        <v>#N/A</v>
      </c>
      <c r="CW236" t="e">
        <f t="shared" si="279"/>
        <v>#N/A</v>
      </c>
      <c r="CX236" t="e">
        <f t="shared" si="280"/>
        <v>#N/A</v>
      </c>
      <c r="CY236" s="8">
        <f t="shared" si="281"/>
        <v>8.5157182874127102E-3</v>
      </c>
      <c r="CZ236" s="8">
        <f t="shared" si="282"/>
        <v>8.5157182874127102E-3</v>
      </c>
      <c r="DA236" s="8">
        <f t="shared" si="283"/>
        <v>-1.437484226852348E-2</v>
      </c>
    </row>
    <row r="237" spans="4:105" x14ac:dyDescent="0.2">
      <c r="D237" s="18">
        <f t="shared" si="284"/>
        <v>43414</v>
      </c>
      <c r="E237" s="18" t="str">
        <f>IF(G237=1,'Ark4'!$C$4,IF(G237=2,'Ark4'!$C$5,IF(G237=3,'Ark4'!$C$6,IF(G237=4,'Ark4'!$C$7,""))))</f>
        <v>Vinterhvede, efterår</v>
      </c>
      <c r="F237" s="8">
        <f t="shared" si="267"/>
        <v>43414</v>
      </c>
      <c r="G237" s="2">
        <f>IF(AND($D237&gt;='Ark4'!$D$4,Vandbalance!$D237&lt;='Ark4'!$E$4),1,IF(AND(Vandbalance!$D237&gt;='Ark4'!$D$5,Vandbalance!$D237&lt;='Ark4'!$E$5),2,IF(AND(Vandbalance!$D237&gt;='Ark4'!$D$6,Vandbalance!$D237&lt;='Ark4'!$E$6),3,IF(AND(Vandbalance!$D237&gt;='Ark4'!$D$7,Vandbalance!$D237&lt;='Ark4'!$E$7),4,""))))</f>
        <v>4</v>
      </c>
      <c r="H237" s="2">
        <f t="shared" si="268"/>
        <v>0.5</v>
      </c>
      <c r="I237" s="2">
        <f>IF(G237=1,VLOOKUP($D237,'Afgrødemodel 1'!$AA$10:$AB$405,2,FALSE),IF(G237=2,VLOOKUP($D237,'Afgrødemodel 2'!$AA$10:$AB$405,2,FALSE),IF(G237=3,VLOOKUP($D237,'Afgrødemodel 3'!$AA$10:$AB$405,2,FALSE),IF(G237=4,VLOOKUP($D237,'Afgrødemodel 4'!$AA$10:$AB$405,2,FALSE),""))))</f>
        <v>0.5</v>
      </c>
      <c r="J237" s="2">
        <f>IF(G237=1,VLOOKUP($D237,'Afgrødemodel 1'!$AH$10:$AJ$405,3,FALSE),IF(G237=2,VLOOKUP($D237,'Afgrødemodel 2'!$AH$10:$AJ$405,3,FALSE),IF(G237=3,VLOOKUP($D237,'Afgrødemodel 3'!$AH$10:$AJ$405,3,FALSE),IF(G237=4,VLOOKUP($D237,'Afgrødemodel 4'!$AH$10:$AJ$405,3,FALSE),0))))</f>
        <v>0</v>
      </c>
      <c r="K237" s="2">
        <f>IF(G237=1,VLOOKUP($D237,'Afgrødemodel 1'!$AQ$10:$AR$405,2,FALSE),IF(G237=2,VLOOKUP($D237,'Afgrødemodel 2'!$AQ$10:$AR$405,2,FALSE),IF(G237=3,VLOOKUP($D237,'Afgrødemodel 3'!$AQ$10:$AR$405,2,FALSE),IF(G237=4,VLOOKUP($D237,'Afgrødemodel 4'!$AQ$10:$AR$405,2,FALSE),0))))</f>
        <v>200</v>
      </c>
      <c r="L237">
        <f>IF('Afgrødemodel 1'!$BB$4=0,300,'Afgrødemodel 1'!$BB$4)</f>
        <v>300</v>
      </c>
      <c r="M237">
        <f>IF(G237=1,MIN('Afgrødemodel 1'!$AW$44,'Afgrødemodel 1'!$AW$48),IF(G237=2,MIN('Afgrødemodel 2'!$AW$44,'Afgrødemodel 2'!$AW$48),IF(G237=3,MIN('Afgrødemodel 3'!$AW$44,'Afgrødemodel 3'!$AW$48),IF(G237=4,MIN('Afgrødemodel 4'!$AW$44,'Afgrødemodel 4'!$AW$48),""))))</f>
        <v>900</v>
      </c>
      <c r="N237" s="13">
        <f t="shared" si="215"/>
        <v>42.000000000000007</v>
      </c>
      <c r="O237" s="5">
        <f t="shared" si="216"/>
        <v>2.4540818269652891</v>
      </c>
      <c r="P237" s="13">
        <f t="shared" si="217"/>
        <v>42.000000000000007</v>
      </c>
      <c r="Q237" s="13">
        <f t="shared" si="218"/>
        <v>42.000000000000007</v>
      </c>
      <c r="R237" s="20"/>
      <c r="S237" s="13">
        <f t="shared" si="219"/>
        <v>44.152095597383024</v>
      </c>
      <c r="T237" s="13">
        <f t="shared" si="220"/>
        <v>46.606177424348317</v>
      </c>
      <c r="U237" s="13">
        <f t="shared" si="221"/>
        <v>46.606177424348317</v>
      </c>
      <c r="V237" s="5">
        <f t="shared" si="222"/>
        <v>46.606177424348317</v>
      </c>
      <c r="W237" s="5"/>
      <c r="X237" s="10">
        <f t="shared" si="269"/>
        <v>10</v>
      </c>
      <c r="Y237" s="12">
        <f t="shared" si="223"/>
        <v>10</v>
      </c>
      <c r="Z237" s="8">
        <f t="shared" si="224"/>
        <v>12.377974637746817</v>
      </c>
      <c r="AA237" s="13">
        <f t="shared" si="270"/>
        <v>9.9259181700544783</v>
      </c>
      <c r="AB237" s="5">
        <f t="shared" si="225"/>
        <v>9.9259181700544783</v>
      </c>
      <c r="AC237" s="5"/>
      <c r="AD237" s="16">
        <f t="shared" si="226"/>
        <v>0.25</v>
      </c>
      <c r="AE237" s="10">
        <f t="shared" si="271"/>
        <v>0.25</v>
      </c>
      <c r="AF237">
        <f t="shared" si="227"/>
        <v>2.7781636569108104</v>
      </c>
      <c r="AG237" s="13">
        <f t="shared" si="228"/>
        <v>0.22408182845540517</v>
      </c>
      <c r="AH237" s="13"/>
      <c r="AI237" s="14">
        <f t="shared" si="229"/>
        <v>42.000000000000007</v>
      </c>
      <c r="AJ237" s="4">
        <f t="shared" si="230"/>
        <v>42.000000000000007</v>
      </c>
      <c r="AK237" s="4">
        <f t="shared" si="231"/>
        <v>45</v>
      </c>
      <c r="AL237" s="15">
        <f t="shared" si="232"/>
        <v>41.991484281712594</v>
      </c>
      <c r="AM237" s="7">
        <f t="shared" si="233"/>
        <v>41.991484281712594</v>
      </c>
      <c r="AN237" s="7">
        <f t="shared" si="285"/>
        <v>41.991484281712594</v>
      </c>
      <c r="AO237" s="15">
        <f t="shared" si="234"/>
        <v>44.519647938623407</v>
      </c>
      <c r="AP237" s="17">
        <f t="shared" si="235"/>
        <v>44.445566108677887</v>
      </c>
      <c r="AQ237" s="15">
        <f t="shared" si="236"/>
        <v>44.445566108677887</v>
      </c>
      <c r="AR237" s="15">
        <f t="shared" si="237"/>
        <v>42.380421394683232</v>
      </c>
      <c r="AS237" s="15"/>
      <c r="AT237" s="12">
        <f t="shared" si="272"/>
        <v>129.00000000000003</v>
      </c>
      <c r="AU237" s="12">
        <f t="shared" si="238"/>
        <v>129.02289056055596</v>
      </c>
      <c r="AV237" s="12">
        <f t="shared" si="239"/>
        <v>129.02289056055594</v>
      </c>
      <c r="AW237" s="12">
        <f t="shared" si="240"/>
        <v>130.13681920503311</v>
      </c>
      <c r="AX237" s="8"/>
      <c r="AY237" s="13">
        <f>INDEX(Klima!$B$1:$E$520,MATCH(Vandbalance!$F237,Klima!$B$1:$B$520,0),MATCH(Vandbalance!$AY$11,Klima!$B$1:$E$1,0))</f>
        <v>2.58</v>
      </c>
      <c r="AZ237" s="13">
        <f t="shared" si="273"/>
        <v>-2.58</v>
      </c>
      <c r="BA237" s="13">
        <f t="shared" si="241"/>
        <v>2.5281636569108104</v>
      </c>
      <c r="BC237" s="16">
        <f>INDEX(Klima!$B$1:$E$520,MATCH(Vandbalance!$F237,Klima!$B$1:$B$520,0),MATCH($BC$11,Klima!$B$1:$E$1,0))</f>
        <v>0.10000000149011599</v>
      </c>
      <c r="BD237" s="16"/>
      <c r="BE237" s="16">
        <f t="shared" si="242"/>
        <v>7.4081829945521177E-2</v>
      </c>
      <c r="BF237" s="16">
        <f t="shared" si="243"/>
        <v>2.5918171544594821E-2</v>
      </c>
      <c r="BG237" s="16">
        <f t="shared" si="244"/>
        <v>2.5918171544594821E-2</v>
      </c>
      <c r="BH237" s="16">
        <f t="shared" si="245"/>
        <v>0</v>
      </c>
      <c r="BI237" s="2"/>
      <c r="BJ237" s="16">
        <f t="shared" si="246"/>
        <v>7.4081829945521177E-2</v>
      </c>
      <c r="BK237" s="5">
        <f t="shared" si="274"/>
        <v>10.010627658356102</v>
      </c>
      <c r="BL237" s="5">
        <f t="shared" si="247"/>
        <v>10.010627658356102</v>
      </c>
      <c r="BM237" s="5">
        <f t="shared" si="248"/>
        <v>163.54253849917939</v>
      </c>
      <c r="BN237" s="5">
        <f t="shared" si="275"/>
        <v>1.0627658356100925E-2</v>
      </c>
      <c r="BO237" s="5">
        <f t="shared" si="249"/>
        <v>173.54253849917939</v>
      </c>
      <c r="BP237" s="5">
        <f t="shared" si="250"/>
        <v>10.010627658356102</v>
      </c>
      <c r="BQ237" s="5"/>
      <c r="BR237" s="16">
        <f t="shared" si="251"/>
        <v>2.5918171544594821E-2</v>
      </c>
      <c r="BS237" s="5">
        <f t="shared" si="252"/>
        <v>2.5918171544594821E-2</v>
      </c>
      <c r="BT237" s="5"/>
      <c r="BU237" s="13">
        <f t="shared" si="253"/>
        <v>0</v>
      </c>
      <c r="BV237" s="5">
        <f t="shared" si="254"/>
        <v>0</v>
      </c>
      <c r="BW237" s="5"/>
      <c r="BX237" s="13">
        <f t="shared" si="255"/>
        <v>2.5918171544594821E-2</v>
      </c>
      <c r="BY237" s="5"/>
      <c r="BZ237" s="16">
        <f t="shared" si="256"/>
        <v>0</v>
      </c>
      <c r="CA237" s="16"/>
      <c r="CB237" s="29">
        <f t="shared" si="257"/>
        <v>0</v>
      </c>
      <c r="CC237" s="28">
        <f t="shared" si="258"/>
        <v>42.000000000000007</v>
      </c>
      <c r="CD237" s="28"/>
      <c r="CE237" s="16">
        <f t="shared" si="259"/>
        <v>0</v>
      </c>
      <c r="CF237" s="31">
        <f t="shared" si="260"/>
        <v>42.000000000000007</v>
      </c>
      <c r="CG237" s="20"/>
      <c r="CH237" s="16">
        <f t="shared" si="261"/>
        <v>0</v>
      </c>
      <c r="CI237" s="2">
        <f t="shared" si="276"/>
        <v>0</v>
      </c>
      <c r="CJ237" s="5"/>
      <c r="CK237" s="13">
        <f t="shared" si="262"/>
        <v>0.10000000149011599</v>
      </c>
      <c r="CL237" s="13"/>
      <c r="CM237" s="13">
        <f t="shared" si="277"/>
        <v>2.0651447139946542</v>
      </c>
      <c r="CN237" s="5">
        <f t="shared" si="263"/>
        <v>2.4455661086778804</v>
      </c>
      <c r="CO237" s="5">
        <f t="shared" si="264"/>
        <v>2.0651447139946542</v>
      </c>
      <c r="CP237" s="5"/>
      <c r="CQ237" s="13">
        <f t="shared" si="278"/>
        <v>0.95121606951747217</v>
      </c>
      <c r="CR237" s="5">
        <f t="shared" si="265"/>
        <v>2.088035274550549</v>
      </c>
      <c r="CS237" s="5">
        <f t="shared" si="266"/>
        <v>0.95121606951747217</v>
      </c>
      <c r="CT237" s="5"/>
      <c r="CU237" t="e">
        <f>INDEX(Tilladeligt_underskud,MATCH('Afgrødemodel 1'!$AU$2,Konstanter!$A$75:$A$90,0),MATCH('Afgrødemodel 1'!M233,Konstanter!$B$73:$F$73,0))</f>
        <v>#N/A</v>
      </c>
      <c r="CV237" t="e">
        <f>INDEX(Utilladeligt_underskud,MATCH('Afgrødemodel 1'!$AU$2,Konstanter!$I$75:$I$90,0),MATCH('Afgrødemodel 1'!M233,Konstanter!$J$73:$N$73,0))</f>
        <v>#N/A</v>
      </c>
      <c r="CW237" t="e">
        <f t="shared" si="279"/>
        <v>#N/A</v>
      </c>
      <c r="CX237" t="e">
        <f t="shared" si="280"/>
        <v>#N/A</v>
      </c>
      <c r="CY237" s="8">
        <f t="shared" si="281"/>
        <v>-0.38042139468322489</v>
      </c>
      <c r="CZ237" s="8">
        <f t="shared" si="282"/>
        <v>0</v>
      </c>
      <c r="DA237" s="8">
        <f t="shared" si="283"/>
        <v>-1.5172405997163025</v>
      </c>
    </row>
    <row r="238" spans="4:105" x14ac:dyDescent="0.2">
      <c r="D238" s="18">
        <f t="shared" si="284"/>
        <v>43415</v>
      </c>
      <c r="E238" s="18" t="str">
        <f>IF(G238=1,'Ark4'!$C$4,IF(G238=2,'Ark4'!$C$5,IF(G238=3,'Ark4'!$C$6,IF(G238=4,'Ark4'!$C$7,""))))</f>
        <v>Vinterhvede, efterår</v>
      </c>
      <c r="F238" s="8">
        <f t="shared" si="267"/>
        <v>43415</v>
      </c>
      <c r="G238" s="2">
        <f>IF(AND($D238&gt;='Ark4'!$D$4,Vandbalance!$D238&lt;='Ark4'!$E$4),1,IF(AND(Vandbalance!$D238&gt;='Ark4'!$D$5,Vandbalance!$D238&lt;='Ark4'!$E$5),2,IF(AND(Vandbalance!$D238&gt;='Ark4'!$D$6,Vandbalance!$D238&lt;='Ark4'!$E$6),3,IF(AND(Vandbalance!$D238&gt;='Ark4'!$D$7,Vandbalance!$D238&lt;='Ark4'!$E$7),4,""))))</f>
        <v>4</v>
      </c>
      <c r="H238" s="2">
        <f t="shared" si="268"/>
        <v>0.5</v>
      </c>
      <c r="I238" s="2">
        <f>IF(G238=1,VLOOKUP($D238,'Afgrødemodel 1'!$AA$10:$AB$405,2,FALSE),IF(G238=2,VLOOKUP($D238,'Afgrødemodel 2'!$AA$10:$AB$405,2,FALSE),IF(G238=3,VLOOKUP($D238,'Afgrødemodel 3'!$AA$10:$AB$405,2,FALSE),IF(G238=4,VLOOKUP($D238,'Afgrødemodel 4'!$AA$10:$AB$405,2,FALSE),""))))</f>
        <v>0.5</v>
      </c>
      <c r="J238" s="2">
        <f>IF(G238=1,VLOOKUP($D238,'Afgrødemodel 1'!$AH$10:$AJ$405,3,FALSE),IF(G238=2,VLOOKUP($D238,'Afgrødemodel 2'!$AH$10:$AJ$405,3,FALSE),IF(G238=3,VLOOKUP($D238,'Afgrødemodel 3'!$AH$10:$AJ$405,3,FALSE),IF(G238=4,VLOOKUP($D238,'Afgrødemodel 4'!$AH$10:$AJ$405,3,FALSE),0))))</f>
        <v>0</v>
      </c>
      <c r="K238" s="2">
        <f>IF(G238=1,VLOOKUP($D238,'Afgrødemodel 1'!$AQ$10:$AR$405,2,FALSE),IF(G238=2,VLOOKUP($D238,'Afgrødemodel 2'!$AQ$10:$AR$405,2,FALSE),IF(G238=3,VLOOKUP($D238,'Afgrødemodel 3'!$AQ$10:$AR$405,2,FALSE),IF(G238=4,VLOOKUP($D238,'Afgrødemodel 4'!$AQ$10:$AR$405,2,FALSE),0))))</f>
        <v>200</v>
      </c>
      <c r="L238">
        <f>IF('Afgrødemodel 1'!$BB$4=0,300,'Afgrødemodel 1'!$BB$4)</f>
        <v>300</v>
      </c>
      <c r="M238">
        <f>IF(G238=1,MIN('Afgrødemodel 1'!$AW$44,'Afgrødemodel 1'!$AW$48),IF(G238=2,MIN('Afgrødemodel 2'!$AW$44,'Afgrødemodel 2'!$AW$48),IF(G238=3,MIN('Afgrødemodel 3'!$AW$44,'Afgrødemodel 3'!$AW$48),IF(G238=4,MIN('Afgrødemodel 4'!$AW$44,'Afgrødemodel 4'!$AW$48),""))))</f>
        <v>900</v>
      </c>
      <c r="N238" s="13">
        <f t="shared" si="215"/>
        <v>42.000000000000007</v>
      </c>
      <c r="O238" s="5">
        <f t="shared" si="216"/>
        <v>5.1118363330993164</v>
      </c>
      <c r="P238" s="13">
        <f t="shared" si="217"/>
        <v>42.000000000000007</v>
      </c>
      <c r="Q238" s="13">
        <f t="shared" si="218"/>
        <v>42.000000000000007</v>
      </c>
      <c r="R238" s="20"/>
      <c r="S238" s="13">
        <f t="shared" si="219"/>
        <v>46.606177424348317</v>
      </c>
      <c r="T238" s="13">
        <f t="shared" si="220"/>
        <v>51.718013757447629</v>
      </c>
      <c r="U238" s="13">
        <f t="shared" si="221"/>
        <v>51.718013757447629</v>
      </c>
      <c r="V238" s="5">
        <f t="shared" si="222"/>
        <v>51.718013757447629</v>
      </c>
      <c r="W238" s="5"/>
      <c r="X238" s="10">
        <f t="shared" si="269"/>
        <v>10</v>
      </c>
      <c r="Y238" s="12">
        <f t="shared" si="223"/>
        <v>10</v>
      </c>
      <c r="Z238" s="8">
        <f t="shared" si="224"/>
        <v>15.259999998509883</v>
      </c>
      <c r="AA238" s="13">
        <f t="shared" si="270"/>
        <v>9.7777545046439105</v>
      </c>
      <c r="AB238" s="5">
        <f t="shared" si="225"/>
        <v>9.7777545046439105</v>
      </c>
      <c r="AC238" s="5"/>
      <c r="AD238" s="16">
        <f t="shared" si="226"/>
        <v>0.25</v>
      </c>
      <c r="AE238" s="10">
        <f t="shared" si="271"/>
        <v>0.25</v>
      </c>
      <c r="AF238">
        <f t="shared" si="227"/>
        <v>5.5840818284554059</v>
      </c>
      <c r="AG238" s="13">
        <f t="shared" si="228"/>
        <v>0.17224548343516144</v>
      </c>
      <c r="AH238" s="13"/>
      <c r="AI238" s="14">
        <f t="shared" si="229"/>
        <v>42.000000000000007</v>
      </c>
      <c r="AJ238" s="4">
        <f t="shared" si="230"/>
        <v>42.000000000000007</v>
      </c>
      <c r="AK238" s="4">
        <f t="shared" si="231"/>
        <v>45</v>
      </c>
      <c r="AL238" s="15">
        <f t="shared" si="232"/>
        <v>42.380421394683232</v>
      </c>
      <c r="AM238" s="7">
        <f t="shared" si="233"/>
        <v>42.380421394683232</v>
      </c>
      <c r="AN238" s="7">
        <f t="shared" si="285"/>
        <v>42.380421394683232</v>
      </c>
      <c r="AO238" s="15">
        <f t="shared" si="234"/>
        <v>47.714503223138635</v>
      </c>
      <c r="AP238" s="17">
        <f t="shared" si="235"/>
        <v>47.492257727782544</v>
      </c>
      <c r="AQ238" s="15">
        <f t="shared" si="236"/>
        <v>47.492257727782544</v>
      </c>
      <c r="AR238" s="15">
        <f t="shared" si="237"/>
        <v>42.854351202099515</v>
      </c>
      <c r="AS238" s="15"/>
      <c r="AT238" s="12">
        <f t="shared" si="272"/>
        <v>129.00000000000003</v>
      </c>
      <c r="AU238" s="12">
        <f t="shared" si="238"/>
        <v>130.13681920503311</v>
      </c>
      <c r="AV238" s="12">
        <f t="shared" si="239"/>
        <v>130.13681920503313</v>
      </c>
      <c r="AW238" s="12">
        <f t="shared" si="240"/>
        <v>132.14401734227883</v>
      </c>
      <c r="AX238" s="8"/>
      <c r="AY238" s="13">
        <f>INDEX(Klima!$B$1:$E$520,MATCH(Vandbalance!$F238,Klima!$B$1:$B$520,0),MATCH(Vandbalance!$AY$11,Klima!$B$1:$E$1,0))</f>
        <v>5.36</v>
      </c>
      <c r="AZ238" s="13">
        <f t="shared" si="273"/>
        <v>-5.36</v>
      </c>
      <c r="BA238" s="13">
        <f t="shared" si="241"/>
        <v>5.3340818284554059</v>
      </c>
      <c r="BC238" s="16">
        <f>INDEX(Klima!$B$1:$E$520,MATCH(Vandbalance!$F238,Klima!$B$1:$B$520,0),MATCH($BC$11,Klima!$B$1:$E$1,0))</f>
        <v>0.30000001192092801</v>
      </c>
      <c r="BD238" s="16"/>
      <c r="BE238" s="16">
        <f t="shared" si="242"/>
        <v>0.22224549535608948</v>
      </c>
      <c r="BF238" s="16">
        <f t="shared" si="243"/>
        <v>7.7754516564838547E-2</v>
      </c>
      <c r="BG238" s="16">
        <f t="shared" si="244"/>
        <v>7.7754516564838547E-2</v>
      </c>
      <c r="BH238" s="16">
        <f t="shared" si="245"/>
        <v>0</v>
      </c>
      <c r="BI238" s="2"/>
      <c r="BJ238" s="16">
        <f t="shared" si="246"/>
        <v>0.22224549535608948</v>
      </c>
      <c r="BK238" s="5">
        <f t="shared" si="274"/>
        <v>10.032722982718617</v>
      </c>
      <c r="BL238" s="5">
        <f t="shared" si="247"/>
        <v>10.032722982718617</v>
      </c>
      <c r="BM238" s="5">
        <f t="shared" si="248"/>
        <v>167.85132242817173</v>
      </c>
      <c r="BN238" s="5">
        <f t="shared" si="275"/>
        <v>3.2722982718617288E-2</v>
      </c>
      <c r="BO238" s="5">
        <f t="shared" si="249"/>
        <v>177.85132242817173</v>
      </c>
      <c r="BP238" s="5">
        <f t="shared" si="250"/>
        <v>10.032722982718617</v>
      </c>
      <c r="BQ238" s="5"/>
      <c r="BR238" s="16">
        <f t="shared" si="251"/>
        <v>7.7754516564838547E-2</v>
      </c>
      <c r="BS238" s="5">
        <f t="shared" si="252"/>
        <v>7.7754516564838547E-2</v>
      </c>
      <c r="BT238" s="5"/>
      <c r="BU238" s="13">
        <f t="shared" si="253"/>
        <v>0</v>
      </c>
      <c r="BV238" s="5">
        <f t="shared" si="254"/>
        <v>0</v>
      </c>
      <c r="BW238" s="5"/>
      <c r="BX238" s="13">
        <f t="shared" si="255"/>
        <v>7.7754516564838547E-2</v>
      </c>
      <c r="BY238" s="5"/>
      <c r="BZ238" s="16">
        <f t="shared" si="256"/>
        <v>0</v>
      </c>
      <c r="CA238" s="16"/>
      <c r="CB238" s="29">
        <f t="shared" si="257"/>
        <v>0</v>
      </c>
      <c r="CC238" s="28">
        <f t="shared" si="258"/>
        <v>42.000000000000007</v>
      </c>
      <c r="CD238" s="28"/>
      <c r="CE238" s="16">
        <f t="shared" si="259"/>
        <v>0</v>
      </c>
      <c r="CF238" s="31">
        <f t="shared" si="260"/>
        <v>42.000000000000007</v>
      </c>
      <c r="CG238" s="20"/>
      <c r="CH238" s="16">
        <f t="shared" si="261"/>
        <v>0</v>
      </c>
      <c r="CI238" s="2">
        <f t="shared" si="276"/>
        <v>0</v>
      </c>
      <c r="CJ238" s="5"/>
      <c r="CK238" s="13">
        <f t="shared" si="262"/>
        <v>0.30000001192092801</v>
      </c>
      <c r="CL238" s="13"/>
      <c r="CM238" s="13">
        <f t="shared" si="277"/>
        <v>4.6379065256830305</v>
      </c>
      <c r="CN238" s="5">
        <f t="shared" si="263"/>
        <v>5.4922577277825368</v>
      </c>
      <c r="CO238" s="5">
        <f t="shared" si="264"/>
        <v>4.6379065256830305</v>
      </c>
      <c r="CP238" s="5"/>
      <c r="CQ238" s="13">
        <f t="shared" si="278"/>
        <v>2.6307083884373532</v>
      </c>
      <c r="CR238" s="5">
        <f t="shared" si="265"/>
        <v>5.7747257307161419</v>
      </c>
      <c r="CS238" s="5">
        <f t="shared" si="266"/>
        <v>2.6307083884373532</v>
      </c>
      <c r="CT238" s="5"/>
      <c r="CU238" t="e">
        <f>INDEX(Tilladeligt_underskud,MATCH('Afgrødemodel 1'!$AU$2,Konstanter!$A$75:$A$90,0),MATCH('Afgrødemodel 1'!M234,Konstanter!$B$73:$F$73,0))</f>
        <v>#N/A</v>
      </c>
      <c r="CV238" t="e">
        <f>INDEX(Utilladeligt_underskud,MATCH('Afgrødemodel 1'!$AU$2,Konstanter!$I$75:$I$90,0),MATCH('Afgrødemodel 1'!M234,Konstanter!$J$73:$N$73,0))</f>
        <v>#N/A</v>
      </c>
      <c r="CW238" t="e">
        <f t="shared" si="279"/>
        <v>#N/A</v>
      </c>
      <c r="CX238" t="e">
        <f t="shared" si="280"/>
        <v>#N/A</v>
      </c>
      <c r="CY238" s="8">
        <f t="shared" si="281"/>
        <v>-0.8543512020995081</v>
      </c>
      <c r="CZ238" s="8">
        <f t="shared" si="282"/>
        <v>0</v>
      </c>
      <c r="DA238" s="8">
        <f t="shared" si="283"/>
        <v>-3.9983685443783088</v>
      </c>
    </row>
    <row r="239" spans="4:105" x14ac:dyDescent="0.2">
      <c r="D239" s="18">
        <f t="shared" si="284"/>
        <v>43416</v>
      </c>
      <c r="E239" s="18" t="str">
        <f>IF(G239=1,'Ark4'!$C$4,IF(G239=2,'Ark4'!$C$5,IF(G239=3,'Ark4'!$C$6,IF(G239=4,'Ark4'!$C$7,""))))</f>
        <v>Vinterhvede, efterår</v>
      </c>
      <c r="F239" s="8">
        <f t="shared" si="267"/>
        <v>43416</v>
      </c>
      <c r="G239" s="2">
        <f>IF(AND($D239&gt;='Ark4'!$D$4,Vandbalance!$D239&lt;='Ark4'!$E$4),1,IF(AND(Vandbalance!$D239&gt;='Ark4'!$D$5,Vandbalance!$D239&lt;='Ark4'!$E$5),2,IF(AND(Vandbalance!$D239&gt;='Ark4'!$D$6,Vandbalance!$D239&lt;='Ark4'!$E$6),3,IF(AND(Vandbalance!$D239&gt;='Ark4'!$D$7,Vandbalance!$D239&lt;='Ark4'!$E$7),4,""))))</f>
        <v>4</v>
      </c>
      <c r="H239" s="2">
        <f t="shared" si="268"/>
        <v>0.5</v>
      </c>
      <c r="I239" s="2">
        <f>IF(G239=1,VLOOKUP($D239,'Afgrødemodel 1'!$AA$10:$AB$405,2,FALSE),IF(G239=2,VLOOKUP($D239,'Afgrødemodel 2'!$AA$10:$AB$405,2,FALSE),IF(G239=3,VLOOKUP($D239,'Afgrødemodel 3'!$AA$10:$AB$405,2,FALSE),IF(G239=4,VLOOKUP($D239,'Afgrødemodel 4'!$AA$10:$AB$405,2,FALSE),""))))</f>
        <v>0.5</v>
      </c>
      <c r="J239" s="2">
        <f>IF(G239=1,VLOOKUP($D239,'Afgrødemodel 1'!$AH$10:$AJ$405,3,FALSE),IF(G239=2,VLOOKUP($D239,'Afgrødemodel 2'!$AH$10:$AJ$405,3,FALSE),IF(G239=3,VLOOKUP($D239,'Afgrødemodel 3'!$AH$10:$AJ$405,3,FALSE),IF(G239=4,VLOOKUP($D239,'Afgrødemodel 4'!$AH$10:$AJ$405,3,FALSE),0))))</f>
        <v>0</v>
      </c>
      <c r="K239" s="2">
        <f>IF(G239=1,VLOOKUP($D239,'Afgrødemodel 1'!$AQ$10:$AR$405,2,FALSE),IF(G239=2,VLOOKUP($D239,'Afgrødemodel 2'!$AQ$10:$AR$405,2,FALSE),IF(G239=3,VLOOKUP($D239,'Afgrødemodel 3'!$AQ$10:$AR$405,2,FALSE),IF(G239=4,VLOOKUP($D239,'Afgrødemodel 4'!$AQ$10:$AR$405,2,FALSE),0))))</f>
        <v>200</v>
      </c>
      <c r="L239">
        <f>IF('Afgrødemodel 1'!$BB$4=0,300,'Afgrødemodel 1'!$BB$4)</f>
        <v>300</v>
      </c>
      <c r="M239">
        <f>IF(G239=1,MIN('Afgrødemodel 1'!$AW$44,'Afgrødemodel 1'!$AW$48),IF(G239=2,MIN('Afgrødemodel 2'!$AW$44,'Afgrødemodel 2'!$AW$48),IF(G239=3,MIN('Afgrødemodel 3'!$AW$44,'Afgrødemodel 3'!$AW$48),IF(G239=4,MIN('Afgrødemodel 4'!$AW$44,'Afgrødemodel 4'!$AW$48),""))))</f>
        <v>900</v>
      </c>
      <c r="N239" s="13">
        <f t="shared" si="215"/>
        <v>42.000000000000007</v>
      </c>
      <c r="O239" s="5">
        <f t="shared" si="216"/>
        <v>2.4281636534896403</v>
      </c>
      <c r="P239" s="13">
        <f t="shared" si="217"/>
        <v>42.000000000000007</v>
      </c>
      <c r="Q239" s="13">
        <f t="shared" si="218"/>
        <v>42.000000000000007</v>
      </c>
      <c r="R239" s="20"/>
      <c r="S239" s="13">
        <f t="shared" si="219"/>
        <v>51.718013757447629</v>
      </c>
      <c r="T239" s="13">
        <f t="shared" si="220"/>
        <v>54.14617741093727</v>
      </c>
      <c r="U239" s="13">
        <f t="shared" si="221"/>
        <v>54.14617741093727</v>
      </c>
      <c r="V239" s="5">
        <f t="shared" si="222"/>
        <v>54.14617741093727</v>
      </c>
      <c r="W239" s="5"/>
      <c r="X239" s="10">
        <f t="shared" si="269"/>
        <v>10</v>
      </c>
      <c r="Y239" s="12">
        <f t="shared" si="223"/>
        <v>10</v>
      </c>
      <c r="Z239" s="8">
        <f t="shared" si="224"/>
        <v>12.279999988079073</v>
      </c>
      <c r="AA239" s="13">
        <f t="shared" si="270"/>
        <v>9.9259181700544783</v>
      </c>
      <c r="AB239" s="5">
        <f t="shared" si="225"/>
        <v>9.9259181700544783</v>
      </c>
      <c r="AC239" s="5"/>
      <c r="AD239" s="16">
        <f t="shared" si="226"/>
        <v>0.25</v>
      </c>
      <c r="AE239" s="10">
        <f t="shared" si="271"/>
        <v>0.25</v>
      </c>
      <c r="AF239">
        <f t="shared" si="227"/>
        <v>2.7522454834351615</v>
      </c>
      <c r="AG239" s="13">
        <f t="shared" si="228"/>
        <v>0.22408182845540517</v>
      </c>
      <c r="AH239" s="13"/>
      <c r="AI239" s="14">
        <f t="shared" si="229"/>
        <v>42.000000000000007</v>
      </c>
      <c r="AJ239" s="4">
        <f t="shared" si="230"/>
        <v>42.000000000000007</v>
      </c>
      <c r="AK239" s="4">
        <f t="shared" si="231"/>
        <v>45</v>
      </c>
      <c r="AL239" s="15">
        <f t="shared" si="232"/>
        <v>42.854351202099515</v>
      </c>
      <c r="AM239" s="7">
        <f t="shared" si="233"/>
        <v>42.854351202099515</v>
      </c>
      <c r="AN239" s="7">
        <f t="shared" si="285"/>
        <v>42.854351202099515</v>
      </c>
      <c r="AO239" s="15">
        <f t="shared" si="234"/>
        <v>45.356596685534676</v>
      </c>
      <c r="AP239" s="17">
        <f t="shared" si="235"/>
        <v>45.282514855589156</v>
      </c>
      <c r="AQ239" s="15">
        <f t="shared" si="236"/>
        <v>45.282514855589156</v>
      </c>
      <c r="AR239" s="15">
        <f t="shared" si="237"/>
        <v>42.510613421980544</v>
      </c>
      <c r="AS239" s="15"/>
      <c r="AT239" s="12">
        <f t="shared" si="272"/>
        <v>129.00000000000003</v>
      </c>
      <c r="AU239" s="12">
        <f t="shared" si="238"/>
        <v>132.14401734227883</v>
      </c>
      <c r="AV239" s="12">
        <f t="shared" si="239"/>
        <v>132.1440173422788</v>
      </c>
      <c r="AW239" s="12">
        <f t="shared" si="240"/>
        <v>132.2208891113165</v>
      </c>
      <c r="AX239" s="8"/>
      <c r="AY239" s="13">
        <f>INDEX(Klima!$B$1:$E$520,MATCH(Vandbalance!$F239,Klima!$B$1:$B$520,0),MATCH(Vandbalance!$AY$11,Klima!$B$1:$E$1,0))</f>
        <v>2.58</v>
      </c>
      <c r="AZ239" s="13">
        <f t="shared" si="273"/>
        <v>-2.58</v>
      </c>
      <c r="BA239" s="13">
        <f t="shared" si="241"/>
        <v>2.5022454834351615</v>
      </c>
      <c r="BC239" s="16">
        <f>INDEX(Klima!$B$1:$E$520,MATCH(Vandbalance!$F239,Klima!$B$1:$B$520,0),MATCH($BC$11,Klima!$B$1:$E$1,0))</f>
        <v>0.10000000149011599</v>
      </c>
      <c r="BD239" s="16"/>
      <c r="BE239" s="16">
        <f t="shared" si="242"/>
        <v>7.4081829945521177E-2</v>
      </c>
      <c r="BF239" s="16">
        <f t="shared" si="243"/>
        <v>2.5918171544594821E-2</v>
      </c>
      <c r="BG239" s="16">
        <f t="shared" si="244"/>
        <v>2.5918171544594821E-2</v>
      </c>
      <c r="BH239" s="16">
        <f t="shared" si="245"/>
        <v>0</v>
      </c>
      <c r="BI239" s="2"/>
      <c r="BJ239" s="16">
        <f t="shared" si="246"/>
        <v>7.4081829945521177E-2</v>
      </c>
      <c r="BK239" s="5">
        <f t="shared" si="274"/>
        <v>10.010884870179105</v>
      </c>
      <c r="BL239" s="5">
        <f t="shared" si="247"/>
        <v>10.010884870179105</v>
      </c>
      <c r="BM239" s="5">
        <f t="shared" si="248"/>
        <v>167.5006140278135</v>
      </c>
      <c r="BN239" s="5">
        <f t="shared" si="275"/>
        <v>1.0884870179104259E-2</v>
      </c>
      <c r="BO239" s="5">
        <f t="shared" si="249"/>
        <v>177.5006140278135</v>
      </c>
      <c r="BP239" s="5">
        <f t="shared" si="250"/>
        <v>10.010884870179105</v>
      </c>
      <c r="BQ239" s="5"/>
      <c r="BR239" s="16">
        <f t="shared" si="251"/>
        <v>2.5918171544594821E-2</v>
      </c>
      <c r="BS239" s="5">
        <f t="shared" si="252"/>
        <v>2.5918171544594821E-2</v>
      </c>
      <c r="BT239" s="5"/>
      <c r="BU239" s="13">
        <f t="shared" si="253"/>
        <v>0</v>
      </c>
      <c r="BV239" s="5">
        <f t="shared" si="254"/>
        <v>0</v>
      </c>
      <c r="BW239" s="5"/>
      <c r="BX239" s="13">
        <f t="shared" si="255"/>
        <v>2.5918171544594821E-2</v>
      </c>
      <c r="BY239" s="5"/>
      <c r="BZ239" s="16">
        <f t="shared" si="256"/>
        <v>0</v>
      </c>
      <c r="CA239" s="16"/>
      <c r="CB239" s="29">
        <f t="shared" si="257"/>
        <v>0</v>
      </c>
      <c r="CC239" s="28">
        <f t="shared" si="258"/>
        <v>42.000000000000007</v>
      </c>
      <c r="CD239" s="28"/>
      <c r="CE239" s="16">
        <f t="shared" si="259"/>
        <v>0</v>
      </c>
      <c r="CF239" s="31">
        <f t="shared" si="260"/>
        <v>42.000000000000007</v>
      </c>
      <c r="CG239" s="20"/>
      <c r="CH239" s="16">
        <f t="shared" si="261"/>
        <v>0</v>
      </c>
      <c r="CI239" s="2">
        <f t="shared" si="276"/>
        <v>0</v>
      </c>
      <c r="CJ239" s="5"/>
      <c r="CK239" s="13">
        <f t="shared" si="262"/>
        <v>0.10000000149011599</v>
      </c>
      <c r="CL239" s="13"/>
      <c r="CM239" s="13">
        <f t="shared" si="277"/>
        <v>2.7719014336086141</v>
      </c>
      <c r="CN239" s="5">
        <f t="shared" si="263"/>
        <v>3.2825148555891488</v>
      </c>
      <c r="CO239" s="5">
        <f t="shared" si="264"/>
        <v>2.7719014336086141</v>
      </c>
      <c r="CP239" s="5"/>
      <c r="CQ239" s="13">
        <f t="shared" si="278"/>
        <v>2.695029664570916</v>
      </c>
      <c r="CR239" s="5">
        <f t="shared" si="265"/>
        <v>5.915918775887377</v>
      </c>
      <c r="CS239" s="5">
        <f t="shared" si="266"/>
        <v>2.695029664570916</v>
      </c>
      <c r="CT239" s="5"/>
      <c r="CU239" t="e">
        <f>INDEX(Tilladeligt_underskud,MATCH('Afgrødemodel 1'!$AU$2,Konstanter!$A$75:$A$90,0),MATCH('Afgrødemodel 1'!M235,Konstanter!$B$73:$F$73,0))</f>
        <v>#N/A</v>
      </c>
      <c r="CV239" t="e">
        <f>INDEX(Utilladeligt_underskud,MATCH('Afgrødemodel 1'!$AU$2,Konstanter!$I$75:$I$90,0),MATCH('Afgrødemodel 1'!M235,Konstanter!$J$73:$N$73,0))</f>
        <v>#N/A</v>
      </c>
      <c r="CW239" t="e">
        <f t="shared" si="279"/>
        <v>#N/A</v>
      </c>
      <c r="CX239" t="e">
        <f t="shared" si="280"/>
        <v>#N/A</v>
      </c>
      <c r="CY239" s="8">
        <f t="shared" si="281"/>
        <v>-0.51061342198053694</v>
      </c>
      <c r="CZ239" s="8">
        <f t="shared" si="282"/>
        <v>0</v>
      </c>
      <c r="DA239" s="8">
        <f t="shared" si="283"/>
        <v>-3.7315025332970038</v>
      </c>
    </row>
    <row r="240" spans="4:105" x14ac:dyDescent="0.2">
      <c r="D240" s="18">
        <f t="shared" si="284"/>
        <v>43417</v>
      </c>
      <c r="E240" s="18" t="str">
        <f>IF(G240=1,'Ark4'!$C$4,IF(G240=2,'Ark4'!$C$5,IF(G240=3,'Ark4'!$C$6,IF(G240=4,'Ark4'!$C$7,""))))</f>
        <v>Vinterhvede, efterår</v>
      </c>
      <c r="F240" s="8">
        <f t="shared" si="267"/>
        <v>43417</v>
      </c>
      <c r="G240" s="2">
        <f>IF(AND($D240&gt;='Ark4'!$D$4,Vandbalance!$D240&lt;='Ark4'!$E$4),1,IF(AND(Vandbalance!$D240&gt;='Ark4'!$D$5,Vandbalance!$D240&lt;='Ark4'!$E$5),2,IF(AND(Vandbalance!$D240&gt;='Ark4'!$D$6,Vandbalance!$D240&lt;='Ark4'!$E$6),3,IF(AND(Vandbalance!$D240&gt;='Ark4'!$D$7,Vandbalance!$D240&lt;='Ark4'!$E$7),4,""))))</f>
        <v>4</v>
      </c>
      <c r="H240" s="2">
        <f t="shared" si="268"/>
        <v>0.5</v>
      </c>
      <c r="I240" s="2">
        <f>IF(G240=1,VLOOKUP($D240,'Afgrødemodel 1'!$AA$10:$AB$405,2,FALSE),IF(G240=2,VLOOKUP($D240,'Afgrødemodel 2'!$AA$10:$AB$405,2,FALSE),IF(G240=3,VLOOKUP($D240,'Afgrødemodel 3'!$AA$10:$AB$405,2,FALSE),IF(G240=4,VLOOKUP($D240,'Afgrødemodel 4'!$AA$10:$AB$405,2,FALSE),""))))</f>
        <v>0.5</v>
      </c>
      <c r="J240" s="2">
        <f>IF(G240=1,VLOOKUP($D240,'Afgrødemodel 1'!$AH$10:$AJ$405,3,FALSE),IF(G240=2,VLOOKUP($D240,'Afgrødemodel 2'!$AH$10:$AJ$405,3,FALSE),IF(G240=3,VLOOKUP($D240,'Afgrødemodel 3'!$AH$10:$AJ$405,3,FALSE),IF(G240=4,VLOOKUP($D240,'Afgrødemodel 4'!$AH$10:$AJ$405,3,FALSE),0))))</f>
        <v>0</v>
      </c>
      <c r="K240" s="2">
        <f>IF(G240=1,VLOOKUP($D240,'Afgrødemodel 1'!$AQ$10:$AR$405,2,FALSE),IF(G240=2,VLOOKUP($D240,'Afgrødemodel 2'!$AQ$10:$AR$405,2,FALSE),IF(G240=3,VLOOKUP($D240,'Afgrødemodel 3'!$AQ$10:$AR$405,2,FALSE),IF(G240=4,VLOOKUP($D240,'Afgrødemodel 4'!$AQ$10:$AR$405,2,FALSE),0))))</f>
        <v>200</v>
      </c>
      <c r="L240">
        <f>IF('Afgrødemodel 1'!$BB$4=0,300,'Afgrødemodel 1'!$BB$4)</f>
        <v>300</v>
      </c>
      <c r="M240">
        <f>IF(G240=1,MIN('Afgrødemodel 1'!$AW$44,'Afgrødemodel 1'!$AW$48),IF(G240=2,MIN('Afgrødemodel 2'!$AW$44,'Afgrødemodel 2'!$AW$48),IF(G240=3,MIN('Afgrødemodel 3'!$AW$44,'Afgrødemodel 3'!$AW$48),IF(G240=4,MIN('Afgrødemodel 4'!$AW$44,'Afgrødemodel 4'!$AW$48),""))))</f>
        <v>900</v>
      </c>
      <c r="N240" s="13">
        <f t="shared" si="215"/>
        <v>42.000000000000007</v>
      </c>
      <c r="O240" s="5">
        <f t="shared" si="216"/>
        <v>4.421836333099316</v>
      </c>
      <c r="P240" s="13">
        <f t="shared" si="217"/>
        <v>42.000000000000007</v>
      </c>
      <c r="Q240" s="13">
        <f t="shared" si="218"/>
        <v>42.000000000000007</v>
      </c>
      <c r="R240" s="20"/>
      <c r="S240" s="13">
        <f t="shared" si="219"/>
        <v>54.14617741093727</v>
      </c>
      <c r="T240" s="13">
        <f t="shared" si="220"/>
        <v>58.568013744036584</v>
      </c>
      <c r="U240" s="13">
        <f t="shared" si="221"/>
        <v>58.568013744036584</v>
      </c>
      <c r="V240" s="5">
        <f t="shared" si="222"/>
        <v>58.568013744036584</v>
      </c>
      <c r="W240" s="5"/>
      <c r="X240" s="10">
        <f t="shared" si="269"/>
        <v>10</v>
      </c>
      <c r="Y240" s="12">
        <f t="shared" si="223"/>
        <v>10</v>
      </c>
      <c r="Z240" s="8">
        <f t="shared" si="224"/>
        <v>14.569999998509884</v>
      </c>
      <c r="AA240" s="13">
        <f t="shared" si="270"/>
        <v>9.7777545046439105</v>
      </c>
      <c r="AB240" s="5">
        <f t="shared" si="225"/>
        <v>9.7777545046439105</v>
      </c>
      <c r="AC240" s="5"/>
      <c r="AD240" s="16">
        <f t="shared" si="226"/>
        <v>0.25</v>
      </c>
      <c r="AE240" s="10">
        <f t="shared" si="271"/>
        <v>0.25</v>
      </c>
      <c r="AF240">
        <f t="shared" si="227"/>
        <v>4.8940818284554055</v>
      </c>
      <c r="AG240" s="13">
        <f t="shared" si="228"/>
        <v>0.17224548343516144</v>
      </c>
      <c r="AH240" s="13"/>
      <c r="AI240" s="14">
        <f t="shared" si="229"/>
        <v>42.000000000000007</v>
      </c>
      <c r="AJ240" s="4">
        <f t="shared" si="230"/>
        <v>42.000000000000007</v>
      </c>
      <c r="AK240" s="4">
        <f t="shared" si="231"/>
        <v>45</v>
      </c>
      <c r="AL240" s="15">
        <f t="shared" si="232"/>
        <v>42.510613421980544</v>
      </c>
      <c r="AM240" s="7">
        <f t="shared" si="233"/>
        <v>42.510613421980544</v>
      </c>
      <c r="AN240" s="7">
        <f t="shared" si="285"/>
        <v>42.510613421980544</v>
      </c>
      <c r="AO240" s="15">
        <f t="shared" si="234"/>
        <v>47.15469525043595</v>
      </c>
      <c r="AP240" s="17">
        <f t="shared" si="235"/>
        <v>46.932449755079858</v>
      </c>
      <c r="AQ240" s="15">
        <f t="shared" si="236"/>
        <v>46.932449755079858</v>
      </c>
      <c r="AR240" s="15">
        <f t="shared" si="237"/>
        <v>42.76726996190132</v>
      </c>
      <c r="AS240" s="15"/>
      <c r="AT240" s="12">
        <f t="shared" si="272"/>
        <v>129.00000000000003</v>
      </c>
      <c r="AU240" s="12">
        <f t="shared" si="238"/>
        <v>132.2208891113165</v>
      </c>
      <c r="AV240" s="12">
        <f t="shared" si="239"/>
        <v>132.22088911131652</v>
      </c>
      <c r="AW240" s="12">
        <f t="shared" si="240"/>
        <v>133.02130418133621</v>
      </c>
      <c r="AX240" s="8"/>
      <c r="AY240" s="13">
        <f>INDEX(Klima!$B$1:$E$520,MATCH(Vandbalance!$F240,Klima!$B$1:$B$520,0),MATCH(Vandbalance!$AY$11,Klima!$B$1:$E$1,0))</f>
        <v>4.67</v>
      </c>
      <c r="AZ240" s="13">
        <f t="shared" si="273"/>
        <v>-4.67</v>
      </c>
      <c r="BA240" s="13">
        <f t="shared" si="241"/>
        <v>4.6440818284554055</v>
      </c>
      <c r="BC240" s="16">
        <f>INDEX(Klima!$B$1:$E$520,MATCH(Vandbalance!$F240,Klima!$B$1:$B$520,0),MATCH($BC$11,Klima!$B$1:$E$1,0))</f>
        <v>0.30000001192092801</v>
      </c>
      <c r="BD240" s="16"/>
      <c r="BE240" s="16">
        <f t="shared" si="242"/>
        <v>0.22224549535608948</v>
      </c>
      <c r="BF240" s="16">
        <f t="shared" si="243"/>
        <v>7.7754516564838547E-2</v>
      </c>
      <c r="BG240" s="16">
        <f t="shared" si="244"/>
        <v>7.7754516564838547E-2</v>
      </c>
      <c r="BH240" s="16">
        <f t="shared" si="245"/>
        <v>0</v>
      </c>
      <c r="BI240" s="2"/>
      <c r="BJ240" s="16">
        <f t="shared" si="246"/>
        <v>0.22224549535608948</v>
      </c>
      <c r="BK240" s="5">
        <f t="shared" si="274"/>
        <v>10.033020140919039</v>
      </c>
      <c r="BL240" s="5">
        <f t="shared" si="247"/>
        <v>10.033020140919039</v>
      </c>
      <c r="BM240" s="5">
        <f t="shared" si="248"/>
        <v>169.37558436175243</v>
      </c>
      <c r="BN240" s="5">
        <f t="shared" si="275"/>
        <v>3.3020140919039286E-2</v>
      </c>
      <c r="BO240" s="5">
        <f t="shared" si="249"/>
        <v>179.37558436175243</v>
      </c>
      <c r="BP240" s="5">
        <f t="shared" si="250"/>
        <v>10.033020140919039</v>
      </c>
      <c r="BQ240" s="5"/>
      <c r="BR240" s="16">
        <f t="shared" si="251"/>
        <v>7.7754516564838547E-2</v>
      </c>
      <c r="BS240" s="5">
        <f t="shared" si="252"/>
        <v>7.7754516564838547E-2</v>
      </c>
      <c r="BT240" s="5"/>
      <c r="BU240" s="13">
        <f t="shared" si="253"/>
        <v>0</v>
      </c>
      <c r="BV240" s="5">
        <f t="shared" si="254"/>
        <v>0</v>
      </c>
      <c r="BW240" s="5"/>
      <c r="BX240" s="13">
        <f t="shared" si="255"/>
        <v>7.7754516564838547E-2</v>
      </c>
      <c r="BY240" s="5"/>
      <c r="BZ240" s="16">
        <f t="shared" si="256"/>
        <v>0</v>
      </c>
      <c r="CA240" s="16"/>
      <c r="CB240" s="29">
        <f t="shared" si="257"/>
        <v>0</v>
      </c>
      <c r="CC240" s="28">
        <f t="shared" si="258"/>
        <v>42.000000000000007</v>
      </c>
      <c r="CD240" s="28"/>
      <c r="CE240" s="16">
        <f t="shared" si="259"/>
        <v>0</v>
      </c>
      <c r="CF240" s="31">
        <f t="shared" si="260"/>
        <v>42.000000000000007</v>
      </c>
      <c r="CG240" s="20"/>
      <c r="CH240" s="16">
        <f t="shared" si="261"/>
        <v>0</v>
      </c>
      <c r="CI240" s="2">
        <f t="shared" si="276"/>
        <v>0</v>
      </c>
      <c r="CJ240" s="5"/>
      <c r="CK240" s="13">
        <f t="shared" si="262"/>
        <v>0.30000001192092801</v>
      </c>
      <c r="CL240" s="13"/>
      <c r="CM240" s="13">
        <f t="shared" si="277"/>
        <v>4.1651797931785408</v>
      </c>
      <c r="CN240" s="5">
        <f t="shared" si="263"/>
        <v>4.9324497550798512</v>
      </c>
      <c r="CO240" s="5">
        <f t="shared" si="264"/>
        <v>4.1651797931785408</v>
      </c>
      <c r="CP240" s="5"/>
      <c r="CQ240" s="13">
        <f t="shared" si="278"/>
        <v>3.364764723158848</v>
      </c>
      <c r="CR240" s="5">
        <f t="shared" si="265"/>
        <v>7.3860689044950334</v>
      </c>
      <c r="CS240" s="5">
        <f t="shared" si="266"/>
        <v>3.364764723158848</v>
      </c>
      <c r="CT240" s="5"/>
      <c r="CU240" t="e">
        <f>INDEX(Tilladeligt_underskud,MATCH('Afgrødemodel 1'!$AU$2,Konstanter!$A$75:$A$90,0),MATCH('Afgrødemodel 1'!M236,Konstanter!$B$73:$F$73,0))</f>
        <v>#N/A</v>
      </c>
      <c r="CV240" t="e">
        <f>INDEX(Utilladeligt_underskud,MATCH('Afgrødemodel 1'!$AU$2,Konstanter!$I$75:$I$90,0),MATCH('Afgrødemodel 1'!M236,Konstanter!$J$73:$N$73,0))</f>
        <v>#N/A</v>
      </c>
      <c r="CW240" t="e">
        <f t="shared" si="279"/>
        <v>#N/A</v>
      </c>
      <c r="CX240" t="e">
        <f t="shared" si="280"/>
        <v>#N/A</v>
      </c>
      <c r="CY240" s="8">
        <f t="shared" si="281"/>
        <v>-0.76726996190131302</v>
      </c>
      <c r="CZ240" s="8">
        <f t="shared" si="282"/>
        <v>0</v>
      </c>
      <c r="DA240" s="8">
        <f t="shared" si="283"/>
        <v>-4.7885741432374971</v>
      </c>
    </row>
    <row r="241" spans="4:105" x14ac:dyDescent="0.2">
      <c r="D241" s="18">
        <f t="shared" si="284"/>
        <v>43418</v>
      </c>
      <c r="E241" s="18" t="str">
        <f>IF(G241=1,'Ark4'!$C$4,IF(G241=2,'Ark4'!$C$5,IF(G241=3,'Ark4'!$C$6,IF(G241=4,'Ark4'!$C$7,""))))</f>
        <v>Vinterhvede, efterår</v>
      </c>
      <c r="F241" s="8">
        <f t="shared" si="267"/>
        <v>43418</v>
      </c>
      <c r="G241" s="2">
        <f>IF(AND($D241&gt;='Ark4'!$D$4,Vandbalance!$D241&lt;='Ark4'!$E$4),1,IF(AND(Vandbalance!$D241&gt;='Ark4'!$D$5,Vandbalance!$D241&lt;='Ark4'!$E$5),2,IF(AND(Vandbalance!$D241&gt;='Ark4'!$D$6,Vandbalance!$D241&lt;='Ark4'!$E$6),3,IF(AND(Vandbalance!$D241&gt;='Ark4'!$D$7,Vandbalance!$D241&lt;='Ark4'!$E$7),4,""))))</f>
        <v>4</v>
      </c>
      <c r="H241" s="2">
        <f t="shared" si="268"/>
        <v>0.5</v>
      </c>
      <c r="I241" s="2">
        <f>IF(G241=1,VLOOKUP($D241,'Afgrødemodel 1'!$AA$10:$AB$405,2,FALSE),IF(G241=2,VLOOKUP($D241,'Afgrødemodel 2'!$AA$10:$AB$405,2,FALSE),IF(G241=3,VLOOKUP($D241,'Afgrødemodel 3'!$AA$10:$AB$405,2,FALSE),IF(G241=4,VLOOKUP($D241,'Afgrødemodel 4'!$AA$10:$AB$405,2,FALSE),""))))</f>
        <v>0.5</v>
      </c>
      <c r="J241" s="2">
        <f>IF(G241=1,VLOOKUP($D241,'Afgrødemodel 1'!$AH$10:$AJ$405,3,FALSE),IF(G241=2,VLOOKUP($D241,'Afgrødemodel 2'!$AH$10:$AJ$405,3,FALSE),IF(G241=3,VLOOKUP($D241,'Afgrødemodel 3'!$AH$10:$AJ$405,3,FALSE),IF(G241=4,VLOOKUP($D241,'Afgrødemodel 4'!$AH$10:$AJ$405,3,FALSE),0))))</f>
        <v>0</v>
      </c>
      <c r="K241" s="2">
        <f>IF(G241=1,VLOOKUP($D241,'Afgrødemodel 1'!$AQ$10:$AR$405,2,FALSE),IF(G241=2,VLOOKUP($D241,'Afgrødemodel 2'!$AQ$10:$AR$405,2,FALSE),IF(G241=3,VLOOKUP($D241,'Afgrødemodel 3'!$AQ$10:$AR$405,2,FALSE),IF(G241=4,VLOOKUP($D241,'Afgrødemodel 4'!$AQ$10:$AR$405,2,FALSE),0))))</f>
        <v>200</v>
      </c>
      <c r="L241">
        <f>IF('Afgrødemodel 1'!$BB$4=0,300,'Afgrødemodel 1'!$BB$4)</f>
        <v>300</v>
      </c>
      <c r="M241">
        <f>IF(G241=1,MIN('Afgrødemodel 1'!$AW$44,'Afgrødemodel 1'!$AW$48),IF(G241=2,MIN('Afgrødemodel 2'!$AW$44,'Afgrødemodel 2'!$AW$48),IF(G241=3,MIN('Afgrødemodel 3'!$AW$44,'Afgrødemodel 3'!$AW$48),IF(G241=4,MIN('Afgrødemodel 4'!$AW$44,'Afgrødemodel 4'!$AW$48),""))))</f>
        <v>900</v>
      </c>
      <c r="N241" s="13">
        <f t="shared" si="215"/>
        <v>42.000000000000007</v>
      </c>
      <c r="O241" s="5">
        <f t="shared" si="216"/>
        <v>1.6181636534896402</v>
      </c>
      <c r="P241" s="13">
        <f t="shared" si="217"/>
        <v>42.000000000000007</v>
      </c>
      <c r="Q241" s="13">
        <f t="shared" si="218"/>
        <v>42.000000000000007</v>
      </c>
      <c r="R241" s="20"/>
      <c r="S241" s="13">
        <f t="shared" si="219"/>
        <v>58.568013744036584</v>
      </c>
      <c r="T241" s="13">
        <f t="shared" si="220"/>
        <v>60.186177397526222</v>
      </c>
      <c r="U241" s="13">
        <f t="shared" si="221"/>
        <v>60.186177397526222</v>
      </c>
      <c r="V241" s="5">
        <f t="shared" si="222"/>
        <v>60.186177397526222</v>
      </c>
      <c r="W241" s="5"/>
      <c r="X241" s="10">
        <f t="shared" si="269"/>
        <v>10</v>
      </c>
      <c r="Y241" s="12">
        <f t="shared" si="223"/>
        <v>10</v>
      </c>
      <c r="Z241" s="8">
        <f t="shared" si="224"/>
        <v>11.469999988079072</v>
      </c>
      <c r="AA241" s="13">
        <f t="shared" si="270"/>
        <v>9.9259181700544783</v>
      </c>
      <c r="AB241" s="5">
        <f t="shared" si="225"/>
        <v>9.9259181700544783</v>
      </c>
      <c r="AC241" s="5"/>
      <c r="AD241" s="16">
        <f t="shared" si="226"/>
        <v>0.25</v>
      </c>
      <c r="AE241" s="10">
        <f t="shared" si="271"/>
        <v>0.25</v>
      </c>
      <c r="AF241">
        <f t="shared" si="227"/>
        <v>1.9422454834351615</v>
      </c>
      <c r="AG241" s="13">
        <f t="shared" si="228"/>
        <v>0.22408182845540517</v>
      </c>
      <c r="AH241" s="13"/>
      <c r="AI241" s="14">
        <f t="shared" si="229"/>
        <v>42.000000000000007</v>
      </c>
      <c r="AJ241" s="4">
        <f t="shared" si="230"/>
        <v>42.000000000000007</v>
      </c>
      <c r="AK241" s="4">
        <f t="shared" si="231"/>
        <v>45</v>
      </c>
      <c r="AL241" s="15">
        <f t="shared" si="232"/>
        <v>42.76726996190132</v>
      </c>
      <c r="AM241" s="7">
        <f t="shared" si="233"/>
        <v>42.76726996190132</v>
      </c>
      <c r="AN241" s="7">
        <f t="shared" si="285"/>
        <v>42.76726996190132</v>
      </c>
      <c r="AO241" s="15">
        <f t="shared" si="234"/>
        <v>44.459515445336478</v>
      </c>
      <c r="AP241" s="17">
        <f t="shared" si="235"/>
        <v>44.385433615390959</v>
      </c>
      <c r="AQ241" s="15">
        <f t="shared" si="236"/>
        <v>44.385433615390959</v>
      </c>
      <c r="AR241" s="15">
        <f t="shared" si="237"/>
        <v>42.371067451283047</v>
      </c>
      <c r="AS241" s="15"/>
      <c r="AT241" s="12">
        <f t="shared" si="272"/>
        <v>129.00000000000003</v>
      </c>
      <c r="AU241" s="12">
        <f t="shared" si="238"/>
        <v>133.02130418133621</v>
      </c>
      <c r="AV241" s="12">
        <f t="shared" si="239"/>
        <v>133.02130418133621</v>
      </c>
      <c r="AW241" s="12">
        <f t="shared" si="240"/>
        <v>132.28608718807516</v>
      </c>
      <c r="AX241" s="8"/>
      <c r="AY241" s="13">
        <f>INDEX(Klima!$B$1:$E$520,MATCH(Vandbalance!$F241,Klima!$B$1:$B$520,0),MATCH(Vandbalance!$AY$11,Klima!$B$1:$E$1,0))</f>
        <v>1.77</v>
      </c>
      <c r="AZ241" s="13">
        <f t="shared" si="273"/>
        <v>-1.77</v>
      </c>
      <c r="BA241" s="13">
        <f t="shared" si="241"/>
        <v>1.6922454834351615</v>
      </c>
      <c r="BC241" s="16">
        <f>INDEX(Klima!$B$1:$E$520,MATCH(Vandbalance!$F241,Klima!$B$1:$B$520,0),MATCH($BC$11,Klima!$B$1:$E$1,0))</f>
        <v>0.10000000149011599</v>
      </c>
      <c r="BD241" s="16"/>
      <c r="BE241" s="16">
        <f t="shared" si="242"/>
        <v>7.4081829945521177E-2</v>
      </c>
      <c r="BF241" s="16">
        <f t="shared" si="243"/>
        <v>2.5918171544594821E-2</v>
      </c>
      <c r="BG241" s="16">
        <f t="shared" si="244"/>
        <v>2.5918171544594821E-2</v>
      </c>
      <c r="BH241" s="16">
        <f t="shared" si="245"/>
        <v>0</v>
      </c>
      <c r="BI241" s="2"/>
      <c r="BJ241" s="16">
        <f t="shared" si="246"/>
        <v>7.4081829945521177E-2</v>
      </c>
      <c r="BK241" s="5">
        <f t="shared" si="274"/>
        <v>10.010883583858526</v>
      </c>
      <c r="BL241" s="5">
        <f t="shared" si="247"/>
        <v>10.010883583858526</v>
      </c>
      <c r="BM241" s="5">
        <f t="shared" si="248"/>
        <v>167.48081962667268</v>
      </c>
      <c r="BN241" s="5">
        <f t="shared" si="275"/>
        <v>1.0883583858526025E-2</v>
      </c>
      <c r="BO241" s="5">
        <f t="shared" si="249"/>
        <v>177.48081962667268</v>
      </c>
      <c r="BP241" s="5">
        <f t="shared" si="250"/>
        <v>10.010883583858526</v>
      </c>
      <c r="BQ241" s="5"/>
      <c r="BR241" s="16">
        <f t="shared" si="251"/>
        <v>2.5918171544594821E-2</v>
      </c>
      <c r="BS241" s="5">
        <f t="shared" si="252"/>
        <v>2.5918171544594821E-2</v>
      </c>
      <c r="BT241" s="5"/>
      <c r="BU241" s="13">
        <f t="shared" si="253"/>
        <v>0</v>
      </c>
      <c r="BV241" s="5">
        <f t="shared" si="254"/>
        <v>0</v>
      </c>
      <c r="BW241" s="5"/>
      <c r="BX241" s="13">
        <f t="shared" si="255"/>
        <v>2.5918171544594821E-2</v>
      </c>
      <c r="BY241" s="5"/>
      <c r="BZ241" s="16">
        <f t="shared" si="256"/>
        <v>0</v>
      </c>
      <c r="CA241" s="16"/>
      <c r="CB241" s="29">
        <f t="shared" si="257"/>
        <v>0</v>
      </c>
      <c r="CC241" s="28">
        <f t="shared" si="258"/>
        <v>42.000000000000007</v>
      </c>
      <c r="CD241" s="28"/>
      <c r="CE241" s="16">
        <f t="shared" si="259"/>
        <v>0</v>
      </c>
      <c r="CF241" s="31">
        <f t="shared" si="260"/>
        <v>42.000000000000007</v>
      </c>
      <c r="CG241" s="20"/>
      <c r="CH241" s="16">
        <f t="shared" si="261"/>
        <v>0</v>
      </c>
      <c r="CI241" s="2">
        <f t="shared" si="276"/>
        <v>0</v>
      </c>
      <c r="CJ241" s="5"/>
      <c r="CK241" s="13">
        <f t="shared" si="262"/>
        <v>0.10000000149011599</v>
      </c>
      <c r="CL241" s="13"/>
      <c r="CM241" s="13">
        <f t="shared" si="277"/>
        <v>2.0143661641079142</v>
      </c>
      <c r="CN241" s="5">
        <f t="shared" si="263"/>
        <v>2.3854336153909514</v>
      </c>
      <c r="CO241" s="5">
        <f t="shared" si="264"/>
        <v>2.0143661641079142</v>
      </c>
      <c r="CP241" s="5"/>
      <c r="CQ241" s="13">
        <f t="shared" si="278"/>
        <v>2.7495831573689733</v>
      </c>
      <c r="CR241" s="5">
        <f t="shared" si="265"/>
        <v>6.035670345444089</v>
      </c>
      <c r="CS241" s="5">
        <f t="shared" si="266"/>
        <v>2.7495831573689733</v>
      </c>
      <c r="CT241" s="5"/>
      <c r="CU241" t="e">
        <f>INDEX(Tilladeligt_underskud,MATCH('Afgrødemodel 1'!$AU$2,Konstanter!$A$75:$A$90,0),MATCH('Afgrødemodel 1'!M237,Konstanter!$B$73:$F$73,0))</f>
        <v>#N/A</v>
      </c>
      <c r="CV241" t="e">
        <f>INDEX(Utilladeligt_underskud,MATCH('Afgrødemodel 1'!$AU$2,Konstanter!$I$75:$I$90,0),MATCH('Afgrødemodel 1'!M237,Konstanter!$J$73:$N$73,0))</f>
        <v>#N/A</v>
      </c>
      <c r="CW241" t="e">
        <f t="shared" si="279"/>
        <v>#N/A</v>
      </c>
      <c r="CX241" t="e">
        <f t="shared" si="280"/>
        <v>#N/A</v>
      </c>
      <c r="CY241" s="8">
        <f t="shared" si="281"/>
        <v>-0.37106745128303942</v>
      </c>
      <c r="CZ241" s="8">
        <f t="shared" si="282"/>
        <v>0</v>
      </c>
      <c r="DA241" s="8">
        <f t="shared" si="283"/>
        <v>-3.6571546393581684</v>
      </c>
    </row>
    <row r="242" spans="4:105" x14ac:dyDescent="0.2">
      <c r="D242" s="18">
        <f t="shared" si="284"/>
        <v>43419</v>
      </c>
      <c r="E242" s="18" t="str">
        <f>IF(G242=1,'Ark4'!$C$4,IF(G242=2,'Ark4'!$C$5,IF(G242=3,'Ark4'!$C$6,IF(G242=4,'Ark4'!$C$7,""))))</f>
        <v>Vinterhvede, efterår</v>
      </c>
      <c r="F242" s="8">
        <f t="shared" si="267"/>
        <v>43419</v>
      </c>
      <c r="G242" s="2">
        <f>IF(AND($D242&gt;='Ark4'!$D$4,Vandbalance!$D242&lt;='Ark4'!$E$4),1,IF(AND(Vandbalance!$D242&gt;='Ark4'!$D$5,Vandbalance!$D242&lt;='Ark4'!$E$5),2,IF(AND(Vandbalance!$D242&gt;='Ark4'!$D$6,Vandbalance!$D242&lt;='Ark4'!$E$6),3,IF(AND(Vandbalance!$D242&gt;='Ark4'!$D$7,Vandbalance!$D242&lt;='Ark4'!$E$7),4,""))))</f>
        <v>4</v>
      </c>
      <c r="H242" s="2">
        <f t="shared" si="268"/>
        <v>0.5</v>
      </c>
      <c r="I242" s="2">
        <f>IF(G242=1,VLOOKUP($D242,'Afgrødemodel 1'!$AA$10:$AB$405,2,FALSE),IF(G242=2,VLOOKUP($D242,'Afgrødemodel 2'!$AA$10:$AB$405,2,FALSE),IF(G242=3,VLOOKUP($D242,'Afgrødemodel 3'!$AA$10:$AB$405,2,FALSE),IF(G242=4,VLOOKUP($D242,'Afgrødemodel 4'!$AA$10:$AB$405,2,FALSE),""))))</f>
        <v>0.5</v>
      </c>
      <c r="J242" s="2">
        <f>IF(G242=1,VLOOKUP($D242,'Afgrødemodel 1'!$AH$10:$AJ$405,3,FALSE),IF(G242=2,VLOOKUP($D242,'Afgrødemodel 2'!$AH$10:$AJ$405,3,FALSE),IF(G242=3,VLOOKUP($D242,'Afgrødemodel 3'!$AH$10:$AJ$405,3,FALSE),IF(G242=4,VLOOKUP($D242,'Afgrødemodel 4'!$AH$10:$AJ$405,3,FALSE),0))))</f>
        <v>0</v>
      </c>
      <c r="K242" s="2">
        <f>IF(G242=1,VLOOKUP($D242,'Afgrødemodel 1'!$AQ$10:$AR$405,2,FALSE),IF(G242=2,VLOOKUP($D242,'Afgrødemodel 2'!$AQ$10:$AR$405,2,FALSE),IF(G242=3,VLOOKUP($D242,'Afgrødemodel 3'!$AQ$10:$AR$405,2,FALSE),IF(G242=4,VLOOKUP($D242,'Afgrødemodel 4'!$AQ$10:$AR$405,2,FALSE),0))))</f>
        <v>200</v>
      </c>
      <c r="L242">
        <f>IF('Afgrødemodel 1'!$BB$4=0,300,'Afgrødemodel 1'!$BB$4)</f>
        <v>300</v>
      </c>
      <c r="M242">
        <f>IF(G242=1,MIN('Afgrødemodel 1'!$AW$44,'Afgrødemodel 1'!$AW$48),IF(G242=2,MIN('Afgrødemodel 2'!$AW$44,'Afgrødemodel 2'!$AW$48),IF(G242=3,MIN('Afgrødemodel 3'!$AW$44,'Afgrødemodel 3'!$AW$48),IF(G242=4,MIN('Afgrødemodel 4'!$AW$44,'Afgrødemodel 4'!$AW$48),""))))</f>
        <v>900</v>
      </c>
      <c r="N242" s="13">
        <f t="shared" si="215"/>
        <v>42.000000000000007</v>
      </c>
      <c r="O242" s="5">
        <f t="shared" si="216"/>
        <v>0</v>
      </c>
      <c r="P242" s="13">
        <f t="shared" si="217"/>
        <v>42.000000000000007</v>
      </c>
      <c r="Q242" s="13">
        <f t="shared" si="218"/>
        <v>42.000000000000007</v>
      </c>
      <c r="R242" s="20"/>
      <c r="S242" s="13">
        <f t="shared" si="219"/>
        <v>60.186177397526222</v>
      </c>
      <c r="T242" s="13">
        <f t="shared" si="220"/>
        <v>60.064270588196173</v>
      </c>
      <c r="U242" s="13">
        <f t="shared" si="221"/>
        <v>60.064270588196173</v>
      </c>
      <c r="V242" s="5">
        <f t="shared" si="222"/>
        <v>60.064270588196173</v>
      </c>
      <c r="W242" s="5"/>
      <c r="X242" s="10">
        <f t="shared" si="269"/>
        <v>10</v>
      </c>
      <c r="Y242" s="12">
        <f t="shared" si="223"/>
        <v>9.9259181700544783</v>
      </c>
      <c r="Z242" s="8">
        <f t="shared" si="224"/>
        <v>9.9259181700544783</v>
      </c>
      <c r="AA242" s="13">
        <f t="shared" si="270"/>
        <v>9.804011360724429</v>
      </c>
      <c r="AB242" s="5">
        <f t="shared" si="225"/>
        <v>9.804011360724429</v>
      </c>
      <c r="AC242" s="5"/>
      <c r="AD242" s="16">
        <f t="shared" si="226"/>
        <v>0.25</v>
      </c>
      <c r="AE242" s="10">
        <f t="shared" si="271"/>
        <v>0.22408182845540517</v>
      </c>
      <c r="AF242">
        <f t="shared" si="227"/>
        <v>0.22408182845540517</v>
      </c>
      <c r="AG242" s="13">
        <f t="shared" si="228"/>
        <v>0.18143167255356016</v>
      </c>
      <c r="AH242" s="13"/>
      <c r="AI242" s="14">
        <f t="shared" si="229"/>
        <v>42.000000000000007</v>
      </c>
      <c r="AJ242" s="4">
        <f t="shared" si="230"/>
        <v>42.000000000000007</v>
      </c>
      <c r="AK242" s="4">
        <f t="shared" si="231"/>
        <v>45</v>
      </c>
      <c r="AL242" s="15">
        <f t="shared" si="232"/>
        <v>42.371067451283047</v>
      </c>
      <c r="AM242" s="7">
        <f t="shared" si="233"/>
        <v>42.371067451283047</v>
      </c>
      <c r="AN242" s="7">
        <f t="shared" si="285"/>
        <v>42.371067451283047</v>
      </c>
      <c r="AO242" s="15">
        <f t="shared" si="234"/>
        <v>42.371067451283047</v>
      </c>
      <c r="AP242" s="17">
        <f t="shared" si="235"/>
        <v>42.249160641952997</v>
      </c>
      <c r="AQ242" s="15">
        <f t="shared" si="236"/>
        <v>42.249160641952997</v>
      </c>
      <c r="AR242" s="15">
        <f t="shared" si="237"/>
        <v>42.038758322081584</v>
      </c>
      <c r="AS242" s="15"/>
      <c r="AT242" s="12">
        <f t="shared" si="272"/>
        <v>129.00000000000003</v>
      </c>
      <c r="AU242" s="12">
        <f t="shared" si="238"/>
        <v>132.28608718807516</v>
      </c>
      <c r="AV242" s="12">
        <f t="shared" si="239"/>
        <v>132.28608718807516</v>
      </c>
      <c r="AW242" s="12">
        <f t="shared" si="240"/>
        <v>130.9036442876598</v>
      </c>
      <c r="AX242" s="8"/>
      <c r="AY242" s="13">
        <f>INDEX(Klima!$B$1:$E$520,MATCH(Vandbalance!$F242,Klima!$B$1:$B$520,0),MATCH(Vandbalance!$AY$11,Klima!$B$1:$E$1,0))</f>
        <v>0</v>
      </c>
      <c r="AZ242" s="13">
        <f t="shared" si="273"/>
        <v>0</v>
      </c>
      <c r="BA242" s="13">
        <f t="shared" si="241"/>
        <v>0</v>
      </c>
      <c r="BC242" s="16">
        <f>INDEX(Klima!$B$1:$E$520,MATCH(Vandbalance!$F242,Klima!$B$1:$B$520,0),MATCH($BC$11,Klima!$B$1:$E$1,0))</f>
        <v>0.164556965231895</v>
      </c>
      <c r="BD242" s="16"/>
      <c r="BE242" s="16">
        <f t="shared" si="242"/>
        <v>0.12190680933004999</v>
      </c>
      <c r="BF242" s="16">
        <f t="shared" si="243"/>
        <v>4.265015590184501E-2</v>
      </c>
      <c r="BG242" s="16">
        <f t="shared" si="244"/>
        <v>4.265015590184501E-2</v>
      </c>
      <c r="BH242" s="16">
        <f t="shared" si="245"/>
        <v>0</v>
      </c>
      <c r="BI242" s="2"/>
      <c r="BJ242" s="16">
        <f t="shared" si="246"/>
        <v>0.12190680933004999</v>
      </c>
      <c r="BK242" s="5">
        <f t="shared" si="274"/>
        <v>9.9435338362255017</v>
      </c>
      <c r="BL242" s="5">
        <f t="shared" si="247"/>
        <v>9.9435338362255017</v>
      </c>
      <c r="BM242" s="5">
        <f t="shared" si="248"/>
        <v>164.73123646930372</v>
      </c>
      <c r="BN242" s="5">
        <f t="shared" si="275"/>
        <v>1.7615666171023496E-2</v>
      </c>
      <c r="BO242" s="5">
        <f t="shared" si="249"/>
        <v>174.6571546393582</v>
      </c>
      <c r="BP242" s="5">
        <f t="shared" si="250"/>
        <v>9.9435338362255017</v>
      </c>
      <c r="BQ242" s="5"/>
      <c r="BR242" s="16">
        <f t="shared" si="251"/>
        <v>4.265015590184501E-2</v>
      </c>
      <c r="BS242" s="5">
        <f t="shared" si="252"/>
        <v>4.265015590184501E-2</v>
      </c>
      <c r="BT242" s="5"/>
      <c r="BU242" s="13">
        <f t="shared" si="253"/>
        <v>0</v>
      </c>
      <c r="BV242" s="5">
        <f t="shared" si="254"/>
        <v>0</v>
      </c>
      <c r="BW242" s="5"/>
      <c r="BX242" s="13">
        <f t="shared" si="255"/>
        <v>4.265015590184501E-2</v>
      </c>
      <c r="BY242" s="5"/>
      <c r="BZ242" s="16">
        <f t="shared" si="256"/>
        <v>0</v>
      </c>
      <c r="CA242" s="16"/>
      <c r="CB242" s="29">
        <f t="shared" si="257"/>
        <v>0</v>
      </c>
      <c r="CC242" s="28">
        <f t="shared" si="258"/>
        <v>42.000000000000007</v>
      </c>
      <c r="CD242" s="28"/>
      <c r="CE242" s="16">
        <f t="shared" si="259"/>
        <v>0</v>
      </c>
      <c r="CF242" s="31">
        <f t="shared" si="260"/>
        <v>42.000000000000007</v>
      </c>
      <c r="CG242" s="20"/>
      <c r="CH242" s="16">
        <f t="shared" si="261"/>
        <v>0</v>
      </c>
      <c r="CI242" s="2">
        <f t="shared" si="276"/>
        <v>0</v>
      </c>
      <c r="CJ242" s="5"/>
      <c r="CK242" s="13">
        <f t="shared" si="262"/>
        <v>0.164556965231895</v>
      </c>
      <c r="CL242" s="13"/>
      <c r="CM242" s="13">
        <f t="shared" si="277"/>
        <v>0.21040231987141386</v>
      </c>
      <c r="CN242" s="5">
        <f t="shared" si="263"/>
        <v>0.24916064195299015</v>
      </c>
      <c r="CO242" s="5">
        <f t="shared" si="264"/>
        <v>0.21040231987141386</v>
      </c>
      <c r="CP242" s="5"/>
      <c r="CQ242" s="13">
        <f t="shared" si="278"/>
        <v>1.5928452202867547</v>
      </c>
      <c r="CR242" s="5">
        <f t="shared" si="265"/>
        <v>3.496489507946535</v>
      </c>
      <c r="CS242" s="5">
        <f t="shared" si="266"/>
        <v>1.5928452202867547</v>
      </c>
      <c r="CT242" s="5"/>
      <c r="CU242" t="e">
        <f>INDEX(Tilladeligt_underskud,MATCH('Afgrødemodel 1'!$AU$2,Konstanter!$A$75:$A$90,0),MATCH('Afgrødemodel 1'!M238,Konstanter!$B$73:$F$73,0))</f>
        <v>#N/A</v>
      </c>
      <c r="CV242" t="e">
        <f>INDEX(Utilladeligt_underskud,MATCH('Afgrødemodel 1'!$AU$2,Konstanter!$I$75:$I$90,0),MATCH('Afgrødemodel 1'!M238,Konstanter!$J$73:$N$73,0))</f>
        <v>#N/A</v>
      </c>
      <c r="CW242" t="e">
        <f t="shared" si="279"/>
        <v>#N/A</v>
      </c>
      <c r="CX242" t="e">
        <f t="shared" si="280"/>
        <v>#N/A</v>
      </c>
      <c r="CY242" s="8">
        <f t="shared" si="281"/>
        <v>-3.8758322081577035E-2</v>
      </c>
      <c r="CZ242" s="8">
        <f t="shared" si="282"/>
        <v>0</v>
      </c>
      <c r="DA242" s="8">
        <f t="shared" si="283"/>
        <v>-1.9424026097413503</v>
      </c>
    </row>
    <row r="243" spans="4:105" x14ac:dyDescent="0.2">
      <c r="D243" s="18">
        <f t="shared" si="284"/>
        <v>43420</v>
      </c>
      <c r="E243" s="18" t="str">
        <f>IF(G243=1,'Ark4'!$C$4,IF(G243=2,'Ark4'!$C$5,IF(G243=3,'Ark4'!$C$6,IF(G243=4,'Ark4'!$C$7,""))))</f>
        <v>Vinterhvede, efterår</v>
      </c>
      <c r="F243" s="8">
        <f t="shared" si="267"/>
        <v>43420</v>
      </c>
      <c r="G243" s="2">
        <f>IF(AND($D243&gt;='Ark4'!$D$4,Vandbalance!$D243&lt;='Ark4'!$E$4),1,IF(AND(Vandbalance!$D243&gt;='Ark4'!$D$5,Vandbalance!$D243&lt;='Ark4'!$E$5),2,IF(AND(Vandbalance!$D243&gt;='Ark4'!$D$6,Vandbalance!$D243&lt;='Ark4'!$E$6),3,IF(AND(Vandbalance!$D243&gt;='Ark4'!$D$7,Vandbalance!$D243&lt;='Ark4'!$E$7),4,""))))</f>
        <v>4</v>
      </c>
      <c r="H243" s="2">
        <f t="shared" si="268"/>
        <v>0.5</v>
      </c>
      <c r="I243" s="2">
        <f>IF(G243=1,VLOOKUP($D243,'Afgrødemodel 1'!$AA$10:$AB$405,2,FALSE),IF(G243=2,VLOOKUP($D243,'Afgrødemodel 2'!$AA$10:$AB$405,2,FALSE),IF(G243=3,VLOOKUP($D243,'Afgrødemodel 3'!$AA$10:$AB$405,2,FALSE),IF(G243=4,VLOOKUP($D243,'Afgrødemodel 4'!$AA$10:$AB$405,2,FALSE),""))))</f>
        <v>0.5</v>
      </c>
      <c r="J243" s="2">
        <f>IF(G243=1,VLOOKUP($D243,'Afgrødemodel 1'!$AH$10:$AJ$405,3,FALSE),IF(G243=2,VLOOKUP($D243,'Afgrødemodel 2'!$AH$10:$AJ$405,3,FALSE),IF(G243=3,VLOOKUP($D243,'Afgrødemodel 3'!$AH$10:$AJ$405,3,FALSE),IF(G243=4,VLOOKUP($D243,'Afgrødemodel 4'!$AH$10:$AJ$405,3,FALSE),0))))</f>
        <v>0</v>
      </c>
      <c r="K243" s="2">
        <f>IF(G243=1,VLOOKUP($D243,'Afgrødemodel 1'!$AQ$10:$AR$405,2,FALSE),IF(G243=2,VLOOKUP($D243,'Afgrødemodel 2'!$AQ$10:$AR$405,2,FALSE),IF(G243=3,VLOOKUP($D243,'Afgrødemodel 3'!$AQ$10:$AR$405,2,FALSE),IF(G243=4,VLOOKUP($D243,'Afgrødemodel 4'!$AQ$10:$AR$405,2,FALSE),0))))</f>
        <v>200</v>
      </c>
      <c r="L243">
        <f>IF('Afgrødemodel 1'!$BB$4=0,300,'Afgrødemodel 1'!$BB$4)</f>
        <v>300</v>
      </c>
      <c r="M243">
        <f>IF(G243=1,MIN('Afgrødemodel 1'!$AW$44,'Afgrødemodel 1'!$AW$48),IF(G243=2,MIN('Afgrødemodel 2'!$AW$44,'Afgrødemodel 2'!$AW$48),IF(G243=3,MIN('Afgrødemodel 3'!$AW$44,'Afgrødemodel 3'!$AW$48),IF(G243=4,MIN('Afgrødemodel 4'!$AW$44,'Afgrødemodel 4'!$AW$48),""))))</f>
        <v>900</v>
      </c>
      <c r="N243" s="13">
        <f t="shared" si="215"/>
        <v>42.000000000000007</v>
      </c>
      <c r="O243" s="5">
        <f t="shared" si="216"/>
        <v>0</v>
      </c>
      <c r="P243" s="13">
        <f t="shared" si="217"/>
        <v>42.000000000000007</v>
      </c>
      <c r="Q243" s="13">
        <f t="shared" si="218"/>
        <v>42.000000000000007</v>
      </c>
      <c r="R243" s="20"/>
      <c r="S243" s="13">
        <f t="shared" si="219"/>
        <v>60.064270588196173</v>
      </c>
      <c r="T243" s="13">
        <f t="shared" si="220"/>
        <v>59.829374940967647</v>
      </c>
      <c r="U243" s="13">
        <f t="shared" si="221"/>
        <v>59.829374940967647</v>
      </c>
      <c r="V243" s="5">
        <f t="shared" si="222"/>
        <v>59.829374940967647</v>
      </c>
      <c r="W243" s="5"/>
      <c r="X243" s="10">
        <f t="shared" si="269"/>
        <v>10</v>
      </c>
      <c r="Y243" s="12">
        <f t="shared" si="223"/>
        <v>9.8654430332779892</v>
      </c>
      <c r="Z243" s="8">
        <f t="shared" si="224"/>
        <v>9.8654430332779892</v>
      </c>
      <c r="AA243" s="13">
        <f t="shared" si="270"/>
        <v>9.5691157134959042</v>
      </c>
      <c r="AB243" s="5">
        <f t="shared" si="225"/>
        <v>9.5691157134959042</v>
      </c>
      <c r="AC243" s="5"/>
      <c r="AD243" s="16">
        <f t="shared" si="226"/>
        <v>0.25</v>
      </c>
      <c r="AE243" s="10">
        <f t="shared" si="271"/>
        <v>0.25</v>
      </c>
      <c r="AF243">
        <f t="shared" si="227"/>
        <v>0.31143167255356019</v>
      </c>
      <c r="AG243" s="13">
        <f t="shared" si="228"/>
        <v>0.14632731382162073</v>
      </c>
      <c r="AH243" s="13"/>
      <c r="AI243" s="14">
        <f t="shared" si="229"/>
        <v>42.000000000000007</v>
      </c>
      <c r="AJ243" s="4">
        <f t="shared" si="230"/>
        <v>42.000000000000007</v>
      </c>
      <c r="AK243" s="4">
        <f t="shared" si="231"/>
        <v>45</v>
      </c>
      <c r="AL243" s="15">
        <f t="shared" si="232"/>
        <v>42.038758322081584</v>
      </c>
      <c r="AM243" s="7">
        <f t="shared" si="233"/>
        <v>42.038758322081584</v>
      </c>
      <c r="AN243" s="7">
        <f t="shared" si="285"/>
        <v>42.038758322081584</v>
      </c>
      <c r="AO243" s="15">
        <f t="shared" si="234"/>
        <v>42.100189994635144</v>
      </c>
      <c r="AP243" s="17">
        <f t="shared" si="235"/>
        <v>41.803862674853058</v>
      </c>
      <c r="AQ243" s="15">
        <f t="shared" si="236"/>
        <v>41.803862674853058</v>
      </c>
      <c r="AR243" s="15">
        <f t="shared" si="237"/>
        <v>41.803862674853058</v>
      </c>
      <c r="AS243" s="15"/>
      <c r="AT243" s="12">
        <f t="shared" si="272"/>
        <v>129.00000000000003</v>
      </c>
      <c r="AU243" s="12">
        <f t="shared" si="238"/>
        <v>130.9036442876598</v>
      </c>
      <c r="AV243" s="12">
        <f t="shared" si="239"/>
        <v>130.9036442876598</v>
      </c>
      <c r="AW243" s="12">
        <f t="shared" si="240"/>
        <v>130.03642855661479</v>
      </c>
      <c r="AX243" s="8"/>
      <c r="AY243" s="13">
        <f>INDEX(Klima!$B$1:$E$520,MATCH(Vandbalance!$F243,Klima!$B$1:$B$520,0),MATCH(Vandbalance!$AY$11,Klima!$B$1:$E$1,0))</f>
        <v>0.13</v>
      </c>
      <c r="AZ243" s="13">
        <f t="shared" si="273"/>
        <v>-0.13</v>
      </c>
      <c r="BA243" s="13">
        <f t="shared" si="241"/>
        <v>6.1431672553560163E-2</v>
      </c>
      <c r="BC243" s="16">
        <f>INDEX(Klima!$B$1:$E$520,MATCH(Vandbalance!$F243,Klima!$B$1:$B$520,0),MATCH($BC$11,Klima!$B$1:$E$1,0))</f>
        <v>0.40000000596046398</v>
      </c>
      <c r="BD243" s="16"/>
      <c r="BE243" s="16">
        <f t="shared" si="242"/>
        <v>0.29632731978208471</v>
      </c>
      <c r="BF243" s="16">
        <f t="shared" si="243"/>
        <v>0.10367268617837928</v>
      </c>
      <c r="BG243" s="16">
        <f t="shared" si="244"/>
        <v>0.10367268617837928</v>
      </c>
      <c r="BH243" s="16">
        <f t="shared" si="245"/>
        <v>0</v>
      </c>
      <c r="BI243" s="2"/>
      <c r="BJ243" s="16">
        <f t="shared" si="246"/>
        <v>0.29632731978208471</v>
      </c>
      <c r="BK243" s="5">
        <f t="shared" si="274"/>
        <v>9.9078486141835871</v>
      </c>
      <c r="BL243" s="5">
        <f t="shared" si="247"/>
        <v>9.9078486141835871</v>
      </c>
      <c r="BM243" s="5">
        <f t="shared" si="248"/>
        <v>163.13839124901696</v>
      </c>
      <c r="BN243" s="5">
        <f t="shared" si="275"/>
        <v>4.2405580905598497E-2</v>
      </c>
      <c r="BO243" s="5">
        <f t="shared" si="249"/>
        <v>173.00383428229495</v>
      </c>
      <c r="BP243" s="5">
        <f t="shared" si="250"/>
        <v>9.9078486141835871</v>
      </c>
      <c r="BQ243" s="5"/>
      <c r="BR243" s="16">
        <f t="shared" si="251"/>
        <v>0.10367268617837928</v>
      </c>
      <c r="BS243" s="5">
        <f t="shared" si="252"/>
        <v>0.10367268617837928</v>
      </c>
      <c r="BT243" s="5"/>
      <c r="BU243" s="13">
        <f t="shared" si="253"/>
        <v>0</v>
      </c>
      <c r="BV243" s="5">
        <f t="shared" si="254"/>
        <v>0</v>
      </c>
      <c r="BW243" s="5"/>
      <c r="BX243" s="13">
        <f t="shared" si="255"/>
        <v>0.10367268617837928</v>
      </c>
      <c r="BY243" s="5"/>
      <c r="BZ243" s="16">
        <f t="shared" si="256"/>
        <v>0</v>
      </c>
      <c r="CA243" s="16"/>
      <c r="CB243" s="29">
        <f t="shared" si="257"/>
        <v>0</v>
      </c>
      <c r="CC243" s="28">
        <f t="shared" si="258"/>
        <v>42.000000000000007</v>
      </c>
      <c r="CD243" s="28"/>
      <c r="CE243" s="16">
        <f t="shared" si="259"/>
        <v>0</v>
      </c>
      <c r="CF243" s="31">
        <f t="shared" si="260"/>
        <v>41.803862674853058</v>
      </c>
      <c r="CG243" s="20"/>
      <c r="CH243" s="16">
        <f t="shared" si="261"/>
        <v>0</v>
      </c>
      <c r="CI243" s="2">
        <f t="shared" si="276"/>
        <v>0</v>
      </c>
      <c r="CJ243" s="5"/>
      <c r="CK243" s="13">
        <f t="shared" si="262"/>
        <v>0.40000000596046398</v>
      </c>
      <c r="CL243" s="13"/>
      <c r="CM243" s="13">
        <f t="shared" si="277"/>
        <v>0</v>
      </c>
      <c r="CN243" s="5">
        <f t="shared" si="263"/>
        <v>0</v>
      </c>
      <c r="CO243" s="5">
        <f t="shared" si="264"/>
        <v>0</v>
      </c>
      <c r="CP243" s="5"/>
      <c r="CQ243" s="13">
        <f t="shared" si="278"/>
        <v>0.86721573104500771</v>
      </c>
      <c r="CR243" s="5">
        <f t="shared" si="265"/>
        <v>1.9036442876597732</v>
      </c>
      <c r="CS243" s="5">
        <f t="shared" si="266"/>
        <v>0.86721573104500771</v>
      </c>
      <c r="CT243" s="5"/>
      <c r="CU243" t="e">
        <f>INDEX(Tilladeligt_underskud,MATCH('Afgrødemodel 1'!$AU$2,Konstanter!$A$75:$A$90,0),MATCH('Afgrødemodel 1'!M239,Konstanter!$B$73:$F$73,0))</f>
        <v>#N/A</v>
      </c>
      <c r="CV243" t="e">
        <f>INDEX(Utilladeligt_underskud,MATCH('Afgrødemodel 1'!$AU$2,Konstanter!$I$75:$I$90,0),MATCH('Afgrødemodel 1'!M239,Konstanter!$J$73:$N$73,0))</f>
        <v>#N/A</v>
      </c>
      <c r="CW243" t="e">
        <f t="shared" si="279"/>
        <v>#N/A</v>
      </c>
      <c r="CX243" t="e">
        <f t="shared" si="280"/>
        <v>#N/A</v>
      </c>
      <c r="CY243" s="8">
        <f t="shared" si="281"/>
        <v>0.19613732514694959</v>
      </c>
      <c r="CZ243" s="8">
        <f t="shared" si="282"/>
        <v>0.19613732514693538</v>
      </c>
      <c r="DA243" s="8">
        <f t="shared" si="283"/>
        <v>-0.84029123146783036</v>
      </c>
    </row>
    <row r="244" spans="4:105" x14ac:dyDescent="0.2">
      <c r="D244" s="18">
        <f t="shared" si="284"/>
        <v>43421</v>
      </c>
      <c r="E244" s="18" t="str">
        <f>IF(G244=1,'Ark4'!$C$4,IF(G244=2,'Ark4'!$C$5,IF(G244=3,'Ark4'!$C$6,IF(G244=4,'Ark4'!$C$7,""))))</f>
        <v>Vinterhvede, efterår</v>
      </c>
      <c r="F244" s="8">
        <f t="shared" si="267"/>
        <v>43421</v>
      </c>
      <c r="G244" s="2">
        <f>IF(AND($D244&gt;='Ark4'!$D$4,Vandbalance!$D244&lt;='Ark4'!$E$4),1,IF(AND(Vandbalance!$D244&gt;='Ark4'!$D$5,Vandbalance!$D244&lt;='Ark4'!$E$5),2,IF(AND(Vandbalance!$D244&gt;='Ark4'!$D$6,Vandbalance!$D244&lt;='Ark4'!$E$6),3,IF(AND(Vandbalance!$D244&gt;='Ark4'!$D$7,Vandbalance!$D244&lt;='Ark4'!$E$7),4,""))))</f>
        <v>4</v>
      </c>
      <c r="H244" s="2">
        <f t="shared" si="268"/>
        <v>0.5</v>
      </c>
      <c r="I244" s="2">
        <f>IF(G244=1,VLOOKUP($D244,'Afgrødemodel 1'!$AA$10:$AB$405,2,FALSE),IF(G244=2,VLOOKUP($D244,'Afgrødemodel 2'!$AA$10:$AB$405,2,FALSE),IF(G244=3,VLOOKUP($D244,'Afgrødemodel 3'!$AA$10:$AB$405,2,FALSE),IF(G244=4,VLOOKUP($D244,'Afgrødemodel 4'!$AA$10:$AB$405,2,FALSE),""))))</f>
        <v>0.5</v>
      </c>
      <c r="J244" s="2">
        <f>IF(G244=1,VLOOKUP($D244,'Afgrødemodel 1'!$AH$10:$AJ$405,3,FALSE),IF(G244=2,VLOOKUP($D244,'Afgrødemodel 2'!$AH$10:$AJ$405,3,FALSE),IF(G244=3,VLOOKUP($D244,'Afgrødemodel 3'!$AH$10:$AJ$405,3,FALSE),IF(G244=4,VLOOKUP($D244,'Afgrødemodel 4'!$AH$10:$AJ$405,3,FALSE),0))))</f>
        <v>0</v>
      </c>
      <c r="K244" s="2">
        <f>IF(G244=1,VLOOKUP($D244,'Afgrødemodel 1'!$AQ$10:$AR$405,2,FALSE),IF(G244=2,VLOOKUP($D244,'Afgrødemodel 2'!$AQ$10:$AR$405,2,FALSE),IF(G244=3,VLOOKUP($D244,'Afgrødemodel 3'!$AQ$10:$AR$405,2,FALSE),IF(G244=4,VLOOKUP($D244,'Afgrødemodel 4'!$AQ$10:$AR$405,2,FALSE),0))))</f>
        <v>200</v>
      </c>
      <c r="L244">
        <f>IF('Afgrødemodel 1'!$BB$4=0,300,'Afgrødemodel 1'!$BB$4)</f>
        <v>300</v>
      </c>
      <c r="M244">
        <f>IF(G244=1,MIN('Afgrødemodel 1'!$AW$44,'Afgrødemodel 1'!$AW$48),IF(G244=2,MIN('Afgrødemodel 2'!$AW$44,'Afgrødemodel 2'!$AW$48),IF(G244=3,MIN('Afgrødemodel 3'!$AW$44,'Afgrødemodel 3'!$AW$48),IF(G244=4,MIN('Afgrødemodel 4'!$AW$44,'Afgrødemodel 4'!$AW$48),""))))</f>
        <v>900</v>
      </c>
      <c r="N244" s="13">
        <f t="shared" si="215"/>
        <v>42.000000000000007</v>
      </c>
      <c r="O244" s="5">
        <f t="shared" si="216"/>
        <v>0</v>
      </c>
      <c r="P244" s="13">
        <f t="shared" si="217"/>
        <v>42.000000000000007</v>
      </c>
      <c r="Q244" s="13">
        <f t="shared" si="218"/>
        <v>42.000000000000007</v>
      </c>
      <c r="R244" s="20"/>
      <c r="S244" s="13">
        <f t="shared" si="219"/>
        <v>59.829374940967647</v>
      </c>
      <c r="T244" s="13">
        <f t="shared" si="220"/>
        <v>59.755293111022127</v>
      </c>
      <c r="U244" s="13">
        <f t="shared" si="221"/>
        <v>59.755293111022127</v>
      </c>
      <c r="V244" s="5">
        <f t="shared" si="222"/>
        <v>59.755293111022127</v>
      </c>
      <c r="W244" s="5"/>
      <c r="X244" s="10">
        <f t="shared" si="269"/>
        <v>10</v>
      </c>
      <c r="Y244" s="12">
        <f t="shared" si="223"/>
        <v>9.5691157134959042</v>
      </c>
      <c r="Z244" s="8">
        <f t="shared" si="224"/>
        <v>9.5691157134959042</v>
      </c>
      <c r="AA244" s="13">
        <f t="shared" si="270"/>
        <v>9.4950338835503825</v>
      </c>
      <c r="AB244" s="5">
        <f t="shared" si="225"/>
        <v>9.4950338835503825</v>
      </c>
      <c r="AC244" s="5"/>
      <c r="AD244" s="16">
        <f t="shared" si="226"/>
        <v>0.25</v>
      </c>
      <c r="AE244" s="10">
        <f t="shared" si="271"/>
        <v>0.15632731382162074</v>
      </c>
      <c r="AF244">
        <f t="shared" si="227"/>
        <v>0.15632731382162074</v>
      </c>
      <c r="AG244" s="13">
        <f t="shared" si="228"/>
        <v>0.13040914227702591</v>
      </c>
      <c r="AH244" s="13"/>
      <c r="AI244" s="14">
        <f t="shared" si="229"/>
        <v>42.000000000000007</v>
      </c>
      <c r="AJ244" s="4">
        <f t="shared" si="230"/>
        <v>42.000000000000007</v>
      </c>
      <c r="AK244" s="4">
        <f t="shared" si="231"/>
        <v>45</v>
      </c>
      <c r="AL244" s="15">
        <f t="shared" si="232"/>
        <v>41.803862674853058</v>
      </c>
      <c r="AM244" s="7">
        <f t="shared" si="233"/>
        <v>41.803862674853058</v>
      </c>
      <c r="AN244" s="7">
        <f t="shared" si="285"/>
        <v>41.803862674853058</v>
      </c>
      <c r="AO244" s="15">
        <f t="shared" si="234"/>
        <v>41.803862674853058</v>
      </c>
      <c r="AP244" s="17">
        <f t="shared" si="235"/>
        <v>41.729780844907538</v>
      </c>
      <c r="AQ244" s="15">
        <f t="shared" si="236"/>
        <v>41.729780844907538</v>
      </c>
      <c r="AR244" s="15">
        <f t="shared" si="237"/>
        <v>41.729780844907538</v>
      </c>
      <c r="AS244" s="15"/>
      <c r="AT244" s="12">
        <f t="shared" si="272"/>
        <v>129.00000000000003</v>
      </c>
      <c r="AU244" s="12">
        <f t="shared" si="238"/>
        <v>130.03642855661479</v>
      </c>
      <c r="AV244" s="12">
        <f t="shared" si="239"/>
        <v>130.03642855661479</v>
      </c>
      <c r="AW244" s="12">
        <f t="shared" si="240"/>
        <v>129.5642777697125</v>
      </c>
      <c r="AX244" s="8"/>
      <c r="AY244" s="13">
        <f>INDEX(Klima!$B$1:$E$520,MATCH(Vandbalance!$F244,Klima!$B$1:$B$520,0),MATCH(Vandbalance!$AY$11,Klima!$B$1:$E$1,0))</f>
        <v>0.01</v>
      </c>
      <c r="AZ244" s="13">
        <f t="shared" si="273"/>
        <v>-0.01</v>
      </c>
      <c r="BA244" s="13">
        <f t="shared" si="241"/>
        <v>0</v>
      </c>
      <c r="BC244" s="16">
        <f>INDEX(Klima!$B$1:$E$520,MATCH(Vandbalance!$F244,Klima!$B$1:$B$520,0),MATCH($BC$11,Klima!$B$1:$E$1,0))</f>
        <v>0.10000000149011599</v>
      </c>
      <c r="BD244" s="16"/>
      <c r="BE244" s="16">
        <f t="shared" si="242"/>
        <v>7.4081829945521177E-2</v>
      </c>
      <c r="BF244" s="16">
        <f t="shared" si="243"/>
        <v>2.5918171544594821E-2</v>
      </c>
      <c r="BG244" s="16">
        <f t="shared" si="244"/>
        <v>2.5918171544594821E-2</v>
      </c>
      <c r="BH244" s="16">
        <f t="shared" si="245"/>
        <v>0</v>
      </c>
      <c r="BI244" s="2"/>
      <c r="BJ244" s="16">
        <f t="shared" si="246"/>
        <v>7.4081829945521177E-2</v>
      </c>
      <c r="BK244" s="5">
        <f t="shared" si="274"/>
        <v>9.5796607535220293</v>
      </c>
      <c r="BL244" s="5">
        <f t="shared" si="247"/>
        <v>9.5796607535220293</v>
      </c>
      <c r="BM244" s="5">
        <f t="shared" si="248"/>
        <v>162.27117551797195</v>
      </c>
      <c r="BN244" s="5">
        <f t="shared" si="275"/>
        <v>1.054504002612475E-2</v>
      </c>
      <c r="BO244" s="5">
        <f t="shared" si="249"/>
        <v>171.84029123146786</v>
      </c>
      <c r="BP244" s="5">
        <f t="shared" si="250"/>
        <v>9.5796607535220293</v>
      </c>
      <c r="BQ244" s="5"/>
      <c r="BR244" s="16">
        <f t="shared" si="251"/>
        <v>2.5918171544594821E-2</v>
      </c>
      <c r="BS244" s="5">
        <f t="shared" si="252"/>
        <v>2.5918171544594821E-2</v>
      </c>
      <c r="BT244" s="5"/>
      <c r="BU244" s="13">
        <f t="shared" si="253"/>
        <v>0</v>
      </c>
      <c r="BV244" s="5">
        <f t="shared" si="254"/>
        <v>0</v>
      </c>
      <c r="BW244" s="5"/>
      <c r="BX244" s="13">
        <f t="shared" si="255"/>
        <v>2.5918171544594821E-2</v>
      </c>
      <c r="BY244" s="5"/>
      <c r="BZ244" s="16">
        <f t="shared" si="256"/>
        <v>0</v>
      </c>
      <c r="CA244" s="16"/>
      <c r="CB244" s="29">
        <f t="shared" si="257"/>
        <v>0</v>
      </c>
      <c r="CC244" s="28">
        <f t="shared" si="258"/>
        <v>42.000000000000007</v>
      </c>
      <c r="CD244" s="28"/>
      <c r="CE244" s="16">
        <f t="shared" si="259"/>
        <v>0</v>
      </c>
      <c r="CF244" s="31">
        <f t="shared" si="260"/>
        <v>41.729780844907538</v>
      </c>
      <c r="CG244" s="20"/>
      <c r="CH244" s="16">
        <f t="shared" si="261"/>
        <v>0</v>
      </c>
      <c r="CI244" s="2">
        <f t="shared" si="276"/>
        <v>0</v>
      </c>
      <c r="CJ244" s="5"/>
      <c r="CK244" s="13">
        <f t="shared" si="262"/>
        <v>0.10000000149011599</v>
      </c>
      <c r="CL244" s="13"/>
      <c r="CM244" s="13">
        <f t="shared" si="277"/>
        <v>0</v>
      </c>
      <c r="CN244" s="5">
        <f t="shared" si="263"/>
        <v>0</v>
      </c>
      <c r="CO244" s="5">
        <f t="shared" si="264"/>
        <v>0</v>
      </c>
      <c r="CP244" s="5"/>
      <c r="CQ244" s="13">
        <f t="shared" si="278"/>
        <v>0.47215078690228213</v>
      </c>
      <c r="CR244" s="5">
        <f t="shared" si="265"/>
        <v>1.0364285566147657</v>
      </c>
      <c r="CS244" s="5">
        <f t="shared" si="266"/>
        <v>0.47215078690228213</v>
      </c>
      <c r="CT244" s="5"/>
      <c r="CU244" t="e">
        <f>INDEX(Tilladeligt_underskud,MATCH('Afgrødemodel 1'!$AU$2,Konstanter!$A$75:$A$90,0),MATCH('Afgrødemodel 1'!M240,Konstanter!$B$73:$F$73,0))</f>
        <v>#N/A</v>
      </c>
      <c r="CV244" t="e">
        <f>INDEX(Utilladeligt_underskud,MATCH('Afgrødemodel 1'!$AU$2,Konstanter!$I$75:$I$90,0),MATCH('Afgrødemodel 1'!M240,Konstanter!$J$73:$N$73,0))</f>
        <v>#N/A</v>
      </c>
      <c r="CW244" t="e">
        <f t="shared" si="279"/>
        <v>#N/A</v>
      </c>
      <c r="CX244" t="e">
        <f t="shared" si="280"/>
        <v>#N/A</v>
      </c>
      <c r="CY244" s="8">
        <f t="shared" si="281"/>
        <v>0.27021915509246952</v>
      </c>
      <c r="CZ244" s="8">
        <f t="shared" si="282"/>
        <v>0.27021915509246242</v>
      </c>
      <c r="DA244" s="8">
        <f t="shared" si="283"/>
        <v>-0.29405861462001326</v>
      </c>
    </row>
    <row r="245" spans="4:105" x14ac:dyDescent="0.2">
      <c r="D245" s="18">
        <f t="shared" si="284"/>
        <v>43422</v>
      </c>
      <c r="E245" s="18" t="str">
        <f>IF(G245=1,'Ark4'!$C$4,IF(G245=2,'Ark4'!$C$5,IF(G245=3,'Ark4'!$C$6,IF(G245=4,'Ark4'!$C$7,""))))</f>
        <v>Vinterhvede, efterår</v>
      </c>
      <c r="F245" s="8">
        <f t="shared" si="267"/>
        <v>43422</v>
      </c>
      <c r="G245" s="2">
        <f>IF(AND($D245&gt;='Ark4'!$D$4,Vandbalance!$D245&lt;='Ark4'!$E$4),1,IF(AND(Vandbalance!$D245&gt;='Ark4'!$D$5,Vandbalance!$D245&lt;='Ark4'!$E$5),2,IF(AND(Vandbalance!$D245&gt;='Ark4'!$D$6,Vandbalance!$D245&lt;='Ark4'!$E$6),3,IF(AND(Vandbalance!$D245&gt;='Ark4'!$D$7,Vandbalance!$D245&lt;='Ark4'!$E$7),4,""))))</f>
        <v>4</v>
      </c>
      <c r="H245" s="2">
        <f t="shared" si="268"/>
        <v>0.5</v>
      </c>
      <c r="I245" s="2">
        <f>IF(G245=1,VLOOKUP($D245,'Afgrødemodel 1'!$AA$10:$AB$405,2,FALSE),IF(G245=2,VLOOKUP($D245,'Afgrødemodel 2'!$AA$10:$AB$405,2,FALSE),IF(G245=3,VLOOKUP($D245,'Afgrødemodel 3'!$AA$10:$AB$405,2,FALSE),IF(G245=4,VLOOKUP($D245,'Afgrødemodel 4'!$AA$10:$AB$405,2,FALSE),""))))</f>
        <v>0.5</v>
      </c>
      <c r="J245" s="2">
        <f>IF(G245=1,VLOOKUP($D245,'Afgrødemodel 1'!$AH$10:$AJ$405,3,FALSE),IF(G245=2,VLOOKUP($D245,'Afgrødemodel 2'!$AH$10:$AJ$405,3,FALSE),IF(G245=3,VLOOKUP($D245,'Afgrødemodel 3'!$AH$10:$AJ$405,3,FALSE),IF(G245=4,VLOOKUP($D245,'Afgrødemodel 4'!$AH$10:$AJ$405,3,FALSE),0))))</f>
        <v>0</v>
      </c>
      <c r="K245" s="2">
        <f>IF(G245=1,VLOOKUP($D245,'Afgrødemodel 1'!$AQ$10:$AR$405,2,FALSE),IF(G245=2,VLOOKUP($D245,'Afgrødemodel 2'!$AQ$10:$AR$405,2,FALSE),IF(G245=3,VLOOKUP($D245,'Afgrødemodel 3'!$AQ$10:$AR$405,2,FALSE),IF(G245=4,VLOOKUP($D245,'Afgrødemodel 4'!$AQ$10:$AR$405,2,FALSE),0))))</f>
        <v>200</v>
      </c>
      <c r="L245">
        <f>IF('Afgrødemodel 1'!$BB$4=0,300,'Afgrødemodel 1'!$BB$4)</f>
        <v>300</v>
      </c>
      <c r="M245">
        <f>IF(G245=1,MIN('Afgrødemodel 1'!$AW$44,'Afgrødemodel 1'!$AW$48),IF(G245=2,MIN('Afgrødemodel 2'!$AW$44,'Afgrødemodel 2'!$AW$48),IF(G245=3,MIN('Afgrødemodel 3'!$AW$44,'Afgrødemodel 3'!$AW$48),IF(G245=4,MIN('Afgrødemodel 4'!$AW$44,'Afgrødemodel 4'!$AW$48),""))))</f>
        <v>900</v>
      </c>
      <c r="N245" s="13">
        <f t="shared" si="215"/>
        <v>42.000000000000007</v>
      </c>
      <c r="O245" s="5">
        <f t="shared" si="216"/>
        <v>0</v>
      </c>
      <c r="P245" s="13">
        <f t="shared" si="217"/>
        <v>42.000000000000007</v>
      </c>
      <c r="Q245" s="13">
        <f t="shared" si="218"/>
        <v>42.000000000000007</v>
      </c>
      <c r="R245" s="20"/>
      <c r="S245" s="13">
        <f t="shared" si="219"/>
        <v>59.755293111022127</v>
      </c>
      <c r="T245" s="13">
        <f t="shared" si="220"/>
        <v>59.681211281076607</v>
      </c>
      <c r="U245" s="13">
        <f t="shared" si="221"/>
        <v>59.681211281076607</v>
      </c>
      <c r="V245" s="5">
        <f t="shared" si="222"/>
        <v>59.681211281076607</v>
      </c>
      <c r="W245" s="5"/>
      <c r="X245" s="10">
        <f t="shared" si="269"/>
        <v>10</v>
      </c>
      <c r="Y245" s="12">
        <f t="shared" si="223"/>
        <v>9.4950338835503825</v>
      </c>
      <c r="Z245" s="8">
        <f t="shared" si="224"/>
        <v>9.4950338835503825</v>
      </c>
      <c r="AA245" s="13">
        <f t="shared" si="270"/>
        <v>9.4209520536048608</v>
      </c>
      <c r="AB245" s="5">
        <f t="shared" si="225"/>
        <v>9.4209520536048608</v>
      </c>
      <c r="AC245" s="5"/>
      <c r="AD245" s="16">
        <f t="shared" si="226"/>
        <v>0.25</v>
      </c>
      <c r="AE245" s="10">
        <f t="shared" si="271"/>
        <v>0.13040914227702591</v>
      </c>
      <c r="AF245">
        <f t="shared" si="227"/>
        <v>0.13040914227702591</v>
      </c>
      <c r="AG245" s="13">
        <f t="shared" si="228"/>
        <v>0.10449097073243109</v>
      </c>
      <c r="AH245" s="13"/>
      <c r="AI245" s="14">
        <f t="shared" si="229"/>
        <v>42.000000000000007</v>
      </c>
      <c r="AJ245" s="4">
        <f t="shared" si="230"/>
        <v>42.000000000000007</v>
      </c>
      <c r="AK245" s="4">
        <f t="shared" si="231"/>
        <v>45</v>
      </c>
      <c r="AL245" s="15">
        <f t="shared" si="232"/>
        <v>41.729780844907538</v>
      </c>
      <c r="AM245" s="7">
        <f t="shared" si="233"/>
        <v>41.729780844907538</v>
      </c>
      <c r="AN245" s="7">
        <f t="shared" si="285"/>
        <v>41.729780844907538</v>
      </c>
      <c r="AO245" s="15">
        <f t="shared" si="234"/>
        <v>41.729780844907538</v>
      </c>
      <c r="AP245" s="17">
        <f t="shared" si="235"/>
        <v>41.655699014962018</v>
      </c>
      <c r="AQ245" s="15">
        <f t="shared" si="236"/>
        <v>41.655699014962018</v>
      </c>
      <c r="AR245" s="15">
        <f t="shared" si="237"/>
        <v>41.655699014962018</v>
      </c>
      <c r="AS245" s="15"/>
      <c r="AT245" s="12">
        <f t="shared" si="272"/>
        <v>129.00000000000003</v>
      </c>
      <c r="AU245" s="12">
        <f t="shared" si="238"/>
        <v>129.5642777697125</v>
      </c>
      <c r="AV245" s="12">
        <f t="shared" si="239"/>
        <v>129.5642777697125</v>
      </c>
      <c r="AW245" s="12">
        <f t="shared" si="240"/>
        <v>129.3072178968435</v>
      </c>
      <c r="AX245" s="8"/>
      <c r="AY245" s="13">
        <f>INDEX(Klima!$B$1:$E$520,MATCH(Vandbalance!$F245,Klima!$B$1:$B$520,0),MATCH(Vandbalance!$AY$11,Klima!$B$1:$E$1,0))</f>
        <v>0</v>
      </c>
      <c r="AZ245" s="13">
        <f t="shared" si="273"/>
        <v>0</v>
      </c>
      <c r="BA245" s="13">
        <f t="shared" si="241"/>
        <v>0</v>
      </c>
      <c r="BC245" s="16">
        <f>INDEX(Klima!$B$1:$E$520,MATCH(Vandbalance!$F245,Klima!$B$1:$B$520,0),MATCH($BC$11,Klima!$B$1:$E$1,0))</f>
        <v>0.10000000149011599</v>
      </c>
      <c r="BD245" s="16"/>
      <c r="BE245" s="16">
        <f t="shared" si="242"/>
        <v>7.4081829945521177E-2</v>
      </c>
      <c r="BF245" s="16">
        <f t="shared" si="243"/>
        <v>2.5918171544594821E-2</v>
      </c>
      <c r="BG245" s="16">
        <f t="shared" si="244"/>
        <v>2.5918171544594821E-2</v>
      </c>
      <c r="BH245" s="16">
        <f t="shared" si="245"/>
        <v>0</v>
      </c>
      <c r="BI245" s="2"/>
      <c r="BJ245" s="16">
        <f t="shared" si="246"/>
        <v>7.4081829945521177E-2</v>
      </c>
      <c r="BK245" s="5">
        <f t="shared" si="274"/>
        <v>9.5055482413008026</v>
      </c>
      <c r="BL245" s="5">
        <f t="shared" si="247"/>
        <v>9.5055482413008026</v>
      </c>
      <c r="BM245" s="5">
        <f t="shared" si="248"/>
        <v>161.79902473106966</v>
      </c>
      <c r="BN245" s="5">
        <f t="shared" si="275"/>
        <v>1.0514357750419539E-2</v>
      </c>
      <c r="BO245" s="5">
        <f t="shared" si="249"/>
        <v>171.29405861462004</v>
      </c>
      <c r="BP245" s="5">
        <f t="shared" si="250"/>
        <v>9.5055482413008026</v>
      </c>
      <c r="BQ245" s="5"/>
      <c r="BR245" s="16">
        <f t="shared" si="251"/>
        <v>2.5918171544594821E-2</v>
      </c>
      <c r="BS245" s="5">
        <f t="shared" si="252"/>
        <v>2.5918171544594821E-2</v>
      </c>
      <c r="BT245" s="5"/>
      <c r="BU245" s="13">
        <f t="shared" si="253"/>
        <v>0</v>
      </c>
      <c r="BV245" s="5">
        <f t="shared" si="254"/>
        <v>0</v>
      </c>
      <c r="BW245" s="5"/>
      <c r="BX245" s="13">
        <f t="shared" si="255"/>
        <v>2.5918171544594821E-2</v>
      </c>
      <c r="BY245" s="5"/>
      <c r="BZ245" s="16">
        <f t="shared" si="256"/>
        <v>0</v>
      </c>
      <c r="CA245" s="16"/>
      <c r="CB245" s="29">
        <f t="shared" si="257"/>
        <v>0</v>
      </c>
      <c r="CC245" s="28">
        <f t="shared" si="258"/>
        <v>42.000000000000007</v>
      </c>
      <c r="CD245" s="28"/>
      <c r="CE245" s="16">
        <f t="shared" si="259"/>
        <v>0</v>
      </c>
      <c r="CF245" s="31">
        <f t="shared" si="260"/>
        <v>41.655699014962018</v>
      </c>
      <c r="CG245" s="20"/>
      <c r="CH245" s="16">
        <f t="shared" si="261"/>
        <v>0</v>
      </c>
      <c r="CI245" s="2">
        <f t="shared" si="276"/>
        <v>0</v>
      </c>
      <c r="CJ245" s="5"/>
      <c r="CK245" s="13">
        <f t="shared" si="262"/>
        <v>0.10000000149011599</v>
      </c>
      <c r="CL245" s="13"/>
      <c r="CM245" s="13">
        <f t="shared" si="277"/>
        <v>0</v>
      </c>
      <c r="CN245" s="5">
        <f t="shared" si="263"/>
        <v>0</v>
      </c>
      <c r="CO245" s="5">
        <f t="shared" si="264"/>
        <v>0</v>
      </c>
      <c r="CP245" s="5"/>
      <c r="CQ245" s="13">
        <f t="shared" si="278"/>
        <v>0.25705987286901666</v>
      </c>
      <c r="CR245" s="5">
        <f t="shared" si="265"/>
        <v>0.56427776971247567</v>
      </c>
      <c r="CS245" s="5">
        <f t="shared" si="266"/>
        <v>0.25705987286901666</v>
      </c>
      <c r="CT245" s="5"/>
      <c r="CU245" t="e">
        <f>INDEX(Tilladeligt_underskud,MATCH('Afgrødemodel 1'!$AU$2,Konstanter!$A$75:$A$90,0),MATCH('Afgrødemodel 1'!M241,Konstanter!$B$73:$F$73,0))</f>
        <v>#N/A</v>
      </c>
      <c r="CV245" t="e">
        <f>INDEX(Utilladeligt_underskud,MATCH('Afgrødemodel 1'!$AU$2,Konstanter!$I$75:$I$90,0),MATCH('Afgrødemodel 1'!M241,Konstanter!$J$73:$N$73,0))</f>
        <v>#N/A</v>
      </c>
      <c r="CW245" t="e">
        <f t="shared" si="279"/>
        <v>#N/A</v>
      </c>
      <c r="CX245" t="e">
        <f t="shared" si="280"/>
        <v>#N/A</v>
      </c>
      <c r="CY245" s="8">
        <f t="shared" si="281"/>
        <v>0.34430098503798945</v>
      </c>
      <c r="CZ245" s="8">
        <f t="shared" si="282"/>
        <v>0.34430098503798945</v>
      </c>
      <c r="DA245" s="8">
        <f t="shared" si="283"/>
        <v>3.7083088194520997E-2</v>
      </c>
    </row>
    <row r="246" spans="4:105" x14ac:dyDescent="0.2">
      <c r="D246" s="18">
        <f t="shared" si="284"/>
        <v>43423</v>
      </c>
      <c r="E246" s="18" t="str">
        <f>IF(G246=1,'Ark4'!$C$4,IF(G246=2,'Ark4'!$C$5,IF(G246=3,'Ark4'!$C$6,IF(G246=4,'Ark4'!$C$7,""))))</f>
        <v>Vinterhvede, efterår</v>
      </c>
      <c r="F246" s="8">
        <f t="shared" si="267"/>
        <v>43423</v>
      </c>
      <c r="G246" s="2">
        <f>IF(AND($D246&gt;='Ark4'!$D$4,Vandbalance!$D246&lt;='Ark4'!$E$4),1,IF(AND(Vandbalance!$D246&gt;='Ark4'!$D$5,Vandbalance!$D246&lt;='Ark4'!$E$5),2,IF(AND(Vandbalance!$D246&gt;='Ark4'!$D$6,Vandbalance!$D246&lt;='Ark4'!$E$6),3,IF(AND(Vandbalance!$D246&gt;='Ark4'!$D$7,Vandbalance!$D246&lt;='Ark4'!$E$7),4,""))))</f>
        <v>4</v>
      </c>
      <c r="H246" s="2">
        <f t="shared" si="268"/>
        <v>0.5</v>
      </c>
      <c r="I246" s="2">
        <f>IF(G246=1,VLOOKUP($D246,'Afgrødemodel 1'!$AA$10:$AB$405,2,FALSE),IF(G246=2,VLOOKUP($D246,'Afgrødemodel 2'!$AA$10:$AB$405,2,FALSE),IF(G246=3,VLOOKUP($D246,'Afgrødemodel 3'!$AA$10:$AB$405,2,FALSE),IF(G246=4,VLOOKUP($D246,'Afgrødemodel 4'!$AA$10:$AB$405,2,FALSE),""))))</f>
        <v>0.5</v>
      </c>
      <c r="J246" s="2">
        <f>IF(G246=1,VLOOKUP($D246,'Afgrødemodel 1'!$AH$10:$AJ$405,3,FALSE),IF(G246=2,VLOOKUP($D246,'Afgrødemodel 2'!$AH$10:$AJ$405,3,FALSE),IF(G246=3,VLOOKUP($D246,'Afgrødemodel 3'!$AH$10:$AJ$405,3,FALSE),IF(G246=4,VLOOKUP($D246,'Afgrødemodel 4'!$AH$10:$AJ$405,3,FALSE),0))))</f>
        <v>0</v>
      </c>
      <c r="K246" s="2">
        <f>IF(G246=1,VLOOKUP($D246,'Afgrødemodel 1'!$AQ$10:$AR$405,2,FALSE),IF(G246=2,VLOOKUP($D246,'Afgrødemodel 2'!$AQ$10:$AR$405,2,FALSE),IF(G246=3,VLOOKUP($D246,'Afgrødemodel 3'!$AQ$10:$AR$405,2,FALSE),IF(G246=4,VLOOKUP($D246,'Afgrødemodel 4'!$AQ$10:$AR$405,2,FALSE),0))))</f>
        <v>200</v>
      </c>
      <c r="L246">
        <f>IF('Afgrødemodel 1'!$BB$4=0,300,'Afgrødemodel 1'!$BB$4)</f>
        <v>300</v>
      </c>
      <c r="M246">
        <f>IF(G246=1,MIN('Afgrødemodel 1'!$AW$44,'Afgrødemodel 1'!$AW$48),IF(G246=2,MIN('Afgrødemodel 2'!$AW$44,'Afgrødemodel 2'!$AW$48),IF(G246=3,MIN('Afgrødemodel 3'!$AW$44,'Afgrødemodel 3'!$AW$48),IF(G246=4,MIN('Afgrødemodel 4'!$AW$44,'Afgrødemodel 4'!$AW$48),""))))</f>
        <v>900</v>
      </c>
      <c r="N246" s="13">
        <f t="shared" si="215"/>
        <v>42.000000000000007</v>
      </c>
      <c r="O246" s="5">
        <f t="shared" si="216"/>
        <v>0.49196943724386921</v>
      </c>
      <c r="P246" s="13">
        <f t="shared" si="217"/>
        <v>42.000000000000007</v>
      </c>
      <c r="Q246" s="13">
        <f t="shared" si="218"/>
        <v>42.000000000000007</v>
      </c>
      <c r="R246" s="20"/>
      <c r="S246" s="13">
        <f t="shared" si="219"/>
        <v>59.681211281076607</v>
      </c>
      <c r="T246" s="13">
        <f t="shared" si="220"/>
        <v>60.173180718320481</v>
      </c>
      <c r="U246" s="13">
        <f t="shared" si="221"/>
        <v>60.173180718320481</v>
      </c>
      <c r="V246" s="5">
        <f t="shared" si="222"/>
        <v>60.173180718320481</v>
      </c>
      <c r="W246" s="5"/>
      <c r="X246" s="10">
        <f t="shared" si="269"/>
        <v>10</v>
      </c>
      <c r="Y246" s="12">
        <f t="shared" si="223"/>
        <v>9.9954430243372911</v>
      </c>
      <c r="Z246" s="8">
        <f t="shared" si="224"/>
        <v>9.9954430243372911</v>
      </c>
      <c r="AA246" s="13">
        <f t="shared" si="270"/>
        <v>9.9129214908487295</v>
      </c>
      <c r="AB246" s="5">
        <f t="shared" si="225"/>
        <v>9.9129214908487295</v>
      </c>
      <c r="AC246" s="5"/>
      <c r="AD246" s="16">
        <f t="shared" si="226"/>
        <v>0.25</v>
      </c>
      <c r="AE246" s="10">
        <f t="shared" si="271"/>
        <v>0.25</v>
      </c>
      <c r="AF246">
        <f t="shared" si="227"/>
        <v>0.82449097073243105</v>
      </c>
      <c r="AG246" s="13">
        <f t="shared" si="228"/>
        <v>0.22112912487917183</v>
      </c>
      <c r="AH246" s="13"/>
      <c r="AI246" s="14">
        <f t="shared" si="229"/>
        <v>42.000000000000007</v>
      </c>
      <c r="AJ246" s="4">
        <f t="shared" si="230"/>
        <v>42.000000000000007</v>
      </c>
      <c r="AK246" s="4">
        <f t="shared" si="231"/>
        <v>45</v>
      </c>
      <c r="AL246" s="15">
        <f t="shared" si="232"/>
        <v>41.655699014962018</v>
      </c>
      <c r="AM246" s="7">
        <f t="shared" si="233"/>
        <v>41.655699014962018</v>
      </c>
      <c r="AN246" s="7">
        <f t="shared" si="285"/>
        <v>41.655699014962018</v>
      </c>
      <c r="AO246" s="15">
        <f t="shared" si="234"/>
        <v>42.230189985694452</v>
      </c>
      <c r="AP246" s="17">
        <f t="shared" si="235"/>
        <v>42.147668452205892</v>
      </c>
      <c r="AQ246" s="15">
        <f t="shared" si="236"/>
        <v>42.147668452205892</v>
      </c>
      <c r="AR246" s="15">
        <f t="shared" si="237"/>
        <v>42.022970648120925</v>
      </c>
      <c r="AS246" s="15"/>
      <c r="AT246" s="12">
        <f t="shared" si="272"/>
        <v>129.00000000000003</v>
      </c>
      <c r="AU246" s="12">
        <f t="shared" si="238"/>
        <v>129.3072178968435</v>
      </c>
      <c r="AV246" s="12">
        <f t="shared" si="239"/>
        <v>129.3072178968435</v>
      </c>
      <c r="AW246" s="12">
        <f t="shared" si="240"/>
        <v>129.23515410383885</v>
      </c>
      <c r="AX246" s="8"/>
      <c r="AY246" s="13">
        <f>INDEX(Klima!$B$1:$E$520,MATCH(Vandbalance!$F246,Klima!$B$1:$B$520,0),MATCH(Vandbalance!$AY$11,Klima!$B$1:$E$1,0))</f>
        <v>0.72</v>
      </c>
      <c r="AZ246" s="13">
        <f t="shared" si="273"/>
        <v>-0.72</v>
      </c>
      <c r="BA246" s="13">
        <f t="shared" si="241"/>
        <v>0.57449097073243105</v>
      </c>
      <c r="BC246" s="16">
        <f>INDEX(Klima!$B$1:$E$520,MATCH(Vandbalance!$F246,Klima!$B$1:$B$520,0),MATCH($BC$11,Klima!$B$1:$E$1,0))</f>
        <v>0.11139240860939</v>
      </c>
      <c r="BD246" s="16"/>
      <c r="BE246" s="16">
        <f t="shared" si="242"/>
        <v>8.252153348856181E-2</v>
      </c>
      <c r="BF246" s="16">
        <f t="shared" si="243"/>
        <v>2.8870875120828181E-2</v>
      </c>
      <c r="BG246" s="16">
        <f t="shared" si="244"/>
        <v>2.8870875120828181E-2</v>
      </c>
      <c r="BH246" s="16">
        <f t="shared" si="245"/>
        <v>0</v>
      </c>
      <c r="BI246" s="2"/>
      <c r="BJ246" s="16">
        <f t="shared" si="246"/>
        <v>8.252153348856181E-2</v>
      </c>
      <c r="BK246" s="5">
        <f t="shared" si="274"/>
        <v>10.007136612638041</v>
      </c>
      <c r="BL246" s="5">
        <f t="shared" si="247"/>
        <v>10.007136612638041</v>
      </c>
      <c r="BM246" s="5">
        <f t="shared" si="248"/>
        <v>161.54196485820063</v>
      </c>
      <c r="BN246" s="5">
        <f t="shared" si="275"/>
        <v>1.1693588300749189E-2</v>
      </c>
      <c r="BO246" s="5">
        <f t="shared" si="249"/>
        <v>171.53740788253793</v>
      </c>
      <c r="BP246" s="5">
        <f t="shared" si="250"/>
        <v>10.007136612638041</v>
      </c>
      <c r="BQ246" s="5"/>
      <c r="BR246" s="16">
        <f t="shared" si="251"/>
        <v>2.8870875120828181E-2</v>
      </c>
      <c r="BS246" s="5">
        <f t="shared" si="252"/>
        <v>2.8870875120828181E-2</v>
      </c>
      <c r="BT246" s="5"/>
      <c r="BU246" s="13">
        <f t="shared" si="253"/>
        <v>0</v>
      </c>
      <c r="BV246" s="5">
        <f t="shared" si="254"/>
        <v>0</v>
      </c>
      <c r="BW246" s="5"/>
      <c r="BX246" s="13">
        <f t="shared" si="255"/>
        <v>2.8870875120828181E-2</v>
      </c>
      <c r="BY246" s="5"/>
      <c r="BZ246" s="16">
        <f t="shared" si="256"/>
        <v>0</v>
      </c>
      <c r="CA246" s="16"/>
      <c r="CB246" s="29">
        <f t="shared" si="257"/>
        <v>0</v>
      </c>
      <c r="CC246" s="28">
        <f t="shared" si="258"/>
        <v>42.000000000000007</v>
      </c>
      <c r="CD246" s="28"/>
      <c r="CE246" s="16">
        <f t="shared" si="259"/>
        <v>0</v>
      </c>
      <c r="CF246" s="31">
        <f t="shared" si="260"/>
        <v>42.000000000000007</v>
      </c>
      <c r="CG246" s="20"/>
      <c r="CH246" s="16">
        <f t="shared" si="261"/>
        <v>0</v>
      </c>
      <c r="CI246" s="2">
        <f t="shared" si="276"/>
        <v>0</v>
      </c>
      <c r="CJ246" s="5"/>
      <c r="CK246" s="13">
        <f t="shared" si="262"/>
        <v>0.11139240860939</v>
      </c>
      <c r="CL246" s="13"/>
      <c r="CM246" s="13">
        <f t="shared" si="277"/>
        <v>0.12469780408496924</v>
      </c>
      <c r="CN246" s="5">
        <f t="shared" si="263"/>
        <v>0.14766845220588465</v>
      </c>
      <c r="CO246" s="5">
        <f t="shared" si="264"/>
        <v>0.12469780408496924</v>
      </c>
      <c r="CP246" s="5"/>
      <c r="CQ246" s="13">
        <f t="shared" si="278"/>
        <v>0.19676159708962376</v>
      </c>
      <c r="CR246" s="5">
        <f t="shared" si="265"/>
        <v>0.43191570092844245</v>
      </c>
      <c r="CS246" s="5">
        <f t="shared" si="266"/>
        <v>0.19676159708962376</v>
      </c>
      <c r="CT246" s="5"/>
      <c r="CU246" t="e">
        <f>INDEX(Tilladeligt_underskud,MATCH('Afgrødemodel 1'!$AU$2,Konstanter!$A$75:$A$90,0),MATCH('Afgrødemodel 1'!M242,Konstanter!$B$73:$F$73,0))</f>
        <v>#N/A</v>
      </c>
      <c r="CV246" t="e">
        <f>INDEX(Utilladeligt_underskud,MATCH('Afgrødemodel 1'!$AU$2,Konstanter!$I$75:$I$90,0),MATCH('Afgrødemodel 1'!M242,Konstanter!$J$73:$N$73,0))</f>
        <v>#N/A</v>
      </c>
      <c r="CW246" t="e">
        <f t="shared" si="279"/>
        <v>#N/A</v>
      </c>
      <c r="CX246" t="e">
        <f t="shared" si="280"/>
        <v>#N/A</v>
      </c>
      <c r="CY246" s="8">
        <f t="shared" si="281"/>
        <v>-2.2970648120917758E-2</v>
      </c>
      <c r="CZ246" s="8">
        <f t="shared" si="282"/>
        <v>0</v>
      </c>
      <c r="DA246" s="8">
        <f t="shared" si="283"/>
        <v>-0.25812475195974116</v>
      </c>
    </row>
    <row r="247" spans="4:105" x14ac:dyDescent="0.2">
      <c r="D247" s="18">
        <f t="shared" si="284"/>
        <v>43424</v>
      </c>
      <c r="E247" s="18" t="str">
        <f>IF(G247=1,'Ark4'!$C$4,IF(G247=2,'Ark4'!$C$5,IF(G247=3,'Ark4'!$C$6,IF(G247=4,'Ark4'!$C$7,""))))</f>
        <v>Vinterhvede, efterår</v>
      </c>
      <c r="F247" s="8">
        <f t="shared" si="267"/>
        <v>43424</v>
      </c>
      <c r="G247" s="2">
        <f>IF(AND($D247&gt;='Ark4'!$D$4,Vandbalance!$D247&lt;='Ark4'!$E$4),1,IF(AND(Vandbalance!$D247&gt;='Ark4'!$D$5,Vandbalance!$D247&lt;='Ark4'!$E$5),2,IF(AND(Vandbalance!$D247&gt;='Ark4'!$D$6,Vandbalance!$D247&lt;='Ark4'!$E$6),3,IF(AND(Vandbalance!$D247&gt;='Ark4'!$D$7,Vandbalance!$D247&lt;='Ark4'!$E$7),4,""))))</f>
        <v>4</v>
      </c>
      <c r="H247" s="2">
        <f t="shared" si="268"/>
        <v>0.5</v>
      </c>
      <c r="I247" s="2">
        <f>IF(G247=1,VLOOKUP($D247,'Afgrødemodel 1'!$AA$10:$AB$405,2,FALSE),IF(G247=2,VLOOKUP($D247,'Afgrødemodel 2'!$AA$10:$AB$405,2,FALSE),IF(G247=3,VLOOKUP($D247,'Afgrødemodel 3'!$AA$10:$AB$405,2,FALSE),IF(G247=4,VLOOKUP($D247,'Afgrødemodel 4'!$AA$10:$AB$405,2,FALSE),""))))</f>
        <v>0.5</v>
      </c>
      <c r="J247" s="2">
        <f>IF(G247=1,VLOOKUP($D247,'Afgrødemodel 1'!$AH$10:$AJ$405,3,FALSE),IF(G247=2,VLOOKUP($D247,'Afgrødemodel 2'!$AH$10:$AJ$405,3,FALSE),IF(G247=3,VLOOKUP($D247,'Afgrødemodel 3'!$AH$10:$AJ$405,3,FALSE),IF(G247=4,VLOOKUP($D247,'Afgrødemodel 4'!$AH$10:$AJ$405,3,FALSE),0))))</f>
        <v>0</v>
      </c>
      <c r="K247" s="2">
        <f>IF(G247=1,VLOOKUP($D247,'Afgrødemodel 1'!$AQ$10:$AR$405,2,FALSE),IF(G247=2,VLOOKUP($D247,'Afgrødemodel 2'!$AQ$10:$AR$405,2,FALSE),IF(G247=3,VLOOKUP($D247,'Afgrødemodel 3'!$AQ$10:$AR$405,2,FALSE),IF(G247=4,VLOOKUP($D247,'Afgrødemodel 4'!$AQ$10:$AR$405,2,FALSE),0))))</f>
        <v>200</v>
      </c>
      <c r="L247">
        <f>IF('Afgrødemodel 1'!$BB$4=0,300,'Afgrødemodel 1'!$BB$4)</f>
        <v>300</v>
      </c>
      <c r="M247">
        <f>IF(G247=1,MIN('Afgrødemodel 1'!$AW$44,'Afgrødemodel 1'!$AW$48),IF(G247=2,MIN('Afgrødemodel 2'!$AW$44,'Afgrødemodel 2'!$AW$48),IF(G247=3,MIN('Afgrødemodel 3'!$AW$44,'Afgrødemodel 3'!$AW$48),IF(G247=4,MIN('Afgrødemodel 4'!$AW$44,'Afgrødemodel 4'!$AW$48),""))))</f>
        <v>900</v>
      </c>
      <c r="N247" s="13">
        <f t="shared" si="215"/>
        <v>42.000000000000007</v>
      </c>
      <c r="O247" s="5">
        <f t="shared" si="216"/>
        <v>0</v>
      </c>
      <c r="P247" s="13">
        <f t="shared" si="217"/>
        <v>42.000000000000007</v>
      </c>
      <c r="Q247" s="13">
        <f t="shared" si="218"/>
        <v>42.000000000000007</v>
      </c>
      <c r="R247" s="20"/>
      <c r="S247" s="13">
        <f t="shared" si="219"/>
        <v>60.173180718320481</v>
      </c>
      <c r="T247" s="13">
        <f t="shared" si="220"/>
        <v>59.876853398538394</v>
      </c>
      <c r="U247" s="13">
        <f t="shared" si="221"/>
        <v>59.876853398538394</v>
      </c>
      <c r="V247" s="5">
        <f t="shared" si="222"/>
        <v>59.876853398538394</v>
      </c>
      <c r="W247" s="5"/>
      <c r="X247" s="10">
        <f t="shared" si="269"/>
        <v>10</v>
      </c>
      <c r="Y247" s="12">
        <f t="shared" si="223"/>
        <v>9.9129214908487295</v>
      </c>
      <c r="Z247" s="8">
        <f t="shared" si="224"/>
        <v>9.9129214908487295</v>
      </c>
      <c r="AA247" s="13">
        <f t="shared" si="270"/>
        <v>9.6165941710666445</v>
      </c>
      <c r="AB247" s="5">
        <f t="shared" si="225"/>
        <v>9.6165941710666445</v>
      </c>
      <c r="AC247" s="5"/>
      <c r="AD247" s="16">
        <f t="shared" si="226"/>
        <v>0.25</v>
      </c>
      <c r="AE247" s="10">
        <f t="shared" si="271"/>
        <v>0.22112912487917183</v>
      </c>
      <c r="AF247">
        <f t="shared" si="227"/>
        <v>0.22112912487917183</v>
      </c>
      <c r="AG247" s="13">
        <f t="shared" si="228"/>
        <v>0.11745643870079255</v>
      </c>
      <c r="AH247" s="13"/>
      <c r="AI247" s="14">
        <f t="shared" si="229"/>
        <v>42.000000000000007</v>
      </c>
      <c r="AJ247" s="4">
        <f t="shared" si="230"/>
        <v>42.000000000000007</v>
      </c>
      <c r="AK247" s="4">
        <f t="shared" si="231"/>
        <v>45</v>
      </c>
      <c r="AL247" s="15">
        <f t="shared" si="232"/>
        <v>42.022970648120925</v>
      </c>
      <c r="AM247" s="7">
        <f t="shared" si="233"/>
        <v>42.022970648120925</v>
      </c>
      <c r="AN247" s="7">
        <f t="shared" si="285"/>
        <v>42.022970648120925</v>
      </c>
      <c r="AO247" s="15">
        <f t="shared" si="234"/>
        <v>42.022970648120925</v>
      </c>
      <c r="AP247" s="17">
        <f t="shared" si="235"/>
        <v>41.726643328338838</v>
      </c>
      <c r="AQ247" s="15">
        <f t="shared" si="236"/>
        <v>41.726643328338838</v>
      </c>
      <c r="AR247" s="15">
        <f t="shared" si="237"/>
        <v>41.726643328338838</v>
      </c>
      <c r="AS247" s="15"/>
      <c r="AT247" s="12">
        <f t="shared" si="272"/>
        <v>129.00000000000003</v>
      </c>
      <c r="AU247" s="12">
        <f t="shared" si="238"/>
        <v>129.23515410383885</v>
      </c>
      <c r="AV247" s="12">
        <f t="shared" si="239"/>
        <v>129.23515410383885</v>
      </c>
      <c r="AW247" s="12">
        <f t="shared" si="240"/>
        <v>129.12802834542339</v>
      </c>
      <c r="AX247" s="8"/>
      <c r="AY247" s="13">
        <f>INDEX(Klima!$B$1:$E$520,MATCH(Vandbalance!$F247,Klima!$B$1:$B$520,0),MATCH(Vandbalance!$AY$11,Klima!$B$1:$E$1,0))</f>
        <v>0</v>
      </c>
      <c r="AZ247" s="13">
        <f t="shared" si="273"/>
        <v>0</v>
      </c>
      <c r="BA247" s="13">
        <f t="shared" si="241"/>
        <v>0</v>
      </c>
      <c r="BC247" s="16">
        <f>INDEX(Klima!$B$1:$E$520,MATCH(Vandbalance!$F247,Klima!$B$1:$B$520,0),MATCH($BC$11,Klima!$B$1:$E$1,0))</f>
        <v>0.40000000596046398</v>
      </c>
      <c r="BD247" s="16"/>
      <c r="BE247" s="16">
        <f t="shared" si="242"/>
        <v>0.29632731978208471</v>
      </c>
      <c r="BF247" s="16">
        <f t="shared" si="243"/>
        <v>0.10367268617837928</v>
      </c>
      <c r="BG247" s="16">
        <f t="shared" si="244"/>
        <v>0.10367268617837928</v>
      </c>
      <c r="BH247" s="16">
        <f t="shared" si="245"/>
        <v>0</v>
      </c>
      <c r="BI247" s="2"/>
      <c r="BJ247" s="16">
        <f t="shared" si="246"/>
        <v>0.29632731978208471</v>
      </c>
      <c r="BK247" s="5">
        <f t="shared" si="274"/>
        <v>9.9548609572014151</v>
      </c>
      <c r="BL247" s="5">
        <f t="shared" si="247"/>
        <v>9.9548609572014151</v>
      </c>
      <c r="BM247" s="5">
        <f t="shared" si="248"/>
        <v>161.34520326111104</v>
      </c>
      <c r="BN247" s="5">
        <f t="shared" si="275"/>
        <v>4.193946635268482E-2</v>
      </c>
      <c r="BO247" s="5">
        <f t="shared" si="249"/>
        <v>171.25812475195977</v>
      </c>
      <c r="BP247" s="5">
        <f t="shared" si="250"/>
        <v>9.9548609572014151</v>
      </c>
      <c r="BQ247" s="5"/>
      <c r="BR247" s="16">
        <f t="shared" si="251"/>
        <v>0.10367268617837928</v>
      </c>
      <c r="BS247" s="5">
        <f t="shared" si="252"/>
        <v>0.10367268617837928</v>
      </c>
      <c r="BT247" s="5"/>
      <c r="BU247" s="13">
        <f t="shared" si="253"/>
        <v>0</v>
      </c>
      <c r="BV247" s="5">
        <f t="shared" si="254"/>
        <v>0</v>
      </c>
      <c r="BW247" s="5"/>
      <c r="BX247" s="13">
        <f t="shared" si="255"/>
        <v>0.10367268617837928</v>
      </c>
      <c r="BY247" s="5"/>
      <c r="BZ247" s="16">
        <f t="shared" si="256"/>
        <v>0</v>
      </c>
      <c r="CA247" s="16"/>
      <c r="CB247" s="29">
        <f t="shared" si="257"/>
        <v>0</v>
      </c>
      <c r="CC247" s="28">
        <f t="shared" si="258"/>
        <v>42.000000000000007</v>
      </c>
      <c r="CD247" s="28"/>
      <c r="CE247" s="16">
        <f t="shared" si="259"/>
        <v>0</v>
      </c>
      <c r="CF247" s="31">
        <f t="shared" si="260"/>
        <v>41.726643328338838</v>
      </c>
      <c r="CG247" s="20"/>
      <c r="CH247" s="16">
        <f t="shared" si="261"/>
        <v>0</v>
      </c>
      <c r="CI247" s="2">
        <f t="shared" si="276"/>
        <v>0</v>
      </c>
      <c r="CJ247" s="5"/>
      <c r="CK247" s="13">
        <f t="shared" si="262"/>
        <v>0.40000000596046398</v>
      </c>
      <c r="CL247" s="13"/>
      <c r="CM247" s="13">
        <f t="shared" si="277"/>
        <v>0</v>
      </c>
      <c r="CN247" s="5">
        <f t="shared" si="263"/>
        <v>0</v>
      </c>
      <c r="CO247" s="5">
        <f t="shared" si="264"/>
        <v>0</v>
      </c>
      <c r="CP247" s="5"/>
      <c r="CQ247" s="13">
        <f t="shared" si="278"/>
        <v>0.10712575841546398</v>
      </c>
      <c r="CR247" s="5">
        <f t="shared" si="265"/>
        <v>0.2351541038388234</v>
      </c>
      <c r="CS247" s="5">
        <f t="shared" si="266"/>
        <v>0.10712575841546398</v>
      </c>
      <c r="CT247" s="5"/>
      <c r="CU247" t="e">
        <f>INDEX(Tilladeligt_underskud,MATCH('Afgrødemodel 1'!$AU$2,Konstanter!$A$75:$A$90,0),MATCH('Afgrødemodel 1'!M243,Konstanter!$B$73:$F$73,0))</f>
        <v>#N/A</v>
      </c>
      <c r="CV247" t="e">
        <f>INDEX(Utilladeligt_underskud,MATCH('Afgrødemodel 1'!$AU$2,Konstanter!$I$75:$I$90,0),MATCH('Afgrødemodel 1'!M243,Konstanter!$J$73:$N$73,0))</f>
        <v>#N/A</v>
      </c>
      <c r="CW247" t="e">
        <f t="shared" si="279"/>
        <v>#N/A</v>
      </c>
      <c r="CX247" t="e">
        <f t="shared" si="280"/>
        <v>#N/A</v>
      </c>
      <c r="CY247" s="8">
        <f t="shared" si="281"/>
        <v>0.27335667166116906</v>
      </c>
      <c r="CZ247" s="8">
        <f t="shared" si="282"/>
        <v>0.27335667166116195</v>
      </c>
      <c r="DA247" s="8">
        <f t="shared" si="283"/>
        <v>0.14532832623780223</v>
      </c>
    </row>
    <row r="248" spans="4:105" x14ac:dyDescent="0.2">
      <c r="D248" s="18">
        <f t="shared" si="284"/>
        <v>43425</v>
      </c>
      <c r="E248" s="18" t="str">
        <f>IF(G248=1,'Ark4'!$C$4,IF(G248=2,'Ark4'!$C$5,IF(G248=3,'Ark4'!$C$6,IF(G248=4,'Ark4'!$C$7,""))))</f>
        <v>Vinterhvede, efterår</v>
      </c>
      <c r="F248" s="8">
        <f t="shared" si="267"/>
        <v>43425</v>
      </c>
      <c r="G248" s="2">
        <f>IF(AND($D248&gt;='Ark4'!$D$4,Vandbalance!$D248&lt;='Ark4'!$E$4),1,IF(AND(Vandbalance!$D248&gt;='Ark4'!$D$5,Vandbalance!$D248&lt;='Ark4'!$E$5),2,IF(AND(Vandbalance!$D248&gt;='Ark4'!$D$6,Vandbalance!$D248&lt;='Ark4'!$E$6),3,IF(AND(Vandbalance!$D248&gt;='Ark4'!$D$7,Vandbalance!$D248&lt;='Ark4'!$E$7),4,""))))</f>
        <v>4</v>
      </c>
      <c r="H248" s="2">
        <f t="shared" si="268"/>
        <v>0.5</v>
      </c>
      <c r="I248" s="2">
        <f>IF(G248=1,VLOOKUP($D248,'Afgrødemodel 1'!$AA$10:$AB$405,2,FALSE),IF(G248=2,VLOOKUP($D248,'Afgrødemodel 2'!$AA$10:$AB$405,2,FALSE),IF(G248=3,VLOOKUP($D248,'Afgrødemodel 3'!$AA$10:$AB$405,2,FALSE),IF(G248=4,VLOOKUP($D248,'Afgrødemodel 4'!$AA$10:$AB$405,2,FALSE),""))))</f>
        <v>0.5</v>
      </c>
      <c r="J248" s="2">
        <f>IF(G248=1,VLOOKUP($D248,'Afgrødemodel 1'!$AH$10:$AJ$405,3,FALSE),IF(G248=2,VLOOKUP($D248,'Afgrødemodel 2'!$AH$10:$AJ$405,3,FALSE),IF(G248=3,VLOOKUP($D248,'Afgrødemodel 3'!$AH$10:$AJ$405,3,FALSE),IF(G248=4,VLOOKUP($D248,'Afgrødemodel 4'!$AH$10:$AJ$405,3,FALSE),0))))</f>
        <v>0</v>
      </c>
      <c r="K248" s="2">
        <f>IF(G248=1,VLOOKUP($D248,'Afgrødemodel 1'!$AQ$10:$AR$405,2,FALSE),IF(G248=2,VLOOKUP($D248,'Afgrødemodel 2'!$AQ$10:$AR$405,2,FALSE),IF(G248=3,VLOOKUP($D248,'Afgrødemodel 3'!$AQ$10:$AR$405,2,FALSE),IF(G248=4,VLOOKUP($D248,'Afgrødemodel 4'!$AQ$10:$AR$405,2,FALSE),0))))</f>
        <v>200</v>
      </c>
      <c r="L248">
        <f>IF('Afgrødemodel 1'!$BB$4=0,300,'Afgrødemodel 1'!$BB$4)</f>
        <v>300</v>
      </c>
      <c r="M248">
        <f>IF(G248=1,MIN('Afgrødemodel 1'!$AW$44,'Afgrødemodel 1'!$AW$48),IF(G248=2,MIN('Afgrødemodel 2'!$AW$44,'Afgrødemodel 2'!$AW$48),IF(G248=3,MIN('Afgrødemodel 3'!$AW$44,'Afgrødemodel 3'!$AW$48),IF(G248=4,MIN('Afgrødemodel 4'!$AW$44,'Afgrødemodel 4'!$AW$48),""))))</f>
        <v>900</v>
      </c>
      <c r="N248" s="13">
        <f t="shared" si="215"/>
        <v>42.000000000000007</v>
      </c>
      <c r="O248" s="5">
        <f t="shared" si="216"/>
        <v>0</v>
      </c>
      <c r="P248" s="13">
        <f t="shared" si="217"/>
        <v>42.000000000000007</v>
      </c>
      <c r="Q248" s="13">
        <f t="shared" si="218"/>
        <v>42.000000000000007</v>
      </c>
      <c r="R248" s="20"/>
      <c r="S248" s="13">
        <f t="shared" si="219"/>
        <v>59.876853398538394</v>
      </c>
      <c r="T248" s="13">
        <f t="shared" si="220"/>
        <v>59.654607903182303</v>
      </c>
      <c r="U248" s="13">
        <f t="shared" si="221"/>
        <v>59.654607903182303</v>
      </c>
      <c r="V248" s="5">
        <f t="shared" si="222"/>
        <v>59.654607903182303</v>
      </c>
      <c r="W248" s="5"/>
      <c r="X248" s="10">
        <f t="shared" si="269"/>
        <v>10</v>
      </c>
      <c r="Y248" s="12">
        <f t="shared" si="223"/>
        <v>9.6165941710666445</v>
      </c>
      <c r="Z248" s="8">
        <f t="shared" si="224"/>
        <v>9.6165941710666445</v>
      </c>
      <c r="AA248" s="13">
        <f t="shared" si="270"/>
        <v>9.394348675710555</v>
      </c>
      <c r="AB248" s="5">
        <f t="shared" si="225"/>
        <v>9.394348675710555</v>
      </c>
      <c r="AC248" s="5"/>
      <c r="AD248" s="16">
        <f t="shared" si="226"/>
        <v>0.25</v>
      </c>
      <c r="AE248" s="10">
        <f t="shared" si="271"/>
        <v>0.11745643870079255</v>
      </c>
      <c r="AF248">
        <f t="shared" si="227"/>
        <v>0.11745643870079255</v>
      </c>
      <c r="AG248" s="13">
        <f t="shared" si="228"/>
        <v>3.9701922135953999E-2</v>
      </c>
      <c r="AH248" s="13"/>
      <c r="AI248" s="14">
        <f t="shared" si="229"/>
        <v>42.000000000000007</v>
      </c>
      <c r="AJ248" s="4">
        <f t="shared" si="230"/>
        <v>42.000000000000007</v>
      </c>
      <c r="AK248" s="4">
        <f t="shared" si="231"/>
        <v>45</v>
      </c>
      <c r="AL248" s="15">
        <f t="shared" si="232"/>
        <v>41.726643328338838</v>
      </c>
      <c r="AM248" s="7">
        <f t="shared" si="233"/>
        <v>41.726643328338838</v>
      </c>
      <c r="AN248" s="7">
        <f t="shared" si="285"/>
        <v>41.726643328338838</v>
      </c>
      <c r="AO248" s="15">
        <f t="shared" si="234"/>
        <v>41.726643328338838</v>
      </c>
      <c r="AP248" s="17">
        <f t="shared" si="235"/>
        <v>41.504397832982747</v>
      </c>
      <c r="AQ248" s="15">
        <f t="shared" si="236"/>
        <v>41.504397832982747</v>
      </c>
      <c r="AR248" s="15">
        <f t="shared" si="237"/>
        <v>41.504397832982747</v>
      </c>
      <c r="AS248" s="15"/>
      <c r="AT248" s="12">
        <f t="shared" si="272"/>
        <v>129.00000000000003</v>
      </c>
      <c r="AU248" s="12">
        <f t="shared" si="238"/>
        <v>129.12802834542339</v>
      </c>
      <c r="AV248" s="12">
        <f t="shared" si="239"/>
        <v>129.12802834542339</v>
      </c>
      <c r="AW248" s="12">
        <f t="shared" si="240"/>
        <v>129.06970432139718</v>
      </c>
      <c r="AX248" s="8"/>
      <c r="AY248" s="13">
        <f>INDEX(Klima!$B$1:$E$520,MATCH(Vandbalance!$F248,Klima!$B$1:$B$520,0),MATCH(Vandbalance!$AY$11,Klima!$B$1:$E$1,0))</f>
        <v>0</v>
      </c>
      <c r="AZ248" s="13">
        <f t="shared" si="273"/>
        <v>0</v>
      </c>
      <c r="BA248" s="13">
        <f t="shared" si="241"/>
        <v>0</v>
      </c>
      <c r="BC248" s="16">
        <f>INDEX(Klima!$B$1:$E$520,MATCH(Vandbalance!$F248,Klima!$B$1:$B$520,0),MATCH($BC$11,Klima!$B$1:$E$1,0))</f>
        <v>0.30000001192092801</v>
      </c>
      <c r="BD248" s="16"/>
      <c r="BE248" s="16">
        <f t="shared" si="242"/>
        <v>0.22224549535608948</v>
      </c>
      <c r="BF248" s="16">
        <f t="shared" si="243"/>
        <v>7.7754516564838547E-2</v>
      </c>
      <c r="BG248" s="16">
        <f t="shared" si="244"/>
        <v>7.7754516564838547E-2</v>
      </c>
      <c r="BH248" s="16">
        <f t="shared" si="245"/>
        <v>0</v>
      </c>
      <c r="BI248" s="2"/>
      <c r="BJ248" s="16">
        <f t="shared" si="246"/>
        <v>0.22224549535608948</v>
      </c>
      <c r="BK248" s="5">
        <f t="shared" si="274"/>
        <v>9.6480278872112493</v>
      </c>
      <c r="BL248" s="5">
        <f t="shared" si="247"/>
        <v>9.6480278872112493</v>
      </c>
      <c r="BM248" s="5">
        <f t="shared" si="248"/>
        <v>161.23807750269557</v>
      </c>
      <c r="BN248" s="5">
        <f t="shared" si="275"/>
        <v>3.1433716144605363E-2</v>
      </c>
      <c r="BO248" s="5">
        <f t="shared" si="249"/>
        <v>170.85467167376223</v>
      </c>
      <c r="BP248" s="5">
        <f t="shared" si="250"/>
        <v>9.6480278872112493</v>
      </c>
      <c r="BQ248" s="5"/>
      <c r="BR248" s="16">
        <f t="shared" si="251"/>
        <v>7.7754516564838547E-2</v>
      </c>
      <c r="BS248" s="5">
        <f t="shared" si="252"/>
        <v>7.7754516564838547E-2</v>
      </c>
      <c r="BT248" s="5"/>
      <c r="BU248" s="13">
        <f t="shared" si="253"/>
        <v>0</v>
      </c>
      <c r="BV248" s="5">
        <f t="shared" si="254"/>
        <v>0</v>
      </c>
      <c r="BW248" s="5"/>
      <c r="BX248" s="13">
        <f t="shared" si="255"/>
        <v>7.7754516564838547E-2</v>
      </c>
      <c r="BY248" s="5"/>
      <c r="BZ248" s="16">
        <f t="shared" si="256"/>
        <v>0</v>
      </c>
      <c r="CA248" s="16"/>
      <c r="CB248" s="29">
        <f t="shared" si="257"/>
        <v>0</v>
      </c>
      <c r="CC248" s="28">
        <f t="shared" si="258"/>
        <v>42.000000000000007</v>
      </c>
      <c r="CD248" s="28"/>
      <c r="CE248" s="16">
        <f t="shared" si="259"/>
        <v>0</v>
      </c>
      <c r="CF248" s="31">
        <f t="shared" si="260"/>
        <v>41.504397832982747</v>
      </c>
      <c r="CG248" s="20"/>
      <c r="CH248" s="16">
        <f t="shared" si="261"/>
        <v>0</v>
      </c>
      <c r="CI248" s="2">
        <f t="shared" si="276"/>
        <v>0</v>
      </c>
      <c r="CJ248" s="5"/>
      <c r="CK248" s="13">
        <f t="shared" si="262"/>
        <v>0.30000001192092801</v>
      </c>
      <c r="CL248" s="13"/>
      <c r="CM248" s="13">
        <f t="shared" si="277"/>
        <v>0</v>
      </c>
      <c r="CN248" s="5">
        <f t="shared" si="263"/>
        <v>0</v>
      </c>
      <c r="CO248" s="5">
        <f t="shared" si="264"/>
        <v>0</v>
      </c>
      <c r="CP248" s="5"/>
      <c r="CQ248" s="13">
        <f t="shared" si="278"/>
        <v>5.8324024026197199E-2</v>
      </c>
      <c r="CR248" s="5">
        <f t="shared" si="265"/>
        <v>0.12802834542335972</v>
      </c>
      <c r="CS248" s="5">
        <f t="shared" si="266"/>
        <v>5.8324024026197199E-2</v>
      </c>
      <c r="CT248" s="5"/>
      <c r="CU248" t="e">
        <f>INDEX(Tilladeligt_underskud,MATCH('Afgrødemodel 1'!$AU$2,Konstanter!$A$75:$A$90,0),MATCH('Afgrødemodel 1'!M244,Konstanter!$B$73:$F$73,0))</f>
        <v>#N/A</v>
      </c>
      <c r="CV248" t="e">
        <f>INDEX(Utilladeligt_underskud,MATCH('Afgrødemodel 1'!$AU$2,Konstanter!$I$75:$I$90,0),MATCH('Afgrødemodel 1'!M244,Konstanter!$J$73:$N$73,0))</f>
        <v>#N/A</v>
      </c>
      <c r="CW248" t="e">
        <f t="shared" si="279"/>
        <v>#N/A</v>
      </c>
      <c r="CX248" t="e">
        <f t="shared" si="280"/>
        <v>#N/A</v>
      </c>
      <c r="CY248" s="8">
        <f t="shared" si="281"/>
        <v>0.49560216701726034</v>
      </c>
      <c r="CZ248" s="8">
        <f t="shared" si="282"/>
        <v>0.49560216701726745</v>
      </c>
      <c r="DA248" s="8">
        <f t="shared" si="283"/>
        <v>0.42589784562008504</v>
      </c>
    </row>
    <row r="249" spans="4:105" x14ac:dyDescent="0.2">
      <c r="D249" s="18">
        <f t="shared" si="284"/>
        <v>43426</v>
      </c>
      <c r="E249" s="18" t="str">
        <f>IF(G249=1,'Ark4'!$C$4,IF(G249=2,'Ark4'!$C$5,IF(G249=3,'Ark4'!$C$6,IF(G249=4,'Ark4'!$C$7,""))))</f>
        <v>Vinterhvede, efterår</v>
      </c>
      <c r="F249" s="8">
        <f t="shared" si="267"/>
        <v>43426</v>
      </c>
      <c r="G249" s="2">
        <f>IF(AND($D249&gt;='Ark4'!$D$4,Vandbalance!$D249&lt;='Ark4'!$E$4),1,IF(AND(Vandbalance!$D249&gt;='Ark4'!$D$5,Vandbalance!$D249&lt;='Ark4'!$E$5),2,IF(AND(Vandbalance!$D249&gt;='Ark4'!$D$6,Vandbalance!$D249&lt;='Ark4'!$E$6),3,IF(AND(Vandbalance!$D249&gt;='Ark4'!$D$7,Vandbalance!$D249&lt;='Ark4'!$E$7),4,""))))</f>
        <v>4</v>
      </c>
      <c r="H249" s="2">
        <f t="shared" si="268"/>
        <v>0.5</v>
      </c>
      <c r="I249" s="2">
        <f>IF(G249=1,VLOOKUP($D249,'Afgrødemodel 1'!$AA$10:$AB$405,2,FALSE),IF(G249=2,VLOOKUP($D249,'Afgrødemodel 2'!$AA$10:$AB$405,2,FALSE),IF(G249=3,VLOOKUP($D249,'Afgrødemodel 3'!$AA$10:$AB$405,2,FALSE),IF(G249=4,VLOOKUP($D249,'Afgrødemodel 4'!$AA$10:$AB$405,2,FALSE),""))))</f>
        <v>0.5</v>
      </c>
      <c r="J249" s="2">
        <f>IF(G249=1,VLOOKUP($D249,'Afgrødemodel 1'!$AH$10:$AJ$405,3,FALSE),IF(G249=2,VLOOKUP($D249,'Afgrødemodel 2'!$AH$10:$AJ$405,3,FALSE),IF(G249=3,VLOOKUP($D249,'Afgrødemodel 3'!$AH$10:$AJ$405,3,FALSE),IF(G249=4,VLOOKUP($D249,'Afgrødemodel 4'!$AH$10:$AJ$405,3,FALSE),0))))</f>
        <v>0</v>
      </c>
      <c r="K249" s="2">
        <f>IF(G249=1,VLOOKUP($D249,'Afgrødemodel 1'!$AQ$10:$AR$405,2,FALSE),IF(G249=2,VLOOKUP($D249,'Afgrødemodel 2'!$AQ$10:$AR$405,2,FALSE),IF(G249=3,VLOOKUP($D249,'Afgrødemodel 3'!$AQ$10:$AR$405,2,FALSE),IF(G249=4,VLOOKUP($D249,'Afgrødemodel 4'!$AQ$10:$AR$405,2,FALSE),0))))</f>
        <v>200</v>
      </c>
      <c r="L249">
        <f>IF('Afgrødemodel 1'!$BB$4=0,300,'Afgrødemodel 1'!$BB$4)</f>
        <v>300</v>
      </c>
      <c r="M249">
        <f>IF(G249=1,MIN('Afgrødemodel 1'!$AW$44,'Afgrødemodel 1'!$AW$48),IF(G249=2,MIN('Afgrødemodel 2'!$AW$44,'Afgrødemodel 2'!$AW$48),IF(G249=3,MIN('Afgrødemodel 3'!$AW$44,'Afgrødemodel 3'!$AW$48),IF(G249=4,MIN('Afgrødemodel 4'!$AW$44,'Afgrødemodel 4'!$AW$48),""))))</f>
        <v>900</v>
      </c>
      <c r="N249" s="13">
        <f t="shared" si="215"/>
        <v>42.000000000000007</v>
      </c>
      <c r="O249" s="5">
        <f t="shared" si="216"/>
        <v>0</v>
      </c>
      <c r="P249" s="13">
        <f t="shared" si="217"/>
        <v>42.000000000000007</v>
      </c>
      <c r="Q249" s="13">
        <f t="shared" si="218"/>
        <v>0</v>
      </c>
      <c r="R249" s="20"/>
      <c r="S249" s="13">
        <f t="shared" si="219"/>
        <v>59.654607903182303</v>
      </c>
      <c r="T249" s="13">
        <f t="shared" si="220"/>
        <v>59.416420757230583</v>
      </c>
      <c r="U249" s="13">
        <f t="shared" si="221"/>
        <v>0</v>
      </c>
      <c r="V249" s="5">
        <f t="shared" si="222"/>
        <v>59.37269083790104</v>
      </c>
      <c r="W249" s="5"/>
      <c r="X249" s="10">
        <f t="shared" si="269"/>
        <v>10</v>
      </c>
      <c r="Y249" s="12">
        <f t="shared" si="223"/>
        <v>9.394348675710555</v>
      </c>
      <c r="Z249" s="8">
        <f t="shared" si="224"/>
        <v>9.394348675710555</v>
      </c>
      <c r="AA249" s="13">
        <f t="shared" si="270"/>
        <v>9.1561615297588332</v>
      </c>
      <c r="AB249" s="5">
        <f t="shared" si="225"/>
        <v>9.1561615297588332</v>
      </c>
      <c r="AC249" s="5"/>
      <c r="AD249" s="16">
        <f t="shared" si="226"/>
        <v>0.25</v>
      </c>
      <c r="AE249" s="10">
        <f t="shared" si="271"/>
        <v>3.9701922135953999E-2</v>
      </c>
      <c r="AF249">
        <f t="shared" si="227"/>
        <v>3.9701922135953999E-2</v>
      </c>
      <c r="AG249" s="13">
        <f t="shared" si="228"/>
        <v>0</v>
      </c>
      <c r="AH249" s="13"/>
      <c r="AI249" s="14">
        <f t="shared" si="229"/>
        <v>42.000000000000007</v>
      </c>
      <c r="AJ249" s="4">
        <f t="shared" si="230"/>
        <v>42.000000000000007</v>
      </c>
      <c r="AK249" s="4">
        <f t="shared" si="231"/>
        <v>45</v>
      </c>
      <c r="AL249" s="15">
        <f t="shared" si="232"/>
        <v>41.504397832982747</v>
      </c>
      <c r="AM249" s="7">
        <f t="shared" si="233"/>
        <v>41.504397832982747</v>
      </c>
      <c r="AN249" s="7">
        <f t="shared" si="285"/>
        <v>41.504397832982747</v>
      </c>
      <c r="AO249" s="15">
        <f t="shared" si="234"/>
        <v>41.504397832982747</v>
      </c>
      <c r="AP249" s="17">
        <f t="shared" si="235"/>
        <v>41.266210687031027</v>
      </c>
      <c r="AQ249" s="15">
        <f t="shared" si="236"/>
        <v>41.222480767701484</v>
      </c>
      <c r="AR249" s="15">
        <f t="shared" si="237"/>
        <v>41.222480767701484</v>
      </c>
      <c r="AS249" s="15"/>
      <c r="AT249" s="12">
        <f t="shared" si="272"/>
        <v>129.00000000000003</v>
      </c>
      <c r="AU249" s="12">
        <f t="shared" si="238"/>
        <v>129.06970432139718</v>
      </c>
      <c r="AV249" s="12">
        <f t="shared" si="239"/>
        <v>129.06970432139721</v>
      </c>
      <c r="AW249" s="12">
        <f t="shared" si="240"/>
        <v>129.03795013053849</v>
      </c>
      <c r="AX249" s="8"/>
      <c r="AY249" s="13">
        <f>INDEX(Klima!$B$1:$E$520,MATCH(Vandbalance!$F249,Klima!$B$1:$B$520,0),MATCH(Vandbalance!$AY$11,Klima!$B$1:$E$1,0))</f>
        <v>0</v>
      </c>
      <c r="AZ249" s="13">
        <f t="shared" si="273"/>
        <v>0</v>
      </c>
      <c r="BA249" s="13">
        <f t="shared" si="241"/>
        <v>0</v>
      </c>
      <c r="BC249" s="16">
        <f>INDEX(Klima!$B$1:$E$520,MATCH(Vandbalance!$F249,Klima!$B$1:$B$520,0),MATCH($BC$11,Klima!$B$1:$E$1,0))</f>
        <v>0.32151898741722101</v>
      </c>
      <c r="BD249" s="16"/>
      <c r="BE249" s="16">
        <f t="shared" si="242"/>
        <v>0.23818714595172252</v>
      </c>
      <c r="BF249" s="16">
        <f t="shared" si="243"/>
        <v>8.3331841465498477E-2</v>
      </c>
      <c r="BG249" s="16">
        <f t="shared" si="244"/>
        <v>8.3331841465498477E-2</v>
      </c>
      <c r="BH249" s="16">
        <f t="shared" si="245"/>
        <v>0</v>
      </c>
      <c r="BI249" s="2"/>
      <c r="BJ249" s="16">
        <f t="shared" si="246"/>
        <v>0.23818714595172252</v>
      </c>
      <c r="BK249" s="5">
        <f t="shared" si="274"/>
        <v>9.4280249436634378</v>
      </c>
      <c r="BL249" s="5">
        <f t="shared" si="247"/>
        <v>9.4280249436634378</v>
      </c>
      <c r="BM249" s="5">
        <f t="shared" si="248"/>
        <v>161.1797534786694</v>
      </c>
      <c r="BN249" s="5">
        <f t="shared" si="275"/>
        <v>3.3676267952882873E-2</v>
      </c>
      <c r="BO249" s="5">
        <f t="shared" si="249"/>
        <v>170.57410215437994</v>
      </c>
      <c r="BP249" s="5">
        <f t="shared" si="250"/>
        <v>9.4280249436634378</v>
      </c>
      <c r="BQ249" s="5"/>
      <c r="BR249" s="16">
        <f t="shared" si="251"/>
        <v>3.9701922135953999E-2</v>
      </c>
      <c r="BS249" s="5">
        <f t="shared" si="252"/>
        <v>3.9701922135953999E-2</v>
      </c>
      <c r="BT249" s="5"/>
      <c r="BU249" s="13">
        <f t="shared" si="253"/>
        <v>0</v>
      </c>
      <c r="BV249" s="5">
        <f t="shared" si="254"/>
        <v>0</v>
      </c>
      <c r="BW249" s="5"/>
      <c r="BX249" s="13">
        <f t="shared" si="255"/>
        <v>3.9701922135953999E-2</v>
      </c>
      <c r="BY249" s="5"/>
      <c r="BZ249" s="16">
        <f t="shared" si="256"/>
        <v>4.3629919329544478E-2</v>
      </c>
      <c r="CA249" s="16"/>
      <c r="CB249" s="29">
        <f t="shared" si="257"/>
        <v>0</v>
      </c>
      <c r="CC249" s="28">
        <f t="shared" si="258"/>
        <v>42.000000000000007</v>
      </c>
      <c r="CD249" s="28"/>
      <c r="CE249" s="16">
        <f t="shared" si="259"/>
        <v>4.3729919329544481E-2</v>
      </c>
      <c r="CF249" s="31">
        <f t="shared" si="260"/>
        <v>41.266210687031027</v>
      </c>
      <c r="CG249" s="20"/>
      <c r="CH249" s="16">
        <f t="shared" si="261"/>
        <v>4.3729919329544481E-2</v>
      </c>
      <c r="CI249" s="2">
        <f t="shared" si="276"/>
        <v>4.3729919329544481E-2</v>
      </c>
      <c r="CJ249" s="5"/>
      <c r="CK249" s="13">
        <f t="shared" si="262"/>
        <v>0.32161898741722106</v>
      </c>
      <c r="CL249" s="13"/>
      <c r="CM249" s="13">
        <f t="shared" si="277"/>
        <v>0</v>
      </c>
      <c r="CN249" s="5">
        <f t="shared" si="263"/>
        <v>0</v>
      </c>
      <c r="CO249" s="5">
        <f t="shared" si="264"/>
        <v>0</v>
      </c>
      <c r="CP249" s="5"/>
      <c r="CQ249" s="13">
        <f t="shared" si="278"/>
        <v>3.1754190858716426E-2</v>
      </c>
      <c r="CR249" s="5">
        <f t="shared" si="265"/>
        <v>6.9704321397182412E-2</v>
      </c>
      <c r="CS249" s="5">
        <f t="shared" si="266"/>
        <v>3.1754190858716426E-2</v>
      </c>
      <c r="CT249" s="5"/>
      <c r="CU249" t="e">
        <f>INDEX(Tilladeligt_underskud,MATCH('Afgrødemodel 1'!$AU$2,Konstanter!$A$75:$A$90,0),MATCH('Afgrødemodel 1'!M245,Konstanter!$B$73:$F$73,0))</f>
        <v>#N/A</v>
      </c>
      <c r="CV249" t="e">
        <f>INDEX(Utilladeligt_underskud,MATCH('Afgrødemodel 1'!$AU$2,Konstanter!$I$75:$I$90,0),MATCH('Afgrødemodel 1'!M245,Konstanter!$J$73:$N$73,0))</f>
        <v>#N/A</v>
      </c>
      <c r="CW249" t="e">
        <f t="shared" si="279"/>
        <v>#N/A</v>
      </c>
      <c r="CX249" t="e">
        <f t="shared" si="280"/>
        <v>#N/A</v>
      </c>
      <c r="CY249" s="8">
        <f t="shared" si="281"/>
        <v>0.77751923229852338</v>
      </c>
      <c r="CZ249" s="8">
        <f t="shared" si="282"/>
        <v>0.77751923229851627</v>
      </c>
      <c r="DA249" s="8">
        <f t="shared" si="283"/>
        <v>0.73956910176005408</v>
      </c>
    </row>
    <row r="250" spans="4:105" x14ac:dyDescent="0.2">
      <c r="D250" s="18">
        <f t="shared" si="284"/>
        <v>43427</v>
      </c>
      <c r="E250" s="18" t="str">
        <f>IF(G250=1,'Ark4'!$C$4,IF(G250=2,'Ark4'!$C$5,IF(G250=3,'Ark4'!$C$6,IF(G250=4,'Ark4'!$C$7,""))))</f>
        <v>Vinterhvede, efterår</v>
      </c>
      <c r="F250" s="8">
        <f t="shared" si="267"/>
        <v>43427</v>
      </c>
      <c r="G250" s="2">
        <f>IF(AND($D250&gt;='Ark4'!$D$4,Vandbalance!$D250&lt;='Ark4'!$E$4),1,IF(AND(Vandbalance!$D250&gt;='Ark4'!$D$5,Vandbalance!$D250&lt;='Ark4'!$E$5),2,IF(AND(Vandbalance!$D250&gt;='Ark4'!$D$6,Vandbalance!$D250&lt;='Ark4'!$E$6),3,IF(AND(Vandbalance!$D250&gt;='Ark4'!$D$7,Vandbalance!$D250&lt;='Ark4'!$E$7),4,""))))</f>
        <v>4</v>
      </c>
      <c r="H250" s="2">
        <f t="shared" si="268"/>
        <v>0.5</v>
      </c>
      <c r="I250" s="2">
        <f>IF(G250=1,VLOOKUP($D250,'Afgrødemodel 1'!$AA$10:$AB$405,2,FALSE),IF(G250=2,VLOOKUP($D250,'Afgrødemodel 2'!$AA$10:$AB$405,2,FALSE),IF(G250=3,VLOOKUP($D250,'Afgrødemodel 3'!$AA$10:$AB$405,2,FALSE),IF(G250=4,VLOOKUP($D250,'Afgrødemodel 4'!$AA$10:$AB$405,2,FALSE),""))))</f>
        <v>0.5</v>
      </c>
      <c r="J250" s="2">
        <f>IF(G250=1,VLOOKUP($D250,'Afgrødemodel 1'!$AH$10:$AJ$405,3,FALSE),IF(G250=2,VLOOKUP($D250,'Afgrødemodel 2'!$AH$10:$AJ$405,3,FALSE),IF(G250=3,VLOOKUP($D250,'Afgrødemodel 3'!$AH$10:$AJ$405,3,FALSE),IF(G250=4,VLOOKUP($D250,'Afgrødemodel 4'!$AH$10:$AJ$405,3,FALSE),0))))</f>
        <v>0</v>
      </c>
      <c r="K250" s="2">
        <f>IF(G250=1,VLOOKUP($D250,'Afgrødemodel 1'!$AQ$10:$AR$405,2,FALSE),IF(G250=2,VLOOKUP($D250,'Afgrødemodel 2'!$AQ$10:$AR$405,2,FALSE),IF(G250=3,VLOOKUP($D250,'Afgrødemodel 3'!$AQ$10:$AR$405,2,FALSE),IF(G250=4,VLOOKUP($D250,'Afgrødemodel 4'!$AQ$10:$AR$405,2,FALSE),0))))</f>
        <v>200</v>
      </c>
      <c r="L250">
        <f>IF('Afgrødemodel 1'!$BB$4=0,300,'Afgrødemodel 1'!$BB$4)</f>
        <v>300</v>
      </c>
      <c r="M250">
        <f>IF(G250=1,MIN('Afgrødemodel 1'!$AW$44,'Afgrødemodel 1'!$AW$48),IF(G250=2,MIN('Afgrødemodel 2'!$AW$44,'Afgrødemodel 2'!$AW$48),IF(G250=3,MIN('Afgrødemodel 3'!$AW$44,'Afgrødemodel 3'!$AW$48),IF(G250=4,MIN('Afgrødemodel 4'!$AW$44,'Afgrødemodel 4'!$AW$48),""))))</f>
        <v>900</v>
      </c>
      <c r="N250" s="13">
        <f t="shared" si="215"/>
        <v>0</v>
      </c>
      <c r="O250" s="5">
        <f t="shared" si="216"/>
        <v>0</v>
      </c>
      <c r="P250" s="13">
        <f t="shared" si="217"/>
        <v>0</v>
      </c>
      <c r="Q250" s="13">
        <f t="shared" si="218"/>
        <v>0</v>
      </c>
      <c r="R250" s="20"/>
      <c r="S250" s="13">
        <f t="shared" si="219"/>
        <v>0</v>
      </c>
      <c r="T250" s="13">
        <f t="shared" si="220"/>
        <v>0</v>
      </c>
      <c r="U250" s="13">
        <f t="shared" si="221"/>
        <v>0</v>
      </c>
      <c r="V250" s="5">
        <f t="shared" si="222"/>
        <v>0</v>
      </c>
      <c r="W250" s="5"/>
      <c r="X250" s="10">
        <f t="shared" si="269"/>
        <v>10</v>
      </c>
      <c r="Y250" s="12">
        <f t="shared" si="223"/>
        <v>9.1561615297588332</v>
      </c>
      <c r="Z250" s="8">
        <f t="shared" si="224"/>
        <v>9.1561615297588332</v>
      </c>
      <c r="AA250" s="13">
        <f t="shared" si="270"/>
        <v>9.0079978698677916</v>
      </c>
      <c r="AB250" s="5">
        <f t="shared" si="225"/>
        <v>9.0079978698677916</v>
      </c>
      <c r="AC250" s="5"/>
      <c r="AD250" s="16">
        <f t="shared" si="226"/>
        <v>0.25</v>
      </c>
      <c r="AE250" s="10">
        <f t="shared" si="271"/>
        <v>0</v>
      </c>
      <c r="AF250">
        <f t="shared" si="227"/>
        <v>0</v>
      </c>
      <c r="AG250" s="13">
        <f t="shared" si="228"/>
        <v>0</v>
      </c>
      <c r="AH250" s="13"/>
      <c r="AI250" s="14">
        <f t="shared" si="229"/>
        <v>42.000000000000007</v>
      </c>
      <c r="AJ250" s="4">
        <f t="shared" si="230"/>
        <v>42.000000000000007</v>
      </c>
      <c r="AK250" s="4">
        <f t="shared" si="231"/>
        <v>45</v>
      </c>
      <c r="AL250" s="15">
        <f t="shared" si="232"/>
        <v>41.222480767701484</v>
      </c>
      <c r="AM250" s="7">
        <f t="shared" si="233"/>
        <v>41.222480767701484</v>
      </c>
      <c r="AN250" s="7">
        <f t="shared" si="285"/>
        <v>41.222480767701484</v>
      </c>
      <c r="AO250" s="15">
        <f t="shared" si="234"/>
        <v>41.222480767701484</v>
      </c>
      <c r="AP250" s="17">
        <f t="shared" si="235"/>
        <v>41.074317107810444</v>
      </c>
      <c r="AQ250" s="15">
        <f t="shared" si="236"/>
        <v>41.022380764721255</v>
      </c>
      <c r="AR250" s="15">
        <f t="shared" si="237"/>
        <v>41.022380764721255</v>
      </c>
      <c r="AS250" s="15"/>
      <c r="AT250" s="12">
        <f t="shared" si="272"/>
        <v>129.00000000000003</v>
      </c>
      <c r="AU250" s="12">
        <f t="shared" si="238"/>
        <v>129.03795013053849</v>
      </c>
      <c r="AV250" s="12">
        <f t="shared" si="239"/>
        <v>129.03795013053849</v>
      </c>
      <c r="AW250" s="12">
        <f t="shared" si="240"/>
        <v>129.02066173773764</v>
      </c>
      <c r="AX250" s="8"/>
      <c r="AY250" s="13">
        <f>INDEX(Klima!$B$1:$E$520,MATCH(Vandbalance!$F250,Klima!$B$1:$B$520,0),MATCH(Vandbalance!$AY$11,Klima!$B$1:$E$1,0))</f>
        <v>0</v>
      </c>
      <c r="AZ250" s="13">
        <f t="shared" si="273"/>
        <v>0</v>
      </c>
      <c r="BA250" s="13">
        <f t="shared" si="241"/>
        <v>0</v>
      </c>
      <c r="BC250" s="16">
        <f>INDEX(Klima!$B$1:$E$520,MATCH(Vandbalance!$F250,Klima!$B$1:$B$520,0),MATCH($BC$11,Klima!$B$1:$E$1,0))</f>
        <v>0.20000000298023199</v>
      </c>
      <c r="BD250" s="16"/>
      <c r="BE250" s="16">
        <f t="shared" si="242"/>
        <v>0.14816365989104235</v>
      </c>
      <c r="BF250" s="16">
        <f t="shared" si="243"/>
        <v>5.1836343089189642E-2</v>
      </c>
      <c r="BG250" s="16">
        <f t="shared" si="244"/>
        <v>5.1836343089189642E-2</v>
      </c>
      <c r="BH250" s="16">
        <f t="shared" si="245"/>
        <v>0</v>
      </c>
      <c r="BI250" s="2"/>
      <c r="BJ250" s="16">
        <f t="shared" si="246"/>
        <v>0.14816365989104235</v>
      </c>
      <c r="BK250" s="5">
        <f t="shared" si="274"/>
        <v>9.1770999492094525</v>
      </c>
      <c r="BL250" s="5">
        <f t="shared" si="247"/>
        <v>9.1770999492094525</v>
      </c>
      <c r="BM250" s="5">
        <f t="shared" si="248"/>
        <v>161.10426936848114</v>
      </c>
      <c r="BN250" s="5">
        <f t="shared" si="275"/>
        <v>2.0938419450619743E-2</v>
      </c>
      <c r="BO250" s="5">
        <f t="shared" si="249"/>
        <v>170.26043089823997</v>
      </c>
      <c r="BP250" s="5">
        <f t="shared" si="250"/>
        <v>9.1770999492094525</v>
      </c>
      <c r="BQ250" s="5"/>
      <c r="BR250" s="16">
        <f t="shared" si="251"/>
        <v>0</v>
      </c>
      <c r="BS250" s="5">
        <f t="shared" si="252"/>
        <v>0</v>
      </c>
      <c r="BT250" s="5"/>
      <c r="BU250" s="13">
        <f t="shared" si="253"/>
        <v>0</v>
      </c>
      <c r="BV250" s="5">
        <f t="shared" si="254"/>
        <v>0</v>
      </c>
      <c r="BW250" s="5"/>
      <c r="BX250" s="13">
        <f t="shared" si="255"/>
        <v>0</v>
      </c>
      <c r="BY250" s="5"/>
      <c r="BZ250" s="16">
        <f t="shared" si="256"/>
        <v>5.1836343089189642E-2</v>
      </c>
      <c r="CA250" s="16"/>
      <c r="CB250" s="29">
        <f t="shared" si="257"/>
        <v>0</v>
      </c>
      <c r="CC250" s="28">
        <f t="shared" si="258"/>
        <v>0</v>
      </c>
      <c r="CD250" s="28"/>
      <c r="CE250" s="16">
        <f t="shared" si="259"/>
        <v>5.1936343089189645E-2</v>
      </c>
      <c r="CF250" s="31">
        <f t="shared" si="260"/>
        <v>41.074317107810444</v>
      </c>
      <c r="CG250" s="20"/>
      <c r="CH250" s="16">
        <f t="shared" si="261"/>
        <v>5.1936343089189645E-2</v>
      </c>
      <c r="CI250" s="2">
        <f t="shared" si="276"/>
        <v>5.1936343089189645E-2</v>
      </c>
      <c r="CJ250" s="5"/>
      <c r="CK250" s="13">
        <f t="shared" si="262"/>
        <v>0.20010000298023201</v>
      </c>
      <c r="CL250" s="13"/>
      <c r="CM250" s="13">
        <f t="shared" si="277"/>
        <v>0</v>
      </c>
      <c r="CN250" s="5">
        <f t="shared" si="263"/>
        <v>0</v>
      </c>
      <c r="CO250" s="5">
        <f t="shared" si="264"/>
        <v>0</v>
      </c>
      <c r="CP250" s="5"/>
      <c r="CQ250" s="13">
        <f t="shared" si="278"/>
        <v>1.7288392800854997E-2</v>
      </c>
      <c r="CR250" s="5">
        <f t="shared" si="265"/>
        <v>3.795013053846219E-2</v>
      </c>
      <c r="CS250" s="5">
        <f t="shared" si="266"/>
        <v>1.7288392800854997E-2</v>
      </c>
      <c r="CT250" s="5"/>
      <c r="CU250" t="e">
        <f>INDEX(Tilladeligt_underskud,MATCH('Afgrødemodel 1'!$AU$2,Konstanter!$A$75:$A$90,0),MATCH('Afgrødemodel 1'!M246,Konstanter!$B$73:$F$73,0))</f>
        <v>#N/A</v>
      </c>
      <c r="CV250" t="e">
        <f>INDEX(Utilladeligt_underskud,MATCH('Afgrødemodel 1'!$AU$2,Konstanter!$I$75:$I$90,0),MATCH('Afgrødemodel 1'!M246,Konstanter!$J$73:$N$73,0))</f>
        <v>#N/A</v>
      </c>
      <c r="CW250" t="e">
        <f t="shared" si="279"/>
        <v>#N/A</v>
      </c>
      <c r="CX250" t="e">
        <f t="shared" si="280"/>
        <v>#N/A</v>
      </c>
      <c r="CY250" s="8">
        <f t="shared" si="281"/>
        <v>0.97761923527875183</v>
      </c>
      <c r="CZ250" s="8">
        <f t="shared" si="282"/>
        <v>0.97761923527875183</v>
      </c>
      <c r="DA250" s="8">
        <f t="shared" si="283"/>
        <v>0.9569574975411399</v>
      </c>
    </row>
    <row r="251" spans="4:105" x14ac:dyDescent="0.2">
      <c r="D251" s="18">
        <f t="shared" si="284"/>
        <v>43428</v>
      </c>
      <c r="E251" s="18" t="str">
        <f>IF(G251=1,'Ark4'!$C$4,IF(G251=2,'Ark4'!$C$5,IF(G251=3,'Ark4'!$C$6,IF(G251=4,'Ark4'!$C$7,""))))</f>
        <v>Vinterhvede, efterår</v>
      </c>
      <c r="F251" s="8">
        <f t="shared" si="267"/>
        <v>43428</v>
      </c>
      <c r="G251" s="2">
        <f>IF(AND($D251&gt;='Ark4'!$D$4,Vandbalance!$D251&lt;='Ark4'!$E$4),1,IF(AND(Vandbalance!$D251&gt;='Ark4'!$D$5,Vandbalance!$D251&lt;='Ark4'!$E$5),2,IF(AND(Vandbalance!$D251&gt;='Ark4'!$D$6,Vandbalance!$D251&lt;='Ark4'!$E$6),3,IF(AND(Vandbalance!$D251&gt;='Ark4'!$D$7,Vandbalance!$D251&lt;='Ark4'!$E$7),4,""))))</f>
        <v>4</v>
      </c>
      <c r="H251" s="2">
        <f t="shared" si="268"/>
        <v>0.5</v>
      </c>
      <c r="I251" s="2">
        <f>IF(G251=1,VLOOKUP($D251,'Afgrødemodel 1'!$AA$10:$AB$405,2,FALSE),IF(G251=2,VLOOKUP($D251,'Afgrødemodel 2'!$AA$10:$AB$405,2,FALSE),IF(G251=3,VLOOKUP($D251,'Afgrødemodel 3'!$AA$10:$AB$405,2,FALSE),IF(G251=4,VLOOKUP($D251,'Afgrødemodel 4'!$AA$10:$AB$405,2,FALSE),""))))</f>
        <v>0.5</v>
      </c>
      <c r="J251" s="2">
        <f>IF(G251=1,VLOOKUP($D251,'Afgrødemodel 1'!$AH$10:$AJ$405,3,FALSE),IF(G251=2,VLOOKUP($D251,'Afgrødemodel 2'!$AH$10:$AJ$405,3,FALSE),IF(G251=3,VLOOKUP($D251,'Afgrødemodel 3'!$AH$10:$AJ$405,3,FALSE),IF(G251=4,VLOOKUP($D251,'Afgrødemodel 4'!$AH$10:$AJ$405,3,FALSE),0))))</f>
        <v>0</v>
      </c>
      <c r="K251" s="2">
        <f>IF(G251=1,VLOOKUP($D251,'Afgrødemodel 1'!$AQ$10:$AR$405,2,FALSE),IF(G251=2,VLOOKUP($D251,'Afgrødemodel 2'!$AQ$10:$AR$405,2,FALSE),IF(G251=3,VLOOKUP($D251,'Afgrødemodel 3'!$AQ$10:$AR$405,2,FALSE),IF(G251=4,VLOOKUP($D251,'Afgrødemodel 4'!$AQ$10:$AR$405,2,FALSE),0))))</f>
        <v>200</v>
      </c>
      <c r="L251">
        <f>IF('Afgrødemodel 1'!$BB$4=0,300,'Afgrødemodel 1'!$BB$4)</f>
        <v>300</v>
      </c>
      <c r="M251">
        <f>IF(G251=1,MIN('Afgrødemodel 1'!$AW$44,'Afgrødemodel 1'!$AW$48),IF(G251=2,MIN('Afgrødemodel 2'!$AW$44,'Afgrødemodel 2'!$AW$48),IF(G251=3,MIN('Afgrødemodel 3'!$AW$44,'Afgrødemodel 3'!$AW$48),IF(G251=4,MIN('Afgrødemodel 4'!$AW$44,'Afgrødemodel 4'!$AW$48),""))))</f>
        <v>900</v>
      </c>
      <c r="N251" s="13">
        <f t="shared" si="215"/>
        <v>0</v>
      </c>
      <c r="O251" s="5">
        <f t="shared" si="216"/>
        <v>0.23591817005447888</v>
      </c>
      <c r="P251" s="13">
        <f t="shared" si="217"/>
        <v>0.23591817005447888</v>
      </c>
      <c r="Q251" s="13">
        <f t="shared" si="218"/>
        <v>0.23591817005447888</v>
      </c>
      <c r="R251" s="20"/>
      <c r="S251" s="13">
        <f t="shared" si="219"/>
        <v>0</v>
      </c>
      <c r="T251" s="13">
        <f t="shared" si="220"/>
        <v>0.23591817005447888</v>
      </c>
      <c r="U251" s="13">
        <f t="shared" si="221"/>
        <v>0.23591817005447888</v>
      </c>
      <c r="V251" s="5">
        <f t="shared" si="222"/>
        <v>0.23591817005447888</v>
      </c>
      <c r="W251" s="5"/>
      <c r="X251" s="10">
        <f t="shared" si="269"/>
        <v>10</v>
      </c>
      <c r="Y251" s="12">
        <f t="shared" si="223"/>
        <v>9.3179978698677921</v>
      </c>
      <c r="Z251" s="8">
        <f t="shared" si="224"/>
        <v>9.3179978698677921</v>
      </c>
      <c r="AA251" s="13">
        <f t="shared" si="270"/>
        <v>9.2439160399222704</v>
      </c>
      <c r="AB251" s="5">
        <f t="shared" si="225"/>
        <v>9.2439160399222704</v>
      </c>
      <c r="AC251" s="5"/>
      <c r="AD251" s="16">
        <f t="shared" si="226"/>
        <v>0.25</v>
      </c>
      <c r="AE251" s="10">
        <f t="shared" si="271"/>
        <v>0.25</v>
      </c>
      <c r="AF251">
        <f t="shared" si="227"/>
        <v>0.56000000000000005</v>
      </c>
      <c r="AG251" s="13">
        <f t="shared" si="228"/>
        <v>0.22408182845540517</v>
      </c>
      <c r="AH251" s="13"/>
      <c r="AI251" s="14">
        <f t="shared" si="229"/>
        <v>42.000000000000007</v>
      </c>
      <c r="AJ251" s="4">
        <f t="shared" si="230"/>
        <v>42.000000000000007</v>
      </c>
      <c r="AK251" s="4">
        <f t="shared" si="231"/>
        <v>45</v>
      </c>
      <c r="AL251" s="15">
        <f t="shared" si="232"/>
        <v>41.022380764721255</v>
      </c>
      <c r="AM251" s="7">
        <f t="shared" si="233"/>
        <v>41.022380764721255</v>
      </c>
      <c r="AN251" s="7">
        <f t="shared" si="285"/>
        <v>41.022380764721255</v>
      </c>
      <c r="AO251" s="15">
        <f t="shared" si="234"/>
        <v>41.332380764721258</v>
      </c>
      <c r="AP251" s="17">
        <f t="shared" si="235"/>
        <v>41.258298934775738</v>
      </c>
      <c r="AQ251" s="15">
        <f t="shared" si="236"/>
        <v>41.258298934775738</v>
      </c>
      <c r="AR251" s="15">
        <f t="shared" si="237"/>
        <v>41.258298934775738</v>
      </c>
      <c r="AS251" s="15"/>
      <c r="AT251" s="12">
        <f t="shared" si="272"/>
        <v>129.00000000000003</v>
      </c>
      <c r="AU251" s="12">
        <f t="shared" si="238"/>
        <v>129.02066173773764</v>
      </c>
      <c r="AV251" s="12">
        <f t="shared" si="239"/>
        <v>129.02066173773761</v>
      </c>
      <c r="AW251" s="12">
        <f t="shared" si="240"/>
        <v>129.01124916832381</v>
      </c>
      <c r="AX251" s="8"/>
      <c r="AY251" s="13">
        <f>INDEX(Klima!$B$1:$E$520,MATCH(Vandbalance!$F251,Klima!$B$1:$B$520,0),MATCH(Vandbalance!$AY$11,Klima!$B$1:$E$1,0))</f>
        <v>0.56000000000000005</v>
      </c>
      <c r="AZ251" s="13">
        <f t="shared" si="273"/>
        <v>-0.56000000000000005</v>
      </c>
      <c r="BA251" s="13">
        <f t="shared" si="241"/>
        <v>0.31000000000000005</v>
      </c>
      <c r="BC251" s="16">
        <f>INDEX(Klima!$B$1:$E$520,MATCH(Vandbalance!$F251,Klima!$B$1:$B$520,0),MATCH($BC$11,Klima!$B$1:$E$1,0))</f>
        <v>0.10000000149011599</v>
      </c>
      <c r="BD251" s="16"/>
      <c r="BE251" s="16">
        <f t="shared" si="242"/>
        <v>7.4081829945521177E-2</v>
      </c>
      <c r="BF251" s="16">
        <f t="shared" si="243"/>
        <v>2.5918171544594821E-2</v>
      </c>
      <c r="BG251" s="16">
        <f t="shared" si="244"/>
        <v>2.5918171544594821E-2</v>
      </c>
      <c r="BH251" s="16">
        <f t="shared" si="245"/>
        <v>0</v>
      </c>
      <c r="BI251" s="2"/>
      <c r="BJ251" s="16">
        <f t="shared" si="246"/>
        <v>7.4081829945521177E-2</v>
      </c>
      <c r="BK251" s="5">
        <f t="shared" si="274"/>
        <v>9.3284625810886173</v>
      </c>
      <c r="BL251" s="5">
        <f t="shared" si="247"/>
        <v>9.3284625810886173</v>
      </c>
      <c r="BM251" s="5">
        <f t="shared" si="248"/>
        <v>161.03504463259111</v>
      </c>
      <c r="BN251" s="5">
        <f t="shared" si="275"/>
        <v>1.046471122082546E-2</v>
      </c>
      <c r="BO251" s="5">
        <f t="shared" si="249"/>
        <v>170.35304250245889</v>
      </c>
      <c r="BP251" s="5">
        <f t="shared" si="250"/>
        <v>9.3284625810886173</v>
      </c>
      <c r="BQ251" s="5"/>
      <c r="BR251" s="16">
        <f t="shared" si="251"/>
        <v>2.5918171544594821E-2</v>
      </c>
      <c r="BS251" s="5">
        <f t="shared" si="252"/>
        <v>2.5918171544594821E-2</v>
      </c>
      <c r="BT251" s="5"/>
      <c r="BU251" s="13">
        <f t="shared" si="253"/>
        <v>0</v>
      </c>
      <c r="BV251" s="5">
        <f t="shared" si="254"/>
        <v>0</v>
      </c>
      <c r="BW251" s="5"/>
      <c r="BX251" s="13">
        <f t="shared" si="255"/>
        <v>2.5918171544594821E-2</v>
      </c>
      <c r="BY251" s="5"/>
      <c r="BZ251" s="16">
        <f t="shared" si="256"/>
        <v>0</v>
      </c>
      <c r="CA251" s="16"/>
      <c r="CB251" s="29">
        <f t="shared" si="257"/>
        <v>0</v>
      </c>
      <c r="CC251" s="28">
        <f t="shared" si="258"/>
        <v>0.23591817005447888</v>
      </c>
      <c r="CD251" s="28"/>
      <c r="CE251" s="16">
        <f t="shared" si="259"/>
        <v>0</v>
      </c>
      <c r="CF251" s="31">
        <f t="shared" si="260"/>
        <v>41.258298934775738</v>
      </c>
      <c r="CG251" s="20"/>
      <c r="CH251" s="16">
        <f t="shared" si="261"/>
        <v>0</v>
      </c>
      <c r="CI251" s="2">
        <f t="shared" si="276"/>
        <v>0</v>
      </c>
      <c r="CJ251" s="5"/>
      <c r="CK251" s="13">
        <f t="shared" si="262"/>
        <v>0.10000000149011599</v>
      </c>
      <c r="CL251" s="13"/>
      <c r="CM251" s="13">
        <f t="shared" si="277"/>
        <v>0</v>
      </c>
      <c r="CN251" s="5">
        <f t="shared" si="263"/>
        <v>0</v>
      </c>
      <c r="CO251" s="5">
        <f t="shared" si="264"/>
        <v>0</v>
      </c>
      <c r="CP251" s="5"/>
      <c r="CQ251" s="13">
        <f t="shared" si="278"/>
        <v>9.4125694137880411E-3</v>
      </c>
      <c r="CR251" s="5">
        <f t="shared" si="265"/>
        <v>2.0661737737583508E-2</v>
      </c>
      <c r="CS251" s="5">
        <f t="shared" si="266"/>
        <v>9.4125694137880411E-3</v>
      </c>
      <c r="CT251" s="5"/>
      <c r="CU251" t="e">
        <f>INDEX(Tilladeligt_underskud,MATCH('Afgrødemodel 1'!$AU$2,Konstanter!$A$75:$A$90,0),MATCH('Afgrødemodel 1'!M247,Konstanter!$B$73:$F$73,0))</f>
        <v>#N/A</v>
      </c>
      <c r="CV251" t="e">
        <f>INDEX(Utilladeligt_underskud,MATCH('Afgrødemodel 1'!$AU$2,Konstanter!$I$75:$I$90,0),MATCH('Afgrødemodel 1'!M247,Konstanter!$J$73:$N$73,0))</f>
        <v>#N/A</v>
      </c>
      <c r="CW251" t="e">
        <f t="shared" si="279"/>
        <v>#N/A</v>
      </c>
      <c r="CX251" t="e">
        <f t="shared" si="280"/>
        <v>#N/A</v>
      </c>
      <c r="CY251" s="8">
        <f t="shared" si="281"/>
        <v>0.74170106522426948</v>
      </c>
      <c r="CZ251" s="8">
        <f t="shared" si="282"/>
        <v>0.74170106522424817</v>
      </c>
      <c r="DA251" s="8">
        <f t="shared" si="283"/>
        <v>0.73045189690046186</v>
      </c>
    </row>
    <row r="252" spans="4:105" x14ac:dyDescent="0.2">
      <c r="D252" s="18">
        <f t="shared" si="284"/>
        <v>43429</v>
      </c>
      <c r="E252" s="18" t="str">
        <f>IF(G252=1,'Ark4'!$C$4,IF(G252=2,'Ark4'!$C$5,IF(G252=3,'Ark4'!$C$6,IF(G252=4,'Ark4'!$C$7,""))))</f>
        <v>Vinterhvede, efterår</v>
      </c>
      <c r="F252" s="8">
        <f t="shared" si="267"/>
        <v>43429</v>
      </c>
      <c r="G252" s="2">
        <f>IF(AND($D252&gt;='Ark4'!$D$4,Vandbalance!$D252&lt;='Ark4'!$E$4),1,IF(AND(Vandbalance!$D252&gt;='Ark4'!$D$5,Vandbalance!$D252&lt;='Ark4'!$E$5),2,IF(AND(Vandbalance!$D252&gt;='Ark4'!$D$6,Vandbalance!$D252&lt;='Ark4'!$E$6),3,IF(AND(Vandbalance!$D252&gt;='Ark4'!$D$7,Vandbalance!$D252&lt;='Ark4'!$E$7),4,""))))</f>
        <v>4</v>
      </c>
      <c r="H252" s="2">
        <f t="shared" si="268"/>
        <v>0.5</v>
      </c>
      <c r="I252" s="2">
        <f>IF(G252=1,VLOOKUP($D252,'Afgrødemodel 1'!$AA$10:$AB$405,2,FALSE),IF(G252=2,VLOOKUP($D252,'Afgrødemodel 2'!$AA$10:$AB$405,2,FALSE),IF(G252=3,VLOOKUP($D252,'Afgrødemodel 3'!$AA$10:$AB$405,2,FALSE),IF(G252=4,VLOOKUP($D252,'Afgrødemodel 4'!$AA$10:$AB$405,2,FALSE),""))))</f>
        <v>0.5</v>
      </c>
      <c r="J252" s="2">
        <f>IF(G252=1,VLOOKUP($D252,'Afgrødemodel 1'!$AH$10:$AJ$405,3,FALSE),IF(G252=2,VLOOKUP($D252,'Afgrødemodel 2'!$AH$10:$AJ$405,3,FALSE),IF(G252=3,VLOOKUP($D252,'Afgrødemodel 3'!$AH$10:$AJ$405,3,FALSE),IF(G252=4,VLOOKUP($D252,'Afgrødemodel 4'!$AH$10:$AJ$405,3,FALSE),0))))</f>
        <v>0</v>
      </c>
      <c r="K252" s="2">
        <f>IF(G252=1,VLOOKUP($D252,'Afgrødemodel 1'!$AQ$10:$AR$405,2,FALSE),IF(G252=2,VLOOKUP($D252,'Afgrødemodel 2'!$AQ$10:$AR$405,2,FALSE),IF(G252=3,VLOOKUP($D252,'Afgrødemodel 3'!$AQ$10:$AR$405,2,FALSE),IF(G252=4,VLOOKUP($D252,'Afgrødemodel 4'!$AQ$10:$AR$405,2,FALSE),0))))</f>
        <v>200</v>
      </c>
      <c r="L252">
        <f>IF('Afgrødemodel 1'!$BB$4=0,300,'Afgrødemodel 1'!$BB$4)</f>
        <v>300</v>
      </c>
      <c r="M252">
        <f>IF(G252=1,MIN('Afgrødemodel 1'!$AW$44,'Afgrødemodel 1'!$AW$48),IF(G252=2,MIN('Afgrødemodel 2'!$AW$44,'Afgrødemodel 2'!$AW$48),IF(G252=3,MIN('Afgrødemodel 3'!$AW$44,'Afgrødemodel 3'!$AW$48),IF(G252=4,MIN('Afgrødemodel 4'!$AW$44,'Afgrødemodel 4'!$AW$48),""))))</f>
        <v>900</v>
      </c>
      <c r="N252" s="13">
        <f t="shared" si="215"/>
        <v>0.23591817005447888</v>
      </c>
      <c r="O252" s="5">
        <f t="shared" si="216"/>
        <v>1.6187392372851297</v>
      </c>
      <c r="P252" s="13">
        <f t="shared" si="217"/>
        <v>1.8546574073396085</v>
      </c>
      <c r="Q252" s="13">
        <f t="shared" si="218"/>
        <v>1.8546574073396085</v>
      </c>
      <c r="R252" s="20"/>
      <c r="S252" s="13">
        <f t="shared" si="219"/>
        <v>0.23591817005447888</v>
      </c>
      <c r="T252" s="13">
        <f t="shared" si="220"/>
        <v>1.8546574073396085</v>
      </c>
      <c r="U252" s="13">
        <f t="shared" si="221"/>
        <v>1.8546574073396085</v>
      </c>
      <c r="V252" s="5">
        <f t="shared" si="222"/>
        <v>1.8546574073396085</v>
      </c>
      <c r="W252" s="5"/>
      <c r="X252" s="10">
        <f t="shared" si="269"/>
        <v>10</v>
      </c>
      <c r="Y252" s="12">
        <f t="shared" si="223"/>
        <v>10</v>
      </c>
      <c r="Z252" s="8">
        <f t="shared" si="224"/>
        <v>10.977997868377676</v>
      </c>
      <c r="AA252" s="13">
        <f t="shared" si="270"/>
        <v>9.8846574088297245</v>
      </c>
      <c r="AB252" s="5">
        <f t="shared" si="225"/>
        <v>9.8846574088297245</v>
      </c>
      <c r="AC252" s="5"/>
      <c r="AD252" s="16">
        <f t="shared" si="226"/>
        <v>0.25</v>
      </c>
      <c r="AE252" s="10">
        <f t="shared" si="271"/>
        <v>0.25</v>
      </c>
      <c r="AF252">
        <f t="shared" si="227"/>
        <v>1.9840818284554051</v>
      </c>
      <c r="AG252" s="13">
        <f t="shared" si="228"/>
        <v>0.20964639282604541</v>
      </c>
      <c r="AH252" s="13"/>
      <c r="AI252" s="14">
        <f t="shared" si="229"/>
        <v>42.000000000000007</v>
      </c>
      <c r="AJ252" s="4">
        <f t="shared" si="230"/>
        <v>42.000000000000007</v>
      </c>
      <c r="AK252" s="4">
        <f t="shared" si="231"/>
        <v>45</v>
      </c>
      <c r="AL252" s="15">
        <f t="shared" si="232"/>
        <v>41.258298934775738</v>
      </c>
      <c r="AM252" s="7">
        <f t="shared" si="233"/>
        <v>41.258298934775738</v>
      </c>
      <c r="AN252" s="7">
        <f t="shared" si="285"/>
        <v>41.258298934775738</v>
      </c>
      <c r="AO252" s="15">
        <f t="shared" si="234"/>
        <v>42.992380763231139</v>
      </c>
      <c r="AP252" s="17">
        <f t="shared" si="235"/>
        <v>42.877038172060864</v>
      </c>
      <c r="AQ252" s="15">
        <f t="shared" si="236"/>
        <v>42.877038172060864</v>
      </c>
      <c r="AR252" s="15">
        <f t="shared" si="237"/>
        <v>42.136428160098362</v>
      </c>
      <c r="AS252" s="15"/>
      <c r="AT252" s="12">
        <f t="shared" si="272"/>
        <v>129.00000000000003</v>
      </c>
      <c r="AU252" s="12">
        <f t="shared" si="238"/>
        <v>129.01124916832381</v>
      </c>
      <c r="AV252" s="12">
        <f t="shared" si="239"/>
        <v>129.01124916832384</v>
      </c>
      <c r="AW252" s="12">
        <f t="shared" si="240"/>
        <v>129.40934555371146</v>
      </c>
      <c r="AX252" s="8"/>
      <c r="AY252" s="13">
        <f>INDEX(Klima!$B$1:$E$520,MATCH(Vandbalance!$F252,Klima!$B$1:$B$520,0),MATCH(Vandbalance!$AY$11,Klima!$B$1:$E$1,0))</f>
        <v>1.76</v>
      </c>
      <c r="AZ252" s="13">
        <f t="shared" si="273"/>
        <v>-1.76</v>
      </c>
      <c r="BA252" s="13">
        <f t="shared" si="241"/>
        <v>1.7340818284554051</v>
      </c>
      <c r="BC252" s="16">
        <f>INDEX(Klima!$B$1:$E$520,MATCH(Vandbalance!$F252,Klima!$B$1:$B$520,0),MATCH($BC$11,Klima!$B$1:$E$1,0))</f>
        <v>0.15569619834423001</v>
      </c>
      <c r="BD252" s="16"/>
      <c r="BE252" s="16">
        <f t="shared" si="242"/>
        <v>0.11534259117027543</v>
      </c>
      <c r="BF252" s="16">
        <f t="shared" si="243"/>
        <v>4.035360717395458E-2</v>
      </c>
      <c r="BG252" s="16">
        <f t="shared" si="244"/>
        <v>4.035360717395458E-2</v>
      </c>
      <c r="BH252" s="16">
        <f t="shared" si="245"/>
        <v>0</v>
      </c>
      <c r="BI252" s="2"/>
      <c r="BJ252" s="16">
        <f t="shared" si="246"/>
        <v>0.11534259117027543</v>
      </c>
      <c r="BK252" s="5">
        <f t="shared" si="274"/>
        <v>10.016391156539733</v>
      </c>
      <c r="BL252" s="5">
        <f t="shared" si="247"/>
        <v>10.016391156539733</v>
      </c>
      <c r="BM252" s="5">
        <f t="shared" si="248"/>
        <v>162.00362993155494</v>
      </c>
      <c r="BN252" s="5">
        <f t="shared" si="275"/>
        <v>1.6391156539733276E-2</v>
      </c>
      <c r="BO252" s="5">
        <f t="shared" si="249"/>
        <v>172.00362993155494</v>
      </c>
      <c r="BP252" s="5">
        <f t="shared" si="250"/>
        <v>10.016391156539733</v>
      </c>
      <c r="BQ252" s="5"/>
      <c r="BR252" s="16">
        <f t="shared" si="251"/>
        <v>4.035360717395458E-2</v>
      </c>
      <c r="BS252" s="5">
        <f t="shared" si="252"/>
        <v>4.035360717395458E-2</v>
      </c>
      <c r="BT252" s="5"/>
      <c r="BU252" s="13">
        <f t="shared" si="253"/>
        <v>0</v>
      </c>
      <c r="BV252" s="5">
        <f t="shared" si="254"/>
        <v>0</v>
      </c>
      <c r="BW252" s="5"/>
      <c r="BX252" s="13">
        <f t="shared" si="255"/>
        <v>4.035360717395458E-2</v>
      </c>
      <c r="BY252" s="5"/>
      <c r="BZ252" s="16">
        <f t="shared" si="256"/>
        <v>0</v>
      </c>
      <c r="CA252" s="16"/>
      <c r="CB252" s="29">
        <f t="shared" si="257"/>
        <v>0</v>
      </c>
      <c r="CC252" s="28">
        <f t="shared" si="258"/>
        <v>1.8546574073396085</v>
      </c>
      <c r="CD252" s="28"/>
      <c r="CE252" s="16">
        <f t="shared" si="259"/>
        <v>0</v>
      </c>
      <c r="CF252" s="31">
        <f t="shared" si="260"/>
        <v>42.000000000000007</v>
      </c>
      <c r="CG252" s="20"/>
      <c r="CH252" s="16">
        <f t="shared" si="261"/>
        <v>0</v>
      </c>
      <c r="CI252" s="2">
        <f t="shared" si="276"/>
        <v>0</v>
      </c>
      <c r="CJ252" s="5"/>
      <c r="CK252" s="13">
        <f t="shared" si="262"/>
        <v>0.15569619834423001</v>
      </c>
      <c r="CL252" s="13"/>
      <c r="CM252" s="13">
        <f t="shared" si="277"/>
        <v>0.74061001196250131</v>
      </c>
      <c r="CN252" s="5">
        <f t="shared" si="263"/>
        <v>0.87703817206085688</v>
      </c>
      <c r="CO252" s="5">
        <f t="shared" si="264"/>
        <v>0.74061001196250131</v>
      </c>
      <c r="CP252" s="5"/>
      <c r="CQ252" s="13">
        <f t="shared" si="278"/>
        <v>0.34251362657487772</v>
      </c>
      <c r="CR252" s="5">
        <f t="shared" si="265"/>
        <v>0.75185918028631704</v>
      </c>
      <c r="CS252" s="5">
        <f t="shared" si="266"/>
        <v>0.34251362657487772</v>
      </c>
      <c r="CT252" s="5"/>
      <c r="CU252" t="e">
        <f>INDEX(Tilladeligt_underskud,MATCH('Afgrødemodel 1'!$AU$2,Konstanter!$A$75:$A$90,0),MATCH('Afgrødemodel 1'!M248,Konstanter!$B$73:$F$73,0))</f>
        <v>#N/A</v>
      </c>
      <c r="CV252" t="e">
        <f>INDEX(Utilladeligt_underskud,MATCH('Afgrødemodel 1'!$AU$2,Konstanter!$I$75:$I$90,0),MATCH('Afgrødemodel 1'!M248,Konstanter!$J$73:$N$73,0))</f>
        <v>#N/A</v>
      </c>
      <c r="CW252" t="e">
        <f t="shared" si="279"/>
        <v>#N/A</v>
      </c>
      <c r="CX252" t="e">
        <f t="shared" si="280"/>
        <v>#N/A</v>
      </c>
      <c r="CY252" s="8">
        <f t="shared" si="281"/>
        <v>-0.13642816009835457</v>
      </c>
      <c r="CZ252" s="8">
        <f t="shared" si="282"/>
        <v>0</v>
      </c>
      <c r="DA252" s="8">
        <f t="shared" si="283"/>
        <v>-0.54577371380977979</v>
      </c>
    </row>
    <row r="253" spans="4:105" x14ac:dyDescent="0.2">
      <c r="D253" s="18">
        <f t="shared" si="284"/>
        <v>43430</v>
      </c>
      <c r="E253" s="18" t="str">
        <f>IF(G253=1,'Ark4'!$C$4,IF(G253=2,'Ark4'!$C$5,IF(G253=3,'Ark4'!$C$6,IF(G253=4,'Ark4'!$C$7,""))))</f>
        <v>Vinterhvede, efterår</v>
      </c>
      <c r="F253" s="8">
        <f t="shared" si="267"/>
        <v>43430</v>
      </c>
      <c r="G253" s="2">
        <f>IF(AND($D253&gt;='Ark4'!$D$4,Vandbalance!$D253&lt;='Ark4'!$E$4),1,IF(AND(Vandbalance!$D253&gt;='Ark4'!$D$5,Vandbalance!$D253&lt;='Ark4'!$E$5),2,IF(AND(Vandbalance!$D253&gt;='Ark4'!$D$6,Vandbalance!$D253&lt;='Ark4'!$E$6),3,IF(AND(Vandbalance!$D253&gt;='Ark4'!$D$7,Vandbalance!$D253&lt;='Ark4'!$E$7),4,""))))</f>
        <v>4</v>
      </c>
      <c r="H253" s="2">
        <f t="shared" si="268"/>
        <v>0.5</v>
      </c>
      <c r="I253" s="2">
        <f>IF(G253=1,VLOOKUP($D253,'Afgrødemodel 1'!$AA$10:$AB$405,2,FALSE),IF(G253=2,VLOOKUP($D253,'Afgrødemodel 2'!$AA$10:$AB$405,2,FALSE),IF(G253=3,VLOOKUP($D253,'Afgrødemodel 3'!$AA$10:$AB$405,2,FALSE),IF(G253=4,VLOOKUP($D253,'Afgrødemodel 4'!$AA$10:$AB$405,2,FALSE),""))))</f>
        <v>0.5</v>
      </c>
      <c r="J253" s="2">
        <f>IF(G253=1,VLOOKUP($D253,'Afgrødemodel 1'!$AH$10:$AJ$405,3,FALSE),IF(G253=2,VLOOKUP($D253,'Afgrødemodel 2'!$AH$10:$AJ$405,3,FALSE),IF(G253=3,VLOOKUP($D253,'Afgrødemodel 3'!$AH$10:$AJ$405,3,FALSE),IF(G253=4,VLOOKUP($D253,'Afgrødemodel 4'!$AH$10:$AJ$405,3,FALSE),0))))</f>
        <v>0</v>
      </c>
      <c r="K253" s="2">
        <f>IF(G253=1,VLOOKUP($D253,'Afgrødemodel 1'!$AQ$10:$AR$405,2,FALSE),IF(G253=2,VLOOKUP($D253,'Afgrødemodel 2'!$AQ$10:$AR$405,2,FALSE),IF(G253=3,VLOOKUP($D253,'Afgrødemodel 3'!$AQ$10:$AR$405,2,FALSE),IF(G253=4,VLOOKUP($D253,'Afgrødemodel 4'!$AQ$10:$AR$405,2,FALSE),0))))</f>
        <v>200</v>
      </c>
      <c r="L253">
        <f>IF('Afgrødemodel 1'!$BB$4=0,300,'Afgrødemodel 1'!$BB$4)</f>
        <v>300</v>
      </c>
      <c r="M253">
        <f>IF(G253=1,MIN('Afgrødemodel 1'!$AW$44,'Afgrødemodel 1'!$AW$48),IF(G253=2,MIN('Afgrødemodel 2'!$AW$44,'Afgrødemodel 2'!$AW$48),IF(G253=3,MIN('Afgrødemodel 3'!$AW$44,'Afgrødemodel 3'!$AW$48),IF(G253=4,MIN('Afgrødemodel 4'!$AW$44,'Afgrødemodel 4'!$AW$48),""))))</f>
        <v>900</v>
      </c>
      <c r="N253" s="13">
        <f t="shared" si="215"/>
        <v>1.8546574073396085</v>
      </c>
      <c r="O253" s="5">
        <f t="shared" si="216"/>
        <v>0</v>
      </c>
      <c r="P253" s="13">
        <f t="shared" si="217"/>
        <v>1.8546574073396085</v>
      </c>
      <c r="Q253" s="13">
        <f t="shared" si="218"/>
        <v>1.8546574073396085</v>
      </c>
      <c r="R253" s="20"/>
      <c r="S253" s="13">
        <f t="shared" si="219"/>
        <v>1.8546574073396085</v>
      </c>
      <c r="T253" s="13">
        <f t="shared" si="220"/>
        <v>1.7805755773940872</v>
      </c>
      <c r="U253" s="13">
        <f t="shared" si="221"/>
        <v>1.7805755773940872</v>
      </c>
      <c r="V253" s="5">
        <f t="shared" si="222"/>
        <v>1.7805755773940872</v>
      </c>
      <c r="W253" s="5"/>
      <c r="X253" s="10">
        <f t="shared" si="269"/>
        <v>10</v>
      </c>
      <c r="Y253" s="12">
        <f t="shared" si="223"/>
        <v>9.8846574088297245</v>
      </c>
      <c r="Z253" s="8">
        <f t="shared" si="224"/>
        <v>9.8846574088297245</v>
      </c>
      <c r="AA253" s="13">
        <f t="shared" si="270"/>
        <v>9.8105755788842028</v>
      </c>
      <c r="AB253" s="5">
        <f t="shared" si="225"/>
        <v>9.8105755788842028</v>
      </c>
      <c r="AC253" s="5"/>
      <c r="AD253" s="16">
        <f t="shared" si="226"/>
        <v>0.25</v>
      </c>
      <c r="AE253" s="10">
        <f t="shared" si="271"/>
        <v>0.20964639282604541</v>
      </c>
      <c r="AF253">
        <f t="shared" si="227"/>
        <v>0.20964639282604541</v>
      </c>
      <c r="AG253" s="13">
        <f t="shared" si="228"/>
        <v>0.18372822128145058</v>
      </c>
      <c r="AH253" s="13"/>
      <c r="AI253" s="14">
        <f t="shared" si="229"/>
        <v>42.000000000000007</v>
      </c>
      <c r="AJ253" s="4">
        <f t="shared" si="230"/>
        <v>42.000000000000007</v>
      </c>
      <c r="AK253" s="4">
        <f t="shared" si="231"/>
        <v>45</v>
      </c>
      <c r="AL253" s="15">
        <f t="shared" si="232"/>
        <v>42.136428160098362</v>
      </c>
      <c r="AM253" s="7">
        <f t="shared" si="233"/>
        <v>42.136428160098362</v>
      </c>
      <c r="AN253" s="7">
        <f t="shared" si="285"/>
        <v>42.136428160098362</v>
      </c>
      <c r="AO253" s="15">
        <f t="shared" si="234"/>
        <v>42.136428160098362</v>
      </c>
      <c r="AP253" s="17">
        <f t="shared" si="235"/>
        <v>42.062346330152842</v>
      </c>
      <c r="AQ253" s="15">
        <f t="shared" si="236"/>
        <v>42.062346330152842</v>
      </c>
      <c r="AR253" s="15">
        <f t="shared" si="237"/>
        <v>42.00969831802378</v>
      </c>
      <c r="AS253" s="15"/>
      <c r="AT253" s="12">
        <f t="shared" si="272"/>
        <v>129.00000000000003</v>
      </c>
      <c r="AU253" s="12">
        <f t="shared" si="238"/>
        <v>129.40934555371146</v>
      </c>
      <c r="AV253" s="12">
        <f t="shared" si="239"/>
        <v>129.40934555371146</v>
      </c>
      <c r="AW253" s="12">
        <f t="shared" si="240"/>
        <v>129.25152983029096</v>
      </c>
      <c r="AX253" s="8"/>
      <c r="AY253" s="13">
        <f>INDEX(Klima!$B$1:$E$520,MATCH(Vandbalance!$F253,Klima!$B$1:$B$520,0),MATCH(Vandbalance!$AY$11,Klima!$B$1:$E$1,0))</f>
        <v>0</v>
      </c>
      <c r="AZ253" s="13">
        <f t="shared" si="273"/>
        <v>0</v>
      </c>
      <c r="BA253" s="13">
        <f t="shared" si="241"/>
        <v>0</v>
      </c>
      <c r="BC253" s="16">
        <f>INDEX(Klima!$B$1:$E$520,MATCH(Vandbalance!$F253,Klima!$B$1:$B$520,0),MATCH($BC$11,Klima!$B$1:$E$1,0))</f>
        <v>0.10000000149011599</v>
      </c>
      <c r="BD253" s="16"/>
      <c r="BE253" s="16">
        <f t="shared" si="242"/>
        <v>7.4081829945521177E-2</v>
      </c>
      <c r="BF253" s="16">
        <f t="shared" si="243"/>
        <v>2.5918171544594821E-2</v>
      </c>
      <c r="BG253" s="16">
        <f t="shared" si="244"/>
        <v>2.5918171544594821E-2</v>
      </c>
      <c r="BH253" s="16">
        <f t="shared" si="245"/>
        <v>0</v>
      </c>
      <c r="BI253" s="2"/>
      <c r="BJ253" s="16">
        <f t="shared" si="246"/>
        <v>7.4081829945521177E-2</v>
      </c>
      <c r="BK253" s="5">
        <f t="shared" si="274"/>
        <v>9.8951628047305213</v>
      </c>
      <c r="BL253" s="5">
        <f t="shared" si="247"/>
        <v>9.8951628047305213</v>
      </c>
      <c r="BM253" s="5">
        <f t="shared" si="248"/>
        <v>161.66111630498008</v>
      </c>
      <c r="BN253" s="5">
        <f t="shared" si="275"/>
        <v>1.0505395900797063E-2</v>
      </c>
      <c r="BO253" s="5">
        <f t="shared" si="249"/>
        <v>171.54577371380981</v>
      </c>
      <c r="BP253" s="5">
        <f t="shared" si="250"/>
        <v>9.8951628047305213</v>
      </c>
      <c r="BQ253" s="5"/>
      <c r="BR253" s="16">
        <f t="shared" si="251"/>
        <v>2.5918171544594821E-2</v>
      </c>
      <c r="BS253" s="5">
        <f t="shared" si="252"/>
        <v>2.5918171544594821E-2</v>
      </c>
      <c r="BT253" s="5"/>
      <c r="BU253" s="13">
        <f t="shared" si="253"/>
        <v>0</v>
      </c>
      <c r="BV253" s="5">
        <f t="shared" si="254"/>
        <v>0</v>
      </c>
      <c r="BW253" s="5"/>
      <c r="BX253" s="13">
        <f t="shared" si="255"/>
        <v>2.5918171544594821E-2</v>
      </c>
      <c r="BY253" s="5"/>
      <c r="BZ253" s="16">
        <f t="shared" si="256"/>
        <v>0</v>
      </c>
      <c r="CA253" s="16"/>
      <c r="CB253" s="29">
        <f t="shared" si="257"/>
        <v>0</v>
      </c>
      <c r="CC253" s="28">
        <f t="shared" si="258"/>
        <v>1.7805755773940872</v>
      </c>
      <c r="CD253" s="28"/>
      <c r="CE253" s="16">
        <f t="shared" si="259"/>
        <v>0</v>
      </c>
      <c r="CF253" s="31">
        <f t="shared" si="260"/>
        <v>42.000000000000007</v>
      </c>
      <c r="CG253" s="20"/>
      <c r="CH253" s="16">
        <f t="shared" si="261"/>
        <v>0</v>
      </c>
      <c r="CI253" s="2">
        <f t="shared" si="276"/>
        <v>0</v>
      </c>
      <c r="CJ253" s="5"/>
      <c r="CK253" s="13">
        <f t="shared" si="262"/>
        <v>0.10000000149011599</v>
      </c>
      <c r="CL253" s="13"/>
      <c r="CM253" s="13">
        <f t="shared" si="277"/>
        <v>5.2648012129060354E-2</v>
      </c>
      <c r="CN253" s="5">
        <f t="shared" si="263"/>
        <v>6.2346330152834639E-2</v>
      </c>
      <c r="CO253" s="5">
        <f t="shared" si="264"/>
        <v>5.2648012129060354E-2</v>
      </c>
      <c r="CP253" s="5"/>
      <c r="CQ253" s="13">
        <f t="shared" si="278"/>
        <v>0.21046373554955516</v>
      </c>
      <c r="CR253" s="5">
        <f t="shared" si="265"/>
        <v>0.46199356584048701</v>
      </c>
      <c r="CS253" s="5">
        <f t="shared" si="266"/>
        <v>0.21046373554955516</v>
      </c>
      <c r="CT253" s="5"/>
      <c r="CU253" t="e">
        <f>INDEX(Tilladeligt_underskud,MATCH('Afgrødemodel 1'!$AU$2,Konstanter!$A$75:$A$90,0),MATCH('Afgrødemodel 1'!M249,Konstanter!$B$73:$F$73,0))</f>
        <v>#N/A</v>
      </c>
      <c r="CV253" t="e">
        <f>INDEX(Utilladeligt_underskud,MATCH('Afgrødemodel 1'!$AU$2,Konstanter!$I$75:$I$90,0),MATCH('Afgrødemodel 1'!M249,Konstanter!$J$73:$N$73,0))</f>
        <v>#N/A</v>
      </c>
      <c r="CW253" t="e">
        <f t="shared" si="279"/>
        <v>#N/A</v>
      </c>
      <c r="CX253" t="e">
        <f t="shared" si="280"/>
        <v>#N/A</v>
      </c>
      <c r="CY253" s="8">
        <f t="shared" si="281"/>
        <v>-9.6983180237728561E-3</v>
      </c>
      <c r="CZ253" s="8">
        <f t="shared" si="282"/>
        <v>0</v>
      </c>
      <c r="DA253" s="8">
        <f t="shared" si="283"/>
        <v>-0.26122814831470009</v>
      </c>
    </row>
    <row r="254" spans="4:105" x14ac:dyDescent="0.2">
      <c r="D254" s="18">
        <f t="shared" si="284"/>
        <v>43431</v>
      </c>
      <c r="E254" s="18" t="str">
        <f>IF(G254=1,'Ark4'!$C$4,IF(G254=2,'Ark4'!$C$5,IF(G254=3,'Ark4'!$C$6,IF(G254=4,'Ark4'!$C$7,""))))</f>
        <v>Vinterhvede, efterår</v>
      </c>
      <c r="F254" s="8">
        <f t="shared" si="267"/>
        <v>43431</v>
      </c>
      <c r="G254" s="2">
        <f>IF(AND($D254&gt;='Ark4'!$D$4,Vandbalance!$D254&lt;='Ark4'!$E$4),1,IF(AND(Vandbalance!$D254&gt;='Ark4'!$D$5,Vandbalance!$D254&lt;='Ark4'!$E$5),2,IF(AND(Vandbalance!$D254&gt;='Ark4'!$D$6,Vandbalance!$D254&lt;='Ark4'!$E$6),3,IF(AND(Vandbalance!$D254&gt;='Ark4'!$D$7,Vandbalance!$D254&lt;='Ark4'!$E$7),4,""))))</f>
        <v>4</v>
      </c>
      <c r="H254" s="2">
        <f t="shared" si="268"/>
        <v>0.5</v>
      </c>
      <c r="I254" s="2">
        <f>IF(G254=1,VLOOKUP($D254,'Afgrødemodel 1'!$AA$10:$AB$405,2,FALSE),IF(G254=2,VLOOKUP($D254,'Afgrødemodel 2'!$AA$10:$AB$405,2,FALSE),IF(G254=3,VLOOKUP($D254,'Afgrødemodel 3'!$AA$10:$AB$405,2,FALSE),IF(G254=4,VLOOKUP($D254,'Afgrødemodel 4'!$AA$10:$AB$405,2,FALSE),""))))</f>
        <v>0.5</v>
      </c>
      <c r="J254" s="2">
        <f>IF(G254=1,VLOOKUP($D254,'Afgrødemodel 1'!$AH$10:$AJ$405,3,FALSE),IF(G254=2,VLOOKUP($D254,'Afgrødemodel 2'!$AH$10:$AJ$405,3,FALSE),IF(G254=3,VLOOKUP($D254,'Afgrødemodel 3'!$AH$10:$AJ$405,3,FALSE),IF(G254=4,VLOOKUP($D254,'Afgrødemodel 4'!$AH$10:$AJ$405,3,FALSE),0))))</f>
        <v>0</v>
      </c>
      <c r="K254" s="2">
        <f>IF(G254=1,VLOOKUP($D254,'Afgrødemodel 1'!$AQ$10:$AR$405,2,FALSE),IF(G254=2,VLOOKUP($D254,'Afgrødemodel 2'!$AQ$10:$AR$405,2,FALSE),IF(G254=3,VLOOKUP($D254,'Afgrødemodel 3'!$AQ$10:$AR$405,2,FALSE),IF(G254=4,VLOOKUP($D254,'Afgrødemodel 4'!$AQ$10:$AR$405,2,FALSE),0))))</f>
        <v>200</v>
      </c>
      <c r="L254">
        <f>IF('Afgrødemodel 1'!$BB$4=0,300,'Afgrødemodel 1'!$BB$4)</f>
        <v>300</v>
      </c>
      <c r="M254">
        <f>IF(G254=1,MIN('Afgrødemodel 1'!$AW$44,'Afgrødemodel 1'!$AW$48),IF(G254=2,MIN('Afgrødemodel 2'!$AW$44,'Afgrødemodel 2'!$AW$48),IF(G254=3,MIN('Afgrødemodel 3'!$AW$44,'Afgrødemodel 3'!$AW$48),IF(G254=4,MIN('Afgrødemodel 4'!$AW$44,'Afgrødemodel 4'!$AW$48),""))))</f>
        <v>900</v>
      </c>
      <c r="N254" s="13">
        <f t="shared" si="215"/>
        <v>1.8546574073396085</v>
      </c>
      <c r="O254" s="5">
        <f t="shared" si="216"/>
        <v>0</v>
      </c>
      <c r="P254" s="13">
        <f t="shared" si="217"/>
        <v>1.8546574073396085</v>
      </c>
      <c r="Q254" s="13">
        <f t="shared" si="218"/>
        <v>1.8546574073396085</v>
      </c>
      <c r="R254" s="20"/>
      <c r="S254" s="13">
        <f t="shared" si="219"/>
        <v>1.7805755773940872</v>
      </c>
      <c r="T254" s="13">
        <f t="shared" si="220"/>
        <v>1.6539800518461081</v>
      </c>
      <c r="U254" s="13">
        <f t="shared" si="221"/>
        <v>1.6539800518461081</v>
      </c>
      <c r="V254" s="5">
        <f t="shared" si="222"/>
        <v>1.6539800518461081</v>
      </c>
      <c r="W254" s="5"/>
      <c r="X254" s="10">
        <f t="shared" si="269"/>
        <v>10</v>
      </c>
      <c r="Y254" s="12">
        <f t="shared" si="223"/>
        <v>9.8105755788842028</v>
      </c>
      <c r="Z254" s="8">
        <f t="shared" si="224"/>
        <v>9.8105755788842028</v>
      </c>
      <c r="AA254" s="13">
        <f t="shared" si="270"/>
        <v>9.6839800533362244</v>
      </c>
      <c r="AB254" s="5">
        <f t="shared" si="225"/>
        <v>9.6839800533362244</v>
      </c>
      <c r="AC254" s="5"/>
      <c r="AD254" s="16">
        <f t="shared" si="226"/>
        <v>0.25</v>
      </c>
      <c r="AE254" s="10">
        <f t="shared" si="271"/>
        <v>0.18372822128145058</v>
      </c>
      <c r="AF254">
        <f t="shared" si="227"/>
        <v>0.18372822128145058</v>
      </c>
      <c r="AG254" s="13">
        <f t="shared" si="228"/>
        <v>0.13943767729322082</v>
      </c>
      <c r="AH254" s="13"/>
      <c r="AI254" s="14">
        <f t="shared" si="229"/>
        <v>42.000000000000007</v>
      </c>
      <c r="AJ254" s="4">
        <f t="shared" si="230"/>
        <v>42.000000000000007</v>
      </c>
      <c r="AK254" s="4">
        <f t="shared" si="231"/>
        <v>45</v>
      </c>
      <c r="AL254" s="15">
        <f t="shared" si="232"/>
        <v>42.00969831802378</v>
      </c>
      <c r="AM254" s="7">
        <f t="shared" si="233"/>
        <v>42.00969831802378</v>
      </c>
      <c r="AN254" s="7">
        <f t="shared" si="285"/>
        <v>42.00969831802378</v>
      </c>
      <c r="AO254" s="15">
        <f t="shared" si="234"/>
        <v>42.00969831802378</v>
      </c>
      <c r="AP254" s="17">
        <f t="shared" si="235"/>
        <v>41.883102792475803</v>
      </c>
      <c r="AQ254" s="15">
        <f t="shared" si="236"/>
        <v>41.883102792475803</v>
      </c>
      <c r="AR254" s="15">
        <f t="shared" si="237"/>
        <v>41.883102792475803</v>
      </c>
      <c r="AS254" s="15"/>
      <c r="AT254" s="12">
        <f t="shared" si="272"/>
        <v>129.00000000000003</v>
      </c>
      <c r="AU254" s="12">
        <f t="shared" si="238"/>
        <v>129.25152983029096</v>
      </c>
      <c r="AV254" s="12">
        <f t="shared" si="239"/>
        <v>129.25152983029099</v>
      </c>
      <c r="AW254" s="12">
        <f t="shared" si="240"/>
        <v>129.13694401871399</v>
      </c>
      <c r="AX254" s="8"/>
      <c r="AY254" s="13">
        <f>INDEX(Klima!$B$1:$E$520,MATCH(Vandbalance!$F254,Klima!$B$1:$B$520,0),MATCH(Vandbalance!$AY$11,Klima!$B$1:$E$1,0))</f>
        <v>0</v>
      </c>
      <c r="AZ254" s="13">
        <f t="shared" si="273"/>
        <v>0</v>
      </c>
      <c r="BA254" s="13">
        <f t="shared" si="241"/>
        <v>0</v>
      </c>
      <c r="BC254" s="16">
        <f>INDEX(Klima!$B$1:$E$520,MATCH(Vandbalance!$F254,Klima!$B$1:$B$520,0),MATCH($BC$11,Klima!$B$1:$E$1,0))</f>
        <v>0.170886069536209</v>
      </c>
      <c r="BD254" s="16"/>
      <c r="BE254" s="16">
        <f t="shared" si="242"/>
        <v>0.12659552554797923</v>
      </c>
      <c r="BF254" s="16">
        <f t="shared" si="243"/>
        <v>4.4290543988229757E-2</v>
      </c>
      <c r="BG254" s="16">
        <f t="shared" si="244"/>
        <v>4.4290543988229757E-2</v>
      </c>
      <c r="BH254" s="16">
        <f t="shared" si="245"/>
        <v>0</v>
      </c>
      <c r="BI254" s="2"/>
      <c r="BJ254" s="16">
        <f t="shared" si="246"/>
        <v>0.12659552554797923</v>
      </c>
      <c r="BK254" s="5">
        <f t="shared" si="274"/>
        <v>9.8285044650351594</v>
      </c>
      <c r="BL254" s="5">
        <f t="shared" si="247"/>
        <v>9.8285044650351594</v>
      </c>
      <c r="BM254" s="5">
        <f t="shared" si="248"/>
        <v>161.45065256943053</v>
      </c>
      <c r="BN254" s="5">
        <f t="shared" si="275"/>
        <v>1.7928886150957245E-2</v>
      </c>
      <c r="BO254" s="5">
        <f t="shared" si="249"/>
        <v>171.26122814831473</v>
      </c>
      <c r="BP254" s="5">
        <f t="shared" si="250"/>
        <v>9.8285044650351594</v>
      </c>
      <c r="BQ254" s="5"/>
      <c r="BR254" s="16">
        <f t="shared" si="251"/>
        <v>4.4290543988229757E-2</v>
      </c>
      <c r="BS254" s="5">
        <f t="shared" si="252"/>
        <v>4.4290543988229757E-2</v>
      </c>
      <c r="BT254" s="5"/>
      <c r="BU254" s="13">
        <f t="shared" si="253"/>
        <v>0</v>
      </c>
      <c r="BV254" s="5">
        <f t="shared" si="254"/>
        <v>0</v>
      </c>
      <c r="BW254" s="5"/>
      <c r="BX254" s="13">
        <f t="shared" si="255"/>
        <v>4.4290543988229757E-2</v>
      </c>
      <c r="BY254" s="5"/>
      <c r="BZ254" s="16">
        <f t="shared" si="256"/>
        <v>0</v>
      </c>
      <c r="CA254" s="16"/>
      <c r="CB254" s="29">
        <f t="shared" si="257"/>
        <v>0</v>
      </c>
      <c r="CC254" s="28">
        <f t="shared" si="258"/>
        <v>1.6539800518461081</v>
      </c>
      <c r="CD254" s="28"/>
      <c r="CE254" s="16">
        <f t="shared" si="259"/>
        <v>0</v>
      </c>
      <c r="CF254" s="31">
        <f t="shared" si="260"/>
        <v>41.883102792475803</v>
      </c>
      <c r="CG254" s="20"/>
      <c r="CH254" s="16">
        <f t="shared" si="261"/>
        <v>0</v>
      </c>
      <c r="CI254" s="2">
        <f t="shared" si="276"/>
        <v>0</v>
      </c>
      <c r="CJ254" s="5"/>
      <c r="CK254" s="13">
        <f t="shared" si="262"/>
        <v>0.170886069536209</v>
      </c>
      <c r="CL254" s="13"/>
      <c r="CM254" s="13">
        <f t="shared" si="277"/>
        <v>0</v>
      </c>
      <c r="CN254" s="5">
        <f t="shared" si="263"/>
        <v>0</v>
      </c>
      <c r="CO254" s="5">
        <f t="shared" si="264"/>
        <v>0</v>
      </c>
      <c r="CP254" s="5"/>
      <c r="CQ254" s="13">
        <f t="shared" si="278"/>
        <v>0.11458581157699413</v>
      </c>
      <c r="CR254" s="5">
        <f t="shared" si="265"/>
        <v>0.25152983029096276</v>
      </c>
      <c r="CS254" s="5">
        <f t="shared" si="266"/>
        <v>0.11458581157699413</v>
      </c>
      <c r="CT254" s="5"/>
      <c r="CU254" t="e">
        <f>INDEX(Tilladeligt_underskud,MATCH('Afgrødemodel 1'!$AU$2,Konstanter!$A$75:$A$90,0),MATCH('Afgrødemodel 1'!M250,Konstanter!$B$73:$F$73,0))</f>
        <v>#N/A</v>
      </c>
      <c r="CV254" t="e">
        <f>INDEX(Utilladeligt_underskud,MATCH('Afgrødemodel 1'!$AU$2,Konstanter!$I$75:$I$90,0),MATCH('Afgrødemodel 1'!M250,Konstanter!$J$73:$N$73,0))</f>
        <v>#N/A</v>
      </c>
      <c r="CW254" t="e">
        <f t="shared" si="279"/>
        <v>#N/A</v>
      </c>
      <c r="CX254" t="e">
        <f t="shared" si="280"/>
        <v>#N/A</v>
      </c>
      <c r="CY254" s="8">
        <f t="shared" si="281"/>
        <v>0.11689720752420385</v>
      </c>
      <c r="CZ254" s="8">
        <f t="shared" si="282"/>
        <v>0.11689720752420385</v>
      </c>
      <c r="DA254" s="8">
        <f t="shared" si="283"/>
        <v>-2.0046811189757818E-2</v>
      </c>
    </row>
    <row r="255" spans="4:105" x14ac:dyDescent="0.2">
      <c r="D255" s="18">
        <f t="shared" si="284"/>
        <v>43432</v>
      </c>
      <c r="E255" s="18" t="str">
        <f>IF(G255=1,'Ark4'!$C$4,IF(G255=2,'Ark4'!$C$5,IF(G255=3,'Ark4'!$C$6,IF(G255=4,'Ark4'!$C$7,""))))</f>
        <v>Vinterhvede, efterår</v>
      </c>
      <c r="F255" s="8">
        <f t="shared" si="267"/>
        <v>43432</v>
      </c>
      <c r="G255" s="2">
        <f>IF(AND($D255&gt;='Ark4'!$D$4,Vandbalance!$D255&lt;='Ark4'!$E$4),1,IF(AND(Vandbalance!$D255&gt;='Ark4'!$D$5,Vandbalance!$D255&lt;='Ark4'!$E$5),2,IF(AND(Vandbalance!$D255&gt;='Ark4'!$D$6,Vandbalance!$D255&lt;='Ark4'!$E$6),3,IF(AND(Vandbalance!$D255&gt;='Ark4'!$D$7,Vandbalance!$D255&lt;='Ark4'!$E$7),4,""))))</f>
        <v>4</v>
      </c>
      <c r="H255" s="2">
        <f t="shared" si="268"/>
        <v>0.5</v>
      </c>
      <c r="I255" s="2">
        <f>IF(G255=1,VLOOKUP($D255,'Afgrødemodel 1'!$AA$10:$AB$405,2,FALSE),IF(G255=2,VLOOKUP($D255,'Afgrødemodel 2'!$AA$10:$AB$405,2,FALSE),IF(G255=3,VLOOKUP($D255,'Afgrødemodel 3'!$AA$10:$AB$405,2,FALSE),IF(G255=4,VLOOKUP($D255,'Afgrødemodel 4'!$AA$10:$AB$405,2,FALSE),""))))</f>
        <v>0.5</v>
      </c>
      <c r="J255" s="2">
        <f>IF(G255=1,VLOOKUP($D255,'Afgrødemodel 1'!$AH$10:$AJ$405,3,FALSE),IF(G255=2,VLOOKUP($D255,'Afgrødemodel 2'!$AH$10:$AJ$405,3,FALSE),IF(G255=3,VLOOKUP($D255,'Afgrødemodel 3'!$AH$10:$AJ$405,3,FALSE),IF(G255=4,VLOOKUP($D255,'Afgrødemodel 4'!$AH$10:$AJ$405,3,FALSE),0))))</f>
        <v>0</v>
      </c>
      <c r="K255" s="2">
        <f>IF(G255=1,VLOOKUP($D255,'Afgrødemodel 1'!$AQ$10:$AR$405,2,FALSE),IF(G255=2,VLOOKUP($D255,'Afgrødemodel 2'!$AQ$10:$AR$405,2,FALSE),IF(G255=3,VLOOKUP($D255,'Afgrødemodel 3'!$AQ$10:$AR$405,2,FALSE),IF(G255=4,VLOOKUP($D255,'Afgrødemodel 4'!$AQ$10:$AR$405,2,FALSE),0))))</f>
        <v>200</v>
      </c>
      <c r="L255">
        <f>IF('Afgrødemodel 1'!$BB$4=0,300,'Afgrødemodel 1'!$BB$4)</f>
        <v>300</v>
      </c>
      <c r="M255">
        <f>IF(G255=1,MIN('Afgrødemodel 1'!$AW$44,'Afgrødemodel 1'!$AW$48),IF(G255=2,MIN('Afgrødemodel 2'!$AW$44,'Afgrødemodel 2'!$AW$48),IF(G255=3,MIN('Afgrødemodel 3'!$AW$44,'Afgrødemodel 3'!$AW$48),IF(G255=4,MIN('Afgrødemodel 4'!$AW$44,'Afgrødemodel 4'!$AW$48),""))))</f>
        <v>900</v>
      </c>
      <c r="N255" s="13">
        <f t="shared" si="215"/>
        <v>1.8546574073396085</v>
      </c>
      <c r="O255" s="5">
        <f t="shared" si="216"/>
        <v>0</v>
      </c>
      <c r="P255" s="13">
        <f t="shared" si="217"/>
        <v>1.8546574073396085</v>
      </c>
      <c r="Q255" s="13">
        <f t="shared" si="218"/>
        <v>1.8546574073396085</v>
      </c>
      <c r="R255" s="20"/>
      <c r="S255" s="13">
        <f t="shared" si="219"/>
        <v>1.6539800518461081</v>
      </c>
      <c r="T255" s="13">
        <f t="shared" si="220"/>
        <v>1.5058163919550658</v>
      </c>
      <c r="U255" s="13">
        <f t="shared" si="221"/>
        <v>1.5058163919550658</v>
      </c>
      <c r="V255" s="5">
        <f t="shared" si="222"/>
        <v>1.5058163919550658</v>
      </c>
      <c r="W255" s="5"/>
      <c r="X255" s="10">
        <f t="shared" si="269"/>
        <v>10</v>
      </c>
      <c r="Y255" s="12">
        <f t="shared" si="223"/>
        <v>9.6839800533362244</v>
      </c>
      <c r="Z255" s="8">
        <f t="shared" si="224"/>
        <v>9.6839800533362244</v>
      </c>
      <c r="AA255" s="13">
        <f t="shared" si="270"/>
        <v>9.5358163934451827</v>
      </c>
      <c r="AB255" s="5">
        <f t="shared" si="225"/>
        <v>9.5358163934451827</v>
      </c>
      <c r="AC255" s="5"/>
      <c r="AD255" s="16">
        <f t="shared" si="226"/>
        <v>0.25</v>
      </c>
      <c r="AE255" s="10">
        <f t="shared" si="271"/>
        <v>0.14943767729322083</v>
      </c>
      <c r="AF255">
        <f t="shared" si="227"/>
        <v>0.14943767729322083</v>
      </c>
      <c r="AG255" s="13">
        <f t="shared" si="228"/>
        <v>9.7601334204031193E-2</v>
      </c>
      <c r="AH255" s="13"/>
      <c r="AI255" s="14">
        <f t="shared" si="229"/>
        <v>42.000000000000007</v>
      </c>
      <c r="AJ255" s="4">
        <f t="shared" si="230"/>
        <v>42.000000000000007</v>
      </c>
      <c r="AK255" s="4">
        <f t="shared" si="231"/>
        <v>45</v>
      </c>
      <c r="AL255" s="15">
        <f t="shared" si="232"/>
        <v>41.883102792475803</v>
      </c>
      <c r="AM255" s="7">
        <f t="shared" si="233"/>
        <v>41.883102792475803</v>
      </c>
      <c r="AN255" s="7">
        <f t="shared" si="285"/>
        <v>41.883102792475803</v>
      </c>
      <c r="AO255" s="15">
        <f t="shared" si="234"/>
        <v>41.883102792475803</v>
      </c>
      <c r="AP255" s="17">
        <f t="shared" si="235"/>
        <v>41.734939132584763</v>
      </c>
      <c r="AQ255" s="15">
        <f t="shared" si="236"/>
        <v>41.734939132584763</v>
      </c>
      <c r="AR255" s="15">
        <f t="shared" si="237"/>
        <v>41.734939132584763</v>
      </c>
      <c r="AS255" s="15"/>
      <c r="AT255" s="12">
        <f t="shared" si="272"/>
        <v>129.00000000000003</v>
      </c>
      <c r="AU255" s="12">
        <f t="shared" si="238"/>
        <v>129.13694401871399</v>
      </c>
      <c r="AV255" s="12">
        <f t="shared" si="239"/>
        <v>129.13694401871396</v>
      </c>
      <c r="AW255" s="12">
        <f t="shared" si="240"/>
        <v>129.07455841018873</v>
      </c>
      <c r="AX255" s="8"/>
      <c r="AY255" s="13">
        <f>INDEX(Klima!$B$1:$E$520,MATCH(Vandbalance!$F255,Klima!$B$1:$B$520,0),MATCH(Vandbalance!$AY$11,Klima!$B$1:$E$1,0))</f>
        <v>0.01</v>
      </c>
      <c r="AZ255" s="13">
        <f t="shared" si="273"/>
        <v>-0.01</v>
      </c>
      <c r="BA255" s="13">
        <f t="shared" si="241"/>
        <v>0</v>
      </c>
      <c r="BC255" s="16">
        <f>INDEX(Klima!$B$1:$E$520,MATCH(Vandbalance!$F255,Klima!$B$1:$B$520,0),MATCH($BC$11,Klima!$B$1:$E$1,0))</f>
        <v>0.20000000298023199</v>
      </c>
      <c r="BD255" s="16"/>
      <c r="BE255" s="16">
        <f t="shared" si="242"/>
        <v>0.14816365989104235</v>
      </c>
      <c r="BF255" s="16">
        <f t="shared" si="243"/>
        <v>5.1836343089189642E-2</v>
      </c>
      <c r="BG255" s="16">
        <f t="shared" si="244"/>
        <v>5.1836343089189642E-2</v>
      </c>
      <c r="BH255" s="16">
        <f t="shared" si="245"/>
        <v>0</v>
      </c>
      <c r="BI255" s="2"/>
      <c r="BJ255" s="16">
        <f t="shared" si="246"/>
        <v>0.14816365989104235</v>
      </c>
      <c r="BK255" s="5">
        <f t="shared" si="274"/>
        <v>9.7049485990583904</v>
      </c>
      <c r="BL255" s="5">
        <f t="shared" si="247"/>
        <v>9.7049485990583904</v>
      </c>
      <c r="BM255" s="5">
        <f t="shared" si="248"/>
        <v>161.33606675785356</v>
      </c>
      <c r="BN255" s="5">
        <f t="shared" si="275"/>
        <v>2.0968545722165888E-2</v>
      </c>
      <c r="BO255" s="5">
        <f t="shared" si="249"/>
        <v>171.02004681118979</v>
      </c>
      <c r="BP255" s="5">
        <f t="shared" si="250"/>
        <v>9.7049485990583904</v>
      </c>
      <c r="BQ255" s="5"/>
      <c r="BR255" s="16">
        <f t="shared" si="251"/>
        <v>5.1836343089189642E-2</v>
      </c>
      <c r="BS255" s="5">
        <f t="shared" si="252"/>
        <v>5.1836343089189642E-2</v>
      </c>
      <c r="BT255" s="5"/>
      <c r="BU255" s="13">
        <f t="shared" si="253"/>
        <v>0</v>
      </c>
      <c r="BV255" s="5">
        <f t="shared" si="254"/>
        <v>0</v>
      </c>
      <c r="BW255" s="5"/>
      <c r="BX255" s="13">
        <f t="shared" si="255"/>
        <v>5.1836343089189642E-2</v>
      </c>
      <c r="BY255" s="5"/>
      <c r="BZ255" s="16">
        <f t="shared" si="256"/>
        <v>0</v>
      </c>
      <c r="CA255" s="16"/>
      <c r="CB255" s="29">
        <f t="shared" si="257"/>
        <v>0</v>
      </c>
      <c r="CC255" s="28">
        <f t="shared" si="258"/>
        <v>1.5058163919550658</v>
      </c>
      <c r="CD255" s="28"/>
      <c r="CE255" s="16">
        <f t="shared" si="259"/>
        <v>0</v>
      </c>
      <c r="CF255" s="31">
        <f t="shared" si="260"/>
        <v>41.734939132584763</v>
      </c>
      <c r="CG255" s="20"/>
      <c r="CH255" s="16">
        <f t="shared" si="261"/>
        <v>0</v>
      </c>
      <c r="CI255" s="2">
        <f t="shared" si="276"/>
        <v>0</v>
      </c>
      <c r="CJ255" s="5"/>
      <c r="CK255" s="13">
        <f t="shared" si="262"/>
        <v>0.20000000298023199</v>
      </c>
      <c r="CL255" s="13"/>
      <c r="CM255" s="13">
        <f t="shared" si="277"/>
        <v>0</v>
      </c>
      <c r="CN255" s="5">
        <f t="shared" si="263"/>
        <v>0</v>
      </c>
      <c r="CO255" s="5">
        <f t="shared" si="264"/>
        <v>0</v>
      </c>
      <c r="CP255" s="5"/>
      <c r="CQ255" s="13">
        <f t="shared" si="278"/>
        <v>6.2385608525236246E-2</v>
      </c>
      <c r="CR255" s="5">
        <f t="shared" si="265"/>
        <v>0.13694401871393325</v>
      </c>
      <c r="CS255" s="5">
        <f t="shared" si="266"/>
        <v>6.2385608525236246E-2</v>
      </c>
      <c r="CT255" s="5"/>
      <c r="CU255" t="e">
        <f>INDEX(Tilladeligt_underskud,MATCH('Afgrødemodel 1'!$AU$2,Konstanter!$A$75:$A$90,0),MATCH('Afgrødemodel 1'!M251,Konstanter!$B$73:$F$73,0))</f>
        <v>#N/A</v>
      </c>
      <c r="CV255" t="e">
        <f>INDEX(Utilladeligt_underskud,MATCH('Afgrødemodel 1'!$AU$2,Konstanter!$I$75:$I$90,0),MATCH('Afgrødemodel 1'!M251,Konstanter!$J$73:$N$73,0))</f>
        <v>#N/A</v>
      </c>
      <c r="CW255" t="e">
        <f t="shared" si="279"/>
        <v>#N/A</v>
      </c>
      <c r="CX255" t="e">
        <f t="shared" si="280"/>
        <v>#N/A</v>
      </c>
      <c r="CY255" s="8">
        <f t="shared" si="281"/>
        <v>0.26506086741524371</v>
      </c>
      <c r="CZ255" s="8">
        <f t="shared" si="282"/>
        <v>0.2650608674152295</v>
      </c>
      <c r="DA255" s="8">
        <f t="shared" si="283"/>
        <v>0.19050245722652903</v>
      </c>
    </row>
    <row r="256" spans="4:105" x14ac:dyDescent="0.2">
      <c r="D256" s="18">
        <f t="shared" si="284"/>
        <v>43433</v>
      </c>
      <c r="E256" s="18" t="str">
        <f>IF(G256=1,'Ark4'!$C$4,IF(G256=2,'Ark4'!$C$5,IF(G256=3,'Ark4'!$C$6,IF(G256=4,'Ark4'!$C$7,""))))</f>
        <v>Vinterhvede, efterår</v>
      </c>
      <c r="F256" s="8">
        <f t="shared" si="267"/>
        <v>43433</v>
      </c>
      <c r="G256" s="2">
        <f>IF(AND($D256&gt;='Ark4'!$D$4,Vandbalance!$D256&lt;='Ark4'!$E$4),1,IF(AND(Vandbalance!$D256&gt;='Ark4'!$D$5,Vandbalance!$D256&lt;='Ark4'!$E$5),2,IF(AND(Vandbalance!$D256&gt;='Ark4'!$D$6,Vandbalance!$D256&lt;='Ark4'!$E$6),3,IF(AND(Vandbalance!$D256&gt;='Ark4'!$D$7,Vandbalance!$D256&lt;='Ark4'!$E$7),4,""))))</f>
        <v>4</v>
      </c>
      <c r="H256" s="2">
        <f t="shared" si="268"/>
        <v>0.5</v>
      </c>
      <c r="I256" s="2">
        <f>IF(G256=1,VLOOKUP($D256,'Afgrødemodel 1'!$AA$10:$AB$405,2,FALSE),IF(G256=2,VLOOKUP($D256,'Afgrødemodel 2'!$AA$10:$AB$405,2,FALSE),IF(G256=3,VLOOKUP($D256,'Afgrødemodel 3'!$AA$10:$AB$405,2,FALSE),IF(G256=4,VLOOKUP($D256,'Afgrødemodel 4'!$AA$10:$AB$405,2,FALSE),""))))</f>
        <v>0.5</v>
      </c>
      <c r="J256" s="2">
        <f>IF(G256=1,VLOOKUP($D256,'Afgrødemodel 1'!$AH$10:$AJ$405,3,FALSE),IF(G256=2,VLOOKUP($D256,'Afgrødemodel 2'!$AH$10:$AJ$405,3,FALSE),IF(G256=3,VLOOKUP($D256,'Afgrødemodel 3'!$AH$10:$AJ$405,3,FALSE),IF(G256=4,VLOOKUP($D256,'Afgrødemodel 4'!$AH$10:$AJ$405,3,FALSE),0))))</f>
        <v>0</v>
      </c>
      <c r="K256" s="2">
        <f>IF(G256=1,VLOOKUP($D256,'Afgrødemodel 1'!$AQ$10:$AR$405,2,FALSE),IF(G256=2,VLOOKUP($D256,'Afgrødemodel 2'!$AQ$10:$AR$405,2,FALSE),IF(G256=3,VLOOKUP($D256,'Afgrødemodel 3'!$AQ$10:$AR$405,2,FALSE),IF(G256=4,VLOOKUP($D256,'Afgrødemodel 4'!$AQ$10:$AR$405,2,FALSE),0))))</f>
        <v>200</v>
      </c>
      <c r="L256">
        <f>IF('Afgrødemodel 1'!$BB$4=0,300,'Afgrødemodel 1'!$BB$4)</f>
        <v>300</v>
      </c>
      <c r="M256">
        <f>IF(G256=1,MIN('Afgrødemodel 1'!$AW$44,'Afgrødemodel 1'!$AW$48),IF(G256=2,MIN('Afgrødemodel 2'!$AW$44,'Afgrødemodel 2'!$AW$48),IF(G256=3,MIN('Afgrødemodel 3'!$AW$44,'Afgrødemodel 3'!$AW$48),IF(G256=4,MIN('Afgrødemodel 4'!$AW$44,'Afgrødemodel 4'!$AW$48),""))))</f>
        <v>900</v>
      </c>
      <c r="N256" s="13">
        <f t="shared" si="215"/>
        <v>1.8546574073396085</v>
      </c>
      <c r="O256" s="5">
        <f t="shared" si="216"/>
        <v>6.7935195042585104</v>
      </c>
      <c r="P256" s="13">
        <f t="shared" si="217"/>
        <v>8.6481769115981191</v>
      </c>
      <c r="Q256" s="13">
        <f t="shared" si="218"/>
        <v>8.6481769115981191</v>
      </c>
      <c r="R256" s="20"/>
      <c r="S256" s="13">
        <f t="shared" si="219"/>
        <v>1.5058163919550658</v>
      </c>
      <c r="T256" s="13">
        <f t="shared" si="220"/>
        <v>8.2993358962135755</v>
      </c>
      <c r="U256" s="13">
        <f t="shared" si="221"/>
        <v>8.2993358962135755</v>
      </c>
      <c r="V256" s="5">
        <f t="shared" si="222"/>
        <v>8.2993358962135755</v>
      </c>
      <c r="W256" s="5"/>
      <c r="X256" s="10">
        <f t="shared" si="269"/>
        <v>10</v>
      </c>
      <c r="Y256" s="12">
        <f t="shared" si="223"/>
        <v>10</v>
      </c>
      <c r="Z256" s="8">
        <f t="shared" si="224"/>
        <v>16.403417727649213</v>
      </c>
      <c r="AA256" s="13">
        <f t="shared" si="270"/>
        <v>9.9259181700544783</v>
      </c>
      <c r="AB256" s="5">
        <f t="shared" si="225"/>
        <v>9.9259181700544783</v>
      </c>
      <c r="AC256" s="5"/>
      <c r="AD256" s="16">
        <f t="shared" si="226"/>
        <v>0.25</v>
      </c>
      <c r="AE256" s="10">
        <f t="shared" si="271"/>
        <v>0.25</v>
      </c>
      <c r="AF256">
        <f t="shared" si="227"/>
        <v>7.1176013342040312</v>
      </c>
      <c r="AG256" s="13">
        <f t="shared" si="228"/>
        <v>0.22408182845540517</v>
      </c>
      <c r="AH256" s="13"/>
      <c r="AI256" s="14">
        <f t="shared" si="229"/>
        <v>42.000000000000007</v>
      </c>
      <c r="AJ256" s="4">
        <f t="shared" si="230"/>
        <v>42.000000000000007</v>
      </c>
      <c r="AK256" s="4">
        <f t="shared" si="231"/>
        <v>45</v>
      </c>
      <c r="AL256" s="15">
        <f t="shared" si="232"/>
        <v>41.734939132584763</v>
      </c>
      <c r="AM256" s="7">
        <f t="shared" si="233"/>
        <v>41.734939132584763</v>
      </c>
      <c r="AN256" s="7">
        <f t="shared" si="285"/>
        <v>41.734939132584763</v>
      </c>
      <c r="AO256" s="15">
        <f t="shared" si="234"/>
        <v>48.602540466788795</v>
      </c>
      <c r="AP256" s="17">
        <f t="shared" si="235"/>
        <v>48.528458636843276</v>
      </c>
      <c r="AQ256" s="15">
        <f t="shared" si="236"/>
        <v>48.528458636843276</v>
      </c>
      <c r="AR256" s="15">
        <f t="shared" si="237"/>
        <v>43.015538010175625</v>
      </c>
      <c r="AS256" s="15"/>
      <c r="AT256" s="12">
        <f t="shared" si="272"/>
        <v>129.00000000000003</v>
      </c>
      <c r="AU256" s="12">
        <f t="shared" si="238"/>
        <v>129.07455841018873</v>
      </c>
      <c r="AV256" s="12">
        <f t="shared" si="239"/>
        <v>129.0745584101887</v>
      </c>
      <c r="AW256" s="12">
        <f t="shared" si="240"/>
        <v>132.04207192006623</v>
      </c>
      <c r="AX256" s="8"/>
      <c r="AY256" s="13">
        <f>INDEX(Klima!$B$1:$E$520,MATCH(Vandbalance!$F256,Klima!$B$1:$B$520,0),MATCH(Vandbalance!$AY$11,Klima!$B$1:$E$1,0))</f>
        <v>7.02</v>
      </c>
      <c r="AZ256" s="13">
        <f t="shared" si="273"/>
        <v>-7.02</v>
      </c>
      <c r="BA256" s="13">
        <f t="shared" si="241"/>
        <v>6.8676013342040312</v>
      </c>
      <c r="BC256" s="16">
        <f>INDEX(Klima!$B$1:$E$520,MATCH(Vandbalance!$F256,Klima!$B$1:$B$520,0),MATCH($BC$11,Klima!$B$1:$E$1,0))</f>
        <v>0.10000000149011599</v>
      </c>
      <c r="BD256" s="16"/>
      <c r="BE256" s="16">
        <f t="shared" si="242"/>
        <v>7.4081829945521177E-2</v>
      </c>
      <c r="BF256" s="16">
        <f t="shared" si="243"/>
        <v>2.5918171544594821E-2</v>
      </c>
      <c r="BG256" s="16">
        <f t="shared" si="244"/>
        <v>2.5918171544594821E-2</v>
      </c>
      <c r="BH256" s="16">
        <f t="shared" si="245"/>
        <v>0</v>
      </c>
      <c r="BI256" s="2"/>
      <c r="BJ256" s="16">
        <f t="shared" si="246"/>
        <v>7.4081829945521177E-2</v>
      </c>
      <c r="BK256" s="5">
        <f t="shared" si="274"/>
        <v>10.01089633888137</v>
      </c>
      <c r="BL256" s="5">
        <f t="shared" si="247"/>
        <v>10.01089633888137</v>
      </c>
      <c r="BM256" s="5">
        <f t="shared" si="248"/>
        <v>167.67709887697754</v>
      </c>
      <c r="BN256" s="5">
        <f t="shared" si="275"/>
        <v>1.089633888137069E-2</v>
      </c>
      <c r="BO256" s="5">
        <f t="shared" si="249"/>
        <v>177.67709887697754</v>
      </c>
      <c r="BP256" s="5">
        <f t="shared" si="250"/>
        <v>10.01089633888137</v>
      </c>
      <c r="BQ256" s="5"/>
      <c r="BR256" s="16">
        <f t="shared" si="251"/>
        <v>2.5918171544594821E-2</v>
      </c>
      <c r="BS256" s="5">
        <f t="shared" si="252"/>
        <v>2.5918171544594821E-2</v>
      </c>
      <c r="BT256" s="5"/>
      <c r="BU256" s="13">
        <f t="shared" si="253"/>
        <v>0</v>
      </c>
      <c r="BV256" s="5">
        <f t="shared" si="254"/>
        <v>0</v>
      </c>
      <c r="BW256" s="5"/>
      <c r="BX256" s="13">
        <f t="shared" si="255"/>
        <v>2.5918171544594821E-2</v>
      </c>
      <c r="BY256" s="5"/>
      <c r="BZ256" s="16">
        <f t="shared" si="256"/>
        <v>0</v>
      </c>
      <c r="CA256" s="16"/>
      <c r="CB256" s="29">
        <f t="shared" si="257"/>
        <v>0</v>
      </c>
      <c r="CC256" s="28">
        <f t="shared" si="258"/>
        <v>8.2993358962135755</v>
      </c>
      <c r="CD256" s="28"/>
      <c r="CE256" s="16">
        <f t="shared" si="259"/>
        <v>0</v>
      </c>
      <c r="CF256" s="31">
        <f t="shared" si="260"/>
        <v>42.000000000000007</v>
      </c>
      <c r="CG256" s="20"/>
      <c r="CH256" s="16">
        <f t="shared" si="261"/>
        <v>0</v>
      </c>
      <c r="CI256" s="2">
        <f t="shared" si="276"/>
        <v>0</v>
      </c>
      <c r="CJ256" s="5"/>
      <c r="CK256" s="13">
        <f t="shared" si="262"/>
        <v>0.10000000149011599</v>
      </c>
      <c r="CL256" s="13"/>
      <c r="CM256" s="13">
        <f t="shared" si="277"/>
        <v>5.5129206266676478</v>
      </c>
      <c r="CN256" s="5">
        <f t="shared" si="263"/>
        <v>6.5284586368432684</v>
      </c>
      <c r="CO256" s="5">
        <f t="shared" si="264"/>
        <v>5.5129206266676478</v>
      </c>
      <c r="CP256" s="5"/>
      <c r="CQ256" s="13">
        <f t="shared" si="278"/>
        <v>2.5454071167900958</v>
      </c>
      <c r="CR256" s="5">
        <f t="shared" si="265"/>
        <v>5.5874790368563083</v>
      </c>
      <c r="CS256" s="5">
        <f t="shared" si="266"/>
        <v>2.5454071167900958</v>
      </c>
      <c r="CT256" s="5"/>
      <c r="CU256" t="e">
        <f>INDEX(Tilladeligt_underskud,MATCH('Afgrødemodel 1'!$AU$2,Konstanter!$A$75:$A$90,0),MATCH('Afgrødemodel 1'!M252,Konstanter!$B$73:$F$73,0))</f>
        <v>#N/A</v>
      </c>
      <c r="CV256" t="e">
        <f>INDEX(Utilladeligt_underskud,MATCH('Afgrødemodel 1'!$AU$2,Konstanter!$I$75:$I$90,0),MATCH('Afgrødemodel 1'!M252,Konstanter!$J$73:$N$73,0))</f>
        <v>#N/A</v>
      </c>
      <c r="CW256" t="e">
        <f t="shared" si="279"/>
        <v>#N/A</v>
      </c>
      <c r="CX256" t="e">
        <f t="shared" si="280"/>
        <v>#N/A</v>
      </c>
      <c r="CY256" s="8">
        <f t="shared" si="281"/>
        <v>-1.015538010175618</v>
      </c>
      <c r="CZ256" s="8">
        <f t="shared" si="282"/>
        <v>0</v>
      </c>
      <c r="DA256" s="8">
        <f t="shared" si="283"/>
        <v>-4.0576099302418243</v>
      </c>
    </row>
    <row r="257" spans="4:105" x14ac:dyDescent="0.2">
      <c r="D257" s="18">
        <f t="shared" si="284"/>
        <v>43434</v>
      </c>
      <c r="E257" s="18" t="str">
        <f>IF(G257=1,'Ark4'!$C$4,IF(G257=2,'Ark4'!$C$5,IF(G257=3,'Ark4'!$C$6,IF(G257=4,'Ark4'!$C$7,""))))</f>
        <v>Vinterhvede, efterår</v>
      </c>
      <c r="F257" s="8">
        <f t="shared" si="267"/>
        <v>43434</v>
      </c>
      <c r="G257" s="2">
        <f>IF(AND($D257&gt;='Ark4'!$D$4,Vandbalance!$D257&lt;='Ark4'!$E$4),1,IF(AND(Vandbalance!$D257&gt;='Ark4'!$D$5,Vandbalance!$D257&lt;='Ark4'!$E$5),2,IF(AND(Vandbalance!$D257&gt;='Ark4'!$D$6,Vandbalance!$D257&lt;='Ark4'!$E$6),3,IF(AND(Vandbalance!$D257&gt;='Ark4'!$D$7,Vandbalance!$D257&lt;='Ark4'!$E$7),4,""))))</f>
        <v>4</v>
      </c>
      <c r="H257" s="2">
        <f t="shared" si="268"/>
        <v>0.5</v>
      </c>
      <c r="I257" s="2">
        <f>IF(G257=1,VLOOKUP($D257,'Afgrødemodel 1'!$AA$10:$AB$405,2,FALSE),IF(G257=2,VLOOKUP($D257,'Afgrødemodel 2'!$AA$10:$AB$405,2,FALSE),IF(G257=3,VLOOKUP($D257,'Afgrødemodel 3'!$AA$10:$AB$405,2,FALSE),IF(G257=4,VLOOKUP($D257,'Afgrødemodel 4'!$AA$10:$AB$405,2,FALSE),""))))</f>
        <v>0.5</v>
      </c>
      <c r="J257" s="2">
        <f>IF(G257=1,VLOOKUP($D257,'Afgrødemodel 1'!$AH$10:$AJ$405,3,FALSE),IF(G257=2,VLOOKUP($D257,'Afgrødemodel 2'!$AH$10:$AJ$405,3,FALSE),IF(G257=3,VLOOKUP($D257,'Afgrødemodel 3'!$AH$10:$AJ$405,3,FALSE),IF(G257=4,VLOOKUP($D257,'Afgrødemodel 4'!$AH$10:$AJ$405,3,FALSE),0))))</f>
        <v>0</v>
      </c>
      <c r="K257" s="2">
        <f>IF(G257=1,VLOOKUP($D257,'Afgrødemodel 1'!$AQ$10:$AR$405,2,FALSE),IF(G257=2,VLOOKUP($D257,'Afgrødemodel 2'!$AQ$10:$AR$405,2,FALSE),IF(G257=3,VLOOKUP($D257,'Afgrødemodel 3'!$AQ$10:$AR$405,2,FALSE),IF(G257=4,VLOOKUP($D257,'Afgrødemodel 4'!$AQ$10:$AR$405,2,FALSE),0))))</f>
        <v>200</v>
      </c>
      <c r="L257">
        <f>IF('Afgrødemodel 1'!$BB$4=0,300,'Afgrødemodel 1'!$BB$4)</f>
        <v>300</v>
      </c>
      <c r="M257">
        <f>IF(G257=1,MIN('Afgrødemodel 1'!$AW$44,'Afgrødemodel 1'!$AW$48),IF(G257=2,MIN('Afgrødemodel 2'!$AW$44,'Afgrødemodel 2'!$AW$48),IF(G257=3,MIN('Afgrødemodel 3'!$AW$44,'Afgrødemodel 3'!$AW$48),IF(G257=4,MIN('Afgrødemodel 4'!$AW$44,'Afgrødemodel 4'!$AW$48),""))))</f>
        <v>900</v>
      </c>
      <c r="N257" s="13">
        <f t="shared" si="215"/>
        <v>8.6481769115981191</v>
      </c>
      <c r="O257" s="5">
        <f t="shared" si="216"/>
        <v>0.53531127677242885</v>
      </c>
      <c r="P257" s="13">
        <f t="shared" si="217"/>
        <v>9.1834881883705481</v>
      </c>
      <c r="Q257" s="13">
        <f t="shared" si="218"/>
        <v>9.1834881883705481</v>
      </c>
      <c r="R257" s="20"/>
      <c r="S257" s="13">
        <f t="shared" si="219"/>
        <v>8.2993358962135755</v>
      </c>
      <c r="T257" s="13">
        <f t="shared" si="220"/>
        <v>8.8346471729860028</v>
      </c>
      <c r="U257" s="13">
        <f t="shared" si="221"/>
        <v>8.8346471729860028</v>
      </c>
      <c r="V257" s="5">
        <f t="shared" si="222"/>
        <v>8.8346471729860028</v>
      </c>
      <c r="W257" s="5"/>
      <c r="X257" s="10">
        <f t="shared" si="269"/>
        <v>10</v>
      </c>
      <c r="Y257" s="12">
        <f t="shared" si="223"/>
        <v>10</v>
      </c>
      <c r="Z257" s="8">
        <f t="shared" si="224"/>
        <v>10.539999998509883</v>
      </c>
      <c r="AA257" s="13">
        <f t="shared" si="270"/>
        <v>9.9212294483170229</v>
      </c>
      <c r="AB257" s="5">
        <f t="shared" si="225"/>
        <v>9.9212294483170229</v>
      </c>
      <c r="AC257" s="5"/>
      <c r="AD257" s="16">
        <f t="shared" si="226"/>
        <v>0.25</v>
      </c>
      <c r="AE257" s="10">
        <f t="shared" si="271"/>
        <v>0.25</v>
      </c>
      <c r="AF257">
        <f t="shared" si="227"/>
        <v>0.86408182845540515</v>
      </c>
      <c r="AG257" s="13">
        <f t="shared" si="228"/>
        <v>0.22244143843796635</v>
      </c>
      <c r="AH257" s="13"/>
      <c r="AI257" s="14">
        <f t="shared" si="229"/>
        <v>42.000000000000007</v>
      </c>
      <c r="AJ257" s="4">
        <f t="shared" si="230"/>
        <v>42.000000000000007</v>
      </c>
      <c r="AK257" s="4">
        <f t="shared" si="231"/>
        <v>45</v>
      </c>
      <c r="AL257" s="15">
        <f t="shared" si="232"/>
        <v>43.015538010175625</v>
      </c>
      <c r="AM257" s="7">
        <f t="shared" si="233"/>
        <v>43.015538010175625</v>
      </c>
      <c r="AN257" s="7">
        <f t="shared" si="285"/>
        <v>43.015538010175625</v>
      </c>
      <c r="AO257" s="15">
        <f t="shared" si="234"/>
        <v>43.629619838631029</v>
      </c>
      <c r="AP257" s="17">
        <f t="shared" si="235"/>
        <v>43.550849286948051</v>
      </c>
      <c r="AQ257" s="15">
        <f t="shared" si="236"/>
        <v>43.550849286948051</v>
      </c>
      <c r="AR257" s="15">
        <f t="shared" si="237"/>
        <v>42.241243222414148</v>
      </c>
      <c r="AS257" s="15"/>
      <c r="AT257" s="12">
        <f t="shared" si="272"/>
        <v>129.00000000000003</v>
      </c>
      <c r="AU257" s="12">
        <f t="shared" si="238"/>
        <v>132.04207192006623</v>
      </c>
      <c r="AV257" s="12">
        <f t="shared" si="239"/>
        <v>132.04207192006623</v>
      </c>
      <c r="AW257" s="12">
        <f t="shared" si="240"/>
        <v>131.36924690272676</v>
      </c>
      <c r="AX257" s="8"/>
      <c r="AY257" s="13">
        <f>INDEX(Klima!$B$1:$E$520,MATCH(Vandbalance!$F257,Klima!$B$1:$B$520,0),MATCH(Vandbalance!$AY$11,Klima!$B$1:$E$1,0))</f>
        <v>0.64</v>
      </c>
      <c r="AZ257" s="13">
        <f t="shared" si="273"/>
        <v>-0.64</v>
      </c>
      <c r="BA257" s="13">
        <f t="shared" si="241"/>
        <v>0.61408182845540515</v>
      </c>
      <c r="BC257" s="16">
        <f>INDEX(Klima!$B$1:$E$520,MATCH(Vandbalance!$F257,Klima!$B$1:$B$520,0),MATCH($BC$11,Klima!$B$1:$E$1,0))</f>
        <v>0.10632911324501</v>
      </c>
      <c r="BD257" s="16"/>
      <c r="BE257" s="16">
        <f t="shared" si="242"/>
        <v>7.877055168297635E-2</v>
      </c>
      <c r="BF257" s="16">
        <f t="shared" si="243"/>
        <v>2.7558561562033651E-2</v>
      </c>
      <c r="BG257" s="16">
        <f t="shared" si="244"/>
        <v>2.7558561562033651E-2</v>
      </c>
      <c r="BH257" s="16">
        <f t="shared" si="245"/>
        <v>0</v>
      </c>
      <c r="BI257" s="2"/>
      <c r="BJ257" s="16">
        <f t="shared" si="246"/>
        <v>7.877055168297635E-2</v>
      </c>
      <c r="BK257" s="5">
        <f t="shared" si="274"/>
        <v>10.01144741277025</v>
      </c>
      <c r="BL257" s="5">
        <f t="shared" si="247"/>
        <v>10.01144741277025</v>
      </c>
      <c r="BM257" s="5">
        <f t="shared" si="248"/>
        <v>165.67169175869725</v>
      </c>
      <c r="BN257" s="5">
        <f t="shared" si="275"/>
        <v>1.1447412770249637E-2</v>
      </c>
      <c r="BO257" s="5">
        <f t="shared" si="249"/>
        <v>175.67169175869725</v>
      </c>
      <c r="BP257" s="5">
        <f t="shared" si="250"/>
        <v>10.01144741277025</v>
      </c>
      <c r="BQ257" s="5"/>
      <c r="BR257" s="16">
        <f t="shared" si="251"/>
        <v>2.7558561562033651E-2</v>
      </c>
      <c r="BS257" s="5">
        <f t="shared" si="252"/>
        <v>2.7558561562033651E-2</v>
      </c>
      <c r="BT257" s="5"/>
      <c r="BU257" s="13">
        <f t="shared" si="253"/>
        <v>0</v>
      </c>
      <c r="BV257" s="5">
        <f t="shared" si="254"/>
        <v>0</v>
      </c>
      <c r="BW257" s="5"/>
      <c r="BX257" s="13">
        <f t="shared" si="255"/>
        <v>2.7558561562033651E-2</v>
      </c>
      <c r="BY257" s="5"/>
      <c r="BZ257" s="16">
        <f t="shared" si="256"/>
        <v>0</v>
      </c>
      <c r="CA257" s="16"/>
      <c r="CB257" s="29">
        <f t="shared" si="257"/>
        <v>0</v>
      </c>
      <c r="CC257" s="28">
        <f t="shared" si="258"/>
        <v>8.8346471729860028</v>
      </c>
      <c r="CD257" s="28"/>
      <c r="CE257" s="16">
        <f t="shared" si="259"/>
        <v>0</v>
      </c>
      <c r="CF257" s="31">
        <f t="shared" si="260"/>
        <v>42.000000000000007</v>
      </c>
      <c r="CG257" s="20"/>
      <c r="CH257" s="16">
        <f t="shared" si="261"/>
        <v>0</v>
      </c>
      <c r="CI257" s="2">
        <f t="shared" si="276"/>
        <v>0</v>
      </c>
      <c r="CJ257" s="5"/>
      <c r="CK257" s="13">
        <f t="shared" si="262"/>
        <v>0.10632911324501</v>
      </c>
      <c r="CL257" s="13"/>
      <c r="CM257" s="13">
        <f t="shared" si="277"/>
        <v>1.3096060645339032</v>
      </c>
      <c r="CN257" s="5">
        <f t="shared" si="263"/>
        <v>1.5508492869480435</v>
      </c>
      <c r="CO257" s="5">
        <f t="shared" si="264"/>
        <v>1.3096060645339032</v>
      </c>
      <c r="CP257" s="5"/>
      <c r="CQ257" s="13">
        <f t="shared" si="278"/>
        <v>1.9824310818733857</v>
      </c>
      <c r="CR257" s="5">
        <f t="shared" si="265"/>
        <v>4.3516779846001157</v>
      </c>
      <c r="CS257" s="5">
        <f t="shared" si="266"/>
        <v>1.9824310818733857</v>
      </c>
      <c r="CT257" s="5"/>
      <c r="CU257" t="e">
        <f>INDEX(Tilladeligt_underskud,MATCH('Afgrødemodel 1'!$AU$2,Konstanter!$A$75:$A$90,0),MATCH('Afgrødemodel 1'!M253,Konstanter!$B$73:$F$73,0))</f>
        <v>#N/A</v>
      </c>
      <c r="CV257" t="e">
        <f>INDEX(Utilladeligt_underskud,MATCH('Afgrødemodel 1'!$AU$2,Konstanter!$I$75:$I$90,0),MATCH('Afgrødemodel 1'!M253,Konstanter!$J$73:$N$73,0))</f>
        <v>#N/A</v>
      </c>
      <c r="CW257" t="e">
        <f t="shared" si="279"/>
        <v>#N/A</v>
      </c>
      <c r="CX257" t="e">
        <f t="shared" si="280"/>
        <v>#N/A</v>
      </c>
      <c r="CY257" s="8">
        <f t="shared" si="281"/>
        <v>-0.2412432224141412</v>
      </c>
      <c r="CZ257" s="8">
        <f t="shared" si="282"/>
        <v>0</v>
      </c>
      <c r="DA257" s="8">
        <f t="shared" si="283"/>
        <v>-2.6104901251408705</v>
      </c>
    </row>
    <row r="258" spans="4:105" x14ac:dyDescent="0.2">
      <c r="D258" s="18">
        <f t="shared" si="284"/>
        <v>43435</v>
      </c>
      <c r="E258" s="18" t="str">
        <f>IF(G258=1,'Ark4'!$C$4,IF(G258=2,'Ark4'!$C$5,IF(G258=3,'Ark4'!$C$6,IF(G258=4,'Ark4'!$C$7,""))))</f>
        <v>Vinterhvede, efterår</v>
      </c>
      <c r="F258" s="8">
        <f t="shared" si="267"/>
        <v>43435</v>
      </c>
      <c r="G258" s="2">
        <f>IF(AND($D258&gt;='Ark4'!$D$4,Vandbalance!$D258&lt;='Ark4'!$E$4),1,IF(AND(Vandbalance!$D258&gt;='Ark4'!$D$5,Vandbalance!$D258&lt;='Ark4'!$E$5),2,IF(AND(Vandbalance!$D258&gt;='Ark4'!$D$6,Vandbalance!$D258&lt;='Ark4'!$E$6),3,IF(AND(Vandbalance!$D258&gt;='Ark4'!$D$7,Vandbalance!$D258&lt;='Ark4'!$E$7),4,""))))</f>
        <v>4</v>
      </c>
      <c r="H258" s="2">
        <f t="shared" si="268"/>
        <v>0.5</v>
      </c>
      <c r="I258" s="2">
        <f>IF(G258=1,VLOOKUP($D258,'Afgrødemodel 1'!$AA$10:$AB$405,2,FALSE),IF(G258=2,VLOOKUP($D258,'Afgrødemodel 2'!$AA$10:$AB$405,2,FALSE),IF(G258=3,VLOOKUP($D258,'Afgrødemodel 3'!$AA$10:$AB$405,2,FALSE),IF(G258=4,VLOOKUP($D258,'Afgrødemodel 4'!$AA$10:$AB$405,2,FALSE),""))))</f>
        <v>0.5</v>
      </c>
      <c r="J258" s="2">
        <f>IF(G258=1,VLOOKUP($D258,'Afgrødemodel 1'!$AH$10:$AJ$405,3,FALSE),IF(G258=2,VLOOKUP($D258,'Afgrødemodel 2'!$AH$10:$AJ$405,3,FALSE),IF(G258=3,VLOOKUP($D258,'Afgrødemodel 3'!$AH$10:$AJ$405,3,FALSE),IF(G258=4,VLOOKUP($D258,'Afgrødemodel 4'!$AH$10:$AJ$405,3,FALSE),0))))</f>
        <v>0</v>
      </c>
      <c r="K258" s="2">
        <f>IF(G258=1,VLOOKUP($D258,'Afgrødemodel 1'!$AQ$10:$AR$405,2,FALSE),IF(G258=2,VLOOKUP($D258,'Afgrødemodel 2'!$AQ$10:$AR$405,2,FALSE),IF(G258=3,VLOOKUP($D258,'Afgrødemodel 3'!$AQ$10:$AR$405,2,FALSE),IF(G258=4,VLOOKUP($D258,'Afgrødemodel 4'!$AQ$10:$AR$405,2,FALSE),0))))</f>
        <v>200</v>
      </c>
      <c r="L258">
        <f>IF('Afgrødemodel 1'!$BB$4=0,300,'Afgrødemodel 1'!$BB$4)</f>
        <v>300</v>
      </c>
      <c r="M258">
        <f>IF(G258=1,MIN('Afgrødemodel 1'!$AW$44,'Afgrødemodel 1'!$AW$48),IF(G258=2,MIN('Afgrødemodel 2'!$AW$44,'Afgrødemodel 2'!$AW$48),IF(G258=3,MIN('Afgrødemodel 3'!$AW$44,'Afgrødemodel 3'!$AW$48),IF(G258=4,MIN('Afgrødemodel 4'!$AW$44,'Afgrødemodel 4'!$AW$48),""))))</f>
        <v>900</v>
      </c>
      <c r="N258" s="13">
        <f t="shared" si="215"/>
        <v>9.1834881883705481</v>
      </c>
      <c r="O258" s="5">
        <f t="shared" si="216"/>
        <v>2.8361141186558818</v>
      </c>
      <c r="P258" s="13">
        <f t="shared" si="217"/>
        <v>12.01960230702643</v>
      </c>
      <c r="Q258" s="13">
        <f t="shared" si="218"/>
        <v>12.01960230702643</v>
      </c>
      <c r="R258" s="20"/>
      <c r="S258" s="13">
        <f t="shared" si="219"/>
        <v>8.8346471729860028</v>
      </c>
      <c r="T258" s="13">
        <f t="shared" si="220"/>
        <v>11.670761291641885</v>
      </c>
      <c r="U258" s="13">
        <f t="shared" si="221"/>
        <v>11.670761291641885</v>
      </c>
      <c r="V258" s="5">
        <f t="shared" si="222"/>
        <v>11.670761291641885</v>
      </c>
      <c r="W258" s="5"/>
      <c r="X258" s="10">
        <f t="shared" si="269"/>
        <v>10</v>
      </c>
      <c r="Y258" s="12">
        <f t="shared" si="223"/>
        <v>10</v>
      </c>
      <c r="Z258" s="8">
        <f t="shared" si="224"/>
        <v>13.05367088675499</v>
      </c>
      <c r="AA258" s="13">
        <f t="shared" si="270"/>
        <v>9.703672680217915</v>
      </c>
      <c r="AB258" s="5">
        <f t="shared" si="225"/>
        <v>9.703672680217915</v>
      </c>
      <c r="AC258" s="5"/>
      <c r="AD258" s="16">
        <f t="shared" si="226"/>
        <v>0.25</v>
      </c>
      <c r="AE258" s="10">
        <f t="shared" si="271"/>
        <v>0.25</v>
      </c>
      <c r="AF258">
        <f t="shared" si="227"/>
        <v>3.3824414384379664</v>
      </c>
      <c r="AG258" s="13">
        <f t="shared" si="228"/>
        <v>0.14632731382162073</v>
      </c>
      <c r="AH258" s="13"/>
      <c r="AI258" s="14">
        <f t="shared" si="229"/>
        <v>42.000000000000007</v>
      </c>
      <c r="AJ258" s="4">
        <f t="shared" si="230"/>
        <v>42.000000000000007</v>
      </c>
      <c r="AK258" s="4">
        <f t="shared" si="231"/>
        <v>45</v>
      </c>
      <c r="AL258" s="15">
        <f t="shared" si="232"/>
        <v>42.241243222414148</v>
      </c>
      <c r="AM258" s="7">
        <f t="shared" si="233"/>
        <v>42.241243222414148</v>
      </c>
      <c r="AN258" s="7">
        <f t="shared" si="285"/>
        <v>42.241243222414148</v>
      </c>
      <c r="AO258" s="15">
        <f t="shared" si="234"/>
        <v>45.373684660852113</v>
      </c>
      <c r="AP258" s="17">
        <f t="shared" si="235"/>
        <v>45.077357341070027</v>
      </c>
      <c r="AQ258" s="15">
        <f t="shared" si="236"/>
        <v>45.077357341070027</v>
      </c>
      <c r="AR258" s="15">
        <f t="shared" si="237"/>
        <v>42.478700030833124</v>
      </c>
      <c r="AS258" s="15"/>
      <c r="AT258" s="12">
        <f t="shared" si="272"/>
        <v>129.00000000000003</v>
      </c>
      <c r="AU258" s="12">
        <f t="shared" si="238"/>
        <v>131.36924690272676</v>
      </c>
      <c r="AV258" s="12">
        <f t="shared" si="239"/>
        <v>131.36924690272679</v>
      </c>
      <c r="AW258" s="12">
        <f t="shared" si="240"/>
        <v>131.70474784928024</v>
      </c>
      <c r="AX258" s="8"/>
      <c r="AY258" s="13">
        <f>INDEX(Klima!$B$1:$E$520,MATCH(Vandbalance!$F258,Klima!$B$1:$B$520,0),MATCH(Vandbalance!$AY$11,Klima!$B$1:$E$1,0))</f>
        <v>3.16</v>
      </c>
      <c r="AZ258" s="13">
        <f t="shared" si="273"/>
        <v>-3.16</v>
      </c>
      <c r="BA258" s="13">
        <f t="shared" si="241"/>
        <v>3.1324414384379664</v>
      </c>
      <c r="BC258" s="16">
        <f>INDEX(Klima!$B$1:$E$520,MATCH(Vandbalance!$F258,Klima!$B$1:$B$520,0),MATCH($BC$11,Klima!$B$1:$E$1,0))</f>
        <v>0.40000000596046398</v>
      </c>
      <c r="BD258" s="16"/>
      <c r="BE258" s="16">
        <f t="shared" si="242"/>
        <v>0.29632731978208471</v>
      </c>
      <c r="BF258" s="16">
        <f t="shared" si="243"/>
        <v>0.10367268617837928</v>
      </c>
      <c r="BG258" s="16">
        <f t="shared" si="244"/>
        <v>0.10367268617837928</v>
      </c>
      <c r="BH258" s="16">
        <f t="shared" si="245"/>
        <v>0</v>
      </c>
      <c r="BI258" s="2"/>
      <c r="BJ258" s="16">
        <f t="shared" si="246"/>
        <v>0.29632731978208471</v>
      </c>
      <c r="BK258" s="5">
        <f t="shared" si="274"/>
        <v>10.043342531581441</v>
      </c>
      <c r="BL258" s="5">
        <f t="shared" si="247"/>
        <v>10.043342531581441</v>
      </c>
      <c r="BM258" s="5">
        <f t="shared" si="248"/>
        <v>166.74293156357888</v>
      </c>
      <c r="BN258" s="5">
        <f t="shared" si="275"/>
        <v>4.3342531581441135E-2</v>
      </c>
      <c r="BO258" s="5">
        <f t="shared" si="249"/>
        <v>176.74293156357888</v>
      </c>
      <c r="BP258" s="5">
        <f t="shared" si="250"/>
        <v>10.043342531581441</v>
      </c>
      <c r="BQ258" s="5"/>
      <c r="BR258" s="16">
        <f t="shared" si="251"/>
        <v>0.10367268617837928</v>
      </c>
      <c r="BS258" s="5">
        <f t="shared" si="252"/>
        <v>0.10367268617837928</v>
      </c>
      <c r="BT258" s="5"/>
      <c r="BU258" s="13">
        <f t="shared" si="253"/>
        <v>0</v>
      </c>
      <c r="BV258" s="5">
        <f t="shared" si="254"/>
        <v>0</v>
      </c>
      <c r="BW258" s="5"/>
      <c r="BX258" s="13">
        <f t="shared" si="255"/>
        <v>0.10367268617837928</v>
      </c>
      <c r="BY258" s="5"/>
      <c r="BZ258" s="16">
        <f t="shared" si="256"/>
        <v>0</v>
      </c>
      <c r="CA258" s="16"/>
      <c r="CB258" s="29">
        <f t="shared" si="257"/>
        <v>0</v>
      </c>
      <c r="CC258" s="28">
        <f t="shared" si="258"/>
        <v>11.670761291641885</v>
      </c>
      <c r="CD258" s="28"/>
      <c r="CE258" s="16">
        <f t="shared" si="259"/>
        <v>0</v>
      </c>
      <c r="CF258" s="31">
        <f t="shared" si="260"/>
        <v>42.000000000000007</v>
      </c>
      <c r="CG258" s="20"/>
      <c r="CH258" s="16">
        <f t="shared" si="261"/>
        <v>0</v>
      </c>
      <c r="CI258" s="2">
        <f t="shared" si="276"/>
        <v>0</v>
      </c>
      <c r="CJ258" s="5"/>
      <c r="CK258" s="13">
        <f t="shared" si="262"/>
        <v>0.40000000596046398</v>
      </c>
      <c r="CL258" s="13"/>
      <c r="CM258" s="13">
        <f t="shared" si="277"/>
        <v>2.5986573102369048</v>
      </c>
      <c r="CN258" s="5">
        <f t="shared" si="263"/>
        <v>3.0773573410700195</v>
      </c>
      <c r="CO258" s="5">
        <f t="shared" si="264"/>
        <v>2.5986573102369048</v>
      </c>
      <c r="CP258" s="5"/>
      <c r="CQ258" s="13">
        <f t="shared" si="278"/>
        <v>2.2631563636834513</v>
      </c>
      <c r="CR258" s="5">
        <f t="shared" si="265"/>
        <v>4.9679042129636741</v>
      </c>
      <c r="CS258" s="5">
        <f t="shared" si="266"/>
        <v>2.2631563636834513</v>
      </c>
      <c r="CT258" s="5"/>
      <c r="CU258" t="e">
        <f>INDEX(Tilladeligt_underskud,MATCH('Afgrødemodel 1'!$AU$2,Konstanter!$A$75:$A$90,0),MATCH('Afgrødemodel 1'!M254,Konstanter!$B$73:$F$73,0))</f>
        <v>#N/A</v>
      </c>
      <c r="CV258" t="e">
        <f>INDEX(Utilladeligt_underskud,MATCH('Afgrødemodel 1'!$AU$2,Konstanter!$I$75:$I$90,0),MATCH('Afgrødemodel 1'!M254,Konstanter!$J$73:$N$73,0))</f>
        <v>#N/A</v>
      </c>
      <c r="CW258" t="e">
        <f t="shared" si="279"/>
        <v>#N/A</v>
      </c>
      <c r="CX258" t="e">
        <f t="shared" si="280"/>
        <v>#N/A</v>
      </c>
      <c r="CY258" s="8">
        <f t="shared" si="281"/>
        <v>-0.4787000308331173</v>
      </c>
      <c r="CZ258" s="8">
        <f t="shared" si="282"/>
        <v>0</v>
      </c>
      <c r="DA258" s="8">
        <f t="shared" si="283"/>
        <v>-3.1834478801133343</v>
      </c>
    </row>
    <row r="259" spans="4:105" x14ac:dyDescent="0.2">
      <c r="D259" s="18">
        <f t="shared" si="284"/>
        <v>43436</v>
      </c>
      <c r="E259" s="18" t="str">
        <f>IF(G259=1,'Ark4'!$C$4,IF(G259=2,'Ark4'!$C$5,IF(G259=3,'Ark4'!$C$6,IF(G259=4,'Ark4'!$C$7,""))))</f>
        <v>Vinterhvede, efterår</v>
      </c>
      <c r="F259" s="8">
        <f t="shared" si="267"/>
        <v>43436</v>
      </c>
      <c r="G259" s="2">
        <f>IF(AND($D259&gt;='Ark4'!$D$4,Vandbalance!$D259&lt;='Ark4'!$E$4),1,IF(AND(Vandbalance!$D259&gt;='Ark4'!$D$5,Vandbalance!$D259&lt;='Ark4'!$E$5),2,IF(AND(Vandbalance!$D259&gt;='Ark4'!$D$6,Vandbalance!$D259&lt;='Ark4'!$E$6),3,IF(AND(Vandbalance!$D259&gt;='Ark4'!$D$7,Vandbalance!$D259&lt;='Ark4'!$E$7),4,""))))</f>
        <v>4</v>
      </c>
      <c r="H259" s="2">
        <f t="shared" si="268"/>
        <v>0.5</v>
      </c>
      <c r="I259" s="2">
        <f>IF(G259=1,VLOOKUP($D259,'Afgrødemodel 1'!$AA$10:$AB$405,2,FALSE),IF(G259=2,VLOOKUP($D259,'Afgrødemodel 2'!$AA$10:$AB$405,2,FALSE),IF(G259=3,VLOOKUP($D259,'Afgrødemodel 3'!$AA$10:$AB$405,2,FALSE),IF(G259=4,VLOOKUP($D259,'Afgrødemodel 4'!$AA$10:$AB$405,2,FALSE),""))))</f>
        <v>0.5</v>
      </c>
      <c r="J259" s="2">
        <f>IF(G259=1,VLOOKUP($D259,'Afgrødemodel 1'!$AH$10:$AJ$405,3,FALSE),IF(G259=2,VLOOKUP($D259,'Afgrødemodel 2'!$AH$10:$AJ$405,3,FALSE),IF(G259=3,VLOOKUP($D259,'Afgrødemodel 3'!$AH$10:$AJ$405,3,FALSE),IF(G259=4,VLOOKUP($D259,'Afgrødemodel 4'!$AH$10:$AJ$405,3,FALSE),0))))</f>
        <v>0</v>
      </c>
      <c r="K259" s="2">
        <f>IF(G259=1,VLOOKUP($D259,'Afgrødemodel 1'!$AQ$10:$AR$405,2,FALSE),IF(G259=2,VLOOKUP($D259,'Afgrødemodel 2'!$AQ$10:$AR$405,2,FALSE),IF(G259=3,VLOOKUP($D259,'Afgrødemodel 3'!$AQ$10:$AR$405,2,FALSE),IF(G259=4,VLOOKUP($D259,'Afgrødemodel 4'!$AQ$10:$AR$405,2,FALSE),0))))</f>
        <v>200</v>
      </c>
      <c r="L259">
        <f>IF('Afgrødemodel 1'!$BB$4=0,300,'Afgrødemodel 1'!$BB$4)</f>
        <v>300</v>
      </c>
      <c r="M259">
        <f>IF(G259=1,MIN('Afgrødemodel 1'!$AW$44,'Afgrødemodel 1'!$AW$48),IF(G259=2,MIN('Afgrødemodel 2'!$AW$44,'Afgrødemodel 2'!$AW$48),IF(G259=3,MIN('Afgrødemodel 3'!$AW$44,'Afgrødemodel 3'!$AW$48),IF(G259=4,MIN('Afgrødemodel 4'!$AW$44,'Afgrødemodel 4'!$AW$48),""))))</f>
        <v>900</v>
      </c>
      <c r="N259" s="13">
        <f t="shared" si="215"/>
        <v>12.01960230702643</v>
      </c>
      <c r="O259" s="5">
        <f t="shared" si="216"/>
        <v>6.2699999940395355</v>
      </c>
      <c r="P259" s="13">
        <f t="shared" si="217"/>
        <v>18.289602301065965</v>
      </c>
      <c r="Q259" s="13">
        <f t="shared" si="218"/>
        <v>18.289602301065965</v>
      </c>
      <c r="R259" s="20"/>
      <c r="S259" s="13">
        <f t="shared" si="219"/>
        <v>11.670761291641885</v>
      </c>
      <c r="T259" s="13">
        <f t="shared" si="220"/>
        <v>17.940761285681422</v>
      </c>
      <c r="U259" s="13">
        <f t="shared" si="221"/>
        <v>17.940761285681422</v>
      </c>
      <c r="V259" s="5">
        <f t="shared" si="222"/>
        <v>17.940761285681422</v>
      </c>
      <c r="W259" s="5"/>
      <c r="X259" s="10">
        <f t="shared" si="269"/>
        <v>10</v>
      </c>
      <c r="Y259" s="12">
        <f t="shared" si="223"/>
        <v>10</v>
      </c>
      <c r="Z259" s="8">
        <f t="shared" si="224"/>
        <v>16.269999994039537</v>
      </c>
      <c r="AA259" s="13">
        <f t="shared" si="270"/>
        <v>9.703672680217915</v>
      </c>
      <c r="AB259" s="5">
        <f t="shared" si="225"/>
        <v>9.703672680217915</v>
      </c>
      <c r="AC259" s="5"/>
      <c r="AD259" s="16">
        <f t="shared" si="226"/>
        <v>0.25</v>
      </c>
      <c r="AE259" s="10">
        <f t="shared" si="271"/>
        <v>0.25</v>
      </c>
      <c r="AF259">
        <f t="shared" si="227"/>
        <v>6.8163273138216205</v>
      </c>
      <c r="AG259" s="13">
        <f t="shared" si="228"/>
        <v>0.14632731382162073</v>
      </c>
      <c r="AH259" s="13"/>
      <c r="AI259" s="14">
        <f t="shared" si="229"/>
        <v>42.000000000000007</v>
      </c>
      <c r="AJ259" s="4">
        <f t="shared" si="230"/>
        <v>42.000000000000007</v>
      </c>
      <c r="AK259" s="4">
        <f t="shared" si="231"/>
        <v>45</v>
      </c>
      <c r="AL259" s="15">
        <f t="shared" si="232"/>
        <v>42.478700030833124</v>
      </c>
      <c r="AM259" s="7">
        <f t="shared" si="233"/>
        <v>42.478700030833124</v>
      </c>
      <c r="AN259" s="7">
        <f t="shared" si="285"/>
        <v>42.478700030833124</v>
      </c>
      <c r="AO259" s="15">
        <f t="shared" si="234"/>
        <v>49.045027344654741</v>
      </c>
      <c r="AP259" s="17">
        <f t="shared" si="235"/>
        <v>48.748700024872655</v>
      </c>
      <c r="AQ259" s="15">
        <f t="shared" si="236"/>
        <v>48.748700024872655</v>
      </c>
      <c r="AR259" s="15">
        <f t="shared" si="237"/>
        <v>43.049797781646866</v>
      </c>
      <c r="AS259" s="15"/>
      <c r="AT259" s="12">
        <f t="shared" si="272"/>
        <v>129.00000000000003</v>
      </c>
      <c r="AU259" s="12">
        <f t="shared" si="238"/>
        <v>131.70474784928024</v>
      </c>
      <c r="AV259" s="12">
        <f t="shared" si="239"/>
        <v>131.70474784928027</v>
      </c>
      <c r="AW259" s="12">
        <f t="shared" si="240"/>
        <v>133.57532060591998</v>
      </c>
      <c r="AX259" s="8"/>
      <c r="AY259" s="13">
        <f>INDEX(Klima!$B$1:$E$520,MATCH(Vandbalance!$F259,Klima!$B$1:$B$520,0),MATCH(Vandbalance!$AY$11,Klima!$B$1:$E$1,0))</f>
        <v>6.67</v>
      </c>
      <c r="AZ259" s="13">
        <f t="shared" si="273"/>
        <v>-6.67</v>
      </c>
      <c r="BA259" s="13">
        <f t="shared" si="241"/>
        <v>6.5663273138216205</v>
      </c>
      <c r="BC259" s="16">
        <f>INDEX(Klima!$B$1:$E$520,MATCH(Vandbalance!$F259,Klima!$B$1:$B$520,0),MATCH($BC$11,Klima!$B$1:$E$1,0))</f>
        <v>0.40000000596046398</v>
      </c>
      <c r="BD259" s="16"/>
      <c r="BE259" s="16">
        <f t="shared" si="242"/>
        <v>0.29632731978208471</v>
      </c>
      <c r="BF259" s="16">
        <f t="shared" si="243"/>
        <v>0.10367268617837928</v>
      </c>
      <c r="BG259" s="16">
        <f t="shared" si="244"/>
        <v>0.10367268617837928</v>
      </c>
      <c r="BH259" s="16">
        <f t="shared" si="245"/>
        <v>0</v>
      </c>
      <c r="BI259" s="2"/>
      <c r="BJ259" s="16">
        <f t="shared" si="246"/>
        <v>0.29632731978208471</v>
      </c>
      <c r="BK259" s="5">
        <f t="shared" si="274"/>
        <v>10.044384055470713</v>
      </c>
      <c r="BL259" s="5">
        <f t="shared" si="247"/>
        <v>10.044384055470713</v>
      </c>
      <c r="BM259" s="5">
        <f t="shared" si="248"/>
        <v>170.74977519393497</v>
      </c>
      <c r="BN259" s="5">
        <f t="shared" si="275"/>
        <v>4.4384055470712482E-2</v>
      </c>
      <c r="BO259" s="5">
        <f t="shared" si="249"/>
        <v>180.74977519393497</v>
      </c>
      <c r="BP259" s="5">
        <f t="shared" si="250"/>
        <v>10.044384055470713</v>
      </c>
      <c r="BQ259" s="5"/>
      <c r="BR259" s="16">
        <f t="shared" si="251"/>
        <v>0.10367268617837928</v>
      </c>
      <c r="BS259" s="5">
        <f t="shared" si="252"/>
        <v>0.10367268617837928</v>
      </c>
      <c r="BT259" s="5"/>
      <c r="BU259" s="13">
        <f t="shared" si="253"/>
        <v>0</v>
      </c>
      <c r="BV259" s="5">
        <f t="shared" si="254"/>
        <v>0</v>
      </c>
      <c r="BW259" s="5"/>
      <c r="BX259" s="13">
        <f t="shared" si="255"/>
        <v>0.10367268617837928</v>
      </c>
      <c r="BY259" s="5"/>
      <c r="BZ259" s="16">
        <f t="shared" si="256"/>
        <v>0</v>
      </c>
      <c r="CA259" s="16"/>
      <c r="CB259" s="29">
        <f t="shared" si="257"/>
        <v>0</v>
      </c>
      <c r="CC259" s="28">
        <f t="shared" si="258"/>
        <v>17.940761285681422</v>
      </c>
      <c r="CD259" s="28"/>
      <c r="CE259" s="16">
        <f t="shared" si="259"/>
        <v>0</v>
      </c>
      <c r="CF259" s="31">
        <f t="shared" si="260"/>
        <v>42.000000000000007</v>
      </c>
      <c r="CG259" s="20"/>
      <c r="CH259" s="16">
        <f t="shared" si="261"/>
        <v>0</v>
      </c>
      <c r="CI259" s="2">
        <f t="shared" si="276"/>
        <v>0</v>
      </c>
      <c r="CJ259" s="5"/>
      <c r="CK259" s="13">
        <f t="shared" si="262"/>
        <v>0.40000000596046398</v>
      </c>
      <c r="CL259" s="13"/>
      <c r="CM259" s="13">
        <f t="shared" si="277"/>
        <v>5.6989022432257901</v>
      </c>
      <c r="CN259" s="5">
        <f t="shared" si="263"/>
        <v>6.7487000248726474</v>
      </c>
      <c r="CO259" s="5">
        <f t="shared" si="264"/>
        <v>5.6989022432257901</v>
      </c>
      <c r="CP259" s="5"/>
      <c r="CQ259" s="13">
        <f t="shared" si="278"/>
        <v>3.8283294865860849</v>
      </c>
      <c r="CR259" s="5">
        <f t="shared" si="265"/>
        <v>8.4036500925060409</v>
      </c>
      <c r="CS259" s="5">
        <f t="shared" si="266"/>
        <v>3.8283294865860849</v>
      </c>
      <c r="CT259" s="5"/>
      <c r="CU259" t="e">
        <f>INDEX(Tilladeligt_underskud,MATCH('Afgrødemodel 1'!$AU$2,Konstanter!$A$75:$A$90,0),MATCH('Afgrødemodel 1'!M255,Konstanter!$B$73:$F$73,0))</f>
        <v>#N/A</v>
      </c>
      <c r="CV259" t="e">
        <f>INDEX(Utilladeligt_underskud,MATCH('Afgrødemodel 1'!$AU$2,Konstanter!$I$75:$I$90,0),MATCH('Afgrødemodel 1'!M255,Konstanter!$J$73:$N$73,0))</f>
        <v>#N/A</v>
      </c>
      <c r="CW259" t="e">
        <f t="shared" si="279"/>
        <v>#N/A</v>
      </c>
      <c r="CX259" t="e">
        <f t="shared" si="280"/>
        <v>#N/A</v>
      </c>
      <c r="CY259" s="8">
        <f t="shared" si="281"/>
        <v>-1.0497977816468591</v>
      </c>
      <c r="CZ259" s="8">
        <f t="shared" si="282"/>
        <v>0</v>
      </c>
      <c r="DA259" s="8">
        <f t="shared" si="283"/>
        <v>-5.6251183875668289</v>
      </c>
    </row>
    <row r="260" spans="4:105" x14ac:dyDescent="0.2">
      <c r="D260" s="18">
        <f t="shared" si="284"/>
        <v>43437</v>
      </c>
      <c r="E260" s="18" t="str">
        <f>IF(G260=1,'Ark4'!$C$4,IF(G260=2,'Ark4'!$C$5,IF(G260=3,'Ark4'!$C$6,IF(G260=4,'Ark4'!$C$7,""))))</f>
        <v>Vinterhvede, efterår</v>
      </c>
      <c r="F260" s="8">
        <f t="shared" si="267"/>
        <v>43437</v>
      </c>
      <c r="G260" s="2">
        <f>IF(AND($D260&gt;='Ark4'!$D$4,Vandbalance!$D260&lt;='Ark4'!$E$4),1,IF(AND(Vandbalance!$D260&gt;='Ark4'!$D$5,Vandbalance!$D260&lt;='Ark4'!$E$5),2,IF(AND(Vandbalance!$D260&gt;='Ark4'!$D$6,Vandbalance!$D260&lt;='Ark4'!$E$6),3,IF(AND(Vandbalance!$D260&gt;='Ark4'!$D$7,Vandbalance!$D260&lt;='Ark4'!$E$7),4,""))))</f>
        <v>4</v>
      </c>
      <c r="H260" s="2">
        <f t="shared" si="268"/>
        <v>0.5</v>
      </c>
      <c r="I260" s="2">
        <f>IF(G260=1,VLOOKUP($D260,'Afgrødemodel 1'!$AA$10:$AB$405,2,FALSE),IF(G260=2,VLOOKUP($D260,'Afgrødemodel 2'!$AA$10:$AB$405,2,FALSE),IF(G260=3,VLOOKUP($D260,'Afgrødemodel 3'!$AA$10:$AB$405,2,FALSE),IF(G260=4,VLOOKUP($D260,'Afgrødemodel 4'!$AA$10:$AB$405,2,FALSE),""))))</f>
        <v>0.5</v>
      </c>
      <c r="J260" s="2">
        <f>IF(G260=1,VLOOKUP($D260,'Afgrødemodel 1'!$AH$10:$AJ$405,3,FALSE),IF(G260=2,VLOOKUP($D260,'Afgrødemodel 2'!$AH$10:$AJ$405,3,FALSE),IF(G260=3,VLOOKUP($D260,'Afgrødemodel 3'!$AH$10:$AJ$405,3,FALSE),IF(G260=4,VLOOKUP($D260,'Afgrødemodel 4'!$AH$10:$AJ$405,3,FALSE),0))))</f>
        <v>0</v>
      </c>
      <c r="K260" s="2">
        <f>IF(G260=1,VLOOKUP($D260,'Afgrødemodel 1'!$AQ$10:$AR$405,2,FALSE),IF(G260=2,VLOOKUP($D260,'Afgrødemodel 2'!$AQ$10:$AR$405,2,FALSE),IF(G260=3,VLOOKUP($D260,'Afgrødemodel 3'!$AQ$10:$AR$405,2,FALSE),IF(G260=4,VLOOKUP($D260,'Afgrødemodel 4'!$AQ$10:$AR$405,2,FALSE),0))))</f>
        <v>200</v>
      </c>
      <c r="L260">
        <f>IF('Afgrødemodel 1'!$BB$4=0,300,'Afgrødemodel 1'!$BB$4)</f>
        <v>300</v>
      </c>
      <c r="M260">
        <f>IF(G260=1,MIN('Afgrødemodel 1'!$AW$44,'Afgrødemodel 1'!$AW$48),IF(G260=2,MIN('Afgrødemodel 2'!$AW$44,'Afgrødemodel 2'!$AW$48),IF(G260=3,MIN('Afgrødemodel 3'!$AW$44,'Afgrødemodel 3'!$AW$48),IF(G260=4,MIN('Afgrødemodel 4'!$AW$44,'Afgrødemodel 4'!$AW$48),""))))</f>
        <v>900</v>
      </c>
      <c r="N260" s="13">
        <f t="shared" si="215"/>
        <v>18.289602301065965</v>
      </c>
      <c r="O260" s="5">
        <f t="shared" si="216"/>
        <v>2.4322454838760992</v>
      </c>
      <c r="P260" s="13">
        <f t="shared" si="217"/>
        <v>20.721847784942064</v>
      </c>
      <c r="Q260" s="13">
        <f t="shared" si="218"/>
        <v>20.721847784942064</v>
      </c>
      <c r="R260" s="20"/>
      <c r="S260" s="13">
        <f t="shared" si="219"/>
        <v>17.940761285681422</v>
      </c>
      <c r="T260" s="13">
        <f t="shared" si="220"/>
        <v>20.373006769557524</v>
      </c>
      <c r="U260" s="13">
        <f t="shared" si="221"/>
        <v>20.373006769557524</v>
      </c>
      <c r="V260" s="5">
        <f t="shared" si="222"/>
        <v>20.373006769557524</v>
      </c>
      <c r="W260" s="5"/>
      <c r="X260" s="10">
        <f t="shared" si="269"/>
        <v>10</v>
      </c>
      <c r="Y260" s="12">
        <f t="shared" si="223"/>
        <v>10</v>
      </c>
      <c r="Z260" s="8">
        <f t="shared" si="224"/>
        <v>12.209999994039535</v>
      </c>
      <c r="AA260" s="13">
        <f t="shared" si="270"/>
        <v>9.9259181700544783</v>
      </c>
      <c r="AB260" s="5">
        <f t="shared" si="225"/>
        <v>9.9259181700544783</v>
      </c>
      <c r="AC260" s="5"/>
      <c r="AD260" s="16">
        <f t="shared" si="226"/>
        <v>0.25</v>
      </c>
      <c r="AE260" s="10">
        <f t="shared" si="271"/>
        <v>0.25</v>
      </c>
      <c r="AF260">
        <f t="shared" si="227"/>
        <v>2.7563273138216204</v>
      </c>
      <c r="AG260" s="13">
        <f t="shared" si="228"/>
        <v>0.22408182845540517</v>
      </c>
      <c r="AH260" s="13"/>
      <c r="AI260" s="14">
        <f t="shared" si="229"/>
        <v>42.000000000000007</v>
      </c>
      <c r="AJ260" s="4">
        <f t="shared" si="230"/>
        <v>42.000000000000007</v>
      </c>
      <c r="AK260" s="4">
        <f t="shared" si="231"/>
        <v>45</v>
      </c>
      <c r="AL260" s="15">
        <f t="shared" si="232"/>
        <v>43.049797781646866</v>
      </c>
      <c r="AM260" s="7">
        <f t="shared" si="233"/>
        <v>43.049797781646866</v>
      </c>
      <c r="AN260" s="7">
        <f t="shared" si="285"/>
        <v>43.049797781646866</v>
      </c>
      <c r="AO260" s="15">
        <f t="shared" si="234"/>
        <v>45.556125095468488</v>
      </c>
      <c r="AP260" s="17">
        <f t="shared" si="235"/>
        <v>45.482043265522968</v>
      </c>
      <c r="AQ260" s="15">
        <f t="shared" si="236"/>
        <v>45.482043265522968</v>
      </c>
      <c r="AR260" s="15">
        <f t="shared" si="237"/>
        <v>42.541651174636911</v>
      </c>
      <c r="AS260" s="15"/>
      <c r="AT260" s="12">
        <f t="shared" si="272"/>
        <v>129.00000000000003</v>
      </c>
      <c r="AU260" s="12">
        <f t="shared" si="238"/>
        <v>133.57532060591998</v>
      </c>
      <c r="AV260" s="12">
        <f t="shared" si="239"/>
        <v>133.57532060591996</v>
      </c>
      <c r="AW260" s="12">
        <f t="shared" si="240"/>
        <v>133.09188802381664</v>
      </c>
      <c r="AX260" s="8"/>
      <c r="AY260" s="13">
        <f>INDEX(Klima!$B$1:$E$520,MATCH(Vandbalance!$F260,Klima!$B$1:$B$520,0),MATCH(Vandbalance!$AY$11,Klima!$B$1:$E$1,0))</f>
        <v>2.61</v>
      </c>
      <c r="AZ260" s="13">
        <f t="shared" si="273"/>
        <v>-2.61</v>
      </c>
      <c r="BA260" s="13">
        <f t="shared" si="241"/>
        <v>2.5063273138216204</v>
      </c>
      <c r="BC260" s="16">
        <f>INDEX(Klima!$B$1:$E$520,MATCH(Vandbalance!$F260,Klima!$B$1:$B$520,0),MATCH($BC$11,Klima!$B$1:$E$1,0))</f>
        <v>0.10000000149011599</v>
      </c>
      <c r="BD260" s="16"/>
      <c r="BE260" s="16">
        <f t="shared" si="242"/>
        <v>7.4081829945521177E-2</v>
      </c>
      <c r="BF260" s="16">
        <f t="shared" si="243"/>
        <v>2.5918171544594821E-2</v>
      </c>
      <c r="BG260" s="16">
        <f t="shared" si="244"/>
        <v>2.5918171544594821E-2</v>
      </c>
      <c r="BH260" s="16">
        <f t="shared" si="245"/>
        <v>0</v>
      </c>
      <c r="BI260" s="2"/>
      <c r="BJ260" s="16">
        <f t="shared" si="246"/>
        <v>7.4081829945521177E-2</v>
      </c>
      <c r="BK260" s="5">
        <f t="shared" si="274"/>
        <v>10.01099084824464</v>
      </c>
      <c r="BL260" s="5">
        <f t="shared" si="247"/>
        <v>10.01099084824464</v>
      </c>
      <c r="BM260" s="5">
        <f t="shared" si="248"/>
        <v>169.13144570138849</v>
      </c>
      <c r="BN260" s="5">
        <f t="shared" si="275"/>
        <v>1.0990848244640708E-2</v>
      </c>
      <c r="BO260" s="5">
        <f t="shared" si="249"/>
        <v>179.13144570138849</v>
      </c>
      <c r="BP260" s="5">
        <f t="shared" si="250"/>
        <v>10.01099084824464</v>
      </c>
      <c r="BQ260" s="5"/>
      <c r="BR260" s="16">
        <f t="shared" si="251"/>
        <v>2.5918171544594821E-2</v>
      </c>
      <c r="BS260" s="5">
        <f t="shared" si="252"/>
        <v>2.5918171544594821E-2</v>
      </c>
      <c r="BT260" s="5"/>
      <c r="BU260" s="13">
        <f t="shared" si="253"/>
        <v>0</v>
      </c>
      <c r="BV260" s="5">
        <f t="shared" si="254"/>
        <v>0</v>
      </c>
      <c r="BW260" s="5"/>
      <c r="BX260" s="13">
        <f t="shared" si="255"/>
        <v>2.5918171544594821E-2</v>
      </c>
      <c r="BY260" s="5"/>
      <c r="BZ260" s="16">
        <f t="shared" si="256"/>
        <v>0</v>
      </c>
      <c r="CA260" s="16"/>
      <c r="CB260" s="29">
        <f t="shared" si="257"/>
        <v>0</v>
      </c>
      <c r="CC260" s="28">
        <f t="shared" si="258"/>
        <v>20.373006769557524</v>
      </c>
      <c r="CD260" s="28"/>
      <c r="CE260" s="16">
        <f t="shared" si="259"/>
        <v>0</v>
      </c>
      <c r="CF260" s="31">
        <f t="shared" si="260"/>
        <v>42.000000000000007</v>
      </c>
      <c r="CG260" s="20"/>
      <c r="CH260" s="16">
        <f t="shared" si="261"/>
        <v>0</v>
      </c>
      <c r="CI260" s="2">
        <f t="shared" si="276"/>
        <v>0</v>
      </c>
      <c r="CJ260" s="5"/>
      <c r="CK260" s="13">
        <f t="shared" si="262"/>
        <v>0.10000000149011599</v>
      </c>
      <c r="CL260" s="13"/>
      <c r="CM260" s="13">
        <f t="shared" si="277"/>
        <v>2.9403920908860557</v>
      </c>
      <c r="CN260" s="5">
        <f t="shared" si="263"/>
        <v>3.482043265522961</v>
      </c>
      <c r="CO260" s="5">
        <f t="shared" si="264"/>
        <v>2.9403920908860557</v>
      </c>
      <c r="CP260" s="5"/>
      <c r="CQ260" s="13">
        <f t="shared" si="278"/>
        <v>3.4238246729893955</v>
      </c>
      <c r="CR260" s="5">
        <f t="shared" si="265"/>
        <v>7.5157126968059913</v>
      </c>
      <c r="CS260" s="5">
        <f t="shared" si="266"/>
        <v>3.4238246729893955</v>
      </c>
      <c r="CT260" s="5"/>
      <c r="CU260" t="e">
        <f>INDEX(Tilladeligt_underskud,MATCH('Afgrødemodel 1'!$AU$2,Konstanter!$A$75:$A$90,0),MATCH('Afgrødemodel 1'!M256,Konstanter!$B$73:$F$73,0))</f>
        <v>#N/A</v>
      </c>
      <c r="CV260" t="e">
        <f>INDEX(Utilladeligt_underskud,MATCH('Afgrødemodel 1'!$AU$2,Konstanter!$I$75:$I$90,0),MATCH('Afgrødemodel 1'!M256,Konstanter!$J$73:$N$73,0))</f>
        <v>#N/A</v>
      </c>
      <c r="CW260" t="e">
        <f t="shared" si="279"/>
        <v>#N/A</v>
      </c>
      <c r="CX260" t="e">
        <f t="shared" si="280"/>
        <v>#N/A</v>
      </c>
      <c r="CY260" s="8">
        <f t="shared" si="281"/>
        <v>-0.54165117463690393</v>
      </c>
      <c r="CZ260" s="8">
        <f t="shared" si="282"/>
        <v>0</v>
      </c>
      <c r="DA260" s="8">
        <f t="shared" si="283"/>
        <v>-4.6335391984535192</v>
      </c>
    </row>
    <row r="261" spans="4:105" x14ac:dyDescent="0.2">
      <c r="D261" s="18">
        <f t="shared" si="284"/>
        <v>43438</v>
      </c>
      <c r="E261" s="18" t="str">
        <f>IF(G261=1,'Ark4'!$C$4,IF(G261=2,'Ark4'!$C$5,IF(G261=3,'Ark4'!$C$6,IF(G261=4,'Ark4'!$C$7,""))))</f>
        <v>Vinterhvede, efterår</v>
      </c>
      <c r="F261" s="8">
        <f t="shared" si="267"/>
        <v>43438</v>
      </c>
      <c r="G261" s="2">
        <f>IF(AND($D261&gt;='Ark4'!$D$4,Vandbalance!$D261&lt;='Ark4'!$E$4),1,IF(AND(Vandbalance!$D261&gt;='Ark4'!$D$5,Vandbalance!$D261&lt;='Ark4'!$E$5),2,IF(AND(Vandbalance!$D261&gt;='Ark4'!$D$6,Vandbalance!$D261&lt;='Ark4'!$E$6),3,IF(AND(Vandbalance!$D261&gt;='Ark4'!$D$7,Vandbalance!$D261&lt;='Ark4'!$E$7),4,""))))</f>
        <v>4</v>
      </c>
      <c r="H261" s="2">
        <f t="shared" si="268"/>
        <v>0.5</v>
      </c>
      <c r="I261" s="2">
        <f>IF(G261=1,VLOOKUP($D261,'Afgrødemodel 1'!$AA$10:$AB$405,2,FALSE),IF(G261=2,VLOOKUP($D261,'Afgrødemodel 2'!$AA$10:$AB$405,2,FALSE),IF(G261=3,VLOOKUP($D261,'Afgrødemodel 3'!$AA$10:$AB$405,2,FALSE),IF(G261=4,VLOOKUP($D261,'Afgrødemodel 4'!$AA$10:$AB$405,2,FALSE),""))))</f>
        <v>0.5</v>
      </c>
      <c r="J261" s="2">
        <f>IF(G261=1,VLOOKUP($D261,'Afgrødemodel 1'!$AH$10:$AJ$405,3,FALSE),IF(G261=2,VLOOKUP($D261,'Afgrødemodel 2'!$AH$10:$AJ$405,3,FALSE),IF(G261=3,VLOOKUP($D261,'Afgrødemodel 3'!$AH$10:$AJ$405,3,FALSE),IF(G261=4,VLOOKUP($D261,'Afgrødemodel 4'!$AH$10:$AJ$405,3,FALSE),0))))</f>
        <v>0</v>
      </c>
      <c r="K261" s="2">
        <f>IF(G261=1,VLOOKUP($D261,'Afgrødemodel 1'!$AQ$10:$AR$405,2,FALSE),IF(G261=2,VLOOKUP($D261,'Afgrødemodel 2'!$AQ$10:$AR$405,2,FALSE),IF(G261=3,VLOOKUP($D261,'Afgrødemodel 3'!$AQ$10:$AR$405,2,FALSE),IF(G261=4,VLOOKUP($D261,'Afgrødemodel 4'!$AQ$10:$AR$405,2,FALSE),0))))</f>
        <v>200</v>
      </c>
      <c r="L261">
        <f>IF('Afgrødemodel 1'!$BB$4=0,300,'Afgrødemodel 1'!$BB$4)</f>
        <v>300</v>
      </c>
      <c r="M261">
        <f>IF(G261=1,MIN('Afgrødemodel 1'!$AW$44,'Afgrødemodel 1'!$AW$48),IF(G261=2,MIN('Afgrødemodel 2'!$AW$44,'Afgrødemodel 2'!$AW$48),IF(G261=3,MIN('Afgrødemodel 3'!$AW$44,'Afgrødemodel 3'!$AW$48),IF(G261=4,MIN('Afgrødemodel 4'!$AW$44,'Afgrødemodel 4'!$AW$48),""))))</f>
        <v>900</v>
      </c>
      <c r="N261" s="13">
        <f t="shared" si="215"/>
        <v>20.721847784942064</v>
      </c>
      <c r="O261" s="5">
        <f t="shared" si="216"/>
        <v>0</v>
      </c>
      <c r="P261" s="13">
        <f t="shared" si="217"/>
        <v>20.721847784942064</v>
      </c>
      <c r="Q261" s="13">
        <f t="shared" si="218"/>
        <v>20.721847784942064</v>
      </c>
      <c r="R261" s="20"/>
      <c r="S261" s="13">
        <f t="shared" si="219"/>
        <v>20.373006769557524</v>
      </c>
      <c r="T261" s="13">
        <f t="shared" si="220"/>
        <v>20.153574510555622</v>
      </c>
      <c r="U261" s="13">
        <f t="shared" si="221"/>
        <v>20.153574510555622</v>
      </c>
      <c r="V261" s="5">
        <f t="shared" si="222"/>
        <v>20.153574510555622</v>
      </c>
      <c r="W261" s="5"/>
      <c r="X261" s="10">
        <f t="shared" si="269"/>
        <v>10</v>
      </c>
      <c r="Y261" s="12">
        <f t="shared" si="223"/>
        <v>9.9259181700544783</v>
      </c>
      <c r="Z261" s="8">
        <f t="shared" si="224"/>
        <v>9.9259181700544783</v>
      </c>
      <c r="AA261" s="13">
        <f t="shared" si="270"/>
        <v>9.7064859110525781</v>
      </c>
      <c r="AB261" s="5">
        <f t="shared" si="225"/>
        <v>9.7064859110525781</v>
      </c>
      <c r="AC261" s="5"/>
      <c r="AD261" s="16">
        <f t="shared" si="226"/>
        <v>0.25</v>
      </c>
      <c r="AE261" s="10">
        <f t="shared" si="271"/>
        <v>0.23408182845540518</v>
      </c>
      <c r="AF261">
        <f t="shared" si="227"/>
        <v>0.23408182845540518</v>
      </c>
      <c r="AG261" s="13">
        <f t="shared" si="228"/>
        <v>0.15731154705966227</v>
      </c>
      <c r="AH261" s="13"/>
      <c r="AI261" s="14">
        <f t="shared" si="229"/>
        <v>42.000000000000007</v>
      </c>
      <c r="AJ261" s="4">
        <f t="shared" si="230"/>
        <v>42.000000000000007</v>
      </c>
      <c r="AK261" s="4">
        <f t="shared" si="231"/>
        <v>45</v>
      </c>
      <c r="AL261" s="15">
        <f t="shared" si="232"/>
        <v>42.541651174636911</v>
      </c>
      <c r="AM261" s="7">
        <f t="shared" si="233"/>
        <v>42.541651174636911</v>
      </c>
      <c r="AN261" s="7">
        <f t="shared" si="285"/>
        <v>42.541651174636911</v>
      </c>
      <c r="AO261" s="15">
        <f t="shared" si="234"/>
        <v>42.541651174636911</v>
      </c>
      <c r="AP261" s="17">
        <f t="shared" si="235"/>
        <v>42.322218915635013</v>
      </c>
      <c r="AQ261" s="15">
        <f t="shared" si="236"/>
        <v>42.322218915635013</v>
      </c>
      <c r="AR261" s="15">
        <f t="shared" si="237"/>
        <v>42.050122942432118</v>
      </c>
      <c r="AS261" s="15"/>
      <c r="AT261" s="12">
        <f t="shared" si="272"/>
        <v>129.00000000000003</v>
      </c>
      <c r="AU261" s="12">
        <f t="shared" si="238"/>
        <v>133.09188802381664</v>
      </c>
      <c r="AV261" s="12">
        <f t="shared" si="239"/>
        <v>133.09188802381664</v>
      </c>
      <c r="AW261" s="12">
        <f t="shared" si="240"/>
        <v>131.37594684282175</v>
      </c>
      <c r="AX261" s="8"/>
      <c r="AY261" s="13">
        <f>INDEX(Klima!$B$1:$E$520,MATCH(Vandbalance!$F261,Klima!$B$1:$B$520,0),MATCH(Vandbalance!$AY$11,Klima!$B$1:$E$1,0))</f>
        <v>0.01</v>
      </c>
      <c r="AZ261" s="13">
        <f t="shared" si="273"/>
        <v>-0.01</v>
      </c>
      <c r="BA261" s="13">
        <f t="shared" si="241"/>
        <v>0</v>
      </c>
      <c r="BC261" s="16">
        <f>INDEX(Klima!$B$1:$E$520,MATCH(Vandbalance!$F261,Klima!$B$1:$B$520,0),MATCH($BC$11,Klima!$B$1:$E$1,0))</f>
        <v>0.29620254039764399</v>
      </c>
      <c r="BD261" s="16"/>
      <c r="BE261" s="16">
        <f t="shared" si="242"/>
        <v>0.21943225900190108</v>
      </c>
      <c r="BF261" s="16">
        <f t="shared" si="243"/>
        <v>7.6770281395742906E-2</v>
      </c>
      <c r="BG261" s="16">
        <f t="shared" si="244"/>
        <v>7.6770281395742906E-2</v>
      </c>
      <c r="BH261" s="16">
        <f t="shared" si="245"/>
        <v>0</v>
      </c>
      <c r="BI261" s="2"/>
      <c r="BJ261" s="16">
        <f t="shared" si="246"/>
        <v>0.21943225900190108</v>
      </c>
      <c r="BK261" s="5">
        <f t="shared" si="274"/>
        <v>9.9578143083142088</v>
      </c>
      <c r="BL261" s="5">
        <f t="shared" si="247"/>
        <v>9.9578143083142088</v>
      </c>
      <c r="BM261" s="5">
        <f t="shared" si="248"/>
        <v>165.70762102839907</v>
      </c>
      <c r="BN261" s="5">
        <f t="shared" si="275"/>
        <v>3.189613825973029E-2</v>
      </c>
      <c r="BO261" s="5">
        <f t="shared" si="249"/>
        <v>175.63353919845355</v>
      </c>
      <c r="BP261" s="5">
        <f t="shared" si="250"/>
        <v>9.9578143083142088</v>
      </c>
      <c r="BQ261" s="5"/>
      <c r="BR261" s="16">
        <f t="shared" si="251"/>
        <v>7.6770281395742906E-2</v>
      </c>
      <c r="BS261" s="5">
        <f t="shared" si="252"/>
        <v>7.6770281395742906E-2</v>
      </c>
      <c r="BT261" s="5"/>
      <c r="BU261" s="13">
        <f t="shared" si="253"/>
        <v>0</v>
      </c>
      <c r="BV261" s="5">
        <f t="shared" si="254"/>
        <v>0</v>
      </c>
      <c r="BW261" s="5"/>
      <c r="BX261" s="13">
        <f t="shared" si="255"/>
        <v>7.6770281395742906E-2</v>
      </c>
      <c r="BY261" s="5"/>
      <c r="BZ261" s="16">
        <f t="shared" si="256"/>
        <v>0</v>
      </c>
      <c r="CA261" s="16"/>
      <c r="CB261" s="29">
        <f t="shared" si="257"/>
        <v>0</v>
      </c>
      <c r="CC261" s="28">
        <f t="shared" si="258"/>
        <v>20.153574510555622</v>
      </c>
      <c r="CD261" s="28"/>
      <c r="CE261" s="16">
        <f t="shared" si="259"/>
        <v>0</v>
      </c>
      <c r="CF261" s="31">
        <f t="shared" si="260"/>
        <v>42.000000000000007</v>
      </c>
      <c r="CG261" s="20"/>
      <c r="CH261" s="16">
        <f t="shared" si="261"/>
        <v>0</v>
      </c>
      <c r="CI261" s="2">
        <f t="shared" si="276"/>
        <v>0</v>
      </c>
      <c r="CJ261" s="5"/>
      <c r="CK261" s="13">
        <f t="shared" si="262"/>
        <v>0.29620254039764399</v>
      </c>
      <c r="CL261" s="13"/>
      <c r="CM261" s="13">
        <f t="shared" si="277"/>
        <v>0.27209597320289347</v>
      </c>
      <c r="CN261" s="5">
        <f t="shared" si="263"/>
        <v>0.32221891563500549</v>
      </c>
      <c r="CO261" s="5">
        <f t="shared" si="264"/>
        <v>0.27209597320289347</v>
      </c>
      <c r="CP261" s="5"/>
      <c r="CQ261" s="13">
        <f t="shared" si="278"/>
        <v>1.9880371541977666</v>
      </c>
      <c r="CR261" s="5">
        <f t="shared" si="265"/>
        <v>4.3639839970194885</v>
      </c>
      <c r="CS261" s="5">
        <f t="shared" si="266"/>
        <v>1.9880371541977666</v>
      </c>
      <c r="CT261" s="5"/>
      <c r="CU261" t="e">
        <f>INDEX(Tilladeligt_underskud,MATCH('Afgrødemodel 1'!$AU$2,Konstanter!$A$75:$A$90,0),MATCH('Afgrødemodel 1'!M257,Konstanter!$B$73:$F$73,0))</f>
        <v>#N/A</v>
      </c>
      <c r="CV261" t="e">
        <f>INDEX(Utilladeligt_underskud,MATCH('Afgrødemodel 1'!$AU$2,Konstanter!$I$75:$I$90,0),MATCH('Afgrødemodel 1'!M257,Konstanter!$J$73:$N$73,0))</f>
        <v>#N/A</v>
      </c>
      <c r="CW261" t="e">
        <f t="shared" si="279"/>
        <v>#N/A</v>
      </c>
      <c r="CX261" t="e">
        <f t="shared" si="280"/>
        <v>#N/A</v>
      </c>
      <c r="CY261" s="8">
        <f t="shared" si="281"/>
        <v>-5.0122942432111017E-2</v>
      </c>
      <c r="CZ261" s="8">
        <f t="shared" si="282"/>
        <v>0</v>
      </c>
      <c r="DA261" s="8">
        <f t="shared" si="283"/>
        <v>-2.4260697852538442</v>
      </c>
    </row>
    <row r="262" spans="4:105" x14ac:dyDescent="0.2">
      <c r="D262" s="18">
        <f t="shared" si="284"/>
        <v>43439</v>
      </c>
      <c r="E262" s="18" t="str">
        <f>IF(G262=1,'Ark4'!$C$4,IF(G262=2,'Ark4'!$C$5,IF(G262=3,'Ark4'!$C$6,IF(G262=4,'Ark4'!$C$7,""))))</f>
        <v>Vinterhvede, efterår</v>
      </c>
      <c r="F262" s="8">
        <f t="shared" si="267"/>
        <v>43439</v>
      </c>
      <c r="G262" s="2">
        <f>IF(AND($D262&gt;='Ark4'!$D$4,Vandbalance!$D262&lt;='Ark4'!$E$4),1,IF(AND(Vandbalance!$D262&gt;='Ark4'!$D$5,Vandbalance!$D262&lt;='Ark4'!$E$5),2,IF(AND(Vandbalance!$D262&gt;='Ark4'!$D$6,Vandbalance!$D262&lt;='Ark4'!$E$6),3,IF(AND(Vandbalance!$D262&gt;='Ark4'!$D$7,Vandbalance!$D262&lt;='Ark4'!$E$7),4,""))))</f>
        <v>4</v>
      </c>
      <c r="H262" s="2">
        <f t="shared" si="268"/>
        <v>0.5</v>
      </c>
      <c r="I262" s="2">
        <f>IF(G262=1,VLOOKUP($D262,'Afgrødemodel 1'!$AA$10:$AB$405,2,FALSE),IF(G262=2,VLOOKUP($D262,'Afgrødemodel 2'!$AA$10:$AB$405,2,FALSE),IF(G262=3,VLOOKUP($D262,'Afgrødemodel 3'!$AA$10:$AB$405,2,FALSE),IF(G262=4,VLOOKUP($D262,'Afgrødemodel 4'!$AA$10:$AB$405,2,FALSE),""))))</f>
        <v>0.5</v>
      </c>
      <c r="J262" s="2">
        <f>IF(G262=1,VLOOKUP($D262,'Afgrødemodel 1'!$AH$10:$AJ$405,3,FALSE),IF(G262=2,VLOOKUP($D262,'Afgrødemodel 2'!$AH$10:$AJ$405,3,FALSE),IF(G262=3,VLOOKUP($D262,'Afgrødemodel 3'!$AH$10:$AJ$405,3,FALSE),IF(G262=4,VLOOKUP($D262,'Afgrødemodel 4'!$AH$10:$AJ$405,3,FALSE),0))))</f>
        <v>0</v>
      </c>
      <c r="K262" s="2">
        <f>IF(G262=1,VLOOKUP($D262,'Afgrødemodel 1'!$AQ$10:$AR$405,2,FALSE),IF(G262=2,VLOOKUP($D262,'Afgrødemodel 2'!$AQ$10:$AR$405,2,FALSE),IF(G262=3,VLOOKUP($D262,'Afgrødemodel 3'!$AQ$10:$AR$405,2,FALSE),IF(G262=4,VLOOKUP($D262,'Afgrødemodel 4'!$AQ$10:$AR$405,2,FALSE),0))))</f>
        <v>200</v>
      </c>
      <c r="L262">
        <f>IF('Afgrødemodel 1'!$BB$4=0,300,'Afgrødemodel 1'!$BB$4)</f>
        <v>300</v>
      </c>
      <c r="M262">
        <f>IF(G262=1,MIN('Afgrødemodel 1'!$AW$44,'Afgrødemodel 1'!$AW$48),IF(G262=2,MIN('Afgrødemodel 2'!$AW$44,'Afgrødemodel 2'!$AW$48),IF(G262=3,MIN('Afgrødemodel 3'!$AW$44,'Afgrødemodel 3'!$AW$48),IF(G262=4,MIN('Afgrødemodel 4'!$AW$44,'Afgrødemodel 4'!$AW$48),""))))</f>
        <v>900</v>
      </c>
      <c r="N262" s="13">
        <f t="shared" si="215"/>
        <v>20.721847784942064</v>
      </c>
      <c r="O262" s="5">
        <f t="shared" si="216"/>
        <v>2.3229717114141096E-2</v>
      </c>
      <c r="P262" s="13">
        <f t="shared" si="217"/>
        <v>20.745077502056205</v>
      </c>
      <c r="Q262" s="13">
        <f t="shared" si="218"/>
        <v>20.745077502056205</v>
      </c>
      <c r="R262" s="20"/>
      <c r="S262" s="13">
        <f t="shared" si="219"/>
        <v>20.153574510555622</v>
      </c>
      <c r="T262" s="13">
        <f t="shared" si="220"/>
        <v>20.176804227669763</v>
      </c>
      <c r="U262" s="13">
        <f t="shared" si="221"/>
        <v>20.176804227669763</v>
      </c>
      <c r="V262" s="5">
        <f t="shared" si="222"/>
        <v>20.176804227669763</v>
      </c>
      <c r="W262" s="5"/>
      <c r="X262" s="10">
        <f t="shared" si="269"/>
        <v>10</v>
      </c>
      <c r="Y262" s="12">
        <f t="shared" si="223"/>
        <v>9.8037974581122409</v>
      </c>
      <c r="Z262" s="8">
        <f t="shared" si="224"/>
        <v>9.8037974581122409</v>
      </c>
      <c r="AA262" s="13">
        <f t="shared" si="270"/>
        <v>9.7297156281667192</v>
      </c>
      <c r="AB262" s="5">
        <f t="shared" si="225"/>
        <v>9.7297156281667192</v>
      </c>
      <c r="AC262" s="5"/>
      <c r="AD262" s="16">
        <f t="shared" si="226"/>
        <v>0.25</v>
      </c>
      <c r="AE262" s="10">
        <f t="shared" si="271"/>
        <v>0.25</v>
      </c>
      <c r="AF262">
        <f t="shared" si="227"/>
        <v>0.34731154705966227</v>
      </c>
      <c r="AG262" s="13">
        <f t="shared" si="228"/>
        <v>0.22408182845540517</v>
      </c>
      <c r="AH262" s="13"/>
      <c r="AI262" s="14">
        <f t="shared" si="229"/>
        <v>42.000000000000007</v>
      </c>
      <c r="AJ262" s="4">
        <f t="shared" si="230"/>
        <v>42.000000000000007</v>
      </c>
      <c r="AK262" s="4">
        <f t="shared" si="231"/>
        <v>45</v>
      </c>
      <c r="AL262" s="15">
        <f t="shared" si="232"/>
        <v>42.050122942432118</v>
      </c>
      <c r="AM262" s="7">
        <f t="shared" si="233"/>
        <v>42.050122942432118</v>
      </c>
      <c r="AN262" s="7">
        <f t="shared" si="285"/>
        <v>42.050122942432118</v>
      </c>
      <c r="AO262" s="15">
        <f t="shared" si="234"/>
        <v>42.147434489491779</v>
      </c>
      <c r="AP262" s="17">
        <f t="shared" si="235"/>
        <v>42.073352659546259</v>
      </c>
      <c r="AQ262" s="15">
        <f t="shared" si="236"/>
        <v>42.073352659546259</v>
      </c>
      <c r="AR262" s="15">
        <f t="shared" si="237"/>
        <v>42.011410413707203</v>
      </c>
      <c r="AS262" s="15"/>
      <c r="AT262" s="12">
        <f t="shared" si="272"/>
        <v>129.00000000000003</v>
      </c>
      <c r="AU262" s="12">
        <f t="shared" si="238"/>
        <v>131.37594684282175</v>
      </c>
      <c r="AV262" s="12">
        <f t="shared" si="239"/>
        <v>131.37594684282175</v>
      </c>
      <c r="AW262" s="12">
        <f t="shared" si="240"/>
        <v>130.3272951704931</v>
      </c>
      <c r="AX262" s="8"/>
      <c r="AY262" s="13">
        <f>INDEX(Klima!$B$1:$E$520,MATCH(Vandbalance!$F262,Klima!$B$1:$B$520,0),MATCH(Vandbalance!$AY$11,Klima!$B$1:$E$1,0))</f>
        <v>0.19</v>
      </c>
      <c r="AZ262" s="13">
        <f t="shared" si="273"/>
        <v>-0.19</v>
      </c>
      <c r="BA262" s="13">
        <f t="shared" si="241"/>
        <v>9.7311547059662273E-2</v>
      </c>
      <c r="BC262" s="16">
        <f>INDEX(Klima!$B$1:$E$520,MATCH(Vandbalance!$F262,Klima!$B$1:$B$520,0),MATCH($BC$11,Klima!$B$1:$E$1,0))</f>
        <v>0.10000000149011599</v>
      </c>
      <c r="BD262" s="16"/>
      <c r="BE262" s="16">
        <f t="shared" si="242"/>
        <v>7.4081829945521177E-2</v>
      </c>
      <c r="BF262" s="16">
        <f t="shared" si="243"/>
        <v>2.5918171544594821E-2</v>
      </c>
      <c r="BG262" s="16">
        <f t="shared" si="244"/>
        <v>2.5918171544594821E-2</v>
      </c>
      <c r="BH262" s="16">
        <f t="shared" si="245"/>
        <v>0</v>
      </c>
      <c r="BI262" s="2"/>
      <c r="BJ262" s="16">
        <f t="shared" si="246"/>
        <v>7.4081829945521177E-2</v>
      </c>
      <c r="BK262" s="5">
        <f t="shared" si="274"/>
        <v>9.8144366215958545</v>
      </c>
      <c r="BL262" s="5">
        <f t="shared" si="247"/>
        <v>9.8144366215958545</v>
      </c>
      <c r="BM262" s="5">
        <f t="shared" si="248"/>
        <v>163.71958387420131</v>
      </c>
      <c r="BN262" s="5">
        <f t="shared" si="275"/>
        <v>1.0639163483614097E-2</v>
      </c>
      <c r="BO262" s="5">
        <f t="shared" si="249"/>
        <v>173.52338133231353</v>
      </c>
      <c r="BP262" s="5">
        <f t="shared" si="250"/>
        <v>9.8144366215958545</v>
      </c>
      <c r="BQ262" s="5"/>
      <c r="BR262" s="16">
        <f t="shared" si="251"/>
        <v>2.5918171544594821E-2</v>
      </c>
      <c r="BS262" s="5">
        <f t="shared" si="252"/>
        <v>2.5918171544594821E-2</v>
      </c>
      <c r="BT262" s="5"/>
      <c r="BU262" s="13">
        <f t="shared" si="253"/>
        <v>0</v>
      </c>
      <c r="BV262" s="5">
        <f t="shared" si="254"/>
        <v>0</v>
      </c>
      <c r="BW262" s="5"/>
      <c r="BX262" s="13">
        <f t="shared" si="255"/>
        <v>2.5918171544594821E-2</v>
      </c>
      <c r="BY262" s="5"/>
      <c r="BZ262" s="16">
        <f t="shared" si="256"/>
        <v>0</v>
      </c>
      <c r="CA262" s="16"/>
      <c r="CB262" s="29">
        <f t="shared" si="257"/>
        <v>0</v>
      </c>
      <c r="CC262" s="28">
        <f t="shared" si="258"/>
        <v>20.176804227669763</v>
      </c>
      <c r="CD262" s="28"/>
      <c r="CE262" s="16">
        <f t="shared" si="259"/>
        <v>0</v>
      </c>
      <c r="CF262" s="31">
        <f t="shared" si="260"/>
        <v>42.000000000000007</v>
      </c>
      <c r="CG262" s="20"/>
      <c r="CH262" s="16">
        <f t="shared" si="261"/>
        <v>0</v>
      </c>
      <c r="CI262" s="2">
        <f t="shared" si="276"/>
        <v>0</v>
      </c>
      <c r="CJ262" s="5"/>
      <c r="CK262" s="13">
        <f t="shared" si="262"/>
        <v>0.10000000149011599</v>
      </c>
      <c r="CL262" s="13"/>
      <c r="CM262" s="13">
        <f t="shared" si="277"/>
        <v>6.1942245839057358E-2</v>
      </c>
      <c r="CN262" s="5">
        <f t="shared" si="263"/>
        <v>7.3352659546252141E-2</v>
      </c>
      <c r="CO262" s="5">
        <f t="shared" si="264"/>
        <v>6.1942245839057358E-2</v>
      </c>
      <c r="CP262" s="5"/>
      <c r="CQ262" s="13">
        <f t="shared" si="278"/>
        <v>1.1105939181676829</v>
      </c>
      <c r="CR262" s="5">
        <f t="shared" si="265"/>
        <v>2.4378890886607678</v>
      </c>
      <c r="CS262" s="5">
        <f t="shared" si="266"/>
        <v>1.1105939181676829</v>
      </c>
      <c r="CT262" s="5"/>
      <c r="CU262" t="e">
        <f>INDEX(Tilladeligt_underskud,MATCH('Afgrødemodel 1'!$AU$2,Konstanter!$A$75:$A$90,0),MATCH('Afgrødemodel 1'!M258,Konstanter!$B$73:$F$73,0))</f>
        <v>#N/A</v>
      </c>
      <c r="CV262" t="e">
        <f>INDEX(Utilladeligt_underskud,MATCH('Afgrødemodel 1'!$AU$2,Konstanter!$I$75:$I$90,0),MATCH('Afgrødemodel 1'!M258,Konstanter!$J$73:$N$73,0))</f>
        <v>#N/A</v>
      </c>
      <c r="CW262" t="e">
        <f t="shared" si="279"/>
        <v>#N/A</v>
      </c>
      <c r="CX262" t="e">
        <f t="shared" si="280"/>
        <v>#N/A</v>
      </c>
      <c r="CY262" s="8">
        <f t="shared" si="281"/>
        <v>-1.1410413707196199E-2</v>
      </c>
      <c r="CZ262" s="8">
        <f t="shared" si="282"/>
        <v>0</v>
      </c>
      <c r="DA262" s="8">
        <f t="shared" si="283"/>
        <v>-1.3387055842002837</v>
      </c>
    </row>
    <row r="263" spans="4:105" x14ac:dyDescent="0.2">
      <c r="D263" s="18">
        <f t="shared" si="284"/>
        <v>43440</v>
      </c>
      <c r="E263" s="18" t="str">
        <f>IF(G263=1,'Ark4'!$C$4,IF(G263=2,'Ark4'!$C$5,IF(G263=3,'Ark4'!$C$6,IF(G263=4,'Ark4'!$C$7,""))))</f>
        <v>Vinterhvede, efterår</v>
      </c>
      <c r="F263" s="8">
        <f t="shared" si="267"/>
        <v>43440</v>
      </c>
      <c r="G263" s="2">
        <f>IF(AND($D263&gt;='Ark4'!$D$4,Vandbalance!$D263&lt;='Ark4'!$E$4),1,IF(AND(Vandbalance!$D263&gt;='Ark4'!$D$5,Vandbalance!$D263&lt;='Ark4'!$E$5),2,IF(AND(Vandbalance!$D263&gt;='Ark4'!$D$6,Vandbalance!$D263&lt;='Ark4'!$E$6),3,IF(AND(Vandbalance!$D263&gt;='Ark4'!$D$7,Vandbalance!$D263&lt;='Ark4'!$E$7),4,""))))</f>
        <v>4</v>
      </c>
      <c r="H263" s="2">
        <f t="shared" si="268"/>
        <v>0.5</v>
      </c>
      <c r="I263" s="2">
        <f>IF(G263=1,VLOOKUP($D263,'Afgrødemodel 1'!$AA$10:$AB$405,2,FALSE),IF(G263=2,VLOOKUP($D263,'Afgrødemodel 2'!$AA$10:$AB$405,2,FALSE),IF(G263=3,VLOOKUP($D263,'Afgrødemodel 3'!$AA$10:$AB$405,2,FALSE),IF(G263=4,VLOOKUP($D263,'Afgrødemodel 4'!$AA$10:$AB$405,2,FALSE),""))))</f>
        <v>0.5</v>
      </c>
      <c r="J263" s="2">
        <f>IF(G263=1,VLOOKUP($D263,'Afgrødemodel 1'!$AH$10:$AJ$405,3,FALSE),IF(G263=2,VLOOKUP($D263,'Afgrødemodel 2'!$AH$10:$AJ$405,3,FALSE),IF(G263=3,VLOOKUP($D263,'Afgrødemodel 3'!$AH$10:$AJ$405,3,FALSE),IF(G263=4,VLOOKUP($D263,'Afgrødemodel 4'!$AH$10:$AJ$405,3,FALSE),0))))</f>
        <v>0</v>
      </c>
      <c r="K263" s="2">
        <f>IF(G263=1,VLOOKUP($D263,'Afgrødemodel 1'!$AQ$10:$AR$405,2,FALSE),IF(G263=2,VLOOKUP($D263,'Afgrødemodel 2'!$AQ$10:$AR$405,2,FALSE),IF(G263=3,VLOOKUP($D263,'Afgrødemodel 3'!$AQ$10:$AR$405,2,FALSE),IF(G263=4,VLOOKUP($D263,'Afgrødemodel 4'!$AQ$10:$AR$405,2,FALSE),0))))</f>
        <v>200</v>
      </c>
      <c r="L263">
        <f>IF('Afgrødemodel 1'!$BB$4=0,300,'Afgrødemodel 1'!$BB$4)</f>
        <v>300</v>
      </c>
      <c r="M263">
        <f>IF(G263=1,MIN('Afgrødemodel 1'!$AW$44,'Afgrødemodel 1'!$AW$48),IF(G263=2,MIN('Afgrødemodel 2'!$AW$44,'Afgrødemodel 2'!$AW$48),IF(G263=3,MIN('Afgrødemodel 3'!$AW$44,'Afgrødemodel 3'!$AW$48),IF(G263=4,MIN('Afgrødemodel 4'!$AW$44,'Afgrødemodel 4'!$AW$48),""))))</f>
        <v>900</v>
      </c>
      <c r="N263" s="13">
        <f t="shared" si="215"/>
        <v>20.745077502056205</v>
      </c>
      <c r="O263" s="5">
        <f t="shared" si="216"/>
        <v>3.704949104685709</v>
      </c>
      <c r="P263" s="13">
        <f t="shared" si="217"/>
        <v>24.450026606741915</v>
      </c>
      <c r="Q263" s="13">
        <f t="shared" si="218"/>
        <v>24.450026606741915</v>
      </c>
      <c r="R263" s="20"/>
      <c r="S263" s="13">
        <f t="shared" si="219"/>
        <v>20.176804227669763</v>
      </c>
      <c r="T263" s="13">
        <f t="shared" si="220"/>
        <v>23.881753332355469</v>
      </c>
      <c r="U263" s="13">
        <f t="shared" si="221"/>
        <v>23.881753332355469</v>
      </c>
      <c r="V263" s="5">
        <f t="shared" si="222"/>
        <v>23.881753332355469</v>
      </c>
      <c r="W263" s="5"/>
      <c r="X263" s="10">
        <f t="shared" si="269"/>
        <v>10</v>
      </c>
      <c r="Y263" s="12">
        <f t="shared" si="223"/>
        <v>10</v>
      </c>
      <c r="Z263" s="8">
        <f t="shared" si="224"/>
        <v>13.703797456622125</v>
      </c>
      <c r="AA263" s="13">
        <f t="shared" si="270"/>
        <v>9.7308672762303043</v>
      </c>
      <c r="AB263" s="5">
        <f t="shared" si="225"/>
        <v>9.7308672762303043</v>
      </c>
      <c r="AC263" s="5"/>
      <c r="AD263" s="16">
        <f t="shared" si="226"/>
        <v>0.25</v>
      </c>
      <c r="AE263" s="10">
        <f t="shared" si="271"/>
        <v>0.25</v>
      </c>
      <c r="AF263">
        <f t="shared" si="227"/>
        <v>4.2240818284554056</v>
      </c>
      <c r="AG263" s="13">
        <f t="shared" si="228"/>
        <v>0.155841579398664</v>
      </c>
      <c r="AH263" s="13"/>
      <c r="AI263" s="14">
        <f t="shared" si="229"/>
        <v>42.000000000000007</v>
      </c>
      <c r="AJ263" s="4">
        <f t="shared" si="230"/>
        <v>42.000000000000007</v>
      </c>
      <c r="AK263" s="4">
        <f t="shared" si="231"/>
        <v>45</v>
      </c>
      <c r="AL263" s="15">
        <f t="shared" si="232"/>
        <v>42.011410413707203</v>
      </c>
      <c r="AM263" s="7">
        <f t="shared" si="233"/>
        <v>42.011410413707203</v>
      </c>
      <c r="AN263" s="7">
        <f t="shared" si="285"/>
        <v>42.011410413707203</v>
      </c>
      <c r="AO263" s="15">
        <f t="shared" si="234"/>
        <v>45.985492242162607</v>
      </c>
      <c r="AP263" s="17">
        <f t="shared" si="235"/>
        <v>45.716359518392913</v>
      </c>
      <c r="AQ263" s="15">
        <f t="shared" si="236"/>
        <v>45.716359518392913</v>
      </c>
      <c r="AR263" s="15">
        <f t="shared" si="237"/>
        <v>42.578100369527796</v>
      </c>
      <c r="AS263" s="15"/>
      <c r="AT263" s="12">
        <f t="shared" si="272"/>
        <v>129.00000000000003</v>
      </c>
      <c r="AU263" s="12">
        <f t="shared" si="238"/>
        <v>130.3272951704931</v>
      </c>
      <c r="AV263" s="12">
        <f t="shared" si="239"/>
        <v>130.3272951704931</v>
      </c>
      <c r="AW263" s="12">
        <f t="shared" si="240"/>
        <v>131.43124624053951</v>
      </c>
      <c r="AX263" s="8"/>
      <c r="AY263" s="13">
        <f>INDEX(Klima!$B$1:$E$520,MATCH(Vandbalance!$F263,Klima!$B$1:$B$520,0),MATCH(Vandbalance!$AY$11,Klima!$B$1:$E$1,0))</f>
        <v>4</v>
      </c>
      <c r="AZ263" s="13">
        <f t="shared" si="273"/>
        <v>-4</v>
      </c>
      <c r="BA263" s="13">
        <f t="shared" si="241"/>
        <v>3.9740818284554051</v>
      </c>
      <c r="BC263" s="16">
        <f>INDEX(Klima!$B$1:$E$520,MATCH(Vandbalance!$F263,Klima!$B$1:$B$520,0),MATCH($BC$11,Klima!$B$1:$E$1,0))</f>
        <v>0.36329114437103199</v>
      </c>
      <c r="BD263" s="16"/>
      <c r="BE263" s="16">
        <f t="shared" si="242"/>
        <v>0.26913272376969599</v>
      </c>
      <c r="BF263" s="16">
        <f t="shared" si="243"/>
        <v>9.4158420601336015E-2</v>
      </c>
      <c r="BG263" s="16">
        <f t="shared" si="244"/>
        <v>9.4158420601336015E-2</v>
      </c>
      <c r="BH263" s="16">
        <f t="shared" si="245"/>
        <v>0</v>
      </c>
      <c r="BI263" s="2"/>
      <c r="BJ263" s="16">
        <f t="shared" si="246"/>
        <v>0.26913272376969599</v>
      </c>
      <c r="BK263" s="5">
        <f t="shared" si="274"/>
        <v>10.039263345152717</v>
      </c>
      <c r="BL263" s="5">
        <f t="shared" si="247"/>
        <v>10.039263345152717</v>
      </c>
      <c r="BM263" s="5">
        <f t="shared" si="248"/>
        <v>166.31278741265572</v>
      </c>
      <c r="BN263" s="5">
        <f t="shared" si="275"/>
        <v>3.9263345152717927E-2</v>
      </c>
      <c r="BO263" s="5">
        <f t="shared" si="249"/>
        <v>176.31278741265572</v>
      </c>
      <c r="BP263" s="5">
        <f t="shared" si="250"/>
        <v>10.039263345152717</v>
      </c>
      <c r="BQ263" s="5"/>
      <c r="BR263" s="16">
        <f t="shared" si="251"/>
        <v>9.4158420601336015E-2</v>
      </c>
      <c r="BS263" s="5">
        <f t="shared" si="252"/>
        <v>9.4158420601336015E-2</v>
      </c>
      <c r="BT263" s="5"/>
      <c r="BU263" s="13">
        <f t="shared" si="253"/>
        <v>0</v>
      </c>
      <c r="BV263" s="5">
        <f t="shared" si="254"/>
        <v>0</v>
      </c>
      <c r="BW263" s="5"/>
      <c r="BX263" s="13">
        <f t="shared" si="255"/>
        <v>9.4158420601336015E-2</v>
      </c>
      <c r="BY263" s="5"/>
      <c r="BZ263" s="16">
        <f t="shared" si="256"/>
        <v>0</v>
      </c>
      <c r="CA263" s="16"/>
      <c r="CB263" s="29">
        <f t="shared" si="257"/>
        <v>0</v>
      </c>
      <c r="CC263" s="28">
        <f t="shared" si="258"/>
        <v>23.881753332355469</v>
      </c>
      <c r="CD263" s="28"/>
      <c r="CE263" s="16">
        <f t="shared" si="259"/>
        <v>0</v>
      </c>
      <c r="CF263" s="31">
        <f t="shared" si="260"/>
        <v>42.000000000000007</v>
      </c>
      <c r="CG263" s="20"/>
      <c r="CH263" s="16">
        <f t="shared" si="261"/>
        <v>0</v>
      </c>
      <c r="CI263" s="2">
        <f t="shared" si="276"/>
        <v>0</v>
      </c>
      <c r="CJ263" s="5"/>
      <c r="CK263" s="13">
        <f t="shared" si="262"/>
        <v>0.36329114437103199</v>
      </c>
      <c r="CL263" s="13"/>
      <c r="CM263" s="13">
        <f t="shared" si="277"/>
        <v>3.1382591488651204</v>
      </c>
      <c r="CN263" s="5">
        <f t="shared" si="263"/>
        <v>3.7163595183929061</v>
      </c>
      <c r="CO263" s="5">
        <f t="shared" si="264"/>
        <v>3.1382591488651204</v>
      </c>
      <c r="CP263" s="5"/>
      <c r="CQ263" s="13">
        <f t="shared" si="278"/>
        <v>2.0343080788187375</v>
      </c>
      <c r="CR263" s="5">
        <f t="shared" si="265"/>
        <v>4.4655543193582048</v>
      </c>
      <c r="CS263" s="5">
        <f t="shared" si="266"/>
        <v>2.0343080788187375</v>
      </c>
      <c r="CT263" s="5"/>
      <c r="CU263" t="e">
        <f>INDEX(Tilladeligt_underskud,MATCH('Afgrødemodel 1'!$AU$2,Konstanter!$A$75:$A$90,0),MATCH('Afgrødemodel 1'!M259,Konstanter!$B$73:$F$73,0))</f>
        <v>#N/A</v>
      </c>
      <c r="CV263" t="e">
        <f>INDEX(Utilladeligt_underskud,MATCH('Afgrødemodel 1'!$AU$2,Konstanter!$I$75:$I$90,0),MATCH('Afgrødemodel 1'!M259,Konstanter!$J$73:$N$73,0))</f>
        <v>#N/A</v>
      </c>
      <c r="CW263" t="e">
        <f t="shared" si="279"/>
        <v>#N/A</v>
      </c>
      <c r="CX263" t="e">
        <f t="shared" si="280"/>
        <v>#N/A</v>
      </c>
      <c r="CY263" s="8">
        <f t="shared" si="281"/>
        <v>-0.57810036952778887</v>
      </c>
      <c r="CZ263" s="8">
        <f t="shared" si="282"/>
        <v>0</v>
      </c>
      <c r="DA263" s="8">
        <f t="shared" si="283"/>
        <v>-3.0093466100672686</v>
      </c>
    </row>
    <row r="264" spans="4:105" x14ac:dyDescent="0.2">
      <c r="D264" s="18">
        <f t="shared" si="284"/>
        <v>43441</v>
      </c>
      <c r="E264" s="18" t="str">
        <f>IF(G264=1,'Ark4'!$C$4,IF(G264=2,'Ark4'!$C$5,IF(G264=3,'Ark4'!$C$6,IF(G264=4,'Ark4'!$C$7,""))))</f>
        <v>Vinterhvede, efterår</v>
      </c>
      <c r="F264" s="8">
        <f t="shared" si="267"/>
        <v>43441</v>
      </c>
      <c r="G264" s="2">
        <f>IF(AND($D264&gt;='Ark4'!$D$4,Vandbalance!$D264&lt;='Ark4'!$E$4),1,IF(AND(Vandbalance!$D264&gt;='Ark4'!$D$5,Vandbalance!$D264&lt;='Ark4'!$E$5),2,IF(AND(Vandbalance!$D264&gt;='Ark4'!$D$6,Vandbalance!$D264&lt;='Ark4'!$E$6),3,IF(AND(Vandbalance!$D264&gt;='Ark4'!$D$7,Vandbalance!$D264&lt;='Ark4'!$E$7),4,""))))</f>
        <v>4</v>
      </c>
      <c r="H264" s="2">
        <f t="shared" si="268"/>
        <v>0.5</v>
      </c>
      <c r="I264" s="2">
        <f>IF(G264=1,VLOOKUP($D264,'Afgrødemodel 1'!$AA$10:$AB$405,2,FALSE),IF(G264=2,VLOOKUP($D264,'Afgrødemodel 2'!$AA$10:$AB$405,2,FALSE),IF(G264=3,VLOOKUP($D264,'Afgrødemodel 3'!$AA$10:$AB$405,2,FALSE),IF(G264=4,VLOOKUP($D264,'Afgrødemodel 4'!$AA$10:$AB$405,2,FALSE),""))))</f>
        <v>0.5</v>
      </c>
      <c r="J264" s="2">
        <f>IF(G264=1,VLOOKUP($D264,'Afgrødemodel 1'!$AH$10:$AJ$405,3,FALSE),IF(G264=2,VLOOKUP($D264,'Afgrødemodel 2'!$AH$10:$AJ$405,3,FALSE),IF(G264=3,VLOOKUP($D264,'Afgrødemodel 3'!$AH$10:$AJ$405,3,FALSE),IF(G264=4,VLOOKUP($D264,'Afgrødemodel 4'!$AH$10:$AJ$405,3,FALSE),0))))</f>
        <v>0</v>
      </c>
      <c r="K264" s="2">
        <f>IF(G264=1,VLOOKUP($D264,'Afgrødemodel 1'!$AQ$10:$AR$405,2,FALSE),IF(G264=2,VLOOKUP($D264,'Afgrødemodel 2'!$AQ$10:$AR$405,2,FALSE),IF(G264=3,VLOOKUP($D264,'Afgrødemodel 3'!$AQ$10:$AR$405,2,FALSE),IF(G264=4,VLOOKUP($D264,'Afgrødemodel 4'!$AQ$10:$AR$405,2,FALSE),0))))</f>
        <v>200</v>
      </c>
      <c r="L264">
        <f>IF('Afgrødemodel 1'!$BB$4=0,300,'Afgrødemodel 1'!$BB$4)</f>
        <v>300</v>
      </c>
      <c r="M264">
        <f>IF(G264=1,MIN('Afgrødemodel 1'!$AW$44,'Afgrødemodel 1'!$AW$48),IF(G264=2,MIN('Afgrødemodel 2'!$AW$44,'Afgrødemodel 2'!$AW$48),IF(G264=3,MIN('Afgrødemodel 3'!$AW$44,'Afgrødemodel 3'!$AW$48),IF(G264=4,MIN('Afgrødemodel 4'!$AW$44,'Afgrødemodel 4'!$AW$48),""))))</f>
        <v>900</v>
      </c>
      <c r="N264" s="13">
        <f t="shared" si="215"/>
        <v>24.450026606741915</v>
      </c>
      <c r="O264" s="5">
        <f t="shared" si="216"/>
        <v>6.6614367336797846</v>
      </c>
      <c r="P264" s="13">
        <f t="shared" si="217"/>
        <v>31.1114633404217</v>
      </c>
      <c r="Q264" s="13">
        <f t="shared" si="218"/>
        <v>31.1114633404217</v>
      </c>
      <c r="R264" s="20"/>
      <c r="S264" s="13">
        <f t="shared" si="219"/>
        <v>23.881753332355469</v>
      </c>
      <c r="T264" s="13">
        <f t="shared" si="220"/>
        <v>30.543190066035251</v>
      </c>
      <c r="U264" s="13">
        <f t="shared" si="221"/>
        <v>30.543190066035251</v>
      </c>
      <c r="V264" s="5">
        <f t="shared" si="222"/>
        <v>30.543190066035251</v>
      </c>
      <c r="W264" s="5"/>
      <c r="X264" s="10">
        <f t="shared" si="269"/>
        <v>10</v>
      </c>
      <c r="Y264" s="12">
        <f t="shared" si="223"/>
        <v>10</v>
      </c>
      <c r="Z264" s="8">
        <f t="shared" si="224"/>
        <v>16.506708855628968</v>
      </c>
      <c r="AA264" s="13">
        <f t="shared" si="270"/>
        <v>9.8855951542811216</v>
      </c>
      <c r="AB264" s="5">
        <f t="shared" si="225"/>
        <v>9.8855951542811216</v>
      </c>
      <c r="AC264" s="5"/>
      <c r="AD264" s="16">
        <f t="shared" si="226"/>
        <v>0.25</v>
      </c>
      <c r="AE264" s="10">
        <f t="shared" si="271"/>
        <v>0.25</v>
      </c>
      <c r="AF264">
        <f t="shared" si="227"/>
        <v>7.0258415793986639</v>
      </c>
      <c r="AG264" s="13">
        <f t="shared" si="228"/>
        <v>0.20997447121574406</v>
      </c>
      <c r="AH264" s="13"/>
      <c r="AI264" s="14">
        <f t="shared" si="229"/>
        <v>42.000000000000007</v>
      </c>
      <c r="AJ264" s="4">
        <f t="shared" si="230"/>
        <v>42.000000000000007</v>
      </c>
      <c r="AK264" s="4">
        <f t="shared" si="231"/>
        <v>45</v>
      </c>
      <c r="AL264" s="15">
        <f t="shared" si="232"/>
        <v>42.578100369527796</v>
      </c>
      <c r="AM264" s="7">
        <f t="shared" si="233"/>
        <v>42.578100369527796</v>
      </c>
      <c r="AN264" s="7">
        <f t="shared" si="285"/>
        <v>42.578100369527796</v>
      </c>
      <c r="AO264" s="15">
        <f t="shared" si="234"/>
        <v>49.353941948926462</v>
      </c>
      <c r="AP264" s="17">
        <f t="shared" si="235"/>
        <v>49.239537103207581</v>
      </c>
      <c r="AQ264" s="15">
        <f t="shared" si="236"/>
        <v>49.239537103207581</v>
      </c>
      <c r="AR264" s="15">
        <f t="shared" si="237"/>
        <v>43.126150216054519</v>
      </c>
      <c r="AS264" s="15"/>
      <c r="AT264" s="12">
        <f t="shared" si="272"/>
        <v>129.00000000000003</v>
      </c>
      <c r="AU264" s="12">
        <f t="shared" si="238"/>
        <v>131.43124624053951</v>
      </c>
      <c r="AV264" s="12">
        <f t="shared" si="239"/>
        <v>131.43124624053951</v>
      </c>
      <c r="AW264" s="12">
        <f t="shared" si="240"/>
        <v>133.65207803618819</v>
      </c>
      <c r="AX264" s="8"/>
      <c r="AY264" s="13">
        <f>INDEX(Klima!$B$1:$E$520,MATCH(Vandbalance!$F264,Klima!$B$1:$B$520,0),MATCH(Vandbalance!$AY$11,Klima!$B$1:$E$1,0))</f>
        <v>6.87</v>
      </c>
      <c r="AZ264" s="13">
        <f t="shared" si="273"/>
        <v>-6.87</v>
      </c>
      <c r="BA264" s="13">
        <f t="shared" si="241"/>
        <v>6.7758415793986639</v>
      </c>
      <c r="BC264" s="16">
        <f>INDEX(Klima!$B$1:$E$520,MATCH(Vandbalance!$F264,Klima!$B$1:$B$520,0),MATCH($BC$11,Klima!$B$1:$E$1,0))</f>
        <v>0.15443037450313499</v>
      </c>
      <c r="BD264" s="16"/>
      <c r="BE264" s="16">
        <f t="shared" si="242"/>
        <v>0.11440484571887904</v>
      </c>
      <c r="BF264" s="16">
        <f t="shared" si="243"/>
        <v>4.0025528784255943E-2</v>
      </c>
      <c r="BG264" s="16">
        <f t="shared" si="244"/>
        <v>4.0025528784255943E-2</v>
      </c>
      <c r="BH264" s="16">
        <f t="shared" si="245"/>
        <v>0</v>
      </c>
      <c r="BI264" s="2"/>
      <c r="BJ264" s="16">
        <f t="shared" si="246"/>
        <v>0.11440484571887904</v>
      </c>
      <c r="BK264" s="5">
        <f t="shared" si="274"/>
        <v>10.017139169391127</v>
      </c>
      <c r="BL264" s="5">
        <f t="shared" si="247"/>
        <v>10.017139169391127</v>
      </c>
      <c r="BM264" s="5">
        <f t="shared" si="248"/>
        <v>170.78518818946597</v>
      </c>
      <c r="BN264" s="5">
        <f t="shared" si="275"/>
        <v>1.7139169391127695E-2</v>
      </c>
      <c r="BO264" s="5">
        <f t="shared" si="249"/>
        <v>180.78518818946597</v>
      </c>
      <c r="BP264" s="5">
        <f t="shared" si="250"/>
        <v>10.017139169391127</v>
      </c>
      <c r="BQ264" s="5"/>
      <c r="BR264" s="16">
        <f t="shared" si="251"/>
        <v>4.0025528784255943E-2</v>
      </c>
      <c r="BS264" s="5">
        <f t="shared" si="252"/>
        <v>4.0025528784255943E-2</v>
      </c>
      <c r="BT264" s="5"/>
      <c r="BU264" s="13">
        <f t="shared" si="253"/>
        <v>0</v>
      </c>
      <c r="BV264" s="5">
        <f t="shared" si="254"/>
        <v>0</v>
      </c>
      <c r="BW264" s="5"/>
      <c r="BX264" s="13">
        <f t="shared" si="255"/>
        <v>4.0025528784255943E-2</v>
      </c>
      <c r="BY264" s="5"/>
      <c r="BZ264" s="16">
        <f t="shared" si="256"/>
        <v>0</v>
      </c>
      <c r="CA264" s="16"/>
      <c r="CB264" s="29">
        <f t="shared" si="257"/>
        <v>0</v>
      </c>
      <c r="CC264" s="28">
        <f t="shared" si="258"/>
        <v>30.543190066035251</v>
      </c>
      <c r="CD264" s="28"/>
      <c r="CE264" s="16">
        <f t="shared" si="259"/>
        <v>0</v>
      </c>
      <c r="CF264" s="31">
        <f t="shared" si="260"/>
        <v>42.000000000000007</v>
      </c>
      <c r="CG264" s="20"/>
      <c r="CH264" s="16">
        <f t="shared" si="261"/>
        <v>0</v>
      </c>
      <c r="CI264" s="2">
        <f t="shared" si="276"/>
        <v>0</v>
      </c>
      <c r="CJ264" s="5"/>
      <c r="CK264" s="13">
        <f t="shared" si="262"/>
        <v>0.15443037450313499</v>
      </c>
      <c r="CL264" s="13"/>
      <c r="CM264" s="13">
        <f t="shared" si="277"/>
        <v>6.1133868871530623</v>
      </c>
      <c r="CN264" s="5">
        <f t="shared" si="263"/>
        <v>7.2395371032075744</v>
      </c>
      <c r="CO264" s="5">
        <f t="shared" si="264"/>
        <v>6.1133868871530623</v>
      </c>
      <c r="CP264" s="5"/>
      <c r="CQ264" s="13">
        <f t="shared" si="278"/>
        <v>3.8925550915043829</v>
      </c>
      <c r="CR264" s="5">
        <f t="shared" si="265"/>
        <v>8.5446331276925491</v>
      </c>
      <c r="CS264" s="5">
        <f t="shared" si="266"/>
        <v>3.8925550915043829</v>
      </c>
      <c r="CT264" s="5"/>
      <c r="CU264" t="e">
        <f>INDEX(Tilladeligt_underskud,MATCH('Afgrødemodel 1'!$AU$2,Konstanter!$A$75:$A$90,0),MATCH('Afgrødemodel 1'!M260,Konstanter!$B$73:$F$73,0))</f>
        <v>#N/A</v>
      </c>
      <c r="CV264" t="e">
        <f>INDEX(Utilladeligt_underskud,MATCH('Afgrødemodel 1'!$AU$2,Konstanter!$I$75:$I$90,0),MATCH('Afgrødemodel 1'!M260,Konstanter!$J$73:$N$73,0))</f>
        <v>#N/A</v>
      </c>
      <c r="CW264" t="e">
        <f t="shared" si="279"/>
        <v>#N/A</v>
      </c>
      <c r="CX264" t="e">
        <f t="shared" si="280"/>
        <v>#N/A</v>
      </c>
      <c r="CY264" s="8">
        <f t="shared" si="281"/>
        <v>-1.126150216054512</v>
      </c>
      <c r="CZ264" s="8">
        <f t="shared" si="282"/>
        <v>0</v>
      </c>
      <c r="DA264" s="8">
        <f t="shared" si="283"/>
        <v>-5.778228252242684</v>
      </c>
    </row>
    <row r="265" spans="4:105" x14ac:dyDescent="0.2">
      <c r="D265" s="18">
        <f t="shared" si="284"/>
        <v>43442</v>
      </c>
      <c r="E265" s="18" t="str">
        <f>IF(G265=1,'Ark4'!$C$4,IF(G265=2,'Ark4'!$C$5,IF(G265=3,'Ark4'!$C$6,IF(G265=4,'Ark4'!$C$7,""))))</f>
        <v>Vinterhvede, efterår</v>
      </c>
      <c r="F265" s="8">
        <f t="shared" si="267"/>
        <v>43442</v>
      </c>
      <c r="G265" s="2">
        <f>IF(AND($D265&gt;='Ark4'!$D$4,Vandbalance!$D265&lt;='Ark4'!$E$4),1,IF(AND(Vandbalance!$D265&gt;='Ark4'!$D$5,Vandbalance!$D265&lt;='Ark4'!$E$5),2,IF(AND(Vandbalance!$D265&gt;='Ark4'!$D$6,Vandbalance!$D265&lt;='Ark4'!$E$6),3,IF(AND(Vandbalance!$D265&gt;='Ark4'!$D$7,Vandbalance!$D265&lt;='Ark4'!$E$7),4,""))))</f>
        <v>4</v>
      </c>
      <c r="H265" s="2">
        <f t="shared" si="268"/>
        <v>0.5</v>
      </c>
      <c r="I265" s="2">
        <f>IF(G265=1,VLOOKUP($D265,'Afgrødemodel 1'!$AA$10:$AB$405,2,FALSE),IF(G265=2,VLOOKUP($D265,'Afgrødemodel 2'!$AA$10:$AB$405,2,FALSE),IF(G265=3,VLOOKUP($D265,'Afgrødemodel 3'!$AA$10:$AB$405,2,FALSE),IF(G265=4,VLOOKUP($D265,'Afgrødemodel 4'!$AA$10:$AB$405,2,FALSE),""))))</f>
        <v>0.5</v>
      </c>
      <c r="J265" s="2">
        <f>IF(G265=1,VLOOKUP($D265,'Afgrødemodel 1'!$AH$10:$AJ$405,3,FALSE),IF(G265=2,VLOOKUP($D265,'Afgrødemodel 2'!$AH$10:$AJ$405,3,FALSE),IF(G265=3,VLOOKUP($D265,'Afgrødemodel 3'!$AH$10:$AJ$405,3,FALSE),IF(G265=4,VLOOKUP($D265,'Afgrødemodel 4'!$AH$10:$AJ$405,3,FALSE),0))))</f>
        <v>0</v>
      </c>
      <c r="K265" s="2">
        <f>IF(G265=1,VLOOKUP($D265,'Afgrødemodel 1'!$AQ$10:$AR$405,2,FALSE),IF(G265=2,VLOOKUP($D265,'Afgrødemodel 2'!$AQ$10:$AR$405,2,FALSE),IF(G265=3,VLOOKUP($D265,'Afgrødemodel 3'!$AQ$10:$AR$405,2,FALSE),IF(G265=4,VLOOKUP($D265,'Afgrødemodel 4'!$AQ$10:$AR$405,2,FALSE),0))))</f>
        <v>200</v>
      </c>
      <c r="L265">
        <f>IF('Afgrødemodel 1'!$BB$4=0,300,'Afgrødemodel 1'!$BB$4)</f>
        <v>300</v>
      </c>
      <c r="M265">
        <f>IF(G265=1,MIN('Afgrødemodel 1'!$AW$44,'Afgrødemodel 1'!$AW$48),IF(G265=2,MIN('Afgrødemodel 2'!$AW$44,'Afgrødemodel 2'!$AW$48),IF(G265=3,MIN('Afgrødemodel 3'!$AW$44,'Afgrødemodel 3'!$AW$48),IF(G265=4,MIN('Afgrødemodel 4'!$AW$44,'Afgrødemodel 4'!$AW$48),""))))</f>
        <v>900</v>
      </c>
      <c r="N265" s="13">
        <f t="shared" si="215"/>
        <v>31.1114633404217</v>
      </c>
      <c r="O265" s="5">
        <f t="shared" si="216"/>
        <v>10.942102525229384</v>
      </c>
      <c r="P265" s="13">
        <f t="shared" si="217"/>
        <v>42.000000000000007</v>
      </c>
      <c r="Q265" s="13">
        <f t="shared" si="218"/>
        <v>42.000000000000007</v>
      </c>
      <c r="R265" s="20"/>
      <c r="S265" s="13">
        <f t="shared" si="219"/>
        <v>30.543190066035251</v>
      </c>
      <c r="T265" s="13">
        <f t="shared" si="220"/>
        <v>41.485292591264631</v>
      </c>
      <c r="U265" s="13">
        <f t="shared" si="221"/>
        <v>41.485292591264631</v>
      </c>
      <c r="V265" s="5">
        <f t="shared" si="222"/>
        <v>41.485292591264631</v>
      </c>
      <c r="W265" s="5"/>
      <c r="X265" s="10">
        <f t="shared" si="269"/>
        <v>10</v>
      </c>
      <c r="Y265" s="12">
        <f t="shared" si="223"/>
        <v>10</v>
      </c>
      <c r="Z265" s="8">
        <f t="shared" si="224"/>
        <v>21.055569625496865</v>
      </c>
      <c r="AA265" s="13">
        <f t="shared" si="270"/>
        <v>9.7721280540136384</v>
      </c>
      <c r="AB265" s="5">
        <f t="shared" si="225"/>
        <v>9.7721280540136384</v>
      </c>
      <c r="AC265" s="5"/>
      <c r="AD265" s="16">
        <f t="shared" si="226"/>
        <v>0.25</v>
      </c>
      <c r="AE265" s="10">
        <f t="shared" si="271"/>
        <v>0.25</v>
      </c>
      <c r="AF265">
        <f t="shared" si="227"/>
        <v>11.419974471215745</v>
      </c>
      <c r="AG265" s="13">
        <f t="shared" si="228"/>
        <v>0.17027702082118648</v>
      </c>
      <c r="AH265" s="13"/>
      <c r="AI265" s="14">
        <f t="shared" si="229"/>
        <v>42.000000000000007</v>
      </c>
      <c r="AJ265" s="4">
        <f t="shared" si="230"/>
        <v>42.000000000000007</v>
      </c>
      <c r="AK265" s="4">
        <f t="shared" si="231"/>
        <v>45</v>
      </c>
      <c r="AL265" s="15">
        <f t="shared" si="232"/>
        <v>43.126150216054519</v>
      </c>
      <c r="AM265" s="7">
        <f t="shared" si="233"/>
        <v>43.126150216054519</v>
      </c>
      <c r="AN265" s="7">
        <f t="shared" si="285"/>
        <v>43.126150216054519</v>
      </c>
      <c r="AO265" s="15">
        <f t="shared" si="234"/>
        <v>54.296124687270265</v>
      </c>
      <c r="AP265" s="17">
        <f t="shared" si="235"/>
        <v>54.068252741283899</v>
      </c>
      <c r="AQ265" s="15">
        <f t="shared" si="236"/>
        <v>54.068252741283899</v>
      </c>
      <c r="AR265" s="15">
        <f t="shared" si="237"/>
        <v>43.877283759755279</v>
      </c>
      <c r="AS265" s="15"/>
      <c r="AT265" s="12">
        <f t="shared" si="272"/>
        <v>129.00000000000003</v>
      </c>
      <c r="AU265" s="12">
        <f t="shared" si="238"/>
        <v>133.65207803618819</v>
      </c>
      <c r="AV265" s="12">
        <f t="shared" si="239"/>
        <v>133.65207803618819</v>
      </c>
      <c r="AW265" s="12">
        <f t="shared" si="240"/>
        <v>137.08121448742361</v>
      </c>
      <c r="AX265" s="8"/>
      <c r="AY265" s="13">
        <f>INDEX(Klima!$B$1:$E$520,MATCH(Vandbalance!$F265,Klima!$B$1:$B$520,0),MATCH(Vandbalance!$AY$11,Klima!$B$1:$E$1,0))</f>
        <v>11.21</v>
      </c>
      <c r="AZ265" s="13">
        <f t="shared" si="273"/>
        <v>-11.21</v>
      </c>
      <c r="BA265" s="13">
        <f t="shared" si="241"/>
        <v>11.169974471215745</v>
      </c>
      <c r="BC265" s="16">
        <f>INDEX(Klima!$B$1:$E$520,MATCH(Vandbalance!$F265,Klima!$B$1:$B$520,0),MATCH($BC$11,Klima!$B$1:$E$1,0))</f>
        <v>0.307594925165176</v>
      </c>
      <c r="BD265" s="16"/>
      <c r="BE265" s="16">
        <f t="shared" si="242"/>
        <v>0.22787194598636248</v>
      </c>
      <c r="BF265" s="16">
        <f t="shared" si="243"/>
        <v>7.9722979178813519E-2</v>
      </c>
      <c r="BG265" s="16">
        <f t="shared" si="244"/>
        <v>7.9722979178813519E-2</v>
      </c>
      <c r="BH265" s="16">
        <f t="shared" si="245"/>
        <v>0</v>
      </c>
      <c r="BI265" s="2"/>
      <c r="BJ265" s="16">
        <f t="shared" si="246"/>
        <v>0.22787194598636248</v>
      </c>
      <c r="BK265" s="5">
        <f t="shared" si="274"/>
        <v>10.03556965196436</v>
      </c>
      <c r="BL265" s="5">
        <f t="shared" si="247"/>
        <v>10.03556965196436</v>
      </c>
      <c r="BM265" s="5">
        <f t="shared" si="248"/>
        <v>177.94820272345845</v>
      </c>
      <c r="BN265" s="5">
        <f t="shared" si="275"/>
        <v>3.5569651964359829E-2</v>
      </c>
      <c r="BO265" s="5">
        <f t="shared" si="249"/>
        <v>187.94820272345845</v>
      </c>
      <c r="BP265" s="5">
        <f t="shared" si="250"/>
        <v>10.03556965196436</v>
      </c>
      <c r="BQ265" s="5"/>
      <c r="BR265" s="16">
        <f t="shared" si="251"/>
        <v>7.9722979178813519E-2</v>
      </c>
      <c r="BS265" s="5">
        <f t="shared" si="252"/>
        <v>7.9722979178813519E-2</v>
      </c>
      <c r="BT265" s="5"/>
      <c r="BU265" s="13">
        <f t="shared" si="253"/>
        <v>0</v>
      </c>
      <c r="BV265" s="5">
        <f t="shared" si="254"/>
        <v>0</v>
      </c>
      <c r="BW265" s="5"/>
      <c r="BX265" s="13">
        <f t="shared" si="255"/>
        <v>7.9722979178813519E-2</v>
      </c>
      <c r="BY265" s="5"/>
      <c r="BZ265" s="16">
        <f t="shared" si="256"/>
        <v>0</v>
      </c>
      <c r="CA265" s="16"/>
      <c r="CB265" s="29">
        <f t="shared" si="257"/>
        <v>0</v>
      </c>
      <c r="CC265" s="28">
        <f t="shared" si="258"/>
        <v>41.485292591264631</v>
      </c>
      <c r="CD265" s="28"/>
      <c r="CE265" s="16">
        <f t="shared" si="259"/>
        <v>0</v>
      </c>
      <c r="CF265" s="31">
        <f t="shared" si="260"/>
        <v>42.000000000000007</v>
      </c>
      <c r="CG265" s="20"/>
      <c r="CH265" s="16">
        <f t="shared" si="261"/>
        <v>0</v>
      </c>
      <c r="CI265" s="2">
        <f t="shared" si="276"/>
        <v>0</v>
      </c>
      <c r="CJ265" s="5"/>
      <c r="CK265" s="13">
        <f t="shared" si="262"/>
        <v>0.307594925165176</v>
      </c>
      <c r="CL265" s="13"/>
      <c r="CM265" s="13">
        <f t="shared" si="277"/>
        <v>10.190968981528618</v>
      </c>
      <c r="CN265" s="5">
        <f t="shared" si="263"/>
        <v>12.068252741283892</v>
      </c>
      <c r="CO265" s="5">
        <f t="shared" si="264"/>
        <v>10.190968981528618</v>
      </c>
      <c r="CP265" s="5"/>
      <c r="CQ265" s="13">
        <f t="shared" si="278"/>
        <v>6.7618325302931943</v>
      </c>
      <c r="CR265" s="5">
        <f t="shared" si="265"/>
        <v>14.843047017716771</v>
      </c>
      <c r="CS265" s="5">
        <f t="shared" si="266"/>
        <v>6.7618325302931943</v>
      </c>
      <c r="CT265" s="5"/>
      <c r="CU265" t="e">
        <f>INDEX(Tilladeligt_underskud,MATCH('Afgrødemodel 1'!$AU$2,Konstanter!$A$75:$A$90,0),MATCH('Afgrødemodel 1'!M261,Konstanter!$B$73:$F$73,0))</f>
        <v>#N/A</v>
      </c>
      <c r="CV265" t="e">
        <f>INDEX(Utilladeligt_underskud,MATCH('Afgrødemodel 1'!$AU$2,Konstanter!$I$75:$I$90,0),MATCH('Afgrødemodel 1'!M261,Konstanter!$J$73:$N$73,0))</f>
        <v>#N/A</v>
      </c>
      <c r="CW265" t="e">
        <f t="shared" si="279"/>
        <v>#N/A</v>
      </c>
      <c r="CX265" t="e">
        <f t="shared" si="280"/>
        <v>#N/A</v>
      </c>
      <c r="CY265" s="8">
        <f t="shared" si="281"/>
        <v>-1.8772837597552723</v>
      </c>
      <c r="CZ265" s="8">
        <f t="shared" si="282"/>
        <v>0</v>
      </c>
      <c r="DA265" s="8">
        <f t="shared" si="283"/>
        <v>-9.9584982471788521</v>
      </c>
    </row>
    <row r="266" spans="4:105" x14ac:dyDescent="0.2">
      <c r="D266" s="18">
        <f t="shared" si="284"/>
        <v>43443</v>
      </c>
      <c r="E266" s="18" t="str">
        <f>IF(G266=1,'Ark4'!$C$4,IF(G266=2,'Ark4'!$C$5,IF(G266=3,'Ark4'!$C$6,IF(G266=4,'Ark4'!$C$7,""))))</f>
        <v>Vinterhvede, efterår</v>
      </c>
      <c r="F266" s="8">
        <f t="shared" si="267"/>
        <v>43443</v>
      </c>
      <c r="G266" s="2">
        <f>IF(AND($D266&gt;='Ark4'!$D$4,Vandbalance!$D266&lt;='Ark4'!$E$4),1,IF(AND(Vandbalance!$D266&gt;='Ark4'!$D$5,Vandbalance!$D266&lt;='Ark4'!$E$5),2,IF(AND(Vandbalance!$D266&gt;='Ark4'!$D$6,Vandbalance!$D266&lt;='Ark4'!$E$6),3,IF(AND(Vandbalance!$D266&gt;='Ark4'!$D$7,Vandbalance!$D266&lt;='Ark4'!$E$7),4,""))))</f>
        <v>4</v>
      </c>
      <c r="H266" s="2">
        <f t="shared" si="268"/>
        <v>0.5</v>
      </c>
      <c r="I266" s="2">
        <f>IF(G266=1,VLOOKUP($D266,'Afgrødemodel 1'!$AA$10:$AB$405,2,FALSE),IF(G266=2,VLOOKUP($D266,'Afgrødemodel 2'!$AA$10:$AB$405,2,FALSE),IF(G266=3,VLOOKUP($D266,'Afgrødemodel 3'!$AA$10:$AB$405,2,FALSE),IF(G266=4,VLOOKUP($D266,'Afgrødemodel 4'!$AA$10:$AB$405,2,FALSE),""))))</f>
        <v>0.5</v>
      </c>
      <c r="J266" s="2">
        <f>IF(G266=1,VLOOKUP($D266,'Afgrødemodel 1'!$AH$10:$AJ$405,3,FALSE),IF(G266=2,VLOOKUP($D266,'Afgrødemodel 2'!$AH$10:$AJ$405,3,FALSE),IF(G266=3,VLOOKUP($D266,'Afgrødemodel 3'!$AH$10:$AJ$405,3,FALSE),IF(G266=4,VLOOKUP($D266,'Afgrødemodel 4'!$AH$10:$AJ$405,3,FALSE),0))))</f>
        <v>0</v>
      </c>
      <c r="K266" s="2">
        <f>IF(G266=1,VLOOKUP($D266,'Afgrødemodel 1'!$AQ$10:$AR$405,2,FALSE),IF(G266=2,VLOOKUP($D266,'Afgrødemodel 2'!$AQ$10:$AR$405,2,FALSE),IF(G266=3,VLOOKUP($D266,'Afgrødemodel 3'!$AQ$10:$AR$405,2,FALSE),IF(G266=4,VLOOKUP($D266,'Afgrødemodel 4'!$AQ$10:$AR$405,2,FALSE),0))))</f>
        <v>200</v>
      </c>
      <c r="L266">
        <f>IF('Afgrødemodel 1'!$BB$4=0,300,'Afgrødemodel 1'!$BB$4)</f>
        <v>300</v>
      </c>
      <c r="M266">
        <f>IF(G266=1,MIN('Afgrødemodel 1'!$AW$44,'Afgrødemodel 1'!$AW$48),IF(G266=2,MIN('Afgrødemodel 2'!$AW$44,'Afgrødemodel 2'!$AW$48),IF(G266=3,MIN('Afgrødemodel 3'!$AW$44,'Afgrødemodel 3'!$AW$48),IF(G266=4,MIN('Afgrødemodel 4'!$AW$44,'Afgrødemodel 4'!$AW$48),""))))</f>
        <v>900</v>
      </c>
      <c r="N266" s="13">
        <f t="shared" si="215"/>
        <v>42.000000000000007</v>
      </c>
      <c r="O266" s="5">
        <f t="shared" si="216"/>
        <v>0.70619519087566529</v>
      </c>
      <c r="P266" s="13">
        <f t="shared" si="217"/>
        <v>42.000000000000007</v>
      </c>
      <c r="Q266" s="13">
        <f t="shared" si="218"/>
        <v>42.000000000000007</v>
      </c>
      <c r="R266" s="20"/>
      <c r="S266" s="13">
        <f t="shared" si="219"/>
        <v>41.485292591264631</v>
      </c>
      <c r="T266" s="13">
        <f t="shared" si="220"/>
        <v>42.1914877821403</v>
      </c>
      <c r="U266" s="13">
        <f t="shared" si="221"/>
        <v>42.1914877821403</v>
      </c>
      <c r="V266" s="5">
        <f t="shared" si="222"/>
        <v>42.1914877821403</v>
      </c>
      <c r="W266" s="5"/>
      <c r="X266" s="10">
        <f t="shared" si="269"/>
        <v>10</v>
      </c>
      <c r="Y266" s="12">
        <f t="shared" si="223"/>
        <v>10</v>
      </c>
      <c r="Z266" s="8">
        <f t="shared" si="224"/>
        <v>10.552405074834825</v>
      </c>
      <c r="AA266" s="13">
        <f t="shared" si="270"/>
        <v>9.9259181700544783</v>
      </c>
      <c r="AB266" s="5">
        <f t="shared" si="225"/>
        <v>9.9259181700544783</v>
      </c>
      <c r="AC266" s="5"/>
      <c r="AD266" s="16">
        <f t="shared" si="226"/>
        <v>0.25</v>
      </c>
      <c r="AE266" s="10">
        <f t="shared" si="271"/>
        <v>0.25</v>
      </c>
      <c r="AF266">
        <f t="shared" si="227"/>
        <v>1.0302770208211864</v>
      </c>
      <c r="AG266" s="13">
        <f t="shared" si="228"/>
        <v>0.22408182845540517</v>
      </c>
      <c r="AH266" s="13"/>
      <c r="AI266" s="14">
        <f t="shared" si="229"/>
        <v>42.000000000000007</v>
      </c>
      <c r="AJ266" s="4">
        <f t="shared" si="230"/>
        <v>42.000000000000007</v>
      </c>
      <c r="AK266" s="4">
        <f t="shared" si="231"/>
        <v>45</v>
      </c>
      <c r="AL266" s="15">
        <f t="shared" si="232"/>
        <v>43.877283759755279</v>
      </c>
      <c r="AM266" s="7">
        <f t="shared" si="233"/>
        <v>43.877283759755279</v>
      </c>
      <c r="AN266" s="7">
        <f t="shared" si="285"/>
        <v>43.877283759755279</v>
      </c>
      <c r="AO266" s="15">
        <f t="shared" si="234"/>
        <v>44.657560780576468</v>
      </c>
      <c r="AP266" s="17">
        <f t="shared" si="235"/>
        <v>44.583478950630948</v>
      </c>
      <c r="AQ266" s="15">
        <f t="shared" si="236"/>
        <v>44.583478950630948</v>
      </c>
      <c r="AR266" s="15">
        <f t="shared" si="237"/>
        <v>42.401874503431486</v>
      </c>
      <c r="AS266" s="15"/>
      <c r="AT266" s="12">
        <f t="shared" si="272"/>
        <v>129.00000000000003</v>
      </c>
      <c r="AU266" s="12">
        <f t="shared" si="238"/>
        <v>137.08121448742361</v>
      </c>
      <c r="AV266" s="12">
        <f t="shared" si="239"/>
        <v>137.08121448742361</v>
      </c>
      <c r="AW266" s="12">
        <f t="shared" si="240"/>
        <v>134.58753475329479</v>
      </c>
      <c r="AX266" s="8"/>
      <c r="AY266" s="13">
        <f>INDEX(Klima!$B$1:$E$520,MATCH(Vandbalance!$F266,Klima!$B$1:$B$520,0),MATCH(Vandbalance!$AY$11,Klima!$B$1:$E$1,0))</f>
        <v>0.86</v>
      </c>
      <c r="AZ266" s="13">
        <f t="shared" si="273"/>
        <v>-0.86</v>
      </c>
      <c r="BA266" s="13">
        <f t="shared" si="241"/>
        <v>0.78027702082118644</v>
      </c>
      <c r="BC266" s="16">
        <f>INDEX(Klima!$B$1:$E$520,MATCH(Vandbalance!$F266,Klima!$B$1:$B$520,0),MATCH($BC$11,Klima!$B$1:$E$1,0))</f>
        <v>0.10000000149011599</v>
      </c>
      <c r="BD266" s="16"/>
      <c r="BE266" s="16">
        <f t="shared" si="242"/>
        <v>7.4081829945521177E-2</v>
      </c>
      <c r="BF266" s="16">
        <f t="shared" si="243"/>
        <v>2.5918171544594821E-2</v>
      </c>
      <c r="BG266" s="16">
        <f t="shared" si="244"/>
        <v>2.5918171544594821E-2</v>
      </c>
      <c r="BH266" s="16">
        <f t="shared" si="245"/>
        <v>0</v>
      </c>
      <c r="BI266" s="2"/>
      <c r="BJ266" s="16">
        <f t="shared" si="246"/>
        <v>7.4081829945521177E-2</v>
      </c>
      <c r="BK266" s="5">
        <f t="shared" si="274"/>
        <v>10.011160283109172</v>
      </c>
      <c r="BL266" s="5">
        <f t="shared" si="247"/>
        <v>10.011160283109172</v>
      </c>
      <c r="BM266" s="5">
        <f t="shared" si="248"/>
        <v>171.73877526800007</v>
      </c>
      <c r="BN266" s="5">
        <f t="shared" si="275"/>
        <v>1.1160283109171979E-2</v>
      </c>
      <c r="BO266" s="5">
        <f t="shared" si="249"/>
        <v>181.73877526800007</v>
      </c>
      <c r="BP266" s="5">
        <f t="shared" si="250"/>
        <v>10.011160283109172</v>
      </c>
      <c r="BQ266" s="5"/>
      <c r="BR266" s="16">
        <f t="shared" si="251"/>
        <v>2.5918171544594821E-2</v>
      </c>
      <c r="BS266" s="5">
        <f t="shared" si="252"/>
        <v>2.5918171544594821E-2</v>
      </c>
      <c r="BT266" s="5"/>
      <c r="BU266" s="13">
        <f t="shared" si="253"/>
        <v>0</v>
      </c>
      <c r="BV266" s="5">
        <f t="shared" si="254"/>
        <v>0</v>
      </c>
      <c r="BW266" s="5"/>
      <c r="BX266" s="13">
        <f t="shared" si="255"/>
        <v>2.5918171544594821E-2</v>
      </c>
      <c r="BY266" s="5"/>
      <c r="BZ266" s="16">
        <f t="shared" si="256"/>
        <v>0</v>
      </c>
      <c r="CA266" s="16"/>
      <c r="CB266" s="29">
        <f t="shared" si="257"/>
        <v>0</v>
      </c>
      <c r="CC266" s="28">
        <f t="shared" si="258"/>
        <v>42.000000000000007</v>
      </c>
      <c r="CD266" s="28"/>
      <c r="CE266" s="16">
        <f t="shared" si="259"/>
        <v>0</v>
      </c>
      <c r="CF266" s="31">
        <f t="shared" si="260"/>
        <v>42.000000000000007</v>
      </c>
      <c r="CG266" s="20"/>
      <c r="CH266" s="16">
        <f t="shared" si="261"/>
        <v>0</v>
      </c>
      <c r="CI266" s="2">
        <f t="shared" si="276"/>
        <v>0</v>
      </c>
      <c r="CJ266" s="5"/>
      <c r="CK266" s="13">
        <f t="shared" si="262"/>
        <v>0.10000000149011599</v>
      </c>
      <c r="CL266" s="13"/>
      <c r="CM266" s="13">
        <f t="shared" si="277"/>
        <v>2.1816044471994607</v>
      </c>
      <c r="CN266" s="5">
        <f t="shared" si="263"/>
        <v>2.5834789506309406</v>
      </c>
      <c r="CO266" s="5">
        <f t="shared" si="264"/>
        <v>2.1816044471994607</v>
      </c>
      <c r="CP266" s="5"/>
      <c r="CQ266" s="13">
        <f t="shared" si="278"/>
        <v>4.6752841813282675</v>
      </c>
      <c r="CR266" s="5">
        <f t="shared" si="265"/>
        <v>10.262818934623027</v>
      </c>
      <c r="CS266" s="5">
        <f t="shared" si="266"/>
        <v>4.6752841813282675</v>
      </c>
      <c r="CT266" s="5"/>
      <c r="CU266" t="e">
        <f>INDEX(Tilladeligt_underskud,MATCH('Afgrødemodel 1'!$AU$2,Konstanter!$A$75:$A$90,0),MATCH('Afgrødemodel 1'!M262,Konstanter!$B$73:$F$73,0))</f>
        <v>#N/A</v>
      </c>
      <c r="CV266" t="e">
        <f>INDEX(Utilladeligt_underskud,MATCH('Afgrødemodel 1'!$AU$2,Konstanter!$I$75:$I$90,0),MATCH('Afgrødemodel 1'!M262,Konstanter!$J$73:$N$73,0))</f>
        <v>#N/A</v>
      </c>
      <c r="CW266" t="e">
        <f t="shared" si="279"/>
        <v>#N/A</v>
      </c>
      <c r="CX266" t="e">
        <f t="shared" si="280"/>
        <v>#N/A</v>
      </c>
      <c r="CY266" s="8">
        <f t="shared" si="281"/>
        <v>-0.40187450343147901</v>
      </c>
      <c r="CZ266" s="8">
        <f t="shared" si="282"/>
        <v>0</v>
      </c>
      <c r="DA266" s="8">
        <f t="shared" si="283"/>
        <v>-5.9894092567262476</v>
      </c>
    </row>
    <row r="267" spans="4:105" x14ac:dyDescent="0.2">
      <c r="D267" s="18">
        <f t="shared" si="284"/>
        <v>43444</v>
      </c>
      <c r="E267" s="18" t="str">
        <f>IF(G267=1,'Ark4'!$C$4,IF(G267=2,'Ark4'!$C$5,IF(G267=3,'Ark4'!$C$6,IF(G267=4,'Ark4'!$C$7,""))))</f>
        <v>Vinterhvede, efterår</v>
      </c>
      <c r="F267" s="8">
        <f t="shared" si="267"/>
        <v>43444</v>
      </c>
      <c r="G267" s="2">
        <f>IF(AND($D267&gt;='Ark4'!$D$4,Vandbalance!$D267&lt;='Ark4'!$E$4),1,IF(AND(Vandbalance!$D267&gt;='Ark4'!$D$5,Vandbalance!$D267&lt;='Ark4'!$E$5),2,IF(AND(Vandbalance!$D267&gt;='Ark4'!$D$6,Vandbalance!$D267&lt;='Ark4'!$E$6),3,IF(AND(Vandbalance!$D267&gt;='Ark4'!$D$7,Vandbalance!$D267&lt;='Ark4'!$E$7),4,""))))</f>
        <v>4</v>
      </c>
      <c r="H267" s="2">
        <f t="shared" si="268"/>
        <v>0.5</v>
      </c>
      <c r="I267" s="2">
        <f>IF(G267=1,VLOOKUP($D267,'Afgrødemodel 1'!$AA$10:$AB$405,2,FALSE),IF(G267=2,VLOOKUP($D267,'Afgrødemodel 2'!$AA$10:$AB$405,2,FALSE),IF(G267=3,VLOOKUP($D267,'Afgrødemodel 3'!$AA$10:$AB$405,2,FALSE),IF(G267=4,VLOOKUP($D267,'Afgrødemodel 4'!$AA$10:$AB$405,2,FALSE),""))))</f>
        <v>0.5</v>
      </c>
      <c r="J267" s="2">
        <f>IF(G267=1,VLOOKUP($D267,'Afgrødemodel 1'!$AH$10:$AJ$405,3,FALSE),IF(G267=2,VLOOKUP($D267,'Afgrødemodel 2'!$AH$10:$AJ$405,3,FALSE),IF(G267=3,VLOOKUP($D267,'Afgrødemodel 3'!$AH$10:$AJ$405,3,FALSE),IF(G267=4,VLOOKUP($D267,'Afgrødemodel 4'!$AH$10:$AJ$405,3,FALSE),0))))</f>
        <v>0</v>
      </c>
      <c r="K267" s="2">
        <f>IF(G267=1,VLOOKUP($D267,'Afgrødemodel 1'!$AQ$10:$AR$405,2,FALSE),IF(G267=2,VLOOKUP($D267,'Afgrødemodel 2'!$AQ$10:$AR$405,2,FALSE),IF(G267=3,VLOOKUP($D267,'Afgrødemodel 3'!$AQ$10:$AR$405,2,FALSE),IF(G267=4,VLOOKUP($D267,'Afgrødemodel 4'!$AQ$10:$AR$405,2,FALSE),0))))</f>
        <v>200</v>
      </c>
      <c r="L267">
        <f>IF('Afgrødemodel 1'!$BB$4=0,300,'Afgrødemodel 1'!$BB$4)</f>
        <v>300</v>
      </c>
      <c r="M267">
        <f>IF(G267=1,MIN('Afgrødemodel 1'!$AW$44,'Afgrødemodel 1'!$AW$48),IF(G267=2,MIN('Afgrødemodel 2'!$AW$44,'Afgrødemodel 2'!$AW$48),IF(G267=3,MIN('Afgrødemodel 3'!$AW$44,'Afgrødemodel 3'!$AW$48),IF(G267=4,MIN('Afgrødemodel 4'!$AW$44,'Afgrødemodel 4'!$AW$48),""))))</f>
        <v>900</v>
      </c>
      <c r="N267" s="13">
        <f t="shared" si="215"/>
        <v>42.000000000000007</v>
      </c>
      <c r="O267" s="5">
        <f t="shared" si="216"/>
        <v>0</v>
      </c>
      <c r="P267" s="13">
        <f t="shared" si="217"/>
        <v>42.000000000000007</v>
      </c>
      <c r="Q267" s="13">
        <f t="shared" si="218"/>
        <v>42.000000000000007</v>
      </c>
      <c r="R267" s="20"/>
      <c r="S267" s="13">
        <f t="shared" si="219"/>
        <v>42.1914877821403</v>
      </c>
      <c r="T267" s="13">
        <f t="shared" si="220"/>
        <v>42.11740595219478</v>
      </c>
      <c r="U267" s="13">
        <f t="shared" si="221"/>
        <v>42.11740595219478</v>
      </c>
      <c r="V267" s="5">
        <f t="shared" si="222"/>
        <v>42.11740595219478</v>
      </c>
      <c r="W267" s="5"/>
      <c r="X267" s="10">
        <f t="shared" si="269"/>
        <v>10</v>
      </c>
      <c r="Y267" s="12">
        <f t="shared" si="223"/>
        <v>9.9259181700544783</v>
      </c>
      <c r="Z267" s="8">
        <f t="shared" si="224"/>
        <v>9.9259181700544783</v>
      </c>
      <c r="AA267" s="13">
        <f t="shared" si="270"/>
        <v>9.8518363401089566</v>
      </c>
      <c r="AB267" s="5">
        <f t="shared" si="225"/>
        <v>9.8518363401089566</v>
      </c>
      <c r="AC267" s="5"/>
      <c r="AD267" s="16">
        <f t="shared" si="226"/>
        <v>0.25</v>
      </c>
      <c r="AE267" s="10">
        <f t="shared" si="271"/>
        <v>0.22408182845540517</v>
      </c>
      <c r="AF267">
        <f t="shared" si="227"/>
        <v>0.22408182845540517</v>
      </c>
      <c r="AG267" s="13">
        <f t="shared" si="228"/>
        <v>0.19816365691081034</v>
      </c>
      <c r="AH267" s="13"/>
      <c r="AI267" s="14">
        <f t="shared" si="229"/>
        <v>42.000000000000007</v>
      </c>
      <c r="AJ267" s="4">
        <f t="shared" si="230"/>
        <v>42.000000000000007</v>
      </c>
      <c r="AK267" s="4">
        <f t="shared" si="231"/>
        <v>45</v>
      </c>
      <c r="AL267" s="15">
        <f t="shared" si="232"/>
        <v>42.401874503431486</v>
      </c>
      <c r="AM267" s="7">
        <f t="shared" si="233"/>
        <v>42.401874503431486</v>
      </c>
      <c r="AN267" s="7">
        <f t="shared" si="285"/>
        <v>42.401874503431486</v>
      </c>
      <c r="AO267" s="15">
        <f t="shared" si="234"/>
        <v>42.401874503431486</v>
      </c>
      <c r="AP267" s="17">
        <f t="shared" si="235"/>
        <v>42.327792673485966</v>
      </c>
      <c r="AQ267" s="15">
        <f t="shared" si="236"/>
        <v>42.327792673485966</v>
      </c>
      <c r="AR267" s="15">
        <f t="shared" si="237"/>
        <v>42.050989971431157</v>
      </c>
      <c r="AS267" s="15"/>
      <c r="AT267" s="12">
        <f t="shared" si="272"/>
        <v>129.00000000000003</v>
      </c>
      <c r="AU267" s="12">
        <f t="shared" si="238"/>
        <v>134.58753475329479</v>
      </c>
      <c r="AV267" s="12">
        <f t="shared" si="239"/>
        <v>134.58753475329479</v>
      </c>
      <c r="AW267" s="12">
        <f t="shared" si="240"/>
        <v>132.19280594791257</v>
      </c>
      <c r="AX267" s="8"/>
      <c r="AY267" s="13">
        <f>INDEX(Klima!$B$1:$E$520,MATCH(Vandbalance!$F267,Klima!$B$1:$B$520,0),MATCH(Vandbalance!$AY$11,Klima!$B$1:$E$1,0))</f>
        <v>0</v>
      </c>
      <c r="AZ267" s="13">
        <f t="shared" si="273"/>
        <v>0</v>
      </c>
      <c r="BA267" s="13">
        <f t="shared" si="241"/>
        <v>0</v>
      </c>
      <c r="BC267" s="16">
        <f>INDEX(Klima!$B$1:$E$520,MATCH(Vandbalance!$F267,Klima!$B$1:$B$520,0),MATCH($BC$11,Klima!$B$1:$E$1,0))</f>
        <v>0.10000000149011599</v>
      </c>
      <c r="BD267" s="16"/>
      <c r="BE267" s="16">
        <f t="shared" si="242"/>
        <v>7.4081829945521177E-2</v>
      </c>
      <c r="BF267" s="16">
        <f t="shared" si="243"/>
        <v>2.5918171544594821E-2</v>
      </c>
      <c r="BG267" s="16">
        <f t="shared" si="244"/>
        <v>2.5918171544594821E-2</v>
      </c>
      <c r="BH267" s="16">
        <f t="shared" si="245"/>
        <v>0</v>
      </c>
      <c r="BI267" s="2"/>
      <c r="BJ267" s="16">
        <f t="shared" si="246"/>
        <v>7.4081829945521177E-2</v>
      </c>
      <c r="BK267" s="5">
        <f t="shared" si="274"/>
        <v>9.9367746342095558</v>
      </c>
      <c r="BL267" s="5">
        <f t="shared" si="247"/>
        <v>9.9367746342095558</v>
      </c>
      <c r="BM267" s="5">
        <f t="shared" si="248"/>
        <v>167.0634910866718</v>
      </c>
      <c r="BN267" s="5">
        <f t="shared" si="275"/>
        <v>1.0856464155077114E-2</v>
      </c>
      <c r="BO267" s="5">
        <f t="shared" si="249"/>
        <v>176.98940925672628</v>
      </c>
      <c r="BP267" s="5">
        <f t="shared" si="250"/>
        <v>9.9367746342095558</v>
      </c>
      <c r="BQ267" s="5"/>
      <c r="BR267" s="16">
        <f t="shared" si="251"/>
        <v>2.5918171544594821E-2</v>
      </c>
      <c r="BS267" s="5">
        <f t="shared" si="252"/>
        <v>2.5918171544594821E-2</v>
      </c>
      <c r="BT267" s="5"/>
      <c r="BU267" s="13">
        <f t="shared" si="253"/>
        <v>0</v>
      </c>
      <c r="BV267" s="5">
        <f t="shared" si="254"/>
        <v>0</v>
      </c>
      <c r="BW267" s="5"/>
      <c r="BX267" s="13">
        <f t="shared" si="255"/>
        <v>2.5918171544594821E-2</v>
      </c>
      <c r="BY267" s="5"/>
      <c r="BZ267" s="16">
        <f t="shared" si="256"/>
        <v>0</v>
      </c>
      <c r="CA267" s="16"/>
      <c r="CB267" s="29">
        <f t="shared" si="257"/>
        <v>0</v>
      </c>
      <c r="CC267" s="28">
        <f t="shared" si="258"/>
        <v>42.000000000000007</v>
      </c>
      <c r="CD267" s="28"/>
      <c r="CE267" s="16">
        <f t="shared" si="259"/>
        <v>0</v>
      </c>
      <c r="CF267" s="31">
        <f t="shared" si="260"/>
        <v>42.000000000000007</v>
      </c>
      <c r="CG267" s="20"/>
      <c r="CH267" s="16">
        <f t="shared" si="261"/>
        <v>0</v>
      </c>
      <c r="CI267" s="2">
        <f t="shared" si="276"/>
        <v>0</v>
      </c>
      <c r="CJ267" s="5"/>
      <c r="CK267" s="13">
        <f t="shared" si="262"/>
        <v>0.10000000149011599</v>
      </c>
      <c r="CL267" s="13"/>
      <c r="CM267" s="13">
        <f t="shared" si="277"/>
        <v>0.27680270205480983</v>
      </c>
      <c r="CN267" s="5">
        <f t="shared" si="263"/>
        <v>0.32779267348595909</v>
      </c>
      <c r="CO267" s="5">
        <f t="shared" si="264"/>
        <v>0.27680270205480983</v>
      </c>
      <c r="CP267" s="5"/>
      <c r="CQ267" s="13">
        <f t="shared" si="278"/>
        <v>2.6715315074370327</v>
      </c>
      <c r="CR267" s="5">
        <f t="shared" si="265"/>
        <v>5.8643374553495846</v>
      </c>
      <c r="CS267" s="5">
        <f t="shared" si="266"/>
        <v>2.6715315074370327</v>
      </c>
      <c r="CT267" s="5"/>
      <c r="CU267" t="e">
        <f>INDEX(Tilladeligt_underskud,MATCH('Afgrødemodel 1'!$AU$2,Konstanter!$A$75:$A$90,0),MATCH('Afgrødemodel 1'!M263,Konstanter!$B$73:$F$73,0))</f>
        <v>#N/A</v>
      </c>
      <c r="CV267" t="e">
        <f>INDEX(Utilladeligt_underskud,MATCH('Afgrødemodel 1'!$AU$2,Konstanter!$I$75:$I$90,0),MATCH('Afgrødemodel 1'!M263,Konstanter!$J$73:$N$73,0))</f>
        <v>#N/A</v>
      </c>
      <c r="CW267" t="e">
        <f t="shared" si="279"/>
        <v>#N/A</v>
      </c>
      <c r="CX267" t="e">
        <f t="shared" si="280"/>
        <v>#N/A</v>
      </c>
      <c r="CY267" s="8">
        <f t="shared" si="281"/>
        <v>-5.0989971431150138E-2</v>
      </c>
      <c r="CZ267" s="8">
        <f t="shared" si="282"/>
        <v>0</v>
      </c>
      <c r="DA267" s="8">
        <f t="shared" si="283"/>
        <v>-3.2437959193437109</v>
      </c>
    </row>
    <row r="268" spans="4:105" x14ac:dyDescent="0.2">
      <c r="D268" s="18">
        <f t="shared" si="284"/>
        <v>43445</v>
      </c>
      <c r="E268" s="18" t="str">
        <f>IF(G268=1,'Ark4'!$C$4,IF(G268=2,'Ark4'!$C$5,IF(G268=3,'Ark4'!$C$6,IF(G268=4,'Ark4'!$C$7,""))))</f>
        <v>Vinterhvede, efterår</v>
      </c>
      <c r="F268" s="8">
        <f t="shared" si="267"/>
        <v>43445</v>
      </c>
      <c r="G268" s="2">
        <f>IF(AND($D268&gt;='Ark4'!$D$4,Vandbalance!$D268&lt;='Ark4'!$E$4),1,IF(AND(Vandbalance!$D268&gt;='Ark4'!$D$5,Vandbalance!$D268&lt;='Ark4'!$E$5),2,IF(AND(Vandbalance!$D268&gt;='Ark4'!$D$6,Vandbalance!$D268&lt;='Ark4'!$E$6),3,IF(AND(Vandbalance!$D268&gt;='Ark4'!$D$7,Vandbalance!$D268&lt;='Ark4'!$E$7),4,""))))</f>
        <v>4</v>
      </c>
      <c r="H268" s="2">
        <f t="shared" si="268"/>
        <v>0.5</v>
      </c>
      <c r="I268" s="2">
        <f>IF(G268=1,VLOOKUP($D268,'Afgrødemodel 1'!$AA$10:$AB$405,2,FALSE),IF(G268=2,VLOOKUP($D268,'Afgrødemodel 2'!$AA$10:$AB$405,2,FALSE),IF(G268=3,VLOOKUP($D268,'Afgrødemodel 3'!$AA$10:$AB$405,2,FALSE),IF(G268=4,VLOOKUP($D268,'Afgrødemodel 4'!$AA$10:$AB$405,2,FALSE),""))))</f>
        <v>0.5</v>
      </c>
      <c r="J268" s="2">
        <f>IF(G268=1,VLOOKUP($D268,'Afgrødemodel 1'!$AH$10:$AJ$405,3,FALSE),IF(G268=2,VLOOKUP($D268,'Afgrødemodel 2'!$AH$10:$AJ$405,3,FALSE),IF(G268=3,VLOOKUP($D268,'Afgrødemodel 3'!$AH$10:$AJ$405,3,FALSE),IF(G268=4,VLOOKUP($D268,'Afgrødemodel 4'!$AH$10:$AJ$405,3,FALSE),0))))</f>
        <v>0</v>
      </c>
      <c r="K268" s="2">
        <f>IF(G268=1,VLOOKUP($D268,'Afgrødemodel 1'!$AQ$10:$AR$405,2,FALSE),IF(G268=2,VLOOKUP($D268,'Afgrødemodel 2'!$AQ$10:$AR$405,2,FALSE),IF(G268=3,VLOOKUP($D268,'Afgrødemodel 3'!$AQ$10:$AR$405,2,FALSE),IF(G268=4,VLOOKUP($D268,'Afgrødemodel 4'!$AQ$10:$AR$405,2,FALSE),0))))</f>
        <v>200</v>
      </c>
      <c r="L268">
        <f>IF('Afgrødemodel 1'!$BB$4=0,300,'Afgrødemodel 1'!$BB$4)</f>
        <v>300</v>
      </c>
      <c r="M268">
        <f>IF(G268=1,MIN('Afgrødemodel 1'!$AW$44,'Afgrødemodel 1'!$AW$48),IF(G268=2,MIN('Afgrødemodel 2'!$AW$44,'Afgrødemodel 2'!$AW$48),IF(G268=3,MIN('Afgrødemodel 3'!$AW$44,'Afgrødemodel 3'!$AW$48),IF(G268=4,MIN('Afgrødemodel 4'!$AW$44,'Afgrødemodel 4'!$AW$48),""))))</f>
        <v>900</v>
      </c>
      <c r="N268" s="13">
        <f t="shared" si="215"/>
        <v>42.000000000000007</v>
      </c>
      <c r="O268" s="5">
        <f t="shared" si="216"/>
        <v>0</v>
      </c>
      <c r="P268" s="13">
        <f t="shared" si="217"/>
        <v>42.000000000000007</v>
      </c>
      <c r="Q268" s="13">
        <f t="shared" si="218"/>
        <v>42.000000000000007</v>
      </c>
      <c r="R268" s="20"/>
      <c r="S268" s="13">
        <f t="shared" si="219"/>
        <v>42.11740595219478</v>
      </c>
      <c r="T268" s="13">
        <f t="shared" si="220"/>
        <v>41.895160456838688</v>
      </c>
      <c r="U268" s="13">
        <f t="shared" si="221"/>
        <v>41.895160456838688</v>
      </c>
      <c r="V268" s="5">
        <f t="shared" si="222"/>
        <v>41.895160456838688</v>
      </c>
      <c r="W268" s="5"/>
      <c r="X268" s="10">
        <f t="shared" si="269"/>
        <v>10</v>
      </c>
      <c r="Y268" s="12">
        <f t="shared" si="223"/>
        <v>9.8518363401089566</v>
      </c>
      <c r="Z268" s="8">
        <f t="shared" si="224"/>
        <v>9.8518363401089566</v>
      </c>
      <c r="AA268" s="13">
        <f t="shared" si="270"/>
        <v>9.6295908447528671</v>
      </c>
      <c r="AB268" s="5">
        <f t="shared" si="225"/>
        <v>9.6295908447528671</v>
      </c>
      <c r="AC268" s="5"/>
      <c r="AD268" s="16">
        <f t="shared" si="226"/>
        <v>0.25</v>
      </c>
      <c r="AE268" s="10">
        <f t="shared" si="271"/>
        <v>0.19816365691081034</v>
      </c>
      <c r="AF268">
        <f t="shared" si="227"/>
        <v>0.19816365691081034</v>
      </c>
      <c r="AG268" s="13">
        <f t="shared" si="228"/>
        <v>0.12040914034597179</v>
      </c>
      <c r="AH268" s="13"/>
      <c r="AI268" s="14">
        <f t="shared" si="229"/>
        <v>42.000000000000007</v>
      </c>
      <c r="AJ268" s="4">
        <f t="shared" si="230"/>
        <v>42.000000000000007</v>
      </c>
      <c r="AK268" s="4">
        <f t="shared" si="231"/>
        <v>45</v>
      </c>
      <c r="AL268" s="15">
        <f t="shared" si="232"/>
        <v>42.050989971431157</v>
      </c>
      <c r="AM268" s="7">
        <f t="shared" si="233"/>
        <v>42.050989971431157</v>
      </c>
      <c r="AN268" s="7">
        <f t="shared" si="285"/>
        <v>42.050989971431157</v>
      </c>
      <c r="AO268" s="15">
        <f t="shared" si="234"/>
        <v>42.050989971431157</v>
      </c>
      <c r="AP268" s="17">
        <f t="shared" si="235"/>
        <v>41.828744476075066</v>
      </c>
      <c r="AQ268" s="15">
        <f t="shared" si="236"/>
        <v>41.828744476075066</v>
      </c>
      <c r="AR268" s="15">
        <f t="shared" si="237"/>
        <v>41.828744476075066</v>
      </c>
      <c r="AS268" s="15"/>
      <c r="AT268" s="12">
        <f t="shared" si="272"/>
        <v>129.00000000000003</v>
      </c>
      <c r="AU268" s="12">
        <f t="shared" si="238"/>
        <v>132.19280594791257</v>
      </c>
      <c r="AV268" s="12">
        <f t="shared" si="239"/>
        <v>132.1928059479126</v>
      </c>
      <c r="AW268" s="12">
        <f t="shared" si="240"/>
        <v>130.7383054605302</v>
      </c>
      <c r="AX268" s="8"/>
      <c r="AY268" s="13">
        <f>INDEX(Klima!$B$1:$E$520,MATCH(Vandbalance!$F268,Klima!$B$1:$B$520,0),MATCH(Vandbalance!$AY$11,Klima!$B$1:$E$1,0))</f>
        <v>0</v>
      </c>
      <c r="AZ268" s="13">
        <f t="shared" si="273"/>
        <v>0</v>
      </c>
      <c r="BA268" s="13">
        <f t="shared" si="241"/>
        <v>0</v>
      </c>
      <c r="BC268" s="16">
        <f>INDEX(Klima!$B$1:$E$520,MATCH(Vandbalance!$F268,Klima!$B$1:$B$520,0),MATCH($BC$11,Klima!$B$1:$E$1,0))</f>
        <v>0.30000001192092801</v>
      </c>
      <c r="BD268" s="16"/>
      <c r="BE268" s="16">
        <f t="shared" si="242"/>
        <v>0.22224549535608948</v>
      </c>
      <c r="BF268" s="16">
        <f t="shared" si="243"/>
        <v>7.7754516564838547E-2</v>
      </c>
      <c r="BG268" s="16">
        <f t="shared" si="244"/>
        <v>7.7754516564838547E-2</v>
      </c>
      <c r="BH268" s="16">
        <f t="shared" si="245"/>
        <v>0</v>
      </c>
      <c r="BI268" s="2"/>
      <c r="BJ268" s="16">
        <f t="shared" si="246"/>
        <v>0.22224549535608948</v>
      </c>
      <c r="BK268" s="5">
        <f t="shared" si="274"/>
        <v>9.8838849124679431</v>
      </c>
      <c r="BL268" s="5">
        <f t="shared" si="247"/>
        <v>9.8838849124679431</v>
      </c>
      <c r="BM268" s="5">
        <f t="shared" si="248"/>
        <v>164.39195957923479</v>
      </c>
      <c r="BN268" s="5">
        <f t="shared" si="275"/>
        <v>3.2048572358987074E-2</v>
      </c>
      <c r="BO268" s="5">
        <f t="shared" si="249"/>
        <v>174.24379591934374</v>
      </c>
      <c r="BP268" s="5">
        <f t="shared" si="250"/>
        <v>9.8838849124679431</v>
      </c>
      <c r="BQ268" s="5"/>
      <c r="BR268" s="16">
        <f t="shared" si="251"/>
        <v>7.7754516564838547E-2</v>
      </c>
      <c r="BS268" s="5">
        <f t="shared" si="252"/>
        <v>7.7754516564838547E-2</v>
      </c>
      <c r="BT268" s="5"/>
      <c r="BU268" s="13">
        <f t="shared" si="253"/>
        <v>0</v>
      </c>
      <c r="BV268" s="5">
        <f t="shared" si="254"/>
        <v>0</v>
      </c>
      <c r="BW268" s="5"/>
      <c r="BX268" s="13">
        <f t="shared" si="255"/>
        <v>7.7754516564838547E-2</v>
      </c>
      <c r="BY268" s="5"/>
      <c r="BZ268" s="16">
        <f t="shared" si="256"/>
        <v>0</v>
      </c>
      <c r="CA268" s="16"/>
      <c r="CB268" s="29">
        <f t="shared" si="257"/>
        <v>0</v>
      </c>
      <c r="CC268" s="28">
        <f t="shared" si="258"/>
        <v>41.895160456838688</v>
      </c>
      <c r="CD268" s="28"/>
      <c r="CE268" s="16">
        <f t="shared" si="259"/>
        <v>0</v>
      </c>
      <c r="CF268" s="31">
        <f t="shared" si="260"/>
        <v>41.828744476075066</v>
      </c>
      <c r="CG268" s="20"/>
      <c r="CH268" s="16">
        <f t="shared" si="261"/>
        <v>0</v>
      </c>
      <c r="CI268" s="2">
        <f t="shared" si="276"/>
        <v>0</v>
      </c>
      <c r="CJ268" s="5"/>
      <c r="CK268" s="13">
        <f t="shared" si="262"/>
        <v>0.30000001192092801</v>
      </c>
      <c r="CL268" s="13"/>
      <c r="CM268" s="13">
        <f t="shared" si="277"/>
        <v>0</v>
      </c>
      <c r="CN268" s="5">
        <f t="shared" si="263"/>
        <v>0</v>
      </c>
      <c r="CO268" s="5">
        <f t="shared" si="264"/>
        <v>0</v>
      </c>
      <c r="CP268" s="5"/>
      <c r="CQ268" s="13">
        <f t="shared" si="278"/>
        <v>1.454500487382395</v>
      </c>
      <c r="CR268" s="5">
        <f t="shared" si="265"/>
        <v>3.192805947912575</v>
      </c>
      <c r="CS268" s="5">
        <f t="shared" si="266"/>
        <v>1.454500487382395</v>
      </c>
      <c r="CT268" s="5"/>
      <c r="CU268" t="e">
        <f>INDEX(Tilladeligt_underskud,MATCH('Afgrødemodel 1'!$AU$2,Konstanter!$A$75:$A$90,0),MATCH('Afgrødemodel 1'!M264,Konstanter!$B$73:$F$73,0))</f>
        <v>#N/A</v>
      </c>
      <c r="CV268" t="e">
        <f>INDEX(Utilladeligt_underskud,MATCH('Afgrødemodel 1'!$AU$2,Konstanter!$I$75:$I$90,0),MATCH('Afgrødemodel 1'!M264,Konstanter!$J$73:$N$73,0))</f>
        <v>#N/A</v>
      </c>
      <c r="CW268" t="e">
        <f t="shared" si="279"/>
        <v>#N/A</v>
      </c>
      <c r="CX268" t="e">
        <f t="shared" si="280"/>
        <v>#N/A</v>
      </c>
      <c r="CY268" s="8">
        <f t="shared" si="281"/>
        <v>0.17125552392494114</v>
      </c>
      <c r="CZ268" s="8">
        <f t="shared" si="282"/>
        <v>0.17125552392494114</v>
      </c>
      <c r="DA268" s="8">
        <f t="shared" si="283"/>
        <v>-1.5670499366052297</v>
      </c>
    </row>
    <row r="269" spans="4:105" x14ac:dyDescent="0.2">
      <c r="D269" s="18">
        <f t="shared" si="284"/>
        <v>43446</v>
      </c>
      <c r="E269" s="18" t="str">
        <f>IF(G269=1,'Ark4'!$C$4,IF(G269=2,'Ark4'!$C$5,IF(G269=3,'Ark4'!$C$6,IF(G269=4,'Ark4'!$C$7,""))))</f>
        <v>Vinterhvede, efterår</v>
      </c>
      <c r="F269" s="8">
        <f t="shared" si="267"/>
        <v>43446</v>
      </c>
      <c r="G269" s="2">
        <f>IF(AND($D269&gt;='Ark4'!$D$4,Vandbalance!$D269&lt;='Ark4'!$E$4),1,IF(AND(Vandbalance!$D269&gt;='Ark4'!$D$5,Vandbalance!$D269&lt;='Ark4'!$E$5),2,IF(AND(Vandbalance!$D269&gt;='Ark4'!$D$6,Vandbalance!$D269&lt;='Ark4'!$E$6),3,IF(AND(Vandbalance!$D269&gt;='Ark4'!$D$7,Vandbalance!$D269&lt;='Ark4'!$E$7),4,""))))</f>
        <v>4</v>
      </c>
      <c r="H269" s="2">
        <f t="shared" si="268"/>
        <v>0.5</v>
      </c>
      <c r="I269" s="2">
        <f>IF(G269=1,VLOOKUP($D269,'Afgrødemodel 1'!$AA$10:$AB$405,2,FALSE),IF(G269=2,VLOOKUP($D269,'Afgrødemodel 2'!$AA$10:$AB$405,2,FALSE),IF(G269=3,VLOOKUP($D269,'Afgrødemodel 3'!$AA$10:$AB$405,2,FALSE),IF(G269=4,VLOOKUP($D269,'Afgrødemodel 4'!$AA$10:$AB$405,2,FALSE),""))))</f>
        <v>0.5</v>
      </c>
      <c r="J269" s="2">
        <f>IF(G269=1,VLOOKUP($D269,'Afgrødemodel 1'!$AH$10:$AJ$405,3,FALSE),IF(G269=2,VLOOKUP($D269,'Afgrødemodel 2'!$AH$10:$AJ$405,3,FALSE),IF(G269=3,VLOOKUP($D269,'Afgrødemodel 3'!$AH$10:$AJ$405,3,FALSE),IF(G269=4,VLOOKUP($D269,'Afgrødemodel 4'!$AH$10:$AJ$405,3,FALSE),0))))</f>
        <v>0</v>
      </c>
      <c r="K269" s="2">
        <f>IF(G269=1,VLOOKUP($D269,'Afgrødemodel 1'!$AQ$10:$AR$405,2,FALSE),IF(G269=2,VLOOKUP($D269,'Afgrødemodel 2'!$AQ$10:$AR$405,2,FALSE),IF(G269=3,VLOOKUP($D269,'Afgrødemodel 3'!$AQ$10:$AR$405,2,FALSE),IF(G269=4,VLOOKUP($D269,'Afgrødemodel 4'!$AQ$10:$AR$405,2,FALSE),0))))</f>
        <v>200</v>
      </c>
      <c r="L269">
        <f>IF('Afgrødemodel 1'!$BB$4=0,300,'Afgrødemodel 1'!$BB$4)</f>
        <v>300</v>
      </c>
      <c r="M269">
        <f>IF(G269=1,MIN('Afgrødemodel 1'!$AW$44,'Afgrødemodel 1'!$AW$48),IF(G269=2,MIN('Afgrødemodel 2'!$AW$44,'Afgrødemodel 2'!$AW$48),IF(G269=3,MIN('Afgrødemodel 3'!$AW$44,'Afgrødemodel 3'!$AW$48),IF(G269=4,MIN('Afgrødemodel 4'!$AW$44,'Afgrødemodel 4'!$AW$48),""))))</f>
        <v>900</v>
      </c>
      <c r="N269" s="13">
        <f t="shared" si="215"/>
        <v>42.000000000000007</v>
      </c>
      <c r="O269" s="5">
        <f t="shared" si="216"/>
        <v>0</v>
      </c>
      <c r="P269" s="13">
        <f t="shared" si="217"/>
        <v>42.000000000000007</v>
      </c>
      <c r="Q269" s="13">
        <f t="shared" si="218"/>
        <v>42.000000000000007</v>
      </c>
      <c r="R269" s="20"/>
      <c r="S269" s="13">
        <f t="shared" si="219"/>
        <v>41.895160456838688</v>
      </c>
      <c r="T269" s="13">
        <f t="shared" si="220"/>
        <v>41.598833137056602</v>
      </c>
      <c r="U269" s="13">
        <f t="shared" si="221"/>
        <v>41.598833137056602</v>
      </c>
      <c r="V269" s="5">
        <f t="shared" si="222"/>
        <v>41.598833137056602</v>
      </c>
      <c r="W269" s="5"/>
      <c r="X269" s="10">
        <f t="shared" si="269"/>
        <v>10</v>
      </c>
      <c r="Y269" s="12">
        <f t="shared" si="223"/>
        <v>9.6295908447528671</v>
      </c>
      <c r="Z269" s="8">
        <f t="shared" si="224"/>
        <v>9.6295908447528671</v>
      </c>
      <c r="AA269" s="13">
        <f t="shared" si="270"/>
        <v>9.333263524970782</v>
      </c>
      <c r="AB269" s="5">
        <f t="shared" si="225"/>
        <v>9.333263524970782</v>
      </c>
      <c r="AC269" s="5"/>
      <c r="AD269" s="16">
        <f t="shared" si="226"/>
        <v>0.25</v>
      </c>
      <c r="AE269" s="10">
        <f t="shared" si="271"/>
        <v>0.12040914034597179</v>
      </c>
      <c r="AF269">
        <f t="shared" si="227"/>
        <v>0.12040914034597179</v>
      </c>
      <c r="AG269" s="13">
        <f t="shared" si="228"/>
        <v>1.6736454167592507E-2</v>
      </c>
      <c r="AH269" s="13"/>
      <c r="AI269" s="14">
        <f t="shared" si="229"/>
        <v>42.000000000000007</v>
      </c>
      <c r="AJ269" s="4">
        <f t="shared" si="230"/>
        <v>42.000000000000007</v>
      </c>
      <c r="AK269" s="4">
        <f t="shared" si="231"/>
        <v>45</v>
      </c>
      <c r="AL269" s="15">
        <f t="shared" si="232"/>
        <v>41.828744476075066</v>
      </c>
      <c r="AM269" s="7">
        <f t="shared" si="233"/>
        <v>41.828744476075066</v>
      </c>
      <c r="AN269" s="7">
        <f t="shared" si="285"/>
        <v>41.828744476075066</v>
      </c>
      <c r="AO269" s="15">
        <f t="shared" si="234"/>
        <v>41.828744476075066</v>
      </c>
      <c r="AP269" s="17">
        <f t="shared" si="235"/>
        <v>41.532417156292979</v>
      </c>
      <c r="AQ269" s="15">
        <f t="shared" si="236"/>
        <v>41.532417156292979</v>
      </c>
      <c r="AR269" s="15">
        <f t="shared" si="237"/>
        <v>41.532417156292979</v>
      </c>
      <c r="AS269" s="15"/>
      <c r="AT269" s="12">
        <f t="shared" si="272"/>
        <v>129.00000000000003</v>
      </c>
      <c r="AU269" s="12">
        <f t="shared" si="238"/>
        <v>130.7383054605302</v>
      </c>
      <c r="AV269" s="12">
        <f t="shared" si="239"/>
        <v>130.7383054605302</v>
      </c>
      <c r="AW269" s="12">
        <f t="shared" si="240"/>
        <v>129.94641075073312</v>
      </c>
      <c r="AX269" s="8"/>
      <c r="AY269" s="13">
        <f>INDEX(Klima!$B$1:$E$520,MATCH(Vandbalance!$F269,Klima!$B$1:$B$520,0),MATCH(Vandbalance!$AY$11,Klima!$B$1:$E$1,0))</f>
        <v>0</v>
      </c>
      <c r="AZ269" s="13">
        <f t="shared" si="273"/>
        <v>0</v>
      </c>
      <c r="BA269" s="13">
        <f t="shared" si="241"/>
        <v>0</v>
      </c>
      <c r="BC269" s="16">
        <f>INDEX(Klima!$B$1:$E$520,MATCH(Vandbalance!$F269,Klima!$B$1:$B$520,0),MATCH($BC$11,Klima!$B$1:$E$1,0))</f>
        <v>0.40000000596046398</v>
      </c>
      <c r="BD269" s="16"/>
      <c r="BE269" s="16">
        <f t="shared" si="242"/>
        <v>0.29632731978208471</v>
      </c>
      <c r="BF269" s="16">
        <f t="shared" si="243"/>
        <v>0.10367268617837928</v>
      </c>
      <c r="BG269" s="16">
        <f t="shared" si="244"/>
        <v>0.10367268617837928</v>
      </c>
      <c r="BH269" s="16">
        <f t="shared" si="245"/>
        <v>0</v>
      </c>
      <c r="BI269" s="2"/>
      <c r="BJ269" s="16">
        <f t="shared" si="246"/>
        <v>0.29632731978208471</v>
      </c>
      <c r="BK269" s="5">
        <f t="shared" si="274"/>
        <v>9.6719441961079475</v>
      </c>
      <c r="BL269" s="5">
        <f t="shared" si="247"/>
        <v>9.6719441961079475</v>
      </c>
      <c r="BM269" s="5">
        <f t="shared" si="248"/>
        <v>162.93745909185239</v>
      </c>
      <c r="BN269" s="5">
        <f t="shared" si="275"/>
        <v>4.2353351355080414E-2</v>
      </c>
      <c r="BO269" s="5">
        <f t="shared" si="249"/>
        <v>172.56704993660526</v>
      </c>
      <c r="BP269" s="5">
        <f t="shared" si="250"/>
        <v>9.6719441961079475</v>
      </c>
      <c r="BQ269" s="5"/>
      <c r="BR269" s="16">
        <f t="shared" si="251"/>
        <v>0.10367268617837928</v>
      </c>
      <c r="BS269" s="5">
        <f t="shared" si="252"/>
        <v>0.10367268617837928</v>
      </c>
      <c r="BT269" s="5"/>
      <c r="BU269" s="13">
        <f t="shared" si="253"/>
        <v>0</v>
      </c>
      <c r="BV269" s="5">
        <f t="shared" si="254"/>
        <v>0</v>
      </c>
      <c r="BW269" s="5"/>
      <c r="BX269" s="13">
        <f t="shared" si="255"/>
        <v>0.10367268617837928</v>
      </c>
      <c r="BY269" s="5"/>
      <c r="BZ269" s="16">
        <f t="shared" si="256"/>
        <v>0</v>
      </c>
      <c r="CA269" s="16"/>
      <c r="CB269" s="29">
        <f t="shared" si="257"/>
        <v>0</v>
      </c>
      <c r="CC269" s="28">
        <f t="shared" si="258"/>
        <v>41.598833137056602</v>
      </c>
      <c r="CD269" s="28"/>
      <c r="CE269" s="16">
        <f t="shared" si="259"/>
        <v>0</v>
      </c>
      <c r="CF269" s="31">
        <f t="shared" si="260"/>
        <v>41.532417156292979</v>
      </c>
      <c r="CG269" s="20"/>
      <c r="CH269" s="16">
        <f t="shared" si="261"/>
        <v>0</v>
      </c>
      <c r="CI269" s="2">
        <f t="shared" si="276"/>
        <v>0</v>
      </c>
      <c r="CJ269" s="5"/>
      <c r="CK269" s="13">
        <f t="shared" si="262"/>
        <v>0.40000000596046398</v>
      </c>
      <c r="CL269" s="13"/>
      <c r="CM269" s="13">
        <f t="shared" si="277"/>
        <v>0</v>
      </c>
      <c r="CN269" s="5">
        <f t="shared" si="263"/>
        <v>0</v>
      </c>
      <c r="CO269" s="5">
        <f t="shared" si="264"/>
        <v>0</v>
      </c>
      <c r="CP269" s="5"/>
      <c r="CQ269" s="13">
        <f t="shared" si="278"/>
        <v>0.79189470979707777</v>
      </c>
      <c r="CR269" s="5">
        <f t="shared" si="265"/>
        <v>1.7383054605301709</v>
      </c>
      <c r="CS269" s="5">
        <f t="shared" si="266"/>
        <v>0.79189470979707777</v>
      </c>
      <c r="CT269" s="5"/>
      <c r="CU269" t="e">
        <f>INDEX(Tilladeligt_underskud,MATCH('Afgrødemodel 1'!$AU$2,Konstanter!$A$75:$A$90,0),MATCH('Afgrødemodel 1'!M265,Konstanter!$B$73:$F$73,0))</f>
        <v>#N/A</v>
      </c>
      <c r="CV269" t="e">
        <f>INDEX(Utilladeligt_underskud,MATCH('Afgrødemodel 1'!$AU$2,Konstanter!$I$75:$I$90,0),MATCH('Afgrødemodel 1'!M265,Konstanter!$J$73:$N$73,0))</f>
        <v>#N/A</v>
      </c>
      <c r="CW269" t="e">
        <f t="shared" si="279"/>
        <v>#N/A</v>
      </c>
      <c r="CX269" t="e">
        <f t="shared" si="280"/>
        <v>#N/A</v>
      </c>
      <c r="CY269" s="8">
        <f t="shared" si="281"/>
        <v>0.46758284370702796</v>
      </c>
      <c r="CZ269" s="8">
        <f t="shared" si="282"/>
        <v>0.46758284370702086</v>
      </c>
      <c r="DA269" s="8">
        <f t="shared" si="283"/>
        <v>-0.47882790702607281</v>
      </c>
    </row>
    <row r="270" spans="4:105" x14ac:dyDescent="0.2">
      <c r="D270" s="18">
        <f t="shared" si="284"/>
        <v>43447</v>
      </c>
      <c r="E270" s="18" t="str">
        <f>IF(G270=1,'Ark4'!$C$4,IF(G270=2,'Ark4'!$C$5,IF(G270=3,'Ark4'!$C$6,IF(G270=4,'Ark4'!$C$7,""))))</f>
        <v>Vinterhvede, efterår</v>
      </c>
      <c r="F270" s="8">
        <f t="shared" si="267"/>
        <v>43447</v>
      </c>
      <c r="G270" s="2">
        <f>IF(AND($D270&gt;='Ark4'!$D$4,Vandbalance!$D270&lt;='Ark4'!$E$4),1,IF(AND(Vandbalance!$D270&gt;='Ark4'!$D$5,Vandbalance!$D270&lt;='Ark4'!$E$5),2,IF(AND(Vandbalance!$D270&gt;='Ark4'!$D$6,Vandbalance!$D270&lt;='Ark4'!$E$6),3,IF(AND(Vandbalance!$D270&gt;='Ark4'!$D$7,Vandbalance!$D270&lt;='Ark4'!$E$7),4,""))))</f>
        <v>4</v>
      </c>
      <c r="H270" s="2">
        <f t="shared" si="268"/>
        <v>0.5</v>
      </c>
      <c r="I270" s="2">
        <f>IF(G270=1,VLOOKUP($D270,'Afgrødemodel 1'!$AA$10:$AB$405,2,FALSE),IF(G270=2,VLOOKUP($D270,'Afgrødemodel 2'!$AA$10:$AB$405,2,FALSE),IF(G270=3,VLOOKUP($D270,'Afgrødemodel 3'!$AA$10:$AB$405,2,FALSE),IF(G270=4,VLOOKUP($D270,'Afgrødemodel 4'!$AA$10:$AB$405,2,FALSE),""))))</f>
        <v>0.5</v>
      </c>
      <c r="J270" s="2">
        <f>IF(G270=1,VLOOKUP($D270,'Afgrødemodel 1'!$AH$10:$AJ$405,3,FALSE),IF(G270=2,VLOOKUP($D270,'Afgrødemodel 2'!$AH$10:$AJ$405,3,FALSE),IF(G270=3,VLOOKUP($D270,'Afgrødemodel 3'!$AH$10:$AJ$405,3,FALSE),IF(G270=4,VLOOKUP($D270,'Afgrødemodel 4'!$AH$10:$AJ$405,3,FALSE),0))))</f>
        <v>0</v>
      </c>
      <c r="K270" s="2">
        <f>IF(G270=1,VLOOKUP($D270,'Afgrødemodel 1'!$AQ$10:$AR$405,2,FALSE),IF(G270=2,VLOOKUP($D270,'Afgrødemodel 2'!$AQ$10:$AR$405,2,FALSE),IF(G270=3,VLOOKUP($D270,'Afgrødemodel 3'!$AQ$10:$AR$405,2,FALSE),IF(G270=4,VLOOKUP($D270,'Afgrødemodel 4'!$AQ$10:$AR$405,2,FALSE),0))))</f>
        <v>200</v>
      </c>
      <c r="L270">
        <f>IF('Afgrødemodel 1'!$BB$4=0,300,'Afgrødemodel 1'!$BB$4)</f>
        <v>300</v>
      </c>
      <c r="M270">
        <f>IF(G270=1,MIN('Afgrødemodel 1'!$AW$44,'Afgrødemodel 1'!$AW$48),IF(G270=2,MIN('Afgrødemodel 2'!$AW$44,'Afgrødemodel 2'!$AW$48),IF(G270=3,MIN('Afgrødemodel 3'!$AW$44,'Afgrødemodel 3'!$AW$48),IF(G270=4,MIN('Afgrødemodel 4'!$AW$44,'Afgrødemodel 4'!$AW$48),""))))</f>
        <v>900</v>
      </c>
      <c r="N270" s="13">
        <f t="shared" si="215"/>
        <v>42.000000000000007</v>
      </c>
      <c r="O270" s="5">
        <f t="shared" si="216"/>
        <v>0.3085727942765501</v>
      </c>
      <c r="P270" s="13">
        <f>MIN(AI270,(N270+O270))</f>
        <v>42.000000000000007</v>
      </c>
      <c r="Q270" s="13">
        <f>IF(I270&gt;0,IF(CH270&gt;CB270,0,P270),0)</f>
        <v>42.000000000000007</v>
      </c>
      <c r="R270" s="20"/>
      <c r="S270" s="13">
        <f t="shared" si="219"/>
        <v>41.598833137056602</v>
      </c>
      <c r="T270" s="13">
        <f>IF((S270+BA270-BJ270)&gt;=0,(S270+BA270-BJ270),0)</f>
        <v>41.907405931333152</v>
      </c>
      <c r="U270" s="13">
        <f>IF(I270&gt;0,IF(CH270&gt;CB270,0,V270),0)</f>
        <v>41.907405931333152</v>
      </c>
      <c r="V270" s="5">
        <f t="shared" si="222"/>
        <v>41.907405931333152</v>
      </c>
      <c r="W270" s="5"/>
      <c r="X270" s="10">
        <f t="shared" si="269"/>
        <v>10</v>
      </c>
      <c r="Y270" s="12">
        <f>MIN(X270,Z270)</f>
        <v>9.7899999791383738</v>
      </c>
      <c r="Z270" s="8">
        <f t="shared" si="224"/>
        <v>9.7899999791383738</v>
      </c>
      <c r="AA270" s="13">
        <f t="shared" si="270"/>
        <v>9.6418363192473322</v>
      </c>
      <c r="AB270" s="5">
        <f t="shared" si="225"/>
        <v>9.6418363192473322</v>
      </c>
      <c r="AC270" s="5"/>
      <c r="AD270" s="16">
        <f t="shared" si="226"/>
        <v>0.25</v>
      </c>
      <c r="AE270" s="10">
        <f t="shared" si="271"/>
        <v>0.25</v>
      </c>
      <c r="AF270">
        <f t="shared" si="227"/>
        <v>0.70673645416759245</v>
      </c>
      <c r="AG270" s="13">
        <f t="shared" si="228"/>
        <v>0.19816365691081037</v>
      </c>
      <c r="AH270" s="13"/>
      <c r="AI270" s="14">
        <f>IF(K270&lt;=$B$16,AJ270,AK270)</f>
        <v>42.000000000000007</v>
      </c>
      <c r="AJ270" s="4">
        <f t="shared" si="230"/>
        <v>42.000000000000007</v>
      </c>
      <c r="AK270" s="4">
        <f t="shared" si="231"/>
        <v>45</v>
      </c>
      <c r="AL270" s="15">
        <f>IF(AI270&lt;=AI269,AM270,AN270)</f>
        <v>41.532417156292979</v>
      </c>
      <c r="AM270" s="7">
        <f t="shared" si="233"/>
        <v>41.532417156292979</v>
      </c>
      <c r="AN270" s="7">
        <f t="shared" si="285"/>
        <v>41.532417156292979</v>
      </c>
      <c r="AO270" s="15">
        <f t="shared" si="234"/>
        <v>41.989153610460569</v>
      </c>
      <c r="AP270" s="17">
        <f>IF((AO270-BJ270)&gt;0,(AO270-BJ270),0)</f>
        <v>41.840989950569529</v>
      </c>
      <c r="AQ270" s="15">
        <f>AP270-CH270</f>
        <v>41.840989950569529</v>
      </c>
      <c r="AR270" s="15">
        <f>AQ270-CM270</f>
        <v>41.840989950569529</v>
      </c>
      <c r="AS270" s="15"/>
      <c r="AT270" s="12">
        <f t="shared" si="272"/>
        <v>129.00000000000003</v>
      </c>
      <c r="AU270" s="12">
        <f t="shared" si="238"/>
        <v>129.94641075073312</v>
      </c>
      <c r="AV270" s="12">
        <f>IF((AU270-BJ270+AO270-AP270)&gt;=0,(AU270-BJ270+AO270-AP270),0)</f>
        <v>129.94641075073309</v>
      </c>
      <c r="AW270" s="12">
        <f>AV270+CM270-CQ270</f>
        <v>129.51526807539915</v>
      </c>
      <c r="AX270" s="8"/>
      <c r="AY270" s="13">
        <f>INDEX(Klima!$B$1:$E$520,MATCH(Vandbalance!$F270,Klima!$B$1:$B$520,0),MATCH(Vandbalance!$AY$11,Klima!$B$1:$E$1,0))</f>
        <v>0.69</v>
      </c>
      <c r="AZ270" s="13">
        <f t="shared" si="273"/>
        <v>-0.69</v>
      </c>
      <c r="BA270" s="13">
        <f>IF((AY270-(AE270-AG269))&gt;=0,(AY270-(AE270-AG269)),0)</f>
        <v>0.45673645416759245</v>
      </c>
      <c r="BC270" s="16">
        <f>INDEX(Klima!$B$1:$E$520,MATCH(Vandbalance!$F270,Klima!$B$1:$B$520,0),MATCH($BC$11,Klima!$B$1:$E$1,0))</f>
        <v>0.20000000298023199</v>
      </c>
      <c r="BD270" s="16"/>
      <c r="BE270" s="16">
        <f>BC270*(2.718281^(-0.6*H270))</f>
        <v>0.14816365989104235</v>
      </c>
      <c r="BF270" s="16">
        <f t="shared" si="243"/>
        <v>5.1836343089189642E-2</v>
      </c>
      <c r="BG270" s="16">
        <f t="shared" si="244"/>
        <v>5.1836343089189642E-2</v>
      </c>
      <c r="BH270" s="16">
        <f>(BF270-BG270)</f>
        <v>0</v>
      </c>
      <c r="BI270" s="2"/>
      <c r="BJ270" s="16">
        <f t="shared" si="246"/>
        <v>0.14816365989104235</v>
      </c>
      <c r="BK270" s="5">
        <f t="shared" si="274"/>
        <v>9.8110737337470972</v>
      </c>
      <c r="BL270" s="5">
        <f>Y270+MIN(BM270,BN270)</f>
        <v>9.8110737337470972</v>
      </c>
      <c r="BM270" s="5">
        <f t="shared" si="248"/>
        <v>162.14556438205531</v>
      </c>
      <c r="BN270" s="5">
        <f t="shared" si="275"/>
        <v>2.1073754608722763E-2</v>
      </c>
      <c r="BO270" s="5">
        <f t="shared" si="249"/>
        <v>171.93556436119368</v>
      </c>
      <c r="BP270" s="5">
        <f>IF(BE270&gt;BO270,BL270,BK270)</f>
        <v>9.8110737337470972</v>
      </c>
      <c r="BQ270" s="5"/>
      <c r="BR270" s="16">
        <f>IF(H270&gt;0,BS270,0)</f>
        <v>5.1836343089189642E-2</v>
      </c>
      <c r="BS270" s="5">
        <f t="shared" si="252"/>
        <v>5.1836343089189642E-2</v>
      </c>
      <c r="BT270" s="5"/>
      <c r="BU270" s="13">
        <f>IF(H270&gt;0,BV270,0)</f>
        <v>0</v>
      </c>
      <c r="BV270" s="5">
        <f t="shared" si="254"/>
        <v>0</v>
      </c>
      <c r="BW270" s="5"/>
      <c r="BX270" s="13">
        <f t="shared" si="255"/>
        <v>5.1836343089189642E-2</v>
      </c>
      <c r="BY270" s="5"/>
      <c r="BZ270" s="16">
        <f t="shared" si="256"/>
        <v>0</v>
      </c>
      <c r="CA270" s="16"/>
      <c r="CB270" s="29">
        <f t="shared" si="257"/>
        <v>0</v>
      </c>
      <c r="CC270" s="28">
        <f t="shared" si="258"/>
        <v>41.907405931333152</v>
      </c>
      <c r="CD270" s="28"/>
      <c r="CE270" s="16">
        <f>IFERROR((BZ270*(1-(((AI270-CF270)/AI270)^($B$24/BZ270))))+0.0001,0)</f>
        <v>0</v>
      </c>
      <c r="CF270" s="31">
        <f t="shared" si="260"/>
        <v>41.840989950569529</v>
      </c>
      <c r="CG270" s="20"/>
      <c r="CH270" s="16">
        <f>IF(AP270&lt;CI270,AP270,CI270)</f>
        <v>0</v>
      </c>
      <c r="CI270" s="2">
        <f t="shared" si="276"/>
        <v>0</v>
      </c>
      <c r="CJ270" s="5"/>
      <c r="CK270" s="13">
        <f t="shared" si="262"/>
        <v>0.20000000298023199</v>
      </c>
      <c r="CL270" s="13"/>
      <c r="CM270" s="13">
        <f t="shared" si="277"/>
        <v>0</v>
      </c>
      <c r="CN270" s="5">
        <f t="shared" si="263"/>
        <v>0</v>
      </c>
      <c r="CO270" s="5">
        <f>($B$25+(1-$B$25)*(($B$29-K270)/$B$29))*CN270</f>
        <v>0</v>
      </c>
      <c r="CP270" s="5"/>
      <c r="CQ270" s="13">
        <f t="shared" si="278"/>
        <v>0.4311426753339519</v>
      </c>
      <c r="CR270" s="5">
        <f t="shared" si="265"/>
        <v>0.94641075073306524</v>
      </c>
      <c r="CS270" s="5">
        <f>($B$26+(1-$B$26)*(K270/$B$29))*CR270</f>
        <v>0.4311426753339519</v>
      </c>
      <c r="CT270" s="5"/>
      <c r="CU270" t="e">
        <f>INDEX(Tilladeligt_underskud,MATCH('Afgrødemodel 1'!$AU$2,Konstanter!$A$75:$A$90,0),MATCH('Afgrødemodel 1'!M266,Konstanter!$B$73:$F$73,0))</f>
        <v>#N/A</v>
      </c>
      <c r="CV270" t="e">
        <f>INDEX(Utilladeligt_underskud,MATCH('Afgrødemodel 1'!$AU$2,Konstanter!$I$75:$I$90,0),MATCH('Afgrødemodel 1'!M266,Konstanter!$J$73:$N$73,0))</f>
        <v>#N/A</v>
      </c>
      <c r="CW270" t="e">
        <f t="shared" si="279"/>
        <v>#N/A</v>
      </c>
      <c r="CX270" t="e">
        <f t="shared" si="280"/>
        <v>#N/A</v>
      </c>
      <c r="CY270" s="8">
        <f t="shared" si="281"/>
        <v>0.15901004943047781</v>
      </c>
      <c r="CZ270" s="8">
        <f t="shared" si="282"/>
        <v>0.1590100494304636</v>
      </c>
      <c r="DA270" s="8">
        <f t="shared" si="283"/>
        <v>-0.35625802596865697</v>
      </c>
    </row>
    <row r="271" spans="4:105" x14ac:dyDescent="0.2">
      <c r="D271" s="18">
        <f t="shared" si="284"/>
        <v>43448</v>
      </c>
      <c r="E271" s="18" t="str">
        <f>IF(G271=1,'Ark4'!$C$4,IF(G271=2,'Ark4'!$C$5,IF(G271=3,'Ark4'!$C$6,IF(G271=4,'Ark4'!$C$7,""))))</f>
        <v>Vinterhvede, efterår</v>
      </c>
      <c r="F271" s="8">
        <f>D271</f>
        <v>43448</v>
      </c>
      <c r="G271" s="2">
        <f>IF(AND($D271&gt;='Ark4'!$D$4,Vandbalance!$D271&lt;='Ark4'!$E$4),1,IF(AND(Vandbalance!$D271&gt;='Ark4'!$D$5,Vandbalance!$D271&lt;='Ark4'!$E$5),2,IF(AND(Vandbalance!$D271&gt;='Ark4'!$D$6,Vandbalance!$D271&lt;='Ark4'!$E$6),3,IF(AND(Vandbalance!$D271&gt;='Ark4'!$D$7,Vandbalance!$D271&lt;='Ark4'!$E$7),4,""))))</f>
        <v>4</v>
      </c>
      <c r="H271" s="2">
        <f t="shared" ref="H271:H334" si="286">I271+J271</f>
        <v>0.5</v>
      </c>
      <c r="I271" s="2">
        <f>IF(G271=1,VLOOKUP($D271,'Afgrødemodel 1'!$AA$10:$AB$405,2,FALSE),IF(G271=2,VLOOKUP($D271,'Afgrødemodel 2'!$AA$10:$AB$405,2,FALSE),IF(G271=3,VLOOKUP($D271,'Afgrødemodel 3'!$AA$10:$AB$405,2,FALSE),IF(G271=4,VLOOKUP($D271,'Afgrødemodel 4'!$AA$10:$AB$405,2,FALSE),""))))</f>
        <v>0.5</v>
      </c>
      <c r="J271" s="2">
        <f>IF(G271=1,VLOOKUP($D271,'Afgrødemodel 1'!$AH$10:$AJ$405,3,FALSE),IF(G271=2,VLOOKUP($D271,'Afgrødemodel 2'!$AH$10:$AJ$405,3,FALSE),IF(G271=3,VLOOKUP($D271,'Afgrødemodel 3'!$AH$10:$AJ$405,3,FALSE),IF(G271=4,VLOOKUP($D271,'Afgrødemodel 4'!$AH$10:$AJ$405,3,FALSE),0))))</f>
        <v>0</v>
      </c>
      <c r="K271" s="2">
        <f>IF(G271=1,VLOOKUP($D271,'Afgrødemodel 1'!$AQ$10:$AR$405,2,FALSE),IF(G271=2,VLOOKUP($D271,'Afgrødemodel 2'!$AQ$10:$AR$405,2,FALSE),IF(G271=3,VLOOKUP($D271,'Afgrødemodel 3'!$AQ$10:$AR$405,2,FALSE),IF(G271=4,VLOOKUP($D271,'Afgrødemodel 4'!$AQ$10:$AR$405,2,FALSE),0))))</f>
        <v>200</v>
      </c>
      <c r="L271">
        <f>IF('Afgrødemodel 1'!$BB$4=0,300,'Afgrødemodel 1'!$BB$4)</f>
        <v>300</v>
      </c>
      <c r="M271">
        <f>IF(G271=1,MIN('Afgrødemodel 1'!$AW$44,'Afgrødemodel 1'!$AW$48),IF(G271=2,MIN('Afgrødemodel 2'!$AW$44,'Afgrødemodel 2'!$AW$48),IF(G271=3,MIN('Afgrødemodel 3'!$AW$44,'Afgrødemodel 3'!$AW$48),IF(G271=4,MIN('Afgrødemodel 4'!$AW$44,'Afgrødemodel 4'!$AW$48),""))))</f>
        <v>900</v>
      </c>
      <c r="N271" s="13">
        <f t="shared" si="215"/>
        <v>42.000000000000007</v>
      </c>
      <c r="O271" s="5">
        <f t="shared" si="216"/>
        <v>0.45550901734664029</v>
      </c>
      <c r="P271" s="13">
        <f>MIN(AI271,(N271+O271))</f>
        <v>42.000000000000007</v>
      </c>
      <c r="Q271" s="13">
        <f>IF(I271&gt;0,IF(CH271&gt;CB271,0,P271),0)</f>
        <v>42.000000000000007</v>
      </c>
      <c r="R271" s="20"/>
      <c r="S271" s="13">
        <f t="shared" si="219"/>
        <v>41.907405931333152</v>
      </c>
      <c r="T271" s="13">
        <f>IF((S271+BA271-BJ271)&gt;=0,(S271+BA271-BJ271),0)</f>
        <v>42.362914948679787</v>
      </c>
      <c r="U271" s="13">
        <f>IF(I271&gt;0,IF(CH271&gt;CB271,0,V271),0)</f>
        <v>42.362914948679787</v>
      </c>
      <c r="V271" s="5">
        <f t="shared" si="222"/>
        <v>42.362914948679787</v>
      </c>
      <c r="W271" s="5"/>
      <c r="X271" s="10">
        <f>$B$22</f>
        <v>10</v>
      </c>
      <c r="Y271" s="12">
        <f>MIN(X271,Z271)</f>
        <v>10</v>
      </c>
      <c r="Z271" s="8">
        <f t="shared" si="224"/>
        <v>10.689999976158143</v>
      </c>
      <c r="AA271" s="13">
        <f>MIN(Y271,AB271)</f>
        <v>9.4073453604358299</v>
      </c>
      <c r="AB271" s="5">
        <f t="shared" si="225"/>
        <v>9.4073453604358299</v>
      </c>
      <c r="AC271" s="5"/>
      <c r="AD271" s="16">
        <f t="shared" si="226"/>
        <v>0.25</v>
      </c>
      <c r="AE271" s="10">
        <f>MIN(AD271,AF271)</f>
        <v>0.25</v>
      </c>
      <c r="AF271">
        <f t="shared" si="227"/>
        <v>1.2981636569108104</v>
      </c>
      <c r="AG271" s="13">
        <f t="shared" si="228"/>
        <v>4.2654627643241183E-2</v>
      </c>
      <c r="AH271" s="13"/>
      <c r="AI271" s="14">
        <f>IF(K271&lt;=$B$16,AJ271,AK271)</f>
        <v>42.000000000000007</v>
      </c>
      <c r="AJ271" s="4">
        <f t="shared" si="230"/>
        <v>42.000000000000007</v>
      </c>
      <c r="AK271" s="4">
        <f t="shared" si="231"/>
        <v>45</v>
      </c>
      <c r="AL271" s="15">
        <f>IF(AI271&lt;=AI270,AM271,AN271)</f>
        <v>41.840989950569529</v>
      </c>
      <c r="AM271" s="7">
        <f t="shared" si="233"/>
        <v>41.840989950569529</v>
      </c>
      <c r="AN271" s="7">
        <f t="shared" si="285"/>
        <v>41.840989950569529</v>
      </c>
      <c r="AO271" s="15">
        <f t="shared" si="234"/>
        <v>42.889153607480338</v>
      </c>
      <c r="AP271" s="17">
        <f>IF((AO271-BJ271)&gt;0,(AO271-BJ271),0)</f>
        <v>42.296498967916165</v>
      </c>
      <c r="AQ271" s="15">
        <f>AP271-CH271</f>
        <v>42.296498967916165</v>
      </c>
      <c r="AR271" s="15">
        <f>AQ271-CM271</f>
        <v>42.046122061675852</v>
      </c>
      <c r="AS271" s="15"/>
      <c r="AT271" s="12">
        <f t="shared" ref="AT271:AT334" si="287">((($B$18-$B$19)*$B$16)+((M271-$B$16)*($B$20-$B$21)))-AI271</f>
        <v>129.00000000000003</v>
      </c>
      <c r="AU271" s="12">
        <f t="shared" si="238"/>
        <v>129.51526807539915</v>
      </c>
      <c r="AV271" s="12">
        <f>IF((AU271-BJ271+AO271-AP271)&gt;=0,(AU271-BJ271+AO271-AP271),0)</f>
        <v>129.51526807539918</v>
      </c>
      <c r="AW271" s="12">
        <f>AV271+CM271-CQ271</f>
        <v>129.41685115667042</v>
      </c>
      <c r="AX271" s="8"/>
      <c r="AY271" s="13">
        <f>INDEX(Klima!$B$1:$E$520,MATCH(Vandbalance!$F271,Klima!$B$1:$B$520,0),MATCH(Vandbalance!$AY$11,Klima!$B$1:$E$1,0))</f>
        <v>1.1000000000000001</v>
      </c>
      <c r="AZ271" s="13">
        <f t="shared" ref="AZ271:AZ334" si="288">AY271*-1</f>
        <v>-1.1000000000000001</v>
      </c>
      <c r="BA271" s="13">
        <f>IF((AY271-(AE271-AG270))&gt;=0,(AY271-(AE271-AG270)),0)</f>
        <v>1.0481636569108104</v>
      </c>
      <c r="BC271" s="16">
        <f>INDEX(Klima!$B$1:$E$520,MATCH(Vandbalance!$F271,Klima!$B$1:$B$520,0),MATCH($BC$11,Klima!$B$1:$E$1,0))</f>
        <v>0.80000001192092896</v>
      </c>
      <c r="BD271" s="16"/>
      <c r="BE271" s="16">
        <f>BC271*(2.718281^(-0.6*H271))</f>
        <v>0.59265463956417008</v>
      </c>
      <c r="BF271" s="16">
        <f t="shared" si="243"/>
        <v>0.20734537235675882</v>
      </c>
      <c r="BG271" s="16">
        <f t="shared" si="244"/>
        <v>0.20734537235675882</v>
      </c>
      <c r="BH271" s="16">
        <f>(BF271-BG271)</f>
        <v>0</v>
      </c>
      <c r="BI271" s="2"/>
      <c r="BJ271" s="16">
        <f t="shared" si="246"/>
        <v>0.59265463956417008</v>
      </c>
      <c r="BK271" s="5">
        <f>Y271+$B$23*BE271*(AO271+AU271-Y271)/(AI271+AT271)</f>
        <v>10.084429591224644</v>
      </c>
      <c r="BL271" s="5">
        <f>Y271+MIN(BM271,BN271)</f>
        <v>10.084429591224644</v>
      </c>
      <c r="BM271" s="5">
        <f t="shared" si="248"/>
        <v>162.4044216828795</v>
      </c>
      <c r="BN271" s="5">
        <f>$B$23*BE271*(AO271+AU271-Y271)/(AI271+AT271)</f>
        <v>8.4429591224644232E-2</v>
      </c>
      <c r="BO271" s="5">
        <f t="shared" si="249"/>
        <v>172.4044216828795</v>
      </c>
      <c r="BP271" s="5">
        <f>IF(BE271&gt;BO271,BL271,BK271)</f>
        <v>10.084429591224644</v>
      </c>
      <c r="BQ271" s="5"/>
      <c r="BR271" s="16">
        <f>IF(H271&gt;0,BS271,0)</f>
        <v>0.20734537235675882</v>
      </c>
      <c r="BS271" s="5">
        <f t="shared" si="252"/>
        <v>0.20734537235675882</v>
      </c>
      <c r="BT271" s="5"/>
      <c r="BU271" s="13">
        <f>IF(H271&gt;0,BV271,0)</f>
        <v>0</v>
      </c>
      <c r="BV271" s="5">
        <f t="shared" si="254"/>
        <v>0</v>
      </c>
      <c r="BW271" s="5"/>
      <c r="BX271" s="13">
        <f t="shared" si="255"/>
        <v>0.20734537235675882</v>
      </c>
      <c r="BY271" s="5"/>
      <c r="BZ271" s="16">
        <f t="shared" si="256"/>
        <v>0</v>
      </c>
      <c r="CA271" s="16"/>
      <c r="CB271" s="29">
        <f t="shared" si="257"/>
        <v>0</v>
      </c>
      <c r="CC271" s="28">
        <f t="shared" si="258"/>
        <v>42.000000000000007</v>
      </c>
      <c r="CD271" s="28"/>
      <c r="CE271" s="16">
        <f>IFERROR((BZ271*(1-(((AI271-CF271)/AI271)^($B$24/BZ271))))+0.0001,0)</f>
        <v>0</v>
      </c>
      <c r="CF271" s="31">
        <f t="shared" si="260"/>
        <v>42.000000000000007</v>
      </c>
      <c r="CG271" s="20"/>
      <c r="CH271" s="16">
        <f>IF(AP271&lt;CI271,AP271,CI271)</f>
        <v>0</v>
      </c>
      <c r="CI271" s="2">
        <f>MAX(CB271,CE271)</f>
        <v>0</v>
      </c>
      <c r="CJ271" s="5"/>
      <c r="CK271" s="13">
        <f t="shared" si="262"/>
        <v>0.80000001192092896</v>
      </c>
      <c r="CL271" s="13"/>
      <c r="CM271" s="13">
        <f>IF(CN271=0,0,CO271)</f>
        <v>0.25037690624031084</v>
      </c>
      <c r="CN271" s="5">
        <f t="shared" si="263"/>
        <v>0.2964989679161576</v>
      </c>
      <c r="CO271" s="5">
        <f>($B$25+(1-$B$25)*(($B$29-K271)/$B$29))*CN271</f>
        <v>0.25037690624031084</v>
      </c>
      <c r="CP271" s="5"/>
      <c r="CQ271" s="13">
        <f>IF(CR271=0, 0,CS271)</f>
        <v>0.34879382496909112</v>
      </c>
      <c r="CR271" s="5">
        <f t="shared" si="265"/>
        <v>0.76564498163946837</v>
      </c>
      <c r="CS271" s="5">
        <f>($B$26+(1-$B$26)*(K271/$B$29))*CR271</f>
        <v>0.34879382496909112</v>
      </c>
      <c r="CT271" s="5"/>
      <c r="CU271" t="e">
        <f>INDEX(Tilladeligt_underskud,MATCH('Afgrødemodel 1'!$AU$2,Konstanter!$A$75:$A$90,0),MATCH('Afgrødemodel 1'!M267,Konstanter!$B$73:$F$73,0))</f>
        <v>#N/A</v>
      </c>
      <c r="CV271" t="e">
        <f>INDEX(Utilladeligt_underskud,MATCH('Afgrødemodel 1'!$AU$2,Konstanter!$I$75:$I$90,0),MATCH('Afgrødemodel 1'!M267,Konstanter!$J$73:$N$73,0))</f>
        <v>#N/A</v>
      </c>
      <c r="CW271" t="e">
        <f>(CU271/100)*AI271</f>
        <v>#N/A</v>
      </c>
      <c r="CX271" t="e">
        <f>(CV271/100)*AI271</f>
        <v>#N/A</v>
      </c>
      <c r="CY271" s="8">
        <f>(AI271-AR271)</f>
        <v>-4.6122061675845316E-2</v>
      </c>
      <c r="CZ271" s="8">
        <f>(AI271+AT271)-(MIN(AR271,AI271)+MIN(AW271,AT271))</f>
        <v>0</v>
      </c>
      <c r="DA271" s="8">
        <f>(AI271+AT271)-(AR271+AW271)</f>
        <v>-0.46297321834623517</v>
      </c>
    </row>
    <row r="272" spans="4:105" x14ac:dyDescent="0.2">
      <c r="D272" s="18">
        <f>D271+1</f>
        <v>43449</v>
      </c>
      <c r="E272" s="18" t="str">
        <f>IF(G272=1,'Ark4'!$C$4,IF(G272=2,'Ark4'!$C$5,IF(G272=3,'Ark4'!$C$6,IF(G272=4,'Ark4'!$C$7,""))))</f>
        <v>Vinterhvede, efterår</v>
      </c>
      <c r="F272" s="8">
        <f>D272</f>
        <v>43449</v>
      </c>
      <c r="G272" s="2">
        <f>IF(AND($D272&gt;='Ark4'!$D$4,Vandbalance!$D272&lt;='Ark4'!$E$4),1,IF(AND(Vandbalance!$D272&gt;='Ark4'!$D$5,Vandbalance!$D272&lt;='Ark4'!$E$5),2,IF(AND(Vandbalance!$D272&gt;='Ark4'!$D$6,Vandbalance!$D272&lt;='Ark4'!$E$6),3,IF(AND(Vandbalance!$D272&gt;='Ark4'!$D$7,Vandbalance!$D272&lt;='Ark4'!$E$7),4,""))))</f>
        <v>4</v>
      </c>
      <c r="H272" s="2">
        <f t="shared" si="286"/>
        <v>0.5</v>
      </c>
      <c r="I272" s="2">
        <f>IF(G272=1,VLOOKUP($D272,'Afgrødemodel 1'!$AA$10:$AB$405,2,FALSE),IF(G272=2,VLOOKUP($D272,'Afgrødemodel 2'!$AA$10:$AB$405,2,FALSE),IF(G272=3,VLOOKUP($D272,'Afgrødemodel 3'!$AA$10:$AB$405,2,FALSE),IF(G272=4,VLOOKUP($D272,'Afgrødemodel 4'!$AA$10:$AB$405,2,FALSE),""))))</f>
        <v>0.5</v>
      </c>
      <c r="J272" s="2">
        <f>IF(G272=1,VLOOKUP($D272,'Afgrødemodel 1'!$AH$10:$AJ$405,3,FALSE),IF(G272=2,VLOOKUP($D272,'Afgrødemodel 2'!$AH$10:$AJ$405,3,FALSE),IF(G272=3,VLOOKUP($D272,'Afgrødemodel 3'!$AH$10:$AJ$405,3,FALSE),IF(G272=4,VLOOKUP($D272,'Afgrødemodel 4'!$AH$10:$AJ$405,3,FALSE),0))))</f>
        <v>0</v>
      </c>
      <c r="K272" s="2">
        <f>IF(G272=1,VLOOKUP($D272,'Afgrødemodel 1'!$AQ$10:$AR$405,2,FALSE),IF(G272=2,VLOOKUP($D272,'Afgrødemodel 2'!$AQ$10:$AR$405,2,FALSE),IF(G272=3,VLOOKUP($D272,'Afgrødemodel 3'!$AQ$10:$AR$405,2,FALSE),IF(G272=4,VLOOKUP($D272,'Afgrødemodel 4'!$AQ$10:$AR$405,2,FALSE),0))))</f>
        <v>200</v>
      </c>
      <c r="L272">
        <f>IF('Afgrødemodel 1'!$BB$4=0,300,'Afgrødemodel 1'!$BB$4)</f>
        <v>300</v>
      </c>
      <c r="M272">
        <f>IF(G272=1,MIN('Afgrødemodel 1'!$AW$44,'Afgrødemodel 1'!$AW$48),IF(G272=2,MIN('Afgrødemodel 2'!$AW$44,'Afgrødemodel 2'!$AW$48),IF(G272=3,MIN('Afgrødemodel 3'!$AW$44,'Afgrødemodel 3'!$AW$48),IF(G272=4,MIN('Afgrødemodel 4'!$AW$44,'Afgrødemodel 4'!$AW$48),""))))</f>
        <v>900</v>
      </c>
      <c r="N272" s="13">
        <f t="shared" si="215"/>
        <v>42.000000000000007</v>
      </c>
      <c r="O272" s="5">
        <f t="shared" si="216"/>
        <v>0</v>
      </c>
      <c r="P272" s="13">
        <f>MIN(AI272,(N272+O272))</f>
        <v>42.000000000000007</v>
      </c>
      <c r="Q272" s="13">
        <f>IF(I272&gt;0,IF(CH272&gt;CB272,0,P272),0)</f>
        <v>42.000000000000007</v>
      </c>
      <c r="R272" s="20"/>
      <c r="S272" s="13">
        <f t="shared" si="219"/>
        <v>42.362914948679787</v>
      </c>
      <c r="T272" s="13">
        <f>IF((S272+BA272-BJ272)&gt;=0,(S272+BA272-BJ272),0)</f>
        <v>42.332016331062249</v>
      </c>
      <c r="U272" s="13">
        <f>IF(I272&gt;0,IF(CH272&gt;CB272,0,V272),0)</f>
        <v>42.332016331062249</v>
      </c>
      <c r="V272" s="5">
        <f t="shared" si="222"/>
        <v>42.332016331062249</v>
      </c>
      <c r="W272" s="5"/>
      <c r="X272" s="10">
        <f>$B$22</f>
        <v>10</v>
      </c>
      <c r="Y272" s="12">
        <f>MIN(X272,Z272)</f>
        <v>9.8199999880790703</v>
      </c>
      <c r="Z272" s="8">
        <f t="shared" si="224"/>
        <v>9.8199999880790703</v>
      </c>
      <c r="AA272" s="13">
        <f>MIN(Y272,AB272)</f>
        <v>9.3764467428182865</v>
      </c>
      <c r="AB272" s="5">
        <f t="shared" si="225"/>
        <v>9.3764467428182865</v>
      </c>
      <c r="AC272" s="5"/>
      <c r="AD272" s="16">
        <f t="shared" si="226"/>
        <v>0.25</v>
      </c>
      <c r="AE272" s="10">
        <f>MIN(AD272,AF272)</f>
        <v>0.25</v>
      </c>
      <c r="AF272">
        <f t="shared" si="227"/>
        <v>0.66265462764324123</v>
      </c>
      <c r="AG272" s="13">
        <f t="shared" si="228"/>
        <v>9.4819045260021273E-2</v>
      </c>
      <c r="AH272" s="13"/>
      <c r="AI272" s="14">
        <f>IF(K272&lt;=$B$16,AJ272,AK272)</f>
        <v>42.000000000000007</v>
      </c>
      <c r="AJ272" s="4">
        <f t="shared" si="230"/>
        <v>42.000000000000007</v>
      </c>
      <c r="AK272" s="4">
        <f t="shared" si="231"/>
        <v>45</v>
      </c>
      <c r="AL272" s="15">
        <f>IF(AI272&lt;=AI271,AM272,AN272)</f>
        <v>42.046122061675852</v>
      </c>
      <c r="AM272" s="7">
        <f t="shared" si="233"/>
        <v>42.046122061675852</v>
      </c>
      <c r="AN272" s="7">
        <f t="shared" si="285"/>
        <v>42.046122061675852</v>
      </c>
      <c r="AO272" s="15">
        <f t="shared" si="234"/>
        <v>42.458776689319095</v>
      </c>
      <c r="AP272" s="17">
        <f>IF((AO272-BJ272)&gt;0,(AO272-BJ272),0)</f>
        <v>42.015223444058314</v>
      </c>
      <c r="AQ272" s="15">
        <f>AP272-CH272</f>
        <v>42.015223444058314</v>
      </c>
      <c r="AR272" s="15">
        <f>AQ272-CM272</f>
        <v>42.002368091297967</v>
      </c>
      <c r="AS272" s="15"/>
      <c r="AT272" s="12">
        <f t="shared" si="287"/>
        <v>129.00000000000003</v>
      </c>
      <c r="AU272" s="12">
        <f t="shared" si="238"/>
        <v>129.41685115667042</v>
      </c>
      <c r="AV272" s="12">
        <f>IF((AU272-BJ272+AO272-AP272)&gt;=0,(AU272-BJ272+AO272-AP272),0)</f>
        <v>129.41685115667045</v>
      </c>
      <c r="AW272" s="12">
        <f>AV272+CM272-CQ272</f>
        <v>129.23395132180121</v>
      </c>
      <c r="AX272" s="8"/>
      <c r="AY272" s="13">
        <f>INDEX(Klima!$B$1:$E$520,MATCH(Vandbalance!$F272,Klima!$B$1:$B$520,0),MATCH(Vandbalance!$AY$11,Klima!$B$1:$E$1,0))</f>
        <v>0.62</v>
      </c>
      <c r="AZ272" s="13">
        <f t="shared" si="288"/>
        <v>-0.62</v>
      </c>
      <c r="BA272" s="13">
        <f>IF((AY272-(AE272-AG271))&gt;=0,(AY272-(AE272-AG271)),0)</f>
        <v>0.41265462764324118</v>
      </c>
      <c r="BC272" s="16">
        <f>INDEX(Klima!$B$1:$E$520,MATCH(Vandbalance!$F272,Klima!$B$1:$B$520,0),MATCH($BC$11,Klima!$B$1:$E$1,0))</f>
        <v>0.59873420000076205</v>
      </c>
      <c r="BD272" s="16"/>
      <c r="BE272" s="16">
        <f>BC272*(2.718281^(-0.6*H272))</f>
        <v>0.44355324526078332</v>
      </c>
      <c r="BF272" s="16">
        <f t="shared" si="243"/>
        <v>0.15518095473997873</v>
      </c>
      <c r="BG272" s="16">
        <f t="shared" si="244"/>
        <v>0.15518095473997873</v>
      </c>
      <c r="BH272" s="16">
        <f>(BF272-BG272)</f>
        <v>0</v>
      </c>
      <c r="BI272" s="2"/>
      <c r="BJ272" s="16">
        <f t="shared" si="246"/>
        <v>0.44355324526078332</v>
      </c>
      <c r="BK272" s="5">
        <f>Y272+$B$23*BE272*(AO272+AU272-Y272)/(AI272+AT272)</f>
        <v>9.8830528825081494</v>
      </c>
      <c r="BL272" s="5">
        <f>Y272+MIN(BM272,BN272)</f>
        <v>9.8830528825081494</v>
      </c>
      <c r="BM272" s="5">
        <f t="shared" si="248"/>
        <v>162.05562785791045</v>
      </c>
      <c r="BN272" s="5">
        <f>$B$23*BE272*(AO272+AU272-Y272)/(AI272+AT272)</f>
        <v>6.3052894429078923E-2</v>
      </c>
      <c r="BO272" s="5">
        <f t="shared" si="249"/>
        <v>171.87562784598953</v>
      </c>
      <c r="BP272" s="5">
        <f>IF(BE272&gt;BO272,BL272,BK272)</f>
        <v>9.8830528825081494</v>
      </c>
      <c r="BQ272" s="5"/>
      <c r="BR272" s="16">
        <f>IF(H272&gt;0,BS272,0)</f>
        <v>0.15518095473997873</v>
      </c>
      <c r="BS272" s="5">
        <f t="shared" si="252"/>
        <v>0.15518095473997873</v>
      </c>
      <c r="BT272" s="5"/>
      <c r="BU272" s="13">
        <f>IF(H272&gt;0,BV272,0)</f>
        <v>0</v>
      </c>
      <c r="BV272" s="5">
        <f t="shared" si="254"/>
        <v>0</v>
      </c>
      <c r="BW272" s="5"/>
      <c r="BX272" s="13">
        <f t="shared" si="255"/>
        <v>0.15518095473997873</v>
      </c>
      <c r="BY272" s="5"/>
      <c r="BZ272" s="16">
        <f t="shared" si="256"/>
        <v>0</v>
      </c>
      <c r="CA272" s="16"/>
      <c r="CB272" s="29">
        <f t="shared" si="257"/>
        <v>0</v>
      </c>
      <c r="CC272" s="28">
        <f t="shared" si="258"/>
        <v>42.000000000000007</v>
      </c>
      <c r="CD272" s="28"/>
      <c r="CE272" s="16">
        <f>IFERROR((BZ272*(1-(((AI272-CF272)/AI272)^($B$24/BZ272))))+0.0001,0)</f>
        <v>0</v>
      </c>
      <c r="CF272" s="31">
        <f t="shared" si="260"/>
        <v>42.000000000000007</v>
      </c>
      <c r="CG272" s="20"/>
      <c r="CH272" s="16">
        <f>IF(AP272&lt;CI272,AP272,CI272)</f>
        <v>0</v>
      </c>
      <c r="CI272" s="2">
        <f>MAX(CB272,CE272)</f>
        <v>0</v>
      </c>
      <c r="CJ272" s="5"/>
      <c r="CK272" s="13">
        <f t="shared" si="262"/>
        <v>0.59873420000076205</v>
      </c>
      <c r="CL272" s="13"/>
      <c r="CM272" s="13">
        <f>IF(CN272=0,0,CO272)</f>
        <v>1.2855352760348319E-2</v>
      </c>
      <c r="CN272" s="5">
        <f t="shared" si="263"/>
        <v>1.5223444058307223E-2</v>
      </c>
      <c r="CO272" s="5">
        <f>($B$25+(1-$B$25)*(($B$29-K272)/$B$29))*CN272</f>
        <v>1.2855352760348319E-2</v>
      </c>
      <c r="CP272" s="5"/>
      <c r="CQ272" s="13">
        <f>IF(CR272=0, 0,CS272)</f>
        <v>0.19575518762956767</v>
      </c>
      <c r="CR272" s="5">
        <f t="shared" si="265"/>
        <v>0.42970650943075839</v>
      </c>
      <c r="CS272" s="5">
        <f>($B$26+(1-$B$26)*(K272/$B$29))*CR272</f>
        <v>0.19575518762956767</v>
      </c>
      <c r="CT272" s="5"/>
      <c r="CU272" t="e">
        <f>INDEX(Tilladeligt_underskud,MATCH('Afgrødemodel 1'!$AU$2,Konstanter!$A$75:$A$90,0),MATCH('Afgrødemodel 1'!M268,Konstanter!$B$73:$F$73,0))</f>
        <v>#N/A</v>
      </c>
      <c r="CV272" t="e">
        <f>INDEX(Utilladeligt_underskud,MATCH('Afgrødemodel 1'!$AU$2,Konstanter!$I$75:$I$90,0),MATCH('Afgrødemodel 1'!M268,Konstanter!$J$73:$N$73,0))</f>
        <v>#N/A</v>
      </c>
      <c r="CW272" t="e">
        <f>(CU272/100)*AI272</f>
        <v>#N/A</v>
      </c>
      <c r="CX272" t="e">
        <f>(CV272/100)*AI272</f>
        <v>#N/A</v>
      </c>
      <c r="CY272" s="8">
        <f>(AI272-AR272)</f>
        <v>-2.3680912979600066E-3</v>
      </c>
      <c r="CZ272" s="8">
        <f>(AI272+AT272)-(MIN(AR272,AI272)+MIN(AW272,AT272))</f>
        <v>0</v>
      </c>
      <c r="DA272" s="8">
        <f>(AI272+AT272)-(AR272+AW272)</f>
        <v>-0.23631941309915305</v>
      </c>
    </row>
    <row r="273" spans="4:105" x14ac:dyDescent="0.2">
      <c r="D273" s="18">
        <f t="shared" si="284"/>
        <v>43450</v>
      </c>
      <c r="E273" s="18" t="str">
        <f>IF(G273=1,'Ark4'!$C$4,IF(G273=2,'Ark4'!$C$5,IF(G273=3,'Ark4'!$C$6,IF(G273=4,'Ark4'!$C$7,""))))</f>
        <v>Vinterhvede, efterår</v>
      </c>
      <c r="F273" s="8">
        <f t="shared" ref="F273:F317" si="289">D273</f>
        <v>43450</v>
      </c>
      <c r="G273" s="2">
        <f>IF(AND($D273&gt;='Ark4'!$D$4,Vandbalance!$D273&lt;='Ark4'!$E$4),1,IF(AND(Vandbalance!$D273&gt;='Ark4'!$D$5,Vandbalance!$D273&lt;='Ark4'!$E$5),2,IF(AND(Vandbalance!$D273&gt;='Ark4'!$D$6,Vandbalance!$D273&lt;='Ark4'!$E$6),3,IF(AND(Vandbalance!$D273&gt;='Ark4'!$D$7,Vandbalance!$D273&lt;='Ark4'!$E$7),4,""))))</f>
        <v>4</v>
      </c>
      <c r="H273" s="2">
        <f t="shared" si="286"/>
        <v>0.5</v>
      </c>
      <c r="I273" s="2">
        <f>IF(G273=1,VLOOKUP($D273,'Afgrødemodel 1'!$AA$10:$AB$405,2,FALSE),IF(G273=2,VLOOKUP($D273,'Afgrødemodel 2'!$AA$10:$AB$405,2,FALSE),IF(G273=3,VLOOKUP($D273,'Afgrødemodel 3'!$AA$10:$AB$405,2,FALSE),IF(G273=4,VLOOKUP($D273,'Afgrødemodel 4'!$AA$10:$AB$405,2,FALSE),""))))</f>
        <v>0.5</v>
      </c>
      <c r="J273" s="2">
        <f>IF(G273=1,VLOOKUP($D273,'Afgrødemodel 1'!$AH$10:$AJ$405,3,FALSE),IF(G273=2,VLOOKUP($D273,'Afgrødemodel 2'!$AH$10:$AJ$405,3,FALSE),IF(G273=3,VLOOKUP($D273,'Afgrødemodel 3'!$AH$10:$AJ$405,3,FALSE),IF(G273=4,VLOOKUP($D273,'Afgrødemodel 4'!$AH$10:$AJ$405,3,FALSE),0))))</f>
        <v>0</v>
      </c>
      <c r="K273" s="2">
        <f>IF(G273=1,VLOOKUP($D273,'Afgrødemodel 1'!$AQ$10:$AR$405,2,FALSE),IF(G273=2,VLOOKUP($D273,'Afgrødemodel 2'!$AQ$10:$AR$405,2,FALSE),IF(G273=3,VLOOKUP($D273,'Afgrødemodel 3'!$AQ$10:$AR$405,2,FALSE),IF(G273=4,VLOOKUP($D273,'Afgrødemodel 4'!$AQ$10:$AR$405,2,FALSE),0))))</f>
        <v>200</v>
      </c>
      <c r="L273">
        <f>IF('Afgrødemodel 1'!$BB$4=0,300,'Afgrødemodel 1'!$BB$4)</f>
        <v>300</v>
      </c>
      <c r="M273">
        <f>IF(G273=1,MIN('Afgrødemodel 1'!$AW$44,'Afgrødemodel 1'!$AW$48),IF(G273=2,MIN('Afgrødemodel 2'!$AW$44,'Afgrødemodel 2'!$AW$48),IF(G273=3,MIN('Afgrødemodel 3'!$AW$44,'Afgrødemodel 3'!$AW$48),IF(G273=4,MIN('Afgrødemodel 4'!$AW$44,'Afgrødemodel 4'!$AW$48),""))))</f>
        <v>900</v>
      </c>
      <c r="N273" s="13">
        <f t="shared" ref="N273:N317" si="290">MIN(Q272,AI273)</f>
        <v>42.000000000000007</v>
      </c>
      <c r="O273" s="5">
        <f t="shared" ref="O273:O317" si="291">IF((BA273-BJ273)&gt;0,(BA273-BJ273),0)</f>
        <v>0</v>
      </c>
      <c r="P273" s="13">
        <f t="shared" ref="P273:P317" si="292">MIN(AI273,(N273+O273))</f>
        <v>42.000000000000007</v>
      </c>
      <c r="Q273" s="13">
        <f t="shared" ref="Q273:Q317" si="293">IF(I273&gt;0,IF(CH273&gt;CB273,0,P273),0)</f>
        <v>42.000000000000007</v>
      </c>
      <c r="R273" s="20"/>
      <c r="S273" s="13">
        <f t="shared" ref="S273:S317" si="294">IF(N273&gt;0,((U272-(Q272-N273)*U272/Q272)),0)</f>
        <v>42.332016331062249</v>
      </c>
      <c r="T273" s="13">
        <f t="shared" ref="T273:T317" si="295">IF((S273+BA273-BJ273)&gt;=0,(S273+BA273-BJ273),0)</f>
        <v>41.961607186854167</v>
      </c>
      <c r="U273" s="13">
        <f t="shared" ref="U273:U317" si="296">IF(I273&gt;0,IF(CH273&gt;CB273,0,V273),0)</f>
        <v>41.961607186854167</v>
      </c>
      <c r="V273" s="5">
        <f t="shared" ref="V273:V317" si="297">IF((T273-CH273&gt;0),T273-CH273,0)</f>
        <v>41.961607186854167</v>
      </c>
      <c r="W273" s="5"/>
      <c r="X273" s="10">
        <f t="shared" ref="X273:X336" si="298">$B$22</f>
        <v>10</v>
      </c>
      <c r="Y273" s="12">
        <f t="shared" ref="Y273:Y317" si="299">MIN(X273,Z273)</f>
        <v>9.3764467428182865</v>
      </c>
      <c r="Z273" s="8">
        <f t="shared" ref="Z273:Z317" si="300">AA272+BA273</f>
        <v>9.3764467428182865</v>
      </c>
      <c r="AA273" s="13">
        <f t="shared" ref="AA273:AA317" si="301">MIN(Y273,AB273)</f>
        <v>9.0060375986102059</v>
      </c>
      <c r="AB273" s="5">
        <f t="shared" ref="AB273:AB317" si="302">IF((Y273-BJ273)&gt;0,Y273-BJ273,0)</f>
        <v>9.0060375986102059</v>
      </c>
      <c r="AC273" s="5"/>
      <c r="AD273" s="16">
        <f t="shared" ref="AD273:AD317" si="303">H273*0.5</f>
        <v>0.25</v>
      </c>
      <c r="AE273" s="10">
        <f t="shared" ref="AE273:AE317" si="304">MIN(AD273,AF273)</f>
        <v>0.22481904526002128</v>
      </c>
      <c r="AF273">
        <f t="shared" ref="AF273:AF317" si="305">AG272+AY273</f>
        <v>0.22481904526002128</v>
      </c>
      <c r="AG273" s="13">
        <f t="shared" ref="AG273:AG317" si="306">AE273-BX273</f>
        <v>9.5228189468101243E-2</v>
      </c>
      <c r="AH273" s="13"/>
      <c r="AI273" s="14">
        <f t="shared" ref="AI273:AI317" si="307">IF(K273&lt;=$B$16,AJ273,AK273)</f>
        <v>42.000000000000007</v>
      </c>
      <c r="AJ273" s="4">
        <f t="shared" ref="AJ273:AJ317" si="308">MAX((($B$18-$B$19)*K273),X273)</f>
        <v>42.000000000000007</v>
      </c>
      <c r="AK273" s="4">
        <f t="shared" ref="AK273:AK317" si="309">MAX((($B$18-$B$19)*$B$16)+(($B$20-$B$21)*(K273-$B$16)),X273)</f>
        <v>45</v>
      </c>
      <c r="AL273" s="15">
        <f t="shared" ref="AL273:AL317" si="310">IF(AI273&lt;=AI272,AM273,AN273)</f>
        <v>42.002368091297967</v>
      </c>
      <c r="AM273" s="7">
        <f t="shared" ref="AM273:AM317" si="311">(AR272+(AI273-AI272)*AR272/AI272)</f>
        <v>42.002368091297967</v>
      </c>
      <c r="AN273" s="7">
        <f t="shared" ref="AN273:AN317" si="312">IF(AT272=0,AR272,(AR272+(AI273-AI272)*AW272/AT272))</f>
        <v>42.002368091297967</v>
      </c>
      <c r="AO273" s="15">
        <f t="shared" ref="AO273:AO317" si="313">AL273+BA273</f>
        <v>42.002368091297967</v>
      </c>
      <c r="AP273" s="17">
        <f t="shared" ref="AP273:AP317" si="314">IF((AO273-BJ273)&gt;0,(AO273-BJ273),0)</f>
        <v>41.631958947089885</v>
      </c>
      <c r="AQ273" s="15">
        <f t="shared" ref="AQ273:AQ317" si="315">AP273-CH273</f>
        <v>41.631958947089885</v>
      </c>
      <c r="AR273" s="15">
        <f t="shared" ref="AR273:AR317" si="316">AQ273-CM273</f>
        <v>41.631958947089885</v>
      </c>
      <c r="AS273" s="15"/>
      <c r="AT273" s="12">
        <f t="shared" si="287"/>
        <v>129.00000000000003</v>
      </c>
      <c r="AU273" s="12">
        <f t="shared" ref="AU273:AU317" si="317">AW272-(AL273-AR272)</f>
        <v>129.23395132180121</v>
      </c>
      <c r="AV273" s="12">
        <f t="shared" ref="AV273:AV317" si="318">IF((AU273-BJ273+AO273-AP273)&gt;=0,(AU273-BJ273+AO273-AP273),0)</f>
        <v>129.23395132180121</v>
      </c>
      <c r="AW273" s="12">
        <f t="shared" ref="AW273:AW317" si="319">AV273+CM273-CQ273</f>
        <v>129.12737349742511</v>
      </c>
      <c r="AX273" s="8"/>
      <c r="AY273" s="13">
        <f>INDEX(Klima!$B$1:$E$520,MATCH(Vandbalance!$F273,Klima!$B$1:$B$520,0),MATCH(Vandbalance!$AY$11,Klima!$B$1:$E$1,0))</f>
        <v>0.13</v>
      </c>
      <c r="AZ273" s="13">
        <f t="shared" si="288"/>
        <v>-0.13</v>
      </c>
      <c r="BA273" s="13">
        <f t="shared" ref="BA273:BA317" si="320">IF((AY273-(AE273-AG272))&gt;=0,(AY273-(AE273-AG272)),0)</f>
        <v>0</v>
      </c>
      <c r="BC273" s="16">
        <f>INDEX(Klima!$B$1:$E$520,MATCH(Vandbalance!$F273,Klima!$B$1:$B$520,0),MATCH($BC$11,Klima!$B$1:$E$1,0))</f>
        <v>0.5</v>
      </c>
      <c r="BD273" s="16"/>
      <c r="BE273" s="16">
        <f t="shared" ref="BE273:BE317" si="321">BC273*(2.718281^(-0.6*H273))</f>
        <v>0.37040914420807997</v>
      </c>
      <c r="BF273" s="16">
        <f t="shared" ref="BF273:BF317" si="322">(1-(2.718281^(-0.6*H273)))*BC273</f>
        <v>0.12959085579192003</v>
      </c>
      <c r="BG273" s="16">
        <f t="shared" ref="BG273:BG317" si="323">(1-(2.718281^(-0.6*I273)))*BC273</f>
        <v>0.12959085579192003</v>
      </c>
      <c r="BH273" s="16">
        <f t="shared" ref="BH273:BH317" si="324">(BF273-BG273)</f>
        <v>0</v>
      </c>
      <c r="BI273" s="2"/>
      <c r="BJ273" s="16">
        <f t="shared" ref="BJ273:BJ317" si="325">IF(Y273&gt;=BE273,BE273,BP273)</f>
        <v>0.37040914420807997</v>
      </c>
      <c r="BK273" s="5">
        <f t="shared" ref="BK273:BK317" si="326">Y273+$B$23*BE273*(AO273+AU273-Y273)/(AI273+AT273)</f>
        <v>9.4290383015177834</v>
      </c>
      <c r="BL273" s="5">
        <f t="shared" ref="BL273:BL317" si="327">Y273+MIN(BM273,BN273)</f>
        <v>9.4290383015177834</v>
      </c>
      <c r="BM273" s="5">
        <f t="shared" ref="BM273:BM317" si="328">(AO273+AU273-Y273)</f>
        <v>161.85987267028091</v>
      </c>
      <c r="BN273" s="5">
        <f t="shared" ref="BN273:BN317" si="329">$B$23*BE273*(AO273+AU273-Y273)/(AI273+AT273)</f>
        <v>5.2591558699497824E-2</v>
      </c>
      <c r="BO273" s="5">
        <f t="shared" ref="BO273:BO317" si="330">AO273+AU273</f>
        <v>171.23631941309918</v>
      </c>
      <c r="BP273" s="5">
        <f t="shared" ref="BP273:BP317" si="331">IF(BE273&gt;BO273,BL273,BK273)</f>
        <v>9.4290383015177834</v>
      </c>
      <c r="BQ273" s="5"/>
      <c r="BR273" s="16">
        <f t="shared" ref="BR273:BR317" si="332">IF(H273&gt;0,BS273,0)</f>
        <v>0.12959085579192003</v>
      </c>
      <c r="BS273" s="5">
        <f t="shared" ref="BS273:BS317" si="333">IFERROR(MIN((AE273*I273)/H273,BG273),0)</f>
        <v>0.12959085579192003</v>
      </c>
      <c r="BT273" s="5"/>
      <c r="BU273" s="13">
        <f t="shared" ref="BU273:BU317" si="334">IF(H273&gt;0,BV273,0)</f>
        <v>0</v>
      </c>
      <c r="BV273" s="5">
        <f t="shared" ref="BV273:BV317" si="335">IFERROR(MIN((AE273*J273)/H273,BH273),0)</f>
        <v>0</v>
      </c>
      <c r="BW273" s="5"/>
      <c r="BX273" s="13">
        <f t="shared" ref="BX273:BX317" si="336">BR273+BU273</f>
        <v>0.12959085579192003</v>
      </c>
      <c r="BY273" s="5"/>
      <c r="BZ273" s="16">
        <f t="shared" ref="BZ273:BZ317" si="337">BG273-BR273</f>
        <v>0</v>
      </c>
      <c r="CA273" s="16"/>
      <c r="CB273" s="29">
        <f t="shared" ref="CB273:CB317" si="338">IFERROR(BZ273*(1-(((P273-T273)/P273)^($B$24/BZ273))),0)</f>
        <v>0</v>
      </c>
      <c r="CC273" s="28">
        <f t="shared" ref="CC273:CC317" si="339">MIN(T273,P273)</f>
        <v>41.961607186854167</v>
      </c>
      <c r="CD273" s="28"/>
      <c r="CE273" s="16">
        <f t="shared" ref="CE273:CE317" si="340">IFERROR((BZ273*(1-(((AI273-CF273)/AI273)^($B$24/BZ273))))+0.0001,0)</f>
        <v>0</v>
      </c>
      <c r="CF273" s="31">
        <f t="shared" ref="CF273:CF317" si="341">MIN(AP273,AI273)</f>
        <v>41.631958947089885</v>
      </c>
      <c r="CG273" s="20"/>
      <c r="CH273" s="16">
        <f t="shared" ref="CH273:CH317" si="342">IF(AP273&lt;CI273,AP273,CI273)</f>
        <v>0</v>
      </c>
      <c r="CI273" s="2">
        <f t="shared" ref="CI273:CI317" si="343">MAX(CB273,CE273)</f>
        <v>0</v>
      </c>
      <c r="CJ273" s="5"/>
      <c r="CK273" s="13">
        <f t="shared" ref="CK273:CK317" si="344">BJ273+BX273+CH273</f>
        <v>0.5</v>
      </c>
      <c r="CL273" s="13"/>
      <c r="CM273" s="13">
        <f t="shared" ref="CM273:CM317" si="345">IF(CN273=0,0,CO273)</f>
        <v>0</v>
      </c>
      <c r="CN273" s="5">
        <f t="shared" ref="CN273:CN317" si="346">IF((AQ273-AI273)&gt;0,(AQ273-AI273),0)</f>
        <v>0</v>
      </c>
      <c r="CO273" s="5">
        <f t="shared" ref="CO273:CO317" si="347">($B$25+(1-$B$25)*(($B$29-K273)/$B$29))*CN273</f>
        <v>0</v>
      </c>
      <c r="CP273" s="5"/>
      <c r="CQ273" s="13">
        <f t="shared" ref="CQ273:CQ317" si="348">IF(CR273=0, 0,CS273)</f>
        <v>0.10657782437609581</v>
      </c>
      <c r="CR273" s="5">
        <f t="shared" ref="CR273:CR317" si="349">IF((AV273+CM273-AT273)&gt;0,(AV273+CM273-AT273),0)</f>
        <v>0.23395132180118594</v>
      </c>
      <c r="CS273" s="5">
        <f t="shared" ref="CS273:CS317" si="350">($B$26+(1-$B$26)*(K273/$B$29))*CR273</f>
        <v>0.10657782437609581</v>
      </c>
      <c r="CT273" s="5"/>
      <c r="CU273" t="e">
        <f>INDEX(Tilladeligt_underskud,MATCH('Afgrødemodel 1'!$AU$2,Konstanter!$A$75:$A$90,0),MATCH('Afgrødemodel 1'!M269,Konstanter!$B$73:$F$73,0))</f>
        <v>#N/A</v>
      </c>
      <c r="CV273" t="e">
        <f>INDEX(Utilladeligt_underskud,MATCH('Afgrødemodel 1'!$AU$2,Konstanter!$I$75:$I$90,0),MATCH('Afgrødemodel 1'!M269,Konstanter!$J$73:$N$73,0))</f>
        <v>#N/A</v>
      </c>
      <c r="CW273" t="e">
        <f t="shared" ref="CW273:CW317" si="351">(CU273/100)*AI273</f>
        <v>#N/A</v>
      </c>
      <c r="CX273" t="e">
        <f t="shared" ref="CX273:CX317" si="352">(CV273/100)*AI273</f>
        <v>#N/A</v>
      </c>
      <c r="CY273" s="8">
        <f t="shared" ref="CY273:CY317" si="353">(AI273-AR273)</f>
        <v>0.36804105291012235</v>
      </c>
      <c r="CZ273" s="8">
        <f t="shared" ref="CZ273:CZ317" si="354">(AI273+AT273)-(MIN(AR273,AI273)+MIN(AW273,AT273))</f>
        <v>0.36804105291011524</v>
      </c>
      <c r="DA273" s="8">
        <f t="shared" ref="DA273:DA317" si="355">(AI273+AT273)-(AR273+AW273)</f>
        <v>0.24066755548503238</v>
      </c>
    </row>
    <row r="274" spans="4:105" x14ac:dyDescent="0.2">
      <c r="D274" s="18">
        <f t="shared" ref="D274:D337" si="356">D273+1</f>
        <v>43451</v>
      </c>
      <c r="E274" s="18" t="str">
        <f>IF(G274=1,'Ark4'!$C$4,IF(G274=2,'Ark4'!$C$5,IF(G274=3,'Ark4'!$C$6,IF(G274=4,'Ark4'!$C$7,""))))</f>
        <v>Vinterhvede, efterår</v>
      </c>
      <c r="F274" s="8">
        <f t="shared" si="289"/>
        <v>43451</v>
      </c>
      <c r="G274" s="2">
        <f>IF(AND($D274&gt;='Ark4'!$D$4,Vandbalance!$D274&lt;='Ark4'!$E$4),1,IF(AND(Vandbalance!$D274&gt;='Ark4'!$D$5,Vandbalance!$D274&lt;='Ark4'!$E$5),2,IF(AND(Vandbalance!$D274&gt;='Ark4'!$D$6,Vandbalance!$D274&lt;='Ark4'!$E$6),3,IF(AND(Vandbalance!$D274&gt;='Ark4'!$D$7,Vandbalance!$D274&lt;='Ark4'!$E$7),4,""))))</f>
        <v>4</v>
      </c>
      <c r="H274" s="2">
        <f t="shared" si="286"/>
        <v>0.5</v>
      </c>
      <c r="I274" s="2">
        <f>IF(G274=1,VLOOKUP($D274,'Afgrødemodel 1'!$AA$10:$AB$405,2,FALSE),IF(G274=2,VLOOKUP($D274,'Afgrødemodel 2'!$AA$10:$AB$405,2,FALSE),IF(G274=3,VLOOKUP($D274,'Afgrødemodel 3'!$AA$10:$AB$405,2,FALSE),IF(G274=4,VLOOKUP($D274,'Afgrødemodel 4'!$AA$10:$AB$405,2,FALSE),""))))</f>
        <v>0.5</v>
      </c>
      <c r="J274" s="2">
        <f>IF(G274=1,VLOOKUP($D274,'Afgrødemodel 1'!$AH$10:$AJ$405,3,FALSE),IF(G274=2,VLOOKUP($D274,'Afgrødemodel 2'!$AH$10:$AJ$405,3,FALSE),IF(G274=3,VLOOKUP($D274,'Afgrødemodel 3'!$AH$10:$AJ$405,3,FALSE),IF(G274=4,VLOOKUP($D274,'Afgrødemodel 4'!$AH$10:$AJ$405,3,FALSE),0))))</f>
        <v>0</v>
      </c>
      <c r="K274" s="2">
        <f>IF(G274=1,VLOOKUP($D274,'Afgrødemodel 1'!$AQ$10:$AR$405,2,FALSE),IF(G274=2,VLOOKUP($D274,'Afgrødemodel 2'!$AQ$10:$AR$405,2,FALSE),IF(G274=3,VLOOKUP($D274,'Afgrødemodel 3'!$AQ$10:$AR$405,2,FALSE),IF(G274=4,VLOOKUP($D274,'Afgrødemodel 4'!$AQ$10:$AR$405,2,FALSE),0))))</f>
        <v>200</v>
      </c>
      <c r="L274">
        <f>IF('Afgrødemodel 1'!$BB$4=0,300,'Afgrødemodel 1'!$BB$4)</f>
        <v>300</v>
      </c>
      <c r="M274">
        <f>IF(G274=1,MIN('Afgrødemodel 1'!$AW$44,'Afgrødemodel 1'!$AW$48),IF(G274=2,MIN('Afgrødemodel 2'!$AW$44,'Afgrødemodel 2'!$AW$48),IF(G274=3,MIN('Afgrødemodel 3'!$AW$44,'Afgrødemodel 3'!$AW$48),IF(G274=4,MIN('Afgrødemodel 4'!$AW$44,'Afgrødemodel 4'!$AW$48),""))))</f>
        <v>900</v>
      </c>
      <c r="N274" s="13">
        <f t="shared" si="290"/>
        <v>42.000000000000007</v>
      </c>
      <c r="O274" s="5">
        <f t="shared" si="291"/>
        <v>0</v>
      </c>
      <c r="P274" s="13">
        <f t="shared" si="292"/>
        <v>42.000000000000007</v>
      </c>
      <c r="Q274" s="13">
        <f t="shared" si="293"/>
        <v>42.000000000000007</v>
      </c>
      <c r="R274" s="20"/>
      <c r="S274" s="13">
        <f t="shared" si="294"/>
        <v>41.961607186854167</v>
      </c>
      <c r="T274" s="13">
        <f t="shared" si="295"/>
        <v>41.813443526963127</v>
      </c>
      <c r="U274" s="13">
        <f t="shared" si="296"/>
        <v>41.813443526963127</v>
      </c>
      <c r="V274" s="5">
        <f t="shared" si="297"/>
        <v>41.813443526963127</v>
      </c>
      <c r="W274" s="5"/>
      <c r="X274" s="10">
        <f t="shared" si="298"/>
        <v>10</v>
      </c>
      <c r="Y274" s="12">
        <f t="shared" si="299"/>
        <v>9.0060375986102059</v>
      </c>
      <c r="Z274" s="8">
        <f t="shared" si="300"/>
        <v>9.0060375986102059</v>
      </c>
      <c r="AA274" s="13">
        <f t="shared" si="301"/>
        <v>8.8578739387191643</v>
      </c>
      <c r="AB274" s="5">
        <f t="shared" si="302"/>
        <v>8.8578739387191643</v>
      </c>
      <c r="AC274" s="5"/>
      <c r="AD274" s="16">
        <f t="shared" si="303"/>
        <v>0.25</v>
      </c>
      <c r="AE274" s="10">
        <f t="shared" si="304"/>
        <v>9.5228189468101243E-2</v>
      </c>
      <c r="AF274">
        <f t="shared" si="305"/>
        <v>9.5228189468101243E-2</v>
      </c>
      <c r="AG274" s="13">
        <f t="shared" si="306"/>
        <v>4.3391846378911601E-2</v>
      </c>
      <c r="AH274" s="13"/>
      <c r="AI274" s="14">
        <f t="shared" si="307"/>
        <v>42.000000000000007</v>
      </c>
      <c r="AJ274" s="4">
        <f t="shared" si="308"/>
        <v>42.000000000000007</v>
      </c>
      <c r="AK274" s="4">
        <f t="shared" si="309"/>
        <v>45</v>
      </c>
      <c r="AL274" s="15">
        <f t="shared" si="310"/>
        <v>41.631958947089885</v>
      </c>
      <c r="AM274" s="7">
        <f t="shared" si="311"/>
        <v>41.631958947089885</v>
      </c>
      <c r="AN274" s="7">
        <f t="shared" si="312"/>
        <v>41.631958947089885</v>
      </c>
      <c r="AO274" s="15">
        <f t="shared" si="313"/>
        <v>41.631958947089885</v>
      </c>
      <c r="AP274" s="17">
        <f t="shared" si="314"/>
        <v>41.483795287198845</v>
      </c>
      <c r="AQ274" s="15">
        <f t="shared" si="315"/>
        <v>41.483795287198845</v>
      </c>
      <c r="AR274" s="15">
        <f t="shared" si="316"/>
        <v>41.483795287198845</v>
      </c>
      <c r="AS274" s="15"/>
      <c r="AT274" s="12">
        <f t="shared" si="287"/>
        <v>129.00000000000003</v>
      </c>
      <c r="AU274" s="12">
        <f t="shared" si="317"/>
        <v>129.12737349742511</v>
      </c>
      <c r="AV274" s="12">
        <f t="shared" si="318"/>
        <v>129.12737349742508</v>
      </c>
      <c r="AW274" s="12">
        <f t="shared" si="319"/>
        <v>129.06934779304257</v>
      </c>
      <c r="AX274" s="8"/>
      <c r="AY274" s="13">
        <f>INDEX(Klima!$B$1:$E$520,MATCH(Vandbalance!$F274,Klima!$B$1:$B$520,0),MATCH(Vandbalance!$AY$11,Klima!$B$1:$E$1,0))</f>
        <v>0</v>
      </c>
      <c r="AZ274" s="13">
        <f t="shared" si="288"/>
        <v>0</v>
      </c>
      <c r="BA274" s="13">
        <f t="shared" si="320"/>
        <v>0</v>
      </c>
      <c r="BC274" s="16">
        <f>INDEX(Klima!$B$1:$E$520,MATCH(Vandbalance!$F274,Klima!$B$1:$B$520,0),MATCH($BC$11,Klima!$B$1:$E$1,0))</f>
        <v>0.20000000298023199</v>
      </c>
      <c r="BD274" s="16"/>
      <c r="BE274" s="16">
        <f t="shared" si="321"/>
        <v>0.14816365989104235</v>
      </c>
      <c r="BF274" s="16">
        <f t="shared" si="322"/>
        <v>5.1836343089189642E-2</v>
      </c>
      <c r="BG274" s="16">
        <f t="shared" si="323"/>
        <v>5.1836343089189642E-2</v>
      </c>
      <c r="BH274" s="16">
        <f t="shared" si="324"/>
        <v>0</v>
      </c>
      <c r="BI274" s="2"/>
      <c r="BJ274" s="16">
        <f t="shared" si="325"/>
        <v>0.14816365989104235</v>
      </c>
      <c r="BK274" s="5">
        <f t="shared" si="326"/>
        <v>9.0270603706837189</v>
      </c>
      <c r="BL274" s="5">
        <f t="shared" si="327"/>
        <v>9.0270603706837189</v>
      </c>
      <c r="BM274" s="5">
        <f t="shared" si="328"/>
        <v>161.7532948459048</v>
      </c>
      <c r="BN274" s="5">
        <f t="shared" si="329"/>
        <v>2.1022772073512393E-2</v>
      </c>
      <c r="BO274" s="5">
        <f t="shared" si="330"/>
        <v>170.759332444515</v>
      </c>
      <c r="BP274" s="5">
        <f t="shared" si="331"/>
        <v>9.0270603706837189</v>
      </c>
      <c r="BQ274" s="5"/>
      <c r="BR274" s="16">
        <f t="shared" si="332"/>
        <v>5.1836343089189642E-2</v>
      </c>
      <c r="BS274" s="5">
        <f t="shared" si="333"/>
        <v>5.1836343089189642E-2</v>
      </c>
      <c r="BT274" s="5"/>
      <c r="BU274" s="13">
        <f t="shared" si="334"/>
        <v>0</v>
      </c>
      <c r="BV274" s="5">
        <f t="shared" si="335"/>
        <v>0</v>
      </c>
      <c r="BW274" s="5"/>
      <c r="BX274" s="13">
        <f t="shared" si="336"/>
        <v>5.1836343089189642E-2</v>
      </c>
      <c r="BY274" s="5"/>
      <c r="BZ274" s="16">
        <f t="shared" si="337"/>
        <v>0</v>
      </c>
      <c r="CA274" s="16"/>
      <c r="CB274" s="29">
        <f t="shared" si="338"/>
        <v>0</v>
      </c>
      <c r="CC274" s="28">
        <f t="shared" si="339"/>
        <v>41.813443526963127</v>
      </c>
      <c r="CD274" s="28"/>
      <c r="CE274" s="16">
        <f t="shared" si="340"/>
        <v>0</v>
      </c>
      <c r="CF274" s="31">
        <f t="shared" si="341"/>
        <v>41.483795287198845</v>
      </c>
      <c r="CG274" s="20"/>
      <c r="CH274" s="16">
        <f t="shared" si="342"/>
        <v>0</v>
      </c>
      <c r="CI274" s="2">
        <f t="shared" si="343"/>
        <v>0</v>
      </c>
      <c r="CJ274" s="5"/>
      <c r="CK274" s="13">
        <f t="shared" si="344"/>
        <v>0.20000000298023199</v>
      </c>
      <c r="CL274" s="13"/>
      <c r="CM274" s="13">
        <f t="shared" si="345"/>
        <v>0</v>
      </c>
      <c r="CN274" s="5">
        <f t="shared" si="346"/>
        <v>0</v>
      </c>
      <c r="CO274" s="5">
        <f t="shared" si="347"/>
        <v>0</v>
      </c>
      <c r="CP274" s="5"/>
      <c r="CQ274" s="13">
        <f t="shared" si="348"/>
        <v>5.8025704382524794E-2</v>
      </c>
      <c r="CR274" s="5">
        <f t="shared" si="349"/>
        <v>0.12737349742505444</v>
      </c>
      <c r="CS274" s="5">
        <f t="shared" si="350"/>
        <v>5.8025704382524794E-2</v>
      </c>
      <c r="CT274" s="5"/>
      <c r="CU274" t="e">
        <f>INDEX(Tilladeligt_underskud,MATCH('Afgrødemodel 1'!$AU$2,Konstanter!$A$75:$A$90,0),MATCH('Afgrødemodel 1'!M270,Konstanter!$B$73:$F$73,0))</f>
        <v>#N/A</v>
      </c>
      <c r="CV274" t="e">
        <f>INDEX(Utilladeligt_underskud,MATCH('Afgrødemodel 1'!$AU$2,Konstanter!$I$75:$I$90,0),MATCH('Afgrødemodel 1'!M270,Konstanter!$J$73:$N$73,0))</f>
        <v>#N/A</v>
      </c>
      <c r="CW274" t="e">
        <f t="shared" si="351"/>
        <v>#N/A</v>
      </c>
      <c r="CX274" t="e">
        <f t="shared" si="352"/>
        <v>#N/A</v>
      </c>
      <c r="CY274" s="8">
        <f t="shared" si="353"/>
        <v>0.5162047128011622</v>
      </c>
      <c r="CZ274" s="8">
        <f t="shared" si="354"/>
        <v>0.51620471280116931</v>
      </c>
      <c r="DA274" s="8">
        <f t="shared" si="355"/>
        <v>0.44685691975863051</v>
      </c>
    </row>
    <row r="275" spans="4:105" x14ac:dyDescent="0.2">
      <c r="D275" s="18">
        <f t="shared" si="356"/>
        <v>43452</v>
      </c>
      <c r="E275" s="18" t="str">
        <f>IF(G275=1,'Ark4'!$C$4,IF(G275=2,'Ark4'!$C$5,IF(G275=3,'Ark4'!$C$6,IF(G275=4,'Ark4'!$C$7,""))))</f>
        <v>Vinterhvede, efterår</v>
      </c>
      <c r="F275" s="8">
        <f t="shared" si="289"/>
        <v>43452</v>
      </c>
      <c r="G275" s="2">
        <f>IF(AND($D275&gt;='Ark4'!$D$4,Vandbalance!$D275&lt;='Ark4'!$E$4),1,IF(AND(Vandbalance!$D275&gt;='Ark4'!$D$5,Vandbalance!$D275&lt;='Ark4'!$E$5),2,IF(AND(Vandbalance!$D275&gt;='Ark4'!$D$6,Vandbalance!$D275&lt;='Ark4'!$E$6),3,IF(AND(Vandbalance!$D275&gt;='Ark4'!$D$7,Vandbalance!$D275&lt;='Ark4'!$E$7),4,""))))</f>
        <v>4</v>
      </c>
      <c r="H275" s="2">
        <f t="shared" si="286"/>
        <v>0.5</v>
      </c>
      <c r="I275" s="2">
        <f>IF(G275=1,VLOOKUP($D275,'Afgrødemodel 1'!$AA$10:$AB$405,2,FALSE),IF(G275=2,VLOOKUP($D275,'Afgrødemodel 2'!$AA$10:$AB$405,2,FALSE),IF(G275=3,VLOOKUP($D275,'Afgrødemodel 3'!$AA$10:$AB$405,2,FALSE),IF(G275=4,VLOOKUP($D275,'Afgrødemodel 4'!$AA$10:$AB$405,2,FALSE),""))))</f>
        <v>0.5</v>
      </c>
      <c r="J275" s="2">
        <f>IF(G275=1,VLOOKUP($D275,'Afgrødemodel 1'!$AH$10:$AJ$405,3,FALSE),IF(G275=2,VLOOKUP($D275,'Afgrødemodel 2'!$AH$10:$AJ$405,3,FALSE),IF(G275=3,VLOOKUP($D275,'Afgrødemodel 3'!$AH$10:$AJ$405,3,FALSE),IF(G275=4,VLOOKUP($D275,'Afgrødemodel 4'!$AH$10:$AJ$405,3,FALSE),0))))</f>
        <v>0</v>
      </c>
      <c r="K275" s="2">
        <f>IF(G275=1,VLOOKUP($D275,'Afgrødemodel 1'!$AQ$10:$AR$405,2,FALSE),IF(G275=2,VLOOKUP($D275,'Afgrødemodel 2'!$AQ$10:$AR$405,2,FALSE),IF(G275=3,VLOOKUP($D275,'Afgrødemodel 3'!$AQ$10:$AR$405,2,FALSE),IF(G275=4,VLOOKUP($D275,'Afgrødemodel 4'!$AQ$10:$AR$405,2,FALSE),0))))</f>
        <v>200</v>
      </c>
      <c r="L275">
        <f>IF('Afgrødemodel 1'!$BB$4=0,300,'Afgrødemodel 1'!$BB$4)</f>
        <v>300</v>
      </c>
      <c r="M275">
        <f>IF(G275=1,MIN('Afgrødemodel 1'!$AW$44,'Afgrødemodel 1'!$AW$48),IF(G275=2,MIN('Afgrødemodel 2'!$AW$44,'Afgrødemodel 2'!$AW$48),IF(G275=3,MIN('Afgrødemodel 3'!$AW$44,'Afgrødemodel 3'!$AW$48),IF(G275=4,MIN('Afgrødemodel 4'!$AW$44,'Afgrødemodel 4'!$AW$48),""))))</f>
        <v>900</v>
      </c>
      <c r="N275" s="13">
        <f t="shared" si="290"/>
        <v>42.000000000000007</v>
      </c>
      <c r="O275" s="5">
        <f t="shared" si="291"/>
        <v>0</v>
      </c>
      <c r="P275" s="13">
        <f t="shared" si="292"/>
        <v>42.000000000000007</v>
      </c>
      <c r="Q275" s="13">
        <f t="shared" si="293"/>
        <v>0</v>
      </c>
      <c r="R275" s="20"/>
      <c r="S275" s="13">
        <f t="shared" si="294"/>
        <v>41.813443526963127</v>
      </c>
      <c r="T275" s="13">
        <f t="shared" si="295"/>
        <v>41.146707085051069</v>
      </c>
      <c r="U275" s="13">
        <f t="shared" si="296"/>
        <v>0</v>
      </c>
      <c r="V275" s="5">
        <f t="shared" si="297"/>
        <v>40.956735397183898</v>
      </c>
      <c r="W275" s="5"/>
      <c r="X275" s="10">
        <f t="shared" si="298"/>
        <v>10</v>
      </c>
      <c r="Y275" s="12">
        <f t="shared" si="299"/>
        <v>8.8578739387191643</v>
      </c>
      <c r="Z275" s="8">
        <f t="shared" si="300"/>
        <v>8.8578739387191643</v>
      </c>
      <c r="AA275" s="13">
        <f t="shared" si="301"/>
        <v>8.1911374968071051</v>
      </c>
      <c r="AB275" s="5">
        <f t="shared" si="302"/>
        <v>8.1911374968071051</v>
      </c>
      <c r="AC275" s="5"/>
      <c r="AD275" s="16">
        <f t="shared" si="303"/>
        <v>0.25</v>
      </c>
      <c r="AE275" s="10">
        <f t="shared" si="304"/>
        <v>4.3391846378911601E-2</v>
      </c>
      <c r="AF275">
        <f t="shared" si="305"/>
        <v>4.3391846378911601E-2</v>
      </c>
      <c r="AG275" s="13">
        <f t="shared" si="306"/>
        <v>0</v>
      </c>
      <c r="AH275" s="13"/>
      <c r="AI275" s="14">
        <f t="shared" si="307"/>
        <v>42.000000000000007</v>
      </c>
      <c r="AJ275" s="4">
        <f t="shared" si="308"/>
        <v>42.000000000000007</v>
      </c>
      <c r="AK275" s="4">
        <f t="shared" si="309"/>
        <v>45</v>
      </c>
      <c r="AL275" s="15">
        <f t="shared" si="310"/>
        <v>41.483795287198845</v>
      </c>
      <c r="AM275" s="7">
        <f t="shared" si="311"/>
        <v>41.483795287198845</v>
      </c>
      <c r="AN275" s="7">
        <f t="shared" si="312"/>
        <v>41.483795287198845</v>
      </c>
      <c r="AO275" s="15">
        <f t="shared" si="313"/>
        <v>41.483795287198845</v>
      </c>
      <c r="AP275" s="17">
        <f t="shared" si="314"/>
        <v>40.817058845286788</v>
      </c>
      <c r="AQ275" s="15">
        <f t="shared" si="315"/>
        <v>40.627087157419616</v>
      </c>
      <c r="AR275" s="15">
        <f t="shared" si="316"/>
        <v>40.627087157419616</v>
      </c>
      <c r="AS275" s="15"/>
      <c r="AT275" s="12">
        <f t="shared" si="287"/>
        <v>129.00000000000003</v>
      </c>
      <c r="AU275" s="12">
        <f t="shared" si="317"/>
        <v>129.06934779304257</v>
      </c>
      <c r="AV275" s="12">
        <f t="shared" si="318"/>
        <v>129.06934779304254</v>
      </c>
      <c r="AW275" s="12">
        <f t="shared" si="319"/>
        <v>129.0377560206565</v>
      </c>
      <c r="AX275" s="8"/>
      <c r="AY275" s="13">
        <f>INDEX(Klima!$B$1:$E$520,MATCH(Vandbalance!$F275,Klima!$B$1:$B$520,0),MATCH(Vandbalance!$AY$11,Klima!$B$1:$E$1,0))</f>
        <v>0</v>
      </c>
      <c r="AZ275" s="13">
        <f t="shared" si="288"/>
        <v>0</v>
      </c>
      <c r="BA275" s="13">
        <f t="shared" si="320"/>
        <v>0</v>
      </c>
      <c r="BC275" s="16">
        <f>INDEX(Klima!$B$1:$E$520,MATCH(Vandbalance!$F275,Klima!$B$1:$B$520,0),MATCH($BC$11,Klima!$B$1:$E$1,0))</f>
        <v>0.89999997615814198</v>
      </c>
      <c r="BD275" s="16"/>
      <c r="BE275" s="16">
        <f t="shared" si="321"/>
        <v>0.6667364419120595</v>
      </c>
      <c r="BF275" s="16">
        <f t="shared" si="322"/>
        <v>0.23326353424608248</v>
      </c>
      <c r="BG275" s="16">
        <f t="shared" si="323"/>
        <v>0.23326353424608248</v>
      </c>
      <c r="BH275" s="16">
        <f t="shared" si="324"/>
        <v>0</v>
      </c>
      <c r="BI275" s="2"/>
      <c r="BJ275" s="16">
        <f t="shared" si="325"/>
        <v>0.6667364419120595</v>
      </c>
      <c r="BK275" s="5">
        <f t="shared" si="326"/>
        <v>8.9524424724221738</v>
      </c>
      <c r="BL275" s="5">
        <f t="shared" si="327"/>
        <v>8.9524424724221738</v>
      </c>
      <c r="BM275" s="5">
        <f t="shared" si="328"/>
        <v>161.69526914152223</v>
      </c>
      <c r="BN275" s="5">
        <f t="shared" si="329"/>
        <v>9.4568533703009938E-2</v>
      </c>
      <c r="BO275" s="5">
        <f t="shared" si="330"/>
        <v>170.5531430802414</v>
      </c>
      <c r="BP275" s="5">
        <f t="shared" si="331"/>
        <v>8.9524424724221738</v>
      </c>
      <c r="BQ275" s="5"/>
      <c r="BR275" s="16">
        <f t="shared" si="332"/>
        <v>4.3391846378911601E-2</v>
      </c>
      <c r="BS275" s="5">
        <f t="shared" si="333"/>
        <v>4.3391846378911601E-2</v>
      </c>
      <c r="BT275" s="5"/>
      <c r="BU275" s="13">
        <f t="shared" si="334"/>
        <v>0</v>
      </c>
      <c r="BV275" s="5">
        <f t="shared" si="335"/>
        <v>0</v>
      </c>
      <c r="BW275" s="5"/>
      <c r="BX275" s="13">
        <f t="shared" si="336"/>
        <v>4.3391846378911601E-2</v>
      </c>
      <c r="BY275" s="5"/>
      <c r="BZ275" s="16">
        <f t="shared" si="337"/>
        <v>0.18987168786717087</v>
      </c>
      <c r="CA275" s="16"/>
      <c r="CB275" s="29">
        <f t="shared" si="338"/>
        <v>0.18987168786717087</v>
      </c>
      <c r="CC275" s="28">
        <f t="shared" si="339"/>
        <v>41.146707085051069</v>
      </c>
      <c r="CD275" s="28"/>
      <c r="CE275" s="16">
        <f t="shared" si="340"/>
        <v>0.18997168786717086</v>
      </c>
      <c r="CF275" s="31">
        <f t="shared" si="341"/>
        <v>40.817058845286788</v>
      </c>
      <c r="CG275" s="20"/>
      <c r="CH275" s="16">
        <f t="shared" si="342"/>
        <v>0.18997168786717086</v>
      </c>
      <c r="CI275" s="2">
        <f t="shared" si="343"/>
        <v>0.18997168786717086</v>
      </c>
      <c r="CJ275" s="5"/>
      <c r="CK275" s="13">
        <f t="shared" si="344"/>
        <v>0.90009997615814197</v>
      </c>
      <c r="CL275" s="13"/>
      <c r="CM275" s="13">
        <f t="shared" si="345"/>
        <v>0</v>
      </c>
      <c r="CN275" s="5">
        <f t="shared" si="346"/>
        <v>0</v>
      </c>
      <c r="CO275" s="5">
        <f t="shared" si="347"/>
        <v>0</v>
      </c>
      <c r="CP275" s="5"/>
      <c r="CQ275" s="13">
        <f t="shared" si="348"/>
        <v>3.1591772386032502E-2</v>
      </c>
      <c r="CR275" s="5">
        <f t="shared" si="349"/>
        <v>6.9347793042510375E-2</v>
      </c>
      <c r="CS275" s="5">
        <f t="shared" si="350"/>
        <v>3.1591772386032502E-2</v>
      </c>
      <c r="CT275" s="5"/>
      <c r="CU275" t="e">
        <f>INDEX(Tilladeligt_underskud,MATCH('Afgrødemodel 1'!$AU$2,Konstanter!$A$75:$A$90,0),MATCH('Afgrødemodel 1'!M271,Konstanter!$B$73:$F$73,0))</f>
        <v>#N/A</v>
      </c>
      <c r="CV275" t="e">
        <f>INDEX(Utilladeligt_underskud,MATCH('Afgrødemodel 1'!$AU$2,Konstanter!$I$75:$I$90,0),MATCH('Afgrødemodel 1'!M271,Konstanter!$J$73:$N$73,0))</f>
        <v>#N/A</v>
      </c>
      <c r="CW275" t="e">
        <f t="shared" si="351"/>
        <v>#N/A</v>
      </c>
      <c r="CX275" t="e">
        <f t="shared" si="352"/>
        <v>#N/A</v>
      </c>
      <c r="CY275" s="8">
        <f t="shared" si="353"/>
        <v>1.3729128425803907</v>
      </c>
      <c r="CZ275" s="8">
        <f t="shared" si="354"/>
        <v>1.3729128425803765</v>
      </c>
      <c r="DA275" s="8">
        <f t="shared" si="355"/>
        <v>1.3351568219239027</v>
      </c>
    </row>
    <row r="276" spans="4:105" x14ac:dyDescent="0.2">
      <c r="D276" s="18">
        <f t="shared" si="356"/>
        <v>43453</v>
      </c>
      <c r="E276" s="18" t="str">
        <f>IF(G276=1,'Ark4'!$C$4,IF(G276=2,'Ark4'!$C$5,IF(G276=3,'Ark4'!$C$6,IF(G276=4,'Ark4'!$C$7,""))))</f>
        <v>Vinterhvede, efterår</v>
      </c>
      <c r="F276" s="8">
        <f t="shared" si="289"/>
        <v>43453</v>
      </c>
      <c r="G276" s="2">
        <f>IF(AND($D276&gt;='Ark4'!$D$4,Vandbalance!$D276&lt;='Ark4'!$E$4),1,IF(AND(Vandbalance!$D276&gt;='Ark4'!$D$5,Vandbalance!$D276&lt;='Ark4'!$E$5),2,IF(AND(Vandbalance!$D276&gt;='Ark4'!$D$6,Vandbalance!$D276&lt;='Ark4'!$E$6),3,IF(AND(Vandbalance!$D276&gt;='Ark4'!$D$7,Vandbalance!$D276&lt;='Ark4'!$E$7),4,""))))</f>
        <v>4</v>
      </c>
      <c r="H276" s="2">
        <f t="shared" si="286"/>
        <v>0.5</v>
      </c>
      <c r="I276" s="2">
        <f>IF(G276=1,VLOOKUP($D276,'Afgrødemodel 1'!$AA$10:$AB$405,2,FALSE),IF(G276=2,VLOOKUP($D276,'Afgrødemodel 2'!$AA$10:$AB$405,2,FALSE),IF(G276=3,VLOOKUP($D276,'Afgrødemodel 3'!$AA$10:$AB$405,2,FALSE),IF(G276=4,VLOOKUP($D276,'Afgrødemodel 4'!$AA$10:$AB$405,2,FALSE),""))))</f>
        <v>0.5</v>
      </c>
      <c r="J276" s="2">
        <f>IF(G276=1,VLOOKUP($D276,'Afgrødemodel 1'!$AH$10:$AJ$405,3,FALSE),IF(G276=2,VLOOKUP($D276,'Afgrødemodel 2'!$AH$10:$AJ$405,3,FALSE),IF(G276=3,VLOOKUP($D276,'Afgrødemodel 3'!$AH$10:$AJ$405,3,FALSE),IF(G276=4,VLOOKUP($D276,'Afgrødemodel 4'!$AH$10:$AJ$405,3,FALSE),0))))</f>
        <v>0</v>
      </c>
      <c r="K276" s="2">
        <f>IF(G276=1,VLOOKUP($D276,'Afgrødemodel 1'!$AQ$10:$AR$405,2,FALSE),IF(G276=2,VLOOKUP($D276,'Afgrødemodel 2'!$AQ$10:$AR$405,2,FALSE),IF(G276=3,VLOOKUP($D276,'Afgrødemodel 3'!$AQ$10:$AR$405,2,FALSE),IF(G276=4,VLOOKUP($D276,'Afgrødemodel 4'!$AQ$10:$AR$405,2,FALSE),0))))</f>
        <v>200</v>
      </c>
      <c r="L276">
        <f>IF('Afgrødemodel 1'!$BB$4=0,300,'Afgrødemodel 1'!$BB$4)</f>
        <v>300</v>
      </c>
      <c r="M276">
        <f>IF(G276=1,MIN('Afgrødemodel 1'!$AW$44,'Afgrødemodel 1'!$AW$48),IF(G276=2,MIN('Afgrødemodel 2'!$AW$44,'Afgrødemodel 2'!$AW$48),IF(G276=3,MIN('Afgrødemodel 3'!$AW$44,'Afgrødemodel 3'!$AW$48),IF(G276=4,MIN('Afgrødemodel 4'!$AW$44,'Afgrødemodel 4'!$AW$48),""))))</f>
        <v>900</v>
      </c>
      <c r="N276" s="13">
        <f t="shared" si="290"/>
        <v>0</v>
      </c>
      <c r="O276" s="5">
        <f t="shared" si="291"/>
        <v>0.23702235018199869</v>
      </c>
      <c r="P276" s="13">
        <f t="shared" si="292"/>
        <v>0.23702235018199869</v>
      </c>
      <c r="Q276" s="13">
        <f t="shared" si="293"/>
        <v>0.23702235018199869</v>
      </c>
      <c r="R276" s="20"/>
      <c r="S276" s="13">
        <f t="shared" si="294"/>
        <v>0</v>
      </c>
      <c r="T276" s="13">
        <f t="shared" si="295"/>
        <v>0.23702235018199869</v>
      </c>
      <c r="U276" s="13">
        <f t="shared" si="296"/>
        <v>0.23702235018199869</v>
      </c>
      <c r="V276" s="5">
        <f t="shared" si="297"/>
        <v>0.23702235018199869</v>
      </c>
      <c r="W276" s="5"/>
      <c r="X276" s="10">
        <f t="shared" si="298"/>
        <v>10</v>
      </c>
      <c r="Y276" s="12">
        <f t="shared" si="299"/>
        <v>9.0611374968071061</v>
      </c>
      <c r="Z276" s="8">
        <f t="shared" si="300"/>
        <v>9.0611374968071061</v>
      </c>
      <c r="AA276" s="13">
        <f t="shared" si="301"/>
        <v>8.4281598469891055</v>
      </c>
      <c r="AB276" s="5">
        <f t="shared" si="302"/>
        <v>8.4281598469891055</v>
      </c>
      <c r="AC276" s="5"/>
      <c r="AD276" s="16">
        <f t="shared" si="303"/>
        <v>0.25</v>
      </c>
      <c r="AE276" s="10">
        <f t="shared" si="304"/>
        <v>0.25</v>
      </c>
      <c r="AF276">
        <f t="shared" si="305"/>
        <v>1.1200000000000001</v>
      </c>
      <c r="AG276" s="13">
        <f t="shared" si="306"/>
        <v>2.854727233463436E-2</v>
      </c>
      <c r="AH276" s="13"/>
      <c r="AI276" s="14">
        <f t="shared" si="307"/>
        <v>42.000000000000007</v>
      </c>
      <c r="AJ276" s="4">
        <f t="shared" si="308"/>
        <v>42.000000000000007</v>
      </c>
      <c r="AK276" s="4">
        <f t="shared" si="309"/>
        <v>45</v>
      </c>
      <c r="AL276" s="15">
        <f t="shared" si="310"/>
        <v>40.627087157419616</v>
      </c>
      <c r="AM276" s="7">
        <f t="shared" si="311"/>
        <v>40.627087157419616</v>
      </c>
      <c r="AN276" s="7">
        <f t="shared" si="312"/>
        <v>40.627087157419616</v>
      </c>
      <c r="AO276" s="15">
        <f t="shared" si="313"/>
        <v>41.497087157419614</v>
      </c>
      <c r="AP276" s="17">
        <f t="shared" si="314"/>
        <v>40.864109507601611</v>
      </c>
      <c r="AQ276" s="15">
        <f t="shared" si="315"/>
        <v>40.864109507601611</v>
      </c>
      <c r="AR276" s="15">
        <f t="shared" si="316"/>
        <v>40.864109507601611</v>
      </c>
      <c r="AS276" s="15"/>
      <c r="AT276" s="12">
        <f t="shared" si="287"/>
        <v>129.00000000000003</v>
      </c>
      <c r="AU276" s="12">
        <f t="shared" si="317"/>
        <v>129.0377560206565</v>
      </c>
      <c r="AV276" s="12">
        <f t="shared" si="318"/>
        <v>129.0377560206565</v>
      </c>
      <c r="AW276" s="12">
        <f t="shared" si="319"/>
        <v>129.02055605569078</v>
      </c>
      <c r="AX276" s="8"/>
      <c r="AY276" s="13">
        <f>INDEX(Klima!$B$1:$E$520,MATCH(Vandbalance!$F276,Klima!$B$1:$B$520,0),MATCH(Vandbalance!$AY$11,Klima!$B$1:$E$1,0))</f>
        <v>1.1200000000000001</v>
      </c>
      <c r="AZ276" s="13">
        <f t="shared" si="288"/>
        <v>-1.1200000000000001</v>
      </c>
      <c r="BA276" s="13">
        <f t="shared" si="320"/>
        <v>0.87000000000000011</v>
      </c>
      <c r="BC276" s="16">
        <f>INDEX(Klima!$B$1:$E$520,MATCH(Vandbalance!$F276,Klima!$B$1:$B$520,0),MATCH($BC$11,Klima!$B$1:$E$1,0))</f>
        <v>0.85443037748336703</v>
      </c>
      <c r="BD276" s="16"/>
      <c r="BE276" s="16">
        <f t="shared" si="321"/>
        <v>0.63297764981800142</v>
      </c>
      <c r="BF276" s="16">
        <f t="shared" si="322"/>
        <v>0.22145272766536564</v>
      </c>
      <c r="BG276" s="16">
        <f t="shared" si="323"/>
        <v>0.22145272766536564</v>
      </c>
      <c r="BH276" s="16">
        <f t="shared" si="324"/>
        <v>0</v>
      </c>
      <c r="BI276" s="2"/>
      <c r="BJ276" s="16">
        <f t="shared" si="325"/>
        <v>0.63297764981800142</v>
      </c>
      <c r="BK276" s="5">
        <f t="shared" si="326"/>
        <v>9.1507947307803814</v>
      </c>
      <c r="BL276" s="5">
        <f t="shared" si="327"/>
        <v>9.1507947307803814</v>
      </c>
      <c r="BM276" s="5">
        <f t="shared" si="328"/>
        <v>161.47370568126902</v>
      </c>
      <c r="BN276" s="5">
        <f t="shared" si="329"/>
        <v>8.9657233973274839E-2</v>
      </c>
      <c r="BO276" s="5">
        <f t="shared" si="330"/>
        <v>170.53484317807613</v>
      </c>
      <c r="BP276" s="5">
        <f t="shared" si="331"/>
        <v>9.1507947307803814</v>
      </c>
      <c r="BQ276" s="5"/>
      <c r="BR276" s="16">
        <f t="shared" si="332"/>
        <v>0.22145272766536564</v>
      </c>
      <c r="BS276" s="5">
        <f t="shared" si="333"/>
        <v>0.22145272766536564</v>
      </c>
      <c r="BT276" s="5"/>
      <c r="BU276" s="13">
        <f t="shared" si="334"/>
        <v>0</v>
      </c>
      <c r="BV276" s="5">
        <f t="shared" si="335"/>
        <v>0</v>
      </c>
      <c r="BW276" s="5"/>
      <c r="BX276" s="13">
        <f t="shared" si="336"/>
        <v>0.22145272766536564</v>
      </c>
      <c r="BY276" s="5"/>
      <c r="BZ276" s="16">
        <f t="shared" si="337"/>
        <v>0</v>
      </c>
      <c r="CA276" s="16"/>
      <c r="CB276" s="29">
        <f t="shared" si="338"/>
        <v>0</v>
      </c>
      <c r="CC276" s="28">
        <f t="shared" si="339"/>
        <v>0.23702235018199869</v>
      </c>
      <c r="CD276" s="28"/>
      <c r="CE276" s="16">
        <f t="shared" si="340"/>
        <v>0</v>
      </c>
      <c r="CF276" s="31">
        <f t="shared" si="341"/>
        <v>40.864109507601611</v>
      </c>
      <c r="CG276" s="20"/>
      <c r="CH276" s="16">
        <f t="shared" si="342"/>
        <v>0</v>
      </c>
      <c r="CI276" s="2">
        <f t="shared" si="343"/>
        <v>0</v>
      </c>
      <c r="CJ276" s="5"/>
      <c r="CK276" s="13">
        <f t="shared" si="344"/>
        <v>0.85443037748336703</v>
      </c>
      <c r="CL276" s="13"/>
      <c r="CM276" s="13">
        <f t="shared" si="345"/>
        <v>0</v>
      </c>
      <c r="CN276" s="5">
        <f t="shared" si="346"/>
        <v>0</v>
      </c>
      <c r="CO276" s="5">
        <f t="shared" si="347"/>
        <v>0</v>
      </c>
      <c r="CP276" s="5"/>
      <c r="CQ276" s="13">
        <f t="shared" si="348"/>
        <v>1.7199964965726934E-2</v>
      </c>
      <c r="CR276" s="5">
        <f t="shared" si="349"/>
        <v>3.7756020656473765E-2</v>
      </c>
      <c r="CS276" s="5">
        <f t="shared" si="350"/>
        <v>1.7199964965726934E-2</v>
      </c>
      <c r="CT276" s="5"/>
      <c r="CU276" t="e">
        <f>INDEX(Tilladeligt_underskud,MATCH('Afgrødemodel 1'!$AU$2,Konstanter!$A$75:$A$90,0),MATCH('Afgrødemodel 1'!M272,Konstanter!$B$73:$F$73,0))</f>
        <v>#N/A</v>
      </c>
      <c r="CV276" t="e">
        <f>INDEX(Utilladeligt_underskud,MATCH('Afgrødemodel 1'!$AU$2,Konstanter!$I$75:$I$90,0),MATCH('Afgrødemodel 1'!M272,Konstanter!$J$73:$N$73,0))</f>
        <v>#N/A</v>
      </c>
      <c r="CW276" t="e">
        <f t="shared" si="351"/>
        <v>#N/A</v>
      </c>
      <c r="CX276" t="e">
        <f t="shared" si="352"/>
        <v>#N/A</v>
      </c>
      <c r="CY276" s="8">
        <f t="shared" si="353"/>
        <v>1.1358904923983957</v>
      </c>
      <c r="CZ276" s="8">
        <f t="shared" si="354"/>
        <v>1.1358904923983744</v>
      </c>
      <c r="DA276" s="8">
        <f t="shared" si="355"/>
        <v>1.1153344367076272</v>
      </c>
    </row>
    <row r="277" spans="4:105" x14ac:dyDescent="0.2">
      <c r="D277" s="18">
        <f t="shared" si="356"/>
        <v>43454</v>
      </c>
      <c r="E277" s="18" t="str">
        <f>IF(G277=1,'Ark4'!$C$4,IF(G277=2,'Ark4'!$C$5,IF(G277=3,'Ark4'!$C$6,IF(G277=4,'Ark4'!$C$7,""))))</f>
        <v>Vinterhvede, efterår</v>
      </c>
      <c r="F277" s="8">
        <f t="shared" si="289"/>
        <v>43454</v>
      </c>
      <c r="G277" s="2">
        <f>IF(AND($D277&gt;='Ark4'!$D$4,Vandbalance!$D277&lt;='Ark4'!$E$4),1,IF(AND(Vandbalance!$D277&gt;='Ark4'!$D$5,Vandbalance!$D277&lt;='Ark4'!$E$5),2,IF(AND(Vandbalance!$D277&gt;='Ark4'!$D$6,Vandbalance!$D277&lt;='Ark4'!$E$6),3,IF(AND(Vandbalance!$D277&gt;='Ark4'!$D$7,Vandbalance!$D277&lt;='Ark4'!$E$7),4,""))))</f>
        <v>4</v>
      </c>
      <c r="H277" s="2">
        <f t="shared" si="286"/>
        <v>0.5</v>
      </c>
      <c r="I277" s="2">
        <f>IF(G277=1,VLOOKUP($D277,'Afgrødemodel 1'!$AA$10:$AB$405,2,FALSE),IF(G277=2,VLOOKUP($D277,'Afgrødemodel 2'!$AA$10:$AB$405,2,FALSE),IF(G277=3,VLOOKUP($D277,'Afgrødemodel 3'!$AA$10:$AB$405,2,FALSE),IF(G277=4,VLOOKUP($D277,'Afgrødemodel 4'!$AA$10:$AB$405,2,FALSE),""))))</f>
        <v>0.5</v>
      </c>
      <c r="J277" s="2">
        <f>IF(G277=1,VLOOKUP($D277,'Afgrødemodel 1'!$AH$10:$AJ$405,3,FALSE),IF(G277=2,VLOOKUP($D277,'Afgrødemodel 2'!$AH$10:$AJ$405,3,FALSE),IF(G277=3,VLOOKUP($D277,'Afgrødemodel 3'!$AH$10:$AJ$405,3,FALSE),IF(G277=4,VLOOKUP($D277,'Afgrødemodel 4'!$AH$10:$AJ$405,3,FALSE),0))))</f>
        <v>0</v>
      </c>
      <c r="K277" s="2">
        <f>IF(G277=1,VLOOKUP($D277,'Afgrødemodel 1'!$AQ$10:$AR$405,2,FALSE),IF(G277=2,VLOOKUP($D277,'Afgrødemodel 2'!$AQ$10:$AR$405,2,FALSE),IF(G277=3,VLOOKUP($D277,'Afgrødemodel 3'!$AQ$10:$AR$405,2,FALSE),IF(G277=4,VLOOKUP($D277,'Afgrødemodel 4'!$AQ$10:$AR$405,2,FALSE),0))))</f>
        <v>200</v>
      </c>
      <c r="L277">
        <f>IF('Afgrødemodel 1'!$BB$4=0,300,'Afgrødemodel 1'!$BB$4)</f>
        <v>300</v>
      </c>
      <c r="M277">
        <f>IF(G277=1,MIN('Afgrødemodel 1'!$AW$44,'Afgrødemodel 1'!$AW$48),IF(G277=2,MIN('Afgrødemodel 2'!$AW$44,'Afgrødemodel 2'!$AW$48),IF(G277=3,MIN('Afgrødemodel 3'!$AW$44,'Afgrødemodel 3'!$AW$48),IF(G277=4,MIN('Afgrødemodel 4'!$AW$44,'Afgrødemodel 4'!$AW$48),""))))</f>
        <v>900</v>
      </c>
      <c r="N277" s="13">
        <f t="shared" si="290"/>
        <v>0.23702235018199869</v>
      </c>
      <c r="O277" s="5">
        <f t="shared" si="291"/>
        <v>1.6290993706776833</v>
      </c>
      <c r="P277" s="13">
        <f t="shared" si="292"/>
        <v>1.8661217208596819</v>
      </c>
      <c r="Q277" s="13">
        <f t="shared" si="293"/>
        <v>1.8661217208596819</v>
      </c>
      <c r="R277" s="20"/>
      <c r="S277" s="13">
        <f t="shared" si="294"/>
        <v>0.23702235018199869</v>
      </c>
      <c r="T277" s="13">
        <f t="shared" si="295"/>
        <v>1.8661217208596821</v>
      </c>
      <c r="U277" s="13">
        <f t="shared" si="296"/>
        <v>1.8661217208596821</v>
      </c>
      <c r="V277" s="5">
        <f t="shared" si="297"/>
        <v>1.8661217208596821</v>
      </c>
      <c r="W277" s="5"/>
      <c r="X277" s="10">
        <f t="shared" si="298"/>
        <v>10</v>
      </c>
      <c r="Y277" s="12">
        <f t="shared" si="299"/>
        <v>10</v>
      </c>
      <c r="Z277" s="8">
        <f t="shared" si="300"/>
        <v>10.336707119323739</v>
      </c>
      <c r="AA277" s="13">
        <f t="shared" si="301"/>
        <v>9.7205520983430489</v>
      </c>
      <c r="AB277" s="5">
        <f t="shared" si="302"/>
        <v>9.7205520983430489</v>
      </c>
      <c r="AC277" s="5"/>
      <c r="AD277" s="16">
        <f t="shared" si="303"/>
        <v>0.25</v>
      </c>
      <c r="AE277" s="10">
        <f t="shared" si="304"/>
        <v>0.25</v>
      </c>
      <c r="AF277">
        <f t="shared" si="305"/>
        <v>2.1585472723346344</v>
      </c>
      <c r="AG277" s="13">
        <f t="shared" si="306"/>
        <v>0.15223272483619585</v>
      </c>
      <c r="AH277" s="13"/>
      <c r="AI277" s="14">
        <f t="shared" si="307"/>
        <v>42.000000000000007</v>
      </c>
      <c r="AJ277" s="4">
        <f t="shared" si="308"/>
        <v>42.000000000000007</v>
      </c>
      <c r="AK277" s="4">
        <f t="shared" si="309"/>
        <v>45</v>
      </c>
      <c r="AL277" s="15">
        <f t="shared" si="310"/>
        <v>40.864109507601611</v>
      </c>
      <c r="AM277" s="7">
        <f t="shared" si="311"/>
        <v>40.864109507601611</v>
      </c>
      <c r="AN277" s="7">
        <f t="shared" si="312"/>
        <v>40.864109507601611</v>
      </c>
      <c r="AO277" s="15">
        <f t="shared" si="313"/>
        <v>42.772656779936248</v>
      </c>
      <c r="AP277" s="17">
        <f t="shared" si="314"/>
        <v>42.493208878279297</v>
      </c>
      <c r="AQ277" s="15">
        <f t="shared" si="315"/>
        <v>42.493208878279297</v>
      </c>
      <c r="AR277" s="15">
        <f t="shared" si="316"/>
        <v>42.076721381065674</v>
      </c>
      <c r="AS277" s="15"/>
      <c r="AT277" s="12">
        <f t="shared" si="287"/>
        <v>129.00000000000003</v>
      </c>
      <c r="AU277" s="12">
        <f t="shared" si="317"/>
        <v>129.02055605569078</v>
      </c>
      <c r="AV277" s="12">
        <f t="shared" si="318"/>
        <v>129.0205560556908</v>
      </c>
      <c r="AW277" s="12">
        <f t="shared" si="319"/>
        <v>129.23794593435909</v>
      </c>
      <c r="AX277" s="8"/>
      <c r="AY277" s="13">
        <f>INDEX(Klima!$B$1:$E$520,MATCH(Vandbalance!$F277,Klima!$B$1:$B$520,0),MATCH(Vandbalance!$AY$11,Klima!$B$1:$E$1,0))</f>
        <v>2.13</v>
      </c>
      <c r="AZ277" s="13">
        <f t="shared" si="288"/>
        <v>-2.13</v>
      </c>
      <c r="BA277" s="13">
        <f t="shared" si="320"/>
        <v>1.9085472723346342</v>
      </c>
      <c r="BC277" s="16">
        <f>INDEX(Klima!$B$1:$E$520,MATCH(Vandbalance!$F277,Klima!$B$1:$B$520,0),MATCH($BC$11,Klima!$B$1:$E$1,0))</f>
        <v>0.377215176820755</v>
      </c>
      <c r="BD277" s="16"/>
      <c r="BE277" s="16">
        <f t="shared" si="321"/>
        <v>0.27944790165695083</v>
      </c>
      <c r="BF277" s="16">
        <f t="shared" si="322"/>
        <v>9.7767275163804152E-2</v>
      </c>
      <c r="BG277" s="16">
        <f t="shared" si="323"/>
        <v>9.7767275163804152E-2</v>
      </c>
      <c r="BH277" s="16">
        <f t="shared" si="324"/>
        <v>0</v>
      </c>
      <c r="BI277" s="2"/>
      <c r="BJ277" s="16">
        <f t="shared" si="325"/>
        <v>0.27944790165695083</v>
      </c>
      <c r="BK277" s="5">
        <f t="shared" si="326"/>
        <v>10.039660327920396</v>
      </c>
      <c r="BL277" s="5">
        <f t="shared" si="327"/>
        <v>10.039660327920396</v>
      </c>
      <c r="BM277" s="5">
        <f t="shared" si="328"/>
        <v>161.79321283562703</v>
      </c>
      <c r="BN277" s="5">
        <f t="shared" si="329"/>
        <v>3.9660327920396844E-2</v>
      </c>
      <c r="BO277" s="5">
        <f t="shared" si="330"/>
        <v>171.79321283562703</v>
      </c>
      <c r="BP277" s="5">
        <f t="shared" si="331"/>
        <v>10.039660327920396</v>
      </c>
      <c r="BQ277" s="5"/>
      <c r="BR277" s="16">
        <f t="shared" si="332"/>
        <v>9.7767275163804152E-2</v>
      </c>
      <c r="BS277" s="5">
        <f t="shared" si="333"/>
        <v>9.7767275163804152E-2</v>
      </c>
      <c r="BT277" s="5"/>
      <c r="BU277" s="13">
        <f t="shared" si="334"/>
        <v>0</v>
      </c>
      <c r="BV277" s="5">
        <f t="shared" si="335"/>
        <v>0</v>
      </c>
      <c r="BW277" s="5"/>
      <c r="BX277" s="13">
        <f t="shared" si="336"/>
        <v>9.7767275163804152E-2</v>
      </c>
      <c r="BY277" s="5"/>
      <c r="BZ277" s="16">
        <f t="shared" si="337"/>
        <v>0</v>
      </c>
      <c r="CA277" s="16"/>
      <c r="CB277" s="29">
        <f t="shared" si="338"/>
        <v>0</v>
      </c>
      <c r="CC277" s="28">
        <f t="shared" si="339"/>
        <v>1.8661217208596819</v>
      </c>
      <c r="CD277" s="28"/>
      <c r="CE277" s="16">
        <f t="shared" si="340"/>
        <v>0</v>
      </c>
      <c r="CF277" s="31">
        <f t="shared" si="341"/>
        <v>42.000000000000007</v>
      </c>
      <c r="CG277" s="20"/>
      <c r="CH277" s="16">
        <f t="shared" si="342"/>
        <v>0</v>
      </c>
      <c r="CI277" s="2">
        <f t="shared" si="343"/>
        <v>0</v>
      </c>
      <c r="CJ277" s="5"/>
      <c r="CK277" s="13">
        <f t="shared" si="344"/>
        <v>0.377215176820755</v>
      </c>
      <c r="CL277" s="13"/>
      <c r="CM277" s="13">
        <f t="shared" si="345"/>
        <v>0.41648749721362283</v>
      </c>
      <c r="CN277" s="5">
        <f t="shared" si="346"/>
        <v>0.49320887827929027</v>
      </c>
      <c r="CO277" s="5">
        <f t="shared" si="347"/>
        <v>0.41648749721362283</v>
      </c>
      <c r="CP277" s="5"/>
      <c r="CQ277" s="13">
        <f t="shared" si="348"/>
        <v>0.19909761854533073</v>
      </c>
      <c r="CR277" s="5">
        <f t="shared" si="349"/>
        <v>0.43704355290438457</v>
      </c>
      <c r="CS277" s="5">
        <f t="shared" si="350"/>
        <v>0.19909761854533073</v>
      </c>
      <c r="CT277" s="5"/>
      <c r="CU277" t="e">
        <f>INDEX(Tilladeligt_underskud,MATCH('Afgrødemodel 1'!$AU$2,Konstanter!$A$75:$A$90,0),MATCH('Afgrødemodel 1'!M273,Konstanter!$B$73:$F$73,0))</f>
        <v>#N/A</v>
      </c>
      <c r="CV277" t="e">
        <f>INDEX(Utilladeligt_underskud,MATCH('Afgrødemodel 1'!$AU$2,Konstanter!$I$75:$I$90,0),MATCH('Afgrødemodel 1'!M273,Konstanter!$J$73:$N$73,0))</f>
        <v>#N/A</v>
      </c>
      <c r="CW277" t="e">
        <f t="shared" si="351"/>
        <v>#N/A</v>
      </c>
      <c r="CX277" t="e">
        <f t="shared" si="352"/>
        <v>#N/A</v>
      </c>
      <c r="CY277" s="8">
        <f t="shared" si="353"/>
        <v>-7.672138106566706E-2</v>
      </c>
      <c r="CZ277" s="8">
        <f t="shared" si="354"/>
        <v>0</v>
      </c>
      <c r="DA277" s="8">
        <f t="shared" si="355"/>
        <v>-0.31466731542474236</v>
      </c>
    </row>
    <row r="278" spans="4:105" x14ac:dyDescent="0.2">
      <c r="D278" s="18">
        <f t="shared" si="356"/>
        <v>43455</v>
      </c>
      <c r="E278" s="18" t="str">
        <f>IF(G278=1,'Ark4'!$C$4,IF(G278=2,'Ark4'!$C$5,IF(G278=3,'Ark4'!$C$6,IF(G278=4,'Ark4'!$C$7,""))))</f>
        <v>Vinterhvede, efterår</v>
      </c>
      <c r="F278" s="8">
        <f t="shared" si="289"/>
        <v>43455</v>
      </c>
      <c r="G278" s="2">
        <f>IF(AND($D278&gt;='Ark4'!$D$4,Vandbalance!$D278&lt;='Ark4'!$E$4),1,IF(AND(Vandbalance!$D278&gt;='Ark4'!$D$5,Vandbalance!$D278&lt;='Ark4'!$E$5),2,IF(AND(Vandbalance!$D278&gt;='Ark4'!$D$6,Vandbalance!$D278&lt;='Ark4'!$E$6),3,IF(AND(Vandbalance!$D278&gt;='Ark4'!$D$7,Vandbalance!$D278&lt;='Ark4'!$E$7),4,""))))</f>
        <v>4</v>
      </c>
      <c r="H278" s="2">
        <f t="shared" si="286"/>
        <v>0.5</v>
      </c>
      <c r="I278" s="2">
        <f>IF(G278=1,VLOOKUP($D278,'Afgrødemodel 1'!$AA$10:$AB$405,2,FALSE),IF(G278=2,VLOOKUP($D278,'Afgrødemodel 2'!$AA$10:$AB$405,2,FALSE),IF(G278=3,VLOOKUP($D278,'Afgrødemodel 3'!$AA$10:$AB$405,2,FALSE),IF(G278=4,VLOOKUP($D278,'Afgrødemodel 4'!$AA$10:$AB$405,2,FALSE),""))))</f>
        <v>0.5</v>
      </c>
      <c r="J278" s="2">
        <f>IF(G278=1,VLOOKUP($D278,'Afgrødemodel 1'!$AH$10:$AJ$405,3,FALSE),IF(G278=2,VLOOKUP($D278,'Afgrødemodel 2'!$AH$10:$AJ$405,3,FALSE),IF(G278=3,VLOOKUP($D278,'Afgrødemodel 3'!$AH$10:$AJ$405,3,FALSE),IF(G278=4,VLOOKUP($D278,'Afgrødemodel 4'!$AH$10:$AJ$405,3,FALSE),0))))</f>
        <v>0</v>
      </c>
      <c r="K278" s="2">
        <f>IF(G278=1,VLOOKUP($D278,'Afgrødemodel 1'!$AQ$10:$AR$405,2,FALSE),IF(G278=2,VLOOKUP($D278,'Afgrødemodel 2'!$AQ$10:$AR$405,2,FALSE),IF(G278=3,VLOOKUP($D278,'Afgrødemodel 3'!$AQ$10:$AR$405,2,FALSE),IF(G278=4,VLOOKUP($D278,'Afgrødemodel 4'!$AQ$10:$AR$405,2,FALSE),0))))</f>
        <v>200</v>
      </c>
      <c r="L278">
        <f>IF('Afgrødemodel 1'!$BB$4=0,300,'Afgrødemodel 1'!$BB$4)</f>
        <v>300</v>
      </c>
      <c r="M278">
        <f>IF(G278=1,MIN('Afgrødemodel 1'!$AW$44,'Afgrødemodel 1'!$AW$48),IF(G278=2,MIN('Afgrødemodel 2'!$AW$44,'Afgrødemodel 2'!$AW$48),IF(G278=3,MIN('Afgrødemodel 3'!$AW$44,'Afgrødemodel 3'!$AW$48),IF(G278=4,MIN('Afgrødemodel 4'!$AW$44,'Afgrødemodel 4'!$AW$48),""))))</f>
        <v>900</v>
      </c>
      <c r="N278" s="13">
        <f t="shared" si="290"/>
        <v>1.8661217208596819</v>
      </c>
      <c r="O278" s="5">
        <f t="shared" si="291"/>
        <v>15.019578085272027</v>
      </c>
      <c r="P278" s="13">
        <f t="shared" si="292"/>
        <v>16.885699806131708</v>
      </c>
      <c r="Q278" s="13">
        <f t="shared" si="293"/>
        <v>16.885699806131708</v>
      </c>
      <c r="R278" s="20"/>
      <c r="S278" s="13">
        <f t="shared" si="294"/>
        <v>1.8661217208596821</v>
      </c>
      <c r="T278" s="13">
        <f t="shared" si="295"/>
        <v>16.885699806131708</v>
      </c>
      <c r="U278" s="13">
        <f t="shared" si="296"/>
        <v>16.885699806131708</v>
      </c>
      <c r="V278" s="5">
        <f t="shared" si="297"/>
        <v>16.885699806131708</v>
      </c>
      <c r="W278" s="5"/>
      <c r="X278" s="10">
        <f t="shared" si="298"/>
        <v>10</v>
      </c>
      <c r="Y278" s="12">
        <f t="shared" si="299"/>
        <v>10</v>
      </c>
      <c r="Z278" s="8">
        <f t="shared" si="300"/>
        <v>25.332784823179246</v>
      </c>
      <c r="AA278" s="13">
        <f t="shared" si="301"/>
        <v>9.4073453604358299</v>
      </c>
      <c r="AB278" s="5">
        <f t="shared" si="302"/>
        <v>9.4073453604358299</v>
      </c>
      <c r="AC278" s="5"/>
      <c r="AD278" s="16">
        <f t="shared" si="303"/>
        <v>0.25</v>
      </c>
      <c r="AE278" s="10">
        <f t="shared" si="304"/>
        <v>0.25</v>
      </c>
      <c r="AF278">
        <f t="shared" si="305"/>
        <v>15.862232724836197</v>
      </c>
      <c r="AG278" s="13">
        <f t="shared" si="306"/>
        <v>4.2654627643241183E-2</v>
      </c>
      <c r="AH278" s="13"/>
      <c r="AI278" s="14">
        <f t="shared" si="307"/>
        <v>42.000000000000007</v>
      </c>
      <c r="AJ278" s="4">
        <f t="shared" si="308"/>
        <v>42.000000000000007</v>
      </c>
      <c r="AK278" s="4">
        <f t="shared" si="309"/>
        <v>45</v>
      </c>
      <c r="AL278" s="15">
        <f t="shared" si="310"/>
        <v>42.076721381065674</v>
      </c>
      <c r="AM278" s="7">
        <f t="shared" si="311"/>
        <v>42.076721381065674</v>
      </c>
      <c r="AN278" s="7">
        <f t="shared" si="312"/>
        <v>42.076721381065674</v>
      </c>
      <c r="AO278" s="15">
        <f t="shared" si="313"/>
        <v>57.688954105901871</v>
      </c>
      <c r="AP278" s="17">
        <f t="shared" si="314"/>
        <v>57.096299466337697</v>
      </c>
      <c r="AQ278" s="15">
        <f t="shared" si="315"/>
        <v>57.096299466337697</v>
      </c>
      <c r="AR278" s="15">
        <f t="shared" si="316"/>
        <v>44.348313250319208</v>
      </c>
      <c r="AS278" s="15"/>
      <c r="AT278" s="12">
        <f t="shared" si="287"/>
        <v>129.00000000000003</v>
      </c>
      <c r="AU278" s="12">
        <f t="shared" si="317"/>
        <v>129.23794593435909</v>
      </c>
      <c r="AV278" s="12">
        <f t="shared" si="318"/>
        <v>129.23794593435912</v>
      </c>
      <c r="AW278" s="12">
        <f t="shared" si="319"/>
        <v>136.07011861520559</v>
      </c>
      <c r="AX278" s="8"/>
      <c r="AY278" s="13">
        <f>INDEX(Klima!$B$1:$E$520,MATCH(Vandbalance!$F278,Klima!$B$1:$B$520,0),MATCH(Vandbalance!$AY$11,Klima!$B$1:$E$1,0))</f>
        <v>15.71</v>
      </c>
      <c r="AZ278" s="13">
        <f t="shared" si="288"/>
        <v>-15.71</v>
      </c>
      <c r="BA278" s="13">
        <f t="shared" si="320"/>
        <v>15.612232724836197</v>
      </c>
      <c r="BC278" s="16">
        <f>INDEX(Klima!$B$1:$E$520,MATCH(Vandbalance!$F278,Klima!$B$1:$B$520,0),MATCH($BC$11,Klima!$B$1:$E$1,0))</f>
        <v>0.80000001192092896</v>
      </c>
      <c r="BD278" s="16"/>
      <c r="BE278" s="16">
        <f t="shared" si="321"/>
        <v>0.59265463956417008</v>
      </c>
      <c r="BF278" s="16">
        <f t="shared" si="322"/>
        <v>0.20734537235675882</v>
      </c>
      <c r="BG278" s="16">
        <f t="shared" si="323"/>
        <v>0.20734537235675882</v>
      </c>
      <c r="BH278" s="16">
        <f t="shared" si="324"/>
        <v>0</v>
      </c>
      <c r="BI278" s="2"/>
      <c r="BJ278" s="16">
        <f t="shared" si="325"/>
        <v>0.59265463956417008</v>
      </c>
      <c r="BK278" s="5">
        <f t="shared" si="326"/>
        <v>10.091979428221549</v>
      </c>
      <c r="BL278" s="5">
        <f t="shared" si="327"/>
        <v>10.091979428221549</v>
      </c>
      <c r="BM278" s="5">
        <f t="shared" si="328"/>
        <v>176.92690004026096</v>
      </c>
      <c r="BN278" s="5">
        <f t="shared" si="329"/>
        <v>9.1979428221549822E-2</v>
      </c>
      <c r="BO278" s="5">
        <f t="shared" si="330"/>
        <v>186.92690004026096</v>
      </c>
      <c r="BP278" s="5">
        <f t="shared" si="331"/>
        <v>10.091979428221549</v>
      </c>
      <c r="BQ278" s="5"/>
      <c r="BR278" s="16">
        <f t="shared" si="332"/>
        <v>0.20734537235675882</v>
      </c>
      <c r="BS278" s="5">
        <f t="shared" si="333"/>
        <v>0.20734537235675882</v>
      </c>
      <c r="BT278" s="5"/>
      <c r="BU278" s="13">
        <f t="shared" si="334"/>
        <v>0</v>
      </c>
      <c r="BV278" s="5">
        <f t="shared" si="335"/>
        <v>0</v>
      </c>
      <c r="BW278" s="5"/>
      <c r="BX278" s="13">
        <f t="shared" si="336"/>
        <v>0.20734537235675882</v>
      </c>
      <c r="BY278" s="5"/>
      <c r="BZ278" s="16">
        <f t="shared" si="337"/>
        <v>0</v>
      </c>
      <c r="CA278" s="16"/>
      <c r="CB278" s="29">
        <f t="shared" si="338"/>
        <v>0</v>
      </c>
      <c r="CC278" s="28">
        <f t="shared" si="339"/>
        <v>16.885699806131708</v>
      </c>
      <c r="CD278" s="28"/>
      <c r="CE278" s="16">
        <f t="shared" si="340"/>
        <v>0</v>
      </c>
      <c r="CF278" s="31">
        <f t="shared" si="341"/>
        <v>42.000000000000007</v>
      </c>
      <c r="CG278" s="20"/>
      <c r="CH278" s="16">
        <f t="shared" si="342"/>
        <v>0</v>
      </c>
      <c r="CI278" s="2">
        <f t="shared" si="343"/>
        <v>0</v>
      </c>
      <c r="CJ278" s="5"/>
      <c r="CK278" s="13">
        <f t="shared" si="344"/>
        <v>0.80000001192092896</v>
      </c>
      <c r="CL278" s="13"/>
      <c r="CM278" s="13">
        <f t="shared" si="345"/>
        <v>12.747986216018493</v>
      </c>
      <c r="CN278" s="5">
        <f t="shared" si="346"/>
        <v>15.09629946633769</v>
      </c>
      <c r="CO278" s="5">
        <f t="shared" si="347"/>
        <v>12.747986216018493</v>
      </c>
      <c r="CP278" s="5"/>
      <c r="CQ278" s="13">
        <f t="shared" si="348"/>
        <v>5.9158135351720071</v>
      </c>
      <c r="CR278" s="5">
        <f t="shared" si="349"/>
        <v>12.985932150377579</v>
      </c>
      <c r="CS278" s="5">
        <f t="shared" si="350"/>
        <v>5.9158135351720071</v>
      </c>
      <c r="CT278" s="5"/>
      <c r="CU278" t="e">
        <f>INDEX(Tilladeligt_underskud,MATCH('Afgrødemodel 1'!$AU$2,Konstanter!$A$75:$A$90,0),MATCH('Afgrødemodel 1'!M274,Konstanter!$B$73:$F$73,0))</f>
        <v>#N/A</v>
      </c>
      <c r="CV278" t="e">
        <f>INDEX(Utilladeligt_underskud,MATCH('Afgrødemodel 1'!$AU$2,Konstanter!$I$75:$I$90,0),MATCH('Afgrødemodel 1'!M274,Konstanter!$J$73:$N$73,0))</f>
        <v>#N/A</v>
      </c>
      <c r="CW278" t="e">
        <f t="shared" si="351"/>
        <v>#N/A</v>
      </c>
      <c r="CX278" t="e">
        <f t="shared" si="352"/>
        <v>#N/A</v>
      </c>
      <c r="CY278" s="8">
        <f t="shared" si="353"/>
        <v>-2.348313250319201</v>
      </c>
      <c r="CZ278" s="8">
        <f t="shared" si="354"/>
        <v>0</v>
      </c>
      <c r="DA278" s="8">
        <f t="shared" si="355"/>
        <v>-9.4184318655247523</v>
      </c>
    </row>
    <row r="279" spans="4:105" x14ac:dyDescent="0.2">
      <c r="D279" s="18">
        <f t="shared" si="356"/>
        <v>43456</v>
      </c>
      <c r="E279" s="18" t="str">
        <f>IF(G279=1,'Ark4'!$C$4,IF(G279=2,'Ark4'!$C$5,IF(G279=3,'Ark4'!$C$6,IF(G279=4,'Ark4'!$C$7,""))))</f>
        <v>Vinterhvede, efterår</v>
      </c>
      <c r="F279" s="8">
        <f t="shared" si="289"/>
        <v>43456</v>
      </c>
      <c r="G279" s="2">
        <f>IF(AND($D279&gt;='Ark4'!$D$4,Vandbalance!$D279&lt;='Ark4'!$E$4),1,IF(AND(Vandbalance!$D279&gt;='Ark4'!$D$5,Vandbalance!$D279&lt;='Ark4'!$E$5),2,IF(AND(Vandbalance!$D279&gt;='Ark4'!$D$6,Vandbalance!$D279&lt;='Ark4'!$E$6),3,IF(AND(Vandbalance!$D279&gt;='Ark4'!$D$7,Vandbalance!$D279&lt;='Ark4'!$E$7),4,""))))</f>
        <v>4</v>
      </c>
      <c r="H279" s="2">
        <f t="shared" si="286"/>
        <v>0.5</v>
      </c>
      <c r="I279" s="2">
        <f>IF(G279=1,VLOOKUP($D279,'Afgrødemodel 1'!$AA$10:$AB$405,2,FALSE),IF(G279=2,VLOOKUP($D279,'Afgrødemodel 2'!$AA$10:$AB$405,2,FALSE),IF(G279=3,VLOOKUP($D279,'Afgrødemodel 3'!$AA$10:$AB$405,2,FALSE),IF(G279=4,VLOOKUP($D279,'Afgrødemodel 4'!$AA$10:$AB$405,2,FALSE),""))))</f>
        <v>0.5</v>
      </c>
      <c r="J279" s="2">
        <f>IF(G279=1,VLOOKUP($D279,'Afgrødemodel 1'!$AH$10:$AJ$405,3,FALSE),IF(G279=2,VLOOKUP($D279,'Afgrødemodel 2'!$AH$10:$AJ$405,3,FALSE),IF(G279=3,VLOOKUP($D279,'Afgrødemodel 3'!$AH$10:$AJ$405,3,FALSE),IF(G279=4,VLOOKUP($D279,'Afgrødemodel 4'!$AH$10:$AJ$405,3,FALSE),0))))</f>
        <v>0</v>
      </c>
      <c r="K279" s="2">
        <f>IF(G279=1,VLOOKUP($D279,'Afgrødemodel 1'!$AQ$10:$AR$405,2,FALSE),IF(G279=2,VLOOKUP($D279,'Afgrødemodel 2'!$AQ$10:$AR$405,2,FALSE),IF(G279=3,VLOOKUP($D279,'Afgrødemodel 3'!$AQ$10:$AR$405,2,FALSE),IF(G279=4,VLOOKUP($D279,'Afgrødemodel 4'!$AQ$10:$AR$405,2,FALSE),0))))</f>
        <v>200</v>
      </c>
      <c r="L279">
        <f>IF('Afgrødemodel 1'!$BB$4=0,300,'Afgrødemodel 1'!$BB$4)</f>
        <v>300</v>
      </c>
      <c r="M279">
        <f>IF(G279=1,MIN('Afgrødemodel 1'!$AW$44,'Afgrødemodel 1'!$AW$48),IF(G279=2,MIN('Afgrødemodel 2'!$AW$44,'Afgrødemodel 2'!$AW$48),IF(G279=3,MIN('Afgrødemodel 3'!$AW$44,'Afgrødemodel 3'!$AW$48),IF(G279=4,MIN('Afgrødemodel 4'!$AW$44,'Afgrødemodel 4'!$AW$48),""))))</f>
        <v>900</v>
      </c>
      <c r="N279" s="13">
        <f t="shared" si="290"/>
        <v>16.885699806131708</v>
      </c>
      <c r="O279" s="5">
        <f t="shared" si="291"/>
        <v>1.4100547925670091</v>
      </c>
      <c r="P279" s="13">
        <f t="shared" si="292"/>
        <v>18.295754598698718</v>
      </c>
      <c r="Q279" s="13">
        <f t="shared" si="293"/>
        <v>18.295754598698718</v>
      </c>
      <c r="R279" s="20"/>
      <c r="S279" s="13">
        <f t="shared" si="294"/>
        <v>16.885699806131708</v>
      </c>
      <c r="T279" s="13">
        <f t="shared" si="295"/>
        <v>18.295754598698718</v>
      </c>
      <c r="U279" s="13">
        <f t="shared" si="296"/>
        <v>18.295754598698718</v>
      </c>
      <c r="V279" s="5">
        <f t="shared" si="297"/>
        <v>18.295754598698718</v>
      </c>
      <c r="W279" s="5"/>
      <c r="X279" s="10">
        <f t="shared" si="298"/>
        <v>10</v>
      </c>
      <c r="Y279" s="12">
        <f t="shared" si="299"/>
        <v>10</v>
      </c>
      <c r="Z279" s="8">
        <f t="shared" si="300"/>
        <v>11.199999988079071</v>
      </c>
      <c r="AA279" s="13">
        <f t="shared" si="301"/>
        <v>9.6174001649237688</v>
      </c>
      <c r="AB279" s="5">
        <f t="shared" si="302"/>
        <v>9.6174001649237688</v>
      </c>
      <c r="AC279" s="5"/>
      <c r="AD279" s="16">
        <f t="shared" si="303"/>
        <v>0.25</v>
      </c>
      <c r="AE279" s="10">
        <f t="shared" si="304"/>
        <v>0.25</v>
      </c>
      <c r="AF279">
        <f t="shared" si="305"/>
        <v>2.0426546276432411</v>
      </c>
      <c r="AG279" s="13">
        <f t="shared" si="306"/>
        <v>0.11614412514199801</v>
      </c>
      <c r="AH279" s="13"/>
      <c r="AI279" s="14">
        <f t="shared" si="307"/>
        <v>42.000000000000007</v>
      </c>
      <c r="AJ279" s="4">
        <f t="shared" si="308"/>
        <v>42.000000000000007</v>
      </c>
      <c r="AK279" s="4">
        <f t="shared" si="309"/>
        <v>45</v>
      </c>
      <c r="AL279" s="15">
        <f t="shared" si="310"/>
        <v>44.348313250319208</v>
      </c>
      <c r="AM279" s="7">
        <f t="shared" si="311"/>
        <v>44.348313250319208</v>
      </c>
      <c r="AN279" s="7">
        <f t="shared" si="312"/>
        <v>44.348313250319208</v>
      </c>
      <c r="AO279" s="15">
        <f t="shared" si="313"/>
        <v>46.140967877962453</v>
      </c>
      <c r="AP279" s="17">
        <f t="shared" si="314"/>
        <v>45.758368042886218</v>
      </c>
      <c r="AQ279" s="15">
        <f t="shared" si="315"/>
        <v>45.758368042886218</v>
      </c>
      <c r="AR279" s="15">
        <f t="shared" si="316"/>
        <v>42.584635028893416</v>
      </c>
      <c r="AS279" s="15"/>
      <c r="AT279" s="12">
        <f t="shared" si="287"/>
        <v>129.00000000000003</v>
      </c>
      <c r="AU279" s="12">
        <f t="shared" si="317"/>
        <v>136.07011861520559</v>
      </c>
      <c r="AV279" s="12">
        <f t="shared" si="318"/>
        <v>136.07011861520559</v>
      </c>
      <c r="AW279" s="12">
        <f t="shared" si="319"/>
        <v>134.57720810923024</v>
      </c>
      <c r="AX279" s="8"/>
      <c r="AY279" s="13">
        <f>INDEX(Klima!$B$1:$E$520,MATCH(Vandbalance!$F279,Klima!$B$1:$B$520,0),MATCH(Vandbalance!$AY$11,Klima!$B$1:$E$1,0))</f>
        <v>2</v>
      </c>
      <c r="AZ279" s="13">
        <f t="shared" si="288"/>
        <v>-2</v>
      </c>
      <c r="BA279" s="13">
        <f t="shared" si="320"/>
        <v>1.7926546276432411</v>
      </c>
      <c r="BC279" s="16">
        <f>INDEX(Klima!$B$1:$E$520,MATCH(Vandbalance!$F279,Klima!$B$1:$B$520,0),MATCH($BC$11,Klima!$B$1:$E$1,0))</f>
        <v>0.51645570993423395</v>
      </c>
      <c r="BD279" s="16"/>
      <c r="BE279" s="16">
        <f t="shared" si="321"/>
        <v>0.38259983507623196</v>
      </c>
      <c r="BF279" s="16">
        <f t="shared" si="322"/>
        <v>0.13385587485800199</v>
      </c>
      <c r="BG279" s="16">
        <f t="shared" si="323"/>
        <v>0.13385587485800199</v>
      </c>
      <c r="BH279" s="16">
        <f t="shared" si="324"/>
        <v>0</v>
      </c>
      <c r="BI279" s="2"/>
      <c r="BJ279" s="16">
        <f t="shared" si="325"/>
        <v>0.38259983507623196</v>
      </c>
      <c r="BK279" s="5">
        <f t="shared" si="326"/>
        <v>10.05779643271104</v>
      </c>
      <c r="BL279" s="5">
        <f t="shared" si="327"/>
        <v>10.05779643271104</v>
      </c>
      <c r="BM279" s="5">
        <f t="shared" si="328"/>
        <v>172.21108649316804</v>
      </c>
      <c r="BN279" s="5">
        <f t="shared" si="329"/>
        <v>5.7796432711039299E-2</v>
      </c>
      <c r="BO279" s="5">
        <f t="shared" si="330"/>
        <v>182.21108649316804</v>
      </c>
      <c r="BP279" s="5">
        <f t="shared" si="331"/>
        <v>10.05779643271104</v>
      </c>
      <c r="BQ279" s="5"/>
      <c r="BR279" s="16">
        <f t="shared" si="332"/>
        <v>0.13385587485800199</v>
      </c>
      <c r="BS279" s="5">
        <f t="shared" si="333"/>
        <v>0.13385587485800199</v>
      </c>
      <c r="BT279" s="5"/>
      <c r="BU279" s="13">
        <f t="shared" si="334"/>
        <v>0</v>
      </c>
      <c r="BV279" s="5">
        <f t="shared" si="335"/>
        <v>0</v>
      </c>
      <c r="BW279" s="5"/>
      <c r="BX279" s="13">
        <f t="shared" si="336"/>
        <v>0.13385587485800199</v>
      </c>
      <c r="BY279" s="5"/>
      <c r="BZ279" s="16">
        <f t="shared" si="337"/>
        <v>0</v>
      </c>
      <c r="CA279" s="16"/>
      <c r="CB279" s="29">
        <f t="shared" si="338"/>
        <v>0</v>
      </c>
      <c r="CC279" s="28">
        <f t="shared" si="339"/>
        <v>18.295754598698718</v>
      </c>
      <c r="CD279" s="28"/>
      <c r="CE279" s="16">
        <f t="shared" si="340"/>
        <v>0</v>
      </c>
      <c r="CF279" s="31">
        <f t="shared" si="341"/>
        <v>42.000000000000007</v>
      </c>
      <c r="CG279" s="20"/>
      <c r="CH279" s="16">
        <f t="shared" si="342"/>
        <v>0</v>
      </c>
      <c r="CI279" s="2">
        <f t="shared" si="343"/>
        <v>0</v>
      </c>
      <c r="CJ279" s="5"/>
      <c r="CK279" s="13">
        <f t="shared" si="344"/>
        <v>0.51645570993423395</v>
      </c>
      <c r="CL279" s="13"/>
      <c r="CM279" s="13">
        <f t="shared" si="345"/>
        <v>3.1737330139927997</v>
      </c>
      <c r="CN279" s="5">
        <f t="shared" si="346"/>
        <v>3.758368042886211</v>
      </c>
      <c r="CO279" s="5">
        <f t="shared" si="347"/>
        <v>3.1737330139927997</v>
      </c>
      <c r="CP279" s="5"/>
      <c r="CQ279" s="13">
        <f t="shared" si="348"/>
        <v>4.6666435199681411</v>
      </c>
      <c r="CR279" s="5">
        <f t="shared" si="349"/>
        <v>10.24385162919836</v>
      </c>
      <c r="CS279" s="5">
        <f t="shared" si="350"/>
        <v>4.6666435199681411</v>
      </c>
      <c r="CT279" s="5"/>
      <c r="CU279" t="e">
        <f>INDEX(Tilladeligt_underskud,MATCH('Afgrødemodel 1'!$AU$2,Konstanter!$A$75:$A$90,0),MATCH('Afgrødemodel 1'!M275,Konstanter!$B$73:$F$73,0))</f>
        <v>#N/A</v>
      </c>
      <c r="CV279" t="e">
        <f>INDEX(Utilladeligt_underskud,MATCH('Afgrødemodel 1'!$AU$2,Konstanter!$I$75:$I$90,0),MATCH('Afgrødemodel 1'!M275,Konstanter!$J$73:$N$73,0))</f>
        <v>#N/A</v>
      </c>
      <c r="CW279" t="e">
        <f t="shared" si="351"/>
        <v>#N/A</v>
      </c>
      <c r="CX279" t="e">
        <f t="shared" si="352"/>
        <v>#N/A</v>
      </c>
      <c r="CY279" s="8">
        <f t="shared" si="353"/>
        <v>-0.58463502889340901</v>
      </c>
      <c r="CZ279" s="8">
        <f t="shared" si="354"/>
        <v>0</v>
      </c>
      <c r="DA279" s="8">
        <f t="shared" si="355"/>
        <v>-6.1618431381236292</v>
      </c>
    </row>
    <row r="280" spans="4:105" x14ac:dyDescent="0.2">
      <c r="D280" s="18">
        <f t="shared" si="356"/>
        <v>43457</v>
      </c>
      <c r="E280" s="18" t="str">
        <f>IF(G280=1,'Ark4'!$C$4,IF(G280=2,'Ark4'!$C$5,IF(G280=3,'Ark4'!$C$6,IF(G280=4,'Ark4'!$C$7,""))))</f>
        <v>Vinterhvede, efterår</v>
      </c>
      <c r="F280" s="8">
        <f t="shared" si="289"/>
        <v>43457</v>
      </c>
      <c r="G280" s="2">
        <f>IF(AND($D280&gt;='Ark4'!$D$4,Vandbalance!$D280&lt;='Ark4'!$E$4),1,IF(AND(Vandbalance!$D280&gt;='Ark4'!$D$5,Vandbalance!$D280&lt;='Ark4'!$E$5),2,IF(AND(Vandbalance!$D280&gt;='Ark4'!$D$6,Vandbalance!$D280&lt;='Ark4'!$E$6),3,IF(AND(Vandbalance!$D280&gt;='Ark4'!$D$7,Vandbalance!$D280&lt;='Ark4'!$E$7),4,""))))</f>
        <v>4</v>
      </c>
      <c r="H280" s="2">
        <f t="shared" si="286"/>
        <v>0.5</v>
      </c>
      <c r="I280" s="2">
        <f>IF(G280=1,VLOOKUP($D280,'Afgrødemodel 1'!$AA$10:$AB$405,2,FALSE),IF(G280=2,VLOOKUP($D280,'Afgrødemodel 2'!$AA$10:$AB$405,2,FALSE),IF(G280=3,VLOOKUP($D280,'Afgrødemodel 3'!$AA$10:$AB$405,2,FALSE),IF(G280=4,VLOOKUP($D280,'Afgrødemodel 4'!$AA$10:$AB$405,2,FALSE),""))))</f>
        <v>0.5</v>
      </c>
      <c r="J280" s="2">
        <f>IF(G280=1,VLOOKUP($D280,'Afgrødemodel 1'!$AH$10:$AJ$405,3,FALSE),IF(G280=2,VLOOKUP($D280,'Afgrødemodel 2'!$AH$10:$AJ$405,3,FALSE),IF(G280=3,VLOOKUP($D280,'Afgrødemodel 3'!$AH$10:$AJ$405,3,FALSE),IF(G280=4,VLOOKUP($D280,'Afgrødemodel 4'!$AH$10:$AJ$405,3,FALSE),0))))</f>
        <v>0</v>
      </c>
      <c r="K280" s="2">
        <f>IF(G280=1,VLOOKUP($D280,'Afgrødemodel 1'!$AQ$10:$AR$405,2,FALSE),IF(G280=2,VLOOKUP($D280,'Afgrødemodel 2'!$AQ$10:$AR$405,2,FALSE),IF(G280=3,VLOOKUP($D280,'Afgrødemodel 3'!$AQ$10:$AR$405,2,FALSE),IF(G280=4,VLOOKUP($D280,'Afgrødemodel 4'!$AQ$10:$AR$405,2,FALSE),0))))</f>
        <v>200</v>
      </c>
      <c r="L280">
        <f>IF('Afgrødemodel 1'!$BB$4=0,300,'Afgrødemodel 1'!$BB$4)</f>
        <v>300</v>
      </c>
      <c r="M280">
        <f>IF(G280=1,MIN('Afgrødemodel 1'!$AW$44,'Afgrødemodel 1'!$AW$48),IF(G280=2,MIN('Afgrødemodel 2'!$AW$44,'Afgrødemodel 2'!$AW$48),IF(G280=3,MIN('Afgrødemodel 3'!$AW$44,'Afgrødemodel 3'!$AW$48),IF(G280=4,MIN('Afgrødemodel 4'!$AW$44,'Afgrødemodel 4'!$AW$48),""))))</f>
        <v>900</v>
      </c>
      <c r="N280" s="13">
        <f t="shared" si="290"/>
        <v>18.295754598698718</v>
      </c>
      <c r="O280" s="5">
        <f t="shared" si="291"/>
        <v>5.5685247422664812</v>
      </c>
      <c r="P280" s="13">
        <f t="shared" si="292"/>
        <v>23.864279340965197</v>
      </c>
      <c r="Q280" s="13">
        <f t="shared" si="293"/>
        <v>23.864279340965197</v>
      </c>
      <c r="R280" s="20"/>
      <c r="S280" s="13">
        <f t="shared" si="294"/>
        <v>18.295754598698718</v>
      </c>
      <c r="T280" s="13">
        <f t="shared" si="295"/>
        <v>23.864279340965201</v>
      </c>
      <c r="U280" s="13">
        <f t="shared" si="296"/>
        <v>23.864279340965201</v>
      </c>
      <c r="V280" s="5">
        <f t="shared" si="297"/>
        <v>23.864279340965201</v>
      </c>
      <c r="W280" s="5"/>
      <c r="X280" s="10">
        <f t="shared" si="298"/>
        <v>10</v>
      </c>
      <c r="Y280" s="12">
        <f t="shared" si="299"/>
        <v>10</v>
      </c>
      <c r="Z280" s="8">
        <f t="shared" si="300"/>
        <v>15.643544290065767</v>
      </c>
      <c r="AA280" s="13">
        <f t="shared" si="301"/>
        <v>9.5423806171244827</v>
      </c>
      <c r="AB280" s="5">
        <f t="shared" si="302"/>
        <v>9.5423806171244827</v>
      </c>
      <c r="AC280" s="5"/>
      <c r="AD280" s="16">
        <f t="shared" si="303"/>
        <v>0.25</v>
      </c>
      <c r="AE280" s="10">
        <f t="shared" si="304"/>
        <v>0.25</v>
      </c>
      <c r="AF280">
        <f t="shared" si="305"/>
        <v>6.2761441251419985</v>
      </c>
      <c r="AG280" s="13">
        <f t="shared" si="306"/>
        <v>8.989788486297573E-2</v>
      </c>
      <c r="AH280" s="13"/>
      <c r="AI280" s="14">
        <f t="shared" si="307"/>
        <v>42.000000000000007</v>
      </c>
      <c r="AJ280" s="4">
        <f t="shared" si="308"/>
        <v>42.000000000000007</v>
      </c>
      <c r="AK280" s="4">
        <f t="shared" si="309"/>
        <v>45</v>
      </c>
      <c r="AL280" s="15">
        <f t="shared" si="310"/>
        <v>42.584635028893416</v>
      </c>
      <c r="AM280" s="7">
        <f t="shared" si="311"/>
        <v>42.584635028893416</v>
      </c>
      <c r="AN280" s="7">
        <f t="shared" si="312"/>
        <v>42.584635028893416</v>
      </c>
      <c r="AO280" s="15">
        <f t="shared" si="313"/>
        <v>48.610779154035413</v>
      </c>
      <c r="AP280" s="17">
        <f t="shared" si="314"/>
        <v>48.153159771159892</v>
      </c>
      <c r="AQ280" s="15">
        <f t="shared" si="315"/>
        <v>48.153159771159892</v>
      </c>
      <c r="AR280" s="15">
        <f t="shared" si="316"/>
        <v>42.957158186624881</v>
      </c>
      <c r="AS280" s="15"/>
      <c r="AT280" s="12">
        <f t="shared" si="287"/>
        <v>129.00000000000003</v>
      </c>
      <c r="AU280" s="12">
        <f t="shared" si="317"/>
        <v>134.57720810923024</v>
      </c>
      <c r="AV280" s="12">
        <f t="shared" si="318"/>
        <v>134.57720810923024</v>
      </c>
      <c r="AW280" s="12">
        <f t="shared" si="319"/>
        <v>134.86541416660555</v>
      </c>
      <c r="AX280" s="8"/>
      <c r="AY280" s="13">
        <f>INDEX(Klima!$B$1:$E$520,MATCH(Vandbalance!$F280,Klima!$B$1:$B$520,0),MATCH(Vandbalance!$AY$11,Klima!$B$1:$E$1,0))</f>
        <v>6.16</v>
      </c>
      <c r="AZ280" s="13">
        <f t="shared" si="288"/>
        <v>-6.16</v>
      </c>
      <c r="BA280" s="13">
        <f t="shared" si="320"/>
        <v>6.0261441251419985</v>
      </c>
      <c r="BC280" s="16">
        <f>INDEX(Klima!$B$1:$E$520,MATCH(Vandbalance!$F280,Klima!$B$1:$B$520,0),MATCH($BC$11,Klima!$B$1:$E$1,0))</f>
        <v>0.61772149801254195</v>
      </c>
      <c r="BD280" s="16"/>
      <c r="BE280" s="16">
        <f t="shared" si="321"/>
        <v>0.45761938287551768</v>
      </c>
      <c r="BF280" s="16">
        <f t="shared" si="322"/>
        <v>0.16010211513702427</v>
      </c>
      <c r="BG280" s="16">
        <f t="shared" si="323"/>
        <v>0.16010211513702427</v>
      </c>
      <c r="BH280" s="16">
        <f t="shared" si="324"/>
        <v>0</v>
      </c>
      <c r="BI280" s="2"/>
      <c r="BJ280" s="16">
        <f t="shared" si="325"/>
        <v>0.45761938287551768</v>
      </c>
      <c r="BK280" s="5">
        <f t="shared" si="326"/>
        <v>10.069521210397253</v>
      </c>
      <c r="BL280" s="5">
        <f t="shared" si="327"/>
        <v>10.069521210397253</v>
      </c>
      <c r="BM280" s="5">
        <f t="shared" si="328"/>
        <v>173.18798726326565</v>
      </c>
      <c r="BN280" s="5">
        <f t="shared" si="329"/>
        <v>6.9521210397253175E-2</v>
      </c>
      <c r="BO280" s="5">
        <f t="shared" si="330"/>
        <v>183.18798726326565</v>
      </c>
      <c r="BP280" s="5">
        <f t="shared" si="331"/>
        <v>10.069521210397253</v>
      </c>
      <c r="BQ280" s="5"/>
      <c r="BR280" s="16">
        <f t="shared" si="332"/>
        <v>0.16010211513702427</v>
      </c>
      <c r="BS280" s="5">
        <f t="shared" si="333"/>
        <v>0.16010211513702427</v>
      </c>
      <c r="BT280" s="5"/>
      <c r="BU280" s="13">
        <f t="shared" si="334"/>
        <v>0</v>
      </c>
      <c r="BV280" s="5">
        <f t="shared" si="335"/>
        <v>0</v>
      </c>
      <c r="BW280" s="5"/>
      <c r="BX280" s="13">
        <f t="shared" si="336"/>
        <v>0.16010211513702427</v>
      </c>
      <c r="BY280" s="5"/>
      <c r="BZ280" s="16">
        <f t="shared" si="337"/>
        <v>0</v>
      </c>
      <c r="CA280" s="16"/>
      <c r="CB280" s="29">
        <f t="shared" si="338"/>
        <v>0</v>
      </c>
      <c r="CC280" s="28">
        <f t="shared" si="339"/>
        <v>23.864279340965197</v>
      </c>
      <c r="CD280" s="28"/>
      <c r="CE280" s="16">
        <f t="shared" si="340"/>
        <v>0</v>
      </c>
      <c r="CF280" s="31">
        <f t="shared" si="341"/>
        <v>42.000000000000007</v>
      </c>
      <c r="CG280" s="20"/>
      <c r="CH280" s="16">
        <f t="shared" si="342"/>
        <v>0</v>
      </c>
      <c r="CI280" s="2">
        <f t="shared" si="343"/>
        <v>0</v>
      </c>
      <c r="CJ280" s="5"/>
      <c r="CK280" s="13">
        <f t="shared" si="344"/>
        <v>0.61772149801254195</v>
      </c>
      <c r="CL280" s="13"/>
      <c r="CM280" s="13">
        <f t="shared" si="345"/>
        <v>5.1960015845350132</v>
      </c>
      <c r="CN280" s="5">
        <f t="shared" si="346"/>
        <v>6.1531597711598849</v>
      </c>
      <c r="CO280" s="5">
        <f t="shared" si="347"/>
        <v>5.1960015845350132</v>
      </c>
      <c r="CP280" s="5"/>
      <c r="CQ280" s="13">
        <f t="shared" si="348"/>
        <v>4.9077955271597196</v>
      </c>
      <c r="CR280" s="5">
        <f t="shared" si="349"/>
        <v>10.773209693765239</v>
      </c>
      <c r="CS280" s="5">
        <f t="shared" si="350"/>
        <v>4.9077955271597196</v>
      </c>
      <c r="CT280" s="5"/>
      <c r="CU280" t="e">
        <f>INDEX(Tilladeligt_underskud,MATCH('Afgrødemodel 1'!$AU$2,Konstanter!$A$75:$A$90,0),MATCH('Afgrødemodel 1'!M276,Konstanter!$B$73:$F$73,0))</f>
        <v>#N/A</v>
      </c>
      <c r="CV280" t="e">
        <f>INDEX(Utilladeligt_underskud,MATCH('Afgrødemodel 1'!$AU$2,Konstanter!$I$75:$I$90,0),MATCH('Afgrødemodel 1'!M276,Konstanter!$J$73:$N$73,0))</f>
        <v>#N/A</v>
      </c>
      <c r="CW280" t="e">
        <f t="shared" si="351"/>
        <v>#N/A</v>
      </c>
      <c r="CX280" t="e">
        <f t="shared" si="352"/>
        <v>#N/A</v>
      </c>
      <c r="CY280" s="8">
        <f t="shared" si="353"/>
        <v>-0.95715818662487351</v>
      </c>
      <c r="CZ280" s="8">
        <f t="shared" si="354"/>
        <v>0</v>
      </c>
      <c r="DA280" s="8">
        <f t="shared" si="355"/>
        <v>-6.822572353230413</v>
      </c>
    </row>
    <row r="281" spans="4:105" x14ac:dyDescent="0.2">
      <c r="D281" s="18">
        <f t="shared" si="356"/>
        <v>43458</v>
      </c>
      <c r="E281" s="18" t="str">
        <f>IF(G281=1,'Ark4'!$C$4,IF(G281=2,'Ark4'!$C$5,IF(G281=3,'Ark4'!$C$6,IF(G281=4,'Ark4'!$C$7,""))))</f>
        <v>Vinterhvede, efterår</v>
      </c>
      <c r="F281" s="8">
        <f t="shared" si="289"/>
        <v>43458</v>
      </c>
      <c r="G281" s="2">
        <f>IF(AND($D281&gt;='Ark4'!$D$4,Vandbalance!$D281&lt;='Ark4'!$E$4),1,IF(AND(Vandbalance!$D281&gt;='Ark4'!$D$5,Vandbalance!$D281&lt;='Ark4'!$E$5),2,IF(AND(Vandbalance!$D281&gt;='Ark4'!$D$6,Vandbalance!$D281&lt;='Ark4'!$E$6),3,IF(AND(Vandbalance!$D281&gt;='Ark4'!$D$7,Vandbalance!$D281&lt;='Ark4'!$E$7),4,""))))</f>
        <v>4</v>
      </c>
      <c r="H281" s="2">
        <f t="shared" si="286"/>
        <v>0.5</v>
      </c>
      <c r="I281" s="2">
        <f>IF(G281=1,VLOOKUP($D281,'Afgrødemodel 1'!$AA$10:$AB$405,2,FALSE),IF(G281=2,VLOOKUP($D281,'Afgrødemodel 2'!$AA$10:$AB$405,2,FALSE),IF(G281=3,VLOOKUP($D281,'Afgrødemodel 3'!$AA$10:$AB$405,2,FALSE),IF(G281=4,VLOOKUP($D281,'Afgrødemodel 4'!$AA$10:$AB$405,2,FALSE),""))))</f>
        <v>0.5</v>
      </c>
      <c r="J281" s="2">
        <f>IF(G281=1,VLOOKUP($D281,'Afgrødemodel 1'!$AH$10:$AJ$405,3,FALSE),IF(G281=2,VLOOKUP($D281,'Afgrødemodel 2'!$AH$10:$AJ$405,3,FALSE),IF(G281=3,VLOOKUP($D281,'Afgrødemodel 3'!$AH$10:$AJ$405,3,FALSE),IF(G281=4,VLOOKUP($D281,'Afgrødemodel 4'!$AH$10:$AJ$405,3,FALSE),0))))</f>
        <v>0</v>
      </c>
      <c r="K281" s="2">
        <f>IF(G281=1,VLOOKUP($D281,'Afgrødemodel 1'!$AQ$10:$AR$405,2,FALSE),IF(G281=2,VLOOKUP($D281,'Afgrødemodel 2'!$AQ$10:$AR$405,2,FALSE),IF(G281=3,VLOOKUP($D281,'Afgrødemodel 3'!$AQ$10:$AR$405,2,FALSE),IF(G281=4,VLOOKUP($D281,'Afgrødemodel 4'!$AQ$10:$AR$405,2,FALSE),0))))</f>
        <v>200</v>
      </c>
      <c r="L281">
        <f>IF('Afgrødemodel 1'!$BB$4=0,300,'Afgrødemodel 1'!$BB$4)</f>
        <v>300</v>
      </c>
      <c r="M281">
        <f>IF(G281=1,MIN('Afgrødemodel 1'!$AW$44,'Afgrødemodel 1'!$AW$48),IF(G281=2,MIN('Afgrødemodel 2'!$AW$44,'Afgrødemodel 2'!$AW$48),IF(G281=3,MIN('Afgrødemodel 3'!$AW$44,'Afgrødemodel 3'!$AW$48),IF(G281=4,MIN('Afgrødemodel 4'!$AW$44,'Afgrødemodel 4'!$AW$48),""))))</f>
        <v>900</v>
      </c>
      <c r="N281" s="13">
        <f t="shared" si="290"/>
        <v>23.864279340965197</v>
      </c>
      <c r="O281" s="5">
        <f t="shared" si="291"/>
        <v>0</v>
      </c>
      <c r="P281" s="13">
        <f t="shared" si="292"/>
        <v>23.864279340965197</v>
      </c>
      <c r="Q281" s="13">
        <f t="shared" si="293"/>
        <v>0</v>
      </c>
      <c r="R281" s="20"/>
      <c r="S281" s="13">
        <f t="shared" si="294"/>
        <v>23.864279340965201</v>
      </c>
      <c r="T281" s="13">
        <f t="shared" si="295"/>
        <v>23.585769184759645</v>
      </c>
      <c r="U281" s="13">
        <f t="shared" si="296"/>
        <v>0</v>
      </c>
      <c r="V281" s="5">
        <f t="shared" si="297"/>
        <v>23.578127872848516</v>
      </c>
      <c r="W281" s="5"/>
      <c r="X281" s="10">
        <f t="shared" si="298"/>
        <v>10</v>
      </c>
      <c r="Y281" s="12">
        <f t="shared" si="299"/>
        <v>9.5423806171244827</v>
      </c>
      <c r="Z281" s="8">
        <f t="shared" si="300"/>
        <v>9.5423806171244827</v>
      </c>
      <c r="AA281" s="13">
        <f t="shared" si="301"/>
        <v>9.2638704609189286</v>
      </c>
      <c r="AB281" s="5">
        <f t="shared" si="302"/>
        <v>9.2638704609189286</v>
      </c>
      <c r="AC281" s="5"/>
      <c r="AD281" s="16">
        <f t="shared" si="303"/>
        <v>0.25</v>
      </c>
      <c r="AE281" s="10">
        <f t="shared" si="304"/>
        <v>8.989788486297573E-2</v>
      </c>
      <c r="AF281">
        <f t="shared" si="305"/>
        <v>8.989788486297573E-2</v>
      </c>
      <c r="AG281" s="13">
        <f t="shared" si="306"/>
        <v>0</v>
      </c>
      <c r="AH281" s="13"/>
      <c r="AI281" s="14">
        <f t="shared" si="307"/>
        <v>42.000000000000007</v>
      </c>
      <c r="AJ281" s="4">
        <f t="shared" si="308"/>
        <v>42.000000000000007</v>
      </c>
      <c r="AK281" s="4">
        <f t="shared" si="309"/>
        <v>45</v>
      </c>
      <c r="AL281" s="15">
        <f t="shared" si="310"/>
        <v>42.957158186624881</v>
      </c>
      <c r="AM281" s="7">
        <f t="shared" si="311"/>
        <v>42.957158186624881</v>
      </c>
      <c r="AN281" s="7">
        <f t="shared" si="312"/>
        <v>42.957158186624881</v>
      </c>
      <c r="AO281" s="15">
        <f t="shared" si="313"/>
        <v>42.957158186624881</v>
      </c>
      <c r="AP281" s="17">
        <f t="shared" si="314"/>
        <v>42.678648030419325</v>
      </c>
      <c r="AQ281" s="15">
        <f t="shared" si="315"/>
        <v>42.671006718508195</v>
      </c>
      <c r="AR281" s="15">
        <f t="shared" si="316"/>
        <v>42.104378822879056</v>
      </c>
      <c r="AS281" s="15"/>
      <c r="AT281" s="12">
        <f t="shared" si="287"/>
        <v>129.00000000000003</v>
      </c>
      <c r="AU281" s="12">
        <f t="shared" si="317"/>
        <v>134.86541416660555</v>
      </c>
      <c r="AV281" s="12">
        <f t="shared" si="318"/>
        <v>134.86541416660555</v>
      </c>
      <c r="AW281" s="12">
        <f t="shared" si="319"/>
        <v>132.50188956721667</v>
      </c>
      <c r="AX281" s="8"/>
      <c r="AY281" s="13">
        <f>INDEX(Klima!$B$1:$E$520,MATCH(Vandbalance!$F281,Klima!$B$1:$B$520,0),MATCH(Vandbalance!$AY$11,Klima!$B$1:$E$1,0))</f>
        <v>0</v>
      </c>
      <c r="AZ281" s="13">
        <f t="shared" si="288"/>
        <v>0</v>
      </c>
      <c r="BA281" s="13">
        <f t="shared" si="320"/>
        <v>0</v>
      </c>
      <c r="BC281" s="16">
        <f>INDEX(Klima!$B$1:$E$520,MATCH(Vandbalance!$F281,Klima!$B$1:$B$520,0),MATCH($BC$11,Klima!$B$1:$E$1,0))</f>
        <v>0.37594935297965998</v>
      </c>
      <c r="BD281" s="16"/>
      <c r="BE281" s="16">
        <f t="shared" si="321"/>
        <v>0.27851015620555447</v>
      </c>
      <c r="BF281" s="16">
        <f t="shared" si="322"/>
        <v>9.7439196774105521E-2</v>
      </c>
      <c r="BG281" s="16">
        <f t="shared" si="323"/>
        <v>9.7439196774105521E-2</v>
      </c>
      <c r="BH281" s="16">
        <f t="shared" si="324"/>
        <v>0</v>
      </c>
      <c r="BI281" s="2"/>
      <c r="BJ281" s="16">
        <f t="shared" si="325"/>
        <v>0.27851015620555447</v>
      </c>
      <c r="BK281" s="5">
        <f t="shared" si="326"/>
        <v>9.5834926719373978</v>
      </c>
      <c r="BL281" s="5">
        <f t="shared" si="327"/>
        <v>9.5834926719373978</v>
      </c>
      <c r="BM281" s="5">
        <f t="shared" si="328"/>
        <v>168.28019173610596</v>
      </c>
      <c r="BN281" s="5">
        <f t="shared" si="329"/>
        <v>4.1112054812915369E-2</v>
      </c>
      <c r="BO281" s="5">
        <f t="shared" si="330"/>
        <v>177.82257235323044</v>
      </c>
      <c r="BP281" s="5">
        <f t="shared" si="331"/>
        <v>9.5834926719373978</v>
      </c>
      <c r="BQ281" s="5"/>
      <c r="BR281" s="16">
        <f t="shared" si="332"/>
        <v>8.989788486297573E-2</v>
      </c>
      <c r="BS281" s="5">
        <f t="shared" si="333"/>
        <v>8.989788486297573E-2</v>
      </c>
      <c r="BT281" s="5"/>
      <c r="BU281" s="13">
        <f t="shared" si="334"/>
        <v>0</v>
      </c>
      <c r="BV281" s="5">
        <f t="shared" si="335"/>
        <v>0</v>
      </c>
      <c r="BW281" s="5"/>
      <c r="BX281" s="13">
        <f t="shared" si="336"/>
        <v>8.989788486297573E-2</v>
      </c>
      <c r="BY281" s="5"/>
      <c r="BZ281" s="16">
        <f t="shared" si="337"/>
        <v>7.5413119111297916E-3</v>
      </c>
      <c r="CA281" s="16"/>
      <c r="CB281" s="29">
        <f t="shared" si="338"/>
        <v>7.5413119111297916E-3</v>
      </c>
      <c r="CC281" s="28">
        <f t="shared" si="339"/>
        <v>23.585769184759645</v>
      </c>
      <c r="CD281" s="28"/>
      <c r="CE281" s="16">
        <f t="shared" si="340"/>
        <v>7.6413119111297919E-3</v>
      </c>
      <c r="CF281" s="31">
        <f t="shared" si="341"/>
        <v>42.000000000000007</v>
      </c>
      <c r="CG281" s="20"/>
      <c r="CH281" s="16">
        <f t="shared" si="342"/>
        <v>7.6413119111297919E-3</v>
      </c>
      <c r="CI281" s="2">
        <f t="shared" si="343"/>
        <v>7.6413119111297919E-3</v>
      </c>
      <c r="CJ281" s="5"/>
      <c r="CK281" s="13">
        <f t="shared" si="344"/>
        <v>0.37604935297965997</v>
      </c>
      <c r="CL281" s="13"/>
      <c r="CM281" s="13">
        <f t="shared" si="345"/>
        <v>0.56662789562913674</v>
      </c>
      <c r="CN281" s="5">
        <f t="shared" si="346"/>
        <v>0.67100671850818827</v>
      </c>
      <c r="CO281" s="5">
        <f t="shared" si="347"/>
        <v>0.56662789562913674</v>
      </c>
      <c r="CP281" s="5"/>
      <c r="CQ281" s="13">
        <f t="shared" si="348"/>
        <v>2.9301524950180036</v>
      </c>
      <c r="CR281" s="5">
        <f t="shared" si="349"/>
        <v>6.4320420622346433</v>
      </c>
      <c r="CS281" s="5">
        <f t="shared" si="350"/>
        <v>2.9301524950180036</v>
      </c>
      <c r="CT281" s="5"/>
      <c r="CU281" t="e">
        <f>INDEX(Tilladeligt_underskud,MATCH('Afgrødemodel 1'!$AU$2,Konstanter!$A$75:$A$90,0),MATCH('Afgrødemodel 1'!M277,Konstanter!$B$73:$F$73,0))</f>
        <v>#N/A</v>
      </c>
      <c r="CV281" t="e">
        <f>INDEX(Utilladeligt_underskud,MATCH('Afgrødemodel 1'!$AU$2,Konstanter!$I$75:$I$90,0),MATCH('Afgrødemodel 1'!M277,Konstanter!$J$73:$N$73,0))</f>
        <v>#N/A</v>
      </c>
      <c r="CW281" t="e">
        <f t="shared" si="351"/>
        <v>#N/A</v>
      </c>
      <c r="CX281" t="e">
        <f t="shared" si="352"/>
        <v>#N/A</v>
      </c>
      <c r="CY281" s="8">
        <f t="shared" si="353"/>
        <v>-0.10437882287904898</v>
      </c>
      <c r="CZ281" s="8">
        <f t="shared" si="354"/>
        <v>0</v>
      </c>
      <c r="DA281" s="8">
        <f t="shared" si="355"/>
        <v>-3.6062683900956927</v>
      </c>
    </row>
    <row r="282" spans="4:105" x14ac:dyDescent="0.2">
      <c r="D282" s="18">
        <f t="shared" si="356"/>
        <v>43459</v>
      </c>
      <c r="E282" s="18" t="str">
        <f>IF(G282=1,'Ark4'!$C$4,IF(G282=2,'Ark4'!$C$5,IF(G282=3,'Ark4'!$C$6,IF(G282=4,'Ark4'!$C$7,""))))</f>
        <v>Vinterhvede, efterår</v>
      </c>
      <c r="F282" s="8">
        <f t="shared" si="289"/>
        <v>43459</v>
      </c>
      <c r="G282" s="2">
        <f>IF(AND($D282&gt;='Ark4'!$D$4,Vandbalance!$D282&lt;='Ark4'!$E$4),1,IF(AND(Vandbalance!$D282&gt;='Ark4'!$D$5,Vandbalance!$D282&lt;='Ark4'!$E$5),2,IF(AND(Vandbalance!$D282&gt;='Ark4'!$D$6,Vandbalance!$D282&lt;='Ark4'!$E$6),3,IF(AND(Vandbalance!$D282&gt;='Ark4'!$D$7,Vandbalance!$D282&lt;='Ark4'!$E$7),4,""))))</f>
        <v>4</v>
      </c>
      <c r="H282" s="2">
        <f t="shared" si="286"/>
        <v>0.5</v>
      </c>
      <c r="I282" s="2">
        <f>IF(G282=1,VLOOKUP($D282,'Afgrødemodel 1'!$AA$10:$AB$405,2,FALSE),IF(G282=2,VLOOKUP($D282,'Afgrødemodel 2'!$AA$10:$AB$405,2,FALSE),IF(G282=3,VLOOKUP($D282,'Afgrødemodel 3'!$AA$10:$AB$405,2,FALSE),IF(G282=4,VLOOKUP($D282,'Afgrødemodel 4'!$AA$10:$AB$405,2,FALSE),""))))</f>
        <v>0.5</v>
      </c>
      <c r="J282" s="2">
        <f>IF(G282=1,VLOOKUP($D282,'Afgrødemodel 1'!$AH$10:$AJ$405,3,FALSE),IF(G282=2,VLOOKUP($D282,'Afgrødemodel 2'!$AH$10:$AJ$405,3,FALSE),IF(G282=3,VLOOKUP($D282,'Afgrødemodel 3'!$AH$10:$AJ$405,3,FALSE),IF(G282=4,VLOOKUP($D282,'Afgrødemodel 4'!$AH$10:$AJ$405,3,FALSE),0))))</f>
        <v>0</v>
      </c>
      <c r="K282" s="2">
        <f>IF(G282=1,VLOOKUP($D282,'Afgrødemodel 1'!$AQ$10:$AR$405,2,FALSE),IF(G282=2,VLOOKUP($D282,'Afgrødemodel 2'!$AQ$10:$AR$405,2,FALSE),IF(G282=3,VLOOKUP($D282,'Afgrødemodel 3'!$AQ$10:$AR$405,2,FALSE),IF(G282=4,VLOOKUP($D282,'Afgrødemodel 4'!$AQ$10:$AR$405,2,FALSE),0))))</f>
        <v>200</v>
      </c>
      <c r="L282">
        <f>IF('Afgrødemodel 1'!$BB$4=0,300,'Afgrødemodel 1'!$BB$4)</f>
        <v>300</v>
      </c>
      <c r="M282">
        <f>IF(G282=1,MIN('Afgrødemodel 1'!$AW$44,'Afgrødemodel 1'!$AW$48),IF(G282=2,MIN('Afgrødemodel 2'!$AW$44,'Afgrødemodel 2'!$AW$48),IF(G282=3,MIN('Afgrødemodel 3'!$AW$44,'Afgrødemodel 3'!$AW$48),IF(G282=4,MIN('Afgrødemodel 4'!$AW$44,'Afgrødemodel 4'!$AW$48),""))))</f>
        <v>900</v>
      </c>
      <c r="N282" s="13">
        <f t="shared" si="290"/>
        <v>0</v>
      </c>
      <c r="O282" s="5">
        <f t="shared" si="291"/>
        <v>0</v>
      </c>
      <c r="P282" s="13">
        <f t="shared" si="292"/>
        <v>0</v>
      </c>
      <c r="Q282" s="13">
        <f t="shared" si="293"/>
        <v>0</v>
      </c>
      <c r="R282" s="20"/>
      <c r="S282" s="13">
        <f t="shared" si="294"/>
        <v>0</v>
      </c>
      <c r="T282" s="13">
        <f t="shared" si="295"/>
        <v>0</v>
      </c>
      <c r="U282" s="13">
        <f t="shared" si="296"/>
        <v>0</v>
      </c>
      <c r="V282" s="5">
        <f t="shared" si="297"/>
        <v>0</v>
      </c>
      <c r="W282" s="5"/>
      <c r="X282" s="10">
        <f t="shared" si="298"/>
        <v>10</v>
      </c>
      <c r="Y282" s="12">
        <f t="shared" si="299"/>
        <v>9.2638704609189286</v>
      </c>
      <c r="Z282" s="8">
        <f t="shared" si="300"/>
        <v>9.2638704609189286</v>
      </c>
      <c r="AA282" s="13">
        <f t="shared" si="301"/>
        <v>8.8212549611095419</v>
      </c>
      <c r="AB282" s="5">
        <f t="shared" si="302"/>
        <v>8.8212549611095419</v>
      </c>
      <c r="AC282" s="5"/>
      <c r="AD282" s="16">
        <f t="shared" si="303"/>
        <v>0.25</v>
      </c>
      <c r="AE282" s="10">
        <f t="shared" si="304"/>
        <v>0</v>
      </c>
      <c r="AF282">
        <f t="shared" si="305"/>
        <v>0</v>
      </c>
      <c r="AG282" s="13">
        <f t="shared" si="306"/>
        <v>0</v>
      </c>
      <c r="AH282" s="13"/>
      <c r="AI282" s="14">
        <f t="shared" si="307"/>
        <v>42.000000000000007</v>
      </c>
      <c r="AJ282" s="4">
        <f t="shared" si="308"/>
        <v>42.000000000000007</v>
      </c>
      <c r="AK282" s="4">
        <f t="shared" si="309"/>
        <v>45</v>
      </c>
      <c r="AL282" s="15">
        <f t="shared" si="310"/>
        <v>42.104378822879056</v>
      </c>
      <c r="AM282" s="7">
        <f t="shared" si="311"/>
        <v>42.104378822879056</v>
      </c>
      <c r="AN282" s="7">
        <f t="shared" si="312"/>
        <v>42.104378822879056</v>
      </c>
      <c r="AO282" s="15">
        <f t="shared" si="313"/>
        <v>42.104378822879056</v>
      </c>
      <c r="AP282" s="17">
        <f t="shared" si="314"/>
        <v>41.661763323069671</v>
      </c>
      <c r="AQ282" s="15">
        <f t="shared" si="315"/>
        <v>41.506810446719392</v>
      </c>
      <c r="AR282" s="15">
        <f t="shared" si="316"/>
        <v>41.506810446719392</v>
      </c>
      <c r="AS282" s="15"/>
      <c r="AT282" s="12">
        <f t="shared" si="287"/>
        <v>129.00000000000003</v>
      </c>
      <c r="AU282" s="12">
        <f t="shared" si="317"/>
        <v>132.50188956721667</v>
      </c>
      <c r="AV282" s="12">
        <f t="shared" si="318"/>
        <v>132.50188956721667</v>
      </c>
      <c r="AW282" s="12">
        <f t="shared" si="319"/>
        <v>130.9065843199291</v>
      </c>
      <c r="AX282" s="8"/>
      <c r="AY282" s="13">
        <f>INDEX(Klima!$B$1:$E$520,MATCH(Vandbalance!$F282,Klima!$B$1:$B$520,0),MATCH(Vandbalance!$AY$11,Klima!$B$1:$E$1,0))</f>
        <v>0</v>
      </c>
      <c r="AZ282" s="13">
        <f t="shared" si="288"/>
        <v>0</v>
      </c>
      <c r="BA282" s="13">
        <f t="shared" si="320"/>
        <v>0</v>
      </c>
      <c r="BC282" s="16">
        <f>INDEX(Klima!$B$1:$E$520,MATCH(Vandbalance!$F282,Klima!$B$1:$B$520,0),MATCH($BC$11,Klima!$B$1:$E$1,0))</f>
        <v>0.59746837615966797</v>
      </c>
      <c r="BD282" s="16"/>
      <c r="BE282" s="16">
        <f t="shared" si="321"/>
        <v>0.44261549980938764</v>
      </c>
      <c r="BF282" s="16">
        <f t="shared" si="322"/>
        <v>0.15485287635028033</v>
      </c>
      <c r="BG282" s="16">
        <f t="shared" si="323"/>
        <v>0.15485287635028033</v>
      </c>
      <c r="BH282" s="16">
        <f t="shared" si="324"/>
        <v>0</v>
      </c>
      <c r="BI282" s="2"/>
      <c r="BJ282" s="16">
        <f t="shared" si="325"/>
        <v>0.44261549980938764</v>
      </c>
      <c r="BK282" s="5">
        <f t="shared" si="326"/>
        <v>9.3280661697777933</v>
      </c>
      <c r="BL282" s="5">
        <f t="shared" si="327"/>
        <v>9.3280661697777933</v>
      </c>
      <c r="BM282" s="5">
        <f t="shared" si="328"/>
        <v>165.3423979291768</v>
      </c>
      <c r="BN282" s="5">
        <f t="shared" si="329"/>
        <v>6.4195708858864234E-2</v>
      </c>
      <c r="BO282" s="5">
        <f t="shared" si="330"/>
        <v>174.60626839009572</v>
      </c>
      <c r="BP282" s="5">
        <f t="shared" si="331"/>
        <v>9.3280661697777933</v>
      </c>
      <c r="BQ282" s="5"/>
      <c r="BR282" s="16">
        <f t="shared" si="332"/>
        <v>0</v>
      </c>
      <c r="BS282" s="5">
        <f t="shared" si="333"/>
        <v>0</v>
      </c>
      <c r="BT282" s="5"/>
      <c r="BU282" s="13">
        <f t="shared" si="334"/>
        <v>0</v>
      </c>
      <c r="BV282" s="5">
        <f t="shared" si="335"/>
        <v>0</v>
      </c>
      <c r="BW282" s="5"/>
      <c r="BX282" s="13">
        <f t="shared" si="336"/>
        <v>0</v>
      </c>
      <c r="BY282" s="5"/>
      <c r="BZ282" s="16">
        <f t="shared" si="337"/>
        <v>0.15485287635028033</v>
      </c>
      <c r="CA282" s="16"/>
      <c r="CB282" s="29">
        <f t="shared" si="338"/>
        <v>0</v>
      </c>
      <c r="CC282" s="28">
        <f t="shared" si="339"/>
        <v>0</v>
      </c>
      <c r="CD282" s="28"/>
      <c r="CE282" s="16">
        <f t="shared" si="340"/>
        <v>0.15495287635028032</v>
      </c>
      <c r="CF282" s="31">
        <f t="shared" si="341"/>
        <v>41.661763323069671</v>
      </c>
      <c r="CG282" s="20"/>
      <c r="CH282" s="16">
        <f t="shared" si="342"/>
        <v>0.15495287635028032</v>
      </c>
      <c r="CI282" s="2">
        <f t="shared" si="343"/>
        <v>0.15495287635028032</v>
      </c>
      <c r="CJ282" s="5"/>
      <c r="CK282" s="13">
        <f t="shared" si="344"/>
        <v>0.59756837615966796</v>
      </c>
      <c r="CL282" s="13"/>
      <c r="CM282" s="13">
        <f t="shared" si="345"/>
        <v>0</v>
      </c>
      <c r="CN282" s="5">
        <f t="shared" si="346"/>
        <v>0</v>
      </c>
      <c r="CO282" s="5">
        <f t="shared" si="347"/>
        <v>0</v>
      </c>
      <c r="CP282" s="5"/>
      <c r="CQ282" s="13">
        <f t="shared" si="348"/>
        <v>1.5953052472875786</v>
      </c>
      <c r="CR282" s="5">
        <f t="shared" si="349"/>
        <v>3.5018895672166366</v>
      </c>
      <c r="CS282" s="5">
        <f t="shared" si="350"/>
        <v>1.5953052472875786</v>
      </c>
      <c r="CT282" s="5"/>
      <c r="CU282" t="e">
        <f>INDEX(Tilladeligt_underskud,MATCH('Afgrødemodel 1'!$AU$2,Konstanter!$A$75:$A$90,0),MATCH('Afgrødemodel 1'!M278,Konstanter!$B$73:$F$73,0))</f>
        <v>#N/A</v>
      </c>
      <c r="CV282" t="e">
        <f>INDEX(Utilladeligt_underskud,MATCH('Afgrødemodel 1'!$AU$2,Konstanter!$I$75:$I$90,0),MATCH('Afgrødemodel 1'!M278,Konstanter!$J$73:$N$73,0))</f>
        <v>#N/A</v>
      </c>
      <c r="CW282" t="e">
        <f t="shared" si="351"/>
        <v>#N/A</v>
      </c>
      <c r="CX282" t="e">
        <f t="shared" si="352"/>
        <v>#N/A</v>
      </c>
      <c r="CY282" s="8">
        <f t="shared" si="353"/>
        <v>0.4931895532806152</v>
      </c>
      <c r="CZ282" s="8">
        <f t="shared" si="354"/>
        <v>0.4931895532806152</v>
      </c>
      <c r="DA282" s="8">
        <f t="shared" si="355"/>
        <v>-1.4133947666484517</v>
      </c>
    </row>
    <row r="283" spans="4:105" x14ac:dyDescent="0.2">
      <c r="D283" s="18">
        <f t="shared" si="356"/>
        <v>43460</v>
      </c>
      <c r="E283" s="18" t="str">
        <f>IF(G283=1,'Ark4'!$C$4,IF(G283=2,'Ark4'!$C$5,IF(G283=3,'Ark4'!$C$6,IF(G283=4,'Ark4'!$C$7,""))))</f>
        <v>Vinterhvede, efterår</v>
      </c>
      <c r="F283" s="8">
        <f t="shared" si="289"/>
        <v>43460</v>
      </c>
      <c r="G283" s="2">
        <f>IF(AND($D283&gt;='Ark4'!$D$4,Vandbalance!$D283&lt;='Ark4'!$E$4),1,IF(AND(Vandbalance!$D283&gt;='Ark4'!$D$5,Vandbalance!$D283&lt;='Ark4'!$E$5),2,IF(AND(Vandbalance!$D283&gt;='Ark4'!$D$6,Vandbalance!$D283&lt;='Ark4'!$E$6),3,IF(AND(Vandbalance!$D283&gt;='Ark4'!$D$7,Vandbalance!$D283&lt;='Ark4'!$E$7),4,""))))</f>
        <v>4</v>
      </c>
      <c r="H283" s="2">
        <f t="shared" si="286"/>
        <v>0.5</v>
      </c>
      <c r="I283" s="2">
        <f>IF(G283=1,VLOOKUP($D283,'Afgrødemodel 1'!$AA$10:$AB$405,2,FALSE),IF(G283=2,VLOOKUP($D283,'Afgrødemodel 2'!$AA$10:$AB$405,2,FALSE),IF(G283=3,VLOOKUP($D283,'Afgrødemodel 3'!$AA$10:$AB$405,2,FALSE),IF(G283=4,VLOOKUP($D283,'Afgrødemodel 4'!$AA$10:$AB$405,2,FALSE),""))))</f>
        <v>0.5</v>
      </c>
      <c r="J283" s="2">
        <f>IF(G283=1,VLOOKUP($D283,'Afgrødemodel 1'!$AH$10:$AJ$405,3,FALSE),IF(G283=2,VLOOKUP($D283,'Afgrødemodel 2'!$AH$10:$AJ$405,3,FALSE),IF(G283=3,VLOOKUP($D283,'Afgrødemodel 3'!$AH$10:$AJ$405,3,FALSE),IF(G283=4,VLOOKUP($D283,'Afgrødemodel 4'!$AH$10:$AJ$405,3,FALSE),0))))</f>
        <v>0</v>
      </c>
      <c r="K283" s="2">
        <f>IF(G283=1,VLOOKUP($D283,'Afgrødemodel 1'!$AQ$10:$AR$405,2,FALSE),IF(G283=2,VLOOKUP($D283,'Afgrødemodel 2'!$AQ$10:$AR$405,2,FALSE),IF(G283=3,VLOOKUP($D283,'Afgrødemodel 3'!$AQ$10:$AR$405,2,FALSE),IF(G283=4,VLOOKUP($D283,'Afgrødemodel 4'!$AQ$10:$AR$405,2,FALSE),0))))</f>
        <v>200</v>
      </c>
      <c r="L283">
        <f>IF('Afgrødemodel 1'!$BB$4=0,300,'Afgrødemodel 1'!$BB$4)</f>
        <v>300</v>
      </c>
      <c r="M283">
        <f>IF(G283=1,MIN('Afgrødemodel 1'!$AW$44,'Afgrødemodel 1'!$AW$48),IF(G283=2,MIN('Afgrødemodel 2'!$AW$44,'Afgrødemodel 2'!$AW$48),IF(G283=3,MIN('Afgrødemodel 3'!$AW$44,'Afgrødemodel 3'!$AW$48),IF(G283=4,MIN('Afgrødemodel 4'!$AW$44,'Afgrødemodel 4'!$AW$48),""))))</f>
        <v>900</v>
      </c>
      <c r="N283" s="13">
        <f t="shared" si="290"/>
        <v>0</v>
      </c>
      <c r="O283" s="5">
        <f t="shared" si="291"/>
        <v>0</v>
      </c>
      <c r="P283" s="13">
        <f t="shared" si="292"/>
        <v>0</v>
      </c>
      <c r="Q283" s="13">
        <f t="shared" si="293"/>
        <v>0</v>
      </c>
      <c r="R283" s="20"/>
      <c r="S283" s="13">
        <f t="shared" si="294"/>
        <v>0</v>
      </c>
      <c r="T283" s="13">
        <f t="shared" si="295"/>
        <v>0</v>
      </c>
      <c r="U283" s="13">
        <f t="shared" si="296"/>
        <v>0</v>
      </c>
      <c r="V283" s="5">
        <f t="shared" si="297"/>
        <v>0</v>
      </c>
      <c r="W283" s="5"/>
      <c r="X283" s="10">
        <f t="shared" si="298"/>
        <v>10</v>
      </c>
      <c r="Y283" s="12">
        <f t="shared" si="299"/>
        <v>8.8212549611095419</v>
      </c>
      <c r="Z283" s="8">
        <f t="shared" si="300"/>
        <v>8.8212549611095419</v>
      </c>
      <c r="AA283" s="13">
        <f t="shared" si="301"/>
        <v>8.2286003215453718</v>
      </c>
      <c r="AB283" s="5">
        <f t="shared" si="302"/>
        <v>8.2286003215453718</v>
      </c>
      <c r="AC283" s="5"/>
      <c r="AD283" s="16">
        <f t="shared" si="303"/>
        <v>0.25</v>
      </c>
      <c r="AE283" s="10">
        <f t="shared" si="304"/>
        <v>0</v>
      </c>
      <c r="AF283">
        <f t="shared" si="305"/>
        <v>0</v>
      </c>
      <c r="AG283" s="13">
        <f t="shared" si="306"/>
        <v>0</v>
      </c>
      <c r="AH283" s="13"/>
      <c r="AI283" s="14">
        <f t="shared" si="307"/>
        <v>42.000000000000007</v>
      </c>
      <c r="AJ283" s="4">
        <f t="shared" si="308"/>
        <v>42.000000000000007</v>
      </c>
      <c r="AK283" s="4">
        <f t="shared" si="309"/>
        <v>45</v>
      </c>
      <c r="AL283" s="15">
        <f t="shared" si="310"/>
        <v>41.506810446719392</v>
      </c>
      <c r="AM283" s="7">
        <f t="shared" si="311"/>
        <v>41.506810446719392</v>
      </c>
      <c r="AN283" s="7">
        <f t="shared" si="312"/>
        <v>41.506810446719392</v>
      </c>
      <c r="AO283" s="15">
        <f t="shared" si="313"/>
        <v>41.506810446719392</v>
      </c>
      <c r="AP283" s="17">
        <f t="shared" si="314"/>
        <v>40.914155807155225</v>
      </c>
      <c r="AQ283" s="15">
        <f t="shared" si="315"/>
        <v>40.706710434798467</v>
      </c>
      <c r="AR283" s="15">
        <f t="shared" si="316"/>
        <v>40.706710434798467</v>
      </c>
      <c r="AS283" s="15"/>
      <c r="AT283" s="12">
        <f t="shared" si="287"/>
        <v>129.00000000000003</v>
      </c>
      <c r="AU283" s="12">
        <f t="shared" si="317"/>
        <v>130.9065843199291</v>
      </c>
      <c r="AV283" s="12">
        <f t="shared" si="318"/>
        <v>130.9065843199291</v>
      </c>
      <c r="AW283" s="12">
        <f t="shared" si="319"/>
        <v>130.03802924085031</v>
      </c>
      <c r="AX283" s="8"/>
      <c r="AY283" s="13">
        <f>INDEX(Klima!$B$1:$E$520,MATCH(Vandbalance!$F283,Klima!$B$1:$B$520,0),MATCH(Vandbalance!$AY$11,Klima!$B$1:$E$1,0))</f>
        <v>0</v>
      </c>
      <c r="AZ283" s="13">
        <f t="shared" si="288"/>
        <v>0</v>
      </c>
      <c r="BA283" s="13">
        <f t="shared" si="320"/>
        <v>0</v>
      </c>
      <c r="BC283" s="16">
        <f>INDEX(Klima!$B$1:$E$520,MATCH(Vandbalance!$F283,Klima!$B$1:$B$520,0),MATCH($BC$11,Klima!$B$1:$E$1,0))</f>
        <v>0.80000001192092896</v>
      </c>
      <c r="BD283" s="16"/>
      <c r="BE283" s="16">
        <f t="shared" si="321"/>
        <v>0.59265463956417008</v>
      </c>
      <c r="BF283" s="16">
        <f t="shared" si="322"/>
        <v>0.20734537235675882</v>
      </c>
      <c r="BG283" s="16">
        <f t="shared" si="323"/>
        <v>0.20734537235675882</v>
      </c>
      <c r="BH283" s="16">
        <f t="shared" si="324"/>
        <v>0</v>
      </c>
      <c r="BI283" s="2"/>
      <c r="BJ283" s="16">
        <f t="shared" si="325"/>
        <v>0.59265463956417008</v>
      </c>
      <c r="BK283" s="5">
        <f t="shared" si="326"/>
        <v>8.9063020143130363</v>
      </c>
      <c r="BL283" s="5">
        <f t="shared" si="327"/>
        <v>8.9063020143130363</v>
      </c>
      <c r="BM283" s="5">
        <f t="shared" si="328"/>
        <v>163.59213980553895</v>
      </c>
      <c r="BN283" s="5">
        <f t="shared" si="329"/>
        <v>8.5047053203493858E-2</v>
      </c>
      <c r="BO283" s="5">
        <f t="shared" si="330"/>
        <v>172.41339476664848</v>
      </c>
      <c r="BP283" s="5">
        <f t="shared" si="331"/>
        <v>8.9063020143130363</v>
      </c>
      <c r="BQ283" s="5"/>
      <c r="BR283" s="16">
        <f t="shared" si="332"/>
        <v>0</v>
      </c>
      <c r="BS283" s="5">
        <f t="shared" si="333"/>
        <v>0</v>
      </c>
      <c r="BT283" s="5"/>
      <c r="BU283" s="13">
        <f t="shared" si="334"/>
        <v>0</v>
      </c>
      <c r="BV283" s="5">
        <f t="shared" si="335"/>
        <v>0</v>
      </c>
      <c r="BW283" s="5"/>
      <c r="BX283" s="13">
        <f t="shared" si="336"/>
        <v>0</v>
      </c>
      <c r="BY283" s="5"/>
      <c r="BZ283" s="16">
        <f t="shared" si="337"/>
        <v>0.20734537235675882</v>
      </c>
      <c r="CA283" s="16"/>
      <c r="CB283" s="29">
        <f t="shared" si="338"/>
        <v>0</v>
      </c>
      <c r="CC283" s="28">
        <f t="shared" si="339"/>
        <v>0</v>
      </c>
      <c r="CD283" s="28"/>
      <c r="CE283" s="16">
        <f t="shared" si="340"/>
        <v>0.20744537235675881</v>
      </c>
      <c r="CF283" s="31">
        <f t="shared" si="341"/>
        <v>40.914155807155225</v>
      </c>
      <c r="CG283" s="20"/>
      <c r="CH283" s="16">
        <f t="shared" si="342"/>
        <v>0.20744537235675881</v>
      </c>
      <c r="CI283" s="2">
        <f t="shared" si="343"/>
        <v>0.20744537235675881</v>
      </c>
      <c r="CJ283" s="5"/>
      <c r="CK283" s="13">
        <f t="shared" si="344"/>
        <v>0.80010001192092894</v>
      </c>
      <c r="CL283" s="13"/>
      <c r="CM283" s="13">
        <f t="shared" si="345"/>
        <v>0</v>
      </c>
      <c r="CN283" s="5">
        <f t="shared" si="346"/>
        <v>0</v>
      </c>
      <c r="CO283" s="5">
        <f t="shared" si="347"/>
        <v>0</v>
      </c>
      <c r="CP283" s="5"/>
      <c r="CQ283" s="13">
        <f t="shared" si="348"/>
        <v>0.86855507907879703</v>
      </c>
      <c r="CR283" s="5">
        <f t="shared" si="349"/>
        <v>1.9065843199290669</v>
      </c>
      <c r="CS283" s="5">
        <f t="shared" si="350"/>
        <v>0.86855507907879703</v>
      </c>
      <c r="CT283" s="5"/>
      <c r="CU283" t="e">
        <f>INDEX(Tilladeligt_underskud,MATCH('Afgrødemodel 1'!$AU$2,Konstanter!$A$75:$A$90,0),MATCH('Afgrødemodel 1'!M279,Konstanter!$B$73:$F$73,0))</f>
        <v>#N/A</v>
      </c>
      <c r="CV283" t="e">
        <f>INDEX(Utilladeligt_underskud,MATCH('Afgrødemodel 1'!$AU$2,Konstanter!$I$75:$I$90,0),MATCH('Afgrødemodel 1'!M279,Konstanter!$J$73:$N$73,0))</f>
        <v>#N/A</v>
      </c>
      <c r="CW283" t="e">
        <f t="shared" si="351"/>
        <v>#N/A</v>
      </c>
      <c r="CX283" t="e">
        <f t="shared" si="352"/>
        <v>#N/A</v>
      </c>
      <c r="CY283" s="8">
        <f t="shared" si="353"/>
        <v>1.2932895652015404</v>
      </c>
      <c r="CZ283" s="8">
        <f t="shared" si="354"/>
        <v>1.2932895652015475</v>
      </c>
      <c r="DA283" s="8">
        <f t="shared" si="355"/>
        <v>0.25526032435126922</v>
      </c>
    </row>
    <row r="284" spans="4:105" x14ac:dyDescent="0.2">
      <c r="D284" s="18">
        <f t="shared" si="356"/>
        <v>43461</v>
      </c>
      <c r="E284" s="18" t="str">
        <f>IF(G284=1,'Ark4'!$C$4,IF(G284=2,'Ark4'!$C$5,IF(G284=3,'Ark4'!$C$6,IF(G284=4,'Ark4'!$C$7,""))))</f>
        <v>Vinterhvede, efterår</v>
      </c>
      <c r="F284" s="8">
        <f t="shared" si="289"/>
        <v>43461</v>
      </c>
      <c r="G284" s="2">
        <f>IF(AND($D284&gt;='Ark4'!$D$4,Vandbalance!$D284&lt;='Ark4'!$E$4),1,IF(AND(Vandbalance!$D284&gt;='Ark4'!$D$5,Vandbalance!$D284&lt;='Ark4'!$E$5),2,IF(AND(Vandbalance!$D284&gt;='Ark4'!$D$6,Vandbalance!$D284&lt;='Ark4'!$E$6),3,IF(AND(Vandbalance!$D284&gt;='Ark4'!$D$7,Vandbalance!$D284&lt;='Ark4'!$E$7),4,""))))</f>
        <v>4</v>
      </c>
      <c r="H284" s="2">
        <f t="shared" si="286"/>
        <v>0.5</v>
      </c>
      <c r="I284" s="2">
        <f>IF(G284=1,VLOOKUP($D284,'Afgrødemodel 1'!$AA$10:$AB$405,2,FALSE),IF(G284=2,VLOOKUP($D284,'Afgrødemodel 2'!$AA$10:$AB$405,2,FALSE),IF(G284=3,VLOOKUP($D284,'Afgrødemodel 3'!$AA$10:$AB$405,2,FALSE),IF(G284=4,VLOOKUP($D284,'Afgrødemodel 4'!$AA$10:$AB$405,2,FALSE),""))))</f>
        <v>0.5</v>
      </c>
      <c r="J284" s="2">
        <f>IF(G284=1,VLOOKUP($D284,'Afgrødemodel 1'!$AH$10:$AJ$405,3,FALSE),IF(G284=2,VLOOKUP($D284,'Afgrødemodel 2'!$AH$10:$AJ$405,3,FALSE),IF(G284=3,VLOOKUP($D284,'Afgrødemodel 3'!$AH$10:$AJ$405,3,FALSE),IF(G284=4,VLOOKUP($D284,'Afgrødemodel 4'!$AH$10:$AJ$405,3,FALSE),0))))</f>
        <v>0</v>
      </c>
      <c r="K284" s="2">
        <f>IF(G284=1,VLOOKUP($D284,'Afgrødemodel 1'!$AQ$10:$AR$405,2,FALSE),IF(G284=2,VLOOKUP($D284,'Afgrødemodel 2'!$AQ$10:$AR$405,2,FALSE),IF(G284=3,VLOOKUP($D284,'Afgrødemodel 3'!$AQ$10:$AR$405,2,FALSE),IF(G284=4,VLOOKUP($D284,'Afgrødemodel 4'!$AQ$10:$AR$405,2,FALSE),0))))</f>
        <v>200</v>
      </c>
      <c r="L284">
        <f>IF('Afgrødemodel 1'!$BB$4=0,300,'Afgrødemodel 1'!$BB$4)</f>
        <v>300</v>
      </c>
      <c r="M284">
        <f>IF(G284=1,MIN('Afgrødemodel 1'!$AW$44,'Afgrødemodel 1'!$AW$48),IF(G284=2,MIN('Afgrødemodel 2'!$AW$44,'Afgrødemodel 2'!$AW$48),IF(G284=3,MIN('Afgrødemodel 3'!$AW$44,'Afgrødemodel 3'!$AW$48),IF(G284=4,MIN('Afgrødemodel 4'!$AW$44,'Afgrødemodel 4'!$AW$48),""))))</f>
        <v>900</v>
      </c>
      <c r="N284" s="13">
        <f t="shared" si="290"/>
        <v>0</v>
      </c>
      <c r="O284" s="5">
        <f t="shared" si="291"/>
        <v>0</v>
      </c>
      <c r="P284" s="13">
        <f t="shared" si="292"/>
        <v>0</v>
      </c>
      <c r="Q284" s="13">
        <f t="shared" si="293"/>
        <v>0</v>
      </c>
      <c r="R284" s="20"/>
      <c r="S284" s="13">
        <f t="shared" si="294"/>
        <v>0</v>
      </c>
      <c r="T284" s="13">
        <f t="shared" si="295"/>
        <v>0</v>
      </c>
      <c r="U284" s="13">
        <f t="shared" si="296"/>
        <v>0</v>
      </c>
      <c r="V284" s="5">
        <f t="shared" si="297"/>
        <v>0</v>
      </c>
      <c r="W284" s="5"/>
      <c r="X284" s="10">
        <f t="shared" si="298"/>
        <v>10</v>
      </c>
      <c r="Y284" s="12">
        <f t="shared" si="299"/>
        <v>8.2286003215453718</v>
      </c>
      <c r="Z284" s="8">
        <f t="shared" si="300"/>
        <v>8.2286003215453718</v>
      </c>
      <c r="AA284" s="13">
        <f t="shared" si="301"/>
        <v>7.4877820331292115</v>
      </c>
      <c r="AB284" s="5">
        <f t="shared" si="302"/>
        <v>7.4877820331292115</v>
      </c>
      <c r="AC284" s="5"/>
      <c r="AD284" s="16">
        <f t="shared" si="303"/>
        <v>0.25</v>
      </c>
      <c r="AE284" s="10">
        <f t="shared" si="304"/>
        <v>0</v>
      </c>
      <c r="AF284">
        <f t="shared" si="305"/>
        <v>0</v>
      </c>
      <c r="AG284" s="13">
        <f t="shared" si="306"/>
        <v>0</v>
      </c>
      <c r="AH284" s="13"/>
      <c r="AI284" s="14">
        <f t="shared" si="307"/>
        <v>42.000000000000007</v>
      </c>
      <c r="AJ284" s="4">
        <f t="shared" si="308"/>
        <v>42.000000000000007</v>
      </c>
      <c r="AK284" s="4">
        <f t="shared" si="309"/>
        <v>45</v>
      </c>
      <c r="AL284" s="15">
        <f t="shared" si="310"/>
        <v>40.706710434798467</v>
      </c>
      <c r="AM284" s="7">
        <f t="shared" si="311"/>
        <v>40.706710434798467</v>
      </c>
      <c r="AN284" s="7">
        <f t="shared" si="312"/>
        <v>40.706710434798467</v>
      </c>
      <c r="AO284" s="15">
        <f t="shared" si="313"/>
        <v>40.706710434798467</v>
      </c>
      <c r="AP284" s="17">
        <f t="shared" si="314"/>
        <v>39.965892146382309</v>
      </c>
      <c r="AQ284" s="15">
        <f t="shared" si="315"/>
        <v>39.706610434798471</v>
      </c>
      <c r="AR284" s="15">
        <f t="shared" si="316"/>
        <v>39.706610434798471</v>
      </c>
      <c r="AS284" s="15"/>
      <c r="AT284" s="12">
        <f t="shared" si="287"/>
        <v>129.00000000000003</v>
      </c>
      <c r="AU284" s="12">
        <f t="shared" si="317"/>
        <v>130.03802924085031</v>
      </c>
      <c r="AV284" s="12">
        <f t="shared" si="318"/>
        <v>130.03802924085028</v>
      </c>
      <c r="AW284" s="12">
        <f t="shared" si="319"/>
        <v>129.56514925335182</v>
      </c>
      <c r="AX284" s="8"/>
      <c r="AY284" s="13">
        <f>INDEX(Klima!$B$1:$E$520,MATCH(Vandbalance!$F284,Klima!$B$1:$B$520,0),MATCH(Vandbalance!$AY$11,Klima!$B$1:$E$1,0))</f>
        <v>0</v>
      </c>
      <c r="AZ284" s="13">
        <f t="shared" si="288"/>
        <v>0</v>
      </c>
      <c r="BA284" s="13">
        <f t="shared" si="320"/>
        <v>0</v>
      </c>
      <c r="BC284" s="16">
        <f>INDEX(Klima!$B$1:$E$520,MATCH(Vandbalance!$F284,Klima!$B$1:$B$520,0),MATCH($BC$11,Klima!$B$1:$E$1,0))</f>
        <v>1</v>
      </c>
      <c r="BD284" s="16"/>
      <c r="BE284" s="16">
        <f t="shared" si="321"/>
        <v>0.74081828841615993</v>
      </c>
      <c r="BF284" s="16">
        <f t="shared" si="322"/>
        <v>0.25918171158384007</v>
      </c>
      <c r="BG284" s="16">
        <f t="shared" si="323"/>
        <v>0.25918171158384007</v>
      </c>
      <c r="BH284" s="16">
        <f t="shared" si="324"/>
        <v>0</v>
      </c>
      <c r="BI284" s="2"/>
      <c r="BJ284" s="16">
        <f t="shared" si="325"/>
        <v>0.74081828841615993</v>
      </c>
      <c r="BK284" s="5">
        <f t="shared" si="326"/>
        <v>8.3342099076824852</v>
      </c>
      <c r="BL284" s="5">
        <f t="shared" si="327"/>
        <v>8.3342099076824852</v>
      </c>
      <c r="BM284" s="5">
        <f t="shared" si="328"/>
        <v>162.51613935410339</v>
      </c>
      <c r="BN284" s="5">
        <f t="shared" si="329"/>
        <v>0.10560958613711313</v>
      </c>
      <c r="BO284" s="5">
        <f t="shared" si="330"/>
        <v>170.74473967564876</v>
      </c>
      <c r="BP284" s="5">
        <f t="shared" si="331"/>
        <v>8.3342099076824852</v>
      </c>
      <c r="BQ284" s="5"/>
      <c r="BR284" s="16">
        <f t="shared" si="332"/>
        <v>0</v>
      </c>
      <c r="BS284" s="5">
        <f t="shared" si="333"/>
        <v>0</v>
      </c>
      <c r="BT284" s="5"/>
      <c r="BU284" s="13">
        <f t="shared" si="334"/>
        <v>0</v>
      </c>
      <c r="BV284" s="5">
        <f t="shared" si="335"/>
        <v>0</v>
      </c>
      <c r="BW284" s="5"/>
      <c r="BX284" s="13">
        <f t="shared" si="336"/>
        <v>0</v>
      </c>
      <c r="BY284" s="5"/>
      <c r="BZ284" s="16">
        <f t="shared" si="337"/>
        <v>0.25918171158384007</v>
      </c>
      <c r="CA284" s="16"/>
      <c r="CB284" s="29">
        <f t="shared" si="338"/>
        <v>0</v>
      </c>
      <c r="CC284" s="28">
        <f t="shared" si="339"/>
        <v>0</v>
      </c>
      <c r="CD284" s="28"/>
      <c r="CE284" s="16">
        <f t="shared" si="340"/>
        <v>0.25928171158384006</v>
      </c>
      <c r="CF284" s="31">
        <f t="shared" si="341"/>
        <v>39.965892146382309</v>
      </c>
      <c r="CG284" s="20"/>
      <c r="CH284" s="16">
        <f t="shared" si="342"/>
        <v>0.25928171158384006</v>
      </c>
      <c r="CI284" s="2">
        <f t="shared" si="343"/>
        <v>0.25928171158384006</v>
      </c>
      <c r="CJ284" s="5"/>
      <c r="CK284" s="13">
        <f t="shared" si="344"/>
        <v>1.0001</v>
      </c>
      <c r="CL284" s="13"/>
      <c r="CM284" s="13">
        <f t="shared" si="345"/>
        <v>0</v>
      </c>
      <c r="CN284" s="5">
        <f t="shared" si="346"/>
        <v>0</v>
      </c>
      <c r="CO284" s="5">
        <f t="shared" si="347"/>
        <v>0</v>
      </c>
      <c r="CP284" s="5"/>
      <c r="CQ284" s="13">
        <f t="shared" si="348"/>
        <v>0.47287998749844706</v>
      </c>
      <c r="CR284" s="5">
        <f t="shared" si="349"/>
        <v>1.0380292408502498</v>
      </c>
      <c r="CS284" s="5">
        <f t="shared" si="350"/>
        <v>0.47287998749844706</v>
      </c>
      <c r="CT284" s="5"/>
      <c r="CU284" t="e">
        <f>INDEX(Tilladeligt_underskud,MATCH('Afgrødemodel 1'!$AU$2,Konstanter!$A$75:$A$90,0),MATCH('Afgrødemodel 1'!M280,Konstanter!$B$73:$F$73,0))</f>
        <v>#N/A</v>
      </c>
      <c r="CV284" t="e">
        <f>INDEX(Utilladeligt_underskud,MATCH('Afgrødemodel 1'!$AU$2,Konstanter!$I$75:$I$90,0),MATCH('Afgrødemodel 1'!M280,Konstanter!$J$73:$N$73,0))</f>
        <v>#N/A</v>
      </c>
      <c r="CW284" t="e">
        <f t="shared" si="351"/>
        <v>#N/A</v>
      </c>
      <c r="CX284" t="e">
        <f t="shared" si="352"/>
        <v>#N/A</v>
      </c>
      <c r="CY284" s="8">
        <f t="shared" si="353"/>
        <v>2.2933895652015366</v>
      </c>
      <c r="CZ284" s="8">
        <f t="shared" si="354"/>
        <v>2.2933895652015224</v>
      </c>
      <c r="DA284" s="8">
        <f t="shared" si="355"/>
        <v>1.7282403118497314</v>
      </c>
    </row>
    <row r="285" spans="4:105" x14ac:dyDescent="0.2">
      <c r="D285" s="18">
        <f t="shared" si="356"/>
        <v>43462</v>
      </c>
      <c r="E285" s="18" t="str">
        <f>IF(G285=1,'Ark4'!$C$4,IF(G285=2,'Ark4'!$C$5,IF(G285=3,'Ark4'!$C$6,IF(G285=4,'Ark4'!$C$7,""))))</f>
        <v>Vinterhvede, efterår</v>
      </c>
      <c r="F285" s="8">
        <f t="shared" si="289"/>
        <v>43462</v>
      </c>
      <c r="G285" s="2">
        <f>IF(AND($D285&gt;='Ark4'!$D$4,Vandbalance!$D285&lt;='Ark4'!$E$4),1,IF(AND(Vandbalance!$D285&gt;='Ark4'!$D$5,Vandbalance!$D285&lt;='Ark4'!$E$5),2,IF(AND(Vandbalance!$D285&gt;='Ark4'!$D$6,Vandbalance!$D285&lt;='Ark4'!$E$6),3,IF(AND(Vandbalance!$D285&gt;='Ark4'!$D$7,Vandbalance!$D285&lt;='Ark4'!$E$7),4,""))))</f>
        <v>4</v>
      </c>
      <c r="H285" s="2">
        <f t="shared" si="286"/>
        <v>0.5</v>
      </c>
      <c r="I285" s="2">
        <f>IF(G285=1,VLOOKUP($D285,'Afgrødemodel 1'!$AA$10:$AB$405,2,FALSE),IF(G285=2,VLOOKUP($D285,'Afgrødemodel 2'!$AA$10:$AB$405,2,FALSE),IF(G285=3,VLOOKUP($D285,'Afgrødemodel 3'!$AA$10:$AB$405,2,FALSE),IF(G285=4,VLOOKUP($D285,'Afgrødemodel 4'!$AA$10:$AB$405,2,FALSE),""))))</f>
        <v>0.5</v>
      </c>
      <c r="J285" s="2">
        <f>IF(G285=1,VLOOKUP($D285,'Afgrødemodel 1'!$AH$10:$AJ$405,3,FALSE),IF(G285=2,VLOOKUP($D285,'Afgrødemodel 2'!$AH$10:$AJ$405,3,FALSE),IF(G285=3,VLOOKUP($D285,'Afgrødemodel 3'!$AH$10:$AJ$405,3,FALSE),IF(G285=4,VLOOKUP($D285,'Afgrødemodel 4'!$AH$10:$AJ$405,3,FALSE),0))))</f>
        <v>0</v>
      </c>
      <c r="K285" s="2">
        <f>IF(G285=1,VLOOKUP($D285,'Afgrødemodel 1'!$AQ$10:$AR$405,2,FALSE),IF(G285=2,VLOOKUP($D285,'Afgrødemodel 2'!$AQ$10:$AR$405,2,FALSE),IF(G285=3,VLOOKUP($D285,'Afgrødemodel 3'!$AQ$10:$AR$405,2,FALSE),IF(G285=4,VLOOKUP($D285,'Afgrødemodel 4'!$AQ$10:$AR$405,2,FALSE),0))))</f>
        <v>200</v>
      </c>
      <c r="L285">
        <f>IF('Afgrødemodel 1'!$BB$4=0,300,'Afgrødemodel 1'!$BB$4)</f>
        <v>300</v>
      </c>
      <c r="M285">
        <f>IF(G285=1,MIN('Afgrødemodel 1'!$AW$44,'Afgrødemodel 1'!$AW$48),IF(G285=2,MIN('Afgrødemodel 2'!$AW$44,'Afgrødemodel 2'!$AW$48),IF(G285=3,MIN('Afgrødemodel 3'!$AW$44,'Afgrødemodel 3'!$AW$48),IF(G285=4,MIN('Afgrødemodel 4'!$AW$44,'Afgrødemodel 4'!$AW$48),""))))</f>
        <v>900</v>
      </c>
      <c r="N285" s="13">
        <f t="shared" si="290"/>
        <v>0</v>
      </c>
      <c r="O285" s="5">
        <f t="shared" si="291"/>
        <v>0</v>
      </c>
      <c r="P285" s="13">
        <f t="shared" si="292"/>
        <v>0</v>
      </c>
      <c r="Q285" s="13">
        <f t="shared" si="293"/>
        <v>0</v>
      </c>
      <c r="R285" s="20"/>
      <c r="S285" s="13">
        <f t="shared" si="294"/>
        <v>0</v>
      </c>
      <c r="T285" s="13">
        <f t="shared" si="295"/>
        <v>0</v>
      </c>
      <c r="U285" s="13">
        <f t="shared" si="296"/>
        <v>0</v>
      </c>
      <c r="V285" s="5">
        <f t="shared" si="297"/>
        <v>0</v>
      </c>
      <c r="W285" s="5"/>
      <c r="X285" s="10">
        <f t="shared" si="298"/>
        <v>10</v>
      </c>
      <c r="Y285" s="12">
        <f t="shared" si="299"/>
        <v>7.8777820331292112</v>
      </c>
      <c r="Z285" s="8">
        <f t="shared" si="300"/>
        <v>7.8777820331292112</v>
      </c>
      <c r="AA285" s="13">
        <f t="shared" si="301"/>
        <v>7.1369637447130509</v>
      </c>
      <c r="AB285" s="5">
        <f t="shared" si="302"/>
        <v>7.1369637447130509</v>
      </c>
      <c r="AC285" s="5"/>
      <c r="AD285" s="16">
        <f t="shared" si="303"/>
        <v>0.25</v>
      </c>
      <c r="AE285" s="10">
        <f t="shared" si="304"/>
        <v>0.25</v>
      </c>
      <c r="AF285">
        <f t="shared" si="305"/>
        <v>0.64</v>
      </c>
      <c r="AG285" s="13">
        <f t="shared" si="306"/>
        <v>0</v>
      </c>
      <c r="AH285" s="13"/>
      <c r="AI285" s="14">
        <f t="shared" si="307"/>
        <v>42.000000000000007</v>
      </c>
      <c r="AJ285" s="4">
        <f t="shared" si="308"/>
        <v>42.000000000000007</v>
      </c>
      <c r="AK285" s="4">
        <f t="shared" si="309"/>
        <v>45</v>
      </c>
      <c r="AL285" s="15">
        <f t="shared" si="310"/>
        <v>39.706610434798471</v>
      </c>
      <c r="AM285" s="7">
        <f t="shared" si="311"/>
        <v>39.706610434798471</v>
      </c>
      <c r="AN285" s="7">
        <f t="shared" si="312"/>
        <v>39.706610434798471</v>
      </c>
      <c r="AO285" s="15">
        <f t="shared" si="313"/>
        <v>40.096610434798471</v>
      </c>
      <c r="AP285" s="17">
        <f t="shared" si="314"/>
        <v>39.355792146382313</v>
      </c>
      <c r="AQ285" s="15">
        <f t="shared" si="315"/>
        <v>39.346510434798475</v>
      </c>
      <c r="AR285" s="15">
        <f t="shared" si="316"/>
        <v>39.346510434798475</v>
      </c>
      <c r="AS285" s="15"/>
      <c r="AT285" s="12">
        <f t="shared" si="287"/>
        <v>129.00000000000003</v>
      </c>
      <c r="AU285" s="12">
        <f t="shared" si="317"/>
        <v>129.56514925335182</v>
      </c>
      <c r="AV285" s="12">
        <f t="shared" si="318"/>
        <v>129.56514925335182</v>
      </c>
      <c r="AW285" s="12">
        <f t="shared" si="319"/>
        <v>129.30769237126933</v>
      </c>
      <c r="AX285" s="8"/>
      <c r="AY285" s="13">
        <f>INDEX(Klima!$B$1:$E$520,MATCH(Vandbalance!$F285,Klima!$B$1:$B$520,0),MATCH(Vandbalance!$AY$11,Klima!$B$1:$E$1,0))</f>
        <v>0.64</v>
      </c>
      <c r="AZ285" s="13">
        <f t="shared" si="288"/>
        <v>-0.64</v>
      </c>
      <c r="BA285" s="13">
        <f t="shared" si="320"/>
        <v>0.39</v>
      </c>
      <c r="BC285" s="16">
        <f>INDEX(Klima!$B$1:$E$520,MATCH(Vandbalance!$F285,Klima!$B$1:$B$520,0),MATCH($BC$11,Klima!$B$1:$E$1,0))</f>
        <v>1</v>
      </c>
      <c r="BD285" s="16"/>
      <c r="BE285" s="16">
        <f t="shared" si="321"/>
        <v>0.74081828841615993</v>
      </c>
      <c r="BF285" s="16">
        <f t="shared" si="322"/>
        <v>0.25918171158384007</v>
      </c>
      <c r="BG285" s="16">
        <f t="shared" si="323"/>
        <v>0.25918171158384007</v>
      </c>
      <c r="BH285" s="16">
        <f t="shared" si="324"/>
        <v>0</v>
      </c>
      <c r="BI285" s="2"/>
      <c r="BJ285" s="16">
        <f t="shared" si="325"/>
        <v>0.74081828841615993</v>
      </c>
      <c r="BK285" s="5">
        <f t="shared" si="326"/>
        <v>7.9829158308656591</v>
      </c>
      <c r="BL285" s="5">
        <f t="shared" si="327"/>
        <v>7.9829158308656591</v>
      </c>
      <c r="BM285" s="5">
        <f t="shared" si="328"/>
        <v>161.78397765502106</v>
      </c>
      <c r="BN285" s="5">
        <f t="shared" si="329"/>
        <v>0.1051337977364482</v>
      </c>
      <c r="BO285" s="5">
        <f t="shared" si="330"/>
        <v>169.66175968815028</v>
      </c>
      <c r="BP285" s="5">
        <f t="shared" si="331"/>
        <v>7.9829158308656591</v>
      </c>
      <c r="BQ285" s="5"/>
      <c r="BR285" s="16">
        <f t="shared" si="332"/>
        <v>0.25</v>
      </c>
      <c r="BS285" s="5">
        <f t="shared" si="333"/>
        <v>0.25</v>
      </c>
      <c r="BT285" s="5"/>
      <c r="BU285" s="13">
        <f t="shared" si="334"/>
        <v>0</v>
      </c>
      <c r="BV285" s="5">
        <f t="shared" si="335"/>
        <v>0</v>
      </c>
      <c r="BW285" s="5"/>
      <c r="BX285" s="13">
        <f t="shared" si="336"/>
        <v>0.25</v>
      </c>
      <c r="BY285" s="5"/>
      <c r="BZ285" s="16">
        <f t="shared" si="337"/>
        <v>9.1817115838400687E-3</v>
      </c>
      <c r="CA285" s="16"/>
      <c r="CB285" s="29">
        <f t="shared" si="338"/>
        <v>0</v>
      </c>
      <c r="CC285" s="28">
        <f t="shared" si="339"/>
        <v>0</v>
      </c>
      <c r="CD285" s="28"/>
      <c r="CE285" s="16">
        <f t="shared" si="340"/>
        <v>9.2817115838400681E-3</v>
      </c>
      <c r="CF285" s="31">
        <f t="shared" si="341"/>
        <v>39.355792146382313</v>
      </c>
      <c r="CG285" s="20"/>
      <c r="CH285" s="16">
        <f t="shared" si="342"/>
        <v>9.2817115838400681E-3</v>
      </c>
      <c r="CI285" s="2">
        <f t="shared" si="343"/>
        <v>9.2817115838400681E-3</v>
      </c>
      <c r="CJ285" s="5"/>
      <c r="CK285" s="13">
        <f t="shared" si="344"/>
        <v>1.0001</v>
      </c>
      <c r="CL285" s="13"/>
      <c r="CM285" s="13">
        <f t="shared" si="345"/>
        <v>0</v>
      </c>
      <c r="CN285" s="5">
        <f t="shared" si="346"/>
        <v>0</v>
      </c>
      <c r="CO285" s="5">
        <f t="shared" si="347"/>
        <v>0</v>
      </c>
      <c r="CP285" s="5"/>
      <c r="CQ285" s="13">
        <f t="shared" si="348"/>
        <v>0.25745688208248252</v>
      </c>
      <c r="CR285" s="5">
        <f t="shared" si="349"/>
        <v>0.565149253351791</v>
      </c>
      <c r="CS285" s="5">
        <f t="shared" si="350"/>
        <v>0.25745688208248252</v>
      </c>
      <c r="CT285" s="5"/>
      <c r="CU285" t="e">
        <f>INDEX(Tilladeligt_underskud,MATCH('Afgrødemodel 1'!$AU$2,Konstanter!$A$75:$A$90,0),MATCH('Afgrødemodel 1'!M281,Konstanter!$B$73:$F$73,0))</f>
        <v>#N/A</v>
      </c>
      <c r="CV285" t="e">
        <f>INDEX(Utilladeligt_underskud,MATCH('Afgrødemodel 1'!$AU$2,Konstanter!$I$75:$I$90,0),MATCH('Afgrødemodel 1'!M281,Konstanter!$J$73:$N$73,0))</f>
        <v>#N/A</v>
      </c>
      <c r="CW285" t="e">
        <f t="shared" si="351"/>
        <v>#N/A</v>
      </c>
      <c r="CX285" t="e">
        <f t="shared" si="352"/>
        <v>#N/A</v>
      </c>
      <c r="CY285" s="8">
        <f t="shared" si="353"/>
        <v>2.6534895652015322</v>
      </c>
      <c r="CZ285" s="8">
        <f t="shared" si="354"/>
        <v>2.6534895652015109</v>
      </c>
      <c r="DA285" s="8">
        <f t="shared" si="355"/>
        <v>2.3457971939322135</v>
      </c>
    </row>
    <row r="286" spans="4:105" x14ac:dyDescent="0.2">
      <c r="D286" s="18">
        <f t="shared" si="356"/>
        <v>43463</v>
      </c>
      <c r="E286" s="18" t="str">
        <f>IF(G286=1,'Ark4'!$C$4,IF(G286=2,'Ark4'!$C$5,IF(G286=3,'Ark4'!$C$6,IF(G286=4,'Ark4'!$C$7,""))))</f>
        <v>Vinterhvede, efterår</v>
      </c>
      <c r="F286" s="8">
        <f t="shared" si="289"/>
        <v>43463</v>
      </c>
      <c r="G286" s="2">
        <f>IF(AND($D286&gt;='Ark4'!$D$4,Vandbalance!$D286&lt;='Ark4'!$E$4),1,IF(AND(Vandbalance!$D286&gt;='Ark4'!$D$5,Vandbalance!$D286&lt;='Ark4'!$E$5),2,IF(AND(Vandbalance!$D286&gt;='Ark4'!$D$6,Vandbalance!$D286&lt;='Ark4'!$E$6),3,IF(AND(Vandbalance!$D286&gt;='Ark4'!$D$7,Vandbalance!$D286&lt;='Ark4'!$E$7),4,""))))</f>
        <v>4</v>
      </c>
      <c r="H286" s="2">
        <f t="shared" si="286"/>
        <v>0.5</v>
      </c>
      <c r="I286" s="2">
        <f>IF(G286=1,VLOOKUP($D286,'Afgrødemodel 1'!$AA$10:$AB$405,2,FALSE),IF(G286=2,VLOOKUP($D286,'Afgrødemodel 2'!$AA$10:$AB$405,2,FALSE),IF(G286=3,VLOOKUP($D286,'Afgrødemodel 3'!$AA$10:$AB$405,2,FALSE),IF(G286=4,VLOOKUP($D286,'Afgrødemodel 4'!$AA$10:$AB$405,2,FALSE),""))))</f>
        <v>0.5</v>
      </c>
      <c r="J286" s="2">
        <f>IF(G286=1,VLOOKUP($D286,'Afgrødemodel 1'!$AH$10:$AJ$405,3,FALSE),IF(G286=2,VLOOKUP($D286,'Afgrødemodel 2'!$AH$10:$AJ$405,3,FALSE),IF(G286=3,VLOOKUP($D286,'Afgrødemodel 3'!$AH$10:$AJ$405,3,FALSE),IF(G286=4,VLOOKUP($D286,'Afgrødemodel 4'!$AH$10:$AJ$405,3,FALSE),0))))</f>
        <v>0</v>
      </c>
      <c r="K286" s="2">
        <f>IF(G286=1,VLOOKUP($D286,'Afgrødemodel 1'!$AQ$10:$AR$405,2,FALSE),IF(G286=2,VLOOKUP($D286,'Afgrødemodel 2'!$AQ$10:$AR$405,2,FALSE),IF(G286=3,VLOOKUP($D286,'Afgrødemodel 3'!$AQ$10:$AR$405,2,FALSE),IF(G286=4,VLOOKUP($D286,'Afgrødemodel 4'!$AQ$10:$AR$405,2,FALSE),0))))</f>
        <v>200</v>
      </c>
      <c r="L286">
        <f>IF('Afgrødemodel 1'!$BB$4=0,300,'Afgrødemodel 1'!$BB$4)</f>
        <v>300</v>
      </c>
      <c r="M286">
        <f>IF(G286=1,MIN('Afgrødemodel 1'!$AW$44,'Afgrødemodel 1'!$AW$48),IF(G286=2,MIN('Afgrødemodel 2'!$AW$44,'Afgrødemodel 2'!$AW$48),IF(G286=3,MIN('Afgrødemodel 3'!$AW$44,'Afgrødemodel 3'!$AW$48),IF(G286=4,MIN('Afgrødemodel 4'!$AW$44,'Afgrødemodel 4'!$AW$48),""))))</f>
        <v>900</v>
      </c>
      <c r="N286" s="13">
        <f t="shared" si="290"/>
        <v>0</v>
      </c>
      <c r="O286" s="5">
        <f t="shared" si="291"/>
        <v>5.4610180185756434</v>
      </c>
      <c r="P286" s="13">
        <f t="shared" si="292"/>
        <v>5.4610180185756434</v>
      </c>
      <c r="Q286" s="13">
        <f t="shared" si="293"/>
        <v>0</v>
      </c>
      <c r="R286" s="20"/>
      <c r="S286" s="13">
        <f t="shared" si="294"/>
        <v>0</v>
      </c>
      <c r="T286" s="13">
        <f t="shared" si="295"/>
        <v>5.4610180185756434</v>
      </c>
      <c r="U286" s="13">
        <f t="shared" si="296"/>
        <v>0</v>
      </c>
      <c r="V286" s="5">
        <f t="shared" si="297"/>
        <v>5.3998999523162894</v>
      </c>
      <c r="W286" s="5"/>
      <c r="X286" s="10">
        <f t="shared" si="298"/>
        <v>10</v>
      </c>
      <c r="Y286" s="12">
        <f t="shared" si="299"/>
        <v>10</v>
      </c>
      <c r="Z286" s="8">
        <f t="shared" si="300"/>
        <v>13.486963744713051</v>
      </c>
      <c r="AA286" s="13">
        <f t="shared" si="301"/>
        <v>9.1110180185756438</v>
      </c>
      <c r="AB286" s="5">
        <f t="shared" si="302"/>
        <v>9.1110180185756438</v>
      </c>
      <c r="AC286" s="5"/>
      <c r="AD286" s="16">
        <f t="shared" si="303"/>
        <v>0.25</v>
      </c>
      <c r="AE286" s="10">
        <f t="shared" si="304"/>
        <v>0.25</v>
      </c>
      <c r="AF286">
        <f t="shared" si="305"/>
        <v>6.6</v>
      </c>
      <c r="AG286" s="13">
        <f t="shared" si="306"/>
        <v>0</v>
      </c>
      <c r="AH286" s="13"/>
      <c r="AI286" s="14">
        <f t="shared" si="307"/>
        <v>42.000000000000007</v>
      </c>
      <c r="AJ286" s="4">
        <f t="shared" si="308"/>
        <v>42.000000000000007</v>
      </c>
      <c r="AK286" s="4">
        <f t="shared" si="309"/>
        <v>45</v>
      </c>
      <c r="AL286" s="15">
        <f t="shared" si="310"/>
        <v>39.346510434798475</v>
      </c>
      <c r="AM286" s="7">
        <f t="shared" si="311"/>
        <v>39.346510434798475</v>
      </c>
      <c r="AN286" s="7">
        <f t="shared" si="312"/>
        <v>39.346510434798475</v>
      </c>
      <c r="AO286" s="15">
        <f t="shared" si="313"/>
        <v>45.696510434798476</v>
      </c>
      <c r="AP286" s="17">
        <f t="shared" si="314"/>
        <v>44.807528453374118</v>
      </c>
      <c r="AQ286" s="15">
        <f t="shared" si="315"/>
        <v>44.746410387114764</v>
      </c>
      <c r="AR286" s="15">
        <f t="shared" si="316"/>
        <v>42.427219393551191</v>
      </c>
      <c r="AS286" s="15"/>
      <c r="AT286" s="12">
        <f t="shared" si="287"/>
        <v>129.00000000000003</v>
      </c>
      <c r="AU286" s="12">
        <f t="shared" si="317"/>
        <v>129.30769237126933</v>
      </c>
      <c r="AV286" s="12">
        <f t="shared" si="318"/>
        <v>129.30769237126933</v>
      </c>
      <c r="AW286" s="12">
        <f t="shared" si="319"/>
        <v>130.43019205418682</v>
      </c>
      <c r="AX286" s="8"/>
      <c r="AY286" s="13">
        <f>INDEX(Klima!$B$1:$E$520,MATCH(Vandbalance!$F286,Klima!$B$1:$B$520,0),MATCH(Vandbalance!$AY$11,Klima!$B$1:$E$1,0))</f>
        <v>6.6</v>
      </c>
      <c r="AZ286" s="13">
        <f t="shared" si="288"/>
        <v>-6.6</v>
      </c>
      <c r="BA286" s="13">
        <f t="shared" si="320"/>
        <v>6.35</v>
      </c>
      <c r="BC286" s="16">
        <f>INDEX(Klima!$B$1:$E$520,MATCH(Vandbalance!$F286,Klima!$B$1:$B$520,0),MATCH($BC$11,Klima!$B$1:$E$1,0))</f>
        <v>1.20000004768371</v>
      </c>
      <c r="BD286" s="16"/>
      <c r="BE286" s="16">
        <f t="shared" si="321"/>
        <v>0.88898198142435636</v>
      </c>
      <c r="BF286" s="16">
        <f t="shared" si="322"/>
        <v>0.31101806625935369</v>
      </c>
      <c r="BG286" s="16">
        <f t="shared" si="323"/>
        <v>0.31101806625935369</v>
      </c>
      <c r="BH286" s="16">
        <f t="shared" si="324"/>
        <v>0</v>
      </c>
      <c r="BI286" s="2"/>
      <c r="BJ286" s="16">
        <f t="shared" si="325"/>
        <v>0.88898198142435636</v>
      </c>
      <c r="BK286" s="5">
        <f t="shared" si="326"/>
        <v>10.12867172206481</v>
      </c>
      <c r="BL286" s="5">
        <f t="shared" si="327"/>
        <v>10.12867172206481</v>
      </c>
      <c r="BM286" s="5">
        <f t="shared" si="328"/>
        <v>165.00420280606781</v>
      </c>
      <c r="BN286" s="5">
        <f t="shared" si="329"/>
        <v>0.12867172206481095</v>
      </c>
      <c r="BO286" s="5">
        <f t="shared" si="330"/>
        <v>175.00420280606781</v>
      </c>
      <c r="BP286" s="5">
        <f t="shared" si="331"/>
        <v>10.12867172206481</v>
      </c>
      <c r="BQ286" s="5"/>
      <c r="BR286" s="16">
        <f t="shared" si="332"/>
        <v>0.25</v>
      </c>
      <c r="BS286" s="5">
        <f t="shared" si="333"/>
        <v>0.25</v>
      </c>
      <c r="BT286" s="5"/>
      <c r="BU286" s="13">
        <f t="shared" si="334"/>
        <v>0</v>
      </c>
      <c r="BV286" s="5">
        <f t="shared" si="335"/>
        <v>0</v>
      </c>
      <c r="BW286" s="5"/>
      <c r="BX286" s="13">
        <f t="shared" si="336"/>
        <v>0.25</v>
      </c>
      <c r="BY286" s="5"/>
      <c r="BZ286" s="16">
        <f t="shared" si="337"/>
        <v>6.1018066259353687E-2</v>
      </c>
      <c r="CA286" s="16"/>
      <c r="CB286" s="29">
        <f t="shared" si="338"/>
        <v>6.1018066259353687E-2</v>
      </c>
      <c r="CC286" s="28">
        <f t="shared" si="339"/>
        <v>5.4610180185756434</v>
      </c>
      <c r="CD286" s="28"/>
      <c r="CE286" s="16">
        <f t="shared" si="340"/>
        <v>6.111806625935369E-2</v>
      </c>
      <c r="CF286" s="31">
        <f t="shared" si="341"/>
        <v>42.000000000000007</v>
      </c>
      <c r="CG286" s="20"/>
      <c r="CH286" s="16">
        <f t="shared" si="342"/>
        <v>6.111806625935369E-2</v>
      </c>
      <c r="CI286" s="2">
        <f t="shared" si="343"/>
        <v>6.111806625935369E-2</v>
      </c>
      <c r="CJ286" s="5"/>
      <c r="CK286" s="13">
        <f t="shared" si="344"/>
        <v>1.20010004768371</v>
      </c>
      <c r="CL286" s="13"/>
      <c r="CM286" s="13">
        <f t="shared" si="345"/>
        <v>2.3191909935635726</v>
      </c>
      <c r="CN286" s="5">
        <f t="shared" si="346"/>
        <v>2.7464103871147572</v>
      </c>
      <c r="CO286" s="5">
        <f t="shared" si="347"/>
        <v>2.3191909935635726</v>
      </c>
      <c r="CP286" s="5"/>
      <c r="CQ286" s="13">
        <f t="shared" si="348"/>
        <v>1.1966913106460888</v>
      </c>
      <c r="CR286" s="5">
        <f t="shared" si="349"/>
        <v>2.626883364832878</v>
      </c>
      <c r="CS286" s="5">
        <f t="shared" si="350"/>
        <v>1.1966913106460888</v>
      </c>
      <c r="CT286" s="5"/>
      <c r="CU286" t="e">
        <f>INDEX(Tilladeligt_underskud,MATCH('Afgrødemodel 1'!$AU$2,Konstanter!$A$75:$A$90,0),MATCH('Afgrødemodel 1'!M282,Konstanter!$B$73:$F$73,0))</f>
        <v>#N/A</v>
      </c>
      <c r="CV286" t="e">
        <f>INDEX(Utilladeligt_underskud,MATCH('Afgrødemodel 1'!$AU$2,Konstanter!$I$75:$I$90,0),MATCH('Afgrødemodel 1'!M282,Konstanter!$J$73:$N$73,0))</f>
        <v>#N/A</v>
      </c>
      <c r="CW286" t="e">
        <f t="shared" si="351"/>
        <v>#N/A</v>
      </c>
      <c r="CX286" t="e">
        <f t="shared" si="352"/>
        <v>#N/A</v>
      </c>
      <c r="CY286" s="8">
        <f t="shared" si="353"/>
        <v>-0.42721939355118366</v>
      </c>
      <c r="CZ286" s="8">
        <f t="shared" si="354"/>
        <v>0</v>
      </c>
      <c r="DA286" s="8">
        <f t="shared" si="355"/>
        <v>-1.8574114477379737</v>
      </c>
    </row>
    <row r="287" spans="4:105" x14ac:dyDescent="0.2">
      <c r="D287" s="18">
        <f t="shared" si="356"/>
        <v>43464</v>
      </c>
      <c r="E287" s="18" t="str">
        <f>IF(G287=1,'Ark4'!$C$4,IF(G287=2,'Ark4'!$C$5,IF(G287=3,'Ark4'!$C$6,IF(G287=4,'Ark4'!$C$7,""))))</f>
        <v>Vinterhvede, efterår</v>
      </c>
      <c r="F287" s="8">
        <f t="shared" si="289"/>
        <v>43464</v>
      </c>
      <c r="G287" s="2">
        <f>IF(AND($D287&gt;='Ark4'!$D$4,Vandbalance!$D287&lt;='Ark4'!$E$4),1,IF(AND(Vandbalance!$D287&gt;='Ark4'!$D$5,Vandbalance!$D287&lt;='Ark4'!$E$5),2,IF(AND(Vandbalance!$D287&gt;='Ark4'!$D$6,Vandbalance!$D287&lt;='Ark4'!$E$6),3,IF(AND(Vandbalance!$D287&gt;='Ark4'!$D$7,Vandbalance!$D287&lt;='Ark4'!$E$7),4,""))))</f>
        <v>4</v>
      </c>
      <c r="H287" s="2">
        <f t="shared" si="286"/>
        <v>0.5</v>
      </c>
      <c r="I287" s="2">
        <f>IF(G287=1,VLOOKUP($D287,'Afgrødemodel 1'!$AA$10:$AB$405,2,FALSE),IF(G287=2,VLOOKUP($D287,'Afgrødemodel 2'!$AA$10:$AB$405,2,FALSE),IF(G287=3,VLOOKUP($D287,'Afgrødemodel 3'!$AA$10:$AB$405,2,FALSE),IF(G287=4,VLOOKUP($D287,'Afgrødemodel 4'!$AA$10:$AB$405,2,FALSE),""))))</f>
        <v>0.5</v>
      </c>
      <c r="J287" s="2">
        <f>IF(G287=1,VLOOKUP($D287,'Afgrødemodel 1'!$AH$10:$AJ$405,3,FALSE),IF(G287=2,VLOOKUP($D287,'Afgrødemodel 2'!$AH$10:$AJ$405,3,FALSE),IF(G287=3,VLOOKUP($D287,'Afgrødemodel 3'!$AH$10:$AJ$405,3,FALSE),IF(G287=4,VLOOKUP($D287,'Afgrødemodel 4'!$AH$10:$AJ$405,3,FALSE),0))))</f>
        <v>0</v>
      </c>
      <c r="K287" s="2">
        <f>IF(G287=1,VLOOKUP($D287,'Afgrødemodel 1'!$AQ$10:$AR$405,2,FALSE),IF(G287=2,VLOOKUP($D287,'Afgrødemodel 2'!$AQ$10:$AR$405,2,FALSE),IF(G287=3,VLOOKUP($D287,'Afgrødemodel 3'!$AQ$10:$AR$405,2,FALSE),IF(G287=4,VLOOKUP($D287,'Afgrødemodel 4'!$AQ$10:$AR$405,2,FALSE),0))))</f>
        <v>200</v>
      </c>
      <c r="L287">
        <f>IF('Afgrødemodel 1'!$BB$4=0,300,'Afgrødemodel 1'!$BB$4)</f>
        <v>300</v>
      </c>
      <c r="M287">
        <f>IF(G287=1,MIN('Afgrødemodel 1'!$AW$44,'Afgrødemodel 1'!$AW$48),IF(G287=2,MIN('Afgrødemodel 2'!$AW$44,'Afgrødemodel 2'!$AW$48),IF(G287=3,MIN('Afgrødemodel 3'!$AW$44,'Afgrødemodel 3'!$AW$48),IF(G287=4,MIN('Afgrødemodel 4'!$AW$44,'Afgrødemodel 4'!$AW$48),""))))</f>
        <v>900</v>
      </c>
      <c r="N287" s="13">
        <f t="shared" si="290"/>
        <v>0</v>
      </c>
      <c r="O287" s="5">
        <f t="shared" si="291"/>
        <v>0</v>
      </c>
      <c r="P287" s="13">
        <f t="shared" si="292"/>
        <v>0</v>
      </c>
      <c r="Q287" s="13">
        <f t="shared" si="293"/>
        <v>0</v>
      </c>
      <c r="R287" s="20"/>
      <c r="S287" s="13">
        <f t="shared" si="294"/>
        <v>0</v>
      </c>
      <c r="T287" s="13">
        <f t="shared" si="295"/>
        <v>0</v>
      </c>
      <c r="U287" s="13">
        <f t="shared" si="296"/>
        <v>0</v>
      </c>
      <c r="V287" s="5">
        <f t="shared" si="297"/>
        <v>0</v>
      </c>
      <c r="W287" s="5"/>
      <c r="X287" s="10">
        <f t="shared" si="298"/>
        <v>10</v>
      </c>
      <c r="Y287" s="12">
        <f t="shared" si="299"/>
        <v>9.1110180185756438</v>
      </c>
      <c r="Z287" s="8">
        <f t="shared" si="300"/>
        <v>9.1110180185756438</v>
      </c>
      <c r="AA287" s="13">
        <f t="shared" si="301"/>
        <v>8.1479542789596078</v>
      </c>
      <c r="AB287" s="5">
        <f t="shared" si="302"/>
        <v>8.1479542789596078</v>
      </c>
      <c r="AC287" s="5"/>
      <c r="AD287" s="16">
        <f t="shared" si="303"/>
        <v>0.25</v>
      </c>
      <c r="AE287" s="10">
        <f t="shared" si="304"/>
        <v>0.18</v>
      </c>
      <c r="AF287">
        <f t="shared" si="305"/>
        <v>0.18</v>
      </c>
      <c r="AG287" s="13">
        <f t="shared" si="306"/>
        <v>0</v>
      </c>
      <c r="AH287" s="13"/>
      <c r="AI287" s="14">
        <f t="shared" si="307"/>
        <v>42.000000000000007</v>
      </c>
      <c r="AJ287" s="4">
        <f t="shared" si="308"/>
        <v>42.000000000000007</v>
      </c>
      <c r="AK287" s="4">
        <f t="shared" si="309"/>
        <v>45</v>
      </c>
      <c r="AL287" s="15">
        <f t="shared" si="310"/>
        <v>42.427219393551191</v>
      </c>
      <c r="AM287" s="7">
        <f t="shared" si="311"/>
        <v>42.427219393551191</v>
      </c>
      <c r="AN287" s="7">
        <f t="shared" si="312"/>
        <v>42.427219393551191</v>
      </c>
      <c r="AO287" s="15">
        <f t="shared" si="313"/>
        <v>42.427219393551191</v>
      </c>
      <c r="AP287" s="17">
        <f t="shared" si="314"/>
        <v>41.464155653935151</v>
      </c>
      <c r="AQ287" s="15">
        <f t="shared" si="315"/>
        <v>41.30711944123491</v>
      </c>
      <c r="AR287" s="15">
        <f t="shared" si="316"/>
        <v>41.30711944123491</v>
      </c>
      <c r="AS287" s="15"/>
      <c r="AT287" s="12">
        <f t="shared" si="287"/>
        <v>129.00000000000003</v>
      </c>
      <c r="AU287" s="12">
        <f t="shared" si="317"/>
        <v>130.43019205418682</v>
      </c>
      <c r="AV287" s="12">
        <f t="shared" si="318"/>
        <v>130.43019205418682</v>
      </c>
      <c r="AW287" s="12">
        <f t="shared" si="319"/>
        <v>129.7786601183906</v>
      </c>
      <c r="AX287" s="8"/>
      <c r="AY287" s="13">
        <f>INDEX(Klima!$B$1:$E$520,MATCH(Vandbalance!$F287,Klima!$B$1:$B$520,0),MATCH(Vandbalance!$AY$11,Klima!$B$1:$E$1,0))</f>
        <v>0.18</v>
      </c>
      <c r="AZ287" s="13">
        <f t="shared" si="288"/>
        <v>-0.18</v>
      </c>
      <c r="BA287" s="13">
        <f t="shared" si="320"/>
        <v>0</v>
      </c>
      <c r="BC287" s="16">
        <f>INDEX(Klima!$B$1:$E$520,MATCH(Vandbalance!$F287,Klima!$B$1:$B$520,0),MATCH($BC$11,Klima!$B$1:$E$1,0))</f>
        <v>1.29999995231628</v>
      </c>
      <c r="BD287" s="16"/>
      <c r="BE287" s="16">
        <f t="shared" si="321"/>
        <v>0.96306373961603609</v>
      </c>
      <c r="BF287" s="16">
        <f t="shared" si="322"/>
        <v>0.33693621270024393</v>
      </c>
      <c r="BG287" s="16">
        <f t="shared" si="323"/>
        <v>0.33693621270024393</v>
      </c>
      <c r="BH287" s="16">
        <f t="shared" si="324"/>
        <v>0</v>
      </c>
      <c r="BI287" s="2"/>
      <c r="BJ287" s="16">
        <f t="shared" si="325"/>
        <v>0.96306373961603609</v>
      </c>
      <c r="BK287" s="5">
        <f t="shared" si="326"/>
        <v>9.2493497852462827</v>
      </c>
      <c r="BL287" s="5">
        <f t="shared" si="327"/>
        <v>9.2493497852462827</v>
      </c>
      <c r="BM287" s="5">
        <f t="shared" si="328"/>
        <v>163.74639342916237</v>
      </c>
      <c r="BN287" s="5">
        <f t="shared" si="329"/>
        <v>0.13833176667063843</v>
      </c>
      <c r="BO287" s="5">
        <f t="shared" si="330"/>
        <v>172.857411447738</v>
      </c>
      <c r="BP287" s="5">
        <f t="shared" si="331"/>
        <v>9.2493497852462827</v>
      </c>
      <c r="BQ287" s="5"/>
      <c r="BR287" s="16">
        <f t="shared" si="332"/>
        <v>0.18</v>
      </c>
      <c r="BS287" s="5">
        <f t="shared" si="333"/>
        <v>0.18</v>
      </c>
      <c r="BT287" s="5"/>
      <c r="BU287" s="13">
        <f t="shared" si="334"/>
        <v>0</v>
      </c>
      <c r="BV287" s="5">
        <f t="shared" si="335"/>
        <v>0</v>
      </c>
      <c r="BW287" s="5"/>
      <c r="BX287" s="13">
        <f t="shared" si="336"/>
        <v>0.18</v>
      </c>
      <c r="BY287" s="5"/>
      <c r="BZ287" s="16">
        <f t="shared" si="337"/>
        <v>0.15693621270024394</v>
      </c>
      <c r="CA287" s="16"/>
      <c r="CB287" s="29">
        <f t="shared" si="338"/>
        <v>0</v>
      </c>
      <c r="CC287" s="28">
        <f t="shared" si="339"/>
        <v>0</v>
      </c>
      <c r="CD287" s="28"/>
      <c r="CE287" s="16">
        <f t="shared" si="340"/>
        <v>0.15703621270024393</v>
      </c>
      <c r="CF287" s="31">
        <f t="shared" si="341"/>
        <v>41.464155653935151</v>
      </c>
      <c r="CG287" s="20"/>
      <c r="CH287" s="16">
        <f t="shared" si="342"/>
        <v>0.15703621270024393</v>
      </c>
      <c r="CI287" s="2">
        <f t="shared" si="343"/>
        <v>0.15703621270024393</v>
      </c>
      <c r="CJ287" s="5"/>
      <c r="CK287" s="13">
        <f t="shared" si="344"/>
        <v>1.3000999523162799</v>
      </c>
      <c r="CL287" s="13"/>
      <c r="CM287" s="13">
        <f t="shared" si="345"/>
        <v>0</v>
      </c>
      <c r="CN287" s="5">
        <f t="shared" si="346"/>
        <v>0</v>
      </c>
      <c r="CO287" s="5">
        <f t="shared" si="347"/>
        <v>0</v>
      </c>
      <c r="CP287" s="5"/>
      <c r="CQ287" s="13">
        <f t="shared" si="348"/>
        <v>0.65153193579620428</v>
      </c>
      <c r="CR287" s="5">
        <f t="shared" si="349"/>
        <v>1.4301920541867901</v>
      </c>
      <c r="CS287" s="5">
        <f t="shared" si="350"/>
        <v>0.65153193579620428</v>
      </c>
      <c r="CT287" s="5"/>
      <c r="CU287" t="e">
        <f>INDEX(Tilladeligt_underskud,MATCH('Afgrødemodel 1'!$AU$2,Konstanter!$A$75:$A$90,0),MATCH('Afgrødemodel 1'!M283,Konstanter!$B$73:$F$73,0))</f>
        <v>#N/A</v>
      </c>
      <c r="CV287" t="e">
        <f>INDEX(Utilladeligt_underskud,MATCH('Afgrødemodel 1'!$AU$2,Konstanter!$I$75:$I$90,0),MATCH('Afgrødemodel 1'!M283,Konstanter!$J$73:$N$73,0))</f>
        <v>#N/A</v>
      </c>
      <c r="CW287" t="e">
        <f t="shared" si="351"/>
        <v>#N/A</v>
      </c>
      <c r="CX287" t="e">
        <f t="shared" si="352"/>
        <v>#N/A</v>
      </c>
      <c r="CY287" s="8">
        <f t="shared" si="353"/>
        <v>0.69288055876509702</v>
      </c>
      <c r="CZ287" s="8">
        <f t="shared" si="354"/>
        <v>0.69288055876509702</v>
      </c>
      <c r="DA287" s="8">
        <f t="shared" si="355"/>
        <v>-8.5779559625478896E-2</v>
      </c>
    </row>
    <row r="288" spans="4:105" x14ac:dyDescent="0.2">
      <c r="D288" s="18">
        <f t="shared" si="356"/>
        <v>43465</v>
      </c>
      <c r="E288" s="18" t="str">
        <f>IF(G288=1,'Ark4'!$C$4,IF(G288=2,'Ark4'!$C$5,IF(G288=3,'Ark4'!$C$6,IF(G288=4,'Ark4'!$C$7,""))))</f>
        <v>Vinterhvede, efterår</v>
      </c>
      <c r="F288" s="8">
        <f t="shared" si="289"/>
        <v>43465</v>
      </c>
      <c r="G288" s="2">
        <f>IF(AND($D288&gt;='Ark4'!$D$4,Vandbalance!$D288&lt;='Ark4'!$E$4),1,IF(AND(Vandbalance!$D288&gt;='Ark4'!$D$5,Vandbalance!$D288&lt;='Ark4'!$E$5),2,IF(AND(Vandbalance!$D288&gt;='Ark4'!$D$6,Vandbalance!$D288&lt;='Ark4'!$E$6),3,IF(AND(Vandbalance!$D288&gt;='Ark4'!$D$7,Vandbalance!$D288&lt;='Ark4'!$E$7),4,""))))</f>
        <v>4</v>
      </c>
      <c r="H288" s="2">
        <f t="shared" si="286"/>
        <v>0</v>
      </c>
      <c r="I288" s="2">
        <f>IF(G288=1,VLOOKUP($D288,'Afgrødemodel 1'!$AA$10:$AB$405,2,FALSE),IF(G288=2,VLOOKUP($D288,'Afgrødemodel 2'!$AA$10:$AB$405,2,FALSE),IF(G288=3,VLOOKUP($D288,'Afgrødemodel 3'!$AA$10:$AB$405,2,FALSE),IF(G288=4,VLOOKUP($D288,'Afgrødemodel 4'!$AA$10:$AB$405,2,FALSE),""))))</f>
        <v>0</v>
      </c>
      <c r="J288" s="2">
        <f>IF(G288=1,VLOOKUP($D288,'Afgrødemodel 1'!$AH$10:$AJ$405,3,FALSE),IF(G288=2,VLOOKUP($D288,'Afgrødemodel 2'!$AH$10:$AJ$405,3,FALSE),IF(G288=3,VLOOKUP($D288,'Afgrødemodel 3'!$AH$10:$AJ$405,3,FALSE),IF(G288=4,VLOOKUP($D288,'Afgrødemodel 4'!$AH$10:$AJ$405,3,FALSE),0))))</f>
        <v>0</v>
      </c>
      <c r="K288" s="2">
        <f>IF(G288=1,VLOOKUP($D288,'Afgrødemodel 1'!$AQ$10:$AR$405,2,FALSE),IF(G288=2,VLOOKUP($D288,'Afgrødemodel 2'!$AQ$10:$AR$405,2,FALSE),IF(G288=3,VLOOKUP($D288,'Afgrødemodel 3'!$AQ$10:$AR$405,2,FALSE),IF(G288=4,VLOOKUP($D288,'Afgrødemodel 4'!$AQ$10:$AR$405,2,FALSE),0))))</f>
        <v>0</v>
      </c>
      <c r="L288">
        <f>IF('Afgrødemodel 1'!$BB$4=0,300,'Afgrødemodel 1'!$BB$4)</f>
        <v>300</v>
      </c>
      <c r="M288">
        <f>IF(G288=1,MIN('Afgrødemodel 1'!$AW$44,'Afgrødemodel 1'!$AW$48),IF(G288=2,MIN('Afgrødemodel 2'!$AW$44,'Afgrødemodel 2'!$AW$48),IF(G288=3,MIN('Afgrødemodel 3'!$AW$44,'Afgrødemodel 3'!$AW$48),IF(G288=4,MIN('Afgrødemodel 4'!$AW$44,'Afgrødemodel 4'!$AW$48),""))))</f>
        <v>900</v>
      </c>
      <c r="N288" s="13">
        <f t="shared" si="290"/>
        <v>0</v>
      </c>
      <c r="O288" s="5">
        <f t="shared" si="291"/>
        <v>1.18000004768372</v>
      </c>
      <c r="P288" s="13">
        <f t="shared" si="292"/>
        <v>1.18000004768372</v>
      </c>
      <c r="Q288" s="13">
        <f t="shared" si="293"/>
        <v>0</v>
      </c>
      <c r="R288" s="20"/>
      <c r="S288" s="13">
        <f t="shared" si="294"/>
        <v>0</v>
      </c>
      <c r="T288" s="13">
        <f t="shared" si="295"/>
        <v>1.18000004768372</v>
      </c>
      <c r="U288" s="13">
        <f t="shared" si="296"/>
        <v>0</v>
      </c>
      <c r="V288" s="5">
        <f t="shared" si="297"/>
        <v>1.18000004768372</v>
      </c>
      <c r="W288" s="5"/>
      <c r="X288" s="10">
        <f t="shared" si="298"/>
        <v>10</v>
      </c>
      <c r="Y288" s="12">
        <f t="shared" si="299"/>
        <v>10</v>
      </c>
      <c r="Z288" s="8">
        <f t="shared" si="300"/>
        <v>10.627954278959608</v>
      </c>
      <c r="AA288" s="13">
        <f t="shared" si="301"/>
        <v>8.7000000476837194</v>
      </c>
      <c r="AB288" s="5">
        <f t="shared" si="302"/>
        <v>8.7000000476837194</v>
      </c>
      <c r="AC288" s="5"/>
      <c r="AD288" s="16">
        <f t="shared" si="303"/>
        <v>0</v>
      </c>
      <c r="AE288" s="10">
        <f t="shared" si="304"/>
        <v>0</v>
      </c>
      <c r="AF288">
        <f t="shared" si="305"/>
        <v>2.48</v>
      </c>
      <c r="AG288" s="13">
        <f t="shared" si="306"/>
        <v>0</v>
      </c>
      <c r="AH288" s="13"/>
      <c r="AI288" s="14">
        <f t="shared" si="307"/>
        <v>10</v>
      </c>
      <c r="AJ288" s="4">
        <f t="shared" si="308"/>
        <v>10</v>
      </c>
      <c r="AK288" s="4">
        <f t="shared" si="309"/>
        <v>10</v>
      </c>
      <c r="AL288" s="15">
        <f t="shared" si="310"/>
        <v>9.8350284383892657</v>
      </c>
      <c r="AM288" s="7">
        <f t="shared" si="311"/>
        <v>9.8350284383892657</v>
      </c>
      <c r="AN288" s="7">
        <f t="shared" si="312"/>
        <v>9.11396344287445</v>
      </c>
      <c r="AO288" s="15">
        <f t="shared" si="313"/>
        <v>12.315028438389266</v>
      </c>
      <c r="AP288" s="17">
        <f t="shared" si="314"/>
        <v>11.015028486072985</v>
      </c>
      <c r="AQ288" s="15">
        <f t="shared" si="315"/>
        <v>11.015028486072985</v>
      </c>
      <c r="AR288" s="15">
        <f t="shared" si="316"/>
        <v>10</v>
      </c>
      <c r="AS288" s="15"/>
      <c r="AT288" s="12">
        <f t="shared" si="287"/>
        <v>161.00000000000003</v>
      </c>
      <c r="AU288" s="12">
        <f t="shared" si="317"/>
        <v>161.25075112123625</v>
      </c>
      <c r="AV288" s="12">
        <f t="shared" si="318"/>
        <v>161.25075112123625</v>
      </c>
      <c r="AW288" s="12">
        <f t="shared" si="319"/>
        <v>161.88604572511647</v>
      </c>
      <c r="AX288" s="8"/>
      <c r="AY288" s="13">
        <f>INDEX(Klima!$B$1:$E$520,MATCH(Vandbalance!$F288,Klima!$B$1:$B$520,0),MATCH(Vandbalance!$AY$11,Klima!$B$1:$E$1,0))</f>
        <v>2.48</v>
      </c>
      <c r="AZ288" s="13">
        <f t="shared" si="288"/>
        <v>-2.48</v>
      </c>
      <c r="BA288" s="13">
        <f t="shared" si="320"/>
        <v>2.48</v>
      </c>
      <c r="BC288" s="16">
        <f>INDEX(Klima!$B$1:$E$520,MATCH(Vandbalance!$F288,Klima!$B$1:$B$520,0),MATCH($BC$11,Klima!$B$1:$E$1,0))</f>
        <v>1.29999995231628</v>
      </c>
      <c r="BD288" s="16"/>
      <c r="BE288" s="16">
        <f t="shared" si="321"/>
        <v>1.29999995231628</v>
      </c>
      <c r="BF288" s="16">
        <f t="shared" si="322"/>
        <v>0</v>
      </c>
      <c r="BG288" s="16">
        <f t="shared" si="323"/>
        <v>0</v>
      </c>
      <c r="BH288" s="16">
        <f t="shared" si="324"/>
        <v>0</v>
      </c>
      <c r="BI288" s="2"/>
      <c r="BJ288" s="16">
        <f t="shared" si="325"/>
        <v>1.29999995231628</v>
      </c>
      <c r="BK288" s="5">
        <f t="shared" si="326"/>
        <v>10.186522373357972</v>
      </c>
      <c r="BL288" s="5">
        <f t="shared" si="327"/>
        <v>10.186522373357972</v>
      </c>
      <c r="BM288" s="5">
        <f t="shared" si="328"/>
        <v>163.56577955962553</v>
      </c>
      <c r="BN288" s="5">
        <f t="shared" si="329"/>
        <v>0.1865223733579722</v>
      </c>
      <c r="BO288" s="5">
        <f t="shared" si="330"/>
        <v>173.56577955962553</v>
      </c>
      <c r="BP288" s="5">
        <f t="shared" si="331"/>
        <v>10.186522373357972</v>
      </c>
      <c r="BQ288" s="5"/>
      <c r="BR288" s="16">
        <f t="shared" si="332"/>
        <v>0</v>
      </c>
      <c r="BS288" s="5">
        <f t="shared" si="333"/>
        <v>0</v>
      </c>
      <c r="BT288" s="5"/>
      <c r="BU288" s="13">
        <f t="shared" si="334"/>
        <v>0</v>
      </c>
      <c r="BV288" s="5">
        <f t="shared" si="335"/>
        <v>0</v>
      </c>
      <c r="BW288" s="5"/>
      <c r="BX288" s="13">
        <f t="shared" si="336"/>
        <v>0</v>
      </c>
      <c r="BY288" s="5"/>
      <c r="BZ288" s="16">
        <f t="shared" si="337"/>
        <v>0</v>
      </c>
      <c r="CA288" s="16"/>
      <c r="CB288" s="29">
        <f t="shared" si="338"/>
        <v>0</v>
      </c>
      <c r="CC288" s="28">
        <f t="shared" si="339"/>
        <v>1.18000004768372</v>
      </c>
      <c r="CD288" s="28"/>
      <c r="CE288" s="16">
        <f t="shared" si="340"/>
        <v>0</v>
      </c>
      <c r="CF288" s="31">
        <f t="shared" si="341"/>
        <v>10</v>
      </c>
      <c r="CG288" s="20"/>
      <c r="CH288" s="16">
        <f t="shared" si="342"/>
        <v>0</v>
      </c>
      <c r="CI288" s="2">
        <f t="shared" si="343"/>
        <v>0</v>
      </c>
      <c r="CJ288" s="5"/>
      <c r="CK288" s="13">
        <f t="shared" si="344"/>
        <v>1.29999995231628</v>
      </c>
      <c r="CL288" s="13"/>
      <c r="CM288" s="13">
        <f t="shared" si="345"/>
        <v>1.0150284860729855</v>
      </c>
      <c r="CN288" s="5">
        <f t="shared" si="346"/>
        <v>1.0150284860729855</v>
      </c>
      <c r="CO288" s="5">
        <f t="shared" si="347"/>
        <v>1.0150284860729855</v>
      </c>
      <c r="CP288" s="5"/>
      <c r="CQ288" s="13">
        <f t="shared" si="348"/>
        <v>0.37973388219276388</v>
      </c>
      <c r="CR288" s="5">
        <f t="shared" si="349"/>
        <v>1.2657796073092129</v>
      </c>
      <c r="CS288" s="5">
        <f t="shared" si="350"/>
        <v>0.37973388219276388</v>
      </c>
      <c r="CT288" s="5"/>
      <c r="CU288" t="e">
        <f>INDEX(Tilladeligt_underskud,MATCH('Afgrødemodel 1'!$AU$2,Konstanter!$A$75:$A$90,0),MATCH('Afgrødemodel 1'!M284,Konstanter!$B$73:$F$73,0))</f>
        <v>#N/A</v>
      </c>
      <c r="CV288" t="e">
        <f>INDEX(Utilladeligt_underskud,MATCH('Afgrødemodel 1'!$AU$2,Konstanter!$I$75:$I$90,0),MATCH('Afgrødemodel 1'!M284,Konstanter!$J$73:$N$73,0))</f>
        <v>#N/A</v>
      </c>
      <c r="CW288" t="e">
        <f t="shared" si="351"/>
        <v>#N/A</v>
      </c>
      <c r="CX288" t="e">
        <f t="shared" si="352"/>
        <v>#N/A</v>
      </c>
      <c r="CY288" s="8">
        <f t="shared" si="353"/>
        <v>0</v>
      </c>
      <c r="CZ288" s="8">
        <f t="shared" si="354"/>
        <v>0</v>
      </c>
      <c r="DA288" s="8">
        <f t="shared" si="355"/>
        <v>-0.88604572511644619</v>
      </c>
    </row>
    <row r="289" spans="4:105" x14ac:dyDescent="0.2">
      <c r="D289" s="18">
        <f t="shared" si="356"/>
        <v>43466</v>
      </c>
      <c r="E289" s="18" t="str">
        <f>IF(G289=1,'Ark4'!$C$4,IF(G289=2,'Ark4'!$C$5,IF(G289=3,'Ark4'!$C$6,IF(G289=4,'Ark4'!$C$7,""))))</f>
        <v/>
      </c>
      <c r="F289" s="8">
        <f t="shared" si="289"/>
        <v>43466</v>
      </c>
      <c r="G289" s="2" t="str">
        <f>IF(AND($D289&gt;='Ark4'!$D$4,Vandbalance!$D289&lt;='Ark4'!$E$4),1,IF(AND(Vandbalance!$D289&gt;='Ark4'!$D$5,Vandbalance!$D289&lt;='Ark4'!$E$5),2,IF(AND(Vandbalance!$D289&gt;='Ark4'!$D$6,Vandbalance!$D289&lt;='Ark4'!$E$6),3,IF(AND(Vandbalance!$D289&gt;='Ark4'!$D$7,Vandbalance!$D289&lt;='Ark4'!$E$7),4,""))))</f>
        <v/>
      </c>
      <c r="H289" s="2" t="e">
        <f t="shared" si="286"/>
        <v>#VALUE!</v>
      </c>
      <c r="I289" s="2" t="str">
        <f>IF(G289=1,VLOOKUP($D289,'Afgrødemodel 1'!$AA$10:$AB$405,2,FALSE),IF(G289=2,VLOOKUP($D289,'Afgrødemodel 2'!$AA$10:$AB$405,2,FALSE),IF(G289=3,VLOOKUP($D289,'Afgrødemodel 3'!$AA$10:$AB$405,2,FALSE),IF(G289=4,VLOOKUP($D289,'Afgrødemodel 4'!$AA$10:$AB$405,2,FALSE),""))))</f>
        <v/>
      </c>
      <c r="J289" s="2">
        <f>IF(G289=1,VLOOKUP($D289,'Afgrødemodel 1'!$AH$10:$AJ$405,3,FALSE),IF(G289=2,VLOOKUP($D289,'Afgrødemodel 2'!$AH$10:$AJ$405,3,FALSE),IF(G289=3,VLOOKUP($D289,'Afgrødemodel 3'!$AH$10:$AJ$405,3,FALSE),IF(G289=4,VLOOKUP($D289,'Afgrødemodel 4'!$AH$10:$AJ$405,3,FALSE),0))))</f>
        <v>0</v>
      </c>
      <c r="K289" s="2">
        <f>IF(G289=1,VLOOKUP($D289,'Afgrødemodel 1'!$AQ$10:$AR$405,2,FALSE),IF(G289=2,VLOOKUP($D289,'Afgrødemodel 2'!$AQ$10:$AR$405,2,FALSE),IF(G289=3,VLOOKUP($D289,'Afgrødemodel 3'!$AQ$10:$AR$405,2,FALSE),IF(G289=4,VLOOKUP($D289,'Afgrødemodel 4'!$AQ$10:$AR$405,2,FALSE),0))))</f>
        <v>0</v>
      </c>
      <c r="L289">
        <f>IF('Afgrødemodel 1'!$BB$4=0,300,'Afgrødemodel 1'!$BB$4)</f>
        <v>300</v>
      </c>
      <c r="M289" t="str">
        <f>IF(G289=1,MIN('Afgrødemodel 1'!$AW$44,'Afgrødemodel 1'!$AW$48),IF(G289=2,MIN('Afgrødemodel 2'!$AW$44,'Afgrødemodel 2'!$AW$48),IF(G289=3,MIN('Afgrødemodel 3'!$AW$44,'Afgrødemodel 3'!$AW$48),IF(G289=4,MIN('Afgrødemodel 4'!$AW$44,'Afgrødemodel 4'!$AW$48),""))))</f>
        <v/>
      </c>
      <c r="N289" s="13">
        <f t="shared" si="290"/>
        <v>0</v>
      </c>
      <c r="O289" s="5" t="e">
        <f t="shared" si="291"/>
        <v>#N/A</v>
      </c>
      <c r="P289" s="13" t="e">
        <f t="shared" si="292"/>
        <v>#N/A</v>
      </c>
      <c r="Q289" s="13" t="e">
        <f t="shared" si="293"/>
        <v>#N/A</v>
      </c>
      <c r="R289" s="20"/>
      <c r="S289" s="13">
        <f t="shared" si="294"/>
        <v>0</v>
      </c>
      <c r="T289" s="13" t="e">
        <f t="shared" si="295"/>
        <v>#N/A</v>
      </c>
      <c r="U289" s="13" t="e">
        <f t="shared" si="296"/>
        <v>#N/A</v>
      </c>
      <c r="V289" s="5" t="e">
        <f t="shared" si="297"/>
        <v>#N/A</v>
      </c>
      <c r="W289" s="5"/>
      <c r="X289" s="10">
        <f t="shared" si="298"/>
        <v>10</v>
      </c>
      <c r="Y289" s="12" t="e">
        <f t="shared" si="299"/>
        <v>#N/A</v>
      </c>
      <c r="Z289" s="8" t="e">
        <f t="shared" si="300"/>
        <v>#N/A</v>
      </c>
      <c r="AA289" s="13" t="e">
        <f t="shared" si="301"/>
        <v>#N/A</v>
      </c>
      <c r="AB289" s="5" t="e">
        <f t="shared" si="302"/>
        <v>#N/A</v>
      </c>
      <c r="AC289" s="5"/>
      <c r="AD289" s="16" t="e">
        <f t="shared" si="303"/>
        <v>#VALUE!</v>
      </c>
      <c r="AE289" s="10" t="e">
        <f t="shared" si="304"/>
        <v>#VALUE!</v>
      </c>
      <c r="AF289" t="e">
        <f t="shared" si="305"/>
        <v>#N/A</v>
      </c>
      <c r="AG289" s="13" t="e">
        <f t="shared" si="306"/>
        <v>#VALUE!</v>
      </c>
      <c r="AH289" s="13"/>
      <c r="AI289" s="14">
        <f t="shared" si="307"/>
        <v>10</v>
      </c>
      <c r="AJ289" s="4">
        <f t="shared" si="308"/>
        <v>10</v>
      </c>
      <c r="AK289" s="4">
        <f t="shared" si="309"/>
        <v>10</v>
      </c>
      <c r="AL289" s="15">
        <f t="shared" si="310"/>
        <v>10</v>
      </c>
      <c r="AM289" s="7">
        <f t="shared" si="311"/>
        <v>10</v>
      </c>
      <c r="AN289" s="7">
        <f t="shared" si="312"/>
        <v>10</v>
      </c>
      <c r="AO289" s="15" t="e">
        <f t="shared" si="313"/>
        <v>#N/A</v>
      </c>
      <c r="AP289" s="17" t="e">
        <f t="shared" si="314"/>
        <v>#N/A</v>
      </c>
      <c r="AQ289" s="15" t="e">
        <f t="shared" si="315"/>
        <v>#N/A</v>
      </c>
      <c r="AR289" s="15" t="e">
        <f t="shared" si="316"/>
        <v>#N/A</v>
      </c>
      <c r="AS289" s="15"/>
      <c r="AT289" s="12" t="e">
        <f t="shared" si="287"/>
        <v>#VALUE!</v>
      </c>
      <c r="AU289" s="12">
        <f t="shared" si="317"/>
        <v>161.88604572511647</v>
      </c>
      <c r="AV289" s="12" t="e">
        <f t="shared" si="318"/>
        <v>#N/A</v>
      </c>
      <c r="AW289" s="12" t="e">
        <f t="shared" si="319"/>
        <v>#N/A</v>
      </c>
      <c r="AX289" s="8"/>
      <c r="AY289" s="13" t="e">
        <f>INDEX(Klima!$B$1:$E$520,MATCH(Vandbalance!$F289,Klima!$B$1:$B$520,0),MATCH(Vandbalance!$AY$11,Klima!$B$1:$E$1,0))</f>
        <v>#N/A</v>
      </c>
      <c r="AZ289" s="13" t="e">
        <f t="shared" si="288"/>
        <v>#N/A</v>
      </c>
      <c r="BA289" s="13" t="e">
        <f t="shared" si="320"/>
        <v>#N/A</v>
      </c>
      <c r="BC289" s="16" t="e">
        <f>INDEX(Klima!$B$1:$E$520,MATCH(Vandbalance!$F289,Klima!$B$1:$B$520,0),MATCH($BC$11,Klima!$B$1:$E$1,0))</f>
        <v>#N/A</v>
      </c>
      <c r="BD289" s="16"/>
      <c r="BE289" s="16" t="e">
        <f t="shared" si="321"/>
        <v>#N/A</v>
      </c>
      <c r="BF289" s="16" t="e">
        <f t="shared" si="322"/>
        <v>#VALUE!</v>
      </c>
      <c r="BG289" s="16" t="e">
        <f t="shared" si="323"/>
        <v>#VALUE!</v>
      </c>
      <c r="BH289" s="16" t="e">
        <f t="shared" si="324"/>
        <v>#VALUE!</v>
      </c>
      <c r="BI289" s="2"/>
      <c r="BJ289" s="16" t="e">
        <f t="shared" si="325"/>
        <v>#N/A</v>
      </c>
      <c r="BK289" s="5" t="e">
        <f t="shared" si="326"/>
        <v>#N/A</v>
      </c>
      <c r="BL289" s="5" t="e">
        <f t="shared" si="327"/>
        <v>#N/A</v>
      </c>
      <c r="BM289" s="5" t="e">
        <f t="shared" si="328"/>
        <v>#N/A</v>
      </c>
      <c r="BN289" s="5" t="e">
        <f t="shared" si="329"/>
        <v>#N/A</v>
      </c>
      <c r="BO289" s="5" t="e">
        <f t="shared" si="330"/>
        <v>#N/A</v>
      </c>
      <c r="BP289" s="5" t="e">
        <f t="shared" si="331"/>
        <v>#N/A</v>
      </c>
      <c r="BQ289" s="5"/>
      <c r="BR289" s="16" t="e">
        <f t="shared" si="332"/>
        <v>#VALUE!</v>
      </c>
      <c r="BS289" s="5">
        <f t="shared" si="333"/>
        <v>0</v>
      </c>
      <c r="BT289" s="5"/>
      <c r="BU289" s="13" t="e">
        <f t="shared" si="334"/>
        <v>#VALUE!</v>
      </c>
      <c r="BV289" s="5">
        <f t="shared" si="335"/>
        <v>0</v>
      </c>
      <c r="BW289" s="5"/>
      <c r="BX289" s="13" t="e">
        <f t="shared" si="336"/>
        <v>#VALUE!</v>
      </c>
      <c r="BY289" s="5"/>
      <c r="BZ289" s="16" t="e">
        <f t="shared" si="337"/>
        <v>#VALUE!</v>
      </c>
      <c r="CA289" s="16"/>
      <c r="CB289" s="29">
        <f t="shared" si="338"/>
        <v>0</v>
      </c>
      <c r="CC289" s="28" t="e">
        <f t="shared" si="339"/>
        <v>#N/A</v>
      </c>
      <c r="CD289" s="28"/>
      <c r="CE289" s="16">
        <f t="shared" si="340"/>
        <v>0</v>
      </c>
      <c r="CF289" s="31" t="e">
        <f t="shared" si="341"/>
        <v>#N/A</v>
      </c>
      <c r="CG289" s="20"/>
      <c r="CH289" s="16" t="e">
        <f t="shared" si="342"/>
        <v>#N/A</v>
      </c>
      <c r="CI289" s="2">
        <f t="shared" si="343"/>
        <v>0</v>
      </c>
      <c r="CJ289" s="5"/>
      <c r="CK289" s="13" t="e">
        <f t="shared" si="344"/>
        <v>#N/A</v>
      </c>
      <c r="CL289" s="13"/>
      <c r="CM289" s="13" t="e">
        <f t="shared" si="345"/>
        <v>#N/A</v>
      </c>
      <c r="CN289" s="5" t="e">
        <f t="shared" si="346"/>
        <v>#N/A</v>
      </c>
      <c r="CO289" s="5" t="e">
        <f t="shared" si="347"/>
        <v>#N/A</v>
      </c>
      <c r="CP289" s="5"/>
      <c r="CQ289" s="13" t="e">
        <f t="shared" si="348"/>
        <v>#N/A</v>
      </c>
      <c r="CR289" s="5" t="e">
        <f t="shared" si="349"/>
        <v>#N/A</v>
      </c>
      <c r="CS289" s="5" t="e">
        <f t="shared" si="350"/>
        <v>#N/A</v>
      </c>
      <c r="CT289" s="5"/>
      <c r="CU289" t="e">
        <f>INDEX(Tilladeligt_underskud,MATCH('Afgrødemodel 1'!$AU$2,Konstanter!$A$75:$A$90,0),MATCH('Afgrødemodel 1'!M285,Konstanter!$B$73:$F$73,0))</f>
        <v>#N/A</v>
      </c>
      <c r="CV289" t="e">
        <f>INDEX(Utilladeligt_underskud,MATCH('Afgrødemodel 1'!$AU$2,Konstanter!$I$75:$I$90,0),MATCH('Afgrødemodel 1'!M285,Konstanter!$J$73:$N$73,0))</f>
        <v>#N/A</v>
      </c>
      <c r="CW289" t="e">
        <f t="shared" si="351"/>
        <v>#N/A</v>
      </c>
      <c r="CX289" t="e">
        <f t="shared" si="352"/>
        <v>#N/A</v>
      </c>
      <c r="CY289" s="8" t="e">
        <f t="shared" si="353"/>
        <v>#N/A</v>
      </c>
      <c r="CZ289" s="8" t="e">
        <f t="shared" si="354"/>
        <v>#VALUE!</v>
      </c>
      <c r="DA289" s="8" t="e">
        <f t="shared" si="355"/>
        <v>#VALUE!</v>
      </c>
    </row>
    <row r="290" spans="4:105" x14ac:dyDescent="0.2">
      <c r="D290" s="18">
        <f t="shared" si="356"/>
        <v>43467</v>
      </c>
      <c r="E290" s="18" t="str">
        <f>IF(G290=1,'Ark4'!$C$4,IF(G290=2,'Ark4'!$C$5,IF(G290=3,'Ark4'!$C$6,IF(G290=4,'Ark4'!$C$7,""))))</f>
        <v/>
      </c>
      <c r="F290" s="8">
        <f t="shared" si="289"/>
        <v>43467</v>
      </c>
      <c r="G290" s="2" t="str">
        <f>IF(AND($D290&gt;='Ark4'!$D$4,Vandbalance!$D290&lt;='Ark4'!$E$4),1,IF(AND(Vandbalance!$D290&gt;='Ark4'!$D$5,Vandbalance!$D290&lt;='Ark4'!$E$5),2,IF(AND(Vandbalance!$D290&gt;='Ark4'!$D$6,Vandbalance!$D290&lt;='Ark4'!$E$6),3,IF(AND(Vandbalance!$D290&gt;='Ark4'!$D$7,Vandbalance!$D290&lt;='Ark4'!$E$7),4,""))))</f>
        <v/>
      </c>
      <c r="H290" s="2" t="e">
        <f t="shared" si="286"/>
        <v>#VALUE!</v>
      </c>
      <c r="I290" s="2" t="str">
        <f>IF(G290=1,VLOOKUP($D290,'Afgrødemodel 1'!$AA$10:$AB$405,2,FALSE),IF(G290=2,VLOOKUP($D290,'Afgrødemodel 2'!$AA$10:$AB$405,2,FALSE),IF(G290=3,VLOOKUP($D290,'Afgrødemodel 3'!$AA$10:$AB$405,2,FALSE),IF(G290=4,VLOOKUP($D290,'Afgrødemodel 4'!$AA$10:$AB$405,2,FALSE),""))))</f>
        <v/>
      </c>
      <c r="J290" s="2">
        <f>IF(G290=1,VLOOKUP($D290,'Afgrødemodel 1'!$AH$10:$AJ$405,3,FALSE),IF(G290=2,VLOOKUP($D290,'Afgrødemodel 2'!$AH$10:$AJ$405,3,FALSE),IF(G290=3,VLOOKUP($D290,'Afgrødemodel 3'!$AH$10:$AJ$405,3,FALSE),IF(G290=4,VLOOKUP($D290,'Afgrødemodel 4'!$AH$10:$AJ$405,3,FALSE),0))))</f>
        <v>0</v>
      </c>
      <c r="K290" s="2">
        <f>IF(G290=1,VLOOKUP($D290,'Afgrødemodel 1'!$AQ$10:$AR$405,2,FALSE),IF(G290=2,VLOOKUP($D290,'Afgrødemodel 2'!$AQ$10:$AR$405,2,FALSE),IF(G290=3,VLOOKUP($D290,'Afgrødemodel 3'!$AQ$10:$AR$405,2,FALSE),IF(G290=4,VLOOKUP($D290,'Afgrødemodel 4'!$AQ$10:$AR$405,2,FALSE),0))))</f>
        <v>0</v>
      </c>
      <c r="L290">
        <f>IF('Afgrødemodel 1'!$BB$4=0,300,'Afgrødemodel 1'!$BB$4)</f>
        <v>300</v>
      </c>
      <c r="M290" t="str">
        <f>IF(G290=1,MIN('Afgrødemodel 1'!$AW$44,'Afgrødemodel 1'!$AW$48),IF(G290=2,MIN('Afgrødemodel 2'!$AW$44,'Afgrødemodel 2'!$AW$48),IF(G290=3,MIN('Afgrødemodel 3'!$AW$44,'Afgrødemodel 3'!$AW$48),IF(G290=4,MIN('Afgrødemodel 4'!$AW$44,'Afgrødemodel 4'!$AW$48),""))))</f>
        <v/>
      </c>
      <c r="N290" s="13" t="e">
        <f t="shared" si="290"/>
        <v>#N/A</v>
      </c>
      <c r="O290" s="5" t="e">
        <f t="shared" si="291"/>
        <v>#N/A</v>
      </c>
      <c r="P290" s="13" t="e">
        <f t="shared" si="292"/>
        <v>#N/A</v>
      </c>
      <c r="Q290" s="13" t="e">
        <f t="shared" si="293"/>
        <v>#N/A</v>
      </c>
      <c r="R290" s="20"/>
      <c r="S290" s="13" t="e">
        <f t="shared" si="294"/>
        <v>#N/A</v>
      </c>
      <c r="T290" s="13" t="e">
        <f t="shared" si="295"/>
        <v>#N/A</v>
      </c>
      <c r="U290" s="13" t="e">
        <f t="shared" si="296"/>
        <v>#N/A</v>
      </c>
      <c r="V290" s="5" t="e">
        <f t="shared" si="297"/>
        <v>#N/A</v>
      </c>
      <c r="W290" s="5"/>
      <c r="X290" s="10">
        <f t="shared" si="298"/>
        <v>10</v>
      </c>
      <c r="Y290" s="12" t="e">
        <f t="shared" si="299"/>
        <v>#N/A</v>
      </c>
      <c r="Z290" s="8" t="e">
        <f t="shared" si="300"/>
        <v>#N/A</v>
      </c>
      <c r="AA290" s="13" t="e">
        <f t="shared" si="301"/>
        <v>#N/A</v>
      </c>
      <c r="AB290" s="5" t="e">
        <f t="shared" si="302"/>
        <v>#N/A</v>
      </c>
      <c r="AC290" s="5"/>
      <c r="AD290" s="16" t="e">
        <f t="shared" si="303"/>
        <v>#VALUE!</v>
      </c>
      <c r="AE290" s="10" t="e">
        <f t="shared" si="304"/>
        <v>#VALUE!</v>
      </c>
      <c r="AF290" t="e">
        <f t="shared" si="305"/>
        <v>#VALUE!</v>
      </c>
      <c r="AG290" s="13" t="e">
        <f t="shared" si="306"/>
        <v>#VALUE!</v>
      </c>
      <c r="AH290" s="13"/>
      <c r="AI290" s="14">
        <f t="shared" si="307"/>
        <v>10</v>
      </c>
      <c r="AJ290" s="4">
        <f t="shared" si="308"/>
        <v>10</v>
      </c>
      <c r="AK290" s="4">
        <f t="shared" si="309"/>
        <v>10</v>
      </c>
      <c r="AL290" s="15" t="e">
        <f t="shared" si="310"/>
        <v>#N/A</v>
      </c>
      <c r="AM290" s="7" t="e">
        <f t="shared" si="311"/>
        <v>#N/A</v>
      </c>
      <c r="AN290" s="7" t="e">
        <f t="shared" si="312"/>
        <v>#VALUE!</v>
      </c>
      <c r="AO290" s="15" t="e">
        <f t="shared" si="313"/>
        <v>#N/A</v>
      </c>
      <c r="AP290" s="17" t="e">
        <f t="shared" si="314"/>
        <v>#N/A</v>
      </c>
      <c r="AQ290" s="15" t="e">
        <f t="shared" si="315"/>
        <v>#N/A</v>
      </c>
      <c r="AR290" s="15" t="e">
        <f t="shared" si="316"/>
        <v>#N/A</v>
      </c>
      <c r="AS290" s="15"/>
      <c r="AT290" s="12" t="e">
        <f t="shared" si="287"/>
        <v>#VALUE!</v>
      </c>
      <c r="AU290" s="12" t="e">
        <f t="shared" si="317"/>
        <v>#N/A</v>
      </c>
      <c r="AV290" s="12" t="e">
        <f t="shared" si="318"/>
        <v>#N/A</v>
      </c>
      <c r="AW290" s="12" t="e">
        <f t="shared" si="319"/>
        <v>#N/A</v>
      </c>
      <c r="AX290" s="8"/>
      <c r="AY290" s="13" t="e">
        <f>INDEX(Klima!$B$1:$E$520,MATCH(Vandbalance!$F290,Klima!$B$1:$B$520,0),MATCH(Vandbalance!$AY$11,Klima!$B$1:$E$1,0))</f>
        <v>#N/A</v>
      </c>
      <c r="AZ290" s="13" t="e">
        <f t="shared" si="288"/>
        <v>#N/A</v>
      </c>
      <c r="BA290" s="13" t="e">
        <f t="shared" si="320"/>
        <v>#N/A</v>
      </c>
      <c r="BC290" s="16" t="e">
        <f>INDEX(Klima!$B$1:$E$520,MATCH(Vandbalance!$F290,Klima!$B$1:$B$520,0),MATCH($BC$11,Klima!$B$1:$E$1,0))</f>
        <v>#N/A</v>
      </c>
      <c r="BD290" s="16"/>
      <c r="BE290" s="16" t="e">
        <f t="shared" si="321"/>
        <v>#N/A</v>
      </c>
      <c r="BF290" s="16" t="e">
        <f t="shared" si="322"/>
        <v>#VALUE!</v>
      </c>
      <c r="BG290" s="16" t="e">
        <f t="shared" si="323"/>
        <v>#VALUE!</v>
      </c>
      <c r="BH290" s="16" t="e">
        <f t="shared" si="324"/>
        <v>#VALUE!</v>
      </c>
      <c r="BI290" s="2"/>
      <c r="BJ290" s="16" t="e">
        <f t="shared" si="325"/>
        <v>#N/A</v>
      </c>
      <c r="BK290" s="5" t="e">
        <f t="shared" si="326"/>
        <v>#N/A</v>
      </c>
      <c r="BL290" s="5" t="e">
        <f t="shared" si="327"/>
        <v>#N/A</v>
      </c>
      <c r="BM290" s="5" t="e">
        <f t="shared" si="328"/>
        <v>#N/A</v>
      </c>
      <c r="BN290" s="5" t="e">
        <f t="shared" si="329"/>
        <v>#N/A</v>
      </c>
      <c r="BO290" s="5" t="e">
        <f t="shared" si="330"/>
        <v>#N/A</v>
      </c>
      <c r="BP290" s="5" t="e">
        <f t="shared" si="331"/>
        <v>#N/A</v>
      </c>
      <c r="BQ290" s="5"/>
      <c r="BR290" s="16" t="e">
        <f t="shared" si="332"/>
        <v>#VALUE!</v>
      </c>
      <c r="BS290" s="5">
        <f t="shared" si="333"/>
        <v>0</v>
      </c>
      <c r="BT290" s="5"/>
      <c r="BU290" s="13" t="e">
        <f t="shared" si="334"/>
        <v>#VALUE!</v>
      </c>
      <c r="BV290" s="5">
        <f t="shared" si="335"/>
        <v>0</v>
      </c>
      <c r="BW290" s="5"/>
      <c r="BX290" s="13" t="e">
        <f t="shared" si="336"/>
        <v>#VALUE!</v>
      </c>
      <c r="BY290" s="5"/>
      <c r="BZ290" s="16" t="e">
        <f t="shared" si="337"/>
        <v>#VALUE!</v>
      </c>
      <c r="CA290" s="16"/>
      <c r="CB290" s="29">
        <f t="shared" si="338"/>
        <v>0</v>
      </c>
      <c r="CC290" s="28" t="e">
        <f t="shared" si="339"/>
        <v>#N/A</v>
      </c>
      <c r="CD290" s="28"/>
      <c r="CE290" s="16">
        <f t="shared" si="340"/>
        <v>0</v>
      </c>
      <c r="CF290" s="31" t="e">
        <f t="shared" si="341"/>
        <v>#N/A</v>
      </c>
      <c r="CG290" s="20"/>
      <c r="CH290" s="16" t="e">
        <f t="shared" si="342"/>
        <v>#N/A</v>
      </c>
      <c r="CI290" s="2">
        <f t="shared" si="343"/>
        <v>0</v>
      </c>
      <c r="CJ290" s="5"/>
      <c r="CK290" s="13" t="e">
        <f t="shared" si="344"/>
        <v>#N/A</v>
      </c>
      <c r="CL290" s="13"/>
      <c r="CM290" s="13" t="e">
        <f t="shared" si="345"/>
        <v>#N/A</v>
      </c>
      <c r="CN290" s="5" t="e">
        <f t="shared" si="346"/>
        <v>#N/A</v>
      </c>
      <c r="CO290" s="5" t="e">
        <f t="shared" si="347"/>
        <v>#N/A</v>
      </c>
      <c r="CP290" s="5"/>
      <c r="CQ290" s="13" t="e">
        <f t="shared" si="348"/>
        <v>#N/A</v>
      </c>
      <c r="CR290" s="5" t="e">
        <f t="shared" si="349"/>
        <v>#N/A</v>
      </c>
      <c r="CS290" s="5" t="e">
        <f t="shared" si="350"/>
        <v>#N/A</v>
      </c>
      <c r="CT290" s="5"/>
      <c r="CU290" t="e">
        <f>INDEX(Tilladeligt_underskud,MATCH('Afgrødemodel 1'!$AU$2,Konstanter!$A$75:$A$90,0),MATCH('Afgrødemodel 1'!M286,Konstanter!$B$73:$F$73,0))</f>
        <v>#N/A</v>
      </c>
      <c r="CV290" t="e">
        <f>INDEX(Utilladeligt_underskud,MATCH('Afgrødemodel 1'!$AU$2,Konstanter!$I$75:$I$90,0),MATCH('Afgrødemodel 1'!M286,Konstanter!$J$73:$N$73,0))</f>
        <v>#N/A</v>
      </c>
      <c r="CW290" t="e">
        <f t="shared" si="351"/>
        <v>#N/A</v>
      </c>
      <c r="CX290" t="e">
        <f t="shared" si="352"/>
        <v>#N/A</v>
      </c>
      <c r="CY290" s="8" t="e">
        <f t="shared" si="353"/>
        <v>#N/A</v>
      </c>
      <c r="CZ290" s="8" t="e">
        <f t="shared" si="354"/>
        <v>#VALUE!</v>
      </c>
      <c r="DA290" s="8" t="e">
        <f t="shared" si="355"/>
        <v>#VALUE!</v>
      </c>
    </row>
    <row r="291" spans="4:105" x14ac:dyDescent="0.2">
      <c r="D291" s="18">
        <f t="shared" si="356"/>
        <v>43468</v>
      </c>
      <c r="E291" s="18" t="str">
        <f>IF(G291=1,'Ark4'!$C$4,IF(G291=2,'Ark4'!$C$5,IF(G291=3,'Ark4'!$C$6,IF(G291=4,'Ark4'!$C$7,""))))</f>
        <v/>
      </c>
      <c r="F291" s="8">
        <f t="shared" si="289"/>
        <v>43468</v>
      </c>
      <c r="G291" s="2" t="str">
        <f>IF(AND($D291&gt;='Ark4'!$D$4,Vandbalance!$D291&lt;='Ark4'!$E$4),1,IF(AND(Vandbalance!$D291&gt;='Ark4'!$D$5,Vandbalance!$D291&lt;='Ark4'!$E$5),2,IF(AND(Vandbalance!$D291&gt;='Ark4'!$D$6,Vandbalance!$D291&lt;='Ark4'!$E$6),3,IF(AND(Vandbalance!$D291&gt;='Ark4'!$D$7,Vandbalance!$D291&lt;='Ark4'!$E$7),4,""))))</f>
        <v/>
      </c>
      <c r="H291" s="2" t="e">
        <f t="shared" si="286"/>
        <v>#VALUE!</v>
      </c>
      <c r="I291" s="2" t="str">
        <f>IF(G291=1,VLOOKUP($D291,'Afgrødemodel 1'!$AA$10:$AB$405,2,FALSE),IF(G291=2,VLOOKUP($D291,'Afgrødemodel 2'!$AA$10:$AB$405,2,FALSE),IF(G291=3,VLOOKUP($D291,'Afgrødemodel 3'!$AA$10:$AB$405,2,FALSE),IF(G291=4,VLOOKUP($D291,'Afgrødemodel 4'!$AA$10:$AB$405,2,FALSE),""))))</f>
        <v/>
      </c>
      <c r="J291" s="2">
        <f>IF(G291=1,VLOOKUP($D291,'Afgrødemodel 1'!$AH$10:$AJ$405,3,FALSE),IF(G291=2,VLOOKUP($D291,'Afgrødemodel 2'!$AH$10:$AJ$405,3,FALSE),IF(G291=3,VLOOKUP($D291,'Afgrødemodel 3'!$AH$10:$AJ$405,3,FALSE),IF(G291=4,VLOOKUP($D291,'Afgrødemodel 4'!$AH$10:$AJ$405,3,FALSE),0))))</f>
        <v>0</v>
      </c>
      <c r="K291" s="2">
        <f>IF(G291=1,VLOOKUP($D291,'Afgrødemodel 1'!$AQ$10:$AR$405,2,FALSE),IF(G291=2,VLOOKUP($D291,'Afgrødemodel 2'!$AQ$10:$AR$405,2,FALSE),IF(G291=3,VLOOKUP($D291,'Afgrødemodel 3'!$AQ$10:$AR$405,2,FALSE),IF(G291=4,VLOOKUP($D291,'Afgrødemodel 4'!$AQ$10:$AR$405,2,FALSE),0))))</f>
        <v>0</v>
      </c>
      <c r="L291">
        <f>IF('Afgrødemodel 1'!$BB$4=0,300,'Afgrødemodel 1'!$BB$4)</f>
        <v>300</v>
      </c>
      <c r="M291" t="str">
        <f>IF(G291=1,MIN('Afgrødemodel 1'!$AW$44,'Afgrødemodel 1'!$AW$48),IF(G291=2,MIN('Afgrødemodel 2'!$AW$44,'Afgrødemodel 2'!$AW$48),IF(G291=3,MIN('Afgrødemodel 3'!$AW$44,'Afgrødemodel 3'!$AW$48),IF(G291=4,MIN('Afgrødemodel 4'!$AW$44,'Afgrødemodel 4'!$AW$48),""))))</f>
        <v/>
      </c>
      <c r="N291" s="13" t="e">
        <f t="shared" si="290"/>
        <v>#N/A</v>
      </c>
      <c r="O291" s="5" t="e">
        <f t="shared" si="291"/>
        <v>#N/A</v>
      </c>
      <c r="P291" s="13" t="e">
        <f t="shared" si="292"/>
        <v>#N/A</v>
      </c>
      <c r="Q291" s="13" t="e">
        <f t="shared" si="293"/>
        <v>#N/A</v>
      </c>
      <c r="R291" s="20"/>
      <c r="S291" s="13" t="e">
        <f t="shared" si="294"/>
        <v>#N/A</v>
      </c>
      <c r="T291" s="13" t="e">
        <f t="shared" si="295"/>
        <v>#N/A</v>
      </c>
      <c r="U291" s="13" t="e">
        <f t="shared" si="296"/>
        <v>#N/A</v>
      </c>
      <c r="V291" s="5" t="e">
        <f t="shared" si="297"/>
        <v>#N/A</v>
      </c>
      <c r="W291" s="5"/>
      <c r="X291" s="10">
        <f t="shared" si="298"/>
        <v>10</v>
      </c>
      <c r="Y291" s="12" t="e">
        <f t="shared" si="299"/>
        <v>#N/A</v>
      </c>
      <c r="Z291" s="8" t="e">
        <f t="shared" si="300"/>
        <v>#N/A</v>
      </c>
      <c r="AA291" s="13" t="e">
        <f t="shared" si="301"/>
        <v>#N/A</v>
      </c>
      <c r="AB291" s="5" t="e">
        <f t="shared" si="302"/>
        <v>#N/A</v>
      </c>
      <c r="AC291" s="5"/>
      <c r="AD291" s="16" t="e">
        <f t="shared" si="303"/>
        <v>#VALUE!</v>
      </c>
      <c r="AE291" s="10" t="e">
        <f t="shared" si="304"/>
        <v>#VALUE!</v>
      </c>
      <c r="AF291" t="e">
        <f t="shared" si="305"/>
        <v>#VALUE!</v>
      </c>
      <c r="AG291" s="13" t="e">
        <f t="shared" si="306"/>
        <v>#VALUE!</v>
      </c>
      <c r="AH291" s="13"/>
      <c r="AI291" s="14">
        <f t="shared" si="307"/>
        <v>10</v>
      </c>
      <c r="AJ291" s="4">
        <f t="shared" si="308"/>
        <v>10</v>
      </c>
      <c r="AK291" s="4">
        <f t="shared" si="309"/>
        <v>10</v>
      </c>
      <c r="AL291" s="15" t="e">
        <f t="shared" si="310"/>
        <v>#N/A</v>
      </c>
      <c r="AM291" s="7" t="e">
        <f t="shared" si="311"/>
        <v>#N/A</v>
      </c>
      <c r="AN291" s="7" t="e">
        <f t="shared" si="312"/>
        <v>#VALUE!</v>
      </c>
      <c r="AO291" s="15" t="e">
        <f t="shared" si="313"/>
        <v>#N/A</v>
      </c>
      <c r="AP291" s="17" t="e">
        <f t="shared" si="314"/>
        <v>#N/A</v>
      </c>
      <c r="AQ291" s="15" t="e">
        <f t="shared" si="315"/>
        <v>#N/A</v>
      </c>
      <c r="AR291" s="15" t="e">
        <f t="shared" si="316"/>
        <v>#N/A</v>
      </c>
      <c r="AS291" s="15"/>
      <c r="AT291" s="12" t="e">
        <f t="shared" si="287"/>
        <v>#VALUE!</v>
      </c>
      <c r="AU291" s="12" t="e">
        <f t="shared" si="317"/>
        <v>#N/A</v>
      </c>
      <c r="AV291" s="12" t="e">
        <f t="shared" si="318"/>
        <v>#N/A</v>
      </c>
      <c r="AW291" s="12" t="e">
        <f t="shared" si="319"/>
        <v>#N/A</v>
      </c>
      <c r="AX291" s="8"/>
      <c r="AY291" s="13" t="e">
        <f>INDEX(Klima!$B$1:$E$520,MATCH(Vandbalance!$F291,Klima!$B$1:$B$520,0),MATCH(Vandbalance!$AY$11,Klima!$B$1:$E$1,0))</f>
        <v>#N/A</v>
      </c>
      <c r="AZ291" s="13" t="e">
        <f t="shared" si="288"/>
        <v>#N/A</v>
      </c>
      <c r="BA291" s="13" t="e">
        <f t="shared" si="320"/>
        <v>#N/A</v>
      </c>
      <c r="BC291" s="16" t="e">
        <f>INDEX(Klima!$B$1:$E$520,MATCH(Vandbalance!$F291,Klima!$B$1:$B$520,0),MATCH($BC$11,Klima!$B$1:$E$1,0))</f>
        <v>#N/A</v>
      </c>
      <c r="BD291" s="16"/>
      <c r="BE291" s="16" t="e">
        <f t="shared" si="321"/>
        <v>#N/A</v>
      </c>
      <c r="BF291" s="16" t="e">
        <f t="shared" si="322"/>
        <v>#VALUE!</v>
      </c>
      <c r="BG291" s="16" t="e">
        <f t="shared" si="323"/>
        <v>#VALUE!</v>
      </c>
      <c r="BH291" s="16" t="e">
        <f t="shared" si="324"/>
        <v>#VALUE!</v>
      </c>
      <c r="BI291" s="2"/>
      <c r="BJ291" s="16" t="e">
        <f t="shared" si="325"/>
        <v>#N/A</v>
      </c>
      <c r="BK291" s="5" t="e">
        <f t="shared" si="326"/>
        <v>#N/A</v>
      </c>
      <c r="BL291" s="5" t="e">
        <f t="shared" si="327"/>
        <v>#N/A</v>
      </c>
      <c r="BM291" s="5" t="e">
        <f t="shared" si="328"/>
        <v>#N/A</v>
      </c>
      <c r="BN291" s="5" t="e">
        <f t="shared" si="329"/>
        <v>#N/A</v>
      </c>
      <c r="BO291" s="5" t="e">
        <f t="shared" si="330"/>
        <v>#N/A</v>
      </c>
      <c r="BP291" s="5" t="e">
        <f t="shared" si="331"/>
        <v>#N/A</v>
      </c>
      <c r="BQ291" s="5"/>
      <c r="BR291" s="16" t="e">
        <f t="shared" si="332"/>
        <v>#VALUE!</v>
      </c>
      <c r="BS291" s="5">
        <f t="shared" si="333"/>
        <v>0</v>
      </c>
      <c r="BT291" s="5"/>
      <c r="BU291" s="13" t="e">
        <f t="shared" si="334"/>
        <v>#VALUE!</v>
      </c>
      <c r="BV291" s="5">
        <f t="shared" si="335"/>
        <v>0</v>
      </c>
      <c r="BW291" s="5"/>
      <c r="BX291" s="13" t="e">
        <f t="shared" si="336"/>
        <v>#VALUE!</v>
      </c>
      <c r="BY291" s="5"/>
      <c r="BZ291" s="16" t="e">
        <f t="shared" si="337"/>
        <v>#VALUE!</v>
      </c>
      <c r="CA291" s="16"/>
      <c r="CB291" s="29">
        <f t="shared" si="338"/>
        <v>0</v>
      </c>
      <c r="CC291" s="28" t="e">
        <f t="shared" si="339"/>
        <v>#N/A</v>
      </c>
      <c r="CD291" s="28"/>
      <c r="CE291" s="16">
        <f t="shared" si="340"/>
        <v>0</v>
      </c>
      <c r="CF291" s="31" t="e">
        <f t="shared" si="341"/>
        <v>#N/A</v>
      </c>
      <c r="CG291" s="20"/>
      <c r="CH291" s="16" t="e">
        <f t="shared" si="342"/>
        <v>#N/A</v>
      </c>
      <c r="CI291" s="2">
        <f t="shared" si="343"/>
        <v>0</v>
      </c>
      <c r="CJ291" s="5"/>
      <c r="CK291" s="13" t="e">
        <f t="shared" si="344"/>
        <v>#N/A</v>
      </c>
      <c r="CL291" s="13"/>
      <c r="CM291" s="13" t="e">
        <f t="shared" si="345"/>
        <v>#N/A</v>
      </c>
      <c r="CN291" s="5" t="e">
        <f t="shared" si="346"/>
        <v>#N/A</v>
      </c>
      <c r="CO291" s="5" t="e">
        <f t="shared" si="347"/>
        <v>#N/A</v>
      </c>
      <c r="CP291" s="5"/>
      <c r="CQ291" s="13" t="e">
        <f t="shared" si="348"/>
        <v>#N/A</v>
      </c>
      <c r="CR291" s="5" t="e">
        <f t="shared" si="349"/>
        <v>#N/A</v>
      </c>
      <c r="CS291" s="5" t="e">
        <f t="shared" si="350"/>
        <v>#N/A</v>
      </c>
      <c r="CT291" s="5"/>
      <c r="CU291" t="e">
        <f>INDEX(Tilladeligt_underskud,MATCH('Afgrødemodel 1'!$AU$2,Konstanter!$A$75:$A$90,0),MATCH('Afgrødemodel 1'!M287,Konstanter!$B$73:$F$73,0))</f>
        <v>#N/A</v>
      </c>
      <c r="CV291" t="e">
        <f>INDEX(Utilladeligt_underskud,MATCH('Afgrødemodel 1'!$AU$2,Konstanter!$I$75:$I$90,0),MATCH('Afgrødemodel 1'!M287,Konstanter!$J$73:$N$73,0))</f>
        <v>#N/A</v>
      </c>
      <c r="CW291" t="e">
        <f t="shared" si="351"/>
        <v>#N/A</v>
      </c>
      <c r="CX291" t="e">
        <f t="shared" si="352"/>
        <v>#N/A</v>
      </c>
      <c r="CY291" s="8" t="e">
        <f t="shared" si="353"/>
        <v>#N/A</v>
      </c>
      <c r="CZ291" s="8" t="e">
        <f t="shared" si="354"/>
        <v>#VALUE!</v>
      </c>
      <c r="DA291" s="8" t="e">
        <f t="shared" si="355"/>
        <v>#VALUE!</v>
      </c>
    </row>
    <row r="292" spans="4:105" x14ac:dyDescent="0.2">
      <c r="D292" s="18">
        <f t="shared" si="356"/>
        <v>43469</v>
      </c>
      <c r="E292" s="18" t="str">
        <f>IF(G292=1,'Ark4'!$C$4,IF(G292=2,'Ark4'!$C$5,IF(G292=3,'Ark4'!$C$6,IF(G292=4,'Ark4'!$C$7,""))))</f>
        <v/>
      </c>
      <c r="F292" s="8">
        <f t="shared" si="289"/>
        <v>43469</v>
      </c>
      <c r="G292" s="2" t="str">
        <f>IF(AND($D292&gt;='Ark4'!$D$4,Vandbalance!$D292&lt;='Ark4'!$E$4),1,IF(AND(Vandbalance!$D292&gt;='Ark4'!$D$5,Vandbalance!$D292&lt;='Ark4'!$E$5),2,IF(AND(Vandbalance!$D292&gt;='Ark4'!$D$6,Vandbalance!$D292&lt;='Ark4'!$E$6),3,IF(AND(Vandbalance!$D292&gt;='Ark4'!$D$7,Vandbalance!$D292&lt;='Ark4'!$E$7),4,""))))</f>
        <v/>
      </c>
      <c r="H292" s="2" t="e">
        <f t="shared" si="286"/>
        <v>#VALUE!</v>
      </c>
      <c r="I292" s="2" t="str">
        <f>IF(G292=1,VLOOKUP($D292,'Afgrødemodel 1'!$AA$10:$AB$405,2,FALSE),IF(G292=2,VLOOKUP($D292,'Afgrødemodel 2'!$AA$10:$AB$405,2,FALSE),IF(G292=3,VLOOKUP($D292,'Afgrødemodel 3'!$AA$10:$AB$405,2,FALSE),IF(G292=4,VLOOKUP($D292,'Afgrødemodel 4'!$AA$10:$AB$405,2,FALSE),""))))</f>
        <v/>
      </c>
      <c r="J292" s="2">
        <f>IF(G292=1,VLOOKUP($D292,'Afgrødemodel 1'!$AH$10:$AJ$405,3,FALSE),IF(G292=2,VLOOKUP($D292,'Afgrødemodel 2'!$AH$10:$AJ$405,3,FALSE),IF(G292=3,VLOOKUP($D292,'Afgrødemodel 3'!$AH$10:$AJ$405,3,FALSE),IF(G292=4,VLOOKUP($D292,'Afgrødemodel 4'!$AH$10:$AJ$405,3,FALSE),0))))</f>
        <v>0</v>
      </c>
      <c r="K292" s="2">
        <f>IF(G292=1,VLOOKUP($D292,'Afgrødemodel 1'!$AQ$10:$AR$405,2,FALSE),IF(G292=2,VLOOKUP($D292,'Afgrødemodel 2'!$AQ$10:$AR$405,2,FALSE),IF(G292=3,VLOOKUP($D292,'Afgrødemodel 3'!$AQ$10:$AR$405,2,FALSE),IF(G292=4,VLOOKUP($D292,'Afgrødemodel 4'!$AQ$10:$AR$405,2,FALSE),0))))</f>
        <v>0</v>
      </c>
      <c r="L292">
        <f>IF('Afgrødemodel 1'!$BB$4=0,300,'Afgrødemodel 1'!$BB$4)</f>
        <v>300</v>
      </c>
      <c r="M292" t="str">
        <f>IF(G292=1,MIN('Afgrødemodel 1'!$AW$44,'Afgrødemodel 1'!$AW$48),IF(G292=2,MIN('Afgrødemodel 2'!$AW$44,'Afgrødemodel 2'!$AW$48),IF(G292=3,MIN('Afgrødemodel 3'!$AW$44,'Afgrødemodel 3'!$AW$48),IF(G292=4,MIN('Afgrødemodel 4'!$AW$44,'Afgrødemodel 4'!$AW$48),""))))</f>
        <v/>
      </c>
      <c r="N292" s="13" t="e">
        <f t="shared" si="290"/>
        <v>#N/A</v>
      </c>
      <c r="O292" s="5" t="e">
        <f t="shared" si="291"/>
        <v>#N/A</v>
      </c>
      <c r="P292" s="13" t="e">
        <f t="shared" si="292"/>
        <v>#N/A</v>
      </c>
      <c r="Q292" s="13" t="e">
        <f t="shared" si="293"/>
        <v>#N/A</v>
      </c>
      <c r="R292" s="20"/>
      <c r="S292" s="13" t="e">
        <f t="shared" si="294"/>
        <v>#N/A</v>
      </c>
      <c r="T292" s="13" t="e">
        <f t="shared" si="295"/>
        <v>#N/A</v>
      </c>
      <c r="U292" s="13" t="e">
        <f t="shared" si="296"/>
        <v>#N/A</v>
      </c>
      <c r="V292" s="5" t="e">
        <f t="shared" si="297"/>
        <v>#N/A</v>
      </c>
      <c r="W292" s="5"/>
      <c r="X292" s="10">
        <f t="shared" si="298"/>
        <v>10</v>
      </c>
      <c r="Y292" s="12" t="e">
        <f t="shared" si="299"/>
        <v>#N/A</v>
      </c>
      <c r="Z292" s="8" t="e">
        <f t="shared" si="300"/>
        <v>#N/A</v>
      </c>
      <c r="AA292" s="13" t="e">
        <f t="shared" si="301"/>
        <v>#N/A</v>
      </c>
      <c r="AB292" s="5" t="e">
        <f t="shared" si="302"/>
        <v>#N/A</v>
      </c>
      <c r="AC292" s="5"/>
      <c r="AD292" s="16" t="e">
        <f t="shared" si="303"/>
        <v>#VALUE!</v>
      </c>
      <c r="AE292" s="10" t="e">
        <f t="shared" si="304"/>
        <v>#VALUE!</v>
      </c>
      <c r="AF292" t="e">
        <f t="shared" si="305"/>
        <v>#VALUE!</v>
      </c>
      <c r="AG292" s="13" t="e">
        <f t="shared" si="306"/>
        <v>#VALUE!</v>
      </c>
      <c r="AH292" s="13"/>
      <c r="AI292" s="14">
        <f t="shared" si="307"/>
        <v>10</v>
      </c>
      <c r="AJ292" s="4">
        <f t="shared" si="308"/>
        <v>10</v>
      </c>
      <c r="AK292" s="4">
        <f t="shared" si="309"/>
        <v>10</v>
      </c>
      <c r="AL292" s="15" t="e">
        <f t="shared" si="310"/>
        <v>#N/A</v>
      </c>
      <c r="AM292" s="7" t="e">
        <f t="shared" si="311"/>
        <v>#N/A</v>
      </c>
      <c r="AN292" s="7" t="e">
        <f t="shared" si="312"/>
        <v>#VALUE!</v>
      </c>
      <c r="AO292" s="15" t="e">
        <f t="shared" si="313"/>
        <v>#N/A</v>
      </c>
      <c r="AP292" s="17" t="e">
        <f t="shared" si="314"/>
        <v>#N/A</v>
      </c>
      <c r="AQ292" s="15" t="e">
        <f t="shared" si="315"/>
        <v>#N/A</v>
      </c>
      <c r="AR292" s="15" t="e">
        <f t="shared" si="316"/>
        <v>#N/A</v>
      </c>
      <c r="AS292" s="15"/>
      <c r="AT292" s="12" t="e">
        <f t="shared" si="287"/>
        <v>#VALUE!</v>
      </c>
      <c r="AU292" s="12" t="e">
        <f t="shared" si="317"/>
        <v>#N/A</v>
      </c>
      <c r="AV292" s="12" t="e">
        <f t="shared" si="318"/>
        <v>#N/A</v>
      </c>
      <c r="AW292" s="12" t="e">
        <f t="shared" si="319"/>
        <v>#N/A</v>
      </c>
      <c r="AX292" s="8"/>
      <c r="AY292" s="13" t="e">
        <f>INDEX(Klima!$B$1:$E$520,MATCH(Vandbalance!$F292,Klima!$B$1:$B$520,0),MATCH(Vandbalance!$AY$11,Klima!$B$1:$E$1,0))</f>
        <v>#N/A</v>
      </c>
      <c r="AZ292" s="13" t="e">
        <f t="shared" si="288"/>
        <v>#N/A</v>
      </c>
      <c r="BA292" s="13" t="e">
        <f t="shared" si="320"/>
        <v>#N/A</v>
      </c>
      <c r="BC292" s="16" t="e">
        <f>INDEX(Klima!$B$1:$E$520,MATCH(Vandbalance!$F292,Klima!$B$1:$B$520,0),MATCH($BC$11,Klima!$B$1:$E$1,0))</f>
        <v>#N/A</v>
      </c>
      <c r="BD292" s="16"/>
      <c r="BE292" s="16" t="e">
        <f t="shared" si="321"/>
        <v>#N/A</v>
      </c>
      <c r="BF292" s="16" t="e">
        <f t="shared" si="322"/>
        <v>#VALUE!</v>
      </c>
      <c r="BG292" s="16" t="e">
        <f t="shared" si="323"/>
        <v>#VALUE!</v>
      </c>
      <c r="BH292" s="16" t="e">
        <f t="shared" si="324"/>
        <v>#VALUE!</v>
      </c>
      <c r="BI292" s="2"/>
      <c r="BJ292" s="16" t="e">
        <f t="shared" si="325"/>
        <v>#N/A</v>
      </c>
      <c r="BK292" s="5" t="e">
        <f t="shared" si="326"/>
        <v>#N/A</v>
      </c>
      <c r="BL292" s="5" t="e">
        <f t="shared" si="327"/>
        <v>#N/A</v>
      </c>
      <c r="BM292" s="5" t="e">
        <f t="shared" si="328"/>
        <v>#N/A</v>
      </c>
      <c r="BN292" s="5" t="e">
        <f t="shared" si="329"/>
        <v>#N/A</v>
      </c>
      <c r="BO292" s="5" t="e">
        <f t="shared" si="330"/>
        <v>#N/A</v>
      </c>
      <c r="BP292" s="5" t="e">
        <f t="shared" si="331"/>
        <v>#N/A</v>
      </c>
      <c r="BQ292" s="5"/>
      <c r="BR292" s="16" t="e">
        <f t="shared" si="332"/>
        <v>#VALUE!</v>
      </c>
      <c r="BS292" s="5">
        <f t="shared" si="333"/>
        <v>0</v>
      </c>
      <c r="BT292" s="5"/>
      <c r="BU292" s="13" t="e">
        <f t="shared" si="334"/>
        <v>#VALUE!</v>
      </c>
      <c r="BV292" s="5">
        <f t="shared" si="335"/>
        <v>0</v>
      </c>
      <c r="BW292" s="5"/>
      <c r="BX292" s="13" t="e">
        <f t="shared" si="336"/>
        <v>#VALUE!</v>
      </c>
      <c r="BY292" s="5"/>
      <c r="BZ292" s="16" t="e">
        <f t="shared" si="337"/>
        <v>#VALUE!</v>
      </c>
      <c r="CA292" s="16"/>
      <c r="CB292" s="29">
        <f t="shared" si="338"/>
        <v>0</v>
      </c>
      <c r="CC292" s="28" t="e">
        <f t="shared" si="339"/>
        <v>#N/A</v>
      </c>
      <c r="CD292" s="28"/>
      <c r="CE292" s="16">
        <f t="shared" si="340"/>
        <v>0</v>
      </c>
      <c r="CF292" s="31" t="e">
        <f t="shared" si="341"/>
        <v>#N/A</v>
      </c>
      <c r="CG292" s="20"/>
      <c r="CH292" s="16" t="e">
        <f t="shared" si="342"/>
        <v>#N/A</v>
      </c>
      <c r="CI292" s="2">
        <f t="shared" si="343"/>
        <v>0</v>
      </c>
      <c r="CJ292" s="5"/>
      <c r="CK292" s="13" t="e">
        <f t="shared" si="344"/>
        <v>#N/A</v>
      </c>
      <c r="CL292" s="13"/>
      <c r="CM292" s="13" t="e">
        <f t="shared" si="345"/>
        <v>#N/A</v>
      </c>
      <c r="CN292" s="5" t="e">
        <f t="shared" si="346"/>
        <v>#N/A</v>
      </c>
      <c r="CO292" s="5" t="e">
        <f t="shared" si="347"/>
        <v>#N/A</v>
      </c>
      <c r="CP292" s="5"/>
      <c r="CQ292" s="13" t="e">
        <f t="shared" si="348"/>
        <v>#N/A</v>
      </c>
      <c r="CR292" s="5" t="e">
        <f t="shared" si="349"/>
        <v>#N/A</v>
      </c>
      <c r="CS292" s="5" t="e">
        <f t="shared" si="350"/>
        <v>#N/A</v>
      </c>
      <c r="CT292" s="5"/>
      <c r="CU292" t="e">
        <f>INDEX(Tilladeligt_underskud,MATCH('Afgrødemodel 1'!$AU$2,Konstanter!$A$75:$A$90,0),MATCH('Afgrødemodel 1'!M288,Konstanter!$B$73:$F$73,0))</f>
        <v>#N/A</v>
      </c>
      <c r="CV292" t="e">
        <f>INDEX(Utilladeligt_underskud,MATCH('Afgrødemodel 1'!$AU$2,Konstanter!$I$75:$I$90,0),MATCH('Afgrødemodel 1'!M288,Konstanter!$J$73:$N$73,0))</f>
        <v>#N/A</v>
      </c>
      <c r="CW292" t="e">
        <f t="shared" si="351"/>
        <v>#N/A</v>
      </c>
      <c r="CX292" t="e">
        <f t="shared" si="352"/>
        <v>#N/A</v>
      </c>
      <c r="CY292" s="8" t="e">
        <f t="shared" si="353"/>
        <v>#N/A</v>
      </c>
      <c r="CZ292" s="8" t="e">
        <f t="shared" si="354"/>
        <v>#VALUE!</v>
      </c>
      <c r="DA292" s="8" t="e">
        <f t="shared" si="355"/>
        <v>#VALUE!</v>
      </c>
    </row>
    <row r="293" spans="4:105" x14ac:dyDescent="0.2">
      <c r="D293" s="18">
        <f t="shared" si="356"/>
        <v>43470</v>
      </c>
      <c r="E293" s="18" t="str">
        <f>IF(G293=1,'Ark4'!$C$4,IF(G293=2,'Ark4'!$C$5,IF(G293=3,'Ark4'!$C$6,IF(G293=4,'Ark4'!$C$7,""))))</f>
        <v/>
      </c>
      <c r="F293" s="8">
        <f t="shared" si="289"/>
        <v>43470</v>
      </c>
      <c r="G293" s="2" t="str">
        <f>IF(AND($D293&gt;='Ark4'!$D$4,Vandbalance!$D293&lt;='Ark4'!$E$4),1,IF(AND(Vandbalance!$D293&gt;='Ark4'!$D$5,Vandbalance!$D293&lt;='Ark4'!$E$5),2,IF(AND(Vandbalance!$D293&gt;='Ark4'!$D$6,Vandbalance!$D293&lt;='Ark4'!$E$6),3,IF(AND(Vandbalance!$D293&gt;='Ark4'!$D$7,Vandbalance!$D293&lt;='Ark4'!$E$7),4,""))))</f>
        <v/>
      </c>
      <c r="H293" s="2" t="e">
        <f t="shared" si="286"/>
        <v>#VALUE!</v>
      </c>
      <c r="I293" s="2" t="str">
        <f>IF(G293=1,VLOOKUP($D293,'Afgrødemodel 1'!$AA$10:$AB$405,2,FALSE),IF(G293=2,VLOOKUP($D293,'Afgrødemodel 2'!$AA$10:$AB$405,2,FALSE),IF(G293=3,VLOOKUP($D293,'Afgrødemodel 3'!$AA$10:$AB$405,2,FALSE),IF(G293=4,VLOOKUP($D293,'Afgrødemodel 4'!$AA$10:$AB$405,2,FALSE),""))))</f>
        <v/>
      </c>
      <c r="J293" s="2">
        <f>IF(G293=1,VLOOKUP($D293,'Afgrødemodel 1'!$AH$10:$AJ$405,3,FALSE),IF(G293=2,VLOOKUP($D293,'Afgrødemodel 2'!$AH$10:$AJ$405,3,FALSE),IF(G293=3,VLOOKUP($D293,'Afgrødemodel 3'!$AH$10:$AJ$405,3,FALSE),IF(G293=4,VLOOKUP($D293,'Afgrødemodel 4'!$AH$10:$AJ$405,3,FALSE),0))))</f>
        <v>0</v>
      </c>
      <c r="K293" s="2">
        <f>IF(G293=1,VLOOKUP($D293,'Afgrødemodel 1'!$AQ$10:$AR$405,2,FALSE),IF(G293=2,VLOOKUP($D293,'Afgrødemodel 2'!$AQ$10:$AR$405,2,FALSE),IF(G293=3,VLOOKUP($D293,'Afgrødemodel 3'!$AQ$10:$AR$405,2,FALSE),IF(G293=4,VLOOKUP($D293,'Afgrødemodel 4'!$AQ$10:$AR$405,2,FALSE),0))))</f>
        <v>0</v>
      </c>
      <c r="L293">
        <f>IF('Afgrødemodel 1'!$BB$4=0,300,'Afgrødemodel 1'!$BB$4)</f>
        <v>300</v>
      </c>
      <c r="M293" t="str">
        <f>IF(G293=1,MIN('Afgrødemodel 1'!$AW$44,'Afgrødemodel 1'!$AW$48),IF(G293=2,MIN('Afgrødemodel 2'!$AW$44,'Afgrødemodel 2'!$AW$48),IF(G293=3,MIN('Afgrødemodel 3'!$AW$44,'Afgrødemodel 3'!$AW$48),IF(G293=4,MIN('Afgrødemodel 4'!$AW$44,'Afgrødemodel 4'!$AW$48),""))))</f>
        <v/>
      </c>
      <c r="N293" s="13" t="e">
        <f t="shared" si="290"/>
        <v>#N/A</v>
      </c>
      <c r="O293" s="5" t="e">
        <f t="shared" si="291"/>
        <v>#N/A</v>
      </c>
      <c r="P293" s="13" t="e">
        <f t="shared" si="292"/>
        <v>#N/A</v>
      </c>
      <c r="Q293" s="13" t="e">
        <f t="shared" si="293"/>
        <v>#N/A</v>
      </c>
      <c r="R293" s="20"/>
      <c r="S293" s="13" t="e">
        <f t="shared" si="294"/>
        <v>#N/A</v>
      </c>
      <c r="T293" s="13" t="e">
        <f t="shared" si="295"/>
        <v>#N/A</v>
      </c>
      <c r="U293" s="13" t="e">
        <f t="shared" si="296"/>
        <v>#N/A</v>
      </c>
      <c r="V293" s="5" t="e">
        <f t="shared" si="297"/>
        <v>#N/A</v>
      </c>
      <c r="W293" s="5"/>
      <c r="X293" s="10">
        <f t="shared" si="298"/>
        <v>10</v>
      </c>
      <c r="Y293" s="12" t="e">
        <f t="shared" si="299"/>
        <v>#N/A</v>
      </c>
      <c r="Z293" s="8" t="e">
        <f t="shared" si="300"/>
        <v>#N/A</v>
      </c>
      <c r="AA293" s="13" t="e">
        <f t="shared" si="301"/>
        <v>#N/A</v>
      </c>
      <c r="AB293" s="5" t="e">
        <f t="shared" si="302"/>
        <v>#N/A</v>
      </c>
      <c r="AC293" s="5"/>
      <c r="AD293" s="16" t="e">
        <f t="shared" si="303"/>
        <v>#VALUE!</v>
      </c>
      <c r="AE293" s="10" t="e">
        <f t="shared" si="304"/>
        <v>#VALUE!</v>
      </c>
      <c r="AF293" t="e">
        <f t="shared" si="305"/>
        <v>#VALUE!</v>
      </c>
      <c r="AG293" s="13" t="e">
        <f t="shared" si="306"/>
        <v>#VALUE!</v>
      </c>
      <c r="AH293" s="13"/>
      <c r="AI293" s="14">
        <f t="shared" si="307"/>
        <v>10</v>
      </c>
      <c r="AJ293" s="4">
        <f t="shared" si="308"/>
        <v>10</v>
      </c>
      <c r="AK293" s="4">
        <f t="shared" si="309"/>
        <v>10</v>
      </c>
      <c r="AL293" s="15" t="e">
        <f t="shared" si="310"/>
        <v>#N/A</v>
      </c>
      <c r="AM293" s="7" t="e">
        <f t="shared" si="311"/>
        <v>#N/A</v>
      </c>
      <c r="AN293" s="7" t="e">
        <f t="shared" si="312"/>
        <v>#VALUE!</v>
      </c>
      <c r="AO293" s="15" t="e">
        <f t="shared" si="313"/>
        <v>#N/A</v>
      </c>
      <c r="AP293" s="17" t="e">
        <f t="shared" si="314"/>
        <v>#N/A</v>
      </c>
      <c r="AQ293" s="15" t="e">
        <f t="shared" si="315"/>
        <v>#N/A</v>
      </c>
      <c r="AR293" s="15" t="e">
        <f t="shared" si="316"/>
        <v>#N/A</v>
      </c>
      <c r="AS293" s="15"/>
      <c r="AT293" s="12" t="e">
        <f t="shared" si="287"/>
        <v>#VALUE!</v>
      </c>
      <c r="AU293" s="12" t="e">
        <f t="shared" si="317"/>
        <v>#N/A</v>
      </c>
      <c r="AV293" s="12" t="e">
        <f t="shared" si="318"/>
        <v>#N/A</v>
      </c>
      <c r="AW293" s="12" t="e">
        <f t="shared" si="319"/>
        <v>#N/A</v>
      </c>
      <c r="AX293" s="8"/>
      <c r="AY293" s="13" t="e">
        <f>INDEX(Klima!$B$1:$E$520,MATCH(Vandbalance!$F293,Klima!$B$1:$B$520,0),MATCH(Vandbalance!$AY$11,Klima!$B$1:$E$1,0))</f>
        <v>#N/A</v>
      </c>
      <c r="AZ293" s="13" t="e">
        <f t="shared" si="288"/>
        <v>#N/A</v>
      </c>
      <c r="BA293" s="13" t="e">
        <f t="shared" si="320"/>
        <v>#N/A</v>
      </c>
      <c r="BC293" s="16" t="e">
        <f>INDEX(Klima!$B$1:$E$520,MATCH(Vandbalance!$F293,Klima!$B$1:$B$520,0),MATCH($BC$11,Klima!$B$1:$E$1,0))</f>
        <v>#N/A</v>
      </c>
      <c r="BD293" s="16"/>
      <c r="BE293" s="16" t="e">
        <f t="shared" si="321"/>
        <v>#N/A</v>
      </c>
      <c r="BF293" s="16" t="e">
        <f t="shared" si="322"/>
        <v>#VALUE!</v>
      </c>
      <c r="BG293" s="16" t="e">
        <f t="shared" si="323"/>
        <v>#VALUE!</v>
      </c>
      <c r="BH293" s="16" t="e">
        <f t="shared" si="324"/>
        <v>#VALUE!</v>
      </c>
      <c r="BI293" s="2"/>
      <c r="BJ293" s="16" t="e">
        <f t="shared" si="325"/>
        <v>#N/A</v>
      </c>
      <c r="BK293" s="5" t="e">
        <f t="shared" si="326"/>
        <v>#N/A</v>
      </c>
      <c r="BL293" s="5" t="e">
        <f t="shared" si="327"/>
        <v>#N/A</v>
      </c>
      <c r="BM293" s="5" t="e">
        <f t="shared" si="328"/>
        <v>#N/A</v>
      </c>
      <c r="BN293" s="5" t="e">
        <f t="shared" si="329"/>
        <v>#N/A</v>
      </c>
      <c r="BO293" s="5" t="e">
        <f t="shared" si="330"/>
        <v>#N/A</v>
      </c>
      <c r="BP293" s="5" t="e">
        <f t="shared" si="331"/>
        <v>#N/A</v>
      </c>
      <c r="BQ293" s="5"/>
      <c r="BR293" s="16" t="e">
        <f t="shared" si="332"/>
        <v>#VALUE!</v>
      </c>
      <c r="BS293" s="5">
        <f t="shared" si="333"/>
        <v>0</v>
      </c>
      <c r="BT293" s="5"/>
      <c r="BU293" s="13" t="e">
        <f t="shared" si="334"/>
        <v>#VALUE!</v>
      </c>
      <c r="BV293" s="5">
        <f t="shared" si="335"/>
        <v>0</v>
      </c>
      <c r="BW293" s="5"/>
      <c r="BX293" s="13" t="e">
        <f t="shared" si="336"/>
        <v>#VALUE!</v>
      </c>
      <c r="BY293" s="5"/>
      <c r="BZ293" s="16" t="e">
        <f t="shared" si="337"/>
        <v>#VALUE!</v>
      </c>
      <c r="CA293" s="16"/>
      <c r="CB293" s="29">
        <f t="shared" si="338"/>
        <v>0</v>
      </c>
      <c r="CC293" s="28" t="e">
        <f t="shared" si="339"/>
        <v>#N/A</v>
      </c>
      <c r="CD293" s="28"/>
      <c r="CE293" s="16">
        <f t="shared" si="340"/>
        <v>0</v>
      </c>
      <c r="CF293" s="31" t="e">
        <f t="shared" si="341"/>
        <v>#N/A</v>
      </c>
      <c r="CG293" s="20"/>
      <c r="CH293" s="16" t="e">
        <f t="shared" si="342"/>
        <v>#N/A</v>
      </c>
      <c r="CI293" s="2">
        <f t="shared" si="343"/>
        <v>0</v>
      </c>
      <c r="CJ293" s="5"/>
      <c r="CK293" s="13" t="e">
        <f t="shared" si="344"/>
        <v>#N/A</v>
      </c>
      <c r="CL293" s="13"/>
      <c r="CM293" s="13" t="e">
        <f t="shared" si="345"/>
        <v>#N/A</v>
      </c>
      <c r="CN293" s="5" t="e">
        <f t="shared" si="346"/>
        <v>#N/A</v>
      </c>
      <c r="CO293" s="5" t="e">
        <f t="shared" si="347"/>
        <v>#N/A</v>
      </c>
      <c r="CP293" s="5"/>
      <c r="CQ293" s="13" t="e">
        <f t="shared" si="348"/>
        <v>#N/A</v>
      </c>
      <c r="CR293" s="5" t="e">
        <f t="shared" si="349"/>
        <v>#N/A</v>
      </c>
      <c r="CS293" s="5" t="e">
        <f t="shared" si="350"/>
        <v>#N/A</v>
      </c>
      <c r="CT293" s="5"/>
      <c r="CU293" t="e">
        <f>INDEX(Tilladeligt_underskud,MATCH('Afgrødemodel 1'!$AU$2,Konstanter!$A$75:$A$90,0),MATCH('Afgrødemodel 1'!M289,Konstanter!$B$73:$F$73,0))</f>
        <v>#N/A</v>
      </c>
      <c r="CV293" t="e">
        <f>INDEX(Utilladeligt_underskud,MATCH('Afgrødemodel 1'!$AU$2,Konstanter!$I$75:$I$90,0),MATCH('Afgrødemodel 1'!M289,Konstanter!$J$73:$N$73,0))</f>
        <v>#N/A</v>
      </c>
      <c r="CW293" t="e">
        <f t="shared" si="351"/>
        <v>#N/A</v>
      </c>
      <c r="CX293" t="e">
        <f t="shared" si="352"/>
        <v>#N/A</v>
      </c>
      <c r="CY293" s="8" t="e">
        <f t="shared" si="353"/>
        <v>#N/A</v>
      </c>
      <c r="CZ293" s="8" t="e">
        <f t="shared" si="354"/>
        <v>#VALUE!</v>
      </c>
      <c r="DA293" s="8" t="e">
        <f t="shared" si="355"/>
        <v>#VALUE!</v>
      </c>
    </row>
    <row r="294" spans="4:105" x14ac:dyDescent="0.2">
      <c r="D294" s="18">
        <f t="shared" si="356"/>
        <v>43471</v>
      </c>
      <c r="E294" s="18" t="str">
        <f>IF(G294=1,'Ark4'!$C$4,IF(G294=2,'Ark4'!$C$5,IF(G294=3,'Ark4'!$C$6,IF(G294=4,'Ark4'!$C$7,""))))</f>
        <v/>
      </c>
      <c r="F294" s="8">
        <f t="shared" si="289"/>
        <v>43471</v>
      </c>
      <c r="G294" s="2" t="str">
        <f>IF(AND($D294&gt;='Ark4'!$D$4,Vandbalance!$D294&lt;='Ark4'!$E$4),1,IF(AND(Vandbalance!$D294&gt;='Ark4'!$D$5,Vandbalance!$D294&lt;='Ark4'!$E$5),2,IF(AND(Vandbalance!$D294&gt;='Ark4'!$D$6,Vandbalance!$D294&lt;='Ark4'!$E$6),3,IF(AND(Vandbalance!$D294&gt;='Ark4'!$D$7,Vandbalance!$D294&lt;='Ark4'!$E$7),4,""))))</f>
        <v/>
      </c>
      <c r="H294" s="2" t="e">
        <f t="shared" si="286"/>
        <v>#VALUE!</v>
      </c>
      <c r="I294" s="2" t="str">
        <f>IF(G294=1,VLOOKUP($D294,'Afgrødemodel 1'!$AA$10:$AB$405,2,FALSE),IF(G294=2,VLOOKUP($D294,'Afgrødemodel 2'!$AA$10:$AB$405,2,FALSE),IF(G294=3,VLOOKUP($D294,'Afgrødemodel 3'!$AA$10:$AB$405,2,FALSE),IF(G294=4,VLOOKUP($D294,'Afgrødemodel 4'!$AA$10:$AB$405,2,FALSE),""))))</f>
        <v/>
      </c>
      <c r="J294" s="2">
        <f>IF(G294=1,VLOOKUP($D294,'Afgrødemodel 1'!$AH$10:$AJ$405,3,FALSE),IF(G294=2,VLOOKUP($D294,'Afgrødemodel 2'!$AH$10:$AJ$405,3,FALSE),IF(G294=3,VLOOKUP($D294,'Afgrødemodel 3'!$AH$10:$AJ$405,3,FALSE),IF(G294=4,VLOOKUP($D294,'Afgrødemodel 4'!$AH$10:$AJ$405,3,FALSE),0))))</f>
        <v>0</v>
      </c>
      <c r="K294" s="2">
        <f>IF(G294=1,VLOOKUP($D294,'Afgrødemodel 1'!$AQ$10:$AR$405,2,FALSE),IF(G294=2,VLOOKUP($D294,'Afgrødemodel 2'!$AQ$10:$AR$405,2,FALSE),IF(G294=3,VLOOKUP($D294,'Afgrødemodel 3'!$AQ$10:$AR$405,2,FALSE),IF(G294=4,VLOOKUP($D294,'Afgrødemodel 4'!$AQ$10:$AR$405,2,FALSE),0))))</f>
        <v>0</v>
      </c>
      <c r="L294">
        <f>IF('Afgrødemodel 1'!$BB$4=0,300,'Afgrødemodel 1'!$BB$4)</f>
        <v>300</v>
      </c>
      <c r="M294" t="str">
        <f>IF(G294=1,MIN('Afgrødemodel 1'!$AW$44,'Afgrødemodel 1'!$AW$48),IF(G294=2,MIN('Afgrødemodel 2'!$AW$44,'Afgrødemodel 2'!$AW$48),IF(G294=3,MIN('Afgrødemodel 3'!$AW$44,'Afgrødemodel 3'!$AW$48),IF(G294=4,MIN('Afgrødemodel 4'!$AW$44,'Afgrødemodel 4'!$AW$48),""))))</f>
        <v/>
      </c>
      <c r="N294" s="13" t="e">
        <f t="shared" si="290"/>
        <v>#N/A</v>
      </c>
      <c r="O294" s="5" t="e">
        <f t="shared" si="291"/>
        <v>#N/A</v>
      </c>
      <c r="P294" s="13" t="e">
        <f t="shared" si="292"/>
        <v>#N/A</v>
      </c>
      <c r="Q294" s="13" t="e">
        <f t="shared" si="293"/>
        <v>#N/A</v>
      </c>
      <c r="R294" s="20"/>
      <c r="S294" s="13" t="e">
        <f t="shared" si="294"/>
        <v>#N/A</v>
      </c>
      <c r="T294" s="13" t="e">
        <f t="shared" si="295"/>
        <v>#N/A</v>
      </c>
      <c r="U294" s="13" t="e">
        <f t="shared" si="296"/>
        <v>#N/A</v>
      </c>
      <c r="V294" s="5" t="e">
        <f t="shared" si="297"/>
        <v>#N/A</v>
      </c>
      <c r="W294" s="5"/>
      <c r="X294" s="10">
        <f t="shared" si="298"/>
        <v>10</v>
      </c>
      <c r="Y294" s="12" t="e">
        <f t="shared" si="299"/>
        <v>#N/A</v>
      </c>
      <c r="Z294" s="8" t="e">
        <f t="shared" si="300"/>
        <v>#N/A</v>
      </c>
      <c r="AA294" s="13" t="e">
        <f t="shared" si="301"/>
        <v>#N/A</v>
      </c>
      <c r="AB294" s="5" t="e">
        <f t="shared" si="302"/>
        <v>#N/A</v>
      </c>
      <c r="AC294" s="5"/>
      <c r="AD294" s="16" t="e">
        <f t="shared" si="303"/>
        <v>#VALUE!</v>
      </c>
      <c r="AE294" s="10" t="e">
        <f t="shared" si="304"/>
        <v>#VALUE!</v>
      </c>
      <c r="AF294" t="e">
        <f t="shared" si="305"/>
        <v>#VALUE!</v>
      </c>
      <c r="AG294" s="13" t="e">
        <f t="shared" si="306"/>
        <v>#VALUE!</v>
      </c>
      <c r="AH294" s="13"/>
      <c r="AI294" s="14">
        <f t="shared" si="307"/>
        <v>10</v>
      </c>
      <c r="AJ294" s="4">
        <f t="shared" si="308"/>
        <v>10</v>
      </c>
      <c r="AK294" s="4">
        <f t="shared" si="309"/>
        <v>10</v>
      </c>
      <c r="AL294" s="15" t="e">
        <f t="shared" si="310"/>
        <v>#N/A</v>
      </c>
      <c r="AM294" s="7" t="e">
        <f t="shared" si="311"/>
        <v>#N/A</v>
      </c>
      <c r="AN294" s="7" t="e">
        <f t="shared" si="312"/>
        <v>#VALUE!</v>
      </c>
      <c r="AO294" s="15" t="e">
        <f t="shared" si="313"/>
        <v>#N/A</v>
      </c>
      <c r="AP294" s="17" t="e">
        <f t="shared" si="314"/>
        <v>#N/A</v>
      </c>
      <c r="AQ294" s="15" t="e">
        <f t="shared" si="315"/>
        <v>#N/A</v>
      </c>
      <c r="AR294" s="15" t="e">
        <f t="shared" si="316"/>
        <v>#N/A</v>
      </c>
      <c r="AS294" s="15"/>
      <c r="AT294" s="12" t="e">
        <f t="shared" si="287"/>
        <v>#VALUE!</v>
      </c>
      <c r="AU294" s="12" t="e">
        <f t="shared" si="317"/>
        <v>#N/A</v>
      </c>
      <c r="AV294" s="12" t="e">
        <f t="shared" si="318"/>
        <v>#N/A</v>
      </c>
      <c r="AW294" s="12" t="e">
        <f t="shared" si="319"/>
        <v>#N/A</v>
      </c>
      <c r="AX294" s="8"/>
      <c r="AY294" s="13" t="e">
        <f>INDEX(Klima!$B$1:$E$520,MATCH(Vandbalance!$F294,Klima!$B$1:$B$520,0),MATCH(Vandbalance!$AY$11,Klima!$B$1:$E$1,0))</f>
        <v>#N/A</v>
      </c>
      <c r="AZ294" s="13" t="e">
        <f t="shared" si="288"/>
        <v>#N/A</v>
      </c>
      <c r="BA294" s="13" t="e">
        <f t="shared" si="320"/>
        <v>#N/A</v>
      </c>
      <c r="BC294" s="16" t="e">
        <f>INDEX(Klima!$B$1:$E$520,MATCH(Vandbalance!$F294,Klima!$B$1:$B$520,0),MATCH($BC$11,Klima!$B$1:$E$1,0))</f>
        <v>#N/A</v>
      </c>
      <c r="BD294" s="16"/>
      <c r="BE294" s="16" t="e">
        <f t="shared" si="321"/>
        <v>#N/A</v>
      </c>
      <c r="BF294" s="16" t="e">
        <f t="shared" si="322"/>
        <v>#VALUE!</v>
      </c>
      <c r="BG294" s="16" t="e">
        <f t="shared" si="323"/>
        <v>#VALUE!</v>
      </c>
      <c r="BH294" s="16" t="e">
        <f t="shared" si="324"/>
        <v>#VALUE!</v>
      </c>
      <c r="BI294" s="2"/>
      <c r="BJ294" s="16" t="e">
        <f t="shared" si="325"/>
        <v>#N/A</v>
      </c>
      <c r="BK294" s="5" t="e">
        <f t="shared" si="326"/>
        <v>#N/A</v>
      </c>
      <c r="BL294" s="5" t="e">
        <f t="shared" si="327"/>
        <v>#N/A</v>
      </c>
      <c r="BM294" s="5" t="e">
        <f t="shared" si="328"/>
        <v>#N/A</v>
      </c>
      <c r="BN294" s="5" t="e">
        <f t="shared" si="329"/>
        <v>#N/A</v>
      </c>
      <c r="BO294" s="5" t="e">
        <f t="shared" si="330"/>
        <v>#N/A</v>
      </c>
      <c r="BP294" s="5" t="e">
        <f t="shared" si="331"/>
        <v>#N/A</v>
      </c>
      <c r="BQ294" s="5"/>
      <c r="BR294" s="16" t="e">
        <f t="shared" si="332"/>
        <v>#VALUE!</v>
      </c>
      <c r="BS294" s="5">
        <f t="shared" si="333"/>
        <v>0</v>
      </c>
      <c r="BT294" s="5"/>
      <c r="BU294" s="13" t="e">
        <f t="shared" si="334"/>
        <v>#VALUE!</v>
      </c>
      <c r="BV294" s="5">
        <f t="shared" si="335"/>
        <v>0</v>
      </c>
      <c r="BW294" s="5"/>
      <c r="BX294" s="13" t="e">
        <f t="shared" si="336"/>
        <v>#VALUE!</v>
      </c>
      <c r="BY294" s="5"/>
      <c r="BZ294" s="16" t="e">
        <f t="shared" si="337"/>
        <v>#VALUE!</v>
      </c>
      <c r="CA294" s="16"/>
      <c r="CB294" s="29">
        <f t="shared" si="338"/>
        <v>0</v>
      </c>
      <c r="CC294" s="28" t="e">
        <f t="shared" si="339"/>
        <v>#N/A</v>
      </c>
      <c r="CD294" s="28"/>
      <c r="CE294" s="16">
        <f t="shared" si="340"/>
        <v>0</v>
      </c>
      <c r="CF294" s="31" t="e">
        <f t="shared" si="341"/>
        <v>#N/A</v>
      </c>
      <c r="CG294" s="20"/>
      <c r="CH294" s="16" t="e">
        <f t="shared" si="342"/>
        <v>#N/A</v>
      </c>
      <c r="CI294" s="2">
        <f t="shared" si="343"/>
        <v>0</v>
      </c>
      <c r="CJ294" s="5"/>
      <c r="CK294" s="13" t="e">
        <f t="shared" si="344"/>
        <v>#N/A</v>
      </c>
      <c r="CL294" s="13"/>
      <c r="CM294" s="13" t="e">
        <f t="shared" si="345"/>
        <v>#N/A</v>
      </c>
      <c r="CN294" s="5" t="e">
        <f t="shared" si="346"/>
        <v>#N/A</v>
      </c>
      <c r="CO294" s="5" t="e">
        <f t="shared" si="347"/>
        <v>#N/A</v>
      </c>
      <c r="CP294" s="5"/>
      <c r="CQ294" s="13" t="e">
        <f t="shared" si="348"/>
        <v>#N/A</v>
      </c>
      <c r="CR294" s="5" t="e">
        <f t="shared" si="349"/>
        <v>#N/A</v>
      </c>
      <c r="CS294" s="5" t="e">
        <f t="shared" si="350"/>
        <v>#N/A</v>
      </c>
      <c r="CT294" s="5"/>
      <c r="CU294" t="e">
        <f>INDEX(Tilladeligt_underskud,MATCH('Afgrødemodel 1'!$AU$2,Konstanter!$A$75:$A$90,0),MATCH('Afgrødemodel 1'!M290,Konstanter!$B$73:$F$73,0))</f>
        <v>#N/A</v>
      </c>
      <c r="CV294" t="e">
        <f>INDEX(Utilladeligt_underskud,MATCH('Afgrødemodel 1'!$AU$2,Konstanter!$I$75:$I$90,0),MATCH('Afgrødemodel 1'!M290,Konstanter!$J$73:$N$73,0))</f>
        <v>#N/A</v>
      </c>
      <c r="CW294" t="e">
        <f t="shared" si="351"/>
        <v>#N/A</v>
      </c>
      <c r="CX294" t="e">
        <f t="shared" si="352"/>
        <v>#N/A</v>
      </c>
      <c r="CY294" s="8" t="e">
        <f t="shared" si="353"/>
        <v>#N/A</v>
      </c>
      <c r="CZ294" s="8" t="e">
        <f t="shared" si="354"/>
        <v>#VALUE!</v>
      </c>
      <c r="DA294" s="8" t="e">
        <f t="shared" si="355"/>
        <v>#VALUE!</v>
      </c>
    </row>
    <row r="295" spans="4:105" x14ac:dyDescent="0.2">
      <c r="D295" s="18">
        <f t="shared" si="356"/>
        <v>43472</v>
      </c>
      <c r="E295" s="18" t="str">
        <f>IF(G295=1,'Ark4'!$C$4,IF(G295=2,'Ark4'!$C$5,IF(G295=3,'Ark4'!$C$6,IF(G295=4,'Ark4'!$C$7,""))))</f>
        <v/>
      </c>
      <c r="F295" s="8">
        <f t="shared" si="289"/>
        <v>43472</v>
      </c>
      <c r="G295" s="2" t="str">
        <f>IF(AND($D295&gt;='Ark4'!$D$4,Vandbalance!$D295&lt;='Ark4'!$E$4),1,IF(AND(Vandbalance!$D295&gt;='Ark4'!$D$5,Vandbalance!$D295&lt;='Ark4'!$E$5),2,IF(AND(Vandbalance!$D295&gt;='Ark4'!$D$6,Vandbalance!$D295&lt;='Ark4'!$E$6),3,IF(AND(Vandbalance!$D295&gt;='Ark4'!$D$7,Vandbalance!$D295&lt;='Ark4'!$E$7),4,""))))</f>
        <v/>
      </c>
      <c r="H295" s="2" t="e">
        <f t="shared" si="286"/>
        <v>#VALUE!</v>
      </c>
      <c r="I295" s="2" t="str">
        <f>IF(G295=1,VLOOKUP($D295,'Afgrødemodel 1'!$AA$10:$AB$405,2,FALSE),IF(G295=2,VLOOKUP($D295,'Afgrødemodel 2'!$AA$10:$AB$405,2,FALSE),IF(G295=3,VLOOKUP($D295,'Afgrødemodel 3'!$AA$10:$AB$405,2,FALSE),IF(G295=4,VLOOKUP($D295,'Afgrødemodel 4'!$AA$10:$AB$405,2,FALSE),""))))</f>
        <v/>
      </c>
      <c r="J295" s="2">
        <f>IF(G295=1,VLOOKUP($D295,'Afgrødemodel 1'!$AH$10:$AJ$405,3,FALSE),IF(G295=2,VLOOKUP($D295,'Afgrødemodel 2'!$AH$10:$AJ$405,3,FALSE),IF(G295=3,VLOOKUP($D295,'Afgrødemodel 3'!$AH$10:$AJ$405,3,FALSE),IF(G295=4,VLOOKUP($D295,'Afgrødemodel 4'!$AH$10:$AJ$405,3,FALSE),0))))</f>
        <v>0</v>
      </c>
      <c r="K295" s="2">
        <f>IF(G295=1,VLOOKUP($D295,'Afgrødemodel 1'!$AQ$10:$AR$405,2,FALSE),IF(G295=2,VLOOKUP($D295,'Afgrødemodel 2'!$AQ$10:$AR$405,2,FALSE),IF(G295=3,VLOOKUP($D295,'Afgrødemodel 3'!$AQ$10:$AR$405,2,FALSE),IF(G295=4,VLOOKUP($D295,'Afgrødemodel 4'!$AQ$10:$AR$405,2,FALSE),0))))</f>
        <v>0</v>
      </c>
      <c r="L295">
        <f>IF('Afgrødemodel 1'!$BB$4=0,300,'Afgrødemodel 1'!$BB$4)</f>
        <v>300</v>
      </c>
      <c r="M295" t="str">
        <f>IF(G295=1,MIN('Afgrødemodel 1'!$AW$44,'Afgrødemodel 1'!$AW$48),IF(G295=2,MIN('Afgrødemodel 2'!$AW$44,'Afgrødemodel 2'!$AW$48),IF(G295=3,MIN('Afgrødemodel 3'!$AW$44,'Afgrødemodel 3'!$AW$48),IF(G295=4,MIN('Afgrødemodel 4'!$AW$44,'Afgrødemodel 4'!$AW$48),""))))</f>
        <v/>
      </c>
      <c r="N295" s="13" t="e">
        <f t="shared" si="290"/>
        <v>#N/A</v>
      </c>
      <c r="O295" s="5" t="e">
        <f t="shared" si="291"/>
        <v>#N/A</v>
      </c>
      <c r="P295" s="13" t="e">
        <f t="shared" si="292"/>
        <v>#N/A</v>
      </c>
      <c r="Q295" s="13" t="e">
        <f t="shared" si="293"/>
        <v>#N/A</v>
      </c>
      <c r="R295" s="20"/>
      <c r="S295" s="13" t="e">
        <f t="shared" si="294"/>
        <v>#N/A</v>
      </c>
      <c r="T295" s="13" t="e">
        <f t="shared" si="295"/>
        <v>#N/A</v>
      </c>
      <c r="U295" s="13" t="e">
        <f t="shared" si="296"/>
        <v>#N/A</v>
      </c>
      <c r="V295" s="5" t="e">
        <f t="shared" si="297"/>
        <v>#N/A</v>
      </c>
      <c r="W295" s="5"/>
      <c r="X295" s="10">
        <f t="shared" si="298"/>
        <v>10</v>
      </c>
      <c r="Y295" s="12" t="e">
        <f t="shared" si="299"/>
        <v>#N/A</v>
      </c>
      <c r="Z295" s="8" t="e">
        <f t="shared" si="300"/>
        <v>#N/A</v>
      </c>
      <c r="AA295" s="13" t="e">
        <f t="shared" si="301"/>
        <v>#N/A</v>
      </c>
      <c r="AB295" s="5" t="e">
        <f t="shared" si="302"/>
        <v>#N/A</v>
      </c>
      <c r="AC295" s="5"/>
      <c r="AD295" s="16" t="e">
        <f t="shared" si="303"/>
        <v>#VALUE!</v>
      </c>
      <c r="AE295" s="10" t="e">
        <f t="shared" si="304"/>
        <v>#VALUE!</v>
      </c>
      <c r="AF295" t="e">
        <f t="shared" si="305"/>
        <v>#VALUE!</v>
      </c>
      <c r="AG295" s="13" t="e">
        <f t="shared" si="306"/>
        <v>#VALUE!</v>
      </c>
      <c r="AH295" s="13"/>
      <c r="AI295" s="14">
        <f t="shared" si="307"/>
        <v>10</v>
      </c>
      <c r="AJ295" s="4">
        <f t="shared" si="308"/>
        <v>10</v>
      </c>
      <c r="AK295" s="4">
        <f t="shared" si="309"/>
        <v>10</v>
      </c>
      <c r="AL295" s="15" t="e">
        <f t="shared" si="310"/>
        <v>#N/A</v>
      </c>
      <c r="AM295" s="7" t="e">
        <f t="shared" si="311"/>
        <v>#N/A</v>
      </c>
      <c r="AN295" s="7" t="e">
        <f t="shared" si="312"/>
        <v>#VALUE!</v>
      </c>
      <c r="AO295" s="15" t="e">
        <f t="shared" si="313"/>
        <v>#N/A</v>
      </c>
      <c r="AP295" s="17" t="e">
        <f t="shared" si="314"/>
        <v>#N/A</v>
      </c>
      <c r="AQ295" s="15" t="e">
        <f t="shared" si="315"/>
        <v>#N/A</v>
      </c>
      <c r="AR295" s="15" t="e">
        <f t="shared" si="316"/>
        <v>#N/A</v>
      </c>
      <c r="AS295" s="15"/>
      <c r="AT295" s="12" t="e">
        <f t="shared" si="287"/>
        <v>#VALUE!</v>
      </c>
      <c r="AU295" s="12" t="e">
        <f t="shared" si="317"/>
        <v>#N/A</v>
      </c>
      <c r="AV295" s="12" t="e">
        <f t="shared" si="318"/>
        <v>#N/A</v>
      </c>
      <c r="AW295" s="12" t="e">
        <f t="shared" si="319"/>
        <v>#N/A</v>
      </c>
      <c r="AX295" s="8"/>
      <c r="AY295" s="13" t="e">
        <f>INDEX(Klima!$B$1:$E$520,MATCH(Vandbalance!$F295,Klima!$B$1:$B$520,0),MATCH(Vandbalance!$AY$11,Klima!$B$1:$E$1,0))</f>
        <v>#N/A</v>
      </c>
      <c r="AZ295" s="13" t="e">
        <f t="shared" si="288"/>
        <v>#N/A</v>
      </c>
      <c r="BA295" s="13" t="e">
        <f t="shared" si="320"/>
        <v>#N/A</v>
      </c>
      <c r="BC295" s="16" t="e">
        <f>INDEX(Klima!$B$1:$E$520,MATCH(Vandbalance!$F295,Klima!$B$1:$B$520,0),MATCH($BC$11,Klima!$B$1:$E$1,0))</f>
        <v>#N/A</v>
      </c>
      <c r="BD295" s="16"/>
      <c r="BE295" s="16" t="e">
        <f t="shared" si="321"/>
        <v>#N/A</v>
      </c>
      <c r="BF295" s="16" t="e">
        <f t="shared" si="322"/>
        <v>#VALUE!</v>
      </c>
      <c r="BG295" s="16" t="e">
        <f t="shared" si="323"/>
        <v>#VALUE!</v>
      </c>
      <c r="BH295" s="16" t="e">
        <f t="shared" si="324"/>
        <v>#VALUE!</v>
      </c>
      <c r="BI295" s="2"/>
      <c r="BJ295" s="16" t="e">
        <f t="shared" si="325"/>
        <v>#N/A</v>
      </c>
      <c r="BK295" s="5" t="e">
        <f t="shared" si="326"/>
        <v>#N/A</v>
      </c>
      <c r="BL295" s="5" t="e">
        <f t="shared" si="327"/>
        <v>#N/A</v>
      </c>
      <c r="BM295" s="5" t="e">
        <f t="shared" si="328"/>
        <v>#N/A</v>
      </c>
      <c r="BN295" s="5" t="e">
        <f t="shared" si="329"/>
        <v>#N/A</v>
      </c>
      <c r="BO295" s="5" t="e">
        <f t="shared" si="330"/>
        <v>#N/A</v>
      </c>
      <c r="BP295" s="5" t="e">
        <f t="shared" si="331"/>
        <v>#N/A</v>
      </c>
      <c r="BQ295" s="5"/>
      <c r="BR295" s="16" t="e">
        <f t="shared" si="332"/>
        <v>#VALUE!</v>
      </c>
      <c r="BS295" s="5">
        <f t="shared" si="333"/>
        <v>0</v>
      </c>
      <c r="BT295" s="5"/>
      <c r="BU295" s="13" t="e">
        <f t="shared" si="334"/>
        <v>#VALUE!</v>
      </c>
      <c r="BV295" s="5">
        <f t="shared" si="335"/>
        <v>0</v>
      </c>
      <c r="BW295" s="5"/>
      <c r="BX295" s="13" t="e">
        <f t="shared" si="336"/>
        <v>#VALUE!</v>
      </c>
      <c r="BY295" s="5"/>
      <c r="BZ295" s="16" t="e">
        <f t="shared" si="337"/>
        <v>#VALUE!</v>
      </c>
      <c r="CA295" s="16"/>
      <c r="CB295" s="29">
        <f t="shared" si="338"/>
        <v>0</v>
      </c>
      <c r="CC295" s="28" t="e">
        <f t="shared" si="339"/>
        <v>#N/A</v>
      </c>
      <c r="CD295" s="28"/>
      <c r="CE295" s="16">
        <f t="shared" si="340"/>
        <v>0</v>
      </c>
      <c r="CF295" s="31" t="e">
        <f t="shared" si="341"/>
        <v>#N/A</v>
      </c>
      <c r="CG295" s="20"/>
      <c r="CH295" s="16" t="e">
        <f t="shared" si="342"/>
        <v>#N/A</v>
      </c>
      <c r="CI295" s="2">
        <f t="shared" si="343"/>
        <v>0</v>
      </c>
      <c r="CJ295" s="5"/>
      <c r="CK295" s="13" t="e">
        <f t="shared" si="344"/>
        <v>#N/A</v>
      </c>
      <c r="CL295" s="13"/>
      <c r="CM295" s="13" t="e">
        <f t="shared" si="345"/>
        <v>#N/A</v>
      </c>
      <c r="CN295" s="5" t="e">
        <f t="shared" si="346"/>
        <v>#N/A</v>
      </c>
      <c r="CO295" s="5" t="e">
        <f t="shared" si="347"/>
        <v>#N/A</v>
      </c>
      <c r="CP295" s="5"/>
      <c r="CQ295" s="13" t="e">
        <f t="shared" si="348"/>
        <v>#N/A</v>
      </c>
      <c r="CR295" s="5" t="e">
        <f t="shared" si="349"/>
        <v>#N/A</v>
      </c>
      <c r="CS295" s="5" t="e">
        <f t="shared" si="350"/>
        <v>#N/A</v>
      </c>
      <c r="CT295" s="5"/>
      <c r="CU295" t="e">
        <f>INDEX(Tilladeligt_underskud,MATCH('Afgrødemodel 1'!$AU$2,Konstanter!$A$75:$A$90,0),MATCH('Afgrødemodel 1'!M291,Konstanter!$B$73:$F$73,0))</f>
        <v>#N/A</v>
      </c>
      <c r="CV295" t="e">
        <f>INDEX(Utilladeligt_underskud,MATCH('Afgrødemodel 1'!$AU$2,Konstanter!$I$75:$I$90,0),MATCH('Afgrødemodel 1'!M291,Konstanter!$J$73:$N$73,0))</f>
        <v>#N/A</v>
      </c>
      <c r="CW295" t="e">
        <f t="shared" si="351"/>
        <v>#N/A</v>
      </c>
      <c r="CX295" t="e">
        <f t="shared" si="352"/>
        <v>#N/A</v>
      </c>
      <c r="CY295" s="8" t="e">
        <f t="shared" si="353"/>
        <v>#N/A</v>
      </c>
      <c r="CZ295" s="8" t="e">
        <f t="shared" si="354"/>
        <v>#VALUE!</v>
      </c>
      <c r="DA295" s="8" t="e">
        <f t="shared" si="355"/>
        <v>#VALUE!</v>
      </c>
    </row>
    <row r="296" spans="4:105" x14ac:dyDescent="0.2">
      <c r="D296" s="18">
        <f t="shared" si="356"/>
        <v>43473</v>
      </c>
      <c r="E296" s="18" t="str">
        <f>IF(G296=1,'Ark4'!$C$4,IF(G296=2,'Ark4'!$C$5,IF(G296=3,'Ark4'!$C$6,IF(G296=4,'Ark4'!$C$7,""))))</f>
        <v/>
      </c>
      <c r="F296" s="8">
        <f t="shared" si="289"/>
        <v>43473</v>
      </c>
      <c r="G296" s="2" t="str">
        <f>IF(AND($D296&gt;='Ark4'!$D$4,Vandbalance!$D296&lt;='Ark4'!$E$4),1,IF(AND(Vandbalance!$D296&gt;='Ark4'!$D$5,Vandbalance!$D296&lt;='Ark4'!$E$5),2,IF(AND(Vandbalance!$D296&gt;='Ark4'!$D$6,Vandbalance!$D296&lt;='Ark4'!$E$6),3,IF(AND(Vandbalance!$D296&gt;='Ark4'!$D$7,Vandbalance!$D296&lt;='Ark4'!$E$7),4,""))))</f>
        <v/>
      </c>
      <c r="H296" s="2" t="e">
        <f t="shared" si="286"/>
        <v>#VALUE!</v>
      </c>
      <c r="I296" s="2" t="str">
        <f>IF(G296=1,VLOOKUP($D296,'Afgrødemodel 1'!$AA$10:$AB$405,2,FALSE),IF(G296=2,VLOOKUP($D296,'Afgrødemodel 2'!$AA$10:$AB$405,2,FALSE),IF(G296=3,VLOOKUP($D296,'Afgrødemodel 3'!$AA$10:$AB$405,2,FALSE),IF(G296=4,VLOOKUP($D296,'Afgrødemodel 4'!$AA$10:$AB$405,2,FALSE),""))))</f>
        <v/>
      </c>
      <c r="J296" s="2">
        <f>IF(G296=1,VLOOKUP($D296,'Afgrødemodel 1'!$AH$10:$AJ$405,3,FALSE),IF(G296=2,VLOOKUP($D296,'Afgrødemodel 2'!$AH$10:$AJ$405,3,FALSE),IF(G296=3,VLOOKUP($D296,'Afgrødemodel 3'!$AH$10:$AJ$405,3,FALSE),IF(G296=4,VLOOKUP($D296,'Afgrødemodel 4'!$AH$10:$AJ$405,3,FALSE),0))))</f>
        <v>0</v>
      </c>
      <c r="K296" s="2">
        <f>IF(G296=1,VLOOKUP($D296,'Afgrødemodel 1'!$AQ$10:$AR$405,2,FALSE),IF(G296=2,VLOOKUP($D296,'Afgrødemodel 2'!$AQ$10:$AR$405,2,FALSE),IF(G296=3,VLOOKUP($D296,'Afgrødemodel 3'!$AQ$10:$AR$405,2,FALSE),IF(G296=4,VLOOKUP($D296,'Afgrødemodel 4'!$AQ$10:$AR$405,2,FALSE),0))))</f>
        <v>0</v>
      </c>
      <c r="L296">
        <f>IF('Afgrødemodel 1'!$BB$4=0,300,'Afgrødemodel 1'!$BB$4)</f>
        <v>300</v>
      </c>
      <c r="M296" t="str">
        <f>IF(G296=1,MIN('Afgrødemodel 1'!$AW$44,'Afgrødemodel 1'!$AW$48),IF(G296=2,MIN('Afgrødemodel 2'!$AW$44,'Afgrødemodel 2'!$AW$48),IF(G296=3,MIN('Afgrødemodel 3'!$AW$44,'Afgrødemodel 3'!$AW$48),IF(G296=4,MIN('Afgrødemodel 4'!$AW$44,'Afgrødemodel 4'!$AW$48),""))))</f>
        <v/>
      </c>
      <c r="N296" s="13" t="e">
        <f t="shared" si="290"/>
        <v>#N/A</v>
      </c>
      <c r="O296" s="5" t="e">
        <f t="shared" si="291"/>
        <v>#N/A</v>
      </c>
      <c r="P296" s="13" t="e">
        <f t="shared" si="292"/>
        <v>#N/A</v>
      </c>
      <c r="Q296" s="13" t="e">
        <f t="shared" si="293"/>
        <v>#N/A</v>
      </c>
      <c r="R296" s="20"/>
      <c r="S296" s="13" t="e">
        <f t="shared" si="294"/>
        <v>#N/A</v>
      </c>
      <c r="T296" s="13" t="e">
        <f t="shared" si="295"/>
        <v>#N/A</v>
      </c>
      <c r="U296" s="13" t="e">
        <f t="shared" si="296"/>
        <v>#N/A</v>
      </c>
      <c r="V296" s="5" t="e">
        <f t="shared" si="297"/>
        <v>#N/A</v>
      </c>
      <c r="W296" s="5"/>
      <c r="X296" s="10">
        <f t="shared" si="298"/>
        <v>10</v>
      </c>
      <c r="Y296" s="12" t="e">
        <f t="shared" si="299"/>
        <v>#N/A</v>
      </c>
      <c r="Z296" s="8" t="e">
        <f t="shared" si="300"/>
        <v>#N/A</v>
      </c>
      <c r="AA296" s="13" t="e">
        <f t="shared" si="301"/>
        <v>#N/A</v>
      </c>
      <c r="AB296" s="5" t="e">
        <f t="shared" si="302"/>
        <v>#N/A</v>
      </c>
      <c r="AC296" s="5"/>
      <c r="AD296" s="16" t="e">
        <f t="shared" si="303"/>
        <v>#VALUE!</v>
      </c>
      <c r="AE296" s="10" t="e">
        <f t="shared" si="304"/>
        <v>#VALUE!</v>
      </c>
      <c r="AF296" t="e">
        <f t="shared" si="305"/>
        <v>#VALUE!</v>
      </c>
      <c r="AG296" s="13" t="e">
        <f t="shared" si="306"/>
        <v>#VALUE!</v>
      </c>
      <c r="AH296" s="13"/>
      <c r="AI296" s="14">
        <f t="shared" si="307"/>
        <v>10</v>
      </c>
      <c r="AJ296" s="4">
        <f t="shared" si="308"/>
        <v>10</v>
      </c>
      <c r="AK296" s="4">
        <f t="shared" si="309"/>
        <v>10</v>
      </c>
      <c r="AL296" s="15" t="e">
        <f t="shared" si="310"/>
        <v>#N/A</v>
      </c>
      <c r="AM296" s="7" t="e">
        <f t="shared" si="311"/>
        <v>#N/A</v>
      </c>
      <c r="AN296" s="7" t="e">
        <f t="shared" si="312"/>
        <v>#VALUE!</v>
      </c>
      <c r="AO296" s="15" t="e">
        <f t="shared" si="313"/>
        <v>#N/A</v>
      </c>
      <c r="AP296" s="17" t="e">
        <f t="shared" si="314"/>
        <v>#N/A</v>
      </c>
      <c r="AQ296" s="15" t="e">
        <f t="shared" si="315"/>
        <v>#N/A</v>
      </c>
      <c r="AR296" s="15" t="e">
        <f t="shared" si="316"/>
        <v>#N/A</v>
      </c>
      <c r="AS296" s="15"/>
      <c r="AT296" s="12" t="e">
        <f t="shared" si="287"/>
        <v>#VALUE!</v>
      </c>
      <c r="AU296" s="12" t="e">
        <f t="shared" si="317"/>
        <v>#N/A</v>
      </c>
      <c r="AV296" s="12" t="e">
        <f t="shared" si="318"/>
        <v>#N/A</v>
      </c>
      <c r="AW296" s="12" t="e">
        <f t="shared" si="319"/>
        <v>#N/A</v>
      </c>
      <c r="AX296" s="8"/>
      <c r="AY296" s="13" t="e">
        <f>INDEX(Klima!$B$1:$E$520,MATCH(Vandbalance!$F296,Klima!$B$1:$B$520,0),MATCH(Vandbalance!$AY$11,Klima!$B$1:$E$1,0))</f>
        <v>#N/A</v>
      </c>
      <c r="AZ296" s="13" t="e">
        <f t="shared" si="288"/>
        <v>#N/A</v>
      </c>
      <c r="BA296" s="13" t="e">
        <f t="shared" si="320"/>
        <v>#N/A</v>
      </c>
      <c r="BC296" s="16" t="e">
        <f>INDEX(Klima!$B$1:$E$520,MATCH(Vandbalance!$F296,Klima!$B$1:$B$520,0),MATCH($BC$11,Klima!$B$1:$E$1,0))</f>
        <v>#N/A</v>
      </c>
      <c r="BD296" s="16"/>
      <c r="BE296" s="16" t="e">
        <f t="shared" si="321"/>
        <v>#N/A</v>
      </c>
      <c r="BF296" s="16" t="e">
        <f t="shared" si="322"/>
        <v>#VALUE!</v>
      </c>
      <c r="BG296" s="16" t="e">
        <f t="shared" si="323"/>
        <v>#VALUE!</v>
      </c>
      <c r="BH296" s="16" t="e">
        <f t="shared" si="324"/>
        <v>#VALUE!</v>
      </c>
      <c r="BI296" s="2"/>
      <c r="BJ296" s="16" t="e">
        <f t="shared" si="325"/>
        <v>#N/A</v>
      </c>
      <c r="BK296" s="5" t="e">
        <f t="shared" si="326"/>
        <v>#N/A</v>
      </c>
      <c r="BL296" s="5" t="e">
        <f t="shared" si="327"/>
        <v>#N/A</v>
      </c>
      <c r="BM296" s="5" t="e">
        <f t="shared" si="328"/>
        <v>#N/A</v>
      </c>
      <c r="BN296" s="5" t="e">
        <f t="shared" si="329"/>
        <v>#N/A</v>
      </c>
      <c r="BO296" s="5" t="e">
        <f t="shared" si="330"/>
        <v>#N/A</v>
      </c>
      <c r="BP296" s="5" t="e">
        <f t="shared" si="331"/>
        <v>#N/A</v>
      </c>
      <c r="BQ296" s="5"/>
      <c r="BR296" s="16" t="e">
        <f t="shared" si="332"/>
        <v>#VALUE!</v>
      </c>
      <c r="BS296" s="5">
        <f t="shared" si="333"/>
        <v>0</v>
      </c>
      <c r="BT296" s="5"/>
      <c r="BU296" s="13" t="e">
        <f t="shared" si="334"/>
        <v>#VALUE!</v>
      </c>
      <c r="BV296" s="5">
        <f t="shared" si="335"/>
        <v>0</v>
      </c>
      <c r="BW296" s="5"/>
      <c r="BX296" s="13" t="e">
        <f t="shared" si="336"/>
        <v>#VALUE!</v>
      </c>
      <c r="BY296" s="5"/>
      <c r="BZ296" s="16" t="e">
        <f t="shared" si="337"/>
        <v>#VALUE!</v>
      </c>
      <c r="CA296" s="16"/>
      <c r="CB296" s="29">
        <f t="shared" si="338"/>
        <v>0</v>
      </c>
      <c r="CC296" s="28" t="e">
        <f t="shared" si="339"/>
        <v>#N/A</v>
      </c>
      <c r="CD296" s="28"/>
      <c r="CE296" s="16">
        <f t="shared" si="340"/>
        <v>0</v>
      </c>
      <c r="CF296" s="31" t="e">
        <f t="shared" si="341"/>
        <v>#N/A</v>
      </c>
      <c r="CG296" s="20"/>
      <c r="CH296" s="16" t="e">
        <f t="shared" si="342"/>
        <v>#N/A</v>
      </c>
      <c r="CI296" s="2">
        <f t="shared" si="343"/>
        <v>0</v>
      </c>
      <c r="CJ296" s="5"/>
      <c r="CK296" s="13" t="e">
        <f t="shared" si="344"/>
        <v>#N/A</v>
      </c>
      <c r="CL296" s="13"/>
      <c r="CM296" s="13" t="e">
        <f t="shared" si="345"/>
        <v>#N/A</v>
      </c>
      <c r="CN296" s="5" t="e">
        <f t="shared" si="346"/>
        <v>#N/A</v>
      </c>
      <c r="CO296" s="5" t="e">
        <f t="shared" si="347"/>
        <v>#N/A</v>
      </c>
      <c r="CP296" s="5"/>
      <c r="CQ296" s="13" t="e">
        <f t="shared" si="348"/>
        <v>#N/A</v>
      </c>
      <c r="CR296" s="5" t="e">
        <f t="shared" si="349"/>
        <v>#N/A</v>
      </c>
      <c r="CS296" s="5" t="e">
        <f t="shared" si="350"/>
        <v>#N/A</v>
      </c>
      <c r="CT296" s="5"/>
      <c r="CU296" t="e">
        <f>INDEX(Tilladeligt_underskud,MATCH('Afgrødemodel 1'!$AU$2,Konstanter!$A$75:$A$90,0),MATCH('Afgrødemodel 1'!M292,Konstanter!$B$73:$F$73,0))</f>
        <v>#N/A</v>
      </c>
      <c r="CV296" t="e">
        <f>INDEX(Utilladeligt_underskud,MATCH('Afgrødemodel 1'!$AU$2,Konstanter!$I$75:$I$90,0),MATCH('Afgrødemodel 1'!M292,Konstanter!$J$73:$N$73,0))</f>
        <v>#N/A</v>
      </c>
      <c r="CW296" t="e">
        <f t="shared" si="351"/>
        <v>#N/A</v>
      </c>
      <c r="CX296" t="e">
        <f t="shared" si="352"/>
        <v>#N/A</v>
      </c>
      <c r="CY296" s="8" t="e">
        <f t="shared" si="353"/>
        <v>#N/A</v>
      </c>
      <c r="CZ296" s="8" t="e">
        <f t="shared" si="354"/>
        <v>#VALUE!</v>
      </c>
      <c r="DA296" s="8" t="e">
        <f t="shared" si="355"/>
        <v>#VALUE!</v>
      </c>
    </row>
    <row r="297" spans="4:105" x14ac:dyDescent="0.2">
      <c r="D297" s="18">
        <f t="shared" si="356"/>
        <v>43474</v>
      </c>
      <c r="E297" s="18" t="str">
        <f>IF(G297=1,'Ark4'!$C$4,IF(G297=2,'Ark4'!$C$5,IF(G297=3,'Ark4'!$C$6,IF(G297=4,'Ark4'!$C$7,""))))</f>
        <v/>
      </c>
      <c r="F297" s="8">
        <f t="shared" si="289"/>
        <v>43474</v>
      </c>
      <c r="G297" s="2" t="str">
        <f>IF(AND($D297&gt;='Ark4'!$D$4,Vandbalance!$D297&lt;='Ark4'!$E$4),1,IF(AND(Vandbalance!$D297&gt;='Ark4'!$D$5,Vandbalance!$D297&lt;='Ark4'!$E$5),2,IF(AND(Vandbalance!$D297&gt;='Ark4'!$D$6,Vandbalance!$D297&lt;='Ark4'!$E$6),3,IF(AND(Vandbalance!$D297&gt;='Ark4'!$D$7,Vandbalance!$D297&lt;='Ark4'!$E$7),4,""))))</f>
        <v/>
      </c>
      <c r="H297" s="2" t="e">
        <f t="shared" si="286"/>
        <v>#VALUE!</v>
      </c>
      <c r="I297" s="2" t="str">
        <f>IF(G297=1,VLOOKUP($D297,'Afgrødemodel 1'!$AA$10:$AB$405,2,FALSE),IF(G297=2,VLOOKUP($D297,'Afgrødemodel 2'!$AA$10:$AB$405,2,FALSE),IF(G297=3,VLOOKUP($D297,'Afgrødemodel 3'!$AA$10:$AB$405,2,FALSE),IF(G297=4,VLOOKUP($D297,'Afgrødemodel 4'!$AA$10:$AB$405,2,FALSE),""))))</f>
        <v/>
      </c>
      <c r="J297" s="2">
        <f>IF(G297=1,VLOOKUP($D297,'Afgrødemodel 1'!$AH$10:$AJ$405,3,FALSE),IF(G297=2,VLOOKUP($D297,'Afgrødemodel 2'!$AH$10:$AJ$405,3,FALSE),IF(G297=3,VLOOKUP($D297,'Afgrødemodel 3'!$AH$10:$AJ$405,3,FALSE),IF(G297=4,VLOOKUP($D297,'Afgrødemodel 4'!$AH$10:$AJ$405,3,FALSE),0))))</f>
        <v>0</v>
      </c>
      <c r="K297" s="2">
        <f>IF(G297=1,VLOOKUP($D297,'Afgrødemodel 1'!$AQ$10:$AR$405,2,FALSE),IF(G297=2,VLOOKUP($D297,'Afgrødemodel 2'!$AQ$10:$AR$405,2,FALSE),IF(G297=3,VLOOKUP($D297,'Afgrødemodel 3'!$AQ$10:$AR$405,2,FALSE),IF(G297=4,VLOOKUP($D297,'Afgrødemodel 4'!$AQ$10:$AR$405,2,FALSE),0))))</f>
        <v>0</v>
      </c>
      <c r="L297">
        <f>IF('Afgrødemodel 1'!$BB$4=0,300,'Afgrødemodel 1'!$BB$4)</f>
        <v>300</v>
      </c>
      <c r="M297" t="str">
        <f>IF(G297=1,MIN('Afgrødemodel 1'!$AW$44,'Afgrødemodel 1'!$AW$48),IF(G297=2,MIN('Afgrødemodel 2'!$AW$44,'Afgrødemodel 2'!$AW$48),IF(G297=3,MIN('Afgrødemodel 3'!$AW$44,'Afgrødemodel 3'!$AW$48),IF(G297=4,MIN('Afgrødemodel 4'!$AW$44,'Afgrødemodel 4'!$AW$48),""))))</f>
        <v/>
      </c>
      <c r="N297" s="13" t="e">
        <f t="shared" si="290"/>
        <v>#N/A</v>
      </c>
      <c r="O297" s="5" t="e">
        <f t="shared" si="291"/>
        <v>#N/A</v>
      </c>
      <c r="P297" s="13" t="e">
        <f t="shared" si="292"/>
        <v>#N/A</v>
      </c>
      <c r="Q297" s="13" t="e">
        <f t="shared" si="293"/>
        <v>#N/A</v>
      </c>
      <c r="R297" s="20"/>
      <c r="S297" s="13" t="e">
        <f t="shared" si="294"/>
        <v>#N/A</v>
      </c>
      <c r="T297" s="13" t="e">
        <f t="shared" si="295"/>
        <v>#N/A</v>
      </c>
      <c r="U297" s="13" t="e">
        <f t="shared" si="296"/>
        <v>#N/A</v>
      </c>
      <c r="V297" s="5" t="e">
        <f t="shared" si="297"/>
        <v>#N/A</v>
      </c>
      <c r="W297" s="5"/>
      <c r="X297" s="10">
        <f t="shared" si="298"/>
        <v>10</v>
      </c>
      <c r="Y297" s="12" t="e">
        <f t="shared" si="299"/>
        <v>#N/A</v>
      </c>
      <c r="Z297" s="8" t="e">
        <f t="shared" si="300"/>
        <v>#N/A</v>
      </c>
      <c r="AA297" s="13" t="e">
        <f t="shared" si="301"/>
        <v>#N/A</v>
      </c>
      <c r="AB297" s="5" t="e">
        <f t="shared" si="302"/>
        <v>#N/A</v>
      </c>
      <c r="AC297" s="5"/>
      <c r="AD297" s="16" t="e">
        <f t="shared" si="303"/>
        <v>#VALUE!</v>
      </c>
      <c r="AE297" s="10" t="e">
        <f t="shared" si="304"/>
        <v>#VALUE!</v>
      </c>
      <c r="AF297" t="e">
        <f t="shared" si="305"/>
        <v>#VALUE!</v>
      </c>
      <c r="AG297" s="13" t="e">
        <f t="shared" si="306"/>
        <v>#VALUE!</v>
      </c>
      <c r="AH297" s="13"/>
      <c r="AI297" s="14">
        <f t="shared" si="307"/>
        <v>10</v>
      </c>
      <c r="AJ297" s="4">
        <f t="shared" si="308"/>
        <v>10</v>
      </c>
      <c r="AK297" s="4">
        <f t="shared" si="309"/>
        <v>10</v>
      </c>
      <c r="AL297" s="15" t="e">
        <f t="shared" si="310"/>
        <v>#N/A</v>
      </c>
      <c r="AM297" s="7" t="e">
        <f t="shared" si="311"/>
        <v>#N/A</v>
      </c>
      <c r="AN297" s="7" t="e">
        <f t="shared" si="312"/>
        <v>#VALUE!</v>
      </c>
      <c r="AO297" s="15" t="e">
        <f t="shared" si="313"/>
        <v>#N/A</v>
      </c>
      <c r="AP297" s="17" t="e">
        <f t="shared" si="314"/>
        <v>#N/A</v>
      </c>
      <c r="AQ297" s="15" t="e">
        <f t="shared" si="315"/>
        <v>#N/A</v>
      </c>
      <c r="AR297" s="15" t="e">
        <f t="shared" si="316"/>
        <v>#N/A</v>
      </c>
      <c r="AS297" s="15"/>
      <c r="AT297" s="12" t="e">
        <f t="shared" si="287"/>
        <v>#VALUE!</v>
      </c>
      <c r="AU297" s="12" t="e">
        <f t="shared" si="317"/>
        <v>#N/A</v>
      </c>
      <c r="AV297" s="12" t="e">
        <f t="shared" si="318"/>
        <v>#N/A</v>
      </c>
      <c r="AW297" s="12" t="e">
        <f t="shared" si="319"/>
        <v>#N/A</v>
      </c>
      <c r="AX297" s="8"/>
      <c r="AY297" s="13" t="e">
        <f>INDEX(Klima!$B$1:$E$520,MATCH(Vandbalance!$F297,Klima!$B$1:$B$520,0),MATCH(Vandbalance!$AY$11,Klima!$B$1:$E$1,0))</f>
        <v>#N/A</v>
      </c>
      <c r="AZ297" s="13" t="e">
        <f t="shared" si="288"/>
        <v>#N/A</v>
      </c>
      <c r="BA297" s="13" t="e">
        <f t="shared" si="320"/>
        <v>#N/A</v>
      </c>
      <c r="BC297" s="16" t="e">
        <f>INDEX(Klima!$B$1:$E$520,MATCH(Vandbalance!$F297,Klima!$B$1:$B$520,0),MATCH($BC$11,Klima!$B$1:$E$1,0))</f>
        <v>#N/A</v>
      </c>
      <c r="BD297" s="16"/>
      <c r="BE297" s="16" t="e">
        <f t="shared" si="321"/>
        <v>#N/A</v>
      </c>
      <c r="BF297" s="16" t="e">
        <f t="shared" si="322"/>
        <v>#VALUE!</v>
      </c>
      <c r="BG297" s="16" t="e">
        <f t="shared" si="323"/>
        <v>#VALUE!</v>
      </c>
      <c r="BH297" s="16" t="e">
        <f t="shared" si="324"/>
        <v>#VALUE!</v>
      </c>
      <c r="BI297" s="2"/>
      <c r="BJ297" s="16" t="e">
        <f t="shared" si="325"/>
        <v>#N/A</v>
      </c>
      <c r="BK297" s="5" t="e">
        <f t="shared" si="326"/>
        <v>#N/A</v>
      </c>
      <c r="BL297" s="5" t="e">
        <f t="shared" si="327"/>
        <v>#N/A</v>
      </c>
      <c r="BM297" s="5" t="e">
        <f t="shared" si="328"/>
        <v>#N/A</v>
      </c>
      <c r="BN297" s="5" t="e">
        <f t="shared" si="329"/>
        <v>#N/A</v>
      </c>
      <c r="BO297" s="5" t="e">
        <f t="shared" si="330"/>
        <v>#N/A</v>
      </c>
      <c r="BP297" s="5" t="e">
        <f t="shared" si="331"/>
        <v>#N/A</v>
      </c>
      <c r="BQ297" s="5"/>
      <c r="BR297" s="16" t="e">
        <f t="shared" si="332"/>
        <v>#VALUE!</v>
      </c>
      <c r="BS297" s="5">
        <f t="shared" si="333"/>
        <v>0</v>
      </c>
      <c r="BT297" s="5"/>
      <c r="BU297" s="13" t="e">
        <f t="shared" si="334"/>
        <v>#VALUE!</v>
      </c>
      <c r="BV297" s="5">
        <f t="shared" si="335"/>
        <v>0</v>
      </c>
      <c r="BW297" s="5"/>
      <c r="BX297" s="13" t="e">
        <f t="shared" si="336"/>
        <v>#VALUE!</v>
      </c>
      <c r="BY297" s="5"/>
      <c r="BZ297" s="16" t="e">
        <f t="shared" si="337"/>
        <v>#VALUE!</v>
      </c>
      <c r="CA297" s="16"/>
      <c r="CB297" s="29">
        <f t="shared" si="338"/>
        <v>0</v>
      </c>
      <c r="CC297" s="28" t="e">
        <f t="shared" si="339"/>
        <v>#N/A</v>
      </c>
      <c r="CD297" s="28"/>
      <c r="CE297" s="16">
        <f t="shared" si="340"/>
        <v>0</v>
      </c>
      <c r="CF297" s="31" t="e">
        <f t="shared" si="341"/>
        <v>#N/A</v>
      </c>
      <c r="CG297" s="20"/>
      <c r="CH297" s="16" t="e">
        <f t="shared" si="342"/>
        <v>#N/A</v>
      </c>
      <c r="CI297" s="2">
        <f t="shared" si="343"/>
        <v>0</v>
      </c>
      <c r="CJ297" s="5"/>
      <c r="CK297" s="13" t="e">
        <f t="shared" si="344"/>
        <v>#N/A</v>
      </c>
      <c r="CL297" s="13"/>
      <c r="CM297" s="13" t="e">
        <f t="shared" si="345"/>
        <v>#N/A</v>
      </c>
      <c r="CN297" s="5" t="e">
        <f t="shared" si="346"/>
        <v>#N/A</v>
      </c>
      <c r="CO297" s="5" t="e">
        <f t="shared" si="347"/>
        <v>#N/A</v>
      </c>
      <c r="CP297" s="5"/>
      <c r="CQ297" s="13" t="e">
        <f t="shared" si="348"/>
        <v>#N/A</v>
      </c>
      <c r="CR297" s="5" t="e">
        <f t="shared" si="349"/>
        <v>#N/A</v>
      </c>
      <c r="CS297" s="5" t="e">
        <f t="shared" si="350"/>
        <v>#N/A</v>
      </c>
      <c r="CT297" s="5"/>
      <c r="CU297" t="e">
        <f>INDEX(Tilladeligt_underskud,MATCH('Afgrødemodel 1'!$AU$2,Konstanter!$A$75:$A$90,0),MATCH('Afgrødemodel 1'!M293,Konstanter!$B$73:$F$73,0))</f>
        <v>#N/A</v>
      </c>
      <c r="CV297" t="e">
        <f>INDEX(Utilladeligt_underskud,MATCH('Afgrødemodel 1'!$AU$2,Konstanter!$I$75:$I$90,0),MATCH('Afgrødemodel 1'!M293,Konstanter!$J$73:$N$73,0))</f>
        <v>#N/A</v>
      </c>
      <c r="CW297" t="e">
        <f t="shared" si="351"/>
        <v>#N/A</v>
      </c>
      <c r="CX297" t="e">
        <f t="shared" si="352"/>
        <v>#N/A</v>
      </c>
      <c r="CY297" s="8" t="e">
        <f t="shared" si="353"/>
        <v>#N/A</v>
      </c>
      <c r="CZ297" s="8" t="e">
        <f t="shared" si="354"/>
        <v>#VALUE!</v>
      </c>
      <c r="DA297" s="8" t="e">
        <f t="shared" si="355"/>
        <v>#VALUE!</v>
      </c>
    </row>
    <row r="298" spans="4:105" x14ac:dyDescent="0.2">
      <c r="D298" s="18">
        <f t="shared" si="356"/>
        <v>43475</v>
      </c>
      <c r="E298" s="18" t="str">
        <f>IF(G298=1,'Ark4'!$C$4,IF(G298=2,'Ark4'!$C$5,IF(G298=3,'Ark4'!$C$6,IF(G298=4,'Ark4'!$C$7,""))))</f>
        <v/>
      </c>
      <c r="F298" s="8">
        <f t="shared" si="289"/>
        <v>43475</v>
      </c>
      <c r="G298" s="2" t="str">
        <f>IF(AND($D298&gt;='Ark4'!$D$4,Vandbalance!$D298&lt;='Ark4'!$E$4),1,IF(AND(Vandbalance!$D298&gt;='Ark4'!$D$5,Vandbalance!$D298&lt;='Ark4'!$E$5),2,IF(AND(Vandbalance!$D298&gt;='Ark4'!$D$6,Vandbalance!$D298&lt;='Ark4'!$E$6),3,IF(AND(Vandbalance!$D298&gt;='Ark4'!$D$7,Vandbalance!$D298&lt;='Ark4'!$E$7),4,""))))</f>
        <v/>
      </c>
      <c r="H298" s="2" t="e">
        <f t="shared" si="286"/>
        <v>#VALUE!</v>
      </c>
      <c r="I298" s="2" t="str">
        <f>IF(G298=1,VLOOKUP($D298,'Afgrødemodel 1'!$AA$10:$AB$405,2,FALSE),IF(G298=2,VLOOKUP($D298,'Afgrødemodel 2'!$AA$10:$AB$405,2,FALSE),IF(G298=3,VLOOKUP($D298,'Afgrødemodel 3'!$AA$10:$AB$405,2,FALSE),IF(G298=4,VLOOKUP($D298,'Afgrødemodel 4'!$AA$10:$AB$405,2,FALSE),""))))</f>
        <v/>
      </c>
      <c r="J298" s="2">
        <f>IF(G298=1,VLOOKUP($D298,'Afgrødemodel 1'!$AH$10:$AJ$405,3,FALSE),IF(G298=2,VLOOKUP($D298,'Afgrødemodel 2'!$AH$10:$AJ$405,3,FALSE),IF(G298=3,VLOOKUP($D298,'Afgrødemodel 3'!$AH$10:$AJ$405,3,FALSE),IF(G298=4,VLOOKUP($D298,'Afgrødemodel 4'!$AH$10:$AJ$405,3,FALSE),0))))</f>
        <v>0</v>
      </c>
      <c r="K298" s="2">
        <f>IF(G298=1,VLOOKUP($D298,'Afgrødemodel 1'!$AQ$10:$AR$405,2,FALSE),IF(G298=2,VLOOKUP($D298,'Afgrødemodel 2'!$AQ$10:$AR$405,2,FALSE),IF(G298=3,VLOOKUP($D298,'Afgrødemodel 3'!$AQ$10:$AR$405,2,FALSE),IF(G298=4,VLOOKUP($D298,'Afgrødemodel 4'!$AQ$10:$AR$405,2,FALSE),0))))</f>
        <v>0</v>
      </c>
      <c r="L298">
        <f>IF('Afgrødemodel 1'!$BB$4=0,300,'Afgrødemodel 1'!$BB$4)</f>
        <v>300</v>
      </c>
      <c r="M298" t="str">
        <f>IF(G298=1,MIN('Afgrødemodel 1'!$AW$44,'Afgrødemodel 1'!$AW$48),IF(G298=2,MIN('Afgrødemodel 2'!$AW$44,'Afgrødemodel 2'!$AW$48),IF(G298=3,MIN('Afgrødemodel 3'!$AW$44,'Afgrødemodel 3'!$AW$48),IF(G298=4,MIN('Afgrødemodel 4'!$AW$44,'Afgrødemodel 4'!$AW$48),""))))</f>
        <v/>
      </c>
      <c r="N298" s="13" t="e">
        <f t="shared" si="290"/>
        <v>#N/A</v>
      </c>
      <c r="O298" s="5" t="e">
        <f t="shared" si="291"/>
        <v>#N/A</v>
      </c>
      <c r="P298" s="13" t="e">
        <f t="shared" si="292"/>
        <v>#N/A</v>
      </c>
      <c r="Q298" s="13" t="e">
        <f t="shared" si="293"/>
        <v>#N/A</v>
      </c>
      <c r="R298" s="20"/>
      <c r="S298" s="13" t="e">
        <f t="shared" si="294"/>
        <v>#N/A</v>
      </c>
      <c r="T298" s="13" t="e">
        <f t="shared" si="295"/>
        <v>#N/A</v>
      </c>
      <c r="U298" s="13" t="e">
        <f t="shared" si="296"/>
        <v>#N/A</v>
      </c>
      <c r="V298" s="5" t="e">
        <f t="shared" si="297"/>
        <v>#N/A</v>
      </c>
      <c r="W298" s="5"/>
      <c r="X298" s="10">
        <f t="shared" si="298"/>
        <v>10</v>
      </c>
      <c r="Y298" s="12" t="e">
        <f t="shared" si="299"/>
        <v>#N/A</v>
      </c>
      <c r="Z298" s="8" t="e">
        <f t="shared" si="300"/>
        <v>#N/A</v>
      </c>
      <c r="AA298" s="13" t="e">
        <f t="shared" si="301"/>
        <v>#N/A</v>
      </c>
      <c r="AB298" s="5" t="e">
        <f t="shared" si="302"/>
        <v>#N/A</v>
      </c>
      <c r="AC298" s="5"/>
      <c r="AD298" s="16" t="e">
        <f t="shared" si="303"/>
        <v>#VALUE!</v>
      </c>
      <c r="AE298" s="10" t="e">
        <f t="shared" si="304"/>
        <v>#VALUE!</v>
      </c>
      <c r="AF298" t="e">
        <f t="shared" si="305"/>
        <v>#VALUE!</v>
      </c>
      <c r="AG298" s="13" t="e">
        <f t="shared" si="306"/>
        <v>#VALUE!</v>
      </c>
      <c r="AH298" s="13"/>
      <c r="AI298" s="14">
        <f t="shared" si="307"/>
        <v>10</v>
      </c>
      <c r="AJ298" s="4">
        <f t="shared" si="308"/>
        <v>10</v>
      </c>
      <c r="AK298" s="4">
        <f t="shared" si="309"/>
        <v>10</v>
      </c>
      <c r="AL298" s="15" t="e">
        <f t="shared" si="310"/>
        <v>#N/A</v>
      </c>
      <c r="AM298" s="7" t="e">
        <f t="shared" si="311"/>
        <v>#N/A</v>
      </c>
      <c r="AN298" s="7" t="e">
        <f t="shared" si="312"/>
        <v>#VALUE!</v>
      </c>
      <c r="AO298" s="15" t="e">
        <f t="shared" si="313"/>
        <v>#N/A</v>
      </c>
      <c r="AP298" s="17" t="e">
        <f t="shared" si="314"/>
        <v>#N/A</v>
      </c>
      <c r="AQ298" s="15" t="e">
        <f t="shared" si="315"/>
        <v>#N/A</v>
      </c>
      <c r="AR298" s="15" t="e">
        <f t="shared" si="316"/>
        <v>#N/A</v>
      </c>
      <c r="AS298" s="15"/>
      <c r="AT298" s="12" t="e">
        <f t="shared" si="287"/>
        <v>#VALUE!</v>
      </c>
      <c r="AU298" s="12" t="e">
        <f t="shared" si="317"/>
        <v>#N/A</v>
      </c>
      <c r="AV298" s="12" t="e">
        <f t="shared" si="318"/>
        <v>#N/A</v>
      </c>
      <c r="AW298" s="12" t="e">
        <f t="shared" si="319"/>
        <v>#N/A</v>
      </c>
      <c r="AX298" s="8"/>
      <c r="AY298" s="13" t="e">
        <f>INDEX(Klima!$B$1:$E$520,MATCH(Vandbalance!$F298,Klima!$B$1:$B$520,0),MATCH(Vandbalance!$AY$11,Klima!$B$1:$E$1,0))</f>
        <v>#N/A</v>
      </c>
      <c r="AZ298" s="13" t="e">
        <f t="shared" si="288"/>
        <v>#N/A</v>
      </c>
      <c r="BA298" s="13" t="e">
        <f t="shared" si="320"/>
        <v>#N/A</v>
      </c>
      <c r="BC298" s="16" t="e">
        <f>INDEX(Klima!$B$1:$E$520,MATCH(Vandbalance!$F298,Klima!$B$1:$B$520,0),MATCH($BC$11,Klima!$B$1:$E$1,0))</f>
        <v>#N/A</v>
      </c>
      <c r="BD298" s="16"/>
      <c r="BE298" s="16" t="e">
        <f t="shared" si="321"/>
        <v>#N/A</v>
      </c>
      <c r="BF298" s="16" t="e">
        <f t="shared" si="322"/>
        <v>#VALUE!</v>
      </c>
      <c r="BG298" s="16" t="e">
        <f t="shared" si="323"/>
        <v>#VALUE!</v>
      </c>
      <c r="BH298" s="16" t="e">
        <f t="shared" si="324"/>
        <v>#VALUE!</v>
      </c>
      <c r="BI298" s="2"/>
      <c r="BJ298" s="16" t="e">
        <f t="shared" si="325"/>
        <v>#N/A</v>
      </c>
      <c r="BK298" s="5" t="e">
        <f t="shared" si="326"/>
        <v>#N/A</v>
      </c>
      <c r="BL298" s="5" t="e">
        <f t="shared" si="327"/>
        <v>#N/A</v>
      </c>
      <c r="BM298" s="5" t="e">
        <f t="shared" si="328"/>
        <v>#N/A</v>
      </c>
      <c r="BN298" s="5" t="e">
        <f t="shared" si="329"/>
        <v>#N/A</v>
      </c>
      <c r="BO298" s="5" t="e">
        <f t="shared" si="330"/>
        <v>#N/A</v>
      </c>
      <c r="BP298" s="5" t="e">
        <f t="shared" si="331"/>
        <v>#N/A</v>
      </c>
      <c r="BQ298" s="5"/>
      <c r="BR298" s="16" t="e">
        <f t="shared" si="332"/>
        <v>#VALUE!</v>
      </c>
      <c r="BS298" s="5">
        <f t="shared" si="333"/>
        <v>0</v>
      </c>
      <c r="BT298" s="5"/>
      <c r="BU298" s="13" t="e">
        <f t="shared" si="334"/>
        <v>#VALUE!</v>
      </c>
      <c r="BV298" s="5">
        <f t="shared" si="335"/>
        <v>0</v>
      </c>
      <c r="BW298" s="5"/>
      <c r="BX298" s="13" t="e">
        <f t="shared" si="336"/>
        <v>#VALUE!</v>
      </c>
      <c r="BY298" s="5"/>
      <c r="BZ298" s="16" t="e">
        <f t="shared" si="337"/>
        <v>#VALUE!</v>
      </c>
      <c r="CA298" s="16"/>
      <c r="CB298" s="29">
        <f t="shared" si="338"/>
        <v>0</v>
      </c>
      <c r="CC298" s="28" t="e">
        <f t="shared" si="339"/>
        <v>#N/A</v>
      </c>
      <c r="CD298" s="28"/>
      <c r="CE298" s="16">
        <f t="shared" si="340"/>
        <v>0</v>
      </c>
      <c r="CF298" s="31" t="e">
        <f t="shared" si="341"/>
        <v>#N/A</v>
      </c>
      <c r="CG298" s="20"/>
      <c r="CH298" s="16" t="e">
        <f t="shared" si="342"/>
        <v>#N/A</v>
      </c>
      <c r="CI298" s="2">
        <f t="shared" si="343"/>
        <v>0</v>
      </c>
      <c r="CJ298" s="5"/>
      <c r="CK298" s="13" t="e">
        <f t="shared" si="344"/>
        <v>#N/A</v>
      </c>
      <c r="CL298" s="13"/>
      <c r="CM298" s="13" t="e">
        <f t="shared" si="345"/>
        <v>#N/A</v>
      </c>
      <c r="CN298" s="5" t="e">
        <f t="shared" si="346"/>
        <v>#N/A</v>
      </c>
      <c r="CO298" s="5" t="e">
        <f t="shared" si="347"/>
        <v>#N/A</v>
      </c>
      <c r="CP298" s="5"/>
      <c r="CQ298" s="13" t="e">
        <f t="shared" si="348"/>
        <v>#N/A</v>
      </c>
      <c r="CR298" s="5" t="e">
        <f t="shared" si="349"/>
        <v>#N/A</v>
      </c>
      <c r="CS298" s="5" t="e">
        <f t="shared" si="350"/>
        <v>#N/A</v>
      </c>
      <c r="CT298" s="5"/>
      <c r="CU298" t="e">
        <f>INDEX(Tilladeligt_underskud,MATCH('Afgrødemodel 1'!$AU$2,Konstanter!$A$75:$A$90,0),MATCH('Afgrødemodel 1'!M294,Konstanter!$B$73:$F$73,0))</f>
        <v>#N/A</v>
      </c>
      <c r="CV298" t="e">
        <f>INDEX(Utilladeligt_underskud,MATCH('Afgrødemodel 1'!$AU$2,Konstanter!$I$75:$I$90,0),MATCH('Afgrødemodel 1'!M294,Konstanter!$J$73:$N$73,0))</f>
        <v>#N/A</v>
      </c>
      <c r="CW298" t="e">
        <f t="shared" si="351"/>
        <v>#N/A</v>
      </c>
      <c r="CX298" t="e">
        <f t="shared" si="352"/>
        <v>#N/A</v>
      </c>
      <c r="CY298" s="8" t="e">
        <f t="shared" si="353"/>
        <v>#N/A</v>
      </c>
      <c r="CZ298" s="8" t="e">
        <f t="shared" si="354"/>
        <v>#VALUE!</v>
      </c>
      <c r="DA298" s="8" t="e">
        <f t="shared" si="355"/>
        <v>#VALUE!</v>
      </c>
    </row>
    <row r="299" spans="4:105" x14ac:dyDescent="0.2">
      <c r="D299" s="18">
        <f t="shared" si="356"/>
        <v>43476</v>
      </c>
      <c r="E299" s="18" t="str">
        <f>IF(G299=1,'Ark4'!$C$4,IF(G299=2,'Ark4'!$C$5,IF(G299=3,'Ark4'!$C$6,IF(G299=4,'Ark4'!$C$7,""))))</f>
        <v/>
      </c>
      <c r="F299" s="8">
        <f t="shared" si="289"/>
        <v>43476</v>
      </c>
      <c r="G299" s="2" t="str">
        <f>IF(AND($D299&gt;='Ark4'!$D$4,Vandbalance!$D299&lt;='Ark4'!$E$4),1,IF(AND(Vandbalance!$D299&gt;='Ark4'!$D$5,Vandbalance!$D299&lt;='Ark4'!$E$5),2,IF(AND(Vandbalance!$D299&gt;='Ark4'!$D$6,Vandbalance!$D299&lt;='Ark4'!$E$6),3,IF(AND(Vandbalance!$D299&gt;='Ark4'!$D$7,Vandbalance!$D299&lt;='Ark4'!$E$7),4,""))))</f>
        <v/>
      </c>
      <c r="H299" s="2" t="e">
        <f t="shared" si="286"/>
        <v>#VALUE!</v>
      </c>
      <c r="I299" s="2" t="str">
        <f>IF(G299=1,VLOOKUP($D299,'Afgrødemodel 1'!$AA$10:$AB$405,2,FALSE),IF(G299=2,VLOOKUP($D299,'Afgrødemodel 2'!$AA$10:$AB$405,2,FALSE),IF(G299=3,VLOOKUP($D299,'Afgrødemodel 3'!$AA$10:$AB$405,2,FALSE),IF(G299=4,VLOOKUP($D299,'Afgrødemodel 4'!$AA$10:$AB$405,2,FALSE),""))))</f>
        <v/>
      </c>
      <c r="J299" s="2">
        <f>IF(G299=1,VLOOKUP($D299,'Afgrødemodel 1'!$AH$10:$AJ$405,3,FALSE),IF(G299=2,VLOOKUP($D299,'Afgrødemodel 2'!$AH$10:$AJ$405,3,FALSE),IF(G299=3,VLOOKUP($D299,'Afgrødemodel 3'!$AH$10:$AJ$405,3,FALSE),IF(G299=4,VLOOKUP($D299,'Afgrødemodel 4'!$AH$10:$AJ$405,3,FALSE),0))))</f>
        <v>0</v>
      </c>
      <c r="K299" s="2">
        <f>IF(G299=1,VLOOKUP($D299,'Afgrødemodel 1'!$AQ$10:$AR$405,2,FALSE),IF(G299=2,VLOOKUP($D299,'Afgrødemodel 2'!$AQ$10:$AR$405,2,FALSE),IF(G299=3,VLOOKUP($D299,'Afgrødemodel 3'!$AQ$10:$AR$405,2,FALSE),IF(G299=4,VLOOKUP($D299,'Afgrødemodel 4'!$AQ$10:$AR$405,2,FALSE),0))))</f>
        <v>0</v>
      </c>
      <c r="L299">
        <f>IF('Afgrødemodel 1'!$BB$4=0,300,'Afgrødemodel 1'!$BB$4)</f>
        <v>300</v>
      </c>
      <c r="M299" t="str">
        <f>IF(G299=1,MIN('Afgrødemodel 1'!$AW$44,'Afgrødemodel 1'!$AW$48),IF(G299=2,MIN('Afgrødemodel 2'!$AW$44,'Afgrødemodel 2'!$AW$48),IF(G299=3,MIN('Afgrødemodel 3'!$AW$44,'Afgrødemodel 3'!$AW$48),IF(G299=4,MIN('Afgrødemodel 4'!$AW$44,'Afgrødemodel 4'!$AW$48),""))))</f>
        <v/>
      </c>
      <c r="N299" s="13" t="e">
        <f t="shared" si="290"/>
        <v>#N/A</v>
      </c>
      <c r="O299" s="5" t="e">
        <f t="shared" si="291"/>
        <v>#N/A</v>
      </c>
      <c r="P299" s="13" t="e">
        <f t="shared" si="292"/>
        <v>#N/A</v>
      </c>
      <c r="Q299" s="13" t="e">
        <f t="shared" si="293"/>
        <v>#N/A</v>
      </c>
      <c r="R299" s="20"/>
      <c r="S299" s="13" t="e">
        <f t="shared" si="294"/>
        <v>#N/A</v>
      </c>
      <c r="T299" s="13" t="e">
        <f t="shared" si="295"/>
        <v>#N/A</v>
      </c>
      <c r="U299" s="13" t="e">
        <f t="shared" si="296"/>
        <v>#N/A</v>
      </c>
      <c r="V299" s="5" t="e">
        <f t="shared" si="297"/>
        <v>#N/A</v>
      </c>
      <c r="W299" s="5"/>
      <c r="X299" s="10">
        <f t="shared" si="298"/>
        <v>10</v>
      </c>
      <c r="Y299" s="12" t="e">
        <f t="shared" si="299"/>
        <v>#N/A</v>
      </c>
      <c r="Z299" s="8" t="e">
        <f t="shared" si="300"/>
        <v>#N/A</v>
      </c>
      <c r="AA299" s="13" t="e">
        <f t="shared" si="301"/>
        <v>#N/A</v>
      </c>
      <c r="AB299" s="5" t="e">
        <f t="shared" si="302"/>
        <v>#N/A</v>
      </c>
      <c r="AC299" s="5"/>
      <c r="AD299" s="16" t="e">
        <f t="shared" si="303"/>
        <v>#VALUE!</v>
      </c>
      <c r="AE299" s="10" t="e">
        <f t="shared" si="304"/>
        <v>#VALUE!</v>
      </c>
      <c r="AF299" t="e">
        <f t="shared" si="305"/>
        <v>#VALUE!</v>
      </c>
      <c r="AG299" s="13" t="e">
        <f t="shared" si="306"/>
        <v>#VALUE!</v>
      </c>
      <c r="AH299" s="13"/>
      <c r="AI299" s="14">
        <f t="shared" si="307"/>
        <v>10</v>
      </c>
      <c r="AJ299" s="4">
        <f t="shared" si="308"/>
        <v>10</v>
      </c>
      <c r="AK299" s="4">
        <f t="shared" si="309"/>
        <v>10</v>
      </c>
      <c r="AL299" s="15" t="e">
        <f t="shared" si="310"/>
        <v>#N/A</v>
      </c>
      <c r="AM299" s="7" t="e">
        <f t="shared" si="311"/>
        <v>#N/A</v>
      </c>
      <c r="AN299" s="7" t="e">
        <f t="shared" si="312"/>
        <v>#VALUE!</v>
      </c>
      <c r="AO299" s="15" t="e">
        <f t="shared" si="313"/>
        <v>#N/A</v>
      </c>
      <c r="AP299" s="17" t="e">
        <f t="shared" si="314"/>
        <v>#N/A</v>
      </c>
      <c r="AQ299" s="15" t="e">
        <f t="shared" si="315"/>
        <v>#N/A</v>
      </c>
      <c r="AR299" s="15" t="e">
        <f t="shared" si="316"/>
        <v>#N/A</v>
      </c>
      <c r="AS299" s="15"/>
      <c r="AT299" s="12" t="e">
        <f t="shared" si="287"/>
        <v>#VALUE!</v>
      </c>
      <c r="AU299" s="12" t="e">
        <f t="shared" si="317"/>
        <v>#N/A</v>
      </c>
      <c r="AV299" s="12" t="e">
        <f t="shared" si="318"/>
        <v>#N/A</v>
      </c>
      <c r="AW299" s="12" t="e">
        <f t="shared" si="319"/>
        <v>#N/A</v>
      </c>
      <c r="AX299" s="8"/>
      <c r="AY299" s="13" t="e">
        <f>INDEX(Klima!$B$1:$E$520,MATCH(Vandbalance!$F299,Klima!$B$1:$B$520,0),MATCH(Vandbalance!$AY$11,Klima!$B$1:$E$1,0))</f>
        <v>#N/A</v>
      </c>
      <c r="AZ299" s="13" t="e">
        <f t="shared" si="288"/>
        <v>#N/A</v>
      </c>
      <c r="BA299" s="13" t="e">
        <f t="shared" si="320"/>
        <v>#N/A</v>
      </c>
      <c r="BC299" s="16" t="e">
        <f>INDEX(Klima!$B$1:$E$520,MATCH(Vandbalance!$F299,Klima!$B$1:$B$520,0),MATCH($BC$11,Klima!$B$1:$E$1,0))</f>
        <v>#N/A</v>
      </c>
      <c r="BD299" s="16"/>
      <c r="BE299" s="16" t="e">
        <f t="shared" si="321"/>
        <v>#N/A</v>
      </c>
      <c r="BF299" s="16" t="e">
        <f t="shared" si="322"/>
        <v>#VALUE!</v>
      </c>
      <c r="BG299" s="16" t="e">
        <f t="shared" si="323"/>
        <v>#VALUE!</v>
      </c>
      <c r="BH299" s="16" t="e">
        <f t="shared" si="324"/>
        <v>#VALUE!</v>
      </c>
      <c r="BI299" s="2"/>
      <c r="BJ299" s="16" t="e">
        <f t="shared" si="325"/>
        <v>#N/A</v>
      </c>
      <c r="BK299" s="5" t="e">
        <f t="shared" si="326"/>
        <v>#N/A</v>
      </c>
      <c r="BL299" s="5" t="e">
        <f t="shared" si="327"/>
        <v>#N/A</v>
      </c>
      <c r="BM299" s="5" t="e">
        <f t="shared" si="328"/>
        <v>#N/A</v>
      </c>
      <c r="BN299" s="5" t="e">
        <f t="shared" si="329"/>
        <v>#N/A</v>
      </c>
      <c r="BO299" s="5" t="e">
        <f t="shared" si="330"/>
        <v>#N/A</v>
      </c>
      <c r="BP299" s="5" t="e">
        <f t="shared" si="331"/>
        <v>#N/A</v>
      </c>
      <c r="BQ299" s="5"/>
      <c r="BR299" s="16" t="e">
        <f t="shared" si="332"/>
        <v>#VALUE!</v>
      </c>
      <c r="BS299" s="5">
        <f t="shared" si="333"/>
        <v>0</v>
      </c>
      <c r="BT299" s="5"/>
      <c r="BU299" s="13" t="e">
        <f t="shared" si="334"/>
        <v>#VALUE!</v>
      </c>
      <c r="BV299" s="5">
        <f t="shared" si="335"/>
        <v>0</v>
      </c>
      <c r="BW299" s="5"/>
      <c r="BX299" s="13" t="e">
        <f t="shared" si="336"/>
        <v>#VALUE!</v>
      </c>
      <c r="BY299" s="5"/>
      <c r="BZ299" s="16" t="e">
        <f t="shared" si="337"/>
        <v>#VALUE!</v>
      </c>
      <c r="CA299" s="16"/>
      <c r="CB299" s="29">
        <f t="shared" si="338"/>
        <v>0</v>
      </c>
      <c r="CC299" s="28" t="e">
        <f t="shared" si="339"/>
        <v>#N/A</v>
      </c>
      <c r="CD299" s="28"/>
      <c r="CE299" s="16">
        <f t="shared" si="340"/>
        <v>0</v>
      </c>
      <c r="CF299" s="31" t="e">
        <f t="shared" si="341"/>
        <v>#N/A</v>
      </c>
      <c r="CG299" s="20"/>
      <c r="CH299" s="16" t="e">
        <f t="shared" si="342"/>
        <v>#N/A</v>
      </c>
      <c r="CI299" s="2">
        <f t="shared" si="343"/>
        <v>0</v>
      </c>
      <c r="CJ299" s="5"/>
      <c r="CK299" s="13" t="e">
        <f t="shared" si="344"/>
        <v>#N/A</v>
      </c>
      <c r="CL299" s="13"/>
      <c r="CM299" s="13" t="e">
        <f t="shared" si="345"/>
        <v>#N/A</v>
      </c>
      <c r="CN299" s="5" t="e">
        <f t="shared" si="346"/>
        <v>#N/A</v>
      </c>
      <c r="CO299" s="5" t="e">
        <f t="shared" si="347"/>
        <v>#N/A</v>
      </c>
      <c r="CP299" s="5"/>
      <c r="CQ299" s="13" t="e">
        <f t="shared" si="348"/>
        <v>#N/A</v>
      </c>
      <c r="CR299" s="5" t="e">
        <f t="shared" si="349"/>
        <v>#N/A</v>
      </c>
      <c r="CS299" s="5" t="e">
        <f t="shared" si="350"/>
        <v>#N/A</v>
      </c>
      <c r="CT299" s="5"/>
      <c r="CU299" t="e">
        <f>INDEX(Tilladeligt_underskud,MATCH('Afgrødemodel 1'!$AU$2,Konstanter!$A$75:$A$90,0),MATCH('Afgrødemodel 1'!M295,Konstanter!$B$73:$F$73,0))</f>
        <v>#N/A</v>
      </c>
      <c r="CV299" t="e">
        <f>INDEX(Utilladeligt_underskud,MATCH('Afgrødemodel 1'!$AU$2,Konstanter!$I$75:$I$90,0),MATCH('Afgrødemodel 1'!M295,Konstanter!$J$73:$N$73,0))</f>
        <v>#N/A</v>
      </c>
      <c r="CW299" t="e">
        <f t="shared" si="351"/>
        <v>#N/A</v>
      </c>
      <c r="CX299" t="e">
        <f t="shared" si="352"/>
        <v>#N/A</v>
      </c>
      <c r="CY299" s="8" t="e">
        <f t="shared" si="353"/>
        <v>#N/A</v>
      </c>
      <c r="CZ299" s="8" t="e">
        <f t="shared" si="354"/>
        <v>#VALUE!</v>
      </c>
      <c r="DA299" s="8" t="e">
        <f t="shared" si="355"/>
        <v>#VALUE!</v>
      </c>
    </row>
    <row r="300" spans="4:105" x14ac:dyDescent="0.2">
      <c r="D300" s="18">
        <f t="shared" si="356"/>
        <v>43477</v>
      </c>
      <c r="E300" s="18" t="str">
        <f>IF(G300=1,'Ark4'!$C$4,IF(G300=2,'Ark4'!$C$5,IF(G300=3,'Ark4'!$C$6,IF(G300=4,'Ark4'!$C$7,""))))</f>
        <v/>
      </c>
      <c r="F300" s="8">
        <f t="shared" si="289"/>
        <v>43477</v>
      </c>
      <c r="G300" s="2" t="str">
        <f>IF(AND($D300&gt;='Ark4'!$D$4,Vandbalance!$D300&lt;='Ark4'!$E$4),1,IF(AND(Vandbalance!$D300&gt;='Ark4'!$D$5,Vandbalance!$D300&lt;='Ark4'!$E$5),2,IF(AND(Vandbalance!$D300&gt;='Ark4'!$D$6,Vandbalance!$D300&lt;='Ark4'!$E$6),3,IF(AND(Vandbalance!$D300&gt;='Ark4'!$D$7,Vandbalance!$D300&lt;='Ark4'!$E$7),4,""))))</f>
        <v/>
      </c>
      <c r="H300" s="2" t="e">
        <f t="shared" si="286"/>
        <v>#VALUE!</v>
      </c>
      <c r="I300" s="2" t="str">
        <f>IF(G300=1,VLOOKUP($D300,'Afgrødemodel 1'!$AA$10:$AB$405,2,FALSE),IF(G300=2,VLOOKUP($D300,'Afgrødemodel 2'!$AA$10:$AB$405,2,FALSE),IF(G300=3,VLOOKUP($D300,'Afgrødemodel 3'!$AA$10:$AB$405,2,FALSE),IF(G300=4,VLOOKUP($D300,'Afgrødemodel 4'!$AA$10:$AB$405,2,FALSE),""))))</f>
        <v/>
      </c>
      <c r="J300" s="2">
        <f>IF(G300=1,VLOOKUP($D300,'Afgrødemodel 1'!$AH$10:$AJ$405,3,FALSE),IF(G300=2,VLOOKUP($D300,'Afgrødemodel 2'!$AH$10:$AJ$405,3,FALSE),IF(G300=3,VLOOKUP($D300,'Afgrødemodel 3'!$AH$10:$AJ$405,3,FALSE),IF(G300=4,VLOOKUP($D300,'Afgrødemodel 4'!$AH$10:$AJ$405,3,FALSE),0))))</f>
        <v>0</v>
      </c>
      <c r="K300" s="2">
        <f>IF(G300=1,VLOOKUP($D300,'Afgrødemodel 1'!$AQ$10:$AR$405,2,FALSE),IF(G300=2,VLOOKUP($D300,'Afgrødemodel 2'!$AQ$10:$AR$405,2,FALSE),IF(G300=3,VLOOKUP($D300,'Afgrødemodel 3'!$AQ$10:$AR$405,2,FALSE),IF(G300=4,VLOOKUP($D300,'Afgrødemodel 4'!$AQ$10:$AR$405,2,FALSE),0))))</f>
        <v>0</v>
      </c>
      <c r="L300">
        <f>IF('Afgrødemodel 1'!$BB$4=0,300,'Afgrødemodel 1'!$BB$4)</f>
        <v>300</v>
      </c>
      <c r="M300" t="str">
        <f>IF(G300=1,MIN('Afgrødemodel 1'!$AW$44,'Afgrødemodel 1'!$AW$48),IF(G300=2,MIN('Afgrødemodel 2'!$AW$44,'Afgrødemodel 2'!$AW$48),IF(G300=3,MIN('Afgrødemodel 3'!$AW$44,'Afgrødemodel 3'!$AW$48),IF(G300=4,MIN('Afgrødemodel 4'!$AW$44,'Afgrødemodel 4'!$AW$48),""))))</f>
        <v/>
      </c>
      <c r="N300" s="13" t="e">
        <f t="shared" si="290"/>
        <v>#N/A</v>
      </c>
      <c r="O300" s="5" t="e">
        <f t="shared" si="291"/>
        <v>#N/A</v>
      </c>
      <c r="P300" s="13" t="e">
        <f t="shared" si="292"/>
        <v>#N/A</v>
      </c>
      <c r="Q300" s="13" t="e">
        <f t="shared" si="293"/>
        <v>#N/A</v>
      </c>
      <c r="R300" s="20"/>
      <c r="S300" s="13" t="e">
        <f t="shared" si="294"/>
        <v>#N/A</v>
      </c>
      <c r="T300" s="13" t="e">
        <f t="shared" si="295"/>
        <v>#N/A</v>
      </c>
      <c r="U300" s="13" t="e">
        <f t="shared" si="296"/>
        <v>#N/A</v>
      </c>
      <c r="V300" s="5" t="e">
        <f t="shared" si="297"/>
        <v>#N/A</v>
      </c>
      <c r="W300" s="5"/>
      <c r="X300" s="10">
        <f t="shared" si="298"/>
        <v>10</v>
      </c>
      <c r="Y300" s="12" t="e">
        <f t="shared" si="299"/>
        <v>#N/A</v>
      </c>
      <c r="Z300" s="8" t="e">
        <f t="shared" si="300"/>
        <v>#N/A</v>
      </c>
      <c r="AA300" s="13" t="e">
        <f t="shared" si="301"/>
        <v>#N/A</v>
      </c>
      <c r="AB300" s="5" t="e">
        <f t="shared" si="302"/>
        <v>#N/A</v>
      </c>
      <c r="AC300" s="5"/>
      <c r="AD300" s="16" t="e">
        <f t="shared" si="303"/>
        <v>#VALUE!</v>
      </c>
      <c r="AE300" s="10" t="e">
        <f t="shared" si="304"/>
        <v>#VALUE!</v>
      </c>
      <c r="AF300" t="e">
        <f t="shared" si="305"/>
        <v>#VALUE!</v>
      </c>
      <c r="AG300" s="13" t="e">
        <f t="shared" si="306"/>
        <v>#VALUE!</v>
      </c>
      <c r="AH300" s="13"/>
      <c r="AI300" s="14">
        <f t="shared" si="307"/>
        <v>10</v>
      </c>
      <c r="AJ300" s="4">
        <f t="shared" si="308"/>
        <v>10</v>
      </c>
      <c r="AK300" s="4">
        <f t="shared" si="309"/>
        <v>10</v>
      </c>
      <c r="AL300" s="15" t="e">
        <f t="shared" si="310"/>
        <v>#N/A</v>
      </c>
      <c r="AM300" s="7" t="e">
        <f t="shared" si="311"/>
        <v>#N/A</v>
      </c>
      <c r="AN300" s="7" t="e">
        <f t="shared" si="312"/>
        <v>#VALUE!</v>
      </c>
      <c r="AO300" s="15" t="e">
        <f t="shared" si="313"/>
        <v>#N/A</v>
      </c>
      <c r="AP300" s="17" t="e">
        <f t="shared" si="314"/>
        <v>#N/A</v>
      </c>
      <c r="AQ300" s="15" t="e">
        <f t="shared" si="315"/>
        <v>#N/A</v>
      </c>
      <c r="AR300" s="15" t="e">
        <f t="shared" si="316"/>
        <v>#N/A</v>
      </c>
      <c r="AS300" s="15"/>
      <c r="AT300" s="12" t="e">
        <f t="shared" si="287"/>
        <v>#VALUE!</v>
      </c>
      <c r="AU300" s="12" t="e">
        <f t="shared" si="317"/>
        <v>#N/A</v>
      </c>
      <c r="AV300" s="12" t="e">
        <f t="shared" si="318"/>
        <v>#N/A</v>
      </c>
      <c r="AW300" s="12" t="e">
        <f t="shared" si="319"/>
        <v>#N/A</v>
      </c>
      <c r="AX300" s="8"/>
      <c r="AY300" s="13" t="e">
        <f>INDEX(Klima!$B$1:$E$520,MATCH(Vandbalance!$F300,Klima!$B$1:$B$520,0),MATCH(Vandbalance!$AY$11,Klima!$B$1:$E$1,0))</f>
        <v>#N/A</v>
      </c>
      <c r="AZ300" s="13" t="e">
        <f t="shared" si="288"/>
        <v>#N/A</v>
      </c>
      <c r="BA300" s="13" t="e">
        <f t="shared" si="320"/>
        <v>#N/A</v>
      </c>
      <c r="BC300" s="16" t="e">
        <f>INDEX(Klima!$B$1:$E$520,MATCH(Vandbalance!$F300,Klima!$B$1:$B$520,0),MATCH($BC$11,Klima!$B$1:$E$1,0))</f>
        <v>#N/A</v>
      </c>
      <c r="BD300" s="16"/>
      <c r="BE300" s="16" t="e">
        <f t="shared" si="321"/>
        <v>#N/A</v>
      </c>
      <c r="BF300" s="16" t="e">
        <f t="shared" si="322"/>
        <v>#VALUE!</v>
      </c>
      <c r="BG300" s="16" t="e">
        <f t="shared" si="323"/>
        <v>#VALUE!</v>
      </c>
      <c r="BH300" s="16" t="e">
        <f t="shared" si="324"/>
        <v>#VALUE!</v>
      </c>
      <c r="BI300" s="2"/>
      <c r="BJ300" s="16" t="e">
        <f t="shared" si="325"/>
        <v>#N/A</v>
      </c>
      <c r="BK300" s="5" t="e">
        <f t="shared" si="326"/>
        <v>#N/A</v>
      </c>
      <c r="BL300" s="5" t="e">
        <f t="shared" si="327"/>
        <v>#N/A</v>
      </c>
      <c r="BM300" s="5" t="e">
        <f t="shared" si="328"/>
        <v>#N/A</v>
      </c>
      <c r="BN300" s="5" t="e">
        <f t="shared" si="329"/>
        <v>#N/A</v>
      </c>
      <c r="BO300" s="5" t="e">
        <f t="shared" si="330"/>
        <v>#N/A</v>
      </c>
      <c r="BP300" s="5" t="e">
        <f t="shared" si="331"/>
        <v>#N/A</v>
      </c>
      <c r="BQ300" s="5"/>
      <c r="BR300" s="16" t="e">
        <f t="shared" si="332"/>
        <v>#VALUE!</v>
      </c>
      <c r="BS300" s="5">
        <f t="shared" si="333"/>
        <v>0</v>
      </c>
      <c r="BT300" s="5"/>
      <c r="BU300" s="13" t="e">
        <f t="shared" si="334"/>
        <v>#VALUE!</v>
      </c>
      <c r="BV300" s="5">
        <f t="shared" si="335"/>
        <v>0</v>
      </c>
      <c r="BW300" s="5"/>
      <c r="BX300" s="13" t="e">
        <f t="shared" si="336"/>
        <v>#VALUE!</v>
      </c>
      <c r="BY300" s="5"/>
      <c r="BZ300" s="16" t="e">
        <f t="shared" si="337"/>
        <v>#VALUE!</v>
      </c>
      <c r="CA300" s="16"/>
      <c r="CB300" s="29">
        <f t="shared" si="338"/>
        <v>0</v>
      </c>
      <c r="CC300" s="28" t="e">
        <f t="shared" si="339"/>
        <v>#N/A</v>
      </c>
      <c r="CD300" s="28"/>
      <c r="CE300" s="16">
        <f t="shared" si="340"/>
        <v>0</v>
      </c>
      <c r="CF300" s="31" t="e">
        <f t="shared" si="341"/>
        <v>#N/A</v>
      </c>
      <c r="CG300" s="20"/>
      <c r="CH300" s="16" t="e">
        <f t="shared" si="342"/>
        <v>#N/A</v>
      </c>
      <c r="CI300" s="2">
        <f t="shared" si="343"/>
        <v>0</v>
      </c>
      <c r="CJ300" s="5"/>
      <c r="CK300" s="13" t="e">
        <f t="shared" si="344"/>
        <v>#N/A</v>
      </c>
      <c r="CL300" s="13"/>
      <c r="CM300" s="13" t="e">
        <f t="shared" si="345"/>
        <v>#N/A</v>
      </c>
      <c r="CN300" s="5" t="e">
        <f t="shared" si="346"/>
        <v>#N/A</v>
      </c>
      <c r="CO300" s="5" t="e">
        <f t="shared" si="347"/>
        <v>#N/A</v>
      </c>
      <c r="CP300" s="5"/>
      <c r="CQ300" s="13" t="e">
        <f t="shared" si="348"/>
        <v>#N/A</v>
      </c>
      <c r="CR300" s="5" t="e">
        <f t="shared" si="349"/>
        <v>#N/A</v>
      </c>
      <c r="CS300" s="5" t="e">
        <f t="shared" si="350"/>
        <v>#N/A</v>
      </c>
      <c r="CT300" s="5"/>
      <c r="CU300" t="e">
        <f>INDEX(Tilladeligt_underskud,MATCH('Afgrødemodel 1'!$AU$2,Konstanter!$A$75:$A$90,0),MATCH('Afgrødemodel 1'!M296,Konstanter!$B$73:$F$73,0))</f>
        <v>#N/A</v>
      </c>
      <c r="CV300" t="e">
        <f>INDEX(Utilladeligt_underskud,MATCH('Afgrødemodel 1'!$AU$2,Konstanter!$I$75:$I$90,0),MATCH('Afgrødemodel 1'!M296,Konstanter!$J$73:$N$73,0))</f>
        <v>#N/A</v>
      </c>
      <c r="CW300" t="e">
        <f t="shared" si="351"/>
        <v>#N/A</v>
      </c>
      <c r="CX300" t="e">
        <f t="shared" si="352"/>
        <v>#N/A</v>
      </c>
      <c r="CY300" s="8" t="e">
        <f t="shared" si="353"/>
        <v>#N/A</v>
      </c>
      <c r="CZ300" s="8" t="e">
        <f t="shared" si="354"/>
        <v>#VALUE!</v>
      </c>
      <c r="DA300" s="8" t="e">
        <f t="shared" si="355"/>
        <v>#VALUE!</v>
      </c>
    </row>
    <row r="301" spans="4:105" x14ac:dyDescent="0.2">
      <c r="D301" s="18">
        <f t="shared" si="356"/>
        <v>43478</v>
      </c>
      <c r="E301" s="18" t="str">
        <f>IF(G301=1,'Ark4'!$C$4,IF(G301=2,'Ark4'!$C$5,IF(G301=3,'Ark4'!$C$6,IF(G301=4,'Ark4'!$C$7,""))))</f>
        <v/>
      </c>
      <c r="F301" s="8">
        <f t="shared" si="289"/>
        <v>43478</v>
      </c>
      <c r="G301" s="2" t="str">
        <f>IF(AND($D301&gt;='Ark4'!$D$4,Vandbalance!$D301&lt;='Ark4'!$E$4),1,IF(AND(Vandbalance!$D301&gt;='Ark4'!$D$5,Vandbalance!$D301&lt;='Ark4'!$E$5),2,IF(AND(Vandbalance!$D301&gt;='Ark4'!$D$6,Vandbalance!$D301&lt;='Ark4'!$E$6),3,IF(AND(Vandbalance!$D301&gt;='Ark4'!$D$7,Vandbalance!$D301&lt;='Ark4'!$E$7),4,""))))</f>
        <v/>
      </c>
      <c r="H301" s="2" t="e">
        <f t="shared" si="286"/>
        <v>#VALUE!</v>
      </c>
      <c r="I301" s="2" t="str">
        <f>IF(G301=1,VLOOKUP($D301,'Afgrødemodel 1'!$AA$10:$AB$405,2,FALSE),IF(G301=2,VLOOKUP($D301,'Afgrødemodel 2'!$AA$10:$AB$405,2,FALSE),IF(G301=3,VLOOKUP($D301,'Afgrødemodel 3'!$AA$10:$AB$405,2,FALSE),IF(G301=4,VLOOKUP($D301,'Afgrødemodel 4'!$AA$10:$AB$405,2,FALSE),""))))</f>
        <v/>
      </c>
      <c r="J301" s="2">
        <f>IF(G301=1,VLOOKUP($D301,'Afgrødemodel 1'!$AH$10:$AJ$405,3,FALSE),IF(G301=2,VLOOKUP($D301,'Afgrødemodel 2'!$AH$10:$AJ$405,3,FALSE),IF(G301=3,VLOOKUP($D301,'Afgrødemodel 3'!$AH$10:$AJ$405,3,FALSE),IF(G301=4,VLOOKUP($D301,'Afgrødemodel 4'!$AH$10:$AJ$405,3,FALSE),0))))</f>
        <v>0</v>
      </c>
      <c r="K301" s="2">
        <f>IF(G301=1,VLOOKUP($D301,'Afgrødemodel 1'!$AQ$10:$AR$405,2,FALSE),IF(G301=2,VLOOKUP($D301,'Afgrødemodel 2'!$AQ$10:$AR$405,2,FALSE),IF(G301=3,VLOOKUP($D301,'Afgrødemodel 3'!$AQ$10:$AR$405,2,FALSE),IF(G301=4,VLOOKUP($D301,'Afgrødemodel 4'!$AQ$10:$AR$405,2,FALSE),0))))</f>
        <v>0</v>
      </c>
      <c r="L301">
        <f>IF('Afgrødemodel 1'!$BB$4=0,300,'Afgrødemodel 1'!$BB$4)</f>
        <v>300</v>
      </c>
      <c r="M301" t="str">
        <f>IF(G301=1,MIN('Afgrødemodel 1'!$AW$44,'Afgrødemodel 1'!$AW$48),IF(G301=2,MIN('Afgrødemodel 2'!$AW$44,'Afgrødemodel 2'!$AW$48),IF(G301=3,MIN('Afgrødemodel 3'!$AW$44,'Afgrødemodel 3'!$AW$48),IF(G301=4,MIN('Afgrødemodel 4'!$AW$44,'Afgrødemodel 4'!$AW$48),""))))</f>
        <v/>
      </c>
      <c r="N301" s="13" t="e">
        <f t="shared" si="290"/>
        <v>#N/A</v>
      </c>
      <c r="O301" s="5" t="e">
        <f t="shared" si="291"/>
        <v>#N/A</v>
      </c>
      <c r="P301" s="13" t="e">
        <f t="shared" si="292"/>
        <v>#N/A</v>
      </c>
      <c r="Q301" s="13" t="e">
        <f t="shared" si="293"/>
        <v>#N/A</v>
      </c>
      <c r="R301" s="20"/>
      <c r="S301" s="13" t="e">
        <f t="shared" si="294"/>
        <v>#N/A</v>
      </c>
      <c r="T301" s="13" t="e">
        <f t="shared" si="295"/>
        <v>#N/A</v>
      </c>
      <c r="U301" s="13" t="e">
        <f t="shared" si="296"/>
        <v>#N/A</v>
      </c>
      <c r="V301" s="5" t="e">
        <f t="shared" si="297"/>
        <v>#N/A</v>
      </c>
      <c r="W301" s="5"/>
      <c r="X301" s="10">
        <f t="shared" si="298"/>
        <v>10</v>
      </c>
      <c r="Y301" s="12" t="e">
        <f t="shared" si="299"/>
        <v>#N/A</v>
      </c>
      <c r="Z301" s="8" t="e">
        <f t="shared" si="300"/>
        <v>#N/A</v>
      </c>
      <c r="AA301" s="13" t="e">
        <f t="shared" si="301"/>
        <v>#N/A</v>
      </c>
      <c r="AB301" s="5" t="e">
        <f t="shared" si="302"/>
        <v>#N/A</v>
      </c>
      <c r="AC301" s="5"/>
      <c r="AD301" s="16" t="e">
        <f t="shared" si="303"/>
        <v>#VALUE!</v>
      </c>
      <c r="AE301" s="10" t="e">
        <f t="shared" si="304"/>
        <v>#VALUE!</v>
      </c>
      <c r="AF301" t="e">
        <f t="shared" si="305"/>
        <v>#VALUE!</v>
      </c>
      <c r="AG301" s="13" t="e">
        <f t="shared" si="306"/>
        <v>#VALUE!</v>
      </c>
      <c r="AH301" s="13"/>
      <c r="AI301" s="14">
        <f t="shared" si="307"/>
        <v>10</v>
      </c>
      <c r="AJ301" s="4">
        <f t="shared" si="308"/>
        <v>10</v>
      </c>
      <c r="AK301" s="4">
        <f t="shared" si="309"/>
        <v>10</v>
      </c>
      <c r="AL301" s="15" t="e">
        <f t="shared" si="310"/>
        <v>#N/A</v>
      </c>
      <c r="AM301" s="7" t="e">
        <f t="shared" si="311"/>
        <v>#N/A</v>
      </c>
      <c r="AN301" s="7" t="e">
        <f t="shared" si="312"/>
        <v>#VALUE!</v>
      </c>
      <c r="AO301" s="15" t="e">
        <f t="shared" si="313"/>
        <v>#N/A</v>
      </c>
      <c r="AP301" s="17" t="e">
        <f t="shared" si="314"/>
        <v>#N/A</v>
      </c>
      <c r="AQ301" s="15" t="e">
        <f t="shared" si="315"/>
        <v>#N/A</v>
      </c>
      <c r="AR301" s="15" t="e">
        <f t="shared" si="316"/>
        <v>#N/A</v>
      </c>
      <c r="AS301" s="15"/>
      <c r="AT301" s="12" t="e">
        <f t="shared" si="287"/>
        <v>#VALUE!</v>
      </c>
      <c r="AU301" s="12" t="e">
        <f t="shared" si="317"/>
        <v>#N/A</v>
      </c>
      <c r="AV301" s="12" t="e">
        <f t="shared" si="318"/>
        <v>#N/A</v>
      </c>
      <c r="AW301" s="12" t="e">
        <f t="shared" si="319"/>
        <v>#N/A</v>
      </c>
      <c r="AX301" s="8"/>
      <c r="AY301" s="13" t="e">
        <f>INDEX(Klima!$B$1:$E$520,MATCH(Vandbalance!$F301,Klima!$B$1:$B$520,0),MATCH(Vandbalance!$AY$11,Klima!$B$1:$E$1,0))</f>
        <v>#N/A</v>
      </c>
      <c r="AZ301" s="13" t="e">
        <f t="shared" si="288"/>
        <v>#N/A</v>
      </c>
      <c r="BA301" s="13" t="e">
        <f t="shared" si="320"/>
        <v>#N/A</v>
      </c>
      <c r="BC301" s="16" t="e">
        <f>INDEX(Klima!$B$1:$E$520,MATCH(Vandbalance!$F301,Klima!$B$1:$B$520,0),MATCH($BC$11,Klima!$B$1:$E$1,0))</f>
        <v>#N/A</v>
      </c>
      <c r="BD301" s="16"/>
      <c r="BE301" s="16" t="e">
        <f t="shared" si="321"/>
        <v>#N/A</v>
      </c>
      <c r="BF301" s="16" t="e">
        <f t="shared" si="322"/>
        <v>#VALUE!</v>
      </c>
      <c r="BG301" s="16" t="e">
        <f t="shared" si="323"/>
        <v>#VALUE!</v>
      </c>
      <c r="BH301" s="16" t="e">
        <f t="shared" si="324"/>
        <v>#VALUE!</v>
      </c>
      <c r="BI301" s="2"/>
      <c r="BJ301" s="16" t="e">
        <f t="shared" si="325"/>
        <v>#N/A</v>
      </c>
      <c r="BK301" s="5" t="e">
        <f t="shared" si="326"/>
        <v>#N/A</v>
      </c>
      <c r="BL301" s="5" t="e">
        <f t="shared" si="327"/>
        <v>#N/A</v>
      </c>
      <c r="BM301" s="5" t="e">
        <f t="shared" si="328"/>
        <v>#N/A</v>
      </c>
      <c r="BN301" s="5" t="e">
        <f t="shared" si="329"/>
        <v>#N/A</v>
      </c>
      <c r="BO301" s="5" t="e">
        <f t="shared" si="330"/>
        <v>#N/A</v>
      </c>
      <c r="BP301" s="5" t="e">
        <f t="shared" si="331"/>
        <v>#N/A</v>
      </c>
      <c r="BQ301" s="5"/>
      <c r="BR301" s="16" t="e">
        <f t="shared" si="332"/>
        <v>#VALUE!</v>
      </c>
      <c r="BS301" s="5">
        <f t="shared" si="333"/>
        <v>0</v>
      </c>
      <c r="BT301" s="5"/>
      <c r="BU301" s="13" t="e">
        <f t="shared" si="334"/>
        <v>#VALUE!</v>
      </c>
      <c r="BV301" s="5">
        <f t="shared" si="335"/>
        <v>0</v>
      </c>
      <c r="BW301" s="5"/>
      <c r="BX301" s="13" t="e">
        <f t="shared" si="336"/>
        <v>#VALUE!</v>
      </c>
      <c r="BY301" s="5"/>
      <c r="BZ301" s="16" t="e">
        <f t="shared" si="337"/>
        <v>#VALUE!</v>
      </c>
      <c r="CA301" s="16"/>
      <c r="CB301" s="29">
        <f t="shared" si="338"/>
        <v>0</v>
      </c>
      <c r="CC301" s="28" t="e">
        <f t="shared" si="339"/>
        <v>#N/A</v>
      </c>
      <c r="CD301" s="28"/>
      <c r="CE301" s="16">
        <f t="shared" si="340"/>
        <v>0</v>
      </c>
      <c r="CF301" s="31" t="e">
        <f t="shared" si="341"/>
        <v>#N/A</v>
      </c>
      <c r="CG301" s="20"/>
      <c r="CH301" s="16" t="e">
        <f t="shared" si="342"/>
        <v>#N/A</v>
      </c>
      <c r="CI301" s="2">
        <f t="shared" si="343"/>
        <v>0</v>
      </c>
      <c r="CJ301" s="5"/>
      <c r="CK301" s="13" t="e">
        <f t="shared" si="344"/>
        <v>#N/A</v>
      </c>
      <c r="CL301" s="13"/>
      <c r="CM301" s="13" t="e">
        <f t="shared" si="345"/>
        <v>#N/A</v>
      </c>
      <c r="CN301" s="5" t="e">
        <f t="shared" si="346"/>
        <v>#N/A</v>
      </c>
      <c r="CO301" s="5" t="e">
        <f t="shared" si="347"/>
        <v>#N/A</v>
      </c>
      <c r="CP301" s="5"/>
      <c r="CQ301" s="13" t="e">
        <f t="shared" si="348"/>
        <v>#N/A</v>
      </c>
      <c r="CR301" s="5" t="e">
        <f t="shared" si="349"/>
        <v>#N/A</v>
      </c>
      <c r="CS301" s="5" t="e">
        <f t="shared" si="350"/>
        <v>#N/A</v>
      </c>
      <c r="CT301" s="5"/>
      <c r="CU301" t="e">
        <f>INDEX(Tilladeligt_underskud,MATCH('Afgrødemodel 1'!$AU$2,Konstanter!$A$75:$A$90,0),MATCH('Afgrødemodel 1'!M297,Konstanter!$B$73:$F$73,0))</f>
        <v>#N/A</v>
      </c>
      <c r="CV301" t="e">
        <f>INDEX(Utilladeligt_underskud,MATCH('Afgrødemodel 1'!$AU$2,Konstanter!$I$75:$I$90,0),MATCH('Afgrødemodel 1'!M297,Konstanter!$J$73:$N$73,0))</f>
        <v>#N/A</v>
      </c>
      <c r="CW301" t="e">
        <f t="shared" si="351"/>
        <v>#N/A</v>
      </c>
      <c r="CX301" t="e">
        <f t="shared" si="352"/>
        <v>#N/A</v>
      </c>
      <c r="CY301" s="8" t="e">
        <f t="shared" si="353"/>
        <v>#N/A</v>
      </c>
      <c r="CZ301" s="8" t="e">
        <f t="shared" si="354"/>
        <v>#VALUE!</v>
      </c>
      <c r="DA301" s="8" t="e">
        <f t="shared" si="355"/>
        <v>#VALUE!</v>
      </c>
    </row>
    <row r="302" spans="4:105" x14ac:dyDescent="0.2">
      <c r="D302" s="18">
        <f t="shared" si="356"/>
        <v>43479</v>
      </c>
      <c r="E302" s="18" t="str">
        <f>IF(G302=1,'Ark4'!$C$4,IF(G302=2,'Ark4'!$C$5,IF(G302=3,'Ark4'!$C$6,IF(G302=4,'Ark4'!$C$7,""))))</f>
        <v/>
      </c>
      <c r="F302" s="8">
        <f t="shared" si="289"/>
        <v>43479</v>
      </c>
      <c r="G302" s="2" t="str">
        <f>IF(AND($D302&gt;='Ark4'!$D$4,Vandbalance!$D302&lt;='Ark4'!$E$4),1,IF(AND(Vandbalance!$D302&gt;='Ark4'!$D$5,Vandbalance!$D302&lt;='Ark4'!$E$5),2,IF(AND(Vandbalance!$D302&gt;='Ark4'!$D$6,Vandbalance!$D302&lt;='Ark4'!$E$6),3,IF(AND(Vandbalance!$D302&gt;='Ark4'!$D$7,Vandbalance!$D302&lt;='Ark4'!$E$7),4,""))))</f>
        <v/>
      </c>
      <c r="H302" s="2" t="e">
        <f t="shared" si="286"/>
        <v>#VALUE!</v>
      </c>
      <c r="I302" s="2" t="str">
        <f>IF(G302=1,VLOOKUP($D302,'Afgrødemodel 1'!$AA$10:$AB$405,2,FALSE),IF(G302=2,VLOOKUP($D302,'Afgrødemodel 2'!$AA$10:$AB$405,2,FALSE),IF(G302=3,VLOOKUP($D302,'Afgrødemodel 3'!$AA$10:$AB$405,2,FALSE),IF(G302=4,VLOOKUP($D302,'Afgrødemodel 4'!$AA$10:$AB$405,2,FALSE),""))))</f>
        <v/>
      </c>
      <c r="J302" s="2">
        <f>IF(G302=1,VLOOKUP($D302,'Afgrødemodel 1'!$AH$10:$AJ$405,3,FALSE),IF(G302=2,VLOOKUP($D302,'Afgrødemodel 2'!$AH$10:$AJ$405,3,FALSE),IF(G302=3,VLOOKUP($D302,'Afgrødemodel 3'!$AH$10:$AJ$405,3,FALSE),IF(G302=4,VLOOKUP($D302,'Afgrødemodel 4'!$AH$10:$AJ$405,3,FALSE),0))))</f>
        <v>0</v>
      </c>
      <c r="K302" s="2">
        <f>IF(G302=1,VLOOKUP($D302,'Afgrødemodel 1'!$AQ$10:$AR$405,2,FALSE),IF(G302=2,VLOOKUP($D302,'Afgrødemodel 2'!$AQ$10:$AR$405,2,FALSE),IF(G302=3,VLOOKUP($D302,'Afgrødemodel 3'!$AQ$10:$AR$405,2,FALSE),IF(G302=4,VLOOKUP($D302,'Afgrødemodel 4'!$AQ$10:$AR$405,2,FALSE),0))))</f>
        <v>0</v>
      </c>
      <c r="L302">
        <f>IF('Afgrødemodel 1'!$BB$4=0,300,'Afgrødemodel 1'!$BB$4)</f>
        <v>300</v>
      </c>
      <c r="M302" t="str">
        <f>IF(G302=1,MIN('Afgrødemodel 1'!$AW$44,'Afgrødemodel 1'!$AW$48),IF(G302=2,MIN('Afgrødemodel 2'!$AW$44,'Afgrødemodel 2'!$AW$48),IF(G302=3,MIN('Afgrødemodel 3'!$AW$44,'Afgrødemodel 3'!$AW$48),IF(G302=4,MIN('Afgrødemodel 4'!$AW$44,'Afgrødemodel 4'!$AW$48),""))))</f>
        <v/>
      </c>
      <c r="N302" s="13" t="e">
        <f t="shared" si="290"/>
        <v>#N/A</v>
      </c>
      <c r="O302" s="5" t="e">
        <f t="shared" si="291"/>
        <v>#N/A</v>
      </c>
      <c r="P302" s="13" t="e">
        <f t="shared" si="292"/>
        <v>#N/A</v>
      </c>
      <c r="Q302" s="13" t="e">
        <f t="shared" si="293"/>
        <v>#N/A</v>
      </c>
      <c r="R302" s="20"/>
      <c r="S302" s="13" t="e">
        <f t="shared" si="294"/>
        <v>#N/A</v>
      </c>
      <c r="T302" s="13" t="e">
        <f t="shared" si="295"/>
        <v>#N/A</v>
      </c>
      <c r="U302" s="13" t="e">
        <f t="shared" si="296"/>
        <v>#N/A</v>
      </c>
      <c r="V302" s="5" t="e">
        <f t="shared" si="297"/>
        <v>#N/A</v>
      </c>
      <c r="W302" s="5"/>
      <c r="X302" s="10">
        <f t="shared" si="298"/>
        <v>10</v>
      </c>
      <c r="Y302" s="12" t="e">
        <f t="shared" si="299"/>
        <v>#N/A</v>
      </c>
      <c r="Z302" s="8" t="e">
        <f t="shared" si="300"/>
        <v>#N/A</v>
      </c>
      <c r="AA302" s="13" t="e">
        <f t="shared" si="301"/>
        <v>#N/A</v>
      </c>
      <c r="AB302" s="5" t="e">
        <f t="shared" si="302"/>
        <v>#N/A</v>
      </c>
      <c r="AC302" s="5"/>
      <c r="AD302" s="16" t="e">
        <f t="shared" si="303"/>
        <v>#VALUE!</v>
      </c>
      <c r="AE302" s="10" t="e">
        <f t="shared" si="304"/>
        <v>#VALUE!</v>
      </c>
      <c r="AF302" t="e">
        <f t="shared" si="305"/>
        <v>#VALUE!</v>
      </c>
      <c r="AG302" s="13" t="e">
        <f t="shared" si="306"/>
        <v>#VALUE!</v>
      </c>
      <c r="AH302" s="13"/>
      <c r="AI302" s="14">
        <f t="shared" si="307"/>
        <v>10</v>
      </c>
      <c r="AJ302" s="4">
        <f t="shared" si="308"/>
        <v>10</v>
      </c>
      <c r="AK302" s="4">
        <f t="shared" si="309"/>
        <v>10</v>
      </c>
      <c r="AL302" s="15" t="e">
        <f t="shared" si="310"/>
        <v>#N/A</v>
      </c>
      <c r="AM302" s="7" t="e">
        <f t="shared" si="311"/>
        <v>#N/A</v>
      </c>
      <c r="AN302" s="7" t="e">
        <f t="shared" si="312"/>
        <v>#VALUE!</v>
      </c>
      <c r="AO302" s="15" t="e">
        <f t="shared" si="313"/>
        <v>#N/A</v>
      </c>
      <c r="AP302" s="17" t="e">
        <f t="shared" si="314"/>
        <v>#N/A</v>
      </c>
      <c r="AQ302" s="15" t="e">
        <f t="shared" si="315"/>
        <v>#N/A</v>
      </c>
      <c r="AR302" s="15" t="e">
        <f t="shared" si="316"/>
        <v>#N/A</v>
      </c>
      <c r="AS302" s="15"/>
      <c r="AT302" s="12" t="e">
        <f t="shared" si="287"/>
        <v>#VALUE!</v>
      </c>
      <c r="AU302" s="12" t="e">
        <f t="shared" si="317"/>
        <v>#N/A</v>
      </c>
      <c r="AV302" s="12" t="e">
        <f t="shared" si="318"/>
        <v>#N/A</v>
      </c>
      <c r="AW302" s="12" t="e">
        <f t="shared" si="319"/>
        <v>#N/A</v>
      </c>
      <c r="AX302" s="8"/>
      <c r="AY302" s="13" t="e">
        <f>INDEX(Klima!$B$1:$E$520,MATCH(Vandbalance!$F302,Klima!$B$1:$B$520,0),MATCH(Vandbalance!$AY$11,Klima!$B$1:$E$1,0))</f>
        <v>#N/A</v>
      </c>
      <c r="AZ302" s="13" t="e">
        <f t="shared" si="288"/>
        <v>#N/A</v>
      </c>
      <c r="BA302" s="13" t="e">
        <f t="shared" si="320"/>
        <v>#N/A</v>
      </c>
      <c r="BC302" s="16" t="e">
        <f>INDEX(Klima!$B$1:$E$520,MATCH(Vandbalance!$F302,Klima!$B$1:$B$520,0),MATCH($BC$11,Klima!$B$1:$E$1,0))</f>
        <v>#N/A</v>
      </c>
      <c r="BD302" s="16"/>
      <c r="BE302" s="16" t="e">
        <f t="shared" si="321"/>
        <v>#N/A</v>
      </c>
      <c r="BF302" s="16" t="e">
        <f t="shared" si="322"/>
        <v>#VALUE!</v>
      </c>
      <c r="BG302" s="16" t="e">
        <f t="shared" si="323"/>
        <v>#VALUE!</v>
      </c>
      <c r="BH302" s="16" t="e">
        <f t="shared" si="324"/>
        <v>#VALUE!</v>
      </c>
      <c r="BI302" s="2"/>
      <c r="BJ302" s="16" t="e">
        <f t="shared" si="325"/>
        <v>#N/A</v>
      </c>
      <c r="BK302" s="5" t="e">
        <f t="shared" si="326"/>
        <v>#N/A</v>
      </c>
      <c r="BL302" s="5" t="e">
        <f t="shared" si="327"/>
        <v>#N/A</v>
      </c>
      <c r="BM302" s="5" t="e">
        <f t="shared" si="328"/>
        <v>#N/A</v>
      </c>
      <c r="BN302" s="5" t="e">
        <f t="shared" si="329"/>
        <v>#N/A</v>
      </c>
      <c r="BO302" s="5" t="e">
        <f t="shared" si="330"/>
        <v>#N/A</v>
      </c>
      <c r="BP302" s="5" t="e">
        <f t="shared" si="331"/>
        <v>#N/A</v>
      </c>
      <c r="BQ302" s="5"/>
      <c r="BR302" s="16" t="e">
        <f t="shared" si="332"/>
        <v>#VALUE!</v>
      </c>
      <c r="BS302" s="5">
        <f t="shared" si="333"/>
        <v>0</v>
      </c>
      <c r="BT302" s="5"/>
      <c r="BU302" s="13" t="e">
        <f t="shared" si="334"/>
        <v>#VALUE!</v>
      </c>
      <c r="BV302" s="5">
        <f t="shared" si="335"/>
        <v>0</v>
      </c>
      <c r="BW302" s="5"/>
      <c r="BX302" s="13" t="e">
        <f t="shared" si="336"/>
        <v>#VALUE!</v>
      </c>
      <c r="BY302" s="5"/>
      <c r="BZ302" s="16" t="e">
        <f t="shared" si="337"/>
        <v>#VALUE!</v>
      </c>
      <c r="CA302" s="16"/>
      <c r="CB302" s="29">
        <f t="shared" si="338"/>
        <v>0</v>
      </c>
      <c r="CC302" s="28" t="e">
        <f t="shared" si="339"/>
        <v>#N/A</v>
      </c>
      <c r="CD302" s="28"/>
      <c r="CE302" s="16">
        <f t="shared" si="340"/>
        <v>0</v>
      </c>
      <c r="CF302" s="31" t="e">
        <f t="shared" si="341"/>
        <v>#N/A</v>
      </c>
      <c r="CG302" s="20"/>
      <c r="CH302" s="16" t="e">
        <f t="shared" si="342"/>
        <v>#N/A</v>
      </c>
      <c r="CI302" s="2">
        <f t="shared" si="343"/>
        <v>0</v>
      </c>
      <c r="CJ302" s="5"/>
      <c r="CK302" s="13" t="e">
        <f t="shared" si="344"/>
        <v>#N/A</v>
      </c>
      <c r="CL302" s="13"/>
      <c r="CM302" s="13" t="e">
        <f t="shared" si="345"/>
        <v>#N/A</v>
      </c>
      <c r="CN302" s="5" t="e">
        <f t="shared" si="346"/>
        <v>#N/A</v>
      </c>
      <c r="CO302" s="5" t="e">
        <f t="shared" si="347"/>
        <v>#N/A</v>
      </c>
      <c r="CP302" s="5"/>
      <c r="CQ302" s="13" t="e">
        <f t="shared" si="348"/>
        <v>#N/A</v>
      </c>
      <c r="CR302" s="5" t="e">
        <f t="shared" si="349"/>
        <v>#N/A</v>
      </c>
      <c r="CS302" s="5" t="e">
        <f t="shared" si="350"/>
        <v>#N/A</v>
      </c>
      <c r="CT302" s="5"/>
      <c r="CU302" t="e">
        <f>INDEX(Tilladeligt_underskud,MATCH('Afgrødemodel 1'!$AU$2,Konstanter!$A$75:$A$90,0),MATCH('Afgrødemodel 1'!M298,Konstanter!$B$73:$F$73,0))</f>
        <v>#N/A</v>
      </c>
      <c r="CV302" t="e">
        <f>INDEX(Utilladeligt_underskud,MATCH('Afgrødemodel 1'!$AU$2,Konstanter!$I$75:$I$90,0),MATCH('Afgrødemodel 1'!M298,Konstanter!$J$73:$N$73,0))</f>
        <v>#N/A</v>
      </c>
      <c r="CW302" t="e">
        <f t="shared" si="351"/>
        <v>#N/A</v>
      </c>
      <c r="CX302" t="e">
        <f t="shared" si="352"/>
        <v>#N/A</v>
      </c>
      <c r="CY302" s="8" t="e">
        <f t="shared" si="353"/>
        <v>#N/A</v>
      </c>
      <c r="CZ302" s="8" t="e">
        <f t="shared" si="354"/>
        <v>#VALUE!</v>
      </c>
      <c r="DA302" s="8" t="e">
        <f t="shared" si="355"/>
        <v>#VALUE!</v>
      </c>
    </row>
    <row r="303" spans="4:105" x14ac:dyDescent="0.2">
      <c r="D303" s="18">
        <f t="shared" si="356"/>
        <v>43480</v>
      </c>
      <c r="E303" s="18" t="str">
        <f>IF(G303=1,'Ark4'!$C$4,IF(G303=2,'Ark4'!$C$5,IF(G303=3,'Ark4'!$C$6,IF(G303=4,'Ark4'!$C$7,""))))</f>
        <v/>
      </c>
      <c r="F303" s="8">
        <f t="shared" si="289"/>
        <v>43480</v>
      </c>
      <c r="G303" s="2" t="str">
        <f>IF(AND($D303&gt;='Ark4'!$D$4,Vandbalance!$D303&lt;='Ark4'!$E$4),1,IF(AND(Vandbalance!$D303&gt;='Ark4'!$D$5,Vandbalance!$D303&lt;='Ark4'!$E$5),2,IF(AND(Vandbalance!$D303&gt;='Ark4'!$D$6,Vandbalance!$D303&lt;='Ark4'!$E$6),3,IF(AND(Vandbalance!$D303&gt;='Ark4'!$D$7,Vandbalance!$D303&lt;='Ark4'!$E$7),4,""))))</f>
        <v/>
      </c>
      <c r="H303" s="2" t="e">
        <f t="shared" si="286"/>
        <v>#VALUE!</v>
      </c>
      <c r="I303" s="2" t="str">
        <f>IF(G303=1,VLOOKUP($D303,'Afgrødemodel 1'!$AA$10:$AB$405,2,FALSE),IF(G303=2,VLOOKUP($D303,'Afgrødemodel 2'!$AA$10:$AB$405,2,FALSE),IF(G303=3,VLOOKUP($D303,'Afgrødemodel 3'!$AA$10:$AB$405,2,FALSE),IF(G303=4,VLOOKUP($D303,'Afgrødemodel 4'!$AA$10:$AB$405,2,FALSE),""))))</f>
        <v/>
      </c>
      <c r="J303" s="2">
        <f>IF(G303=1,VLOOKUP($D303,'Afgrødemodel 1'!$AH$10:$AJ$405,3,FALSE),IF(G303=2,VLOOKUP($D303,'Afgrødemodel 2'!$AH$10:$AJ$405,3,FALSE),IF(G303=3,VLOOKUP($D303,'Afgrødemodel 3'!$AH$10:$AJ$405,3,FALSE),IF(G303=4,VLOOKUP($D303,'Afgrødemodel 4'!$AH$10:$AJ$405,3,FALSE),0))))</f>
        <v>0</v>
      </c>
      <c r="K303" s="2">
        <f>IF(G303=1,VLOOKUP($D303,'Afgrødemodel 1'!$AQ$10:$AR$405,2,FALSE),IF(G303=2,VLOOKUP($D303,'Afgrødemodel 2'!$AQ$10:$AR$405,2,FALSE),IF(G303=3,VLOOKUP($D303,'Afgrødemodel 3'!$AQ$10:$AR$405,2,FALSE),IF(G303=4,VLOOKUP($D303,'Afgrødemodel 4'!$AQ$10:$AR$405,2,FALSE),0))))</f>
        <v>0</v>
      </c>
      <c r="L303">
        <f>IF('Afgrødemodel 1'!$BB$4=0,300,'Afgrødemodel 1'!$BB$4)</f>
        <v>300</v>
      </c>
      <c r="M303" t="str">
        <f>IF(G303=1,MIN('Afgrødemodel 1'!$AW$44,'Afgrødemodel 1'!$AW$48),IF(G303=2,MIN('Afgrødemodel 2'!$AW$44,'Afgrødemodel 2'!$AW$48),IF(G303=3,MIN('Afgrødemodel 3'!$AW$44,'Afgrødemodel 3'!$AW$48),IF(G303=4,MIN('Afgrødemodel 4'!$AW$44,'Afgrødemodel 4'!$AW$48),""))))</f>
        <v/>
      </c>
      <c r="N303" s="13" t="e">
        <f t="shared" si="290"/>
        <v>#N/A</v>
      </c>
      <c r="O303" s="5" t="e">
        <f t="shared" si="291"/>
        <v>#N/A</v>
      </c>
      <c r="P303" s="13" t="e">
        <f t="shared" si="292"/>
        <v>#N/A</v>
      </c>
      <c r="Q303" s="13" t="e">
        <f t="shared" si="293"/>
        <v>#N/A</v>
      </c>
      <c r="R303" s="20"/>
      <c r="S303" s="13" t="e">
        <f t="shared" si="294"/>
        <v>#N/A</v>
      </c>
      <c r="T303" s="13" t="e">
        <f t="shared" si="295"/>
        <v>#N/A</v>
      </c>
      <c r="U303" s="13" t="e">
        <f t="shared" si="296"/>
        <v>#N/A</v>
      </c>
      <c r="V303" s="5" t="e">
        <f t="shared" si="297"/>
        <v>#N/A</v>
      </c>
      <c r="W303" s="5"/>
      <c r="X303" s="10">
        <f t="shared" si="298"/>
        <v>10</v>
      </c>
      <c r="Y303" s="12" t="e">
        <f t="shared" si="299"/>
        <v>#N/A</v>
      </c>
      <c r="Z303" s="8" t="e">
        <f t="shared" si="300"/>
        <v>#N/A</v>
      </c>
      <c r="AA303" s="13" t="e">
        <f t="shared" si="301"/>
        <v>#N/A</v>
      </c>
      <c r="AB303" s="5" t="e">
        <f t="shared" si="302"/>
        <v>#N/A</v>
      </c>
      <c r="AC303" s="5"/>
      <c r="AD303" s="16" t="e">
        <f t="shared" si="303"/>
        <v>#VALUE!</v>
      </c>
      <c r="AE303" s="10" t="e">
        <f t="shared" si="304"/>
        <v>#VALUE!</v>
      </c>
      <c r="AF303" t="e">
        <f t="shared" si="305"/>
        <v>#VALUE!</v>
      </c>
      <c r="AG303" s="13" t="e">
        <f t="shared" si="306"/>
        <v>#VALUE!</v>
      </c>
      <c r="AH303" s="13"/>
      <c r="AI303" s="14">
        <f t="shared" si="307"/>
        <v>10</v>
      </c>
      <c r="AJ303" s="4">
        <f t="shared" si="308"/>
        <v>10</v>
      </c>
      <c r="AK303" s="4">
        <f t="shared" si="309"/>
        <v>10</v>
      </c>
      <c r="AL303" s="15" t="e">
        <f t="shared" si="310"/>
        <v>#N/A</v>
      </c>
      <c r="AM303" s="7" t="e">
        <f t="shared" si="311"/>
        <v>#N/A</v>
      </c>
      <c r="AN303" s="7" t="e">
        <f t="shared" si="312"/>
        <v>#VALUE!</v>
      </c>
      <c r="AO303" s="15" t="e">
        <f t="shared" si="313"/>
        <v>#N/A</v>
      </c>
      <c r="AP303" s="17" t="e">
        <f t="shared" si="314"/>
        <v>#N/A</v>
      </c>
      <c r="AQ303" s="15" t="e">
        <f t="shared" si="315"/>
        <v>#N/A</v>
      </c>
      <c r="AR303" s="15" t="e">
        <f t="shared" si="316"/>
        <v>#N/A</v>
      </c>
      <c r="AS303" s="15"/>
      <c r="AT303" s="12" t="e">
        <f t="shared" si="287"/>
        <v>#VALUE!</v>
      </c>
      <c r="AU303" s="12" t="e">
        <f t="shared" si="317"/>
        <v>#N/A</v>
      </c>
      <c r="AV303" s="12" t="e">
        <f t="shared" si="318"/>
        <v>#N/A</v>
      </c>
      <c r="AW303" s="12" t="e">
        <f t="shared" si="319"/>
        <v>#N/A</v>
      </c>
      <c r="AX303" s="8"/>
      <c r="AY303" s="13" t="e">
        <f>INDEX(Klima!$B$1:$E$520,MATCH(Vandbalance!$F303,Klima!$B$1:$B$520,0),MATCH(Vandbalance!$AY$11,Klima!$B$1:$E$1,0))</f>
        <v>#N/A</v>
      </c>
      <c r="AZ303" s="13" t="e">
        <f t="shared" si="288"/>
        <v>#N/A</v>
      </c>
      <c r="BA303" s="13" t="e">
        <f t="shared" si="320"/>
        <v>#N/A</v>
      </c>
      <c r="BC303" s="16" t="e">
        <f>INDEX(Klima!$B$1:$E$520,MATCH(Vandbalance!$F303,Klima!$B$1:$B$520,0),MATCH($BC$11,Klima!$B$1:$E$1,0))</f>
        <v>#N/A</v>
      </c>
      <c r="BD303" s="16"/>
      <c r="BE303" s="16" t="e">
        <f t="shared" si="321"/>
        <v>#N/A</v>
      </c>
      <c r="BF303" s="16" t="e">
        <f t="shared" si="322"/>
        <v>#VALUE!</v>
      </c>
      <c r="BG303" s="16" t="e">
        <f t="shared" si="323"/>
        <v>#VALUE!</v>
      </c>
      <c r="BH303" s="16" t="e">
        <f t="shared" si="324"/>
        <v>#VALUE!</v>
      </c>
      <c r="BI303" s="2"/>
      <c r="BJ303" s="16" t="e">
        <f t="shared" si="325"/>
        <v>#N/A</v>
      </c>
      <c r="BK303" s="5" t="e">
        <f t="shared" si="326"/>
        <v>#N/A</v>
      </c>
      <c r="BL303" s="5" t="e">
        <f t="shared" si="327"/>
        <v>#N/A</v>
      </c>
      <c r="BM303" s="5" t="e">
        <f t="shared" si="328"/>
        <v>#N/A</v>
      </c>
      <c r="BN303" s="5" t="e">
        <f t="shared" si="329"/>
        <v>#N/A</v>
      </c>
      <c r="BO303" s="5" t="e">
        <f t="shared" si="330"/>
        <v>#N/A</v>
      </c>
      <c r="BP303" s="5" t="e">
        <f t="shared" si="331"/>
        <v>#N/A</v>
      </c>
      <c r="BQ303" s="5"/>
      <c r="BR303" s="16" t="e">
        <f t="shared" si="332"/>
        <v>#VALUE!</v>
      </c>
      <c r="BS303" s="5">
        <f t="shared" si="333"/>
        <v>0</v>
      </c>
      <c r="BT303" s="5"/>
      <c r="BU303" s="13" t="e">
        <f t="shared" si="334"/>
        <v>#VALUE!</v>
      </c>
      <c r="BV303" s="5">
        <f t="shared" si="335"/>
        <v>0</v>
      </c>
      <c r="BW303" s="5"/>
      <c r="BX303" s="13" t="e">
        <f t="shared" si="336"/>
        <v>#VALUE!</v>
      </c>
      <c r="BY303" s="5"/>
      <c r="BZ303" s="16" t="e">
        <f t="shared" si="337"/>
        <v>#VALUE!</v>
      </c>
      <c r="CA303" s="16"/>
      <c r="CB303" s="29">
        <f t="shared" si="338"/>
        <v>0</v>
      </c>
      <c r="CC303" s="28" t="e">
        <f t="shared" si="339"/>
        <v>#N/A</v>
      </c>
      <c r="CD303" s="28"/>
      <c r="CE303" s="16">
        <f t="shared" si="340"/>
        <v>0</v>
      </c>
      <c r="CF303" s="31" t="e">
        <f t="shared" si="341"/>
        <v>#N/A</v>
      </c>
      <c r="CG303" s="20"/>
      <c r="CH303" s="16" t="e">
        <f t="shared" si="342"/>
        <v>#N/A</v>
      </c>
      <c r="CI303" s="2">
        <f t="shared" si="343"/>
        <v>0</v>
      </c>
      <c r="CJ303" s="5"/>
      <c r="CK303" s="13" t="e">
        <f t="shared" si="344"/>
        <v>#N/A</v>
      </c>
      <c r="CL303" s="13"/>
      <c r="CM303" s="13" t="e">
        <f t="shared" si="345"/>
        <v>#N/A</v>
      </c>
      <c r="CN303" s="5" t="e">
        <f t="shared" si="346"/>
        <v>#N/A</v>
      </c>
      <c r="CO303" s="5" t="e">
        <f t="shared" si="347"/>
        <v>#N/A</v>
      </c>
      <c r="CP303" s="5"/>
      <c r="CQ303" s="13" t="e">
        <f t="shared" si="348"/>
        <v>#N/A</v>
      </c>
      <c r="CR303" s="5" t="e">
        <f t="shared" si="349"/>
        <v>#N/A</v>
      </c>
      <c r="CS303" s="5" t="e">
        <f t="shared" si="350"/>
        <v>#N/A</v>
      </c>
      <c r="CT303" s="5"/>
      <c r="CU303" t="e">
        <f>INDEX(Tilladeligt_underskud,MATCH('Afgrødemodel 1'!$AU$2,Konstanter!$A$75:$A$90,0),MATCH('Afgrødemodel 1'!M299,Konstanter!$B$73:$F$73,0))</f>
        <v>#N/A</v>
      </c>
      <c r="CV303" t="e">
        <f>INDEX(Utilladeligt_underskud,MATCH('Afgrødemodel 1'!$AU$2,Konstanter!$I$75:$I$90,0),MATCH('Afgrødemodel 1'!M299,Konstanter!$J$73:$N$73,0))</f>
        <v>#N/A</v>
      </c>
      <c r="CW303" t="e">
        <f t="shared" si="351"/>
        <v>#N/A</v>
      </c>
      <c r="CX303" t="e">
        <f t="shared" si="352"/>
        <v>#N/A</v>
      </c>
      <c r="CY303" s="8" t="e">
        <f t="shared" si="353"/>
        <v>#N/A</v>
      </c>
      <c r="CZ303" s="8" t="e">
        <f t="shared" si="354"/>
        <v>#VALUE!</v>
      </c>
      <c r="DA303" s="8" t="e">
        <f t="shared" si="355"/>
        <v>#VALUE!</v>
      </c>
    </row>
    <row r="304" spans="4:105" x14ac:dyDescent="0.2">
      <c r="D304" s="18">
        <f t="shared" si="356"/>
        <v>43481</v>
      </c>
      <c r="E304" s="18" t="str">
        <f>IF(G304=1,'Ark4'!$C$4,IF(G304=2,'Ark4'!$C$5,IF(G304=3,'Ark4'!$C$6,IF(G304=4,'Ark4'!$C$7,""))))</f>
        <v/>
      </c>
      <c r="F304" s="8">
        <f t="shared" si="289"/>
        <v>43481</v>
      </c>
      <c r="G304" s="2" t="str">
        <f>IF(AND($D304&gt;='Ark4'!$D$4,Vandbalance!$D304&lt;='Ark4'!$E$4),1,IF(AND(Vandbalance!$D304&gt;='Ark4'!$D$5,Vandbalance!$D304&lt;='Ark4'!$E$5),2,IF(AND(Vandbalance!$D304&gt;='Ark4'!$D$6,Vandbalance!$D304&lt;='Ark4'!$E$6),3,IF(AND(Vandbalance!$D304&gt;='Ark4'!$D$7,Vandbalance!$D304&lt;='Ark4'!$E$7),4,""))))</f>
        <v/>
      </c>
      <c r="H304" s="2" t="e">
        <f t="shared" si="286"/>
        <v>#VALUE!</v>
      </c>
      <c r="I304" s="2" t="str">
        <f>IF(G304=1,VLOOKUP($D304,'Afgrødemodel 1'!$AA$10:$AB$405,2,FALSE),IF(G304=2,VLOOKUP($D304,'Afgrødemodel 2'!$AA$10:$AB$405,2,FALSE),IF(G304=3,VLOOKUP($D304,'Afgrødemodel 3'!$AA$10:$AB$405,2,FALSE),IF(G304=4,VLOOKUP($D304,'Afgrødemodel 4'!$AA$10:$AB$405,2,FALSE),""))))</f>
        <v/>
      </c>
      <c r="J304" s="2">
        <f>IF(G304=1,VLOOKUP($D304,'Afgrødemodel 1'!$AH$10:$AJ$405,3,FALSE),IF(G304=2,VLOOKUP($D304,'Afgrødemodel 2'!$AH$10:$AJ$405,3,FALSE),IF(G304=3,VLOOKUP($D304,'Afgrødemodel 3'!$AH$10:$AJ$405,3,FALSE),IF(G304=4,VLOOKUP($D304,'Afgrødemodel 4'!$AH$10:$AJ$405,3,FALSE),0))))</f>
        <v>0</v>
      </c>
      <c r="K304" s="2">
        <f>IF(G304=1,VLOOKUP($D304,'Afgrødemodel 1'!$AQ$10:$AR$405,2,FALSE),IF(G304=2,VLOOKUP($D304,'Afgrødemodel 2'!$AQ$10:$AR$405,2,FALSE),IF(G304=3,VLOOKUP($D304,'Afgrødemodel 3'!$AQ$10:$AR$405,2,FALSE),IF(G304=4,VLOOKUP($D304,'Afgrødemodel 4'!$AQ$10:$AR$405,2,FALSE),0))))</f>
        <v>0</v>
      </c>
      <c r="L304">
        <f>IF('Afgrødemodel 1'!$BB$4=0,300,'Afgrødemodel 1'!$BB$4)</f>
        <v>300</v>
      </c>
      <c r="M304" t="str">
        <f>IF(G304=1,MIN('Afgrødemodel 1'!$AW$44,'Afgrødemodel 1'!$AW$48),IF(G304=2,MIN('Afgrødemodel 2'!$AW$44,'Afgrødemodel 2'!$AW$48),IF(G304=3,MIN('Afgrødemodel 3'!$AW$44,'Afgrødemodel 3'!$AW$48),IF(G304=4,MIN('Afgrødemodel 4'!$AW$44,'Afgrødemodel 4'!$AW$48),""))))</f>
        <v/>
      </c>
      <c r="N304" s="13" t="e">
        <f t="shared" si="290"/>
        <v>#N/A</v>
      </c>
      <c r="O304" s="5" t="e">
        <f t="shared" si="291"/>
        <v>#N/A</v>
      </c>
      <c r="P304" s="13" t="e">
        <f t="shared" si="292"/>
        <v>#N/A</v>
      </c>
      <c r="Q304" s="13" t="e">
        <f t="shared" si="293"/>
        <v>#N/A</v>
      </c>
      <c r="R304" s="20"/>
      <c r="S304" s="13" t="e">
        <f t="shared" si="294"/>
        <v>#N/A</v>
      </c>
      <c r="T304" s="13" t="e">
        <f t="shared" si="295"/>
        <v>#N/A</v>
      </c>
      <c r="U304" s="13" t="e">
        <f t="shared" si="296"/>
        <v>#N/A</v>
      </c>
      <c r="V304" s="5" t="e">
        <f t="shared" si="297"/>
        <v>#N/A</v>
      </c>
      <c r="W304" s="5"/>
      <c r="X304" s="10">
        <f t="shared" si="298"/>
        <v>10</v>
      </c>
      <c r="Y304" s="12" t="e">
        <f t="shared" si="299"/>
        <v>#N/A</v>
      </c>
      <c r="Z304" s="8" t="e">
        <f t="shared" si="300"/>
        <v>#N/A</v>
      </c>
      <c r="AA304" s="13" t="e">
        <f t="shared" si="301"/>
        <v>#N/A</v>
      </c>
      <c r="AB304" s="5" t="e">
        <f t="shared" si="302"/>
        <v>#N/A</v>
      </c>
      <c r="AC304" s="5"/>
      <c r="AD304" s="16" t="e">
        <f t="shared" si="303"/>
        <v>#VALUE!</v>
      </c>
      <c r="AE304" s="10" t="e">
        <f t="shared" si="304"/>
        <v>#VALUE!</v>
      </c>
      <c r="AF304" t="e">
        <f t="shared" si="305"/>
        <v>#VALUE!</v>
      </c>
      <c r="AG304" s="13" t="e">
        <f t="shared" si="306"/>
        <v>#VALUE!</v>
      </c>
      <c r="AH304" s="13"/>
      <c r="AI304" s="14">
        <f t="shared" si="307"/>
        <v>10</v>
      </c>
      <c r="AJ304" s="4">
        <f t="shared" si="308"/>
        <v>10</v>
      </c>
      <c r="AK304" s="4">
        <f t="shared" si="309"/>
        <v>10</v>
      </c>
      <c r="AL304" s="15" t="e">
        <f t="shared" si="310"/>
        <v>#N/A</v>
      </c>
      <c r="AM304" s="7" t="e">
        <f t="shared" si="311"/>
        <v>#N/A</v>
      </c>
      <c r="AN304" s="7" t="e">
        <f t="shared" si="312"/>
        <v>#VALUE!</v>
      </c>
      <c r="AO304" s="15" t="e">
        <f t="shared" si="313"/>
        <v>#N/A</v>
      </c>
      <c r="AP304" s="17" t="e">
        <f t="shared" si="314"/>
        <v>#N/A</v>
      </c>
      <c r="AQ304" s="15" t="e">
        <f t="shared" si="315"/>
        <v>#N/A</v>
      </c>
      <c r="AR304" s="15" t="e">
        <f t="shared" si="316"/>
        <v>#N/A</v>
      </c>
      <c r="AS304" s="15"/>
      <c r="AT304" s="12" t="e">
        <f t="shared" si="287"/>
        <v>#VALUE!</v>
      </c>
      <c r="AU304" s="12" t="e">
        <f t="shared" si="317"/>
        <v>#N/A</v>
      </c>
      <c r="AV304" s="12" t="e">
        <f t="shared" si="318"/>
        <v>#N/A</v>
      </c>
      <c r="AW304" s="12" t="e">
        <f t="shared" si="319"/>
        <v>#N/A</v>
      </c>
      <c r="AX304" s="8"/>
      <c r="AY304" s="13" t="e">
        <f>INDEX(Klima!$B$1:$E$520,MATCH(Vandbalance!$F304,Klima!$B$1:$B$520,0),MATCH(Vandbalance!$AY$11,Klima!$B$1:$E$1,0))</f>
        <v>#N/A</v>
      </c>
      <c r="AZ304" s="13" t="e">
        <f t="shared" si="288"/>
        <v>#N/A</v>
      </c>
      <c r="BA304" s="13" t="e">
        <f t="shared" si="320"/>
        <v>#N/A</v>
      </c>
      <c r="BC304" s="16" t="e">
        <f>INDEX(Klima!$B$1:$E$520,MATCH(Vandbalance!$F304,Klima!$B$1:$B$520,0),MATCH($BC$11,Klima!$B$1:$E$1,0))</f>
        <v>#N/A</v>
      </c>
      <c r="BD304" s="16"/>
      <c r="BE304" s="16" t="e">
        <f t="shared" si="321"/>
        <v>#N/A</v>
      </c>
      <c r="BF304" s="16" t="e">
        <f t="shared" si="322"/>
        <v>#VALUE!</v>
      </c>
      <c r="BG304" s="16" t="e">
        <f t="shared" si="323"/>
        <v>#VALUE!</v>
      </c>
      <c r="BH304" s="16" t="e">
        <f t="shared" si="324"/>
        <v>#VALUE!</v>
      </c>
      <c r="BI304" s="2"/>
      <c r="BJ304" s="16" t="e">
        <f t="shared" si="325"/>
        <v>#N/A</v>
      </c>
      <c r="BK304" s="5" t="e">
        <f t="shared" si="326"/>
        <v>#N/A</v>
      </c>
      <c r="BL304" s="5" t="e">
        <f t="shared" si="327"/>
        <v>#N/A</v>
      </c>
      <c r="BM304" s="5" t="e">
        <f t="shared" si="328"/>
        <v>#N/A</v>
      </c>
      <c r="BN304" s="5" t="e">
        <f t="shared" si="329"/>
        <v>#N/A</v>
      </c>
      <c r="BO304" s="5" t="e">
        <f t="shared" si="330"/>
        <v>#N/A</v>
      </c>
      <c r="BP304" s="5" t="e">
        <f t="shared" si="331"/>
        <v>#N/A</v>
      </c>
      <c r="BQ304" s="5"/>
      <c r="BR304" s="16" t="e">
        <f t="shared" si="332"/>
        <v>#VALUE!</v>
      </c>
      <c r="BS304" s="5">
        <f t="shared" si="333"/>
        <v>0</v>
      </c>
      <c r="BT304" s="5"/>
      <c r="BU304" s="13" t="e">
        <f t="shared" si="334"/>
        <v>#VALUE!</v>
      </c>
      <c r="BV304" s="5">
        <f t="shared" si="335"/>
        <v>0</v>
      </c>
      <c r="BW304" s="5"/>
      <c r="BX304" s="13" t="e">
        <f t="shared" si="336"/>
        <v>#VALUE!</v>
      </c>
      <c r="BY304" s="5"/>
      <c r="BZ304" s="16" t="e">
        <f t="shared" si="337"/>
        <v>#VALUE!</v>
      </c>
      <c r="CA304" s="16"/>
      <c r="CB304" s="29">
        <f t="shared" si="338"/>
        <v>0</v>
      </c>
      <c r="CC304" s="28" t="e">
        <f t="shared" si="339"/>
        <v>#N/A</v>
      </c>
      <c r="CD304" s="28"/>
      <c r="CE304" s="16">
        <f t="shared" si="340"/>
        <v>0</v>
      </c>
      <c r="CF304" s="31" t="e">
        <f t="shared" si="341"/>
        <v>#N/A</v>
      </c>
      <c r="CG304" s="20"/>
      <c r="CH304" s="16" t="e">
        <f t="shared" si="342"/>
        <v>#N/A</v>
      </c>
      <c r="CI304" s="2">
        <f t="shared" si="343"/>
        <v>0</v>
      </c>
      <c r="CJ304" s="5"/>
      <c r="CK304" s="13" t="e">
        <f t="shared" si="344"/>
        <v>#N/A</v>
      </c>
      <c r="CL304" s="13"/>
      <c r="CM304" s="13" t="e">
        <f t="shared" si="345"/>
        <v>#N/A</v>
      </c>
      <c r="CN304" s="5" t="e">
        <f t="shared" si="346"/>
        <v>#N/A</v>
      </c>
      <c r="CO304" s="5" t="e">
        <f t="shared" si="347"/>
        <v>#N/A</v>
      </c>
      <c r="CP304" s="5"/>
      <c r="CQ304" s="13" t="e">
        <f t="shared" si="348"/>
        <v>#N/A</v>
      </c>
      <c r="CR304" s="5" t="e">
        <f t="shared" si="349"/>
        <v>#N/A</v>
      </c>
      <c r="CS304" s="5" t="e">
        <f t="shared" si="350"/>
        <v>#N/A</v>
      </c>
      <c r="CT304" s="5"/>
      <c r="CU304" t="e">
        <f>INDEX(Tilladeligt_underskud,MATCH('Afgrødemodel 1'!$AU$2,Konstanter!$A$75:$A$90,0),MATCH('Afgrødemodel 1'!M300,Konstanter!$B$73:$F$73,0))</f>
        <v>#N/A</v>
      </c>
      <c r="CV304" t="e">
        <f>INDEX(Utilladeligt_underskud,MATCH('Afgrødemodel 1'!$AU$2,Konstanter!$I$75:$I$90,0),MATCH('Afgrødemodel 1'!M300,Konstanter!$J$73:$N$73,0))</f>
        <v>#N/A</v>
      </c>
      <c r="CW304" t="e">
        <f t="shared" si="351"/>
        <v>#N/A</v>
      </c>
      <c r="CX304" t="e">
        <f t="shared" si="352"/>
        <v>#N/A</v>
      </c>
      <c r="CY304" s="8" t="e">
        <f t="shared" si="353"/>
        <v>#N/A</v>
      </c>
      <c r="CZ304" s="8" t="e">
        <f t="shared" si="354"/>
        <v>#VALUE!</v>
      </c>
      <c r="DA304" s="8" t="e">
        <f t="shared" si="355"/>
        <v>#VALUE!</v>
      </c>
    </row>
    <row r="305" spans="4:105" x14ac:dyDescent="0.2">
      <c r="D305" s="18">
        <f t="shared" si="356"/>
        <v>43482</v>
      </c>
      <c r="E305" s="18" t="str">
        <f>IF(G305=1,'Ark4'!$C$4,IF(G305=2,'Ark4'!$C$5,IF(G305=3,'Ark4'!$C$6,IF(G305=4,'Ark4'!$C$7,""))))</f>
        <v/>
      </c>
      <c r="F305" s="8">
        <f t="shared" si="289"/>
        <v>43482</v>
      </c>
      <c r="G305" s="2" t="str">
        <f>IF(AND($D305&gt;='Ark4'!$D$4,Vandbalance!$D305&lt;='Ark4'!$E$4),1,IF(AND(Vandbalance!$D305&gt;='Ark4'!$D$5,Vandbalance!$D305&lt;='Ark4'!$E$5),2,IF(AND(Vandbalance!$D305&gt;='Ark4'!$D$6,Vandbalance!$D305&lt;='Ark4'!$E$6),3,IF(AND(Vandbalance!$D305&gt;='Ark4'!$D$7,Vandbalance!$D305&lt;='Ark4'!$E$7),4,""))))</f>
        <v/>
      </c>
      <c r="H305" s="2" t="e">
        <f t="shared" si="286"/>
        <v>#VALUE!</v>
      </c>
      <c r="I305" s="2" t="str">
        <f>IF(G305=1,VLOOKUP($D305,'Afgrødemodel 1'!$AA$10:$AB$405,2,FALSE),IF(G305=2,VLOOKUP($D305,'Afgrødemodel 2'!$AA$10:$AB$405,2,FALSE),IF(G305=3,VLOOKUP($D305,'Afgrødemodel 3'!$AA$10:$AB$405,2,FALSE),IF(G305=4,VLOOKUP($D305,'Afgrødemodel 4'!$AA$10:$AB$405,2,FALSE),""))))</f>
        <v/>
      </c>
      <c r="J305" s="2">
        <f>IF(G305=1,VLOOKUP($D305,'Afgrødemodel 1'!$AH$10:$AJ$405,3,FALSE),IF(G305=2,VLOOKUP($D305,'Afgrødemodel 2'!$AH$10:$AJ$405,3,FALSE),IF(G305=3,VLOOKUP($D305,'Afgrødemodel 3'!$AH$10:$AJ$405,3,FALSE),IF(G305=4,VLOOKUP($D305,'Afgrødemodel 4'!$AH$10:$AJ$405,3,FALSE),0))))</f>
        <v>0</v>
      </c>
      <c r="K305" s="2">
        <f>IF(G305=1,VLOOKUP($D305,'Afgrødemodel 1'!$AQ$10:$AR$405,2,FALSE),IF(G305=2,VLOOKUP($D305,'Afgrødemodel 2'!$AQ$10:$AR$405,2,FALSE),IF(G305=3,VLOOKUP($D305,'Afgrødemodel 3'!$AQ$10:$AR$405,2,FALSE),IF(G305=4,VLOOKUP($D305,'Afgrødemodel 4'!$AQ$10:$AR$405,2,FALSE),0))))</f>
        <v>0</v>
      </c>
      <c r="L305">
        <f>IF('Afgrødemodel 1'!$BB$4=0,300,'Afgrødemodel 1'!$BB$4)</f>
        <v>300</v>
      </c>
      <c r="M305" t="str">
        <f>IF(G305=1,MIN('Afgrødemodel 1'!$AW$44,'Afgrødemodel 1'!$AW$48),IF(G305=2,MIN('Afgrødemodel 2'!$AW$44,'Afgrødemodel 2'!$AW$48),IF(G305=3,MIN('Afgrødemodel 3'!$AW$44,'Afgrødemodel 3'!$AW$48),IF(G305=4,MIN('Afgrødemodel 4'!$AW$44,'Afgrødemodel 4'!$AW$48),""))))</f>
        <v/>
      </c>
      <c r="N305" s="13" t="e">
        <f t="shared" si="290"/>
        <v>#N/A</v>
      </c>
      <c r="O305" s="5" t="e">
        <f t="shared" si="291"/>
        <v>#N/A</v>
      </c>
      <c r="P305" s="13" t="e">
        <f t="shared" si="292"/>
        <v>#N/A</v>
      </c>
      <c r="Q305" s="13" t="e">
        <f t="shared" si="293"/>
        <v>#N/A</v>
      </c>
      <c r="R305" s="20"/>
      <c r="S305" s="13" t="e">
        <f t="shared" si="294"/>
        <v>#N/A</v>
      </c>
      <c r="T305" s="13" t="e">
        <f t="shared" si="295"/>
        <v>#N/A</v>
      </c>
      <c r="U305" s="13" t="e">
        <f t="shared" si="296"/>
        <v>#N/A</v>
      </c>
      <c r="V305" s="5" t="e">
        <f t="shared" si="297"/>
        <v>#N/A</v>
      </c>
      <c r="W305" s="5"/>
      <c r="X305" s="10">
        <f t="shared" si="298"/>
        <v>10</v>
      </c>
      <c r="Y305" s="12" t="e">
        <f t="shared" si="299"/>
        <v>#N/A</v>
      </c>
      <c r="Z305" s="8" t="e">
        <f t="shared" si="300"/>
        <v>#N/A</v>
      </c>
      <c r="AA305" s="13" t="e">
        <f t="shared" si="301"/>
        <v>#N/A</v>
      </c>
      <c r="AB305" s="5" t="e">
        <f t="shared" si="302"/>
        <v>#N/A</v>
      </c>
      <c r="AC305" s="5"/>
      <c r="AD305" s="16" t="e">
        <f t="shared" si="303"/>
        <v>#VALUE!</v>
      </c>
      <c r="AE305" s="10" t="e">
        <f t="shared" si="304"/>
        <v>#VALUE!</v>
      </c>
      <c r="AF305" t="e">
        <f t="shared" si="305"/>
        <v>#VALUE!</v>
      </c>
      <c r="AG305" s="13" t="e">
        <f t="shared" si="306"/>
        <v>#VALUE!</v>
      </c>
      <c r="AH305" s="13"/>
      <c r="AI305" s="14">
        <f t="shared" si="307"/>
        <v>10</v>
      </c>
      <c r="AJ305" s="4">
        <f t="shared" si="308"/>
        <v>10</v>
      </c>
      <c r="AK305" s="4">
        <f t="shared" si="309"/>
        <v>10</v>
      </c>
      <c r="AL305" s="15" t="e">
        <f t="shared" si="310"/>
        <v>#N/A</v>
      </c>
      <c r="AM305" s="7" t="e">
        <f t="shared" si="311"/>
        <v>#N/A</v>
      </c>
      <c r="AN305" s="7" t="e">
        <f t="shared" si="312"/>
        <v>#VALUE!</v>
      </c>
      <c r="AO305" s="15" t="e">
        <f t="shared" si="313"/>
        <v>#N/A</v>
      </c>
      <c r="AP305" s="17" t="e">
        <f t="shared" si="314"/>
        <v>#N/A</v>
      </c>
      <c r="AQ305" s="15" t="e">
        <f t="shared" si="315"/>
        <v>#N/A</v>
      </c>
      <c r="AR305" s="15" t="e">
        <f t="shared" si="316"/>
        <v>#N/A</v>
      </c>
      <c r="AS305" s="15"/>
      <c r="AT305" s="12" t="e">
        <f t="shared" si="287"/>
        <v>#VALUE!</v>
      </c>
      <c r="AU305" s="12" t="e">
        <f t="shared" si="317"/>
        <v>#N/A</v>
      </c>
      <c r="AV305" s="12" t="e">
        <f t="shared" si="318"/>
        <v>#N/A</v>
      </c>
      <c r="AW305" s="12" t="e">
        <f t="shared" si="319"/>
        <v>#N/A</v>
      </c>
      <c r="AX305" s="8"/>
      <c r="AY305" s="13" t="e">
        <f>INDEX(Klima!$B$1:$E$520,MATCH(Vandbalance!$F305,Klima!$B$1:$B$520,0),MATCH(Vandbalance!$AY$11,Klima!$B$1:$E$1,0))</f>
        <v>#N/A</v>
      </c>
      <c r="AZ305" s="13" t="e">
        <f t="shared" si="288"/>
        <v>#N/A</v>
      </c>
      <c r="BA305" s="13" t="e">
        <f t="shared" si="320"/>
        <v>#N/A</v>
      </c>
      <c r="BC305" s="16" t="e">
        <f>INDEX(Klima!$B$1:$E$520,MATCH(Vandbalance!$F305,Klima!$B$1:$B$520,0),MATCH($BC$11,Klima!$B$1:$E$1,0))</f>
        <v>#N/A</v>
      </c>
      <c r="BD305" s="16"/>
      <c r="BE305" s="16" t="e">
        <f t="shared" si="321"/>
        <v>#N/A</v>
      </c>
      <c r="BF305" s="16" t="e">
        <f t="shared" si="322"/>
        <v>#VALUE!</v>
      </c>
      <c r="BG305" s="16" t="e">
        <f t="shared" si="323"/>
        <v>#VALUE!</v>
      </c>
      <c r="BH305" s="16" t="e">
        <f t="shared" si="324"/>
        <v>#VALUE!</v>
      </c>
      <c r="BI305" s="2"/>
      <c r="BJ305" s="16" t="e">
        <f t="shared" si="325"/>
        <v>#N/A</v>
      </c>
      <c r="BK305" s="5" t="e">
        <f t="shared" si="326"/>
        <v>#N/A</v>
      </c>
      <c r="BL305" s="5" t="e">
        <f t="shared" si="327"/>
        <v>#N/A</v>
      </c>
      <c r="BM305" s="5" t="e">
        <f t="shared" si="328"/>
        <v>#N/A</v>
      </c>
      <c r="BN305" s="5" t="e">
        <f t="shared" si="329"/>
        <v>#N/A</v>
      </c>
      <c r="BO305" s="5" t="e">
        <f t="shared" si="330"/>
        <v>#N/A</v>
      </c>
      <c r="BP305" s="5" t="e">
        <f t="shared" si="331"/>
        <v>#N/A</v>
      </c>
      <c r="BQ305" s="5"/>
      <c r="BR305" s="16" t="e">
        <f t="shared" si="332"/>
        <v>#VALUE!</v>
      </c>
      <c r="BS305" s="5">
        <f t="shared" si="333"/>
        <v>0</v>
      </c>
      <c r="BT305" s="5"/>
      <c r="BU305" s="13" t="e">
        <f t="shared" si="334"/>
        <v>#VALUE!</v>
      </c>
      <c r="BV305" s="5">
        <f t="shared" si="335"/>
        <v>0</v>
      </c>
      <c r="BW305" s="5"/>
      <c r="BX305" s="13" t="e">
        <f t="shared" si="336"/>
        <v>#VALUE!</v>
      </c>
      <c r="BY305" s="5"/>
      <c r="BZ305" s="16" t="e">
        <f t="shared" si="337"/>
        <v>#VALUE!</v>
      </c>
      <c r="CA305" s="16"/>
      <c r="CB305" s="29">
        <f t="shared" si="338"/>
        <v>0</v>
      </c>
      <c r="CC305" s="28" t="e">
        <f t="shared" si="339"/>
        <v>#N/A</v>
      </c>
      <c r="CD305" s="28"/>
      <c r="CE305" s="16">
        <f t="shared" si="340"/>
        <v>0</v>
      </c>
      <c r="CF305" s="31" t="e">
        <f t="shared" si="341"/>
        <v>#N/A</v>
      </c>
      <c r="CG305" s="20"/>
      <c r="CH305" s="16" t="e">
        <f t="shared" si="342"/>
        <v>#N/A</v>
      </c>
      <c r="CI305" s="2">
        <f t="shared" si="343"/>
        <v>0</v>
      </c>
      <c r="CJ305" s="5"/>
      <c r="CK305" s="13" t="e">
        <f t="shared" si="344"/>
        <v>#N/A</v>
      </c>
      <c r="CL305" s="13"/>
      <c r="CM305" s="13" t="e">
        <f t="shared" si="345"/>
        <v>#N/A</v>
      </c>
      <c r="CN305" s="5" t="e">
        <f t="shared" si="346"/>
        <v>#N/A</v>
      </c>
      <c r="CO305" s="5" t="e">
        <f t="shared" si="347"/>
        <v>#N/A</v>
      </c>
      <c r="CP305" s="5"/>
      <c r="CQ305" s="13" t="e">
        <f t="shared" si="348"/>
        <v>#N/A</v>
      </c>
      <c r="CR305" s="5" t="e">
        <f t="shared" si="349"/>
        <v>#N/A</v>
      </c>
      <c r="CS305" s="5" t="e">
        <f t="shared" si="350"/>
        <v>#N/A</v>
      </c>
      <c r="CT305" s="5"/>
      <c r="CU305" t="e">
        <f>INDEX(Tilladeligt_underskud,MATCH('Afgrødemodel 1'!$AU$2,Konstanter!$A$75:$A$90,0),MATCH('Afgrødemodel 1'!M301,Konstanter!$B$73:$F$73,0))</f>
        <v>#N/A</v>
      </c>
      <c r="CV305" t="e">
        <f>INDEX(Utilladeligt_underskud,MATCH('Afgrødemodel 1'!$AU$2,Konstanter!$I$75:$I$90,0),MATCH('Afgrødemodel 1'!M301,Konstanter!$J$73:$N$73,0))</f>
        <v>#N/A</v>
      </c>
      <c r="CW305" t="e">
        <f t="shared" si="351"/>
        <v>#N/A</v>
      </c>
      <c r="CX305" t="e">
        <f t="shared" si="352"/>
        <v>#N/A</v>
      </c>
      <c r="CY305" s="8" t="e">
        <f t="shared" si="353"/>
        <v>#N/A</v>
      </c>
      <c r="CZ305" s="8" t="e">
        <f t="shared" si="354"/>
        <v>#VALUE!</v>
      </c>
      <c r="DA305" s="8" t="e">
        <f t="shared" si="355"/>
        <v>#VALUE!</v>
      </c>
    </row>
    <row r="306" spans="4:105" x14ac:dyDescent="0.2">
      <c r="D306" s="18">
        <f t="shared" si="356"/>
        <v>43483</v>
      </c>
      <c r="E306" s="18" t="str">
        <f>IF(G306=1,'Ark4'!$C$4,IF(G306=2,'Ark4'!$C$5,IF(G306=3,'Ark4'!$C$6,IF(G306=4,'Ark4'!$C$7,""))))</f>
        <v/>
      </c>
      <c r="F306" s="8">
        <f t="shared" si="289"/>
        <v>43483</v>
      </c>
      <c r="G306" s="2" t="str">
        <f>IF(AND($D306&gt;='Ark4'!$D$4,Vandbalance!$D306&lt;='Ark4'!$E$4),1,IF(AND(Vandbalance!$D306&gt;='Ark4'!$D$5,Vandbalance!$D306&lt;='Ark4'!$E$5),2,IF(AND(Vandbalance!$D306&gt;='Ark4'!$D$6,Vandbalance!$D306&lt;='Ark4'!$E$6),3,IF(AND(Vandbalance!$D306&gt;='Ark4'!$D$7,Vandbalance!$D306&lt;='Ark4'!$E$7),4,""))))</f>
        <v/>
      </c>
      <c r="H306" s="2" t="e">
        <f t="shared" si="286"/>
        <v>#VALUE!</v>
      </c>
      <c r="I306" s="2" t="str">
        <f>IF(G306=1,VLOOKUP($D306,'Afgrødemodel 1'!$AA$10:$AB$405,2,FALSE),IF(G306=2,VLOOKUP($D306,'Afgrødemodel 2'!$AA$10:$AB$405,2,FALSE),IF(G306=3,VLOOKUP($D306,'Afgrødemodel 3'!$AA$10:$AB$405,2,FALSE),IF(G306=4,VLOOKUP($D306,'Afgrødemodel 4'!$AA$10:$AB$405,2,FALSE),""))))</f>
        <v/>
      </c>
      <c r="J306" s="2">
        <f>IF(G306=1,VLOOKUP($D306,'Afgrødemodel 1'!$AH$10:$AJ$405,3,FALSE),IF(G306=2,VLOOKUP($D306,'Afgrødemodel 2'!$AH$10:$AJ$405,3,FALSE),IF(G306=3,VLOOKUP($D306,'Afgrødemodel 3'!$AH$10:$AJ$405,3,FALSE),IF(G306=4,VLOOKUP($D306,'Afgrødemodel 4'!$AH$10:$AJ$405,3,FALSE),0))))</f>
        <v>0</v>
      </c>
      <c r="K306" s="2">
        <f>IF(G306=1,VLOOKUP($D306,'Afgrødemodel 1'!$AQ$10:$AR$405,2,FALSE),IF(G306=2,VLOOKUP($D306,'Afgrødemodel 2'!$AQ$10:$AR$405,2,FALSE),IF(G306=3,VLOOKUP($D306,'Afgrødemodel 3'!$AQ$10:$AR$405,2,FALSE),IF(G306=4,VLOOKUP($D306,'Afgrødemodel 4'!$AQ$10:$AR$405,2,FALSE),0))))</f>
        <v>0</v>
      </c>
      <c r="L306">
        <f>IF('Afgrødemodel 1'!$BB$4=0,300,'Afgrødemodel 1'!$BB$4)</f>
        <v>300</v>
      </c>
      <c r="M306" t="str">
        <f>IF(G306=1,MIN('Afgrødemodel 1'!$AW$44,'Afgrødemodel 1'!$AW$48),IF(G306=2,MIN('Afgrødemodel 2'!$AW$44,'Afgrødemodel 2'!$AW$48),IF(G306=3,MIN('Afgrødemodel 3'!$AW$44,'Afgrødemodel 3'!$AW$48),IF(G306=4,MIN('Afgrødemodel 4'!$AW$44,'Afgrødemodel 4'!$AW$48),""))))</f>
        <v/>
      </c>
      <c r="N306" s="13" t="e">
        <f t="shared" si="290"/>
        <v>#N/A</v>
      </c>
      <c r="O306" s="5" t="e">
        <f t="shared" si="291"/>
        <v>#N/A</v>
      </c>
      <c r="P306" s="13" t="e">
        <f t="shared" si="292"/>
        <v>#N/A</v>
      </c>
      <c r="Q306" s="13" t="e">
        <f t="shared" si="293"/>
        <v>#N/A</v>
      </c>
      <c r="R306" s="20"/>
      <c r="S306" s="13" t="e">
        <f t="shared" si="294"/>
        <v>#N/A</v>
      </c>
      <c r="T306" s="13" t="e">
        <f t="shared" si="295"/>
        <v>#N/A</v>
      </c>
      <c r="U306" s="13" t="e">
        <f t="shared" si="296"/>
        <v>#N/A</v>
      </c>
      <c r="V306" s="5" t="e">
        <f t="shared" si="297"/>
        <v>#N/A</v>
      </c>
      <c r="W306" s="5"/>
      <c r="X306" s="10">
        <f t="shared" si="298"/>
        <v>10</v>
      </c>
      <c r="Y306" s="12" t="e">
        <f t="shared" si="299"/>
        <v>#N/A</v>
      </c>
      <c r="Z306" s="8" t="e">
        <f t="shared" si="300"/>
        <v>#N/A</v>
      </c>
      <c r="AA306" s="13" t="e">
        <f t="shared" si="301"/>
        <v>#N/A</v>
      </c>
      <c r="AB306" s="5" t="e">
        <f t="shared" si="302"/>
        <v>#N/A</v>
      </c>
      <c r="AC306" s="5"/>
      <c r="AD306" s="16" t="e">
        <f t="shared" si="303"/>
        <v>#VALUE!</v>
      </c>
      <c r="AE306" s="10" t="e">
        <f t="shared" si="304"/>
        <v>#VALUE!</v>
      </c>
      <c r="AF306" t="e">
        <f t="shared" si="305"/>
        <v>#VALUE!</v>
      </c>
      <c r="AG306" s="13" t="e">
        <f t="shared" si="306"/>
        <v>#VALUE!</v>
      </c>
      <c r="AH306" s="13"/>
      <c r="AI306" s="14">
        <f t="shared" si="307"/>
        <v>10</v>
      </c>
      <c r="AJ306" s="4">
        <f t="shared" si="308"/>
        <v>10</v>
      </c>
      <c r="AK306" s="4">
        <f t="shared" si="309"/>
        <v>10</v>
      </c>
      <c r="AL306" s="15" t="e">
        <f t="shared" si="310"/>
        <v>#N/A</v>
      </c>
      <c r="AM306" s="7" t="e">
        <f t="shared" si="311"/>
        <v>#N/A</v>
      </c>
      <c r="AN306" s="7" t="e">
        <f t="shared" si="312"/>
        <v>#VALUE!</v>
      </c>
      <c r="AO306" s="15" t="e">
        <f t="shared" si="313"/>
        <v>#N/A</v>
      </c>
      <c r="AP306" s="17" t="e">
        <f t="shared" si="314"/>
        <v>#N/A</v>
      </c>
      <c r="AQ306" s="15" t="e">
        <f t="shared" si="315"/>
        <v>#N/A</v>
      </c>
      <c r="AR306" s="15" t="e">
        <f t="shared" si="316"/>
        <v>#N/A</v>
      </c>
      <c r="AS306" s="15"/>
      <c r="AT306" s="12" t="e">
        <f t="shared" si="287"/>
        <v>#VALUE!</v>
      </c>
      <c r="AU306" s="12" t="e">
        <f t="shared" si="317"/>
        <v>#N/A</v>
      </c>
      <c r="AV306" s="12" t="e">
        <f t="shared" si="318"/>
        <v>#N/A</v>
      </c>
      <c r="AW306" s="12" t="e">
        <f t="shared" si="319"/>
        <v>#N/A</v>
      </c>
      <c r="AX306" s="8"/>
      <c r="AY306" s="13" t="e">
        <f>INDEX(Klima!$B$1:$E$520,MATCH(Vandbalance!$F306,Klima!$B$1:$B$520,0),MATCH(Vandbalance!$AY$11,Klima!$B$1:$E$1,0))</f>
        <v>#N/A</v>
      </c>
      <c r="AZ306" s="13" t="e">
        <f t="shared" si="288"/>
        <v>#N/A</v>
      </c>
      <c r="BA306" s="13" t="e">
        <f t="shared" si="320"/>
        <v>#N/A</v>
      </c>
      <c r="BC306" s="16" t="e">
        <f>INDEX(Klima!$B$1:$E$520,MATCH(Vandbalance!$F306,Klima!$B$1:$B$520,0),MATCH($BC$11,Klima!$B$1:$E$1,0))</f>
        <v>#N/A</v>
      </c>
      <c r="BD306" s="16"/>
      <c r="BE306" s="16" t="e">
        <f t="shared" si="321"/>
        <v>#N/A</v>
      </c>
      <c r="BF306" s="16" t="e">
        <f t="shared" si="322"/>
        <v>#VALUE!</v>
      </c>
      <c r="BG306" s="16" t="e">
        <f t="shared" si="323"/>
        <v>#VALUE!</v>
      </c>
      <c r="BH306" s="16" t="e">
        <f t="shared" si="324"/>
        <v>#VALUE!</v>
      </c>
      <c r="BI306" s="2"/>
      <c r="BJ306" s="16" t="e">
        <f t="shared" si="325"/>
        <v>#N/A</v>
      </c>
      <c r="BK306" s="5" t="e">
        <f t="shared" si="326"/>
        <v>#N/A</v>
      </c>
      <c r="BL306" s="5" t="e">
        <f t="shared" si="327"/>
        <v>#N/A</v>
      </c>
      <c r="BM306" s="5" t="e">
        <f t="shared" si="328"/>
        <v>#N/A</v>
      </c>
      <c r="BN306" s="5" t="e">
        <f t="shared" si="329"/>
        <v>#N/A</v>
      </c>
      <c r="BO306" s="5" t="e">
        <f t="shared" si="330"/>
        <v>#N/A</v>
      </c>
      <c r="BP306" s="5" t="e">
        <f t="shared" si="331"/>
        <v>#N/A</v>
      </c>
      <c r="BQ306" s="5"/>
      <c r="BR306" s="16" t="e">
        <f t="shared" si="332"/>
        <v>#VALUE!</v>
      </c>
      <c r="BS306" s="5">
        <f t="shared" si="333"/>
        <v>0</v>
      </c>
      <c r="BT306" s="5"/>
      <c r="BU306" s="13" t="e">
        <f t="shared" si="334"/>
        <v>#VALUE!</v>
      </c>
      <c r="BV306" s="5">
        <f t="shared" si="335"/>
        <v>0</v>
      </c>
      <c r="BW306" s="5"/>
      <c r="BX306" s="13" t="e">
        <f t="shared" si="336"/>
        <v>#VALUE!</v>
      </c>
      <c r="BY306" s="5"/>
      <c r="BZ306" s="16" t="e">
        <f t="shared" si="337"/>
        <v>#VALUE!</v>
      </c>
      <c r="CA306" s="16"/>
      <c r="CB306" s="29">
        <f t="shared" si="338"/>
        <v>0</v>
      </c>
      <c r="CC306" s="28" t="e">
        <f t="shared" si="339"/>
        <v>#N/A</v>
      </c>
      <c r="CD306" s="28"/>
      <c r="CE306" s="16">
        <f t="shared" si="340"/>
        <v>0</v>
      </c>
      <c r="CF306" s="31" t="e">
        <f t="shared" si="341"/>
        <v>#N/A</v>
      </c>
      <c r="CG306" s="20"/>
      <c r="CH306" s="16" t="e">
        <f t="shared" si="342"/>
        <v>#N/A</v>
      </c>
      <c r="CI306" s="2">
        <f t="shared" si="343"/>
        <v>0</v>
      </c>
      <c r="CJ306" s="5"/>
      <c r="CK306" s="13" t="e">
        <f t="shared" si="344"/>
        <v>#N/A</v>
      </c>
      <c r="CL306" s="13"/>
      <c r="CM306" s="13" t="e">
        <f t="shared" si="345"/>
        <v>#N/A</v>
      </c>
      <c r="CN306" s="5" t="e">
        <f t="shared" si="346"/>
        <v>#N/A</v>
      </c>
      <c r="CO306" s="5" t="e">
        <f t="shared" si="347"/>
        <v>#N/A</v>
      </c>
      <c r="CP306" s="5"/>
      <c r="CQ306" s="13" t="e">
        <f t="shared" si="348"/>
        <v>#N/A</v>
      </c>
      <c r="CR306" s="5" t="e">
        <f t="shared" si="349"/>
        <v>#N/A</v>
      </c>
      <c r="CS306" s="5" t="e">
        <f t="shared" si="350"/>
        <v>#N/A</v>
      </c>
      <c r="CT306" s="5"/>
      <c r="CU306" t="e">
        <f>INDEX(Tilladeligt_underskud,MATCH('Afgrødemodel 1'!$AU$2,Konstanter!$A$75:$A$90,0),MATCH('Afgrødemodel 1'!M302,Konstanter!$B$73:$F$73,0))</f>
        <v>#N/A</v>
      </c>
      <c r="CV306" t="e">
        <f>INDEX(Utilladeligt_underskud,MATCH('Afgrødemodel 1'!$AU$2,Konstanter!$I$75:$I$90,0),MATCH('Afgrødemodel 1'!M302,Konstanter!$J$73:$N$73,0))</f>
        <v>#N/A</v>
      </c>
      <c r="CW306" t="e">
        <f t="shared" si="351"/>
        <v>#N/A</v>
      </c>
      <c r="CX306" t="e">
        <f t="shared" si="352"/>
        <v>#N/A</v>
      </c>
      <c r="CY306" s="8" t="e">
        <f t="shared" si="353"/>
        <v>#N/A</v>
      </c>
      <c r="CZ306" s="8" t="e">
        <f t="shared" si="354"/>
        <v>#VALUE!</v>
      </c>
      <c r="DA306" s="8" t="e">
        <f t="shared" si="355"/>
        <v>#VALUE!</v>
      </c>
    </row>
    <row r="307" spans="4:105" x14ac:dyDescent="0.2">
      <c r="D307" s="18">
        <f t="shared" si="356"/>
        <v>43484</v>
      </c>
      <c r="E307" s="18" t="str">
        <f>IF(G307=1,'Ark4'!$C$4,IF(G307=2,'Ark4'!$C$5,IF(G307=3,'Ark4'!$C$6,IF(G307=4,'Ark4'!$C$7,""))))</f>
        <v/>
      </c>
      <c r="F307" s="8">
        <f t="shared" si="289"/>
        <v>43484</v>
      </c>
      <c r="G307" s="2" t="str">
        <f>IF(AND($D307&gt;='Ark4'!$D$4,Vandbalance!$D307&lt;='Ark4'!$E$4),1,IF(AND(Vandbalance!$D307&gt;='Ark4'!$D$5,Vandbalance!$D307&lt;='Ark4'!$E$5),2,IF(AND(Vandbalance!$D307&gt;='Ark4'!$D$6,Vandbalance!$D307&lt;='Ark4'!$E$6),3,IF(AND(Vandbalance!$D307&gt;='Ark4'!$D$7,Vandbalance!$D307&lt;='Ark4'!$E$7),4,""))))</f>
        <v/>
      </c>
      <c r="H307" s="2" t="e">
        <f t="shared" si="286"/>
        <v>#VALUE!</v>
      </c>
      <c r="I307" s="2" t="str">
        <f>IF(G307=1,VLOOKUP($D307,'Afgrødemodel 1'!$AA$10:$AB$405,2,FALSE),IF(G307=2,VLOOKUP($D307,'Afgrødemodel 2'!$AA$10:$AB$405,2,FALSE),IF(G307=3,VLOOKUP($D307,'Afgrødemodel 3'!$AA$10:$AB$405,2,FALSE),IF(G307=4,VLOOKUP($D307,'Afgrødemodel 4'!$AA$10:$AB$405,2,FALSE),""))))</f>
        <v/>
      </c>
      <c r="J307" s="2">
        <f>IF(G307=1,VLOOKUP($D307,'Afgrødemodel 1'!$AH$10:$AJ$405,3,FALSE),IF(G307=2,VLOOKUP($D307,'Afgrødemodel 2'!$AH$10:$AJ$405,3,FALSE),IF(G307=3,VLOOKUP($D307,'Afgrødemodel 3'!$AH$10:$AJ$405,3,FALSE),IF(G307=4,VLOOKUP($D307,'Afgrødemodel 4'!$AH$10:$AJ$405,3,FALSE),0))))</f>
        <v>0</v>
      </c>
      <c r="K307" s="2">
        <f>IF(G307=1,VLOOKUP($D307,'Afgrødemodel 1'!$AQ$10:$AR$405,2,FALSE),IF(G307=2,VLOOKUP($D307,'Afgrødemodel 2'!$AQ$10:$AR$405,2,FALSE),IF(G307=3,VLOOKUP($D307,'Afgrødemodel 3'!$AQ$10:$AR$405,2,FALSE),IF(G307=4,VLOOKUP($D307,'Afgrødemodel 4'!$AQ$10:$AR$405,2,FALSE),0))))</f>
        <v>0</v>
      </c>
      <c r="L307">
        <f>IF('Afgrødemodel 1'!$BB$4=0,300,'Afgrødemodel 1'!$BB$4)</f>
        <v>300</v>
      </c>
      <c r="M307" t="str">
        <f>IF(G307=1,MIN('Afgrødemodel 1'!$AW$44,'Afgrødemodel 1'!$AW$48),IF(G307=2,MIN('Afgrødemodel 2'!$AW$44,'Afgrødemodel 2'!$AW$48),IF(G307=3,MIN('Afgrødemodel 3'!$AW$44,'Afgrødemodel 3'!$AW$48),IF(G307=4,MIN('Afgrødemodel 4'!$AW$44,'Afgrødemodel 4'!$AW$48),""))))</f>
        <v/>
      </c>
      <c r="N307" s="13" t="e">
        <f t="shared" si="290"/>
        <v>#N/A</v>
      </c>
      <c r="O307" s="5" t="e">
        <f t="shared" si="291"/>
        <v>#N/A</v>
      </c>
      <c r="P307" s="13" t="e">
        <f t="shared" si="292"/>
        <v>#N/A</v>
      </c>
      <c r="Q307" s="13" t="e">
        <f t="shared" si="293"/>
        <v>#N/A</v>
      </c>
      <c r="R307" s="20"/>
      <c r="S307" s="13" t="e">
        <f t="shared" si="294"/>
        <v>#N/A</v>
      </c>
      <c r="T307" s="13" t="e">
        <f t="shared" si="295"/>
        <v>#N/A</v>
      </c>
      <c r="U307" s="13" t="e">
        <f t="shared" si="296"/>
        <v>#N/A</v>
      </c>
      <c r="V307" s="5" t="e">
        <f t="shared" si="297"/>
        <v>#N/A</v>
      </c>
      <c r="W307" s="5"/>
      <c r="X307" s="10">
        <f t="shared" si="298"/>
        <v>10</v>
      </c>
      <c r="Y307" s="12" t="e">
        <f t="shared" si="299"/>
        <v>#N/A</v>
      </c>
      <c r="Z307" s="8" t="e">
        <f t="shared" si="300"/>
        <v>#N/A</v>
      </c>
      <c r="AA307" s="13" t="e">
        <f t="shared" si="301"/>
        <v>#N/A</v>
      </c>
      <c r="AB307" s="5" t="e">
        <f t="shared" si="302"/>
        <v>#N/A</v>
      </c>
      <c r="AC307" s="5"/>
      <c r="AD307" s="16" t="e">
        <f t="shared" si="303"/>
        <v>#VALUE!</v>
      </c>
      <c r="AE307" s="10" t="e">
        <f t="shared" si="304"/>
        <v>#VALUE!</v>
      </c>
      <c r="AF307" t="e">
        <f t="shared" si="305"/>
        <v>#VALUE!</v>
      </c>
      <c r="AG307" s="13" t="e">
        <f t="shared" si="306"/>
        <v>#VALUE!</v>
      </c>
      <c r="AH307" s="13"/>
      <c r="AI307" s="14">
        <f t="shared" si="307"/>
        <v>10</v>
      </c>
      <c r="AJ307" s="4">
        <f t="shared" si="308"/>
        <v>10</v>
      </c>
      <c r="AK307" s="4">
        <f t="shared" si="309"/>
        <v>10</v>
      </c>
      <c r="AL307" s="15" t="e">
        <f t="shared" si="310"/>
        <v>#N/A</v>
      </c>
      <c r="AM307" s="7" t="e">
        <f t="shared" si="311"/>
        <v>#N/A</v>
      </c>
      <c r="AN307" s="7" t="e">
        <f t="shared" si="312"/>
        <v>#VALUE!</v>
      </c>
      <c r="AO307" s="15" t="e">
        <f t="shared" si="313"/>
        <v>#N/A</v>
      </c>
      <c r="AP307" s="17" t="e">
        <f t="shared" si="314"/>
        <v>#N/A</v>
      </c>
      <c r="AQ307" s="15" t="e">
        <f t="shared" si="315"/>
        <v>#N/A</v>
      </c>
      <c r="AR307" s="15" t="e">
        <f t="shared" si="316"/>
        <v>#N/A</v>
      </c>
      <c r="AS307" s="15"/>
      <c r="AT307" s="12" t="e">
        <f t="shared" si="287"/>
        <v>#VALUE!</v>
      </c>
      <c r="AU307" s="12" t="e">
        <f t="shared" si="317"/>
        <v>#N/A</v>
      </c>
      <c r="AV307" s="12" t="e">
        <f t="shared" si="318"/>
        <v>#N/A</v>
      </c>
      <c r="AW307" s="12" t="e">
        <f t="shared" si="319"/>
        <v>#N/A</v>
      </c>
      <c r="AX307" s="8"/>
      <c r="AY307" s="13" t="e">
        <f>INDEX(Klima!$B$1:$E$520,MATCH(Vandbalance!$F307,Klima!$B$1:$B$520,0),MATCH(Vandbalance!$AY$11,Klima!$B$1:$E$1,0))</f>
        <v>#N/A</v>
      </c>
      <c r="AZ307" s="13" t="e">
        <f t="shared" si="288"/>
        <v>#N/A</v>
      </c>
      <c r="BA307" s="13" t="e">
        <f t="shared" si="320"/>
        <v>#N/A</v>
      </c>
      <c r="BC307" s="16" t="e">
        <f>INDEX(Klima!$B$1:$E$520,MATCH(Vandbalance!$F307,Klima!$B$1:$B$520,0),MATCH($BC$11,Klima!$B$1:$E$1,0))</f>
        <v>#N/A</v>
      </c>
      <c r="BD307" s="16"/>
      <c r="BE307" s="16" t="e">
        <f t="shared" si="321"/>
        <v>#N/A</v>
      </c>
      <c r="BF307" s="16" t="e">
        <f t="shared" si="322"/>
        <v>#VALUE!</v>
      </c>
      <c r="BG307" s="16" t="e">
        <f t="shared" si="323"/>
        <v>#VALUE!</v>
      </c>
      <c r="BH307" s="16" t="e">
        <f t="shared" si="324"/>
        <v>#VALUE!</v>
      </c>
      <c r="BI307" s="2"/>
      <c r="BJ307" s="16" t="e">
        <f t="shared" si="325"/>
        <v>#N/A</v>
      </c>
      <c r="BK307" s="5" t="e">
        <f t="shared" si="326"/>
        <v>#N/A</v>
      </c>
      <c r="BL307" s="5" t="e">
        <f t="shared" si="327"/>
        <v>#N/A</v>
      </c>
      <c r="BM307" s="5" t="e">
        <f t="shared" si="328"/>
        <v>#N/A</v>
      </c>
      <c r="BN307" s="5" t="e">
        <f t="shared" si="329"/>
        <v>#N/A</v>
      </c>
      <c r="BO307" s="5" t="e">
        <f t="shared" si="330"/>
        <v>#N/A</v>
      </c>
      <c r="BP307" s="5" t="e">
        <f t="shared" si="331"/>
        <v>#N/A</v>
      </c>
      <c r="BQ307" s="5"/>
      <c r="BR307" s="16" t="e">
        <f t="shared" si="332"/>
        <v>#VALUE!</v>
      </c>
      <c r="BS307" s="5">
        <f t="shared" si="333"/>
        <v>0</v>
      </c>
      <c r="BT307" s="5"/>
      <c r="BU307" s="13" t="e">
        <f t="shared" si="334"/>
        <v>#VALUE!</v>
      </c>
      <c r="BV307" s="5">
        <f t="shared" si="335"/>
        <v>0</v>
      </c>
      <c r="BW307" s="5"/>
      <c r="BX307" s="13" t="e">
        <f t="shared" si="336"/>
        <v>#VALUE!</v>
      </c>
      <c r="BY307" s="5"/>
      <c r="BZ307" s="16" t="e">
        <f t="shared" si="337"/>
        <v>#VALUE!</v>
      </c>
      <c r="CA307" s="16"/>
      <c r="CB307" s="29">
        <f t="shared" si="338"/>
        <v>0</v>
      </c>
      <c r="CC307" s="28" t="e">
        <f t="shared" si="339"/>
        <v>#N/A</v>
      </c>
      <c r="CD307" s="28"/>
      <c r="CE307" s="16">
        <f t="shared" si="340"/>
        <v>0</v>
      </c>
      <c r="CF307" s="31" t="e">
        <f t="shared" si="341"/>
        <v>#N/A</v>
      </c>
      <c r="CG307" s="20"/>
      <c r="CH307" s="16" t="e">
        <f t="shared" si="342"/>
        <v>#N/A</v>
      </c>
      <c r="CI307" s="2">
        <f t="shared" si="343"/>
        <v>0</v>
      </c>
      <c r="CJ307" s="5"/>
      <c r="CK307" s="13" t="e">
        <f t="shared" si="344"/>
        <v>#N/A</v>
      </c>
      <c r="CL307" s="13"/>
      <c r="CM307" s="13" t="e">
        <f t="shared" si="345"/>
        <v>#N/A</v>
      </c>
      <c r="CN307" s="5" t="e">
        <f t="shared" si="346"/>
        <v>#N/A</v>
      </c>
      <c r="CO307" s="5" t="e">
        <f t="shared" si="347"/>
        <v>#N/A</v>
      </c>
      <c r="CP307" s="5"/>
      <c r="CQ307" s="13" t="e">
        <f t="shared" si="348"/>
        <v>#N/A</v>
      </c>
      <c r="CR307" s="5" t="e">
        <f t="shared" si="349"/>
        <v>#N/A</v>
      </c>
      <c r="CS307" s="5" t="e">
        <f t="shared" si="350"/>
        <v>#N/A</v>
      </c>
      <c r="CT307" s="5"/>
      <c r="CU307" t="e">
        <f>INDEX(Tilladeligt_underskud,MATCH('Afgrødemodel 1'!$AU$2,Konstanter!$A$75:$A$90,0),MATCH('Afgrødemodel 1'!M303,Konstanter!$B$73:$F$73,0))</f>
        <v>#N/A</v>
      </c>
      <c r="CV307" t="e">
        <f>INDEX(Utilladeligt_underskud,MATCH('Afgrødemodel 1'!$AU$2,Konstanter!$I$75:$I$90,0),MATCH('Afgrødemodel 1'!M303,Konstanter!$J$73:$N$73,0))</f>
        <v>#N/A</v>
      </c>
      <c r="CW307" t="e">
        <f t="shared" si="351"/>
        <v>#N/A</v>
      </c>
      <c r="CX307" t="e">
        <f t="shared" si="352"/>
        <v>#N/A</v>
      </c>
      <c r="CY307" s="8" t="e">
        <f t="shared" si="353"/>
        <v>#N/A</v>
      </c>
      <c r="CZ307" s="8" t="e">
        <f t="shared" si="354"/>
        <v>#VALUE!</v>
      </c>
      <c r="DA307" s="8" t="e">
        <f t="shared" si="355"/>
        <v>#VALUE!</v>
      </c>
    </row>
    <row r="308" spans="4:105" x14ac:dyDescent="0.2">
      <c r="D308" s="18">
        <f t="shared" si="356"/>
        <v>43485</v>
      </c>
      <c r="E308" s="18" t="str">
        <f>IF(G308=1,'Ark4'!$C$4,IF(G308=2,'Ark4'!$C$5,IF(G308=3,'Ark4'!$C$6,IF(G308=4,'Ark4'!$C$7,""))))</f>
        <v/>
      </c>
      <c r="F308" s="8">
        <f t="shared" si="289"/>
        <v>43485</v>
      </c>
      <c r="G308" s="2" t="str">
        <f>IF(AND($D308&gt;='Ark4'!$D$4,Vandbalance!$D308&lt;='Ark4'!$E$4),1,IF(AND(Vandbalance!$D308&gt;='Ark4'!$D$5,Vandbalance!$D308&lt;='Ark4'!$E$5),2,IF(AND(Vandbalance!$D308&gt;='Ark4'!$D$6,Vandbalance!$D308&lt;='Ark4'!$E$6),3,IF(AND(Vandbalance!$D308&gt;='Ark4'!$D$7,Vandbalance!$D308&lt;='Ark4'!$E$7),4,""))))</f>
        <v/>
      </c>
      <c r="H308" s="2" t="e">
        <f t="shared" si="286"/>
        <v>#VALUE!</v>
      </c>
      <c r="I308" s="2" t="str">
        <f>IF(G308=1,VLOOKUP($D308,'Afgrødemodel 1'!$AA$10:$AB$405,2,FALSE),IF(G308=2,VLOOKUP($D308,'Afgrødemodel 2'!$AA$10:$AB$405,2,FALSE),IF(G308=3,VLOOKUP($D308,'Afgrødemodel 3'!$AA$10:$AB$405,2,FALSE),IF(G308=4,VLOOKUP($D308,'Afgrødemodel 4'!$AA$10:$AB$405,2,FALSE),""))))</f>
        <v/>
      </c>
      <c r="J308" s="2">
        <f>IF(G308=1,VLOOKUP($D308,'Afgrødemodel 1'!$AH$10:$AJ$405,3,FALSE),IF(G308=2,VLOOKUP($D308,'Afgrødemodel 2'!$AH$10:$AJ$405,3,FALSE),IF(G308=3,VLOOKUP($D308,'Afgrødemodel 3'!$AH$10:$AJ$405,3,FALSE),IF(G308=4,VLOOKUP($D308,'Afgrødemodel 4'!$AH$10:$AJ$405,3,FALSE),0))))</f>
        <v>0</v>
      </c>
      <c r="K308" s="2">
        <f>IF(G308=1,VLOOKUP($D308,'Afgrødemodel 1'!$AQ$10:$AR$405,2,FALSE),IF(G308=2,VLOOKUP($D308,'Afgrødemodel 2'!$AQ$10:$AR$405,2,FALSE),IF(G308=3,VLOOKUP($D308,'Afgrødemodel 3'!$AQ$10:$AR$405,2,FALSE),IF(G308=4,VLOOKUP($D308,'Afgrødemodel 4'!$AQ$10:$AR$405,2,FALSE),0))))</f>
        <v>0</v>
      </c>
      <c r="L308">
        <f>IF('Afgrødemodel 1'!$BB$4=0,300,'Afgrødemodel 1'!$BB$4)</f>
        <v>300</v>
      </c>
      <c r="M308" t="str">
        <f>IF(G308=1,MIN('Afgrødemodel 1'!$AW$44,'Afgrødemodel 1'!$AW$48),IF(G308=2,MIN('Afgrødemodel 2'!$AW$44,'Afgrødemodel 2'!$AW$48),IF(G308=3,MIN('Afgrødemodel 3'!$AW$44,'Afgrødemodel 3'!$AW$48),IF(G308=4,MIN('Afgrødemodel 4'!$AW$44,'Afgrødemodel 4'!$AW$48),""))))</f>
        <v/>
      </c>
      <c r="N308" s="13" t="e">
        <f t="shared" si="290"/>
        <v>#N/A</v>
      </c>
      <c r="O308" s="5" t="e">
        <f t="shared" si="291"/>
        <v>#N/A</v>
      </c>
      <c r="P308" s="13" t="e">
        <f t="shared" si="292"/>
        <v>#N/A</v>
      </c>
      <c r="Q308" s="13" t="e">
        <f t="shared" si="293"/>
        <v>#N/A</v>
      </c>
      <c r="R308" s="20"/>
      <c r="S308" s="13" t="e">
        <f t="shared" si="294"/>
        <v>#N/A</v>
      </c>
      <c r="T308" s="13" t="e">
        <f t="shared" si="295"/>
        <v>#N/A</v>
      </c>
      <c r="U308" s="13" t="e">
        <f t="shared" si="296"/>
        <v>#N/A</v>
      </c>
      <c r="V308" s="5" t="e">
        <f t="shared" si="297"/>
        <v>#N/A</v>
      </c>
      <c r="W308" s="5"/>
      <c r="X308" s="10">
        <f t="shared" si="298"/>
        <v>10</v>
      </c>
      <c r="Y308" s="12" t="e">
        <f t="shared" si="299"/>
        <v>#N/A</v>
      </c>
      <c r="Z308" s="8" t="e">
        <f t="shared" si="300"/>
        <v>#N/A</v>
      </c>
      <c r="AA308" s="13" t="e">
        <f t="shared" si="301"/>
        <v>#N/A</v>
      </c>
      <c r="AB308" s="5" t="e">
        <f t="shared" si="302"/>
        <v>#N/A</v>
      </c>
      <c r="AC308" s="5"/>
      <c r="AD308" s="16" t="e">
        <f t="shared" si="303"/>
        <v>#VALUE!</v>
      </c>
      <c r="AE308" s="10" t="e">
        <f t="shared" si="304"/>
        <v>#VALUE!</v>
      </c>
      <c r="AF308" t="e">
        <f t="shared" si="305"/>
        <v>#VALUE!</v>
      </c>
      <c r="AG308" s="13" t="e">
        <f t="shared" si="306"/>
        <v>#VALUE!</v>
      </c>
      <c r="AH308" s="13"/>
      <c r="AI308" s="14">
        <f t="shared" si="307"/>
        <v>10</v>
      </c>
      <c r="AJ308" s="4">
        <f t="shared" si="308"/>
        <v>10</v>
      </c>
      <c r="AK308" s="4">
        <f t="shared" si="309"/>
        <v>10</v>
      </c>
      <c r="AL308" s="15" t="e">
        <f t="shared" si="310"/>
        <v>#N/A</v>
      </c>
      <c r="AM308" s="7" t="e">
        <f t="shared" si="311"/>
        <v>#N/A</v>
      </c>
      <c r="AN308" s="7" t="e">
        <f t="shared" si="312"/>
        <v>#VALUE!</v>
      </c>
      <c r="AO308" s="15" t="e">
        <f t="shared" si="313"/>
        <v>#N/A</v>
      </c>
      <c r="AP308" s="17" t="e">
        <f t="shared" si="314"/>
        <v>#N/A</v>
      </c>
      <c r="AQ308" s="15" t="e">
        <f t="shared" si="315"/>
        <v>#N/A</v>
      </c>
      <c r="AR308" s="15" t="e">
        <f t="shared" si="316"/>
        <v>#N/A</v>
      </c>
      <c r="AS308" s="15"/>
      <c r="AT308" s="12" t="e">
        <f t="shared" si="287"/>
        <v>#VALUE!</v>
      </c>
      <c r="AU308" s="12" t="e">
        <f t="shared" si="317"/>
        <v>#N/A</v>
      </c>
      <c r="AV308" s="12" t="e">
        <f t="shared" si="318"/>
        <v>#N/A</v>
      </c>
      <c r="AW308" s="12" t="e">
        <f t="shared" si="319"/>
        <v>#N/A</v>
      </c>
      <c r="AX308" s="8"/>
      <c r="AY308" s="13" t="e">
        <f>INDEX(Klima!$B$1:$E$520,MATCH(Vandbalance!$F308,Klima!$B$1:$B$520,0),MATCH(Vandbalance!$AY$11,Klima!$B$1:$E$1,0))</f>
        <v>#N/A</v>
      </c>
      <c r="AZ308" s="13" t="e">
        <f t="shared" si="288"/>
        <v>#N/A</v>
      </c>
      <c r="BA308" s="13" t="e">
        <f t="shared" si="320"/>
        <v>#N/A</v>
      </c>
      <c r="BC308" s="16" t="e">
        <f>INDEX(Klima!$B$1:$E$520,MATCH(Vandbalance!$F308,Klima!$B$1:$B$520,0),MATCH($BC$11,Klima!$B$1:$E$1,0))</f>
        <v>#N/A</v>
      </c>
      <c r="BD308" s="16"/>
      <c r="BE308" s="16" t="e">
        <f t="shared" si="321"/>
        <v>#N/A</v>
      </c>
      <c r="BF308" s="16" t="e">
        <f t="shared" si="322"/>
        <v>#VALUE!</v>
      </c>
      <c r="BG308" s="16" t="e">
        <f t="shared" si="323"/>
        <v>#VALUE!</v>
      </c>
      <c r="BH308" s="16" t="e">
        <f t="shared" si="324"/>
        <v>#VALUE!</v>
      </c>
      <c r="BI308" s="2"/>
      <c r="BJ308" s="16" t="e">
        <f t="shared" si="325"/>
        <v>#N/A</v>
      </c>
      <c r="BK308" s="5" t="e">
        <f t="shared" si="326"/>
        <v>#N/A</v>
      </c>
      <c r="BL308" s="5" t="e">
        <f t="shared" si="327"/>
        <v>#N/A</v>
      </c>
      <c r="BM308" s="5" t="e">
        <f t="shared" si="328"/>
        <v>#N/A</v>
      </c>
      <c r="BN308" s="5" t="e">
        <f t="shared" si="329"/>
        <v>#N/A</v>
      </c>
      <c r="BO308" s="5" t="e">
        <f t="shared" si="330"/>
        <v>#N/A</v>
      </c>
      <c r="BP308" s="5" t="e">
        <f t="shared" si="331"/>
        <v>#N/A</v>
      </c>
      <c r="BQ308" s="5"/>
      <c r="BR308" s="16" t="e">
        <f t="shared" si="332"/>
        <v>#VALUE!</v>
      </c>
      <c r="BS308" s="5">
        <f t="shared" si="333"/>
        <v>0</v>
      </c>
      <c r="BT308" s="5"/>
      <c r="BU308" s="13" t="e">
        <f t="shared" si="334"/>
        <v>#VALUE!</v>
      </c>
      <c r="BV308" s="5">
        <f t="shared" si="335"/>
        <v>0</v>
      </c>
      <c r="BW308" s="5"/>
      <c r="BX308" s="13" t="e">
        <f t="shared" si="336"/>
        <v>#VALUE!</v>
      </c>
      <c r="BY308" s="5"/>
      <c r="BZ308" s="16" t="e">
        <f t="shared" si="337"/>
        <v>#VALUE!</v>
      </c>
      <c r="CA308" s="16"/>
      <c r="CB308" s="29">
        <f t="shared" si="338"/>
        <v>0</v>
      </c>
      <c r="CC308" s="28" t="e">
        <f t="shared" si="339"/>
        <v>#N/A</v>
      </c>
      <c r="CD308" s="28"/>
      <c r="CE308" s="16">
        <f t="shared" si="340"/>
        <v>0</v>
      </c>
      <c r="CF308" s="31" t="e">
        <f t="shared" si="341"/>
        <v>#N/A</v>
      </c>
      <c r="CG308" s="20"/>
      <c r="CH308" s="16" t="e">
        <f t="shared" si="342"/>
        <v>#N/A</v>
      </c>
      <c r="CI308" s="2">
        <f t="shared" si="343"/>
        <v>0</v>
      </c>
      <c r="CJ308" s="5"/>
      <c r="CK308" s="13" t="e">
        <f t="shared" si="344"/>
        <v>#N/A</v>
      </c>
      <c r="CL308" s="13"/>
      <c r="CM308" s="13" t="e">
        <f t="shared" si="345"/>
        <v>#N/A</v>
      </c>
      <c r="CN308" s="5" t="e">
        <f t="shared" si="346"/>
        <v>#N/A</v>
      </c>
      <c r="CO308" s="5" t="e">
        <f t="shared" si="347"/>
        <v>#N/A</v>
      </c>
      <c r="CP308" s="5"/>
      <c r="CQ308" s="13" t="e">
        <f t="shared" si="348"/>
        <v>#N/A</v>
      </c>
      <c r="CR308" s="5" t="e">
        <f t="shared" si="349"/>
        <v>#N/A</v>
      </c>
      <c r="CS308" s="5" t="e">
        <f t="shared" si="350"/>
        <v>#N/A</v>
      </c>
      <c r="CT308" s="5"/>
      <c r="CU308" t="e">
        <f>INDEX(Tilladeligt_underskud,MATCH('Afgrødemodel 1'!$AU$2,Konstanter!$A$75:$A$90,0),MATCH('Afgrødemodel 1'!M304,Konstanter!$B$73:$F$73,0))</f>
        <v>#N/A</v>
      </c>
      <c r="CV308" t="e">
        <f>INDEX(Utilladeligt_underskud,MATCH('Afgrødemodel 1'!$AU$2,Konstanter!$I$75:$I$90,0),MATCH('Afgrødemodel 1'!M304,Konstanter!$J$73:$N$73,0))</f>
        <v>#N/A</v>
      </c>
      <c r="CW308" t="e">
        <f t="shared" si="351"/>
        <v>#N/A</v>
      </c>
      <c r="CX308" t="e">
        <f t="shared" si="352"/>
        <v>#N/A</v>
      </c>
      <c r="CY308" s="8" t="e">
        <f t="shared" si="353"/>
        <v>#N/A</v>
      </c>
      <c r="CZ308" s="8" t="e">
        <f t="shared" si="354"/>
        <v>#VALUE!</v>
      </c>
      <c r="DA308" s="8" t="e">
        <f t="shared" si="355"/>
        <v>#VALUE!</v>
      </c>
    </row>
    <row r="309" spans="4:105" x14ac:dyDescent="0.2">
      <c r="D309" s="18">
        <f t="shared" si="356"/>
        <v>43486</v>
      </c>
      <c r="E309" s="18" t="str">
        <f>IF(G309=1,'Ark4'!$C$4,IF(G309=2,'Ark4'!$C$5,IF(G309=3,'Ark4'!$C$6,IF(G309=4,'Ark4'!$C$7,""))))</f>
        <v/>
      </c>
      <c r="F309" s="8">
        <f t="shared" si="289"/>
        <v>43486</v>
      </c>
      <c r="G309" s="2" t="str">
        <f>IF(AND($D309&gt;='Ark4'!$D$4,Vandbalance!$D309&lt;='Ark4'!$E$4),1,IF(AND(Vandbalance!$D309&gt;='Ark4'!$D$5,Vandbalance!$D309&lt;='Ark4'!$E$5),2,IF(AND(Vandbalance!$D309&gt;='Ark4'!$D$6,Vandbalance!$D309&lt;='Ark4'!$E$6),3,IF(AND(Vandbalance!$D309&gt;='Ark4'!$D$7,Vandbalance!$D309&lt;='Ark4'!$E$7),4,""))))</f>
        <v/>
      </c>
      <c r="H309" s="2" t="e">
        <f t="shared" si="286"/>
        <v>#VALUE!</v>
      </c>
      <c r="I309" s="2" t="str">
        <f>IF(G309=1,VLOOKUP($D309,'Afgrødemodel 1'!$AA$10:$AB$405,2,FALSE),IF(G309=2,VLOOKUP($D309,'Afgrødemodel 2'!$AA$10:$AB$405,2,FALSE),IF(G309=3,VLOOKUP($D309,'Afgrødemodel 3'!$AA$10:$AB$405,2,FALSE),IF(G309=4,VLOOKUP($D309,'Afgrødemodel 4'!$AA$10:$AB$405,2,FALSE),""))))</f>
        <v/>
      </c>
      <c r="J309" s="2">
        <f>IF(G309=1,VLOOKUP($D309,'Afgrødemodel 1'!$AH$10:$AJ$405,3,FALSE),IF(G309=2,VLOOKUP($D309,'Afgrødemodel 2'!$AH$10:$AJ$405,3,FALSE),IF(G309=3,VLOOKUP($D309,'Afgrødemodel 3'!$AH$10:$AJ$405,3,FALSE),IF(G309=4,VLOOKUP($D309,'Afgrødemodel 4'!$AH$10:$AJ$405,3,FALSE),0))))</f>
        <v>0</v>
      </c>
      <c r="K309" s="2">
        <f>IF(G309=1,VLOOKUP($D309,'Afgrødemodel 1'!$AQ$10:$AR$405,2,FALSE),IF(G309=2,VLOOKUP($D309,'Afgrødemodel 2'!$AQ$10:$AR$405,2,FALSE),IF(G309=3,VLOOKUP($D309,'Afgrødemodel 3'!$AQ$10:$AR$405,2,FALSE),IF(G309=4,VLOOKUP($D309,'Afgrødemodel 4'!$AQ$10:$AR$405,2,FALSE),0))))</f>
        <v>0</v>
      </c>
      <c r="L309">
        <f>IF('Afgrødemodel 1'!$BB$4=0,300,'Afgrødemodel 1'!$BB$4)</f>
        <v>300</v>
      </c>
      <c r="M309" t="str">
        <f>IF(G309=1,MIN('Afgrødemodel 1'!$AW$44,'Afgrødemodel 1'!$AW$48),IF(G309=2,MIN('Afgrødemodel 2'!$AW$44,'Afgrødemodel 2'!$AW$48),IF(G309=3,MIN('Afgrødemodel 3'!$AW$44,'Afgrødemodel 3'!$AW$48),IF(G309=4,MIN('Afgrødemodel 4'!$AW$44,'Afgrødemodel 4'!$AW$48),""))))</f>
        <v/>
      </c>
      <c r="N309" s="13" t="e">
        <f t="shared" si="290"/>
        <v>#N/A</v>
      </c>
      <c r="O309" s="5" t="e">
        <f t="shared" si="291"/>
        <v>#N/A</v>
      </c>
      <c r="P309" s="13" t="e">
        <f t="shared" si="292"/>
        <v>#N/A</v>
      </c>
      <c r="Q309" s="13" t="e">
        <f t="shared" si="293"/>
        <v>#N/A</v>
      </c>
      <c r="R309" s="20"/>
      <c r="S309" s="13" t="e">
        <f t="shared" si="294"/>
        <v>#N/A</v>
      </c>
      <c r="T309" s="13" t="e">
        <f t="shared" si="295"/>
        <v>#N/A</v>
      </c>
      <c r="U309" s="13" t="e">
        <f t="shared" si="296"/>
        <v>#N/A</v>
      </c>
      <c r="V309" s="5" t="e">
        <f t="shared" si="297"/>
        <v>#N/A</v>
      </c>
      <c r="W309" s="5"/>
      <c r="X309" s="10">
        <f t="shared" si="298"/>
        <v>10</v>
      </c>
      <c r="Y309" s="12" t="e">
        <f t="shared" si="299"/>
        <v>#N/A</v>
      </c>
      <c r="Z309" s="8" t="e">
        <f t="shared" si="300"/>
        <v>#N/A</v>
      </c>
      <c r="AA309" s="13" t="e">
        <f t="shared" si="301"/>
        <v>#N/A</v>
      </c>
      <c r="AB309" s="5" t="e">
        <f t="shared" si="302"/>
        <v>#N/A</v>
      </c>
      <c r="AC309" s="5"/>
      <c r="AD309" s="16" t="e">
        <f t="shared" si="303"/>
        <v>#VALUE!</v>
      </c>
      <c r="AE309" s="10" t="e">
        <f t="shared" si="304"/>
        <v>#VALUE!</v>
      </c>
      <c r="AF309" t="e">
        <f t="shared" si="305"/>
        <v>#VALUE!</v>
      </c>
      <c r="AG309" s="13" t="e">
        <f t="shared" si="306"/>
        <v>#VALUE!</v>
      </c>
      <c r="AH309" s="13"/>
      <c r="AI309" s="14">
        <f t="shared" si="307"/>
        <v>10</v>
      </c>
      <c r="AJ309" s="4">
        <f t="shared" si="308"/>
        <v>10</v>
      </c>
      <c r="AK309" s="4">
        <f t="shared" si="309"/>
        <v>10</v>
      </c>
      <c r="AL309" s="15" t="e">
        <f t="shared" si="310"/>
        <v>#N/A</v>
      </c>
      <c r="AM309" s="7" t="e">
        <f t="shared" si="311"/>
        <v>#N/A</v>
      </c>
      <c r="AN309" s="7" t="e">
        <f t="shared" si="312"/>
        <v>#VALUE!</v>
      </c>
      <c r="AO309" s="15" t="e">
        <f t="shared" si="313"/>
        <v>#N/A</v>
      </c>
      <c r="AP309" s="17" t="e">
        <f t="shared" si="314"/>
        <v>#N/A</v>
      </c>
      <c r="AQ309" s="15" t="e">
        <f t="shared" si="315"/>
        <v>#N/A</v>
      </c>
      <c r="AR309" s="15" t="e">
        <f t="shared" si="316"/>
        <v>#N/A</v>
      </c>
      <c r="AS309" s="15"/>
      <c r="AT309" s="12" t="e">
        <f t="shared" si="287"/>
        <v>#VALUE!</v>
      </c>
      <c r="AU309" s="12" t="e">
        <f t="shared" si="317"/>
        <v>#N/A</v>
      </c>
      <c r="AV309" s="12" t="e">
        <f t="shared" si="318"/>
        <v>#N/A</v>
      </c>
      <c r="AW309" s="12" t="e">
        <f t="shared" si="319"/>
        <v>#N/A</v>
      </c>
      <c r="AX309" s="8"/>
      <c r="AY309" s="13" t="e">
        <f>INDEX(Klima!$B$1:$E$520,MATCH(Vandbalance!$F309,Klima!$B$1:$B$520,0),MATCH(Vandbalance!$AY$11,Klima!$B$1:$E$1,0))</f>
        <v>#N/A</v>
      </c>
      <c r="AZ309" s="13" t="e">
        <f t="shared" si="288"/>
        <v>#N/A</v>
      </c>
      <c r="BA309" s="13" t="e">
        <f t="shared" si="320"/>
        <v>#N/A</v>
      </c>
      <c r="BC309" s="16" t="e">
        <f>INDEX(Klima!$B$1:$E$520,MATCH(Vandbalance!$F309,Klima!$B$1:$B$520,0),MATCH($BC$11,Klima!$B$1:$E$1,0))</f>
        <v>#N/A</v>
      </c>
      <c r="BD309" s="16"/>
      <c r="BE309" s="16" t="e">
        <f t="shared" si="321"/>
        <v>#N/A</v>
      </c>
      <c r="BF309" s="16" t="e">
        <f t="shared" si="322"/>
        <v>#VALUE!</v>
      </c>
      <c r="BG309" s="16" t="e">
        <f t="shared" si="323"/>
        <v>#VALUE!</v>
      </c>
      <c r="BH309" s="16" t="e">
        <f t="shared" si="324"/>
        <v>#VALUE!</v>
      </c>
      <c r="BI309" s="2"/>
      <c r="BJ309" s="16" t="e">
        <f t="shared" si="325"/>
        <v>#N/A</v>
      </c>
      <c r="BK309" s="5" t="e">
        <f t="shared" si="326"/>
        <v>#N/A</v>
      </c>
      <c r="BL309" s="5" t="e">
        <f t="shared" si="327"/>
        <v>#N/A</v>
      </c>
      <c r="BM309" s="5" t="e">
        <f t="shared" si="328"/>
        <v>#N/A</v>
      </c>
      <c r="BN309" s="5" t="e">
        <f t="shared" si="329"/>
        <v>#N/A</v>
      </c>
      <c r="BO309" s="5" t="e">
        <f t="shared" si="330"/>
        <v>#N/A</v>
      </c>
      <c r="BP309" s="5" t="e">
        <f t="shared" si="331"/>
        <v>#N/A</v>
      </c>
      <c r="BQ309" s="5"/>
      <c r="BR309" s="16" t="e">
        <f t="shared" si="332"/>
        <v>#VALUE!</v>
      </c>
      <c r="BS309" s="5">
        <f t="shared" si="333"/>
        <v>0</v>
      </c>
      <c r="BT309" s="5"/>
      <c r="BU309" s="13" t="e">
        <f t="shared" si="334"/>
        <v>#VALUE!</v>
      </c>
      <c r="BV309" s="5">
        <f t="shared" si="335"/>
        <v>0</v>
      </c>
      <c r="BW309" s="5"/>
      <c r="BX309" s="13" t="e">
        <f t="shared" si="336"/>
        <v>#VALUE!</v>
      </c>
      <c r="BY309" s="5"/>
      <c r="BZ309" s="16" t="e">
        <f t="shared" si="337"/>
        <v>#VALUE!</v>
      </c>
      <c r="CA309" s="16"/>
      <c r="CB309" s="29">
        <f t="shared" si="338"/>
        <v>0</v>
      </c>
      <c r="CC309" s="28" t="e">
        <f t="shared" si="339"/>
        <v>#N/A</v>
      </c>
      <c r="CD309" s="28"/>
      <c r="CE309" s="16">
        <f t="shared" si="340"/>
        <v>0</v>
      </c>
      <c r="CF309" s="31" t="e">
        <f t="shared" si="341"/>
        <v>#N/A</v>
      </c>
      <c r="CG309" s="20"/>
      <c r="CH309" s="16" t="e">
        <f t="shared" si="342"/>
        <v>#N/A</v>
      </c>
      <c r="CI309" s="2">
        <f t="shared" si="343"/>
        <v>0</v>
      </c>
      <c r="CJ309" s="5"/>
      <c r="CK309" s="13" t="e">
        <f t="shared" si="344"/>
        <v>#N/A</v>
      </c>
      <c r="CL309" s="13"/>
      <c r="CM309" s="13" t="e">
        <f t="shared" si="345"/>
        <v>#N/A</v>
      </c>
      <c r="CN309" s="5" t="e">
        <f t="shared" si="346"/>
        <v>#N/A</v>
      </c>
      <c r="CO309" s="5" t="e">
        <f t="shared" si="347"/>
        <v>#N/A</v>
      </c>
      <c r="CP309" s="5"/>
      <c r="CQ309" s="13" t="e">
        <f t="shared" si="348"/>
        <v>#N/A</v>
      </c>
      <c r="CR309" s="5" t="e">
        <f t="shared" si="349"/>
        <v>#N/A</v>
      </c>
      <c r="CS309" s="5" t="e">
        <f t="shared" si="350"/>
        <v>#N/A</v>
      </c>
      <c r="CT309" s="5"/>
      <c r="CU309" t="e">
        <f>INDEX(Tilladeligt_underskud,MATCH('Afgrødemodel 1'!$AU$2,Konstanter!$A$75:$A$90,0),MATCH('Afgrødemodel 1'!M305,Konstanter!$B$73:$F$73,0))</f>
        <v>#N/A</v>
      </c>
      <c r="CV309" t="e">
        <f>INDEX(Utilladeligt_underskud,MATCH('Afgrødemodel 1'!$AU$2,Konstanter!$I$75:$I$90,0),MATCH('Afgrødemodel 1'!M305,Konstanter!$J$73:$N$73,0))</f>
        <v>#N/A</v>
      </c>
      <c r="CW309" t="e">
        <f t="shared" si="351"/>
        <v>#N/A</v>
      </c>
      <c r="CX309" t="e">
        <f t="shared" si="352"/>
        <v>#N/A</v>
      </c>
      <c r="CY309" s="8" t="e">
        <f t="shared" si="353"/>
        <v>#N/A</v>
      </c>
      <c r="CZ309" s="8" t="e">
        <f t="shared" si="354"/>
        <v>#VALUE!</v>
      </c>
      <c r="DA309" s="8" t="e">
        <f t="shared" si="355"/>
        <v>#VALUE!</v>
      </c>
    </row>
    <row r="310" spans="4:105" x14ac:dyDescent="0.2">
      <c r="D310" s="18">
        <f t="shared" si="356"/>
        <v>43487</v>
      </c>
      <c r="E310" s="18" t="str">
        <f>IF(G310=1,'Ark4'!$C$4,IF(G310=2,'Ark4'!$C$5,IF(G310=3,'Ark4'!$C$6,IF(G310=4,'Ark4'!$C$7,""))))</f>
        <v/>
      </c>
      <c r="F310" s="8">
        <f t="shared" si="289"/>
        <v>43487</v>
      </c>
      <c r="G310" s="2" t="str">
        <f>IF(AND($D310&gt;='Ark4'!$D$4,Vandbalance!$D310&lt;='Ark4'!$E$4),1,IF(AND(Vandbalance!$D310&gt;='Ark4'!$D$5,Vandbalance!$D310&lt;='Ark4'!$E$5),2,IF(AND(Vandbalance!$D310&gt;='Ark4'!$D$6,Vandbalance!$D310&lt;='Ark4'!$E$6),3,IF(AND(Vandbalance!$D310&gt;='Ark4'!$D$7,Vandbalance!$D310&lt;='Ark4'!$E$7),4,""))))</f>
        <v/>
      </c>
      <c r="H310" s="2" t="e">
        <f t="shared" si="286"/>
        <v>#VALUE!</v>
      </c>
      <c r="I310" s="2" t="str">
        <f>IF(G310=1,VLOOKUP($D310,'Afgrødemodel 1'!$AA$10:$AB$405,2,FALSE),IF(G310=2,VLOOKUP($D310,'Afgrødemodel 2'!$AA$10:$AB$405,2,FALSE),IF(G310=3,VLOOKUP($D310,'Afgrødemodel 3'!$AA$10:$AB$405,2,FALSE),IF(G310=4,VLOOKUP($D310,'Afgrødemodel 4'!$AA$10:$AB$405,2,FALSE),""))))</f>
        <v/>
      </c>
      <c r="J310" s="2">
        <f>IF(G310=1,VLOOKUP($D310,'Afgrødemodel 1'!$AH$10:$AJ$405,3,FALSE),IF(G310=2,VLOOKUP($D310,'Afgrødemodel 2'!$AH$10:$AJ$405,3,FALSE),IF(G310=3,VLOOKUP($D310,'Afgrødemodel 3'!$AH$10:$AJ$405,3,FALSE),IF(G310=4,VLOOKUP($D310,'Afgrødemodel 4'!$AH$10:$AJ$405,3,FALSE),0))))</f>
        <v>0</v>
      </c>
      <c r="K310" s="2">
        <f>IF(G310=1,VLOOKUP($D310,'Afgrødemodel 1'!$AQ$10:$AR$405,2,FALSE),IF(G310=2,VLOOKUP($D310,'Afgrødemodel 2'!$AQ$10:$AR$405,2,FALSE),IF(G310=3,VLOOKUP($D310,'Afgrødemodel 3'!$AQ$10:$AR$405,2,FALSE),IF(G310=4,VLOOKUP($D310,'Afgrødemodel 4'!$AQ$10:$AR$405,2,FALSE),0))))</f>
        <v>0</v>
      </c>
      <c r="L310">
        <f>IF('Afgrødemodel 1'!$BB$4=0,300,'Afgrødemodel 1'!$BB$4)</f>
        <v>300</v>
      </c>
      <c r="M310" t="str">
        <f>IF(G310=1,MIN('Afgrødemodel 1'!$AW$44,'Afgrødemodel 1'!$AW$48),IF(G310=2,MIN('Afgrødemodel 2'!$AW$44,'Afgrødemodel 2'!$AW$48),IF(G310=3,MIN('Afgrødemodel 3'!$AW$44,'Afgrødemodel 3'!$AW$48),IF(G310=4,MIN('Afgrødemodel 4'!$AW$44,'Afgrødemodel 4'!$AW$48),""))))</f>
        <v/>
      </c>
      <c r="N310" s="13" t="e">
        <f t="shared" si="290"/>
        <v>#N/A</v>
      </c>
      <c r="O310" s="5" t="e">
        <f t="shared" si="291"/>
        <v>#N/A</v>
      </c>
      <c r="P310" s="13" t="e">
        <f t="shared" si="292"/>
        <v>#N/A</v>
      </c>
      <c r="Q310" s="13" t="e">
        <f t="shared" si="293"/>
        <v>#N/A</v>
      </c>
      <c r="R310" s="20"/>
      <c r="S310" s="13" t="e">
        <f t="shared" si="294"/>
        <v>#N/A</v>
      </c>
      <c r="T310" s="13" t="e">
        <f t="shared" si="295"/>
        <v>#N/A</v>
      </c>
      <c r="U310" s="13" t="e">
        <f t="shared" si="296"/>
        <v>#N/A</v>
      </c>
      <c r="V310" s="5" t="e">
        <f t="shared" si="297"/>
        <v>#N/A</v>
      </c>
      <c r="W310" s="5"/>
      <c r="X310" s="10">
        <f t="shared" si="298"/>
        <v>10</v>
      </c>
      <c r="Y310" s="12" t="e">
        <f t="shared" si="299"/>
        <v>#N/A</v>
      </c>
      <c r="Z310" s="8" t="e">
        <f t="shared" si="300"/>
        <v>#N/A</v>
      </c>
      <c r="AA310" s="13" t="e">
        <f t="shared" si="301"/>
        <v>#N/A</v>
      </c>
      <c r="AB310" s="5" t="e">
        <f t="shared" si="302"/>
        <v>#N/A</v>
      </c>
      <c r="AC310" s="5"/>
      <c r="AD310" s="16" t="e">
        <f t="shared" si="303"/>
        <v>#VALUE!</v>
      </c>
      <c r="AE310" s="10" t="e">
        <f t="shared" si="304"/>
        <v>#VALUE!</v>
      </c>
      <c r="AF310" t="e">
        <f t="shared" si="305"/>
        <v>#VALUE!</v>
      </c>
      <c r="AG310" s="13" t="e">
        <f t="shared" si="306"/>
        <v>#VALUE!</v>
      </c>
      <c r="AH310" s="13"/>
      <c r="AI310" s="14">
        <f t="shared" si="307"/>
        <v>10</v>
      </c>
      <c r="AJ310" s="4">
        <f t="shared" si="308"/>
        <v>10</v>
      </c>
      <c r="AK310" s="4">
        <f t="shared" si="309"/>
        <v>10</v>
      </c>
      <c r="AL310" s="15" t="e">
        <f t="shared" si="310"/>
        <v>#N/A</v>
      </c>
      <c r="AM310" s="7" t="e">
        <f t="shared" si="311"/>
        <v>#N/A</v>
      </c>
      <c r="AN310" s="7" t="e">
        <f t="shared" si="312"/>
        <v>#VALUE!</v>
      </c>
      <c r="AO310" s="15" t="e">
        <f t="shared" si="313"/>
        <v>#N/A</v>
      </c>
      <c r="AP310" s="17" t="e">
        <f t="shared" si="314"/>
        <v>#N/A</v>
      </c>
      <c r="AQ310" s="15" t="e">
        <f t="shared" si="315"/>
        <v>#N/A</v>
      </c>
      <c r="AR310" s="15" t="e">
        <f t="shared" si="316"/>
        <v>#N/A</v>
      </c>
      <c r="AS310" s="15"/>
      <c r="AT310" s="12" t="e">
        <f t="shared" si="287"/>
        <v>#VALUE!</v>
      </c>
      <c r="AU310" s="12" t="e">
        <f t="shared" si="317"/>
        <v>#N/A</v>
      </c>
      <c r="AV310" s="12" t="e">
        <f t="shared" si="318"/>
        <v>#N/A</v>
      </c>
      <c r="AW310" s="12" t="e">
        <f t="shared" si="319"/>
        <v>#N/A</v>
      </c>
      <c r="AX310" s="8"/>
      <c r="AY310" s="13" t="e">
        <f>INDEX(Klima!$B$1:$E$520,MATCH(Vandbalance!$F310,Klima!$B$1:$B$520,0),MATCH(Vandbalance!$AY$11,Klima!$B$1:$E$1,0))</f>
        <v>#N/A</v>
      </c>
      <c r="AZ310" s="13" t="e">
        <f t="shared" si="288"/>
        <v>#N/A</v>
      </c>
      <c r="BA310" s="13" t="e">
        <f t="shared" si="320"/>
        <v>#N/A</v>
      </c>
      <c r="BC310" s="16" t="e">
        <f>INDEX(Klima!$B$1:$E$520,MATCH(Vandbalance!$F310,Klima!$B$1:$B$520,0),MATCH($BC$11,Klima!$B$1:$E$1,0))</f>
        <v>#N/A</v>
      </c>
      <c r="BD310" s="16"/>
      <c r="BE310" s="16" t="e">
        <f t="shared" si="321"/>
        <v>#N/A</v>
      </c>
      <c r="BF310" s="16" t="e">
        <f t="shared" si="322"/>
        <v>#VALUE!</v>
      </c>
      <c r="BG310" s="16" t="e">
        <f t="shared" si="323"/>
        <v>#VALUE!</v>
      </c>
      <c r="BH310" s="16" t="e">
        <f t="shared" si="324"/>
        <v>#VALUE!</v>
      </c>
      <c r="BI310" s="2"/>
      <c r="BJ310" s="16" t="e">
        <f t="shared" si="325"/>
        <v>#N/A</v>
      </c>
      <c r="BK310" s="5" t="e">
        <f t="shared" si="326"/>
        <v>#N/A</v>
      </c>
      <c r="BL310" s="5" t="e">
        <f t="shared" si="327"/>
        <v>#N/A</v>
      </c>
      <c r="BM310" s="5" t="e">
        <f t="shared" si="328"/>
        <v>#N/A</v>
      </c>
      <c r="BN310" s="5" t="e">
        <f t="shared" si="329"/>
        <v>#N/A</v>
      </c>
      <c r="BO310" s="5" t="e">
        <f t="shared" si="330"/>
        <v>#N/A</v>
      </c>
      <c r="BP310" s="5" t="e">
        <f t="shared" si="331"/>
        <v>#N/A</v>
      </c>
      <c r="BQ310" s="5"/>
      <c r="BR310" s="16" t="e">
        <f t="shared" si="332"/>
        <v>#VALUE!</v>
      </c>
      <c r="BS310" s="5">
        <f t="shared" si="333"/>
        <v>0</v>
      </c>
      <c r="BT310" s="5"/>
      <c r="BU310" s="13" t="e">
        <f t="shared" si="334"/>
        <v>#VALUE!</v>
      </c>
      <c r="BV310" s="5">
        <f t="shared" si="335"/>
        <v>0</v>
      </c>
      <c r="BW310" s="5"/>
      <c r="BX310" s="13" t="e">
        <f t="shared" si="336"/>
        <v>#VALUE!</v>
      </c>
      <c r="BY310" s="5"/>
      <c r="BZ310" s="16" t="e">
        <f t="shared" si="337"/>
        <v>#VALUE!</v>
      </c>
      <c r="CA310" s="16"/>
      <c r="CB310" s="29">
        <f t="shared" si="338"/>
        <v>0</v>
      </c>
      <c r="CC310" s="28" t="e">
        <f t="shared" si="339"/>
        <v>#N/A</v>
      </c>
      <c r="CD310" s="28"/>
      <c r="CE310" s="16">
        <f t="shared" si="340"/>
        <v>0</v>
      </c>
      <c r="CF310" s="31" t="e">
        <f t="shared" si="341"/>
        <v>#N/A</v>
      </c>
      <c r="CG310" s="20"/>
      <c r="CH310" s="16" t="e">
        <f t="shared" si="342"/>
        <v>#N/A</v>
      </c>
      <c r="CI310" s="2">
        <f t="shared" si="343"/>
        <v>0</v>
      </c>
      <c r="CJ310" s="5"/>
      <c r="CK310" s="13" t="e">
        <f t="shared" si="344"/>
        <v>#N/A</v>
      </c>
      <c r="CL310" s="13"/>
      <c r="CM310" s="13" t="e">
        <f t="shared" si="345"/>
        <v>#N/A</v>
      </c>
      <c r="CN310" s="5" t="e">
        <f t="shared" si="346"/>
        <v>#N/A</v>
      </c>
      <c r="CO310" s="5" t="e">
        <f t="shared" si="347"/>
        <v>#N/A</v>
      </c>
      <c r="CP310" s="5"/>
      <c r="CQ310" s="13" t="e">
        <f t="shared" si="348"/>
        <v>#N/A</v>
      </c>
      <c r="CR310" s="5" t="e">
        <f t="shared" si="349"/>
        <v>#N/A</v>
      </c>
      <c r="CS310" s="5" t="e">
        <f t="shared" si="350"/>
        <v>#N/A</v>
      </c>
      <c r="CT310" s="5"/>
      <c r="CU310" t="e">
        <f>INDEX(Tilladeligt_underskud,MATCH('Afgrødemodel 1'!$AU$2,Konstanter!$A$75:$A$90,0),MATCH('Afgrødemodel 1'!M306,Konstanter!$B$73:$F$73,0))</f>
        <v>#N/A</v>
      </c>
      <c r="CV310" t="e">
        <f>INDEX(Utilladeligt_underskud,MATCH('Afgrødemodel 1'!$AU$2,Konstanter!$I$75:$I$90,0),MATCH('Afgrødemodel 1'!M306,Konstanter!$J$73:$N$73,0))</f>
        <v>#N/A</v>
      </c>
      <c r="CW310" t="e">
        <f t="shared" si="351"/>
        <v>#N/A</v>
      </c>
      <c r="CX310" t="e">
        <f t="shared" si="352"/>
        <v>#N/A</v>
      </c>
      <c r="CY310" s="8" t="e">
        <f t="shared" si="353"/>
        <v>#N/A</v>
      </c>
      <c r="CZ310" s="8" t="e">
        <f t="shared" si="354"/>
        <v>#VALUE!</v>
      </c>
      <c r="DA310" s="8" t="e">
        <f t="shared" si="355"/>
        <v>#VALUE!</v>
      </c>
    </row>
    <row r="311" spans="4:105" x14ac:dyDescent="0.2">
      <c r="D311" s="18">
        <f t="shared" si="356"/>
        <v>43488</v>
      </c>
      <c r="E311" s="18" t="str">
        <f>IF(G311=1,'Ark4'!$C$4,IF(G311=2,'Ark4'!$C$5,IF(G311=3,'Ark4'!$C$6,IF(G311=4,'Ark4'!$C$7,""))))</f>
        <v/>
      </c>
      <c r="F311" s="8">
        <f t="shared" si="289"/>
        <v>43488</v>
      </c>
      <c r="G311" s="2" t="str">
        <f>IF(AND($D311&gt;='Ark4'!$D$4,Vandbalance!$D311&lt;='Ark4'!$E$4),1,IF(AND(Vandbalance!$D311&gt;='Ark4'!$D$5,Vandbalance!$D311&lt;='Ark4'!$E$5),2,IF(AND(Vandbalance!$D311&gt;='Ark4'!$D$6,Vandbalance!$D311&lt;='Ark4'!$E$6),3,IF(AND(Vandbalance!$D311&gt;='Ark4'!$D$7,Vandbalance!$D311&lt;='Ark4'!$E$7),4,""))))</f>
        <v/>
      </c>
      <c r="H311" s="2" t="e">
        <f t="shared" si="286"/>
        <v>#VALUE!</v>
      </c>
      <c r="I311" s="2" t="str">
        <f>IF(G311=1,VLOOKUP($D311,'Afgrødemodel 1'!$AA$10:$AB$405,2,FALSE),IF(G311=2,VLOOKUP($D311,'Afgrødemodel 2'!$AA$10:$AB$405,2,FALSE),IF(G311=3,VLOOKUP($D311,'Afgrødemodel 3'!$AA$10:$AB$405,2,FALSE),IF(G311=4,VLOOKUP($D311,'Afgrødemodel 4'!$AA$10:$AB$405,2,FALSE),""))))</f>
        <v/>
      </c>
      <c r="J311" s="2">
        <f>IF(G311=1,VLOOKUP($D311,'Afgrødemodel 1'!$AH$10:$AJ$405,3,FALSE),IF(G311=2,VLOOKUP($D311,'Afgrødemodel 2'!$AH$10:$AJ$405,3,FALSE),IF(G311=3,VLOOKUP($D311,'Afgrødemodel 3'!$AH$10:$AJ$405,3,FALSE),IF(G311=4,VLOOKUP($D311,'Afgrødemodel 4'!$AH$10:$AJ$405,3,FALSE),0))))</f>
        <v>0</v>
      </c>
      <c r="K311" s="2">
        <f>IF(G311=1,VLOOKUP($D311,'Afgrødemodel 1'!$AQ$10:$AR$405,2,FALSE),IF(G311=2,VLOOKUP($D311,'Afgrødemodel 2'!$AQ$10:$AR$405,2,FALSE),IF(G311=3,VLOOKUP($D311,'Afgrødemodel 3'!$AQ$10:$AR$405,2,FALSE),IF(G311=4,VLOOKUP($D311,'Afgrødemodel 4'!$AQ$10:$AR$405,2,FALSE),0))))</f>
        <v>0</v>
      </c>
      <c r="L311">
        <f>IF('Afgrødemodel 1'!$BB$4=0,300,'Afgrødemodel 1'!$BB$4)</f>
        <v>300</v>
      </c>
      <c r="M311" t="str">
        <f>IF(G311=1,MIN('Afgrødemodel 1'!$AW$44,'Afgrødemodel 1'!$AW$48),IF(G311=2,MIN('Afgrødemodel 2'!$AW$44,'Afgrødemodel 2'!$AW$48),IF(G311=3,MIN('Afgrødemodel 3'!$AW$44,'Afgrødemodel 3'!$AW$48),IF(G311=4,MIN('Afgrødemodel 4'!$AW$44,'Afgrødemodel 4'!$AW$48),""))))</f>
        <v/>
      </c>
      <c r="N311" s="13" t="e">
        <f t="shared" si="290"/>
        <v>#N/A</v>
      </c>
      <c r="O311" s="5" t="e">
        <f t="shared" si="291"/>
        <v>#N/A</v>
      </c>
      <c r="P311" s="13" t="e">
        <f t="shared" si="292"/>
        <v>#N/A</v>
      </c>
      <c r="Q311" s="13" t="e">
        <f t="shared" si="293"/>
        <v>#N/A</v>
      </c>
      <c r="R311" s="20"/>
      <c r="S311" s="13" t="e">
        <f t="shared" si="294"/>
        <v>#N/A</v>
      </c>
      <c r="T311" s="13" t="e">
        <f t="shared" si="295"/>
        <v>#N/A</v>
      </c>
      <c r="U311" s="13" t="e">
        <f t="shared" si="296"/>
        <v>#N/A</v>
      </c>
      <c r="V311" s="5" t="e">
        <f t="shared" si="297"/>
        <v>#N/A</v>
      </c>
      <c r="W311" s="5"/>
      <c r="X311" s="10">
        <f t="shared" si="298"/>
        <v>10</v>
      </c>
      <c r="Y311" s="12" t="e">
        <f t="shared" si="299"/>
        <v>#N/A</v>
      </c>
      <c r="Z311" s="8" t="e">
        <f t="shared" si="300"/>
        <v>#N/A</v>
      </c>
      <c r="AA311" s="13" t="e">
        <f t="shared" si="301"/>
        <v>#N/A</v>
      </c>
      <c r="AB311" s="5" t="e">
        <f t="shared" si="302"/>
        <v>#N/A</v>
      </c>
      <c r="AC311" s="5"/>
      <c r="AD311" s="16" t="e">
        <f t="shared" si="303"/>
        <v>#VALUE!</v>
      </c>
      <c r="AE311" s="10" t="e">
        <f t="shared" si="304"/>
        <v>#VALUE!</v>
      </c>
      <c r="AF311" t="e">
        <f t="shared" si="305"/>
        <v>#VALUE!</v>
      </c>
      <c r="AG311" s="13" t="e">
        <f t="shared" si="306"/>
        <v>#VALUE!</v>
      </c>
      <c r="AH311" s="13"/>
      <c r="AI311" s="14">
        <f t="shared" si="307"/>
        <v>10</v>
      </c>
      <c r="AJ311" s="4">
        <f t="shared" si="308"/>
        <v>10</v>
      </c>
      <c r="AK311" s="4">
        <f t="shared" si="309"/>
        <v>10</v>
      </c>
      <c r="AL311" s="15" t="e">
        <f t="shared" si="310"/>
        <v>#N/A</v>
      </c>
      <c r="AM311" s="7" t="e">
        <f t="shared" si="311"/>
        <v>#N/A</v>
      </c>
      <c r="AN311" s="7" t="e">
        <f t="shared" si="312"/>
        <v>#VALUE!</v>
      </c>
      <c r="AO311" s="15" t="e">
        <f t="shared" si="313"/>
        <v>#N/A</v>
      </c>
      <c r="AP311" s="17" t="e">
        <f t="shared" si="314"/>
        <v>#N/A</v>
      </c>
      <c r="AQ311" s="15" t="e">
        <f t="shared" si="315"/>
        <v>#N/A</v>
      </c>
      <c r="AR311" s="15" t="e">
        <f t="shared" si="316"/>
        <v>#N/A</v>
      </c>
      <c r="AS311" s="15"/>
      <c r="AT311" s="12" t="e">
        <f t="shared" si="287"/>
        <v>#VALUE!</v>
      </c>
      <c r="AU311" s="12" t="e">
        <f t="shared" si="317"/>
        <v>#N/A</v>
      </c>
      <c r="AV311" s="12" t="e">
        <f t="shared" si="318"/>
        <v>#N/A</v>
      </c>
      <c r="AW311" s="12" t="e">
        <f t="shared" si="319"/>
        <v>#N/A</v>
      </c>
      <c r="AX311" s="8"/>
      <c r="AY311" s="13" t="e">
        <f>INDEX(Klima!$B$1:$E$520,MATCH(Vandbalance!$F311,Klima!$B$1:$B$520,0),MATCH(Vandbalance!$AY$11,Klima!$B$1:$E$1,0))</f>
        <v>#N/A</v>
      </c>
      <c r="AZ311" s="13" t="e">
        <f t="shared" si="288"/>
        <v>#N/A</v>
      </c>
      <c r="BA311" s="13" t="e">
        <f t="shared" si="320"/>
        <v>#N/A</v>
      </c>
      <c r="BC311" s="16" t="e">
        <f>INDEX(Klima!$B$1:$E$520,MATCH(Vandbalance!$F311,Klima!$B$1:$B$520,0),MATCH($BC$11,Klima!$B$1:$E$1,0))</f>
        <v>#N/A</v>
      </c>
      <c r="BD311" s="16"/>
      <c r="BE311" s="16" t="e">
        <f t="shared" si="321"/>
        <v>#N/A</v>
      </c>
      <c r="BF311" s="16" t="e">
        <f t="shared" si="322"/>
        <v>#VALUE!</v>
      </c>
      <c r="BG311" s="16" t="e">
        <f t="shared" si="323"/>
        <v>#VALUE!</v>
      </c>
      <c r="BH311" s="16" t="e">
        <f t="shared" si="324"/>
        <v>#VALUE!</v>
      </c>
      <c r="BI311" s="2"/>
      <c r="BJ311" s="16" t="e">
        <f t="shared" si="325"/>
        <v>#N/A</v>
      </c>
      <c r="BK311" s="5" t="e">
        <f t="shared" si="326"/>
        <v>#N/A</v>
      </c>
      <c r="BL311" s="5" t="e">
        <f t="shared" si="327"/>
        <v>#N/A</v>
      </c>
      <c r="BM311" s="5" t="e">
        <f t="shared" si="328"/>
        <v>#N/A</v>
      </c>
      <c r="BN311" s="5" t="e">
        <f t="shared" si="329"/>
        <v>#N/A</v>
      </c>
      <c r="BO311" s="5" t="e">
        <f t="shared" si="330"/>
        <v>#N/A</v>
      </c>
      <c r="BP311" s="5" t="e">
        <f t="shared" si="331"/>
        <v>#N/A</v>
      </c>
      <c r="BQ311" s="5"/>
      <c r="BR311" s="16" t="e">
        <f t="shared" si="332"/>
        <v>#VALUE!</v>
      </c>
      <c r="BS311" s="5">
        <f t="shared" si="333"/>
        <v>0</v>
      </c>
      <c r="BT311" s="5"/>
      <c r="BU311" s="13" t="e">
        <f t="shared" si="334"/>
        <v>#VALUE!</v>
      </c>
      <c r="BV311" s="5">
        <f t="shared" si="335"/>
        <v>0</v>
      </c>
      <c r="BW311" s="5"/>
      <c r="BX311" s="13" t="e">
        <f t="shared" si="336"/>
        <v>#VALUE!</v>
      </c>
      <c r="BY311" s="5"/>
      <c r="BZ311" s="16" t="e">
        <f t="shared" si="337"/>
        <v>#VALUE!</v>
      </c>
      <c r="CA311" s="16"/>
      <c r="CB311" s="29">
        <f t="shared" si="338"/>
        <v>0</v>
      </c>
      <c r="CC311" s="28" t="e">
        <f t="shared" si="339"/>
        <v>#N/A</v>
      </c>
      <c r="CD311" s="28"/>
      <c r="CE311" s="16">
        <f t="shared" si="340"/>
        <v>0</v>
      </c>
      <c r="CF311" s="31" t="e">
        <f t="shared" si="341"/>
        <v>#N/A</v>
      </c>
      <c r="CG311" s="20"/>
      <c r="CH311" s="16" t="e">
        <f t="shared" si="342"/>
        <v>#N/A</v>
      </c>
      <c r="CI311" s="2">
        <f t="shared" si="343"/>
        <v>0</v>
      </c>
      <c r="CJ311" s="5"/>
      <c r="CK311" s="13" t="e">
        <f t="shared" si="344"/>
        <v>#N/A</v>
      </c>
      <c r="CL311" s="13"/>
      <c r="CM311" s="13" t="e">
        <f t="shared" si="345"/>
        <v>#N/A</v>
      </c>
      <c r="CN311" s="5" t="e">
        <f t="shared" si="346"/>
        <v>#N/A</v>
      </c>
      <c r="CO311" s="5" t="e">
        <f t="shared" si="347"/>
        <v>#N/A</v>
      </c>
      <c r="CP311" s="5"/>
      <c r="CQ311" s="13" t="e">
        <f t="shared" si="348"/>
        <v>#N/A</v>
      </c>
      <c r="CR311" s="5" t="e">
        <f t="shared" si="349"/>
        <v>#N/A</v>
      </c>
      <c r="CS311" s="5" t="e">
        <f t="shared" si="350"/>
        <v>#N/A</v>
      </c>
      <c r="CT311" s="5"/>
      <c r="CU311" t="e">
        <f>INDEX(Tilladeligt_underskud,MATCH('Afgrødemodel 1'!$AU$2,Konstanter!$A$75:$A$90,0),MATCH('Afgrødemodel 1'!M307,Konstanter!$B$73:$F$73,0))</f>
        <v>#N/A</v>
      </c>
      <c r="CV311" t="e">
        <f>INDEX(Utilladeligt_underskud,MATCH('Afgrødemodel 1'!$AU$2,Konstanter!$I$75:$I$90,0),MATCH('Afgrødemodel 1'!M307,Konstanter!$J$73:$N$73,0))</f>
        <v>#N/A</v>
      </c>
      <c r="CW311" t="e">
        <f t="shared" si="351"/>
        <v>#N/A</v>
      </c>
      <c r="CX311" t="e">
        <f t="shared" si="352"/>
        <v>#N/A</v>
      </c>
      <c r="CY311" s="8" t="e">
        <f t="shared" si="353"/>
        <v>#N/A</v>
      </c>
      <c r="CZ311" s="8" t="e">
        <f t="shared" si="354"/>
        <v>#VALUE!</v>
      </c>
      <c r="DA311" s="8" t="e">
        <f t="shared" si="355"/>
        <v>#VALUE!</v>
      </c>
    </row>
    <row r="312" spans="4:105" x14ac:dyDescent="0.2">
      <c r="D312" s="18">
        <f t="shared" si="356"/>
        <v>43489</v>
      </c>
      <c r="E312" s="18" t="str">
        <f>IF(G312=1,'Ark4'!$C$4,IF(G312=2,'Ark4'!$C$5,IF(G312=3,'Ark4'!$C$6,IF(G312=4,'Ark4'!$C$7,""))))</f>
        <v/>
      </c>
      <c r="F312" s="8">
        <f t="shared" si="289"/>
        <v>43489</v>
      </c>
      <c r="G312" s="2" t="str">
        <f>IF(AND($D312&gt;='Ark4'!$D$4,Vandbalance!$D312&lt;='Ark4'!$E$4),1,IF(AND(Vandbalance!$D312&gt;='Ark4'!$D$5,Vandbalance!$D312&lt;='Ark4'!$E$5),2,IF(AND(Vandbalance!$D312&gt;='Ark4'!$D$6,Vandbalance!$D312&lt;='Ark4'!$E$6),3,IF(AND(Vandbalance!$D312&gt;='Ark4'!$D$7,Vandbalance!$D312&lt;='Ark4'!$E$7),4,""))))</f>
        <v/>
      </c>
      <c r="H312" s="2" t="e">
        <f t="shared" si="286"/>
        <v>#VALUE!</v>
      </c>
      <c r="I312" s="2" t="str">
        <f>IF(G312=1,VLOOKUP($D312,'Afgrødemodel 1'!$AA$10:$AB$405,2,FALSE),IF(G312=2,VLOOKUP($D312,'Afgrødemodel 2'!$AA$10:$AB$405,2,FALSE),IF(G312=3,VLOOKUP($D312,'Afgrødemodel 3'!$AA$10:$AB$405,2,FALSE),IF(G312=4,VLOOKUP($D312,'Afgrødemodel 4'!$AA$10:$AB$405,2,FALSE),""))))</f>
        <v/>
      </c>
      <c r="J312" s="2">
        <f>IF(G312=1,VLOOKUP($D312,'Afgrødemodel 1'!$AH$10:$AJ$405,3,FALSE),IF(G312=2,VLOOKUP($D312,'Afgrødemodel 2'!$AH$10:$AJ$405,3,FALSE),IF(G312=3,VLOOKUP($D312,'Afgrødemodel 3'!$AH$10:$AJ$405,3,FALSE),IF(G312=4,VLOOKUP($D312,'Afgrødemodel 4'!$AH$10:$AJ$405,3,FALSE),0))))</f>
        <v>0</v>
      </c>
      <c r="K312" s="2">
        <f>IF(G312=1,VLOOKUP($D312,'Afgrødemodel 1'!$AQ$10:$AR$405,2,FALSE),IF(G312=2,VLOOKUP($D312,'Afgrødemodel 2'!$AQ$10:$AR$405,2,FALSE),IF(G312=3,VLOOKUP($D312,'Afgrødemodel 3'!$AQ$10:$AR$405,2,FALSE),IF(G312=4,VLOOKUP($D312,'Afgrødemodel 4'!$AQ$10:$AR$405,2,FALSE),0))))</f>
        <v>0</v>
      </c>
      <c r="L312">
        <f>IF('Afgrødemodel 1'!$BB$4=0,300,'Afgrødemodel 1'!$BB$4)</f>
        <v>300</v>
      </c>
      <c r="M312" t="str">
        <f>IF(G312=1,MIN('Afgrødemodel 1'!$AW$44,'Afgrødemodel 1'!$AW$48),IF(G312=2,MIN('Afgrødemodel 2'!$AW$44,'Afgrødemodel 2'!$AW$48),IF(G312=3,MIN('Afgrødemodel 3'!$AW$44,'Afgrødemodel 3'!$AW$48),IF(G312=4,MIN('Afgrødemodel 4'!$AW$44,'Afgrødemodel 4'!$AW$48),""))))</f>
        <v/>
      </c>
      <c r="N312" s="13" t="e">
        <f t="shared" si="290"/>
        <v>#N/A</v>
      </c>
      <c r="O312" s="5" t="e">
        <f t="shared" si="291"/>
        <v>#N/A</v>
      </c>
      <c r="P312" s="13" t="e">
        <f t="shared" si="292"/>
        <v>#N/A</v>
      </c>
      <c r="Q312" s="13" t="e">
        <f t="shared" si="293"/>
        <v>#N/A</v>
      </c>
      <c r="R312" s="20"/>
      <c r="S312" s="13" t="e">
        <f t="shared" si="294"/>
        <v>#N/A</v>
      </c>
      <c r="T312" s="13" t="e">
        <f t="shared" si="295"/>
        <v>#N/A</v>
      </c>
      <c r="U312" s="13" t="e">
        <f t="shared" si="296"/>
        <v>#N/A</v>
      </c>
      <c r="V312" s="5" t="e">
        <f t="shared" si="297"/>
        <v>#N/A</v>
      </c>
      <c r="W312" s="5"/>
      <c r="X312" s="10">
        <f t="shared" si="298"/>
        <v>10</v>
      </c>
      <c r="Y312" s="12" t="e">
        <f t="shared" si="299"/>
        <v>#N/A</v>
      </c>
      <c r="Z312" s="8" t="e">
        <f t="shared" si="300"/>
        <v>#N/A</v>
      </c>
      <c r="AA312" s="13" t="e">
        <f t="shared" si="301"/>
        <v>#N/A</v>
      </c>
      <c r="AB312" s="5" t="e">
        <f t="shared" si="302"/>
        <v>#N/A</v>
      </c>
      <c r="AC312" s="5"/>
      <c r="AD312" s="16" t="e">
        <f t="shared" si="303"/>
        <v>#VALUE!</v>
      </c>
      <c r="AE312" s="10" t="e">
        <f t="shared" si="304"/>
        <v>#VALUE!</v>
      </c>
      <c r="AF312" t="e">
        <f t="shared" si="305"/>
        <v>#VALUE!</v>
      </c>
      <c r="AG312" s="13" t="e">
        <f t="shared" si="306"/>
        <v>#VALUE!</v>
      </c>
      <c r="AH312" s="13"/>
      <c r="AI312" s="14">
        <f t="shared" si="307"/>
        <v>10</v>
      </c>
      <c r="AJ312" s="4">
        <f t="shared" si="308"/>
        <v>10</v>
      </c>
      <c r="AK312" s="4">
        <f t="shared" si="309"/>
        <v>10</v>
      </c>
      <c r="AL312" s="15" t="e">
        <f t="shared" si="310"/>
        <v>#N/A</v>
      </c>
      <c r="AM312" s="7" t="e">
        <f t="shared" si="311"/>
        <v>#N/A</v>
      </c>
      <c r="AN312" s="7" t="e">
        <f t="shared" si="312"/>
        <v>#VALUE!</v>
      </c>
      <c r="AO312" s="15" t="e">
        <f t="shared" si="313"/>
        <v>#N/A</v>
      </c>
      <c r="AP312" s="17" t="e">
        <f t="shared" si="314"/>
        <v>#N/A</v>
      </c>
      <c r="AQ312" s="15" t="e">
        <f t="shared" si="315"/>
        <v>#N/A</v>
      </c>
      <c r="AR312" s="15" t="e">
        <f t="shared" si="316"/>
        <v>#N/A</v>
      </c>
      <c r="AS312" s="15"/>
      <c r="AT312" s="12" t="e">
        <f t="shared" si="287"/>
        <v>#VALUE!</v>
      </c>
      <c r="AU312" s="12" t="e">
        <f t="shared" si="317"/>
        <v>#N/A</v>
      </c>
      <c r="AV312" s="12" t="e">
        <f t="shared" si="318"/>
        <v>#N/A</v>
      </c>
      <c r="AW312" s="12" t="e">
        <f t="shared" si="319"/>
        <v>#N/A</v>
      </c>
      <c r="AX312" s="8"/>
      <c r="AY312" s="13" t="e">
        <f>INDEX(Klima!$B$1:$E$520,MATCH(Vandbalance!$F312,Klima!$B$1:$B$520,0),MATCH(Vandbalance!$AY$11,Klima!$B$1:$E$1,0))</f>
        <v>#N/A</v>
      </c>
      <c r="AZ312" s="13" t="e">
        <f t="shared" si="288"/>
        <v>#N/A</v>
      </c>
      <c r="BA312" s="13" t="e">
        <f t="shared" si="320"/>
        <v>#N/A</v>
      </c>
      <c r="BC312" s="16" t="e">
        <f>INDEX(Klima!$B$1:$E$520,MATCH(Vandbalance!$F312,Klima!$B$1:$B$520,0),MATCH($BC$11,Klima!$B$1:$E$1,0))</f>
        <v>#N/A</v>
      </c>
      <c r="BD312" s="16"/>
      <c r="BE312" s="16" t="e">
        <f t="shared" si="321"/>
        <v>#N/A</v>
      </c>
      <c r="BF312" s="16" t="e">
        <f t="shared" si="322"/>
        <v>#VALUE!</v>
      </c>
      <c r="BG312" s="16" t="e">
        <f t="shared" si="323"/>
        <v>#VALUE!</v>
      </c>
      <c r="BH312" s="16" t="e">
        <f t="shared" si="324"/>
        <v>#VALUE!</v>
      </c>
      <c r="BI312" s="2"/>
      <c r="BJ312" s="16" t="e">
        <f t="shared" si="325"/>
        <v>#N/A</v>
      </c>
      <c r="BK312" s="5" t="e">
        <f t="shared" si="326"/>
        <v>#N/A</v>
      </c>
      <c r="BL312" s="5" t="e">
        <f t="shared" si="327"/>
        <v>#N/A</v>
      </c>
      <c r="BM312" s="5" t="e">
        <f t="shared" si="328"/>
        <v>#N/A</v>
      </c>
      <c r="BN312" s="5" t="e">
        <f t="shared" si="329"/>
        <v>#N/A</v>
      </c>
      <c r="BO312" s="5" t="e">
        <f t="shared" si="330"/>
        <v>#N/A</v>
      </c>
      <c r="BP312" s="5" t="e">
        <f t="shared" si="331"/>
        <v>#N/A</v>
      </c>
      <c r="BQ312" s="5"/>
      <c r="BR312" s="16" t="e">
        <f t="shared" si="332"/>
        <v>#VALUE!</v>
      </c>
      <c r="BS312" s="5">
        <f t="shared" si="333"/>
        <v>0</v>
      </c>
      <c r="BT312" s="5"/>
      <c r="BU312" s="13" t="e">
        <f t="shared" si="334"/>
        <v>#VALUE!</v>
      </c>
      <c r="BV312" s="5">
        <f t="shared" si="335"/>
        <v>0</v>
      </c>
      <c r="BW312" s="5"/>
      <c r="BX312" s="13" t="e">
        <f t="shared" si="336"/>
        <v>#VALUE!</v>
      </c>
      <c r="BY312" s="5"/>
      <c r="BZ312" s="16" t="e">
        <f t="shared" si="337"/>
        <v>#VALUE!</v>
      </c>
      <c r="CA312" s="16"/>
      <c r="CB312" s="29">
        <f t="shared" si="338"/>
        <v>0</v>
      </c>
      <c r="CC312" s="28" t="e">
        <f t="shared" si="339"/>
        <v>#N/A</v>
      </c>
      <c r="CD312" s="28"/>
      <c r="CE312" s="16">
        <f t="shared" si="340"/>
        <v>0</v>
      </c>
      <c r="CF312" s="31" t="e">
        <f t="shared" si="341"/>
        <v>#N/A</v>
      </c>
      <c r="CG312" s="20"/>
      <c r="CH312" s="16" t="e">
        <f t="shared" si="342"/>
        <v>#N/A</v>
      </c>
      <c r="CI312" s="2">
        <f t="shared" si="343"/>
        <v>0</v>
      </c>
      <c r="CJ312" s="5"/>
      <c r="CK312" s="13" t="e">
        <f t="shared" si="344"/>
        <v>#N/A</v>
      </c>
      <c r="CL312" s="13"/>
      <c r="CM312" s="13" t="e">
        <f t="shared" si="345"/>
        <v>#N/A</v>
      </c>
      <c r="CN312" s="5" t="e">
        <f t="shared" si="346"/>
        <v>#N/A</v>
      </c>
      <c r="CO312" s="5" t="e">
        <f t="shared" si="347"/>
        <v>#N/A</v>
      </c>
      <c r="CP312" s="5"/>
      <c r="CQ312" s="13" t="e">
        <f t="shared" si="348"/>
        <v>#N/A</v>
      </c>
      <c r="CR312" s="5" t="e">
        <f t="shared" si="349"/>
        <v>#N/A</v>
      </c>
      <c r="CS312" s="5" t="e">
        <f t="shared" si="350"/>
        <v>#N/A</v>
      </c>
      <c r="CT312" s="5"/>
      <c r="CU312" t="e">
        <f>INDEX(Tilladeligt_underskud,MATCH('Afgrødemodel 1'!$AU$2,Konstanter!$A$75:$A$90,0),MATCH('Afgrødemodel 1'!M308,Konstanter!$B$73:$F$73,0))</f>
        <v>#N/A</v>
      </c>
      <c r="CV312" t="e">
        <f>INDEX(Utilladeligt_underskud,MATCH('Afgrødemodel 1'!$AU$2,Konstanter!$I$75:$I$90,0),MATCH('Afgrødemodel 1'!M308,Konstanter!$J$73:$N$73,0))</f>
        <v>#N/A</v>
      </c>
      <c r="CW312" t="e">
        <f t="shared" si="351"/>
        <v>#N/A</v>
      </c>
      <c r="CX312" t="e">
        <f t="shared" si="352"/>
        <v>#N/A</v>
      </c>
      <c r="CY312" s="8" t="e">
        <f t="shared" si="353"/>
        <v>#N/A</v>
      </c>
      <c r="CZ312" s="8" t="e">
        <f t="shared" si="354"/>
        <v>#VALUE!</v>
      </c>
      <c r="DA312" s="8" t="e">
        <f t="shared" si="355"/>
        <v>#VALUE!</v>
      </c>
    </row>
    <row r="313" spans="4:105" x14ac:dyDescent="0.2">
      <c r="D313" s="18">
        <f t="shared" si="356"/>
        <v>43490</v>
      </c>
      <c r="E313" s="18" t="str">
        <f>IF(G313=1,'Ark4'!$C$4,IF(G313=2,'Ark4'!$C$5,IF(G313=3,'Ark4'!$C$6,IF(G313=4,'Ark4'!$C$7,""))))</f>
        <v/>
      </c>
      <c r="F313" s="8">
        <f t="shared" si="289"/>
        <v>43490</v>
      </c>
      <c r="G313" s="2" t="str">
        <f>IF(AND($D313&gt;='Ark4'!$D$4,Vandbalance!$D313&lt;='Ark4'!$E$4),1,IF(AND(Vandbalance!$D313&gt;='Ark4'!$D$5,Vandbalance!$D313&lt;='Ark4'!$E$5),2,IF(AND(Vandbalance!$D313&gt;='Ark4'!$D$6,Vandbalance!$D313&lt;='Ark4'!$E$6),3,IF(AND(Vandbalance!$D313&gt;='Ark4'!$D$7,Vandbalance!$D313&lt;='Ark4'!$E$7),4,""))))</f>
        <v/>
      </c>
      <c r="H313" s="2" t="e">
        <f t="shared" si="286"/>
        <v>#VALUE!</v>
      </c>
      <c r="I313" s="2" t="str">
        <f>IF(G313=1,VLOOKUP($D313,'Afgrødemodel 1'!$AA$10:$AB$405,2,FALSE),IF(G313=2,VLOOKUP($D313,'Afgrødemodel 2'!$AA$10:$AB$405,2,FALSE),IF(G313=3,VLOOKUP($D313,'Afgrødemodel 3'!$AA$10:$AB$405,2,FALSE),IF(G313=4,VLOOKUP($D313,'Afgrødemodel 4'!$AA$10:$AB$405,2,FALSE),""))))</f>
        <v/>
      </c>
      <c r="J313" s="2">
        <f>IF(G313=1,VLOOKUP($D313,'Afgrødemodel 1'!$AH$10:$AJ$405,3,FALSE),IF(G313=2,VLOOKUP($D313,'Afgrødemodel 2'!$AH$10:$AJ$405,3,FALSE),IF(G313=3,VLOOKUP($D313,'Afgrødemodel 3'!$AH$10:$AJ$405,3,FALSE),IF(G313=4,VLOOKUP($D313,'Afgrødemodel 4'!$AH$10:$AJ$405,3,FALSE),0))))</f>
        <v>0</v>
      </c>
      <c r="K313" s="2">
        <f>IF(G313=1,VLOOKUP($D313,'Afgrødemodel 1'!$AQ$10:$AR$405,2,FALSE),IF(G313=2,VLOOKUP($D313,'Afgrødemodel 2'!$AQ$10:$AR$405,2,FALSE),IF(G313=3,VLOOKUP($D313,'Afgrødemodel 3'!$AQ$10:$AR$405,2,FALSE),IF(G313=4,VLOOKUP($D313,'Afgrødemodel 4'!$AQ$10:$AR$405,2,FALSE),0))))</f>
        <v>0</v>
      </c>
      <c r="L313">
        <f>IF('Afgrødemodel 1'!$BB$4=0,300,'Afgrødemodel 1'!$BB$4)</f>
        <v>300</v>
      </c>
      <c r="M313" t="str">
        <f>IF(G313=1,MIN('Afgrødemodel 1'!$AW$44,'Afgrødemodel 1'!$AW$48),IF(G313=2,MIN('Afgrødemodel 2'!$AW$44,'Afgrødemodel 2'!$AW$48),IF(G313=3,MIN('Afgrødemodel 3'!$AW$44,'Afgrødemodel 3'!$AW$48),IF(G313=4,MIN('Afgrødemodel 4'!$AW$44,'Afgrødemodel 4'!$AW$48),""))))</f>
        <v/>
      </c>
      <c r="N313" s="13" t="e">
        <f t="shared" si="290"/>
        <v>#N/A</v>
      </c>
      <c r="O313" s="5" t="e">
        <f t="shared" si="291"/>
        <v>#N/A</v>
      </c>
      <c r="P313" s="13" t="e">
        <f t="shared" si="292"/>
        <v>#N/A</v>
      </c>
      <c r="Q313" s="13" t="e">
        <f t="shared" si="293"/>
        <v>#N/A</v>
      </c>
      <c r="R313" s="20"/>
      <c r="S313" s="13" t="e">
        <f t="shared" si="294"/>
        <v>#N/A</v>
      </c>
      <c r="T313" s="13" t="e">
        <f t="shared" si="295"/>
        <v>#N/A</v>
      </c>
      <c r="U313" s="13" t="e">
        <f t="shared" si="296"/>
        <v>#N/A</v>
      </c>
      <c r="V313" s="5" t="e">
        <f t="shared" si="297"/>
        <v>#N/A</v>
      </c>
      <c r="W313" s="5"/>
      <c r="X313" s="10">
        <f t="shared" si="298"/>
        <v>10</v>
      </c>
      <c r="Y313" s="12" t="e">
        <f t="shared" si="299"/>
        <v>#N/A</v>
      </c>
      <c r="Z313" s="8" t="e">
        <f t="shared" si="300"/>
        <v>#N/A</v>
      </c>
      <c r="AA313" s="13" t="e">
        <f t="shared" si="301"/>
        <v>#N/A</v>
      </c>
      <c r="AB313" s="5" t="e">
        <f t="shared" si="302"/>
        <v>#N/A</v>
      </c>
      <c r="AC313" s="5"/>
      <c r="AD313" s="16" t="e">
        <f t="shared" si="303"/>
        <v>#VALUE!</v>
      </c>
      <c r="AE313" s="10" t="e">
        <f t="shared" si="304"/>
        <v>#VALUE!</v>
      </c>
      <c r="AF313" t="e">
        <f t="shared" si="305"/>
        <v>#VALUE!</v>
      </c>
      <c r="AG313" s="13" t="e">
        <f t="shared" si="306"/>
        <v>#VALUE!</v>
      </c>
      <c r="AH313" s="13"/>
      <c r="AI313" s="14">
        <f t="shared" si="307"/>
        <v>10</v>
      </c>
      <c r="AJ313" s="4">
        <f t="shared" si="308"/>
        <v>10</v>
      </c>
      <c r="AK313" s="4">
        <f t="shared" si="309"/>
        <v>10</v>
      </c>
      <c r="AL313" s="15" t="e">
        <f t="shared" si="310"/>
        <v>#N/A</v>
      </c>
      <c r="AM313" s="7" t="e">
        <f t="shared" si="311"/>
        <v>#N/A</v>
      </c>
      <c r="AN313" s="7" t="e">
        <f t="shared" si="312"/>
        <v>#VALUE!</v>
      </c>
      <c r="AO313" s="15" t="e">
        <f t="shared" si="313"/>
        <v>#N/A</v>
      </c>
      <c r="AP313" s="17" t="e">
        <f t="shared" si="314"/>
        <v>#N/A</v>
      </c>
      <c r="AQ313" s="15" t="e">
        <f t="shared" si="315"/>
        <v>#N/A</v>
      </c>
      <c r="AR313" s="15" t="e">
        <f t="shared" si="316"/>
        <v>#N/A</v>
      </c>
      <c r="AS313" s="15"/>
      <c r="AT313" s="12" t="e">
        <f t="shared" si="287"/>
        <v>#VALUE!</v>
      </c>
      <c r="AU313" s="12" t="e">
        <f t="shared" si="317"/>
        <v>#N/A</v>
      </c>
      <c r="AV313" s="12" t="e">
        <f t="shared" si="318"/>
        <v>#N/A</v>
      </c>
      <c r="AW313" s="12" t="e">
        <f t="shared" si="319"/>
        <v>#N/A</v>
      </c>
      <c r="AX313" s="8"/>
      <c r="AY313" s="13" t="e">
        <f>INDEX(Klima!$B$1:$E$520,MATCH(Vandbalance!$F313,Klima!$B$1:$B$520,0),MATCH(Vandbalance!$AY$11,Klima!$B$1:$E$1,0))</f>
        <v>#N/A</v>
      </c>
      <c r="AZ313" s="13" t="e">
        <f t="shared" si="288"/>
        <v>#N/A</v>
      </c>
      <c r="BA313" s="13" t="e">
        <f t="shared" si="320"/>
        <v>#N/A</v>
      </c>
      <c r="BC313" s="16" t="e">
        <f>INDEX(Klima!$B$1:$E$520,MATCH(Vandbalance!$F313,Klima!$B$1:$B$520,0),MATCH($BC$11,Klima!$B$1:$E$1,0))</f>
        <v>#N/A</v>
      </c>
      <c r="BD313" s="16"/>
      <c r="BE313" s="16" t="e">
        <f t="shared" si="321"/>
        <v>#N/A</v>
      </c>
      <c r="BF313" s="16" t="e">
        <f t="shared" si="322"/>
        <v>#VALUE!</v>
      </c>
      <c r="BG313" s="16" t="e">
        <f t="shared" si="323"/>
        <v>#VALUE!</v>
      </c>
      <c r="BH313" s="16" t="e">
        <f t="shared" si="324"/>
        <v>#VALUE!</v>
      </c>
      <c r="BI313" s="2"/>
      <c r="BJ313" s="16" t="e">
        <f t="shared" si="325"/>
        <v>#N/A</v>
      </c>
      <c r="BK313" s="5" t="e">
        <f t="shared" si="326"/>
        <v>#N/A</v>
      </c>
      <c r="BL313" s="5" t="e">
        <f t="shared" si="327"/>
        <v>#N/A</v>
      </c>
      <c r="BM313" s="5" t="e">
        <f t="shared" si="328"/>
        <v>#N/A</v>
      </c>
      <c r="BN313" s="5" t="e">
        <f t="shared" si="329"/>
        <v>#N/A</v>
      </c>
      <c r="BO313" s="5" t="e">
        <f t="shared" si="330"/>
        <v>#N/A</v>
      </c>
      <c r="BP313" s="5" t="e">
        <f t="shared" si="331"/>
        <v>#N/A</v>
      </c>
      <c r="BQ313" s="5"/>
      <c r="BR313" s="16" t="e">
        <f t="shared" si="332"/>
        <v>#VALUE!</v>
      </c>
      <c r="BS313" s="5">
        <f t="shared" si="333"/>
        <v>0</v>
      </c>
      <c r="BT313" s="5"/>
      <c r="BU313" s="13" t="e">
        <f t="shared" si="334"/>
        <v>#VALUE!</v>
      </c>
      <c r="BV313" s="5">
        <f t="shared" si="335"/>
        <v>0</v>
      </c>
      <c r="BW313" s="5"/>
      <c r="BX313" s="13" t="e">
        <f t="shared" si="336"/>
        <v>#VALUE!</v>
      </c>
      <c r="BY313" s="5"/>
      <c r="BZ313" s="16" t="e">
        <f t="shared" si="337"/>
        <v>#VALUE!</v>
      </c>
      <c r="CA313" s="16"/>
      <c r="CB313" s="29">
        <f t="shared" si="338"/>
        <v>0</v>
      </c>
      <c r="CC313" s="28" t="e">
        <f t="shared" si="339"/>
        <v>#N/A</v>
      </c>
      <c r="CD313" s="28"/>
      <c r="CE313" s="16">
        <f t="shared" si="340"/>
        <v>0</v>
      </c>
      <c r="CF313" s="31" t="e">
        <f t="shared" si="341"/>
        <v>#N/A</v>
      </c>
      <c r="CG313" s="20"/>
      <c r="CH313" s="16" t="e">
        <f t="shared" si="342"/>
        <v>#N/A</v>
      </c>
      <c r="CI313" s="2">
        <f t="shared" si="343"/>
        <v>0</v>
      </c>
      <c r="CJ313" s="5"/>
      <c r="CK313" s="13" t="e">
        <f t="shared" si="344"/>
        <v>#N/A</v>
      </c>
      <c r="CL313" s="13"/>
      <c r="CM313" s="13" t="e">
        <f t="shared" si="345"/>
        <v>#N/A</v>
      </c>
      <c r="CN313" s="5" t="e">
        <f t="shared" si="346"/>
        <v>#N/A</v>
      </c>
      <c r="CO313" s="5" t="e">
        <f t="shared" si="347"/>
        <v>#N/A</v>
      </c>
      <c r="CP313" s="5"/>
      <c r="CQ313" s="13" t="e">
        <f t="shared" si="348"/>
        <v>#N/A</v>
      </c>
      <c r="CR313" s="5" t="e">
        <f t="shared" si="349"/>
        <v>#N/A</v>
      </c>
      <c r="CS313" s="5" t="e">
        <f t="shared" si="350"/>
        <v>#N/A</v>
      </c>
      <c r="CT313" s="5"/>
      <c r="CU313" t="e">
        <f>INDEX(Tilladeligt_underskud,MATCH('Afgrødemodel 1'!$AU$2,Konstanter!$A$75:$A$90,0),MATCH('Afgrødemodel 1'!M309,Konstanter!$B$73:$F$73,0))</f>
        <v>#N/A</v>
      </c>
      <c r="CV313" t="e">
        <f>INDEX(Utilladeligt_underskud,MATCH('Afgrødemodel 1'!$AU$2,Konstanter!$I$75:$I$90,0),MATCH('Afgrødemodel 1'!M309,Konstanter!$J$73:$N$73,0))</f>
        <v>#N/A</v>
      </c>
      <c r="CW313" t="e">
        <f t="shared" si="351"/>
        <v>#N/A</v>
      </c>
      <c r="CX313" t="e">
        <f t="shared" si="352"/>
        <v>#N/A</v>
      </c>
      <c r="CY313" s="8" t="e">
        <f t="shared" si="353"/>
        <v>#N/A</v>
      </c>
      <c r="CZ313" s="8" t="e">
        <f t="shared" si="354"/>
        <v>#VALUE!</v>
      </c>
      <c r="DA313" s="8" t="e">
        <f t="shared" si="355"/>
        <v>#VALUE!</v>
      </c>
    </row>
    <row r="314" spans="4:105" x14ac:dyDescent="0.2">
      <c r="D314" s="18">
        <f t="shared" si="356"/>
        <v>43491</v>
      </c>
      <c r="E314" s="18" t="str">
        <f>IF(G314=1,'Ark4'!$C$4,IF(G314=2,'Ark4'!$C$5,IF(G314=3,'Ark4'!$C$6,IF(G314=4,'Ark4'!$C$7,""))))</f>
        <v/>
      </c>
      <c r="F314" s="8">
        <f t="shared" si="289"/>
        <v>43491</v>
      </c>
      <c r="G314" s="2" t="str">
        <f>IF(AND($D314&gt;='Ark4'!$D$4,Vandbalance!$D314&lt;='Ark4'!$E$4),1,IF(AND(Vandbalance!$D314&gt;='Ark4'!$D$5,Vandbalance!$D314&lt;='Ark4'!$E$5),2,IF(AND(Vandbalance!$D314&gt;='Ark4'!$D$6,Vandbalance!$D314&lt;='Ark4'!$E$6),3,IF(AND(Vandbalance!$D314&gt;='Ark4'!$D$7,Vandbalance!$D314&lt;='Ark4'!$E$7),4,""))))</f>
        <v/>
      </c>
      <c r="H314" s="2" t="e">
        <f t="shared" si="286"/>
        <v>#VALUE!</v>
      </c>
      <c r="I314" s="2" t="str">
        <f>IF(G314=1,VLOOKUP($D314,'Afgrødemodel 1'!$AA$10:$AB$405,2,FALSE),IF(G314=2,VLOOKUP($D314,'Afgrødemodel 2'!$AA$10:$AB$405,2,FALSE),IF(G314=3,VLOOKUP($D314,'Afgrødemodel 3'!$AA$10:$AB$405,2,FALSE),IF(G314=4,VLOOKUP($D314,'Afgrødemodel 4'!$AA$10:$AB$405,2,FALSE),""))))</f>
        <v/>
      </c>
      <c r="J314" s="2">
        <f>IF(G314=1,VLOOKUP($D314,'Afgrødemodel 1'!$AH$10:$AJ$405,3,FALSE),IF(G314=2,VLOOKUP($D314,'Afgrødemodel 2'!$AH$10:$AJ$405,3,FALSE),IF(G314=3,VLOOKUP($D314,'Afgrødemodel 3'!$AH$10:$AJ$405,3,FALSE),IF(G314=4,VLOOKUP($D314,'Afgrødemodel 4'!$AH$10:$AJ$405,3,FALSE),0))))</f>
        <v>0</v>
      </c>
      <c r="K314" s="2">
        <f>IF(G314=1,VLOOKUP($D314,'Afgrødemodel 1'!$AQ$10:$AR$405,2,FALSE),IF(G314=2,VLOOKUP($D314,'Afgrødemodel 2'!$AQ$10:$AR$405,2,FALSE),IF(G314=3,VLOOKUP($D314,'Afgrødemodel 3'!$AQ$10:$AR$405,2,FALSE),IF(G314=4,VLOOKUP($D314,'Afgrødemodel 4'!$AQ$10:$AR$405,2,FALSE),0))))</f>
        <v>0</v>
      </c>
      <c r="L314">
        <f>IF('Afgrødemodel 1'!$BB$4=0,300,'Afgrødemodel 1'!$BB$4)</f>
        <v>300</v>
      </c>
      <c r="M314" t="str">
        <f>IF(G314=1,MIN('Afgrødemodel 1'!$AW$44,'Afgrødemodel 1'!$AW$48),IF(G314=2,MIN('Afgrødemodel 2'!$AW$44,'Afgrødemodel 2'!$AW$48),IF(G314=3,MIN('Afgrødemodel 3'!$AW$44,'Afgrødemodel 3'!$AW$48),IF(G314=4,MIN('Afgrødemodel 4'!$AW$44,'Afgrødemodel 4'!$AW$48),""))))</f>
        <v/>
      </c>
      <c r="N314" s="13" t="e">
        <f t="shared" si="290"/>
        <v>#N/A</v>
      </c>
      <c r="O314" s="5" t="e">
        <f t="shared" si="291"/>
        <v>#N/A</v>
      </c>
      <c r="P314" s="13" t="e">
        <f t="shared" si="292"/>
        <v>#N/A</v>
      </c>
      <c r="Q314" s="13" t="e">
        <f t="shared" si="293"/>
        <v>#N/A</v>
      </c>
      <c r="R314" s="20"/>
      <c r="S314" s="13" t="e">
        <f t="shared" si="294"/>
        <v>#N/A</v>
      </c>
      <c r="T314" s="13" t="e">
        <f t="shared" si="295"/>
        <v>#N/A</v>
      </c>
      <c r="U314" s="13" t="e">
        <f t="shared" si="296"/>
        <v>#N/A</v>
      </c>
      <c r="V314" s="5" t="e">
        <f t="shared" si="297"/>
        <v>#N/A</v>
      </c>
      <c r="W314" s="5"/>
      <c r="X314" s="10">
        <f t="shared" si="298"/>
        <v>10</v>
      </c>
      <c r="Y314" s="12" t="e">
        <f t="shared" si="299"/>
        <v>#N/A</v>
      </c>
      <c r="Z314" s="8" t="e">
        <f t="shared" si="300"/>
        <v>#N/A</v>
      </c>
      <c r="AA314" s="13" t="e">
        <f t="shared" si="301"/>
        <v>#N/A</v>
      </c>
      <c r="AB314" s="5" t="e">
        <f t="shared" si="302"/>
        <v>#N/A</v>
      </c>
      <c r="AC314" s="5"/>
      <c r="AD314" s="16" t="e">
        <f t="shared" si="303"/>
        <v>#VALUE!</v>
      </c>
      <c r="AE314" s="10" t="e">
        <f t="shared" si="304"/>
        <v>#VALUE!</v>
      </c>
      <c r="AF314" t="e">
        <f t="shared" si="305"/>
        <v>#VALUE!</v>
      </c>
      <c r="AG314" s="13" t="e">
        <f t="shared" si="306"/>
        <v>#VALUE!</v>
      </c>
      <c r="AH314" s="13"/>
      <c r="AI314" s="14">
        <f t="shared" si="307"/>
        <v>10</v>
      </c>
      <c r="AJ314" s="4">
        <f t="shared" si="308"/>
        <v>10</v>
      </c>
      <c r="AK314" s="4">
        <f t="shared" si="309"/>
        <v>10</v>
      </c>
      <c r="AL314" s="15" t="e">
        <f t="shared" si="310"/>
        <v>#N/A</v>
      </c>
      <c r="AM314" s="7" t="e">
        <f t="shared" si="311"/>
        <v>#N/A</v>
      </c>
      <c r="AN314" s="7" t="e">
        <f t="shared" si="312"/>
        <v>#VALUE!</v>
      </c>
      <c r="AO314" s="15" t="e">
        <f t="shared" si="313"/>
        <v>#N/A</v>
      </c>
      <c r="AP314" s="17" t="e">
        <f t="shared" si="314"/>
        <v>#N/A</v>
      </c>
      <c r="AQ314" s="15" t="e">
        <f t="shared" si="315"/>
        <v>#N/A</v>
      </c>
      <c r="AR314" s="15" t="e">
        <f t="shared" si="316"/>
        <v>#N/A</v>
      </c>
      <c r="AS314" s="15"/>
      <c r="AT314" s="12" t="e">
        <f t="shared" si="287"/>
        <v>#VALUE!</v>
      </c>
      <c r="AU314" s="12" t="e">
        <f t="shared" si="317"/>
        <v>#N/A</v>
      </c>
      <c r="AV314" s="12" t="e">
        <f t="shared" si="318"/>
        <v>#N/A</v>
      </c>
      <c r="AW314" s="12" t="e">
        <f t="shared" si="319"/>
        <v>#N/A</v>
      </c>
      <c r="AX314" s="8"/>
      <c r="AY314" s="13" t="e">
        <f>INDEX(Klima!$B$1:$E$520,MATCH(Vandbalance!$F314,Klima!$B$1:$B$520,0),MATCH(Vandbalance!$AY$11,Klima!$B$1:$E$1,0))</f>
        <v>#N/A</v>
      </c>
      <c r="AZ314" s="13" t="e">
        <f t="shared" si="288"/>
        <v>#N/A</v>
      </c>
      <c r="BA314" s="13" t="e">
        <f t="shared" si="320"/>
        <v>#N/A</v>
      </c>
      <c r="BC314" s="16" t="e">
        <f>INDEX(Klima!$B$1:$E$520,MATCH(Vandbalance!$F314,Klima!$B$1:$B$520,0),MATCH($BC$11,Klima!$B$1:$E$1,0))</f>
        <v>#N/A</v>
      </c>
      <c r="BD314" s="16"/>
      <c r="BE314" s="16" t="e">
        <f t="shared" si="321"/>
        <v>#N/A</v>
      </c>
      <c r="BF314" s="16" t="e">
        <f t="shared" si="322"/>
        <v>#VALUE!</v>
      </c>
      <c r="BG314" s="16" t="e">
        <f t="shared" si="323"/>
        <v>#VALUE!</v>
      </c>
      <c r="BH314" s="16" t="e">
        <f t="shared" si="324"/>
        <v>#VALUE!</v>
      </c>
      <c r="BI314" s="2"/>
      <c r="BJ314" s="16" t="e">
        <f t="shared" si="325"/>
        <v>#N/A</v>
      </c>
      <c r="BK314" s="5" t="e">
        <f t="shared" si="326"/>
        <v>#N/A</v>
      </c>
      <c r="BL314" s="5" t="e">
        <f t="shared" si="327"/>
        <v>#N/A</v>
      </c>
      <c r="BM314" s="5" t="e">
        <f t="shared" si="328"/>
        <v>#N/A</v>
      </c>
      <c r="BN314" s="5" t="e">
        <f t="shared" si="329"/>
        <v>#N/A</v>
      </c>
      <c r="BO314" s="5" t="e">
        <f t="shared" si="330"/>
        <v>#N/A</v>
      </c>
      <c r="BP314" s="5" t="e">
        <f t="shared" si="331"/>
        <v>#N/A</v>
      </c>
      <c r="BQ314" s="5"/>
      <c r="BR314" s="16" t="e">
        <f t="shared" si="332"/>
        <v>#VALUE!</v>
      </c>
      <c r="BS314" s="5">
        <f t="shared" si="333"/>
        <v>0</v>
      </c>
      <c r="BT314" s="5"/>
      <c r="BU314" s="13" t="e">
        <f t="shared" si="334"/>
        <v>#VALUE!</v>
      </c>
      <c r="BV314" s="5">
        <f t="shared" si="335"/>
        <v>0</v>
      </c>
      <c r="BW314" s="5"/>
      <c r="BX314" s="13" t="e">
        <f t="shared" si="336"/>
        <v>#VALUE!</v>
      </c>
      <c r="BY314" s="5"/>
      <c r="BZ314" s="16" t="e">
        <f t="shared" si="337"/>
        <v>#VALUE!</v>
      </c>
      <c r="CA314" s="16"/>
      <c r="CB314" s="29">
        <f t="shared" si="338"/>
        <v>0</v>
      </c>
      <c r="CC314" s="28" t="e">
        <f t="shared" si="339"/>
        <v>#N/A</v>
      </c>
      <c r="CD314" s="28"/>
      <c r="CE314" s="16">
        <f t="shared" si="340"/>
        <v>0</v>
      </c>
      <c r="CF314" s="31" t="e">
        <f t="shared" si="341"/>
        <v>#N/A</v>
      </c>
      <c r="CG314" s="20"/>
      <c r="CH314" s="16" t="e">
        <f t="shared" si="342"/>
        <v>#N/A</v>
      </c>
      <c r="CI314" s="2">
        <f t="shared" si="343"/>
        <v>0</v>
      </c>
      <c r="CJ314" s="5"/>
      <c r="CK314" s="13" t="e">
        <f t="shared" si="344"/>
        <v>#N/A</v>
      </c>
      <c r="CL314" s="13"/>
      <c r="CM314" s="13" t="e">
        <f t="shared" si="345"/>
        <v>#N/A</v>
      </c>
      <c r="CN314" s="5" t="e">
        <f t="shared" si="346"/>
        <v>#N/A</v>
      </c>
      <c r="CO314" s="5" t="e">
        <f t="shared" si="347"/>
        <v>#N/A</v>
      </c>
      <c r="CP314" s="5"/>
      <c r="CQ314" s="13" t="e">
        <f t="shared" si="348"/>
        <v>#N/A</v>
      </c>
      <c r="CR314" s="5" t="e">
        <f t="shared" si="349"/>
        <v>#N/A</v>
      </c>
      <c r="CS314" s="5" t="e">
        <f t="shared" si="350"/>
        <v>#N/A</v>
      </c>
      <c r="CT314" s="5"/>
      <c r="CU314" t="e">
        <f>INDEX(Tilladeligt_underskud,MATCH('Afgrødemodel 1'!$AU$2,Konstanter!$A$75:$A$90,0),MATCH('Afgrødemodel 1'!M310,Konstanter!$B$73:$F$73,0))</f>
        <v>#N/A</v>
      </c>
      <c r="CV314" t="e">
        <f>INDEX(Utilladeligt_underskud,MATCH('Afgrødemodel 1'!$AU$2,Konstanter!$I$75:$I$90,0),MATCH('Afgrødemodel 1'!M310,Konstanter!$J$73:$N$73,0))</f>
        <v>#N/A</v>
      </c>
      <c r="CW314" t="e">
        <f t="shared" si="351"/>
        <v>#N/A</v>
      </c>
      <c r="CX314" t="e">
        <f t="shared" si="352"/>
        <v>#N/A</v>
      </c>
      <c r="CY314" s="8" t="e">
        <f t="shared" si="353"/>
        <v>#N/A</v>
      </c>
      <c r="CZ314" s="8" t="e">
        <f t="shared" si="354"/>
        <v>#VALUE!</v>
      </c>
      <c r="DA314" s="8" t="e">
        <f t="shared" si="355"/>
        <v>#VALUE!</v>
      </c>
    </row>
    <row r="315" spans="4:105" x14ac:dyDescent="0.2">
      <c r="D315" s="18">
        <f t="shared" si="356"/>
        <v>43492</v>
      </c>
      <c r="E315" s="18" t="str">
        <f>IF(G315=1,'Ark4'!$C$4,IF(G315=2,'Ark4'!$C$5,IF(G315=3,'Ark4'!$C$6,IF(G315=4,'Ark4'!$C$7,""))))</f>
        <v/>
      </c>
      <c r="F315" s="8">
        <f t="shared" si="289"/>
        <v>43492</v>
      </c>
      <c r="G315" s="2" t="str">
        <f>IF(AND($D315&gt;='Ark4'!$D$4,Vandbalance!$D315&lt;='Ark4'!$E$4),1,IF(AND(Vandbalance!$D315&gt;='Ark4'!$D$5,Vandbalance!$D315&lt;='Ark4'!$E$5),2,IF(AND(Vandbalance!$D315&gt;='Ark4'!$D$6,Vandbalance!$D315&lt;='Ark4'!$E$6),3,IF(AND(Vandbalance!$D315&gt;='Ark4'!$D$7,Vandbalance!$D315&lt;='Ark4'!$E$7),4,""))))</f>
        <v/>
      </c>
      <c r="H315" s="2" t="e">
        <f t="shared" si="286"/>
        <v>#VALUE!</v>
      </c>
      <c r="I315" s="2" t="str">
        <f>IF(G315=1,VLOOKUP($D315,'Afgrødemodel 1'!$AA$10:$AB$405,2,FALSE),IF(G315=2,VLOOKUP($D315,'Afgrødemodel 2'!$AA$10:$AB$405,2,FALSE),IF(G315=3,VLOOKUP($D315,'Afgrødemodel 3'!$AA$10:$AB$405,2,FALSE),IF(G315=4,VLOOKUP($D315,'Afgrødemodel 4'!$AA$10:$AB$405,2,FALSE),""))))</f>
        <v/>
      </c>
      <c r="J315" s="2">
        <f>IF(G315=1,VLOOKUP($D315,'Afgrødemodel 1'!$AH$10:$AJ$405,3,FALSE),IF(G315=2,VLOOKUP($D315,'Afgrødemodel 2'!$AH$10:$AJ$405,3,FALSE),IF(G315=3,VLOOKUP($D315,'Afgrødemodel 3'!$AH$10:$AJ$405,3,FALSE),IF(G315=4,VLOOKUP($D315,'Afgrødemodel 4'!$AH$10:$AJ$405,3,FALSE),0))))</f>
        <v>0</v>
      </c>
      <c r="K315" s="2">
        <f>IF(G315=1,VLOOKUP($D315,'Afgrødemodel 1'!$AQ$10:$AR$405,2,FALSE),IF(G315=2,VLOOKUP($D315,'Afgrødemodel 2'!$AQ$10:$AR$405,2,FALSE),IF(G315=3,VLOOKUP($D315,'Afgrødemodel 3'!$AQ$10:$AR$405,2,FALSE),IF(G315=4,VLOOKUP($D315,'Afgrødemodel 4'!$AQ$10:$AR$405,2,FALSE),0))))</f>
        <v>0</v>
      </c>
      <c r="L315">
        <f>IF('Afgrødemodel 1'!$BB$4=0,300,'Afgrødemodel 1'!$BB$4)</f>
        <v>300</v>
      </c>
      <c r="M315" t="str">
        <f>IF(G315=1,MIN('Afgrødemodel 1'!$AW$44,'Afgrødemodel 1'!$AW$48),IF(G315=2,MIN('Afgrødemodel 2'!$AW$44,'Afgrødemodel 2'!$AW$48),IF(G315=3,MIN('Afgrødemodel 3'!$AW$44,'Afgrødemodel 3'!$AW$48),IF(G315=4,MIN('Afgrødemodel 4'!$AW$44,'Afgrødemodel 4'!$AW$48),""))))</f>
        <v/>
      </c>
      <c r="N315" s="13" t="e">
        <f t="shared" si="290"/>
        <v>#N/A</v>
      </c>
      <c r="O315" s="5" t="e">
        <f t="shared" si="291"/>
        <v>#N/A</v>
      </c>
      <c r="P315" s="13" t="e">
        <f t="shared" si="292"/>
        <v>#N/A</v>
      </c>
      <c r="Q315" s="13" t="e">
        <f t="shared" si="293"/>
        <v>#N/A</v>
      </c>
      <c r="R315" s="20"/>
      <c r="S315" s="13" t="e">
        <f t="shared" si="294"/>
        <v>#N/A</v>
      </c>
      <c r="T315" s="13" t="e">
        <f t="shared" si="295"/>
        <v>#N/A</v>
      </c>
      <c r="U315" s="13" t="e">
        <f t="shared" si="296"/>
        <v>#N/A</v>
      </c>
      <c r="V315" s="5" t="e">
        <f t="shared" si="297"/>
        <v>#N/A</v>
      </c>
      <c r="W315" s="5"/>
      <c r="X315" s="10">
        <f t="shared" si="298"/>
        <v>10</v>
      </c>
      <c r="Y315" s="12" t="e">
        <f t="shared" si="299"/>
        <v>#N/A</v>
      </c>
      <c r="Z315" s="8" t="e">
        <f t="shared" si="300"/>
        <v>#N/A</v>
      </c>
      <c r="AA315" s="13" t="e">
        <f t="shared" si="301"/>
        <v>#N/A</v>
      </c>
      <c r="AB315" s="5" t="e">
        <f t="shared" si="302"/>
        <v>#N/A</v>
      </c>
      <c r="AC315" s="5"/>
      <c r="AD315" s="16" t="e">
        <f t="shared" si="303"/>
        <v>#VALUE!</v>
      </c>
      <c r="AE315" s="10" t="e">
        <f t="shared" si="304"/>
        <v>#VALUE!</v>
      </c>
      <c r="AF315" t="e">
        <f t="shared" si="305"/>
        <v>#VALUE!</v>
      </c>
      <c r="AG315" s="13" t="e">
        <f t="shared" si="306"/>
        <v>#VALUE!</v>
      </c>
      <c r="AH315" s="13"/>
      <c r="AI315" s="14">
        <f t="shared" si="307"/>
        <v>10</v>
      </c>
      <c r="AJ315" s="4">
        <f t="shared" si="308"/>
        <v>10</v>
      </c>
      <c r="AK315" s="4">
        <f t="shared" si="309"/>
        <v>10</v>
      </c>
      <c r="AL315" s="15" t="e">
        <f t="shared" si="310"/>
        <v>#N/A</v>
      </c>
      <c r="AM315" s="7" t="e">
        <f t="shared" si="311"/>
        <v>#N/A</v>
      </c>
      <c r="AN315" s="7" t="e">
        <f t="shared" si="312"/>
        <v>#VALUE!</v>
      </c>
      <c r="AO315" s="15" t="e">
        <f t="shared" si="313"/>
        <v>#N/A</v>
      </c>
      <c r="AP315" s="17" t="e">
        <f t="shared" si="314"/>
        <v>#N/A</v>
      </c>
      <c r="AQ315" s="15" t="e">
        <f t="shared" si="315"/>
        <v>#N/A</v>
      </c>
      <c r="AR315" s="15" t="e">
        <f t="shared" si="316"/>
        <v>#N/A</v>
      </c>
      <c r="AS315" s="15"/>
      <c r="AT315" s="12" t="e">
        <f t="shared" si="287"/>
        <v>#VALUE!</v>
      </c>
      <c r="AU315" s="12" t="e">
        <f t="shared" si="317"/>
        <v>#N/A</v>
      </c>
      <c r="AV315" s="12" t="e">
        <f t="shared" si="318"/>
        <v>#N/A</v>
      </c>
      <c r="AW315" s="12" t="e">
        <f t="shared" si="319"/>
        <v>#N/A</v>
      </c>
      <c r="AX315" s="8"/>
      <c r="AY315" s="13" t="e">
        <f>INDEX(Klima!$B$1:$E$520,MATCH(Vandbalance!$F315,Klima!$B$1:$B$520,0),MATCH(Vandbalance!$AY$11,Klima!$B$1:$E$1,0))</f>
        <v>#N/A</v>
      </c>
      <c r="AZ315" s="13" t="e">
        <f t="shared" si="288"/>
        <v>#N/A</v>
      </c>
      <c r="BA315" s="13" t="e">
        <f t="shared" si="320"/>
        <v>#N/A</v>
      </c>
      <c r="BC315" s="16" t="e">
        <f>INDEX(Klima!$B$1:$E$520,MATCH(Vandbalance!$F315,Klima!$B$1:$B$520,0),MATCH($BC$11,Klima!$B$1:$E$1,0))</f>
        <v>#N/A</v>
      </c>
      <c r="BD315" s="16"/>
      <c r="BE315" s="16" t="e">
        <f t="shared" si="321"/>
        <v>#N/A</v>
      </c>
      <c r="BF315" s="16" t="e">
        <f t="shared" si="322"/>
        <v>#VALUE!</v>
      </c>
      <c r="BG315" s="16" t="e">
        <f t="shared" si="323"/>
        <v>#VALUE!</v>
      </c>
      <c r="BH315" s="16" t="e">
        <f t="shared" si="324"/>
        <v>#VALUE!</v>
      </c>
      <c r="BI315" s="2"/>
      <c r="BJ315" s="16" t="e">
        <f t="shared" si="325"/>
        <v>#N/A</v>
      </c>
      <c r="BK315" s="5" t="e">
        <f t="shared" si="326"/>
        <v>#N/A</v>
      </c>
      <c r="BL315" s="5" t="e">
        <f t="shared" si="327"/>
        <v>#N/A</v>
      </c>
      <c r="BM315" s="5" t="e">
        <f t="shared" si="328"/>
        <v>#N/A</v>
      </c>
      <c r="BN315" s="5" t="e">
        <f t="shared" si="329"/>
        <v>#N/A</v>
      </c>
      <c r="BO315" s="5" t="e">
        <f t="shared" si="330"/>
        <v>#N/A</v>
      </c>
      <c r="BP315" s="5" t="e">
        <f t="shared" si="331"/>
        <v>#N/A</v>
      </c>
      <c r="BQ315" s="5"/>
      <c r="BR315" s="16" t="e">
        <f t="shared" si="332"/>
        <v>#VALUE!</v>
      </c>
      <c r="BS315" s="5">
        <f t="shared" si="333"/>
        <v>0</v>
      </c>
      <c r="BT315" s="5"/>
      <c r="BU315" s="13" t="e">
        <f t="shared" si="334"/>
        <v>#VALUE!</v>
      </c>
      <c r="BV315" s="5">
        <f t="shared" si="335"/>
        <v>0</v>
      </c>
      <c r="BW315" s="5"/>
      <c r="BX315" s="13" t="e">
        <f t="shared" si="336"/>
        <v>#VALUE!</v>
      </c>
      <c r="BY315" s="5"/>
      <c r="BZ315" s="16" t="e">
        <f t="shared" si="337"/>
        <v>#VALUE!</v>
      </c>
      <c r="CA315" s="16"/>
      <c r="CB315" s="29">
        <f t="shared" si="338"/>
        <v>0</v>
      </c>
      <c r="CC315" s="28" t="e">
        <f t="shared" si="339"/>
        <v>#N/A</v>
      </c>
      <c r="CD315" s="28"/>
      <c r="CE315" s="16">
        <f t="shared" si="340"/>
        <v>0</v>
      </c>
      <c r="CF315" s="31" t="e">
        <f t="shared" si="341"/>
        <v>#N/A</v>
      </c>
      <c r="CG315" s="20"/>
      <c r="CH315" s="16" t="e">
        <f t="shared" si="342"/>
        <v>#N/A</v>
      </c>
      <c r="CI315" s="2">
        <f t="shared" si="343"/>
        <v>0</v>
      </c>
      <c r="CJ315" s="5"/>
      <c r="CK315" s="13" t="e">
        <f t="shared" si="344"/>
        <v>#N/A</v>
      </c>
      <c r="CL315" s="13"/>
      <c r="CM315" s="13" t="e">
        <f t="shared" si="345"/>
        <v>#N/A</v>
      </c>
      <c r="CN315" s="5" t="e">
        <f t="shared" si="346"/>
        <v>#N/A</v>
      </c>
      <c r="CO315" s="5" t="e">
        <f t="shared" si="347"/>
        <v>#N/A</v>
      </c>
      <c r="CP315" s="5"/>
      <c r="CQ315" s="13" t="e">
        <f t="shared" si="348"/>
        <v>#N/A</v>
      </c>
      <c r="CR315" s="5" t="e">
        <f t="shared" si="349"/>
        <v>#N/A</v>
      </c>
      <c r="CS315" s="5" t="e">
        <f t="shared" si="350"/>
        <v>#N/A</v>
      </c>
      <c r="CT315" s="5"/>
      <c r="CU315" t="e">
        <f>INDEX(Tilladeligt_underskud,MATCH('Afgrødemodel 1'!$AU$2,Konstanter!$A$75:$A$90,0),MATCH('Afgrødemodel 1'!M311,Konstanter!$B$73:$F$73,0))</f>
        <v>#N/A</v>
      </c>
      <c r="CV315" t="e">
        <f>INDEX(Utilladeligt_underskud,MATCH('Afgrødemodel 1'!$AU$2,Konstanter!$I$75:$I$90,0),MATCH('Afgrødemodel 1'!M311,Konstanter!$J$73:$N$73,0))</f>
        <v>#N/A</v>
      </c>
      <c r="CW315" t="e">
        <f t="shared" si="351"/>
        <v>#N/A</v>
      </c>
      <c r="CX315" t="e">
        <f t="shared" si="352"/>
        <v>#N/A</v>
      </c>
      <c r="CY315" s="8" t="e">
        <f t="shared" si="353"/>
        <v>#N/A</v>
      </c>
      <c r="CZ315" s="8" t="e">
        <f t="shared" si="354"/>
        <v>#VALUE!</v>
      </c>
      <c r="DA315" s="8" t="e">
        <f t="shared" si="355"/>
        <v>#VALUE!</v>
      </c>
    </row>
    <row r="316" spans="4:105" x14ac:dyDescent="0.2">
      <c r="D316" s="18">
        <f t="shared" si="356"/>
        <v>43493</v>
      </c>
      <c r="E316" s="18" t="str">
        <f>IF(G316=1,'Ark4'!$C$4,IF(G316=2,'Ark4'!$C$5,IF(G316=3,'Ark4'!$C$6,IF(G316=4,'Ark4'!$C$7,""))))</f>
        <v/>
      </c>
      <c r="F316" s="8">
        <f t="shared" si="289"/>
        <v>43493</v>
      </c>
      <c r="G316" s="2" t="str">
        <f>IF(AND($D316&gt;='Ark4'!$D$4,Vandbalance!$D316&lt;='Ark4'!$E$4),1,IF(AND(Vandbalance!$D316&gt;='Ark4'!$D$5,Vandbalance!$D316&lt;='Ark4'!$E$5),2,IF(AND(Vandbalance!$D316&gt;='Ark4'!$D$6,Vandbalance!$D316&lt;='Ark4'!$E$6),3,IF(AND(Vandbalance!$D316&gt;='Ark4'!$D$7,Vandbalance!$D316&lt;='Ark4'!$E$7),4,""))))</f>
        <v/>
      </c>
      <c r="H316" s="2" t="e">
        <f t="shared" si="286"/>
        <v>#VALUE!</v>
      </c>
      <c r="I316" s="2" t="str">
        <f>IF(G316=1,VLOOKUP($D316,'Afgrødemodel 1'!$AA$10:$AB$405,2,FALSE),IF(G316=2,VLOOKUP($D316,'Afgrødemodel 2'!$AA$10:$AB$405,2,FALSE),IF(G316=3,VLOOKUP($D316,'Afgrødemodel 3'!$AA$10:$AB$405,2,FALSE),IF(G316=4,VLOOKUP($D316,'Afgrødemodel 4'!$AA$10:$AB$405,2,FALSE),""))))</f>
        <v/>
      </c>
      <c r="J316" s="2">
        <f>IF(G316=1,VLOOKUP($D316,'Afgrødemodel 1'!$AH$10:$AJ$405,3,FALSE),IF(G316=2,VLOOKUP($D316,'Afgrødemodel 2'!$AH$10:$AJ$405,3,FALSE),IF(G316=3,VLOOKUP($D316,'Afgrødemodel 3'!$AH$10:$AJ$405,3,FALSE),IF(G316=4,VLOOKUP($D316,'Afgrødemodel 4'!$AH$10:$AJ$405,3,FALSE),0))))</f>
        <v>0</v>
      </c>
      <c r="K316" s="2">
        <f>IF(G316=1,VLOOKUP($D316,'Afgrødemodel 1'!$AQ$10:$AR$405,2,FALSE),IF(G316=2,VLOOKUP($D316,'Afgrødemodel 2'!$AQ$10:$AR$405,2,FALSE),IF(G316=3,VLOOKUP($D316,'Afgrødemodel 3'!$AQ$10:$AR$405,2,FALSE),IF(G316=4,VLOOKUP($D316,'Afgrødemodel 4'!$AQ$10:$AR$405,2,FALSE),0))))</f>
        <v>0</v>
      </c>
      <c r="L316">
        <f>IF('Afgrødemodel 1'!$BB$4=0,300,'Afgrødemodel 1'!$BB$4)</f>
        <v>300</v>
      </c>
      <c r="M316" t="str">
        <f>IF(G316=1,MIN('Afgrødemodel 1'!$AW$44,'Afgrødemodel 1'!$AW$48),IF(G316=2,MIN('Afgrødemodel 2'!$AW$44,'Afgrødemodel 2'!$AW$48),IF(G316=3,MIN('Afgrødemodel 3'!$AW$44,'Afgrødemodel 3'!$AW$48),IF(G316=4,MIN('Afgrødemodel 4'!$AW$44,'Afgrødemodel 4'!$AW$48),""))))</f>
        <v/>
      </c>
      <c r="N316" s="13" t="e">
        <f t="shared" si="290"/>
        <v>#N/A</v>
      </c>
      <c r="O316" s="5" t="e">
        <f t="shared" si="291"/>
        <v>#N/A</v>
      </c>
      <c r="P316" s="13" t="e">
        <f t="shared" si="292"/>
        <v>#N/A</v>
      </c>
      <c r="Q316" s="13" t="e">
        <f t="shared" si="293"/>
        <v>#N/A</v>
      </c>
      <c r="R316" s="20"/>
      <c r="S316" s="13" t="e">
        <f t="shared" si="294"/>
        <v>#N/A</v>
      </c>
      <c r="T316" s="13" t="e">
        <f t="shared" si="295"/>
        <v>#N/A</v>
      </c>
      <c r="U316" s="13" t="e">
        <f t="shared" si="296"/>
        <v>#N/A</v>
      </c>
      <c r="V316" s="5" t="e">
        <f t="shared" si="297"/>
        <v>#N/A</v>
      </c>
      <c r="W316" s="5"/>
      <c r="X316" s="10">
        <f t="shared" si="298"/>
        <v>10</v>
      </c>
      <c r="Y316" s="12" t="e">
        <f t="shared" si="299"/>
        <v>#N/A</v>
      </c>
      <c r="Z316" s="8" t="e">
        <f t="shared" si="300"/>
        <v>#N/A</v>
      </c>
      <c r="AA316" s="13" t="e">
        <f t="shared" si="301"/>
        <v>#N/A</v>
      </c>
      <c r="AB316" s="5" t="e">
        <f t="shared" si="302"/>
        <v>#N/A</v>
      </c>
      <c r="AC316" s="5"/>
      <c r="AD316" s="16" t="e">
        <f t="shared" si="303"/>
        <v>#VALUE!</v>
      </c>
      <c r="AE316" s="10" t="e">
        <f t="shared" si="304"/>
        <v>#VALUE!</v>
      </c>
      <c r="AF316" t="e">
        <f t="shared" si="305"/>
        <v>#VALUE!</v>
      </c>
      <c r="AG316" s="13" t="e">
        <f t="shared" si="306"/>
        <v>#VALUE!</v>
      </c>
      <c r="AH316" s="13"/>
      <c r="AI316" s="14">
        <f t="shared" si="307"/>
        <v>10</v>
      </c>
      <c r="AJ316" s="4">
        <f t="shared" si="308"/>
        <v>10</v>
      </c>
      <c r="AK316" s="4">
        <f t="shared" si="309"/>
        <v>10</v>
      </c>
      <c r="AL316" s="15" t="e">
        <f t="shared" si="310"/>
        <v>#N/A</v>
      </c>
      <c r="AM316" s="7" t="e">
        <f t="shared" si="311"/>
        <v>#N/A</v>
      </c>
      <c r="AN316" s="7" t="e">
        <f t="shared" si="312"/>
        <v>#VALUE!</v>
      </c>
      <c r="AO316" s="15" t="e">
        <f t="shared" si="313"/>
        <v>#N/A</v>
      </c>
      <c r="AP316" s="17" t="e">
        <f t="shared" si="314"/>
        <v>#N/A</v>
      </c>
      <c r="AQ316" s="15" t="e">
        <f t="shared" si="315"/>
        <v>#N/A</v>
      </c>
      <c r="AR316" s="15" t="e">
        <f t="shared" si="316"/>
        <v>#N/A</v>
      </c>
      <c r="AS316" s="15"/>
      <c r="AT316" s="12" t="e">
        <f t="shared" si="287"/>
        <v>#VALUE!</v>
      </c>
      <c r="AU316" s="12" t="e">
        <f t="shared" si="317"/>
        <v>#N/A</v>
      </c>
      <c r="AV316" s="12" t="e">
        <f t="shared" si="318"/>
        <v>#N/A</v>
      </c>
      <c r="AW316" s="12" t="e">
        <f t="shared" si="319"/>
        <v>#N/A</v>
      </c>
      <c r="AX316" s="8"/>
      <c r="AY316" s="13" t="e">
        <f>INDEX(Klima!$B$1:$E$520,MATCH(Vandbalance!$F316,Klima!$B$1:$B$520,0),MATCH(Vandbalance!$AY$11,Klima!$B$1:$E$1,0))</f>
        <v>#N/A</v>
      </c>
      <c r="AZ316" s="13" t="e">
        <f t="shared" si="288"/>
        <v>#N/A</v>
      </c>
      <c r="BA316" s="13" t="e">
        <f t="shared" si="320"/>
        <v>#N/A</v>
      </c>
      <c r="BC316" s="16" t="e">
        <f>INDEX(Klima!$B$1:$E$520,MATCH(Vandbalance!$F316,Klima!$B$1:$B$520,0),MATCH($BC$11,Klima!$B$1:$E$1,0))</f>
        <v>#N/A</v>
      </c>
      <c r="BD316" s="16"/>
      <c r="BE316" s="16" t="e">
        <f t="shared" si="321"/>
        <v>#N/A</v>
      </c>
      <c r="BF316" s="16" t="e">
        <f t="shared" si="322"/>
        <v>#VALUE!</v>
      </c>
      <c r="BG316" s="16" t="e">
        <f t="shared" si="323"/>
        <v>#VALUE!</v>
      </c>
      <c r="BH316" s="16" t="e">
        <f t="shared" si="324"/>
        <v>#VALUE!</v>
      </c>
      <c r="BI316" s="2"/>
      <c r="BJ316" s="16" t="e">
        <f t="shared" si="325"/>
        <v>#N/A</v>
      </c>
      <c r="BK316" s="5" t="e">
        <f t="shared" si="326"/>
        <v>#N/A</v>
      </c>
      <c r="BL316" s="5" t="e">
        <f t="shared" si="327"/>
        <v>#N/A</v>
      </c>
      <c r="BM316" s="5" t="e">
        <f t="shared" si="328"/>
        <v>#N/A</v>
      </c>
      <c r="BN316" s="5" t="e">
        <f t="shared" si="329"/>
        <v>#N/A</v>
      </c>
      <c r="BO316" s="5" t="e">
        <f t="shared" si="330"/>
        <v>#N/A</v>
      </c>
      <c r="BP316" s="5" t="e">
        <f t="shared" si="331"/>
        <v>#N/A</v>
      </c>
      <c r="BQ316" s="5"/>
      <c r="BR316" s="16" t="e">
        <f t="shared" si="332"/>
        <v>#VALUE!</v>
      </c>
      <c r="BS316" s="5">
        <f t="shared" si="333"/>
        <v>0</v>
      </c>
      <c r="BT316" s="5"/>
      <c r="BU316" s="13" t="e">
        <f t="shared" si="334"/>
        <v>#VALUE!</v>
      </c>
      <c r="BV316" s="5">
        <f t="shared" si="335"/>
        <v>0</v>
      </c>
      <c r="BW316" s="5"/>
      <c r="BX316" s="13" t="e">
        <f t="shared" si="336"/>
        <v>#VALUE!</v>
      </c>
      <c r="BY316" s="5"/>
      <c r="BZ316" s="16" t="e">
        <f t="shared" si="337"/>
        <v>#VALUE!</v>
      </c>
      <c r="CA316" s="16"/>
      <c r="CB316" s="29">
        <f t="shared" si="338"/>
        <v>0</v>
      </c>
      <c r="CC316" s="28" t="e">
        <f t="shared" si="339"/>
        <v>#N/A</v>
      </c>
      <c r="CD316" s="28"/>
      <c r="CE316" s="16">
        <f t="shared" si="340"/>
        <v>0</v>
      </c>
      <c r="CF316" s="31" t="e">
        <f t="shared" si="341"/>
        <v>#N/A</v>
      </c>
      <c r="CG316" s="20"/>
      <c r="CH316" s="16" t="e">
        <f t="shared" si="342"/>
        <v>#N/A</v>
      </c>
      <c r="CI316" s="2">
        <f t="shared" si="343"/>
        <v>0</v>
      </c>
      <c r="CJ316" s="5"/>
      <c r="CK316" s="13" t="e">
        <f t="shared" si="344"/>
        <v>#N/A</v>
      </c>
      <c r="CL316" s="13"/>
      <c r="CM316" s="13" t="e">
        <f t="shared" si="345"/>
        <v>#N/A</v>
      </c>
      <c r="CN316" s="5" t="e">
        <f t="shared" si="346"/>
        <v>#N/A</v>
      </c>
      <c r="CO316" s="5" t="e">
        <f t="shared" si="347"/>
        <v>#N/A</v>
      </c>
      <c r="CP316" s="5"/>
      <c r="CQ316" s="13" t="e">
        <f t="shared" si="348"/>
        <v>#N/A</v>
      </c>
      <c r="CR316" s="5" t="e">
        <f t="shared" si="349"/>
        <v>#N/A</v>
      </c>
      <c r="CS316" s="5" t="e">
        <f t="shared" si="350"/>
        <v>#N/A</v>
      </c>
      <c r="CT316" s="5"/>
      <c r="CU316" t="e">
        <f>INDEX(Tilladeligt_underskud,MATCH('Afgrødemodel 1'!$AU$2,Konstanter!$A$75:$A$90,0),MATCH('Afgrødemodel 1'!M312,Konstanter!$B$73:$F$73,0))</f>
        <v>#N/A</v>
      </c>
      <c r="CV316" t="e">
        <f>INDEX(Utilladeligt_underskud,MATCH('Afgrødemodel 1'!$AU$2,Konstanter!$I$75:$I$90,0),MATCH('Afgrødemodel 1'!M312,Konstanter!$J$73:$N$73,0))</f>
        <v>#N/A</v>
      </c>
      <c r="CW316" t="e">
        <f t="shared" si="351"/>
        <v>#N/A</v>
      </c>
      <c r="CX316" t="e">
        <f t="shared" si="352"/>
        <v>#N/A</v>
      </c>
      <c r="CY316" s="8" t="e">
        <f t="shared" si="353"/>
        <v>#N/A</v>
      </c>
      <c r="CZ316" s="8" t="e">
        <f t="shared" si="354"/>
        <v>#VALUE!</v>
      </c>
      <c r="DA316" s="8" t="e">
        <f t="shared" si="355"/>
        <v>#VALUE!</v>
      </c>
    </row>
    <row r="317" spans="4:105" x14ac:dyDescent="0.2">
      <c r="D317" s="18">
        <f t="shared" si="356"/>
        <v>43494</v>
      </c>
      <c r="E317" s="18" t="str">
        <f>IF(G317=1,'Ark4'!$C$4,IF(G317=2,'Ark4'!$C$5,IF(G317=3,'Ark4'!$C$6,IF(G317=4,'Ark4'!$C$7,""))))</f>
        <v/>
      </c>
      <c r="F317" s="8">
        <f t="shared" si="289"/>
        <v>43494</v>
      </c>
      <c r="G317" s="2" t="str">
        <f>IF(AND($D317&gt;='Ark4'!$D$4,Vandbalance!$D317&lt;='Ark4'!$E$4),1,IF(AND(Vandbalance!$D317&gt;='Ark4'!$D$5,Vandbalance!$D317&lt;='Ark4'!$E$5),2,IF(AND(Vandbalance!$D317&gt;='Ark4'!$D$6,Vandbalance!$D317&lt;='Ark4'!$E$6),3,IF(AND(Vandbalance!$D317&gt;='Ark4'!$D$7,Vandbalance!$D317&lt;='Ark4'!$E$7),4,""))))</f>
        <v/>
      </c>
      <c r="H317" s="2" t="e">
        <f t="shared" si="286"/>
        <v>#VALUE!</v>
      </c>
      <c r="I317" s="2" t="str">
        <f>IF(G317=1,VLOOKUP($D317,'Afgrødemodel 1'!$AA$10:$AB$405,2,FALSE),IF(G317=2,VLOOKUP($D317,'Afgrødemodel 2'!$AA$10:$AB$405,2,FALSE),IF(G317=3,VLOOKUP($D317,'Afgrødemodel 3'!$AA$10:$AB$405,2,FALSE),IF(G317=4,VLOOKUP($D317,'Afgrødemodel 4'!$AA$10:$AB$405,2,FALSE),""))))</f>
        <v/>
      </c>
      <c r="J317" s="2">
        <f>IF(G317=1,VLOOKUP($D317,'Afgrødemodel 1'!$AH$10:$AJ$405,3,FALSE),IF(G317=2,VLOOKUP($D317,'Afgrødemodel 2'!$AH$10:$AJ$405,3,FALSE),IF(G317=3,VLOOKUP($D317,'Afgrødemodel 3'!$AH$10:$AJ$405,3,FALSE),IF(G317=4,VLOOKUP($D317,'Afgrødemodel 4'!$AH$10:$AJ$405,3,FALSE),0))))</f>
        <v>0</v>
      </c>
      <c r="K317" s="2">
        <f>IF(G317=1,VLOOKUP($D317,'Afgrødemodel 1'!$AQ$10:$AR$405,2,FALSE),IF(G317=2,VLOOKUP($D317,'Afgrødemodel 2'!$AQ$10:$AR$405,2,FALSE),IF(G317=3,VLOOKUP($D317,'Afgrødemodel 3'!$AQ$10:$AR$405,2,FALSE),IF(G317=4,VLOOKUP($D317,'Afgrødemodel 4'!$AQ$10:$AR$405,2,FALSE),0))))</f>
        <v>0</v>
      </c>
      <c r="L317">
        <f>IF('Afgrødemodel 1'!$BB$4=0,300,'Afgrødemodel 1'!$BB$4)</f>
        <v>300</v>
      </c>
      <c r="M317" t="str">
        <f>IF(G317=1,MIN('Afgrødemodel 1'!$AW$44,'Afgrødemodel 1'!$AW$48),IF(G317=2,MIN('Afgrødemodel 2'!$AW$44,'Afgrødemodel 2'!$AW$48),IF(G317=3,MIN('Afgrødemodel 3'!$AW$44,'Afgrødemodel 3'!$AW$48),IF(G317=4,MIN('Afgrødemodel 4'!$AW$44,'Afgrødemodel 4'!$AW$48),""))))</f>
        <v/>
      </c>
      <c r="N317" s="13" t="e">
        <f t="shared" si="290"/>
        <v>#N/A</v>
      </c>
      <c r="O317" s="5" t="e">
        <f t="shared" si="291"/>
        <v>#N/A</v>
      </c>
      <c r="P317" s="13" t="e">
        <f t="shared" si="292"/>
        <v>#N/A</v>
      </c>
      <c r="Q317" s="13" t="e">
        <f t="shared" si="293"/>
        <v>#N/A</v>
      </c>
      <c r="R317" s="20"/>
      <c r="S317" s="13" t="e">
        <f t="shared" si="294"/>
        <v>#N/A</v>
      </c>
      <c r="T317" s="13" t="e">
        <f t="shared" si="295"/>
        <v>#N/A</v>
      </c>
      <c r="U317" s="13" t="e">
        <f t="shared" si="296"/>
        <v>#N/A</v>
      </c>
      <c r="V317" s="5" t="e">
        <f t="shared" si="297"/>
        <v>#N/A</v>
      </c>
      <c r="W317" s="5"/>
      <c r="X317" s="10">
        <f t="shared" si="298"/>
        <v>10</v>
      </c>
      <c r="Y317" s="12" t="e">
        <f t="shared" si="299"/>
        <v>#N/A</v>
      </c>
      <c r="Z317" s="8" t="e">
        <f t="shared" si="300"/>
        <v>#N/A</v>
      </c>
      <c r="AA317" s="13" t="e">
        <f t="shared" si="301"/>
        <v>#N/A</v>
      </c>
      <c r="AB317" s="5" t="e">
        <f t="shared" si="302"/>
        <v>#N/A</v>
      </c>
      <c r="AC317" s="5"/>
      <c r="AD317" s="16" t="e">
        <f t="shared" si="303"/>
        <v>#VALUE!</v>
      </c>
      <c r="AE317" s="10" t="e">
        <f t="shared" si="304"/>
        <v>#VALUE!</v>
      </c>
      <c r="AF317" t="e">
        <f t="shared" si="305"/>
        <v>#VALUE!</v>
      </c>
      <c r="AG317" s="13" t="e">
        <f t="shared" si="306"/>
        <v>#VALUE!</v>
      </c>
      <c r="AH317" s="13"/>
      <c r="AI317" s="14">
        <f t="shared" si="307"/>
        <v>10</v>
      </c>
      <c r="AJ317" s="4">
        <f t="shared" si="308"/>
        <v>10</v>
      </c>
      <c r="AK317" s="4">
        <f t="shared" si="309"/>
        <v>10</v>
      </c>
      <c r="AL317" s="15" t="e">
        <f t="shared" si="310"/>
        <v>#N/A</v>
      </c>
      <c r="AM317" s="7" t="e">
        <f t="shared" si="311"/>
        <v>#N/A</v>
      </c>
      <c r="AN317" s="7" t="e">
        <f t="shared" si="312"/>
        <v>#VALUE!</v>
      </c>
      <c r="AO317" s="15" t="e">
        <f t="shared" si="313"/>
        <v>#N/A</v>
      </c>
      <c r="AP317" s="17" t="e">
        <f t="shared" si="314"/>
        <v>#N/A</v>
      </c>
      <c r="AQ317" s="15" t="e">
        <f t="shared" si="315"/>
        <v>#N/A</v>
      </c>
      <c r="AR317" s="15" t="e">
        <f t="shared" si="316"/>
        <v>#N/A</v>
      </c>
      <c r="AS317" s="15"/>
      <c r="AT317" s="12" t="e">
        <f t="shared" si="287"/>
        <v>#VALUE!</v>
      </c>
      <c r="AU317" s="12" t="e">
        <f t="shared" si="317"/>
        <v>#N/A</v>
      </c>
      <c r="AV317" s="12" t="e">
        <f t="shared" si="318"/>
        <v>#N/A</v>
      </c>
      <c r="AW317" s="12" t="e">
        <f t="shared" si="319"/>
        <v>#N/A</v>
      </c>
      <c r="AX317" s="8"/>
      <c r="AY317" s="13" t="e">
        <f>INDEX(Klima!$B$1:$E$520,MATCH(Vandbalance!$F317,Klima!$B$1:$B$520,0),MATCH(Vandbalance!$AY$11,Klima!$B$1:$E$1,0))</f>
        <v>#N/A</v>
      </c>
      <c r="AZ317" s="13" t="e">
        <f t="shared" si="288"/>
        <v>#N/A</v>
      </c>
      <c r="BA317" s="13" t="e">
        <f t="shared" si="320"/>
        <v>#N/A</v>
      </c>
      <c r="BC317" s="16" t="e">
        <f>INDEX(Klima!$B$1:$E$520,MATCH(Vandbalance!$F317,Klima!$B$1:$B$520,0),MATCH($BC$11,Klima!$B$1:$E$1,0))</f>
        <v>#N/A</v>
      </c>
      <c r="BD317" s="16"/>
      <c r="BE317" s="16" t="e">
        <f t="shared" si="321"/>
        <v>#N/A</v>
      </c>
      <c r="BF317" s="16" t="e">
        <f t="shared" si="322"/>
        <v>#VALUE!</v>
      </c>
      <c r="BG317" s="16" t="e">
        <f t="shared" si="323"/>
        <v>#VALUE!</v>
      </c>
      <c r="BH317" s="16" t="e">
        <f t="shared" si="324"/>
        <v>#VALUE!</v>
      </c>
      <c r="BI317" s="2"/>
      <c r="BJ317" s="16" t="e">
        <f t="shared" si="325"/>
        <v>#N/A</v>
      </c>
      <c r="BK317" s="5" t="e">
        <f t="shared" si="326"/>
        <v>#N/A</v>
      </c>
      <c r="BL317" s="5" t="e">
        <f t="shared" si="327"/>
        <v>#N/A</v>
      </c>
      <c r="BM317" s="5" t="e">
        <f t="shared" si="328"/>
        <v>#N/A</v>
      </c>
      <c r="BN317" s="5" t="e">
        <f t="shared" si="329"/>
        <v>#N/A</v>
      </c>
      <c r="BO317" s="5" t="e">
        <f t="shared" si="330"/>
        <v>#N/A</v>
      </c>
      <c r="BP317" s="5" t="e">
        <f t="shared" si="331"/>
        <v>#N/A</v>
      </c>
      <c r="BQ317" s="5"/>
      <c r="BR317" s="16" t="e">
        <f t="shared" si="332"/>
        <v>#VALUE!</v>
      </c>
      <c r="BS317" s="5">
        <f t="shared" si="333"/>
        <v>0</v>
      </c>
      <c r="BT317" s="5"/>
      <c r="BU317" s="13" t="e">
        <f t="shared" si="334"/>
        <v>#VALUE!</v>
      </c>
      <c r="BV317" s="5">
        <f t="shared" si="335"/>
        <v>0</v>
      </c>
      <c r="BW317" s="5"/>
      <c r="BX317" s="13" t="e">
        <f t="shared" si="336"/>
        <v>#VALUE!</v>
      </c>
      <c r="BY317" s="5"/>
      <c r="BZ317" s="16" t="e">
        <f t="shared" si="337"/>
        <v>#VALUE!</v>
      </c>
      <c r="CA317" s="16"/>
      <c r="CB317" s="29">
        <f t="shared" si="338"/>
        <v>0</v>
      </c>
      <c r="CC317" s="28" t="e">
        <f t="shared" si="339"/>
        <v>#N/A</v>
      </c>
      <c r="CD317" s="28"/>
      <c r="CE317" s="16">
        <f t="shared" si="340"/>
        <v>0</v>
      </c>
      <c r="CF317" s="31" t="e">
        <f t="shared" si="341"/>
        <v>#N/A</v>
      </c>
      <c r="CG317" s="20"/>
      <c r="CH317" s="16" t="e">
        <f t="shared" si="342"/>
        <v>#N/A</v>
      </c>
      <c r="CI317" s="2">
        <f t="shared" si="343"/>
        <v>0</v>
      </c>
      <c r="CJ317" s="5"/>
      <c r="CK317" s="13" t="e">
        <f t="shared" si="344"/>
        <v>#N/A</v>
      </c>
      <c r="CL317" s="13"/>
      <c r="CM317" s="13" t="e">
        <f t="shared" si="345"/>
        <v>#N/A</v>
      </c>
      <c r="CN317" s="5" t="e">
        <f t="shared" si="346"/>
        <v>#N/A</v>
      </c>
      <c r="CO317" s="5" t="e">
        <f t="shared" si="347"/>
        <v>#N/A</v>
      </c>
      <c r="CP317" s="5"/>
      <c r="CQ317" s="13" t="e">
        <f t="shared" si="348"/>
        <v>#N/A</v>
      </c>
      <c r="CR317" s="5" t="e">
        <f t="shared" si="349"/>
        <v>#N/A</v>
      </c>
      <c r="CS317" s="5" t="e">
        <f t="shared" si="350"/>
        <v>#N/A</v>
      </c>
      <c r="CT317" s="5"/>
      <c r="CU317" t="e">
        <f>INDEX(Tilladeligt_underskud,MATCH('Afgrødemodel 1'!$AU$2,Konstanter!$A$75:$A$90,0),MATCH('Afgrødemodel 1'!M313,Konstanter!$B$73:$F$73,0))</f>
        <v>#N/A</v>
      </c>
      <c r="CV317" t="e">
        <f>INDEX(Utilladeligt_underskud,MATCH('Afgrødemodel 1'!$AU$2,Konstanter!$I$75:$I$90,0),MATCH('Afgrødemodel 1'!M313,Konstanter!$J$73:$N$73,0))</f>
        <v>#N/A</v>
      </c>
      <c r="CW317" t="e">
        <f t="shared" si="351"/>
        <v>#N/A</v>
      </c>
      <c r="CX317" t="e">
        <f t="shared" si="352"/>
        <v>#N/A</v>
      </c>
      <c r="CY317" s="8" t="e">
        <f t="shared" si="353"/>
        <v>#N/A</v>
      </c>
      <c r="CZ317" s="8" t="e">
        <f t="shared" si="354"/>
        <v>#VALUE!</v>
      </c>
      <c r="DA317" s="8" t="e">
        <f t="shared" si="355"/>
        <v>#VALUE!</v>
      </c>
    </row>
    <row r="318" spans="4:105" x14ac:dyDescent="0.2">
      <c r="D318" s="18">
        <f t="shared" si="356"/>
        <v>43495</v>
      </c>
      <c r="E318" s="18" t="str">
        <f>IF(G318=1,'Ark4'!$C$4,IF(G318=2,'Ark4'!$C$5,IF(G318=3,'Ark4'!$C$6,IF(G318=4,'Ark4'!$C$7,""))))</f>
        <v/>
      </c>
      <c r="F318" s="8">
        <f t="shared" ref="F318:F381" si="357">D318</f>
        <v>43495</v>
      </c>
      <c r="G318" s="2" t="str">
        <f>IF(AND($D318&gt;='Ark4'!$D$4,Vandbalance!$D318&lt;='Ark4'!$E$4),1,IF(AND(Vandbalance!$D318&gt;='Ark4'!$D$5,Vandbalance!$D318&lt;='Ark4'!$E$5),2,IF(AND(Vandbalance!$D318&gt;='Ark4'!$D$6,Vandbalance!$D318&lt;='Ark4'!$E$6),3,IF(AND(Vandbalance!$D318&gt;='Ark4'!$D$7,Vandbalance!$D318&lt;='Ark4'!$E$7),4,""))))</f>
        <v/>
      </c>
      <c r="H318" s="2" t="e">
        <f t="shared" si="286"/>
        <v>#VALUE!</v>
      </c>
      <c r="I318" s="2" t="str">
        <f>IF(G318=1,VLOOKUP($D318,'Afgrødemodel 1'!$AA$10:$AB$405,2,FALSE),IF(G318=2,VLOOKUP($D318,'Afgrødemodel 2'!$AA$10:$AB$405,2,FALSE),IF(G318=3,VLOOKUP($D318,'Afgrødemodel 3'!$AA$10:$AB$405,2,FALSE),IF(G318=4,VLOOKUP($D318,'Afgrødemodel 4'!$AA$10:$AB$405,2,FALSE),""))))</f>
        <v/>
      </c>
      <c r="J318" s="2">
        <f>IF(G318=1,VLOOKUP($D318,'Afgrødemodel 1'!$AH$10:$AJ$405,3,FALSE),IF(G318=2,VLOOKUP($D318,'Afgrødemodel 2'!$AH$10:$AJ$405,3,FALSE),IF(G318=3,VLOOKUP($D318,'Afgrødemodel 3'!$AH$10:$AJ$405,3,FALSE),IF(G318=4,VLOOKUP($D318,'Afgrødemodel 4'!$AH$10:$AJ$405,3,FALSE),0))))</f>
        <v>0</v>
      </c>
      <c r="K318" s="2">
        <f>IF(G318=1,VLOOKUP($D318,'Afgrødemodel 1'!$AQ$10:$AR$405,2,FALSE),IF(G318=2,VLOOKUP($D318,'Afgrødemodel 2'!$AQ$10:$AR$405,2,FALSE),IF(G318=3,VLOOKUP($D318,'Afgrødemodel 3'!$AQ$10:$AR$405,2,FALSE),IF(G318=4,VLOOKUP($D318,'Afgrødemodel 4'!$AQ$10:$AR$405,2,FALSE),0))))</f>
        <v>0</v>
      </c>
      <c r="L318">
        <f>IF('Afgrødemodel 1'!$BB$4=0,300,'Afgrødemodel 1'!$BB$4)</f>
        <v>300</v>
      </c>
      <c r="M318" t="str">
        <f>IF(G318=1,MIN('Afgrødemodel 1'!$AW$44,'Afgrødemodel 1'!$AW$48),IF(G318=2,MIN('Afgrødemodel 2'!$AW$44,'Afgrødemodel 2'!$AW$48),IF(G318=3,MIN('Afgrødemodel 3'!$AW$44,'Afgrødemodel 3'!$AW$48),IF(G318=4,MIN('Afgrødemodel 4'!$AW$44,'Afgrødemodel 4'!$AW$48),""))))</f>
        <v/>
      </c>
      <c r="N318" s="13" t="e">
        <f t="shared" ref="N318:N381" si="358">MIN(Q317,AI318)</f>
        <v>#N/A</v>
      </c>
      <c r="O318" s="5" t="e">
        <f t="shared" ref="O318:O381" si="359">IF((BA318-BJ318)&gt;0,(BA318-BJ318),0)</f>
        <v>#N/A</v>
      </c>
      <c r="P318" s="13" t="e">
        <f t="shared" ref="P318:P381" si="360">MIN(AI318,(N318+O318))</f>
        <v>#N/A</v>
      </c>
      <c r="Q318" s="13" t="e">
        <f t="shared" ref="Q318:Q381" si="361">IF(I318&gt;0,IF(CH318&gt;CB318,0,P318),0)</f>
        <v>#N/A</v>
      </c>
      <c r="R318" s="20"/>
      <c r="S318" s="13" t="e">
        <f t="shared" ref="S318:S381" si="362">IF(N318&gt;0,((U317-(Q317-N318)*U317/Q317)),0)</f>
        <v>#N/A</v>
      </c>
      <c r="T318" s="13" t="e">
        <f t="shared" ref="T318:T381" si="363">IF((S318+BA318-BJ318)&gt;=0,(S318+BA318-BJ318),0)</f>
        <v>#N/A</v>
      </c>
      <c r="U318" s="13" t="e">
        <f t="shared" ref="U318:U381" si="364">IF(I318&gt;0,IF(CH318&gt;CB318,0,V318),0)</f>
        <v>#N/A</v>
      </c>
      <c r="V318" s="5" t="e">
        <f t="shared" ref="V318:V381" si="365">IF((T318-CH318&gt;0),T318-CH318,0)</f>
        <v>#N/A</v>
      </c>
      <c r="W318" s="5"/>
      <c r="X318" s="10">
        <f t="shared" si="298"/>
        <v>10</v>
      </c>
      <c r="Y318" s="12" t="e">
        <f t="shared" ref="Y318:Y381" si="366">MIN(X318,Z318)</f>
        <v>#N/A</v>
      </c>
      <c r="Z318" s="8" t="e">
        <f t="shared" ref="Z318:Z381" si="367">AA317+BA318</f>
        <v>#N/A</v>
      </c>
      <c r="AA318" s="13" t="e">
        <f t="shared" ref="AA318:AA381" si="368">MIN(Y318,AB318)</f>
        <v>#N/A</v>
      </c>
      <c r="AB318" s="5" t="e">
        <f t="shared" ref="AB318:AB381" si="369">IF((Y318-BJ318)&gt;0,Y318-BJ318,0)</f>
        <v>#N/A</v>
      </c>
      <c r="AC318" s="5"/>
      <c r="AD318" s="16" t="e">
        <f t="shared" ref="AD318:AD381" si="370">H318*0.5</f>
        <v>#VALUE!</v>
      </c>
      <c r="AE318" s="10" t="e">
        <f t="shared" ref="AE318:AE381" si="371">MIN(AD318,AF318)</f>
        <v>#VALUE!</v>
      </c>
      <c r="AF318" t="e">
        <f t="shared" ref="AF318:AF381" si="372">AG317+AY318</f>
        <v>#VALUE!</v>
      </c>
      <c r="AG318" s="13" t="e">
        <f t="shared" ref="AG318:AG381" si="373">AE318-BX318</f>
        <v>#VALUE!</v>
      </c>
      <c r="AH318" s="13"/>
      <c r="AI318" s="14">
        <f t="shared" ref="AI318:AI381" si="374">IF(K318&lt;=$B$16,AJ318,AK318)</f>
        <v>10</v>
      </c>
      <c r="AJ318" s="4">
        <f t="shared" ref="AJ318:AJ381" si="375">MAX((($B$18-$B$19)*K318),X318)</f>
        <v>10</v>
      </c>
      <c r="AK318" s="4">
        <f t="shared" ref="AK318:AK381" si="376">MAX((($B$18-$B$19)*$B$16)+(($B$20-$B$21)*(K318-$B$16)),X318)</f>
        <v>10</v>
      </c>
      <c r="AL318" s="15" t="e">
        <f t="shared" ref="AL318:AL381" si="377">IF(AI318&lt;=AI317,AM318,AN318)</f>
        <v>#N/A</v>
      </c>
      <c r="AM318" s="7" t="e">
        <f t="shared" ref="AM318:AM381" si="378">(AR317+(AI318-AI317)*AR317/AI317)</f>
        <v>#N/A</v>
      </c>
      <c r="AN318" s="7" t="e">
        <f t="shared" ref="AN318:AN381" si="379">IF(AT317=0,AR317,(AR317+(AI318-AI317)*AW317/AT317))</f>
        <v>#VALUE!</v>
      </c>
      <c r="AO318" s="15" t="e">
        <f t="shared" ref="AO318:AO381" si="380">AL318+BA318</f>
        <v>#N/A</v>
      </c>
      <c r="AP318" s="17" t="e">
        <f t="shared" ref="AP318:AP381" si="381">IF((AO318-BJ318)&gt;0,(AO318-BJ318),0)</f>
        <v>#N/A</v>
      </c>
      <c r="AQ318" s="15" t="e">
        <f t="shared" ref="AQ318:AQ381" si="382">AP318-CH318</f>
        <v>#N/A</v>
      </c>
      <c r="AR318" s="15" t="e">
        <f t="shared" ref="AR318:AR381" si="383">AQ318-CM318</f>
        <v>#N/A</v>
      </c>
      <c r="AS318" s="15"/>
      <c r="AT318" s="12" t="e">
        <f t="shared" si="287"/>
        <v>#VALUE!</v>
      </c>
      <c r="AU318" s="12" t="e">
        <f t="shared" ref="AU318:AU381" si="384">AW317-(AL318-AR317)</f>
        <v>#N/A</v>
      </c>
      <c r="AV318" s="12" t="e">
        <f t="shared" ref="AV318:AV381" si="385">IF((AU318-BJ318+AO318-AP318)&gt;=0,(AU318-BJ318+AO318-AP318),0)</f>
        <v>#N/A</v>
      </c>
      <c r="AW318" s="12" t="e">
        <f t="shared" ref="AW318:AW381" si="386">AV318+CM318-CQ318</f>
        <v>#N/A</v>
      </c>
      <c r="AX318" s="8"/>
      <c r="AY318" s="13" t="e">
        <f>INDEX(Klima!$B$1:$E$520,MATCH(Vandbalance!$F318,Klima!$B$1:$B$520,0),MATCH(Vandbalance!$AY$11,Klima!$B$1:$E$1,0))</f>
        <v>#N/A</v>
      </c>
      <c r="AZ318" s="13" t="e">
        <f t="shared" si="288"/>
        <v>#N/A</v>
      </c>
      <c r="BA318" s="13" t="e">
        <f t="shared" ref="BA318:BA381" si="387">IF((AY318-(AE318-AG317))&gt;=0,(AY318-(AE318-AG317)),0)</f>
        <v>#N/A</v>
      </c>
      <c r="BC318" s="16" t="e">
        <f>INDEX(Klima!$B$1:$E$520,MATCH(Vandbalance!$F318,Klima!$B$1:$B$520,0),MATCH($BC$11,Klima!$B$1:$E$1,0))</f>
        <v>#N/A</v>
      </c>
      <c r="BD318" s="16"/>
      <c r="BE318" s="16" t="e">
        <f t="shared" ref="BE318:BE381" si="388">BC318*(2.718281^(-0.6*H318))</f>
        <v>#N/A</v>
      </c>
      <c r="BF318" s="16" t="e">
        <f t="shared" ref="BF318:BF381" si="389">(1-(2.718281^(-0.6*H318)))*BC318</f>
        <v>#VALUE!</v>
      </c>
      <c r="BG318" s="16" t="e">
        <f t="shared" ref="BG318:BG381" si="390">(1-(2.718281^(-0.6*I318)))*BC318</f>
        <v>#VALUE!</v>
      </c>
      <c r="BH318" s="16" t="e">
        <f t="shared" ref="BH318:BH381" si="391">(BF318-BG318)</f>
        <v>#VALUE!</v>
      </c>
      <c r="BI318" s="2"/>
      <c r="BJ318" s="16" t="e">
        <f t="shared" ref="BJ318:BJ381" si="392">IF(Y318&gt;=BE318,BE318,BP318)</f>
        <v>#N/A</v>
      </c>
      <c r="BK318" s="5" t="e">
        <f t="shared" ref="BK318:BK381" si="393">Y318+$B$23*BE318*(AO318+AU318-Y318)/(AI318+AT318)</f>
        <v>#N/A</v>
      </c>
      <c r="BL318" s="5" t="e">
        <f t="shared" ref="BL318:BL381" si="394">Y318+MIN(BM318,BN318)</f>
        <v>#N/A</v>
      </c>
      <c r="BM318" s="5" t="e">
        <f t="shared" ref="BM318:BM381" si="395">(AO318+AU318-Y318)</f>
        <v>#N/A</v>
      </c>
      <c r="BN318" s="5" t="e">
        <f t="shared" ref="BN318:BN381" si="396">$B$23*BE318*(AO318+AU318-Y318)/(AI318+AT318)</f>
        <v>#N/A</v>
      </c>
      <c r="BO318" s="5" t="e">
        <f t="shared" ref="BO318:BO381" si="397">AO318+AU318</f>
        <v>#N/A</v>
      </c>
      <c r="BP318" s="5" t="e">
        <f t="shared" ref="BP318:BP381" si="398">IF(BE318&gt;BO318,BL318,BK318)</f>
        <v>#N/A</v>
      </c>
      <c r="BQ318" s="5"/>
      <c r="BR318" s="16" t="e">
        <f t="shared" ref="BR318:BR381" si="399">IF(H318&gt;0,BS318,0)</f>
        <v>#VALUE!</v>
      </c>
      <c r="BS318" s="5">
        <f t="shared" ref="BS318:BS381" si="400">IFERROR(MIN((AE318*I318)/H318,BG318),0)</f>
        <v>0</v>
      </c>
      <c r="BT318" s="5"/>
      <c r="BU318" s="13" t="e">
        <f t="shared" ref="BU318:BU381" si="401">IF(H318&gt;0,BV318,0)</f>
        <v>#VALUE!</v>
      </c>
      <c r="BV318" s="5">
        <f t="shared" ref="BV318:BV381" si="402">IFERROR(MIN((AE318*J318)/H318,BH318),0)</f>
        <v>0</v>
      </c>
      <c r="BW318" s="5"/>
      <c r="BX318" s="13" t="e">
        <f t="shared" ref="BX318:BX381" si="403">BR318+BU318</f>
        <v>#VALUE!</v>
      </c>
      <c r="BY318" s="5"/>
      <c r="BZ318" s="16" t="e">
        <f t="shared" ref="BZ318:BZ381" si="404">BG318-BR318</f>
        <v>#VALUE!</v>
      </c>
      <c r="CA318" s="16"/>
      <c r="CB318" s="29">
        <f t="shared" ref="CB318:CB381" si="405">IFERROR(BZ318*(1-(((P318-T318)/P318)^($B$24/BZ318))),0)</f>
        <v>0</v>
      </c>
      <c r="CC318" s="28" t="e">
        <f t="shared" ref="CC318:CC381" si="406">MIN(T318,P318)</f>
        <v>#N/A</v>
      </c>
      <c r="CD318" s="28"/>
      <c r="CE318" s="16">
        <f t="shared" ref="CE318:CE381" si="407">IFERROR((BZ318*(1-(((AI318-CF318)/AI318)^($B$24/BZ318))))+0.0001,0)</f>
        <v>0</v>
      </c>
      <c r="CF318" s="31" t="e">
        <f t="shared" ref="CF318:CF381" si="408">MIN(AP318,AI318)</f>
        <v>#N/A</v>
      </c>
      <c r="CG318" s="20"/>
      <c r="CH318" s="16" t="e">
        <f t="shared" ref="CH318:CH381" si="409">IF(AP318&lt;CI318,AP318,CI318)</f>
        <v>#N/A</v>
      </c>
      <c r="CI318" s="2">
        <f t="shared" ref="CI318:CI381" si="410">MAX(CB318,CE318)</f>
        <v>0</v>
      </c>
      <c r="CJ318" s="5"/>
      <c r="CK318" s="13" t="e">
        <f t="shared" ref="CK318:CK381" si="411">BJ318+BX318+CH318</f>
        <v>#N/A</v>
      </c>
      <c r="CL318" s="13"/>
      <c r="CM318" s="13" t="e">
        <f t="shared" ref="CM318:CM381" si="412">IF(CN318=0,0,CO318)</f>
        <v>#N/A</v>
      </c>
      <c r="CN318" s="5" t="e">
        <f t="shared" ref="CN318:CN381" si="413">IF((AQ318-AI318)&gt;0,(AQ318-AI318),0)</f>
        <v>#N/A</v>
      </c>
      <c r="CO318" s="5" t="e">
        <f t="shared" ref="CO318:CO381" si="414">($B$25+(1-$B$25)*(($B$29-K318)/$B$29))*CN318</f>
        <v>#N/A</v>
      </c>
      <c r="CP318" s="5"/>
      <c r="CQ318" s="13" t="e">
        <f t="shared" ref="CQ318:CQ381" si="415">IF(CR318=0, 0,CS318)</f>
        <v>#N/A</v>
      </c>
      <c r="CR318" s="5" t="e">
        <f t="shared" ref="CR318:CR381" si="416">IF((AV318+CM318-AT318)&gt;0,(AV318+CM318-AT318),0)</f>
        <v>#N/A</v>
      </c>
      <c r="CS318" s="5" t="e">
        <f t="shared" ref="CS318:CS381" si="417">($B$26+(1-$B$26)*(K318/$B$29))*CR318</f>
        <v>#N/A</v>
      </c>
      <c r="CT318" s="5"/>
      <c r="CU318" t="e">
        <f>INDEX(Tilladeligt_underskud,MATCH('Afgrødemodel 1'!$AU$2,Konstanter!$A$75:$A$90,0),MATCH('Afgrødemodel 1'!M314,Konstanter!$B$73:$F$73,0))</f>
        <v>#N/A</v>
      </c>
      <c r="CV318" t="e">
        <f>INDEX(Utilladeligt_underskud,MATCH('Afgrødemodel 1'!$AU$2,Konstanter!$I$75:$I$90,0),MATCH('Afgrødemodel 1'!M314,Konstanter!$J$73:$N$73,0))</f>
        <v>#N/A</v>
      </c>
      <c r="CW318" t="e">
        <f t="shared" ref="CW318:CW381" si="418">(CU318/100)*AI318</f>
        <v>#N/A</v>
      </c>
      <c r="CX318" t="e">
        <f t="shared" ref="CX318:CX381" si="419">(CV318/100)*AI318</f>
        <v>#N/A</v>
      </c>
      <c r="CY318" s="8" t="e">
        <f t="shared" ref="CY318:CY381" si="420">(AI318-AR318)</f>
        <v>#N/A</v>
      </c>
      <c r="CZ318" s="8" t="e">
        <f t="shared" ref="CZ318:CZ381" si="421">(AI318+AT318)-(MIN(AR318,AI318)+MIN(AW318,AT318))</f>
        <v>#VALUE!</v>
      </c>
      <c r="DA318" s="8" t="e">
        <f t="shared" ref="DA318:DA381" si="422">(AI318+AT318)-(AR318+AW318)</f>
        <v>#VALUE!</v>
      </c>
    </row>
    <row r="319" spans="4:105" x14ac:dyDescent="0.2">
      <c r="D319" s="18">
        <f t="shared" si="356"/>
        <v>43496</v>
      </c>
      <c r="E319" s="18" t="str">
        <f>IF(G319=1,'Ark4'!$C$4,IF(G319=2,'Ark4'!$C$5,IF(G319=3,'Ark4'!$C$6,IF(G319=4,'Ark4'!$C$7,""))))</f>
        <v/>
      </c>
      <c r="F319" s="8">
        <f t="shared" si="357"/>
        <v>43496</v>
      </c>
      <c r="G319" s="2" t="str">
        <f>IF(AND($D319&gt;='Ark4'!$D$4,Vandbalance!$D319&lt;='Ark4'!$E$4),1,IF(AND(Vandbalance!$D319&gt;='Ark4'!$D$5,Vandbalance!$D319&lt;='Ark4'!$E$5),2,IF(AND(Vandbalance!$D319&gt;='Ark4'!$D$6,Vandbalance!$D319&lt;='Ark4'!$E$6),3,IF(AND(Vandbalance!$D319&gt;='Ark4'!$D$7,Vandbalance!$D319&lt;='Ark4'!$E$7),4,""))))</f>
        <v/>
      </c>
      <c r="H319" s="2" t="e">
        <f t="shared" si="286"/>
        <v>#VALUE!</v>
      </c>
      <c r="I319" s="2" t="str">
        <f>IF(G319=1,VLOOKUP($D319,'Afgrødemodel 1'!$AA$10:$AB$405,2,FALSE),IF(G319=2,VLOOKUP($D319,'Afgrødemodel 2'!$AA$10:$AB$405,2,FALSE),IF(G319=3,VLOOKUP($D319,'Afgrødemodel 3'!$AA$10:$AB$405,2,FALSE),IF(G319=4,VLOOKUP($D319,'Afgrødemodel 4'!$AA$10:$AB$405,2,FALSE),""))))</f>
        <v/>
      </c>
      <c r="J319" s="2">
        <f>IF(G319=1,VLOOKUP($D319,'Afgrødemodel 1'!$AH$10:$AJ$405,3,FALSE),IF(G319=2,VLOOKUP($D319,'Afgrødemodel 2'!$AH$10:$AJ$405,3,FALSE),IF(G319=3,VLOOKUP($D319,'Afgrødemodel 3'!$AH$10:$AJ$405,3,FALSE),IF(G319=4,VLOOKUP($D319,'Afgrødemodel 4'!$AH$10:$AJ$405,3,FALSE),0))))</f>
        <v>0</v>
      </c>
      <c r="K319" s="2">
        <f>IF(G319=1,VLOOKUP($D319,'Afgrødemodel 1'!$AQ$10:$AR$405,2,FALSE),IF(G319=2,VLOOKUP($D319,'Afgrødemodel 2'!$AQ$10:$AR$405,2,FALSE),IF(G319=3,VLOOKUP($D319,'Afgrødemodel 3'!$AQ$10:$AR$405,2,FALSE),IF(G319=4,VLOOKUP($D319,'Afgrødemodel 4'!$AQ$10:$AR$405,2,FALSE),0))))</f>
        <v>0</v>
      </c>
      <c r="L319">
        <f>IF('Afgrødemodel 1'!$BB$4=0,300,'Afgrødemodel 1'!$BB$4)</f>
        <v>300</v>
      </c>
      <c r="M319" t="str">
        <f>IF(G319=1,MIN('Afgrødemodel 1'!$AW$44,'Afgrødemodel 1'!$AW$48),IF(G319=2,MIN('Afgrødemodel 2'!$AW$44,'Afgrødemodel 2'!$AW$48),IF(G319=3,MIN('Afgrødemodel 3'!$AW$44,'Afgrødemodel 3'!$AW$48),IF(G319=4,MIN('Afgrødemodel 4'!$AW$44,'Afgrødemodel 4'!$AW$48),""))))</f>
        <v/>
      </c>
      <c r="N319" s="13" t="e">
        <f t="shared" si="358"/>
        <v>#N/A</v>
      </c>
      <c r="O319" s="5" t="e">
        <f t="shared" si="359"/>
        <v>#N/A</v>
      </c>
      <c r="P319" s="13" t="e">
        <f t="shared" si="360"/>
        <v>#N/A</v>
      </c>
      <c r="Q319" s="13" t="e">
        <f t="shared" si="361"/>
        <v>#N/A</v>
      </c>
      <c r="R319" s="20"/>
      <c r="S319" s="13" t="e">
        <f t="shared" si="362"/>
        <v>#N/A</v>
      </c>
      <c r="T319" s="13" t="e">
        <f t="shared" si="363"/>
        <v>#N/A</v>
      </c>
      <c r="U319" s="13" t="e">
        <f t="shared" si="364"/>
        <v>#N/A</v>
      </c>
      <c r="V319" s="5" t="e">
        <f t="shared" si="365"/>
        <v>#N/A</v>
      </c>
      <c r="W319" s="5"/>
      <c r="X319" s="10">
        <f t="shared" si="298"/>
        <v>10</v>
      </c>
      <c r="Y319" s="12" t="e">
        <f t="shared" si="366"/>
        <v>#N/A</v>
      </c>
      <c r="Z319" s="8" t="e">
        <f t="shared" si="367"/>
        <v>#N/A</v>
      </c>
      <c r="AA319" s="13" t="e">
        <f t="shared" si="368"/>
        <v>#N/A</v>
      </c>
      <c r="AB319" s="5" t="e">
        <f t="shared" si="369"/>
        <v>#N/A</v>
      </c>
      <c r="AC319" s="5"/>
      <c r="AD319" s="16" t="e">
        <f t="shared" si="370"/>
        <v>#VALUE!</v>
      </c>
      <c r="AE319" s="10" t="e">
        <f t="shared" si="371"/>
        <v>#VALUE!</v>
      </c>
      <c r="AF319" t="e">
        <f t="shared" si="372"/>
        <v>#VALUE!</v>
      </c>
      <c r="AG319" s="13" t="e">
        <f t="shared" si="373"/>
        <v>#VALUE!</v>
      </c>
      <c r="AH319" s="13"/>
      <c r="AI319" s="14">
        <f t="shared" si="374"/>
        <v>10</v>
      </c>
      <c r="AJ319" s="4">
        <f t="shared" si="375"/>
        <v>10</v>
      </c>
      <c r="AK319" s="4">
        <f t="shared" si="376"/>
        <v>10</v>
      </c>
      <c r="AL319" s="15" t="e">
        <f t="shared" si="377"/>
        <v>#N/A</v>
      </c>
      <c r="AM319" s="7" t="e">
        <f t="shared" si="378"/>
        <v>#N/A</v>
      </c>
      <c r="AN319" s="7" t="e">
        <f t="shared" si="379"/>
        <v>#VALUE!</v>
      </c>
      <c r="AO319" s="15" t="e">
        <f t="shared" si="380"/>
        <v>#N/A</v>
      </c>
      <c r="AP319" s="17" t="e">
        <f t="shared" si="381"/>
        <v>#N/A</v>
      </c>
      <c r="AQ319" s="15" t="e">
        <f t="shared" si="382"/>
        <v>#N/A</v>
      </c>
      <c r="AR319" s="15" t="e">
        <f t="shared" si="383"/>
        <v>#N/A</v>
      </c>
      <c r="AS319" s="15"/>
      <c r="AT319" s="12" t="e">
        <f t="shared" si="287"/>
        <v>#VALUE!</v>
      </c>
      <c r="AU319" s="12" t="e">
        <f t="shared" si="384"/>
        <v>#N/A</v>
      </c>
      <c r="AV319" s="12" t="e">
        <f t="shared" si="385"/>
        <v>#N/A</v>
      </c>
      <c r="AW319" s="12" t="e">
        <f t="shared" si="386"/>
        <v>#N/A</v>
      </c>
      <c r="AX319" s="8"/>
      <c r="AY319" s="13" t="e">
        <f>INDEX(Klima!$B$1:$E$520,MATCH(Vandbalance!$F319,Klima!$B$1:$B$520,0),MATCH(Vandbalance!$AY$11,Klima!$B$1:$E$1,0))</f>
        <v>#N/A</v>
      </c>
      <c r="AZ319" s="13" t="e">
        <f t="shared" si="288"/>
        <v>#N/A</v>
      </c>
      <c r="BA319" s="13" t="e">
        <f t="shared" si="387"/>
        <v>#N/A</v>
      </c>
      <c r="BC319" s="16" t="e">
        <f>INDEX(Klima!$B$1:$E$520,MATCH(Vandbalance!$F319,Klima!$B$1:$B$520,0),MATCH($BC$11,Klima!$B$1:$E$1,0))</f>
        <v>#N/A</v>
      </c>
      <c r="BD319" s="16"/>
      <c r="BE319" s="16" t="e">
        <f t="shared" si="388"/>
        <v>#N/A</v>
      </c>
      <c r="BF319" s="16" t="e">
        <f t="shared" si="389"/>
        <v>#VALUE!</v>
      </c>
      <c r="BG319" s="16" t="e">
        <f t="shared" si="390"/>
        <v>#VALUE!</v>
      </c>
      <c r="BH319" s="16" t="e">
        <f t="shared" si="391"/>
        <v>#VALUE!</v>
      </c>
      <c r="BI319" s="2"/>
      <c r="BJ319" s="16" t="e">
        <f t="shared" si="392"/>
        <v>#N/A</v>
      </c>
      <c r="BK319" s="5" t="e">
        <f t="shared" si="393"/>
        <v>#N/A</v>
      </c>
      <c r="BL319" s="5" t="e">
        <f t="shared" si="394"/>
        <v>#N/A</v>
      </c>
      <c r="BM319" s="5" t="e">
        <f t="shared" si="395"/>
        <v>#N/A</v>
      </c>
      <c r="BN319" s="5" t="e">
        <f t="shared" si="396"/>
        <v>#N/A</v>
      </c>
      <c r="BO319" s="5" t="e">
        <f t="shared" si="397"/>
        <v>#N/A</v>
      </c>
      <c r="BP319" s="5" t="e">
        <f t="shared" si="398"/>
        <v>#N/A</v>
      </c>
      <c r="BQ319" s="5"/>
      <c r="BR319" s="16" t="e">
        <f t="shared" si="399"/>
        <v>#VALUE!</v>
      </c>
      <c r="BS319" s="5">
        <f t="shared" si="400"/>
        <v>0</v>
      </c>
      <c r="BT319" s="5"/>
      <c r="BU319" s="13" t="e">
        <f t="shared" si="401"/>
        <v>#VALUE!</v>
      </c>
      <c r="BV319" s="5">
        <f t="shared" si="402"/>
        <v>0</v>
      </c>
      <c r="BW319" s="5"/>
      <c r="BX319" s="13" t="e">
        <f t="shared" si="403"/>
        <v>#VALUE!</v>
      </c>
      <c r="BY319" s="5"/>
      <c r="BZ319" s="16" t="e">
        <f t="shared" si="404"/>
        <v>#VALUE!</v>
      </c>
      <c r="CA319" s="16"/>
      <c r="CB319" s="29">
        <f t="shared" si="405"/>
        <v>0</v>
      </c>
      <c r="CC319" s="28" t="e">
        <f t="shared" si="406"/>
        <v>#N/A</v>
      </c>
      <c r="CD319" s="28"/>
      <c r="CE319" s="16">
        <f t="shared" si="407"/>
        <v>0</v>
      </c>
      <c r="CF319" s="31" t="e">
        <f t="shared" si="408"/>
        <v>#N/A</v>
      </c>
      <c r="CG319" s="20"/>
      <c r="CH319" s="16" t="e">
        <f t="shared" si="409"/>
        <v>#N/A</v>
      </c>
      <c r="CI319" s="2">
        <f t="shared" si="410"/>
        <v>0</v>
      </c>
      <c r="CJ319" s="5"/>
      <c r="CK319" s="13" t="e">
        <f t="shared" si="411"/>
        <v>#N/A</v>
      </c>
      <c r="CL319" s="13"/>
      <c r="CM319" s="13" t="e">
        <f t="shared" si="412"/>
        <v>#N/A</v>
      </c>
      <c r="CN319" s="5" t="e">
        <f t="shared" si="413"/>
        <v>#N/A</v>
      </c>
      <c r="CO319" s="5" t="e">
        <f t="shared" si="414"/>
        <v>#N/A</v>
      </c>
      <c r="CP319" s="5"/>
      <c r="CQ319" s="13" t="e">
        <f t="shared" si="415"/>
        <v>#N/A</v>
      </c>
      <c r="CR319" s="5" t="e">
        <f t="shared" si="416"/>
        <v>#N/A</v>
      </c>
      <c r="CS319" s="5" t="e">
        <f t="shared" si="417"/>
        <v>#N/A</v>
      </c>
      <c r="CT319" s="5"/>
      <c r="CU319" t="e">
        <f>INDEX(Tilladeligt_underskud,MATCH('Afgrødemodel 1'!$AU$2,Konstanter!$A$75:$A$90,0),MATCH('Afgrødemodel 1'!M315,Konstanter!$B$73:$F$73,0))</f>
        <v>#N/A</v>
      </c>
      <c r="CV319" t="e">
        <f>INDEX(Utilladeligt_underskud,MATCH('Afgrødemodel 1'!$AU$2,Konstanter!$I$75:$I$90,0),MATCH('Afgrødemodel 1'!M315,Konstanter!$J$73:$N$73,0))</f>
        <v>#N/A</v>
      </c>
      <c r="CW319" t="e">
        <f t="shared" si="418"/>
        <v>#N/A</v>
      </c>
      <c r="CX319" t="e">
        <f t="shared" si="419"/>
        <v>#N/A</v>
      </c>
      <c r="CY319" s="8" t="e">
        <f t="shared" si="420"/>
        <v>#N/A</v>
      </c>
      <c r="CZ319" s="8" t="e">
        <f t="shared" si="421"/>
        <v>#VALUE!</v>
      </c>
      <c r="DA319" s="8" t="e">
        <f t="shared" si="422"/>
        <v>#VALUE!</v>
      </c>
    </row>
    <row r="320" spans="4:105" x14ac:dyDescent="0.2">
      <c r="D320" s="18">
        <f t="shared" si="356"/>
        <v>43497</v>
      </c>
      <c r="E320" s="18" t="str">
        <f>IF(G320=1,'Ark4'!$C$4,IF(G320=2,'Ark4'!$C$5,IF(G320=3,'Ark4'!$C$6,IF(G320=4,'Ark4'!$C$7,""))))</f>
        <v/>
      </c>
      <c r="F320" s="8">
        <f t="shared" si="357"/>
        <v>43497</v>
      </c>
      <c r="G320" s="2" t="str">
        <f>IF(AND($D320&gt;='Ark4'!$D$4,Vandbalance!$D320&lt;='Ark4'!$E$4),1,IF(AND(Vandbalance!$D320&gt;='Ark4'!$D$5,Vandbalance!$D320&lt;='Ark4'!$E$5),2,IF(AND(Vandbalance!$D320&gt;='Ark4'!$D$6,Vandbalance!$D320&lt;='Ark4'!$E$6),3,IF(AND(Vandbalance!$D320&gt;='Ark4'!$D$7,Vandbalance!$D320&lt;='Ark4'!$E$7),4,""))))</f>
        <v/>
      </c>
      <c r="H320" s="2" t="e">
        <f t="shared" si="286"/>
        <v>#VALUE!</v>
      </c>
      <c r="I320" s="2" t="str">
        <f>IF(G320=1,VLOOKUP($D320,'Afgrødemodel 1'!$AA$10:$AB$405,2,FALSE),IF(G320=2,VLOOKUP($D320,'Afgrødemodel 2'!$AA$10:$AB$405,2,FALSE),IF(G320=3,VLOOKUP($D320,'Afgrødemodel 3'!$AA$10:$AB$405,2,FALSE),IF(G320=4,VLOOKUP($D320,'Afgrødemodel 4'!$AA$10:$AB$405,2,FALSE),""))))</f>
        <v/>
      </c>
      <c r="J320" s="2">
        <f>IF(G320=1,VLOOKUP($D320,'Afgrødemodel 1'!$AH$10:$AJ$405,3,FALSE),IF(G320=2,VLOOKUP($D320,'Afgrødemodel 2'!$AH$10:$AJ$405,3,FALSE),IF(G320=3,VLOOKUP($D320,'Afgrødemodel 3'!$AH$10:$AJ$405,3,FALSE),IF(G320=4,VLOOKUP($D320,'Afgrødemodel 4'!$AH$10:$AJ$405,3,FALSE),0))))</f>
        <v>0</v>
      </c>
      <c r="K320" s="2">
        <f>IF(G320=1,VLOOKUP($D320,'Afgrødemodel 1'!$AQ$10:$AR$405,2,FALSE),IF(G320=2,VLOOKUP($D320,'Afgrødemodel 2'!$AQ$10:$AR$405,2,FALSE),IF(G320=3,VLOOKUP($D320,'Afgrødemodel 3'!$AQ$10:$AR$405,2,FALSE),IF(G320=4,VLOOKUP($D320,'Afgrødemodel 4'!$AQ$10:$AR$405,2,FALSE),0))))</f>
        <v>0</v>
      </c>
      <c r="L320">
        <f>IF('Afgrødemodel 1'!$BB$4=0,300,'Afgrødemodel 1'!$BB$4)</f>
        <v>300</v>
      </c>
      <c r="M320" t="str">
        <f>IF(G320=1,MIN('Afgrødemodel 1'!$AW$44,'Afgrødemodel 1'!$AW$48),IF(G320=2,MIN('Afgrødemodel 2'!$AW$44,'Afgrødemodel 2'!$AW$48),IF(G320=3,MIN('Afgrødemodel 3'!$AW$44,'Afgrødemodel 3'!$AW$48),IF(G320=4,MIN('Afgrødemodel 4'!$AW$44,'Afgrødemodel 4'!$AW$48),""))))</f>
        <v/>
      </c>
      <c r="N320" s="13" t="e">
        <f t="shared" si="358"/>
        <v>#N/A</v>
      </c>
      <c r="O320" s="5" t="e">
        <f t="shared" si="359"/>
        <v>#N/A</v>
      </c>
      <c r="P320" s="13" t="e">
        <f t="shared" si="360"/>
        <v>#N/A</v>
      </c>
      <c r="Q320" s="13" t="e">
        <f t="shared" si="361"/>
        <v>#N/A</v>
      </c>
      <c r="R320" s="20"/>
      <c r="S320" s="13" t="e">
        <f t="shared" si="362"/>
        <v>#N/A</v>
      </c>
      <c r="T320" s="13" t="e">
        <f t="shared" si="363"/>
        <v>#N/A</v>
      </c>
      <c r="U320" s="13" t="e">
        <f t="shared" si="364"/>
        <v>#N/A</v>
      </c>
      <c r="V320" s="5" t="e">
        <f t="shared" si="365"/>
        <v>#N/A</v>
      </c>
      <c r="W320" s="5"/>
      <c r="X320" s="10">
        <f t="shared" si="298"/>
        <v>10</v>
      </c>
      <c r="Y320" s="12" t="e">
        <f t="shared" si="366"/>
        <v>#N/A</v>
      </c>
      <c r="Z320" s="8" t="e">
        <f t="shared" si="367"/>
        <v>#N/A</v>
      </c>
      <c r="AA320" s="13" t="e">
        <f t="shared" si="368"/>
        <v>#N/A</v>
      </c>
      <c r="AB320" s="5" t="e">
        <f t="shared" si="369"/>
        <v>#N/A</v>
      </c>
      <c r="AC320" s="5"/>
      <c r="AD320" s="16" t="e">
        <f t="shared" si="370"/>
        <v>#VALUE!</v>
      </c>
      <c r="AE320" s="10" t="e">
        <f t="shared" si="371"/>
        <v>#VALUE!</v>
      </c>
      <c r="AF320" t="e">
        <f t="shared" si="372"/>
        <v>#VALUE!</v>
      </c>
      <c r="AG320" s="13" t="e">
        <f t="shared" si="373"/>
        <v>#VALUE!</v>
      </c>
      <c r="AH320" s="13"/>
      <c r="AI320" s="14">
        <f t="shared" si="374"/>
        <v>10</v>
      </c>
      <c r="AJ320" s="4">
        <f t="shared" si="375"/>
        <v>10</v>
      </c>
      <c r="AK320" s="4">
        <f t="shared" si="376"/>
        <v>10</v>
      </c>
      <c r="AL320" s="15" t="e">
        <f t="shared" si="377"/>
        <v>#N/A</v>
      </c>
      <c r="AM320" s="7" t="e">
        <f t="shared" si="378"/>
        <v>#N/A</v>
      </c>
      <c r="AN320" s="7" t="e">
        <f t="shared" si="379"/>
        <v>#VALUE!</v>
      </c>
      <c r="AO320" s="15" t="e">
        <f t="shared" si="380"/>
        <v>#N/A</v>
      </c>
      <c r="AP320" s="17" t="e">
        <f t="shared" si="381"/>
        <v>#N/A</v>
      </c>
      <c r="AQ320" s="15" t="e">
        <f t="shared" si="382"/>
        <v>#N/A</v>
      </c>
      <c r="AR320" s="15" t="e">
        <f t="shared" si="383"/>
        <v>#N/A</v>
      </c>
      <c r="AS320" s="15"/>
      <c r="AT320" s="12" t="e">
        <f t="shared" si="287"/>
        <v>#VALUE!</v>
      </c>
      <c r="AU320" s="12" t="e">
        <f t="shared" si="384"/>
        <v>#N/A</v>
      </c>
      <c r="AV320" s="12" t="e">
        <f t="shared" si="385"/>
        <v>#N/A</v>
      </c>
      <c r="AW320" s="12" t="e">
        <f t="shared" si="386"/>
        <v>#N/A</v>
      </c>
      <c r="AX320" s="8"/>
      <c r="AY320" s="13" t="e">
        <f>INDEX(Klima!$B$1:$E$520,MATCH(Vandbalance!$F320,Klima!$B$1:$B$520,0),MATCH(Vandbalance!$AY$11,Klima!$B$1:$E$1,0))</f>
        <v>#N/A</v>
      </c>
      <c r="AZ320" s="13" t="e">
        <f t="shared" si="288"/>
        <v>#N/A</v>
      </c>
      <c r="BA320" s="13" t="e">
        <f t="shared" si="387"/>
        <v>#N/A</v>
      </c>
      <c r="BC320" s="16" t="e">
        <f>INDEX(Klima!$B$1:$E$520,MATCH(Vandbalance!$F320,Klima!$B$1:$B$520,0),MATCH($BC$11,Klima!$B$1:$E$1,0))</f>
        <v>#N/A</v>
      </c>
      <c r="BD320" s="16"/>
      <c r="BE320" s="16" t="e">
        <f t="shared" si="388"/>
        <v>#N/A</v>
      </c>
      <c r="BF320" s="16" t="e">
        <f t="shared" si="389"/>
        <v>#VALUE!</v>
      </c>
      <c r="BG320" s="16" t="e">
        <f t="shared" si="390"/>
        <v>#VALUE!</v>
      </c>
      <c r="BH320" s="16" t="e">
        <f t="shared" si="391"/>
        <v>#VALUE!</v>
      </c>
      <c r="BI320" s="2"/>
      <c r="BJ320" s="16" t="e">
        <f t="shared" si="392"/>
        <v>#N/A</v>
      </c>
      <c r="BK320" s="5" t="e">
        <f t="shared" si="393"/>
        <v>#N/A</v>
      </c>
      <c r="BL320" s="5" t="e">
        <f t="shared" si="394"/>
        <v>#N/A</v>
      </c>
      <c r="BM320" s="5" t="e">
        <f t="shared" si="395"/>
        <v>#N/A</v>
      </c>
      <c r="BN320" s="5" t="e">
        <f t="shared" si="396"/>
        <v>#N/A</v>
      </c>
      <c r="BO320" s="5" t="e">
        <f t="shared" si="397"/>
        <v>#N/A</v>
      </c>
      <c r="BP320" s="5" t="e">
        <f t="shared" si="398"/>
        <v>#N/A</v>
      </c>
      <c r="BQ320" s="5"/>
      <c r="BR320" s="16" t="e">
        <f t="shared" si="399"/>
        <v>#VALUE!</v>
      </c>
      <c r="BS320" s="5">
        <f t="shared" si="400"/>
        <v>0</v>
      </c>
      <c r="BT320" s="5"/>
      <c r="BU320" s="13" t="e">
        <f t="shared" si="401"/>
        <v>#VALUE!</v>
      </c>
      <c r="BV320" s="5">
        <f t="shared" si="402"/>
        <v>0</v>
      </c>
      <c r="BW320" s="5"/>
      <c r="BX320" s="13" t="e">
        <f t="shared" si="403"/>
        <v>#VALUE!</v>
      </c>
      <c r="BY320" s="5"/>
      <c r="BZ320" s="16" t="e">
        <f t="shared" si="404"/>
        <v>#VALUE!</v>
      </c>
      <c r="CA320" s="16"/>
      <c r="CB320" s="29">
        <f t="shared" si="405"/>
        <v>0</v>
      </c>
      <c r="CC320" s="28" t="e">
        <f t="shared" si="406"/>
        <v>#N/A</v>
      </c>
      <c r="CD320" s="28"/>
      <c r="CE320" s="16">
        <f t="shared" si="407"/>
        <v>0</v>
      </c>
      <c r="CF320" s="31" t="e">
        <f t="shared" si="408"/>
        <v>#N/A</v>
      </c>
      <c r="CG320" s="20"/>
      <c r="CH320" s="16" t="e">
        <f t="shared" si="409"/>
        <v>#N/A</v>
      </c>
      <c r="CI320" s="2">
        <f t="shared" si="410"/>
        <v>0</v>
      </c>
      <c r="CJ320" s="5"/>
      <c r="CK320" s="13" t="e">
        <f t="shared" si="411"/>
        <v>#N/A</v>
      </c>
      <c r="CL320" s="13"/>
      <c r="CM320" s="13" t="e">
        <f t="shared" si="412"/>
        <v>#N/A</v>
      </c>
      <c r="CN320" s="5" t="e">
        <f t="shared" si="413"/>
        <v>#N/A</v>
      </c>
      <c r="CO320" s="5" t="e">
        <f t="shared" si="414"/>
        <v>#N/A</v>
      </c>
      <c r="CP320" s="5"/>
      <c r="CQ320" s="13" t="e">
        <f t="shared" si="415"/>
        <v>#N/A</v>
      </c>
      <c r="CR320" s="5" t="e">
        <f t="shared" si="416"/>
        <v>#N/A</v>
      </c>
      <c r="CS320" s="5" t="e">
        <f t="shared" si="417"/>
        <v>#N/A</v>
      </c>
      <c r="CT320" s="5"/>
      <c r="CU320" t="e">
        <f>INDEX(Tilladeligt_underskud,MATCH('Afgrødemodel 1'!$AU$2,Konstanter!$A$75:$A$90,0),MATCH('Afgrødemodel 1'!M316,Konstanter!$B$73:$F$73,0))</f>
        <v>#N/A</v>
      </c>
      <c r="CV320" t="e">
        <f>INDEX(Utilladeligt_underskud,MATCH('Afgrødemodel 1'!$AU$2,Konstanter!$I$75:$I$90,0),MATCH('Afgrødemodel 1'!M316,Konstanter!$J$73:$N$73,0))</f>
        <v>#N/A</v>
      </c>
      <c r="CW320" t="e">
        <f t="shared" si="418"/>
        <v>#N/A</v>
      </c>
      <c r="CX320" t="e">
        <f t="shared" si="419"/>
        <v>#N/A</v>
      </c>
      <c r="CY320" s="8" t="e">
        <f t="shared" si="420"/>
        <v>#N/A</v>
      </c>
      <c r="CZ320" s="8" t="e">
        <f t="shared" si="421"/>
        <v>#VALUE!</v>
      </c>
      <c r="DA320" s="8" t="e">
        <f t="shared" si="422"/>
        <v>#VALUE!</v>
      </c>
    </row>
    <row r="321" spans="4:105" x14ac:dyDescent="0.2">
      <c r="D321" s="18">
        <f t="shared" si="356"/>
        <v>43498</v>
      </c>
      <c r="E321" s="18" t="str">
        <f>IF(G321=1,'Ark4'!$C$4,IF(G321=2,'Ark4'!$C$5,IF(G321=3,'Ark4'!$C$6,IF(G321=4,'Ark4'!$C$7,""))))</f>
        <v/>
      </c>
      <c r="F321" s="8">
        <f t="shared" si="357"/>
        <v>43498</v>
      </c>
      <c r="G321" s="2" t="str">
        <f>IF(AND($D321&gt;='Ark4'!$D$4,Vandbalance!$D321&lt;='Ark4'!$E$4),1,IF(AND(Vandbalance!$D321&gt;='Ark4'!$D$5,Vandbalance!$D321&lt;='Ark4'!$E$5),2,IF(AND(Vandbalance!$D321&gt;='Ark4'!$D$6,Vandbalance!$D321&lt;='Ark4'!$E$6),3,IF(AND(Vandbalance!$D321&gt;='Ark4'!$D$7,Vandbalance!$D321&lt;='Ark4'!$E$7),4,""))))</f>
        <v/>
      </c>
      <c r="H321" s="2" t="e">
        <f t="shared" si="286"/>
        <v>#VALUE!</v>
      </c>
      <c r="I321" s="2" t="str">
        <f>IF(G321=1,VLOOKUP($D321,'Afgrødemodel 1'!$AA$10:$AB$405,2,FALSE),IF(G321=2,VLOOKUP($D321,'Afgrødemodel 2'!$AA$10:$AB$405,2,FALSE),IF(G321=3,VLOOKUP($D321,'Afgrødemodel 3'!$AA$10:$AB$405,2,FALSE),IF(G321=4,VLOOKUP($D321,'Afgrødemodel 4'!$AA$10:$AB$405,2,FALSE),""))))</f>
        <v/>
      </c>
      <c r="J321" s="2">
        <f>IF(G321=1,VLOOKUP($D321,'Afgrødemodel 1'!$AH$10:$AJ$405,3,FALSE),IF(G321=2,VLOOKUP($D321,'Afgrødemodel 2'!$AH$10:$AJ$405,3,FALSE),IF(G321=3,VLOOKUP($D321,'Afgrødemodel 3'!$AH$10:$AJ$405,3,FALSE),IF(G321=4,VLOOKUP($D321,'Afgrødemodel 4'!$AH$10:$AJ$405,3,FALSE),0))))</f>
        <v>0</v>
      </c>
      <c r="K321" s="2">
        <f>IF(G321=1,VLOOKUP($D321,'Afgrødemodel 1'!$AQ$10:$AR$405,2,FALSE),IF(G321=2,VLOOKUP($D321,'Afgrødemodel 2'!$AQ$10:$AR$405,2,FALSE),IF(G321=3,VLOOKUP($D321,'Afgrødemodel 3'!$AQ$10:$AR$405,2,FALSE),IF(G321=4,VLOOKUP($D321,'Afgrødemodel 4'!$AQ$10:$AR$405,2,FALSE),0))))</f>
        <v>0</v>
      </c>
      <c r="L321">
        <f>IF('Afgrødemodel 1'!$BB$4=0,300,'Afgrødemodel 1'!$BB$4)</f>
        <v>300</v>
      </c>
      <c r="M321" t="str">
        <f>IF(G321=1,MIN('Afgrødemodel 1'!$AW$44,'Afgrødemodel 1'!$AW$48),IF(G321=2,MIN('Afgrødemodel 2'!$AW$44,'Afgrødemodel 2'!$AW$48),IF(G321=3,MIN('Afgrødemodel 3'!$AW$44,'Afgrødemodel 3'!$AW$48),IF(G321=4,MIN('Afgrødemodel 4'!$AW$44,'Afgrødemodel 4'!$AW$48),""))))</f>
        <v/>
      </c>
      <c r="N321" s="13" t="e">
        <f t="shared" si="358"/>
        <v>#N/A</v>
      </c>
      <c r="O321" s="5" t="e">
        <f t="shared" si="359"/>
        <v>#N/A</v>
      </c>
      <c r="P321" s="13" t="e">
        <f t="shared" si="360"/>
        <v>#N/A</v>
      </c>
      <c r="Q321" s="13" t="e">
        <f t="shared" si="361"/>
        <v>#N/A</v>
      </c>
      <c r="R321" s="20"/>
      <c r="S321" s="13" t="e">
        <f t="shared" si="362"/>
        <v>#N/A</v>
      </c>
      <c r="T321" s="13" t="e">
        <f t="shared" si="363"/>
        <v>#N/A</v>
      </c>
      <c r="U321" s="13" t="e">
        <f t="shared" si="364"/>
        <v>#N/A</v>
      </c>
      <c r="V321" s="5" t="e">
        <f t="shared" si="365"/>
        <v>#N/A</v>
      </c>
      <c r="W321" s="5"/>
      <c r="X321" s="10">
        <f t="shared" si="298"/>
        <v>10</v>
      </c>
      <c r="Y321" s="12" t="e">
        <f t="shared" si="366"/>
        <v>#N/A</v>
      </c>
      <c r="Z321" s="8" t="e">
        <f t="shared" si="367"/>
        <v>#N/A</v>
      </c>
      <c r="AA321" s="13" t="e">
        <f t="shared" si="368"/>
        <v>#N/A</v>
      </c>
      <c r="AB321" s="5" t="e">
        <f t="shared" si="369"/>
        <v>#N/A</v>
      </c>
      <c r="AC321" s="5"/>
      <c r="AD321" s="16" t="e">
        <f t="shared" si="370"/>
        <v>#VALUE!</v>
      </c>
      <c r="AE321" s="10" t="e">
        <f t="shared" si="371"/>
        <v>#VALUE!</v>
      </c>
      <c r="AF321" t="e">
        <f t="shared" si="372"/>
        <v>#VALUE!</v>
      </c>
      <c r="AG321" s="13" t="e">
        <f t="shared" si="373"/>
        <v>#VALUE!</v>
      </c>
      <c r="AH321" s="13"/>
      <c r="AI321" s="14">
        <f t="shared" si="374"/>
        <v>10</v>
      </c>
      <c r="AJ321" s="4">
        <f t="shared" si="375"/>
        <v>10</v>
      </c>
      <c r="AK321" s="4">
        <f t="shared" si="376"/>
        <v>10</v>
      </c>
      <c r="AL321" s="15" t="e">
        <f t="shared" si="377"/>
        <v>#N/A</v>
      </c>
      <c r="AM321" s="7" t="e">
        <f t="shared" si="378"/>
        <v>#N/A</v>
      </c>
      <c r="AN321" s="7" t="e">
        <f t="shared" si="379"/>
        <v>#VALUE!</v>
      </c>
      <c r="AO321" s="15" t="e">
        <f t="shared" si="380"/>
        <v>#N/A</v>
      </c>
      <c r="AP321" s="17" t="e">
        <f t="shared" si="381"/>
        <v>#N/A</v>
      </c>
      <c r="AQ321" s="15" t="e">
        <f t="shared" si="382"/>
        <v>#N/A</v>
      </c>
      <c r="AR321" s="15" t="e">
        <f t="shared" si="383"/>
        <v>#N/A</v>
      </c>
      <c r="AS321" s="15"/>
      <c r="AT321" s="12" t="e">
        <f t="shared" si="287"/>
        <v>#VALUE!</v>
      </c>
      <c r="AU321" s="12" t="e">
        <f t="shared" si="384"/>
        <v>#N/A</v>
      </c>
      <c r="AV321" s="12" t="e">
        <f t="shared" si="385"/>
        <v>#N/A</v>
      </c>
      <c r="AW321" s="12" t="e">
        <f t="shared" si="386"/>
        <v>#N/A</v>
      </c>
      <c r="AX321" s="8"/>
      <c r="AY321" s="13" t="e">
        <f>INDEX(Klima!$B$1:$E$520,MATCH(Vandbalance!$F321,Klima!$B$1:$B$520,0),MATCH(Vandbalance!$AY$11,Klima!$B$1:$E$1,0))</f>
        <v>#N/A</v>
      </c>
      <c r="AZ321" s="13" t="e">
        <f t="shared" si="288"/>
        <v>#N/A</v>
      </c>
      <c r="BA321" s="13" t="e">
        <f t="shared" si="387"/>
        <v>#N/A</v>
      </c>
      <c r="BC321" s="16" t="e">
        <f>INDEX(Klima!$B$1:$E$520,MATCH(Vandbalance!$F321,Klima!$B$1:$B$520,0),MATCH($BC$11,Klima!$B$1:$E$1,0))</f>
        <v>#N/A</v>
      </c>
      <c r="BD321" s="16"/>
      <c r="BE321" s="16" t="e">
        <f t="shared" si="388"/>
        <v>#N/A</v>
      </c>
      <c r="BF321" s="16" t="e">
        <f t="shared" si="389"/>
        <v>#VALUE!</v>
      </c>
      <c r="BG321" s="16" t="e">
        <f t="shared" si="390"/>
        <v>#VALUE!</v>
      </c>
      <c r="BH321" s="16" t="e">
        <f t="shared" si="391"/>
        <v>#VALUE!</v>
      </c>
      <c r="BI321" s="2"/>
      <c r="BJ321" s="16" t="e">
        <f t="shared" si="392"/>
        <v>#N/A</v>
      </c>
      <c r="BK321" s="5" t="e">
        <f t="shared" si="393"/>
        <v>#N/A</v>
      </c>
      <c r="BL321" s="5" t="e">
        <f t="shared" si="394"/>
        <v>#N/A</v>
      </c>
      <c r="BM321" s="5" t="e">
        <f t="shared" si="395"/>
        <v>#N/A</v>
      </c>
      <c r="BN321" s="5" t="e">
        <f t="shared" si="396"/>
        <v>#N/A</v>
      </c>
      <c r="BO321" s="5" t="e">
        <f t="shared" si="397"/>
        <v>#N/A</v>
      </c>
      <c r="BP321" s="5" t="e">
        <f t="shared" si="398"/>
        <v>#N/A</v>
      </c>
      <c r="BQ321" s="5"/>
      <c r="BR321" s="16" t="e">
        <f t="shared" si="399"/>
        <v>#VALUE!</v>
      </c>
      <c r="BS321" s="5">
        <f t="shared" si="400"/>
        <v>0</v>
      </c>
      <c r="BT321" s="5"/>
      <c r="BU321" s="13" t="e">
        <f t="shared" si="401"/>
        <v>#VALUE!</v>
      </c>
      <c r="BV321" s="5">
        <f t="shared" si="402"/>
        <v>0</v>
      </c>
      <c r="BW321" s="5"/>
      <c r="BX321" s="13" t="e">
        <f t="shared" si="403"/>
        <v>#VALUE!</v>
      </c>
      <c r="BY321" s="5"/>
      <c r="BZ321" s="16" t="e">
        <f t="shared" si="404"/>
        <v>#VALUE!</v>
      </c>
      <c r="CA321" s="16"/>
      <c r="CB321" s="29">
        <f t="shared" si="405"/>
        <v>0</v>
      </c>
      <c r="CC321" s="28" t="e">
        <f t="shared" si="406"/>
        <v>#N/A</v>
      </c>
      <c r="CD321" s="28"/>
      <c r="CE321" s="16">
        <f t="shared" si="407"/>
        <v>0</v>
      </c>
      <c r="CF321" s="31" t="e">
        <f t="shared" si="408"/>
        <v>#N/A</v>
      </c>
      <c r="CG321" s="20"/>
      <c r="CH321" s="16" t="e">
        <f t="shared" si="409"/>
        <v>#N/A</v>
      </c>
      <c r="CI321" s="2">
        <f t="shared" si="410"/>
        <v>0</v>
      </c>
      <c r="CJ321" s="5"/>
      <c r="CK321" s="13" t="e">
        <f t="shared" si="411"/>
        <v>#N/A</v>
      </c>
      <c r="CL321" s="13"/>
      <c r="CM321" s="13" t="e">
        <f t="shared" si="412"/>
        <v>#N/A</v>
      </c>
      <c r="CN321" s="5" t="e">
        <f t="shared" si="413"/>
        <v>#N/A</v>
      </c>
      <c r="CO321" s="5" t="e">
        <f t="shared" si="414"/>
        <v>#N/A</v>
      </c>
      <c r="CP321" s="5"/>
      <c r="CQ321" s="13" t="e">
        <f t="shared" si="415"/>
        <v>#N/A</v>
      </c>
      <c r="CR321" s="5" t="e">
        <f t="shared" si="416"/>
        <v>#N/A</v>
      </c>
      <c r="CS321" s="5" t="e">
        <f t="shared" si="417"/>
        <v>#N/A</v>
      </c>
      <c r="CT321" s="5"/>
      <c r="CU321" t="e">
        <f>INDEX(Tilladeligt_underskud,MATCH('Afgrødemodel 1'!$AU$2,Konstanter!$A$75:$A$90,0),MATCH('Afgrødemodel 1'!M317,Konstanter!$B$73:$F$73,0))</f>
        <v>#N/A</v>
      </c>
      <c r="CV321" t="e">
        <f>INDEX(Utilladeligt_underskud,MATCH('Afgrødemodel 1'!$AU$2,Konstanter!$I$75:$I$90,0),MATCH('Afgrødemodel 1'!M317,Konstanter!$J$73:$N$73,0))</f>
        <v>#N/A</v>
      </c>
      <c r="CW321" t="e">
        <f t="shared" si="418"/>
        <v>#N/A</v>
      </c>
      <c r="CX321" t="e">
        <f t="shared" si="419"/>
        <v>#N/A</v>
      </c>
      <c r="CY321" s="8" t="e">
        <f t="shared" si="420"/>
        <v>#N/A</v>
      </c>
      <c r="CZ321" s="8" t="e">
        <f t="shared" si="421"/>
        <v>#VALUE!</v>
      </c>
      <c r="DA321" s="8" t="e">
        <f t="shared" si="422"/>
        <v>#VALUE!</v>
      </c>
    </row>
    <row r="322" spans="4:105" x14ac:dyDescent="0.2">
      <c r="D322" s="18">
        <f t="shared" si="356"/>
        <v>43499</v>
      </c>
      <c r="E322" s="18" t="str">
        <f>IF(G322=1,'Ark4'!$C$4,IF(G322=2,'Ark4'!$C$5,IF(G322=3,'Ark4'!$C$6,IF(G322=4,'Ark4'!$C$7,""))))</f>
        <v/>
      </c>
      <c r="F322" s="8">
        <f t="shared" si="357"/>
        <v>43499</v>
      </c>
      <c r="G322" s="2" t="str">
        <f>IF(AND($D322&gt;='Ark4'!$D$4,Vandbalance!$D322&lt;='Ark4'!$E$4),1,IF(AND(Vandbalance!$D322&gt;='Ark4'!$D$5,Vandbalance!$D322&lt;='Ark4'!$E$5),2,IF(AND(Vandbalance!$D322&gt;='Ark4'!$D$6,Vandbalance!$D322&lt;='Ark4'!$E$6),3,IF(AND(Vandbalance!$D322&gt;='Ark4'!$D$7,Vandbalance!$D322&lt;='Ark4'!$E$7),4,""))))</f>
        <v/>
      </c>
      <c r="H322" s="2" t="e">
        <f t="shared" si="286"/>
        <v>#VALUE!</v>
      </c>
      <c r="I322" s="2" t="str">
        <f>IF(G322=1,VLOOKUP($D322,'Afgrødemodel 1'!$AA$10:$AB$405,2,FALSE),IF(G322=2,VLOOKUP($D322,'Afgrødemodel 2'!$AA$10:$AB$405,2,FALSE),IF(G322=3,VLOOKUP($D322,'Afgrødemodel 3'!$AA$10:$AB$405,2,FALSE),IF(G322=4,VLOOKUP($D322,'Afgrødemodel 4'!$AA$10:$AB$405,2,FALSE),""))))</f>
        <v/>
      </c>
      <c r="J322" s="2">
        <f>IF(G322=1,VLOOKUP($D322,'Afgrødemodel 1'!$AH$10:$AJ$405,3,FALSE),IF(G322=2,VLOOKUP($D322,'Afgrødemodel 2'!$AH$10:$AJ$405,3,FALSE),IF(G322=3,VLOOKUP($D322,'Afgrødemodel 3'!$AH$10:$AJ$405,3,FALSE),IF(G322=4,VLOOKUP($D322,'Afgrødemodel 4'!$AH$10:$AJ$405,3,FALSE),0))))</f>
        <v>0</v>
      </c>
      <c r="K322" s="2">
        <f>IF(G322=1,VLOOKUP($D322,'Afgrødemodel 1'!$AQ$10:$AR$405,2,FALSE),IF(G322=2,VLOOKUP($D322,'Afgrødemodel 2'!$AQ$10:$AR$405,2,FALSE),IF(G322=3,VLOOKUP($D322,'Afgrødemodel 3'!$AQ$10:$AR$405,2,FALSE),IF(G322=4,VLOOKUP($D322,'Afgrødemodel 4'!$AQ$10:$AR$405,2,FALSE),0))))</f>
        <v>0</v>
      </c>
      <c r="L322">
        <f>IF('Afgrødemodel 1'!$BB$4=0,300,'Afgrødemodel 1'!$BB$4)</f>
        <v>300</v>
      </c>
      <c r="M322" t="str">
        <f>IF(G322=1,MIN('Afgrødemodel 1'!$AW$44,'Afgrødemodel 1'!$AW$48),IF(G322=2,MIN('Afgrødemodel 2'!$AW$44,'Afgrødemodel 2'!$AW$48),IF(G322=3,MIN('Afgrødemodel 3'!$AW$44,'Afgrødemodel 3'!$AW$48),IF(G322=4,MIN('Afgrødemodel 4'!$AW$44,'Afgrødemodel 4'!$AW$48),""))))</f>
        <v/>
      </c>
      <c r="N322" s="13" t="e">
        <f t="shared" si="358"/>
        <v>#N/A</v>
      </c>
      <c r="O322" s="5" t="e">
        <f t="shared" si="359"/>
        <v>#N/A</v>
      </c>
      <c r="P322" s="13" t="e">
        <f t="shared" si="360"/>
        <v>#N/A</v>
      </c>
      <c r="Q322" s="13" t="e">
        <f t="shared" si="361"/>
        <v>#N/A</v>
      </c>
      <c r="R322" s="20"/>
      <c r="S322" s="13" t="e">
        <f t="shared" si="362"/>
        <v>#N/A</v>
      </c>
      <c r="T322" s="13" t="e">
        <f t="shared" si="363"/>
        <v>#N/A</v>
      </c>
      <c r="U322" s="13" t="e">
        <f t="shared" si="364"/>
        <v>#N/A</v>
      </c>
      <c r="V322" s="5" t="e">
        <f t="shared" si="365"/>
        <v>#N/A</v>
      </c>
      <c r="W322" s="5"/>
      <c r="X322" s="10">
        <f t="shared" si="298"/>
        <v>10</v>
      </c>
      <c r="Y322" s="12" t="e">
        <f t="shared" si="366"/>
        <v>#N/A</v>
      </c>
      <c r="Z322" s="8" t="e">
        <f t="shared" si="367"/>
        <v>#N/A</v>
      </c>
      <c r="AA322" s="13" t="e">
        <f t="shared" si="368"/>
        <v>#N/A</v>
      </c>
      <c r="AB322" s="5" t="e">
        <f t="shared" si="369"/>
        <v>#N/A</v>
      </c>
      <c r="AC322" s="5"/>
      <c r="AD322" s="16" t="e">
        <f t="shared" si="370"/>
        <v>#VALUE!</v>
      </c>
      <c r="AE322" s="10" t="e">
        <f t="shared" si="371"/>
        <v>#VALUE!</v>
      </c>
      <c r="AF322" t="e">
        <f t="shared" si="372"/>
        <v>#VALUE!</v>
      </c>
      <c r="AG322" s="13" t="e">
        <f t="shared" si="373"/>
        <v>#VALUE!</v>
      </c>
      <c r="AH322" s="13"/>
      <c r="AI322" s="14">
        <f t="shared" si="374"/>
        <v>10</v>
      </c>
      <c r="AJ322" s="4">
        <f t="shared" si="375"/>
        <v>10</v>
      </c>
      <c r="AK322" s="4">
        <f t="shared" si="376"/>
        <v>10</v>
      </c>
      <c r="AL322" s="15" t="e">
        <f t="shared" si="377"/>
        <v>#N/A</v>
      </c>
      <c r="AM322" s="7" t="e">
        <f t="shared" si="378"/>
        <v>#N/A</v>
      </c>
      <c r="AN322" s="7" t="e">
        <f t="shared" si="379"/>
        <v>#VALUE!</v>
      </c>
      <c r="AO322" s="15" t="e">
        <f t="shared" si="380"/>
        <v>#N/A</v>
      </c>
      <c r="AP322" s="17" t="e">
        <f t="shared" si="381"/>
        <v>#N/A</v>
      </c>
      <c r="AQ322" s="15" t="e">
        <f t="shared" si="382"/>
        <v>#N/A</v>
      </c>
      <c r="AR322" s="15" t="e">
        <f t="shared" si="383"/>
        <v>#N/A</v>
      </c>
      <c r="AS322" s="15"/>
      <c r="AT322" s="12" t="e">
        <f t="shared" si="287"/>
        <v>#VALUE!</v>
      </c>
      <c r="AU322" s="12" t="e">
        <f t="shared" si="384"/>
        <v>#N/A</v>
      </c>
      <c r="AV322" s="12" t="e">
        <f t="shared" si="385"/>
        <v>#N/A</v>
      </c>
      <c r="AW322" s="12" t="e">
        <f t="shared" si="386"/>
        <v>#N/A</v>
      </c>
      <c r="AX322" s="8"/>
      <c r="AY322" s="13" t="e">
        <f>INDEX(Klima!$B$1:$E$520,MATCH(Vandbalance!$F322,Klima!$B$1:$B$520,0),MATCH(Vandbalance!$AY$11,Klima!$B$1:$E$1,0))</f>
        <v>#N/A</v>
      </c>
      <c r="AZ322" s="13" t="e">
        <f t="shared" si="288"/>
        <v>#N/A</v>
      </c>
      <c r="BA322" s="13" t="e">
        <f t="shared" si="387"/>
        <v>#N/A</v>
      </c>
      <c r="BC322" s="16" t="e">
        <f>INDEX(Klima!$B$1:$E$520,MATCH(Vandbalance!$F322,Klima!$B$1:$B$520,0),MATCH($BC$11,Klima!$B$1:$E$1,0))</f>
        <v>#N/A</v>
      </c>
      <c r="BD322" s="16"/>
      <c r="BE322" s="16" t="e">
        <f t="shared" si="388"/>
        <v>#N/A</v>
      </c>
      <c r="BF322" s="16" t="e">
        <f t="shared" si="389"/>
        <v>#VALUE!</v>
      </c>
      <c r="BG322" s="16" t="e">
        <f t="shared" si="390"/>
        <v>#VALUE!</v>
      </c>
      <c r="BH322" s="16" t="e">
        <f t="shared" si="391"/>
        <v>#VALUE!</v>
      </c>
      <c r="BI322" s="2"/>
      <c r="BJ322" s="16" t="e">
        <f t="shared" si="392"/>
        <v>#N/A</v>
      </c>
      <c r="BK322" s="5" t="e">
        <f t="shared" si="393"/>
        <v>#N/A</v>
      </c>
      <c r="BL322" s="5" t="e">
        <f t="shared" si="394"/>
        <v>#N/A</v>
      </c>
      <c r="BM322" s="5" t="e">
        <f t="shared" si="395"/>
        <v>#N/A</v>
      </c>
      <c r="BN322" s="5" t="e">
        <f t="shared" si="396"/>
        <v>#N/A</v>
      </c>
      <c r="BO322" s="5" t="e">
        <f t="shared" si="397"/>
        <v>#N/A</v>
      </c>
      <c r="BP322" s="5" t="e">
        <f t="shared" si="398"/>
        <v>#N/A</v>
      </c>
      <c r="BQ322" s="5"/>
      <c r="BR322" s="16" t="e">
        <f t="shared" si="399"/>
        <v>#VALUE!</v>
      </c>
      <c r="BS322" s="5">
        <f t="shared" si="400"/>
        <v>0</v>
      </c>
      <c r="BT322" s="5"/>
      <c r="BU322" s="13" t="e">
        <f t="shared" si="401"/>
        <v>#VALUE!</v>
      </c>
      <c r="BV322" s="5">
        <f t="shared" si="402"/>
        <v>0</v>
      </c>
      <c r="BW322" s="5"/>
      <c r="BX322" s="13" t="e">
        <f t="shared" si="403"/>
        <v>#VALUE!</v>
      </c>
      <c r="BY322" s="5"/>
      <c r="BZ322" s="16" t="e">
        <f t="shared" si="404"/>
        <v>#VALUE!</v>
      </c>
      <c r="CA322" s="16"/>
      <c r="CB322" s="29">
        <f t="shared" si="405"/>
        <v>0</v>
      </c>
      <c r="CC322" s="28" t="e">
        <f t="shared" si="406"/>
        <v>#N/A</v>
      </c>
      <c r="CD322" s="28"/>
      <c r="CE322" s="16">
        <f t="shared" si="407"/>
        <v>0</v>
      </c>
      <c r="CF322" s="31" t="e">
        <f t="shared" si="408"/>
        <v>#N/A</v>
      </c>
      <c r="CG322" s="20"/>
      <c r="CH322" s="16" t="e">
        <f t="shared" si="409"/>
        <v>#N/A</v>
      </c>
      <c r="CI322" s="2">
        <f t="shared" si="410"/>
        <v>0</v>
      </c>
      <c r="CJ322" s="5"/>
      <c r="CK322" s="13" t="e">
        <f t="shared" si="411"/>
        <v>#N/A</v>
      </c>
      <c r="CL322" s="13"/>
      <c r="CM322" s="13" t="e">
        <f t="shared" si="412"/>
        <v>#N/A</v>
      </c>
      <c r="CN322" s="5" t="e">
        <f t="shared" si="413"/>
        <v>#N/A</v>
      </c>
      <c r="CO322" s="5" t="e">
        <f t="shared" si="414"/>
        <v>#N/A</v>
      </c>
      <c r="CP322" s="5"/>
      <c r="CQ322" s="13" t="e">
        <f t="shared" si="415"/>
        <v>#N/A</v>
      </c>
      <c r="CR322" s="5" t="e">
        <f t="shared" si="416"/>
        <v>#N/A</v>
      </c>
      <c r="CS322" s="5" t="e">
        <f t="shared" si="417"/>
        <v>#N/A</v>
      </c>
      <c r="CT322" s="5"/>
      <c r="CU322" t="e">
        <f>INDEX(Tilladeligt_underskud,MATCH('Afgrødemodel 1'!$AU$2,Konstanter!$A$75:$A$90,0),MATCH('Afgrødemodel 1'!M318,Konstanter!$B$73:$F$73,0))</f>
        <v>#N/A</v>
      </c>
      <c r="CV322" t="e">
        <f>INDEX(Utilladeligt_underskud,MATCH('Afgrødemodel 1'!$AU$2,Konstanter!$I$75:$I$90,0),MATCH('Afgrødemodel 1'!M318,Konstanter!$J$73:$N$73,0))</f>
        <v>#N/A</v>
      </c>
      <c r="CW322" t="e">
        <f t="shared" si="418"/>
        <v>#N/A</v>
      </c>
      <c r="CX322" t="e">
        <f t="shared" si="419"/>
        <v>#N/A</v>
      </c>
      <c r="CY322" s="8" t="e">
        <f t="shared" si="420"/>
        <v>#N/A</v>
      </c>
      <c r="CZ322" s="8" t="e">
        <f t="shared" si="421"/>
        <v>#VALUE!</v>
      </c>
      <c r="DA322" s="8" t="e">
        <f t="shared" si="422"/>
        <v>#VALUE!</v>
      </c>
    </row>
    <row r="323" spans="4:105" x14ac:dyDescent="0.2">
      <c r="D323" s="18">
        <f t="shared" si="356"/>
        <v>43500</v>
      </c>
      <c r="E323" s="18" t="str">
        <f>IF(G323=1,'Ark4'!$C$4,IF(G323=2,'Ark4'!$C$5,IF(G323=3,'Ark4'!$C$6,IF(G323=4,'Ark4'!$C$7,""))))</f>
        <v/>
      </c>
      <c r="F323" s="8">
        <f t="shared" si="357"/>
        <v>43500</v>
      </c>
      <c r="G323" s="2" t="str">
        <f>IF(AND($D323&gt;='Ark4'!$D$4,Vandbalance!$D323&lt;='Ark4'!$E$4),1,IF(AND(Vandbalance!$D323&gt;='Ark4'!$D$5,Vandbalance!$D323&lt;='Ark4'!$E$5),2,IF(AND(Vandbalance!$D323&gt;='Ark4'!$D$6,Vandbalance!$D323&lt;='Ark4'!$E$6),3,IF(AND(Vandbalance!$D323&gt;='Ark4'!$D$7,Vandbalance!$D323&lt;='Ark4'!$E$7),4,""))))</f>
        <v/>
      </c>
      <c r="H323" s="2" t="e">
        <f t="shared" si="286"/>
        <v>#VALUE!</v>
      </c>
      <c r="I323" s="2" t="str">
        <f>IF(G323=1,VLOOKUP($D323,'Afgrødemodel 1'!$AA$10:$AB$405,2,FALSE),IF(G323=2,VLOOKUP($D323,'Afgrødemodel 2'!$AA$10:$AB$405,2,FALSE),IF(G323=3,VLOOKUP($D323,'Afgrødemodel 3'!$AA$10:$AB$405,2,FALSE),IF(G323=4,VLOOKUP($D323,'Afgrødemodel 4'!$AA$10:$AB$405,2,FALSE),""))))</f>
        <v/>
      </c>
      <c r="J323" s="2">
        <f>IF(G323=1,VLOOKUP($D323,'Afgrødemodel 1'!$AH$10:$AJ$405,3,FALSE),IF(G323=2,VLOOKUP($D323,'Afgrødemodel 2'!$AH$10:$AJ$405,3,FALSE),IF(G323=3,VLOOKUP($D323,'Afgrødemodel 3'!$AH$10:$AJ$405,3,FALSE),IF(G323=4,VLOOKUP($D323,'Afgrødemodel 4'!$AH$10:$AJ$405,3,FALSE),0))))</f>
        <v>0</v>
      </c>
      <c r="K323" s="2">
        <f>IF(G323=1,VLOOKUP($D323,'Afgrødemodel 1'!$AQ$10:$AR$405,2,FALSE),IF(G323=2,VLOOKUP($D323,'Afgrødemodel 2'!$AQ$10:$AR$405,2,FALSE),IF(G323=3,VLOOKUP($D323,'Afgrødemodel 3'!$AQ$10:$AR$405,2,FALSE),IF(G323=4,VLOOKUP($D323,'Afgrødemodel 4'!$AQ$10:$AR$405,2,FALSE),0))))</f>
        <v>0</v>
      </c>
      <c r="L323">
        <f>IF('Afgrødemodel 1'!$BB$4=0,300,'Afgrødemodel 1'!$BB$4)</f>
        <v>300</v>
      </c>
      <c r="M323" t="str">
        <f>IF(G323=1,MIN('Afgrødemodel 1'!$AW$44,'Afgrødemodel 1'!$AW$48),IF(G323=2,MIN('Afgrødemodel 2'!$AW$44,'Afgrødemodel 2'!$AW$48),IF(G323=3,MIN('Afgrødemodel 3'!$AW$44,'Afgrødemodel 3'!$AW$48),IF(G323=4,MIN('Afgrødemodel 4'!$AW$44,'Afgrødemodel 4'!$AW$48),""))))</f>
        <v/>
      </c>
      <c r="N323" s="13" t="e">
        <f t="shared" si="358"/>
        <v>#N/A</v>
      </c>
      <c r="O323" s="5" t="e">
        <f t="shared" si="359"/>
        <v>#N/A</v>
      </c>
      <c r="P323" s="13" t="e">
        <f t="shared" si="360"/>
        <v>#N/A</v>
      </c>
      <c r="Q323" s="13" t="e">
        <f t="shared" si="361"/>
        <v>#N/A</v>
      </c>
      <c r="R323" s="20"/>
      <c r="S323" s="13" t="e">
        <f t="shared" si="362"/>
        <v>#N/A</v>
      </c>
      <c r="T323" s="13" t="e">
        <f t="shared" si="363"/>
        <v>#N/A</v>
      </c>
      <c r="U323" s="13" t="e">
        <f t="shared" si="364"/>
        <v>#N/A</v>
      </c>
      <c r="V323" s="5" t="e">
        <f t="shared" si="365"/>
        <v>#N/A</v>
      </c>
      <c r="W323" s="5"/>
      <c r="X323" s="10">
        <f t="shared" si="298"/>
        <v>10</v>
      </c>
      <c r="Y323" s="12" t="e">
        <f t="shared" si="366"/>
        <v>#N/A</v>
      </c>
      <c r="Z323" s="8" t="e">
        <f t="shared" si="367"/>
        <v>#N/A</v>
      </c>
      <c r="AA323" s="13" t="e">
        <f t="shared" si="368"/>
        <v>#N/A</v>
      </c>
      <c r="AB323" s="5" t="e">
        <f t="shared" si="369"/>
        <v>#N/A</v>
      </c>
      <c r="AC323" s="5"/>
      <c r="AD323" s="16" t="e">
        <f t="shared" si="370"/>
        <v>#VALUE!</v>
      </c>
      <c r="AE323" s="10" t="e">
        <f t="shared" si="371"/>
        <v>#VALUE!</v>
      </c>
      <c r="AF323" t="e">
        <f t="shared" si="372"/>
        <v>#VALUE!</v>
      </c>
      <c r="AG323" s="13" t="e">
        <f t="shared" si="373"/>
        <v>#VALUE!</v>
      </c>
      <c r="AH323" s="13"/>
      <c r="AI323" s="14">
        <f t="shared" si="374"/>
        <v>10</v>
      </c>
      <c r="AJ323" s="4">
        <f t="shared" si="375"/>
        <v>10</v>
      </c>
      <c r="AK323" s="4">
        <f t="shared" si="376"/>
        <v>10</v>
      </c>
      <c r="AL323" s="15" t="e">
        <f t="shared" si="377"/>
        <v>#N/A</v>
      </c>
      <c r="AM323" s="7" t="e">
        <f t="shared" si="378"/>
        <v>#N/A</v>
      </c>
      <c r="AN323" s="7" t="e">
        <f t="shared" si="379"/>
        <v>#VALUE!</v>
      </c>
      <c r="AO323" s="15" t="e">
        <f t="shared" si="380"/>
        <v>#N/A</v>
      </c>
      <c r="AP323" s="17" t="e">
        <f t="shared" si="381"/>
        <v>#N/A</v>
      </c>
      <c r="AQ323" s="15" t="e">
        <f t="shared" si="382"/>
        <v>#N/A</v>
      </c>
      <c r="AR323" s="15" t="e">
        <f t="shared" si="383"/>
        <v>#N/A</v>
      </c>
      <c r="AS323" s="15"/>
      <c r="AT323" s="12" t="e">
        <f t="shared" si="287"/>
        <v>#VALUE!</v>
      </c>
      <c r="AU323" s="12" t="e">
        <f t="shared" si="384"/>
        <v>#N/A</v>
      </c>
      <c r="AV323" s="12" t="e">
        <f t="shared" si="385"/>
        <v>#N/A</v>
      </c>
      <c r="AW323" s="12" t="e">
        <f t="shared" si="386"/>
        <v>#N/A</v>
      </c>
      <c r="AX323" s="8"/>
      <c r="AY323" s="13" t="e">
        <f>INDEX(Klima!$B$1:$E$520,MATCH(Vandbalance!$F323,Klima!$B$1:$B$520,0),MATCH(Vandbalance!$AY$11,Klima!$B$1:$E$1,0))</f>
        <v>#N/A</v>
      </c>
      <c r="AZ323" s="13" t="e">
        <f t="shared" si="288"/>
        <v>#N/A</v>
      </c>
      <c r="BA323" s="13" t="e">
        <f t="shared" si="387"/>
        <v>#N/A</v>
      </c>
      <c r="BC323" s="16" t="e">
        <f>INDEX(Klima!$B$1:$E$520,MATCH(Vandbalance!$F323,Klima!$B$1:$B$520,0),MATCH($BC$11,Klima!$B$1:$E$1,0))</f>
        <v>#N/A</v>
      </c>
      <c r="BD323" s="16"/>
      <c r="BE323" s="16" t="e">
        <f t="shared" si="388"/>
        <v>#N/A</v>
      </c>
      <c r="BF323" s="16" t="e">
        <f t="shared" si="389"/>
        <v>#VALUE!</v>
      </c>
      <c r="BG323" s="16" t="e">
        <f t="shared" si="390"/>
        <v>#VALUE!</v>
      </c>
      <c r="BH323" s="16" t="e">
        <f t="shared" si="391"/>
        <v>#VALUE!</v>
      </c>
      <c r="BI323" s="2"/>
      <c r="BJ323" s="16" t="e">
        <f t="shared" si="392"/>
        <v>#N/A</v>
      </c>
      <c r="BK323" s="5" t="e">
        <f t="shared" si="393"/>
        <v>#N/A</v>
      </c>
      <c r="BL323" s="5" t="e">
        <f t="shared" si="394"/>
        <v>#N/A</v>
      </c>
      <c r="BM323" s="5" t="e">
        <f t="shared" si="395"/>
        <v>#N/A</v>
      </c>
      <c r="BN323" s="5" t="e">
        <f t="shared" si="396"/>
        <v>#N/A</v>
      </c>
      <c r="BO323" s="5" t="e">
        <f t="shared" si="397"/>
        <v>#N/A</v>
      </c>
      <c r="BP323" s="5" t="e">
        <f t="shared" si="398"/>
        <v>#N/A</v>
      </c>
      <c r="BQ323" s="5"/>
      <c r="BR323" s="16" t="e">
        <f t="shared" si="399"/>
        <v>#VALUE!</v>
      </c>
      <c r="BS323" s="5">
        <f t="shared" si="400"/>
        <v>0</v>
      </c>
      <c r="BT323" s="5"/>
      <c r="BU323" s="13" t="e">
        <f t="shared" si="401"/>
        <v>#VALUE!</v>
      </c>
      <c r="BV323" s="5">
        <f t="shared" si="402"/>
        <v>0</v>
      </c>
      <c r="BW323" s="5"/>
      <c r="BX323" s="13" t="e">
        <f t="shared" si="403"/>
        <v>#VALUE!</v>
      </c>
      <c r="BY323" s="5"/>
      <c r="BZ323" s="16" t="e">
        <f t="shared" si="404"/>
        <v>#VALUE!</v>
      </c>
      <c r="CA323" s="16"/>
      <c r="CB323" s="29">
        <f t="shared" si="405"/>
        <v>0</v>
      </c>
      <c r="CC323" s="28" t="e">
        <f t="shared" si="406"/>
        <v>#N/A</v>
      </c>
      <c r="CD323" s="28"/>
      <c r="CE323" s="16">
        <f t="shared" si="407"/>
        <v>0</v>
      </c>
      <c r="CF323" s="31" t="e">
        <f t="shared" si="408"/>
        <v>#N/A</v>
      </c>
      <c r="CG323" s="20"/>
      <c r="CH323" s="16" t="e">
        <f t="shared" si="409"/>
        <v>#N/A</v>
      </c>
      <c r="CI323" s="2">
        <f t="shared" si="410"/>
        <v>0</v>
      </c>
      <c r="CJ323" s="5"/>
      <c r="CK323" s="13" t="e">
        <f t="shared" si="411"/>
        <v>#N/A</v>
      </c>
      <c r="CL323" s="13"/>
      <c r="CM323" s="13" t="e">
        <f t="shared" si="412"/>
        <v>#N/A</v>
      </c>
      <c r="CN323" s="5" t="e">
        <f t="shared" si="413"/>
        <v>#N/A</v>
      </c>
      <c r="CO323" s="5" t="e">
        <f t="shared" si="414"/>
        <v>#N/A</v>
      </c>
      <c r="CP323" s="5"/>
      <c r="CQ323" s="13" t="e">
        <f t="shared" si="415"/>
        <v>#N/A</v>
      </c>
      <c r="CR323" s="5" t="e">
        <f t="shared" si="416"/>
        <v>#N/A</v>
      </c>
      <c r="CS323" s="5" t="e">
        <f t="shared" si="417"/>
        <v>#N/A</v>
      </c>
      <c r="CT323" s="5"/>
      <c r="CU323" t="e">
        <f>INDEX(Tilladeligt_underskud,MATCH('Afgrødemodel 1'!$AU$2,Konstanter!$A$75:$A$90,0),MATCH('Afgrødemodel 1'!M319,Konstanter!$B$73:$F$73,0))</f>
        <v>#N/A</v>
      </c>
      <c r="CV323" t="e">
        <f>INDEX(Utilladeligt_underskud,MATCH('Afgrødemodel 1'!$AU$2,Konstanter!$I$75:$I$90,0),MATCH('Afgrødemodel 1'!M319,Konstanter!$J$73:$N$73,0))</f>
        <v>#N/A</v>
      </c>
      <c r="CW323" t="e">
        <f t="shared" si="418"/>
        <v>#N/A</v>
      </c>
      <c r="CX323" t="e">
        <f t="shared" si="419"/>
        <v>#N/A</v>
      </c>
      <c r="CY323" s="8" t="e">
        <f t="shared" si="420"/>
        <v>#N/A</v>
      </c>
      <c r="CZ323" s="8" t="e">
        <f t="shared" si="421"/>
        <v>#VALUE!</v>
      </c>
      <c r="DA323" s="8" t="e">
        <f t="shared" si="422"/>
        <v>#VALUE!</v>
      </c>
    </row>
    <row r="324" spans="4:105" x14ac:dyDescent="0.2">
      <c r="D324" s="18">
        <f t="shared" si="356"/>
        <v>43501</v>
      </c>
      <c r="E324" s="18" t="str">
        <f>IF(G324=1,'Ark4'!$C$4,IF(G324=2,'Ark4'!$C$5,IF(G324=3,'Ark4'!$C$6,IF(G324=4,'Ark4'!$C$7,""))))</f>
        <v/>
      </c>
      <c r="F324" s="8">
        <f t="shared" si="357"/>
        <v>43501</v>
      </c>
      <c r="G324" s="2" t="str">
        <f>IF(AND($D324&gt;='Ark4'!$D$4,Vandbalance!$D324&lt;='Ark4'!$E$4),1,IF(AND(Vandbalance!$D324&gt;='Ark4'!$D$5,Vandbalance!$D324&lt;='Ark4'!$E$5),2,IF(AND(Vandbalance!$D324&gt;='Ark4'!$D$6,Vandbalance!$D324&lt;='Ark4'!$E$6),3,IF(AND(Vandbalance!$D324&gt;='Ark4'!$D$7,Vandbalance!$D324&lt;='Ark4'!$E$7),4,""))))</f>
        <v/>
      </c>
      <c r="H324" s="2" t="e">
        <f t="shared" si="286"/>
        <v>#VALUE!</v>
      </c>
      <c r="I324" s="2" t="str">
        <f>IF(G324=1,VLOOKUP($D324,'Afgrødemodel 1'!$AA$10:$AB$405,2,FALSE),IF(G324=2,VLOOKUP($D324,'Afgrødemodel 2'!$AA$10:$AB$405,2,FALSE),IF(G324=3,VLOOKUP($D324,'Afgrødemodel 3'!$AA$10:$AB$405,2,FALSE),IF(G324=4,VLOOKUP($D324,'Afgrødemodel 4'!$AA$10:$AB$405,2,FALSE),""))))</f>
        <v/>
      </c>
      <c r="J324" s="2">
        <f>IF(G324=1,VLOOKUP($D324,'Afgrødemodel 1'!$AH$10:$AJ$405,3,FALSE),IF(G324=2,VLOOKUP($D324,'Afgrødemodel 2'!$AH$10:$AJ$405,3,FALSE),IF(G324=3,VLOOKUP($D324,'Afgrødemodel 3'!$AH$10:$AJ$405,3,FALSE),IF(G324=4,VLOOKUP($D324,'Afgrødemodel 4'!$AH$10:$AJ$405,3,FALSE),0))))</f>
        <v>0</v>
      </c>
      <c r="K324" s="2">
        <f>IF(G324=1,VLOOKUP($D324,'Afgrødemodel 1'!$AQ$10:$AR$405,2,FALSE),IF(G324=2,VLOOKUP($D324,'Afgrødemodel 2'!$AQ$10:$AR$405,2,FALSE),IF(G324=3,VLOOKUP($D324,'Afgrødemodel 3'!$AQ$10:$AR$405,2,FALSE),IF(G324=4,VLOOKUP($D324,'Afgrødemodel 4'!$AQ$10:$AR$405,2,FALSE),0))))</f>
        <v>0</v>
      </c>
      <c r="L324">
        <f>IF('Afgrødemodel 1'!$BB$4=0,300,'Afgrødemodel 1'!$BB$4)</f>
        <v>300</v>
      </c>
      <c r="M324" t="str">
        <f>IF(G324=1,MIN('Afgrødemodel 1'!$AW$44,'Afgrødemodel 1'!$AW$48),IF(G324=2,MIN('Afgrødemodel 2'!$AW$44,'Afgrødemodel 2'!$AW$48),IF(G324=3,MIN('Afgrødemodel 3'!$AW$44,'Afgrødemodel 3'!$AW$48),IF(G324=4,MIN('Afgrødemodel 4'!$AW$44,'Afgrødemodel 4'!$AW$48),""))))</f>
        <v/>
      </c>
      <c r="N324" s="13" t="e">
        <f t="shared" si="358"/>
        <v>#N/A</v>
      </c>
      <c r="O324" s="5" t="e">
        <f t="shared" si="359"/>
        <v>#N/A</v>
      </c>
      <c r="P324" s="13" t="e">
        <f t="shared" si="360"/>
        <v>#N/A</v>
      </c>
      <c r="Q324" s="13" t="e">
        <f t="shared" si="361"/>
        <v>#N/A</v>
      </c>
      <c r="R324" s="20"/>
      <c r="S324" s="13" t="e">
        <f t="shared" si="362"/>
        <v>#N/A</v>
      </c>
      <c r="T324" s="13" t="e">
        <f t="shared" si="363"/>
        <v>#N/A</v>
      </c>
      <c r="U324" s="13" t="e">
        <f t="shared" si="364"/>
        <v>#N/A</v>
      </c>
      <c r="V324" s="5" t="e">
        <f t="shared" si="365"/>
        <v>#N/A</v>
      </c>
      <c r="W324" s="5"/>
      <c r="X324" s="10">
        <f t="shared" si="298"/>
        <v>10</v>
      </c>
      <c r="Y324" s="12" t="e">
        <f t="shared" si="366"/>
        <v>#N/A</v>
      </c>
      <c r="Z324" s="8" t="e">
        <f t="shared" si="367"/>
        <v>#N/A</v>
      </c>
      <c r="AA324" s="13" t="e">
        <f t="shared" si="368"/>
        <v>#N/A</v>
      </c>
      <c r="AB324" s="5" t="e">
        <f t="shared" si="369"/>
        <v>#N/A</v>
      </c>
      <c r="AC324" s="5"/>
      <c r="AD324" s="16" t="e">
        <f t="shared" si="370"/>
        <v>#VALUE!</v>
      </c>
      <c r="AE324" s="10" t="e">
        <f t="shared" si="371"/>
        <v>#VALUE!</v>
      </c>
      <c r="AF324" t="e">
        <f t="shared" si="372"/>
        <v>#VALUE!</v>
      </c>
      <c r="AG324" s="13" t="e">
        <f t="shared" si="373"/>
        <v>#VALUE!</v>
      </c>
      <c r="AH324" s="13"/>
      <c r="AI324" s="14">
        <f t="shared" si="374"/>
        <v>10</v>
      </c>
      <c r="AJ324" s="4">
        <f t="shared" si="375"/>
        <v>10</v>
      </c>
      <c r="AK324" s="4">
        <f t="shared" si="376"/>
        <v>10</v>
      </c>
      <c r="AL324" s="15" t="e">
        <f t="shared" si="377"/>
        <v>#N/A</v>
      </c>
      <c r="AM324" s="7" t="e">
        <f t="shared" si="378"/>
        <v>#N/A</v>
      </c>
      <c r="AN324" s="7" t="e">
        <f t="shared" si="379"/>
        <v>#VALUE!</v>
      </c>
      <c r="AO324" s="15" t="e">
        <f t="shared" si="380"/>
        <v>#N/A</v>
      </c>
      <c r="AP324" s="17" t="e">
        <f t="shared" si="381"/>
        <v>#N/A</v>
      </c>
      <c r="AQ324" s="15" t="e">
        <f t="shared" si="382"/>
        <v>#N/A</v>
      </c>
      <c r="AR324" s="15" t="e">
        <f t="shared" si="383"/>
        <v>#N/A</v>
      </c>
      <c r="AS324" s="15"/>
      <c r="AT324" s="12" t="e">
        <f t="shared" si="287"/>
        <v>#VALUE!</v>
      </c>
      <c r="AU324" s="12" t="e">
        <f t="shared" si="384"/>
        <v>#N/A</v>
      </c>
      <c r="AV324" s="12" t="e">
        <f t="shared" si="385"/>
        <v>#N/A</v>
      </c>
      <c r="AW324" s="12" t="e">
        <f t="shared" si="386"/>
        <v>#N/A</v>
      </c>
      <c r="AX324" s="8"/>
      <c r="AY324" s="13" t="e">
        <f>INDEX(Klima!$B$1:$E$520,MATCH(Vandbalance!$F324,Klima!$B$1:$B$520,0),MATCH(Vandbalance!$AY$11,Klima!$B$1:$E$1,0))</f>
        <v>#N/A</v>
      </c>
      <c r="AZ324" s="13" t="e">
        <f t="shared" si="288"/>
        <v>#N/A</v>
      </c>
      <c r="BA324" s="13" t="e">
        <f t="shared" si="387"/>
        <v>#N/A</v>
      </c>
      <c r="BC324" s="16" t="e">
        <f>INDEX(Klima!$B$1:$E$520,MATCH(Vandbalance!$F324,Klima!$B$1:$B$520,0),MATCH($BC$11,Klima!$B$1:$E$1,0))</f>
        <v>#N/A</v>
      </c>
      <c r="BD324" s="16"/>
      <c r="BE324" s="16" t="e">
        <f t="shared" si="388"/>
        <v>#N/A</v>
      </c>
      <c r="BF324" s="16" t="e">
        <f t="shared" si="389"/>
        <v>#VALUE!</v>
      </c>
      <c r="BG324" s="16" t="e">
        <f t="shared" si="390"/>
        <v>#VALUE!</v>
      </c>
      <c r="BH324" s="16" t="e">
        <f t="shared" si="391"/>
        <v>#VALUE!</v>
      </c>
      <c r="BI324" s="2"/>
      <c r="BJ324" s="16" t="e">
        <f t="shared" si="392"/>
        <v>#N/A</v>
      </c>
      <c r="BK324" s="5" t="e">
        <f t="shared" si="393"/>
        <v>#N/A</v>
      </c>
      <c r="BL324" s="5" t="e">
        <f t="shared" si="394"/>
        <v>#N/A</v>
      </c>
      <c r="BM324" s="5" t="e">
        <f t="shared" si="395"/>
        <v>#N/A</v>
      </c>
      <c r="BN324" s="5" t="e">
        <f t="shared" si="396"/>
        <v>#N/A</v>
      </c>
      <c r="BO324" s="5" t="e">
        <f t="shared" si="397"/>
        <v>#N/A</v>
      </c>
      <c r="BP324" s="5" t="e">
        <f t="shared" si="398"/>
        <v>#N/A</v>
      </c>
      <c r="BQ324" s="5"/>
      <c r="BR324" s="16" t="e">
        <f t="shared" si="399"/>
        <v>#VALUE!</v>
      </c>
      <c r="BS324" s="5">
        <f t="shared" si="400"/>
        <v>0</v>
      </c>
      <c r="BT324" s="5"/>
      <c r="BU324" s="13" t="e">
        <f t="shared" si="401"/>
        <v>#VALUE!</v>
      </c>
      <c r="BV324" s="5">
        <f t="shared" si="402"/>
        <v>0</v>
      </c>
      <c r="BW324" s="5"/>
      <c r="BX324" s="13" t="e">
        <f t="shared" si="403"/>
        <v>#VALUE!</v>
      </c>
      <c r="BY324" s="5"/>
      <c r="BZ324" s="16" t="e">
        <f t="shared" si="404"/>
        <v>#VALUE!</v>
      </c>
      <c r="CA324" s="16"/>
      <c r="CB324" s="29">
        <f t="shared" si="405"/>
        <v>0</v>
      </c>
      <c r="CC324" s="28" t="e">
        <f t="shared" si="406"/>
        <v>#N/A</v>
      </c>
      <c r="CD324" s="28"/>
      <c r="CE324" s="16">
        <f t="shared" si="407"/>
        <v>0</v>
      </c>
      <c r="CF324" s="31" t="e">
        <f t="shared" si="408"/>
        <v>#N/A</v>
      </c>
      <c r="CG324" s="20"/>
      <c r="CH324" s="16" t="e">
        <f t="shared" si="409"/>
        <v>#N/A</v>
      </c>
      <c r="CI324" s="2">
        <f t="shared" si="410"/>
        <v>0</v>
      </c>
      <c r="CJ324" s="5"/>
      <c r="CK324" s="13" t="e">
        <f t="shared" si="411"/>
        <v>#N/A</v>
      </c>
      <c r="CL324" s="13"/>
      <c r="CM324" s="13" t="e">
        <f t="shared" si="412"/>
        <v>#N/A</v>
      </c>
      <c r="CN324" s="5" t="e">
        <f t="shared" si="413"/>
        <v>#N/A</v>
      </c>
      <c r="CO324" s="5" t="e">
        <f t="shared" si="414"/>
        <v>#N/A</v>
      </c>
      <c r="CP324" s="5"/>
      <c r="CQ324" s="13" t="e">
        <f t="shared" si="415"/>
        <v>#N/A</v>
      </c>
      <c r="CR324" s="5" t="e">
        <f t="shared" si="416"/>
        <v>#N/A</v>
      </c>
      <c r="CS324" s="5" t="e">
        <f t="shared" si="417"/>
        <v>#N/A</v>
      </c>
      <c r="CT324" s="5"/>
      <c r="CU324" t="e">
        <f>INDEX(Tilladeligt_underskud,MATCH('Afgrødemodel 1'!$AU$2,Konstanter!$A$75:$A$90,0),MATCH('Afgrødemodel 1'!M320,Konstanter!$B$73:$F$73,0))</f>
        <v>#N/A</v>
      </c>
      <c r="CV324" t="e">
        <f>INDEX(Utilladeligt_underskud,MATCH('Afgrødemodel 1'!$AU$2,Konstanter!$I$75:$I$90,0),MATCH('Afgrødemodel 1'!M320,Konstanter!$J$73:$N$73,0))</f>
        <v>#N/A</v>
      </c>
      <c r="CW324" t="e">
        <f t="shared" si="418"/>
        <v>#N/A</v>
      </c>
      <c r="CX324" t="e">
        <f t="shared" si="419"/>
        <v>#N/A</v>
      </c>
      <c r="CY324" s="8" t="e">
        <f t="shared" si="420"/>
        <v>#N/A</v>
      </c>
      <c r="CZ324" s="8" t="e">
        <f t="shared" si="421"/>
        <v>#VALUE!</v>
      </c>
      <c r="DA324" s="8" t="e">
        <f t="shared" si="422"/>
        <v>#VALUE!</v>
      </c>
    </row>
    <row r="325" spans="4:105" x14ac:dyDescent="0.2">
      <c r="D325" s="18">
        <f t="shared" si="356"/>
        <v>43502</v>
      </c>
      <c r="E325" s="18" t="str">
        <f>IF(G325=1,'Ark4'!$C$4,IF(G325=2,'Ark4'!$C$5,IF(G325=3,'Ark4'!$C$6,IF(G325=4,'Ark4'!$C$7,""))))</f>
        <v/>
      </c>
      <c r="F325" s="8">
        <f t="shared" si="357"/>
        <v>43502</v>
      </c>
      <c r="G325" s="2" t="str">
        <f>IF(AND($D325&gt;='Ark4'!$D$4,Vandbalance!$D325&lt;='Ark4'!$E$4),1,IF(AND(Vandbalance!$D325&gt;='Ark4'!$D$5,Vandbalance!$D325&lt;='Ark4'!$E$5),2,IF(AND(Vandbalance!$D325&gt;='Ark4'!$D$6,Vandbalance!$D325&lt;='Ark4'!$E$6),3,IF(AND(Vandbalance!$D325&gt;='Ark4'!$D$7,Vandbalance!$D325&lt;='Ark4'!$E$7),4,""))))</f>
        <v/>
      </c>
      <c r="H325" s="2" t="e">
        <f t="shared" si="286"/>
        <v>#VALUE!</v>
      </c>
      <c r="I325" s="2" t="str">
        <f>IF(G325=1,VLOOKUP($D325,'Afgrødemodel 1'!$AA$10:$AB$405,2,FALSE),IF(G325=2,VLOOKUP($D325,'Afgrødemodel 2'!$AA$10:$AB$405,2,FALSE),IF(G325=3,VLOOKUP($D325,'Afgrødemodel 3'!$AA$10:$AB$405,2,FALSE),IF(G325=4,VLOOKUP($D325,'Afgrødemodel 4'!$AA$10:$AB$405,2,FALSE),""))))</f>
        <v/>
      </c>
      <c r="J325" s="2">
        <f>IF(G325=1,VLOOKUP($D325,'Afgrødemodel 1'!$AH$10:$AJ$405,3,FALSE),IF(G325=2,VLOOKUP($D325,'Afgrødemodel 2'!$AH$10:$AJ$405,3,FALSE),IF(G325=3,VLOOKUP($D325,'Afgrødemodel 3'!$AH$10:$AJ$405,3,FALSE),IF(G325=4,VLOOKUP($D325,'Afgrødemodel 4'!$AH$10:$AJ$405,3,FALSE),0))))</f>
        <v>0</v>
      </c>
      <c r="K325" s="2">
        <f>IF(G325=1,VLOOKUP($D325,'Afgrødemodel 1'!$AQ$10:$AR$405,2,FALSE),IF(G325=2,VLOOKUP($D325,'Afgrødemodel 2'!$AQ$10:$AR$405,2,FALSE),IF(G325=3,VLOOKUP($D325,'Afgrødemodel 3'!$AQ$10:$AR$405,2,FALSE),IF(G325=4,VLOOKUP($D325,'Afgrødemodel 4'!$AQ$10:$AR$405,2,FALSE),0))))</f>
        <v>0</v>
      </c>
      <c r="L325">
        <f>IF('Afgrødemodel 1'!$BB$4=0,300,'Afgrødemodel 1'!$BB$4)</f>
        <v>300</v>
      </c>
      <c r="M325" t="str">
        <f>IF(G325=1,MIN('Afgrødemodel 1'!$AW$44,'Afgrødemodel 1'!$AW$48),IF(G325=2,MIN('Afgrødemodel 2'!$AW$44,'Afgrødemodel 2'!$AW$48),IF(G325=3,MIN('Afgrødemodel 3'!$AW$44,'Afgrødemodel 3'!$AW$48),IF(G325=4,MIN('Afgrødemodel 4'!$AW$44,'Afgrødemodel 4'!$AW$48),""))))</f>
        <v/>
      </c>
      <c r="N325" s="13" t="e">
        <f t="shared" si="358"/>
        <v>#N/A</v>
      </c>
      <c r="O325" s="5" t="e">
        <f t="shared" si="359"/>
        <v>#N/A</v>
      </c>
      <c r="P325" s="13" t="e">
        <f t="shared" si="360"/>
        <v>#N/A</v>
      </c>
      <c r="Q325" s="13" t="e">
        <f t="shared" si="361"/>
        <v>#N/A</v>
      </c>
      <c r="R325" s="20"/>
      <c r="S325" s="13" t="e">
        <f t="shared" si="362"/>
        <v>#N/A</v>
      </c>
      <c r="T325" s="13" t="e">
        <f t="shared" si="363"/>
        <v>#N/A</v>
      </c>
      <c r="U325" s="13" t="e">
        <f t="shared" si="364"/>
        <v>#N/A</v>
      </c>
      <c r="V325" s="5" t="e">
        <f t="shared" si="365"/>
        <v>#N/A</v>
      </c>
      <c r="W325" s="5"/>
      <c r="X325" s="10">
        <f t="shared" si="298"/>
        <v>10</v>
      </c>
      <c r="Y325" s="12" t="e">
        <f t="shared" si="366"/>
        <v>#N/A</v>
      </c>
      <c r="Z325" s="8" t="e">
        <f t="shared" si="367"/>
        <v>#N/A</v>
      </c>
      <c r="AA325" s="13" t="e">
        <f t="shared" si="368"/>
        <v>#N/A</v>
      </c>
      <c r="AB325" s="5" t="e">
        <f t="shared" si="369"/>
        <v>#N/A</v>
      </c>
      <c r="AC325" s="5"/>
      <c r="AD325" s="16" t="e">
        <f t="shared" si="370"/>
        <v>#VALUE!</v>
      </c>
      <c r="AE325" s="10" t="e">
        <f t="shared" si="371"/>
        <v>#VALUE!</v>
      </c>
      <c r="AF325" t="e">
        <f t="shared" si="372"/>
        <v>#VALUE!</v>
      </c>
      <c r="AG325" s="13" t="e">
        <f t="shared" si="373"/>
        <v>#VALUE!</v>
      </c>
      <c r="AH325" s="13"/>
      <c r="AI325" s="14">
        <f t="shared" si="374"/>
        <v>10</v>
      </c>
      <c r="AJ325" s="4">
        <f t="shared" si="375"/>
        <v>10</v>
      </c>
      <c r="AK325" s="4">
        <f t="shared" si="376"/>
        <v>10</v>
      </c>
      <c r="AL325" s="15" t="e">
        <f t="shared" si="377"/>
        <v>#N/A</v>
      </c>
      <c r="AM325" s="7" t="e">
        <f t="shared" si="378"/>
        <v>#N/A</v>
      </c>
      <c r="AN325" s="7" t="e">
        <f t="shared" si="379"/>
        <v>#VALUE!</v>
      </c>
      <c r="AO325" s="15" t="e">
        <f t="shared" si="380"/>
        <v>#N/A</v>
      </c>
      <c r="AP325" s="17" t="e">
        <f t="shared" si="381"/>
        <v>#N/A</v>
      </c>
      <c r="AQ325" s="15" t="e">
        <f t="shared" si="382"/>
        <v>#N/A</v>
      </c>
      <c r="AR325" s="15" t="e">
        <f t="shared" si="383"/>
        <v>#N/A</v>
      </c>
      <c r="AS325" s="15"/>
      <c r="AT325" s="12" t="e">
        <f t="shared" si="287"/>
        <v>#VALUE!</v>
      </c>
      <c r="AU325" s="12" t="e">
        <f t="shared" si="384"/>
        <v>#N/A</v>
      </c>
      <c r="AV325" s="12" t="e">
        <f t="shared" si="385"/>
        <v>#N/A</v>
      </c>
      <c r="AW325" s="12" t="e">
        <f t="shared" si="386"/>
        <v>#N/A</v>
      </c>
      <c r="AX325" s="8"/>
      <c r="AY325" s="13" t="e">
        <f>INDEX(Klima!$B$1:$E$520,MATCH(Vandbalance!$F325,Klima!$B$1:$B$520,0),MATCH(Vandbalance!$AY$11,Klima!$B$1:$E$1,0))</f>
        <v>#N/A</v>
      </c>
      <c r="AZ325" s="13" t="e">
        <f t="shared" si="288"/>
        <v>#N/A</v>
      </c>
      <c r="BA325" s="13" t="e">
        <f t="shared" si="387"/>
        <v>#N/A</v>
      </c>
      <c r="BC325" s="16" t="e">
        <f>INDEX(Klima!$B$1:$E$520,MATCH(Vandbalance!$F325,Klima!$B$1:$B$520,0),MATCH($BC$11,Klima!$B$1:$E$1,0))</f>
        <v>#N/A</v>
      </c>
      <c r="BD325" s="16"/>
      <c r="BE325" s="16" t="e">
        <f t="shared" si="388"/>
        <v>#N/A</v>
      </c>
      <c r="BF325" s="16" t="e">
        <f t="shared" si="389"/>
        <v>#VALUE!</v>
      </c>
      <c r="BG325" s="16" t="e">
        <f t="shared" si="390"/>
        <v>#VALUE!</v>
      </c>
      <c r="BH325" s="16" t="e">
        <f t="shared" si="391"/>
        <v>#VALUE!</v>
      </c>
      <c r="BI325" s="2"/>
      <c r="BJ325" s="16" t="e">
        <f t="shared" si="392"/>
        <v>#N/A</v>
      </c>
      <c r="BK325" s="5" t="e">
        <f t="shared" si="393"/>
        <v>#N/A</v>
      </c>
      <c r="BL325" s="5" t="e">
        <f t="shared" si="394"/>
        <v>#N/A</v>
      </c>
      <c r="BM325" s="5" t="e">
        <f t="shared" si="395"/>
        <v>#N/A</v>
      </c>
      <c r="BN325" s="5" t="e">
        <f t="shared" si="396"/>
        <v>#N/A</v>
      </c>
      <c r="BO325" s="5" t="e">
        <f t="shared" si="397"/>
        <v>#N/A</v>
      </c>
      <c r="BP325" s="5" t="e">
        <f t="shared" si="398"/>
        <v>#N/A</v>
      </c>
      <c r="BQ325" s="5"/>
      <c r="BR325" s="16" t="e">
        <f t="shared" si="399"/>
        <v>#VALUE!</v>
      </c>
      <c r="BS325" s="5">
        <f t="shared" si="400"/>
        <v>0</v>
      </c>
      <c r="BT325" s="5"/>
      <c r="BU325" s="13" t="e">
        <f t="shared" si="401"/>
        <v>#VALUE!</v>
      </c>
      <c r="BV325" s="5">
        <f t="shared" si="402"/>
        <v>0</v>
      </c>
      <c r="BW325" s="5"/>
      <c r="BX325" s="13" t="e">
        <f t="shared" si="403"/>
        <v>#VALUE!</v>
      </c>
      <c r="BY325" s="5"/>
      <c r="BZ325" s="16" t="e">
        <f t="shared" si="404"/>
        <v>#VALUE!</v>
      </c>
      <c r="CA325" s="16"/>
      <c r="CB325" s="29">
        <f t="shared" si="405"/>
        <v>0</v>
      </c>
      <c r="CC325" s="28" t="e">
        <f t="shared" si="406"/>
        <v>#N/A</v>
      </c>
      <c r="CD325" s="28"/>
      <c r="CE325" s="16">
        <f t="shared" si="407"/>
        <v>0</v>
      </c>
      <c r="CF325" s="31" t="e">
        <f t="shared" si="408"/>
        <v>#N/A</v>
      </c>
      <c r="CG325" s="20"/>
      <c r="CH325" s="16" t="e">
        <f t="shared" si="409"/>
        <v>#N/A</v>
      </c>
      <c r="CI325" s="2">
        <f t="shared" si="410"/>
        <v>0</v>
      </c>
      <c r="CJ325" s="5"/>
      <c r="CK325" s="13" t="e">
        <f t="shared" si="411"/>
        <v>#N/A</v>
      </c>
      <c r="CL325" s="13"/>
      <c r="CM325" s="13" t="e">
        <f t="shared" si="412"/>
        <v>#N/A</v>
      </c>
      <c r="CN325" s="5" t="e">
        <f t="shared" si="413"/>
        <v>#N/A</v>
      </c>
      <c r="CO325" s="5" t="e">
        <f t="shared" si="414"/>
        <v>#N/A</v>
      </c>
      <c r="CP325" s="5"/>
      <c r="CQ325" s="13" t="e">
        <f t="shared" si="415"/>
        <v>#N/A</v>
      </c>
      <c r="CR325" s="5" t="e">
        <f t="shared" si="416"/>
        <v>#N/A</v>
      </c>
      <c r="CS325" s="5" t="e">
        <f t="shared" si="417"/>
        <v>#N/A</v>
      </c>
      <c r="CT325" s="5"/>
      <c r="CU325" t="e">
        <f>INDEX(Tilladeligt_underskud,MATCH('Afgrødemodel 1'!$AU$2,Konstanter!$A$75:$A$90,0),MATCH('Afgrødemodel 1'!M321,Konstanter!$B$73:$F$73,0))</f>
        <v>#N/A</v>
      </c>
      <c r="CV325" t="e">
        <f>INDEX(Utilladeligt_underskud,MATCH('Afgrødemodel 1'!$AU$2,Konstanter!$I$75:$I$90,0),MATCH('Afgrødemodel 1'!M321,Konstanter!$J$73:$N$73,0))</f>
        <v>#N/A</v>
      </c>
      <c r="CW325" t="e">
        <f t="shared" si="418"/>
        <v>#N/A</v>
      </c>
      <c r="CX325" t="e">
        <f t="shared" si="419"/>
        <v>#N/A</v>
      </c>
      <c r="CY325" s="8" t="e">
        <f t="shared" si="420"/>
        <v>#N/A</v>
      </c>
      <c r="CZ325" s="8" t="e">
        <f t="shared" si="421"/>
        <v>#VALUE!</v>
      </c>
      <c r="DA325" s="8" t="e">
        <f t="shared" si="422"/>
        <v>#VALUE!</v>
      </c>
    </row>
    <row r="326" spans="4:105" x14ac:dyDescent="0.2">
      <c r="D326" s="18">
        <f t="shared" si="356"/>
        <v>43503</v>
      </c>
      <c r="E326" s="18" t="str">
        <f>IF(G326=1,'Ark4'!$C$4,IF(G326=2,'Ark4'!$C$5,IF(G326=3,'Ark4'!$C$6,IF(G326=4,'Ark4'!$C$7,""))))</f>
        <v/>
      </c>
      <c r="F326" s="8">
        <f t="shared" si="357"/>
        <v>43503</v>
      </c>
      <c r="G326" s="2" t="str">
        <f>IF(AND($D326&gt;='Ark4'!$D$4,Vandbalance!$D326&lt;='Ark4'!$E$4),1,IF(AND(Vandbalance!$D326&gt;='Ark4'!$D$5,Vandbalance!$D326&lt;='Ark4'!$E$5),2,IF(AND(Vandbalance!$D326&gt;='Ark4'!$D$6,Vandbalance!$D326&lt;='Ark4'!$E$6),3,IF(AND(Vandbalance!$D326&gt;='Ark4'!$D$7,Vandbalance!$D326&lt;='Ark4'!$E$7),4,""))))</f>
        <v/>
      </c>
      <c r="H326" s="2" t="e">
        <f t="shared" si="286"/>
        <v>#VALUE!</v>
      </c>
      <c r="I326" s="2" t="str">
        <f>IF(G326=1,VLOOKUP($D326,'Afgrødemodel 1'!$AA$10:$AB$405,2,FALSE),IF(G326=2,VLOOKUP($D326,'Afgrødemodel 2'!$AA$10:$AB$405,2,FALSE),IF(G326=3,VLOOKUP($D326,'Afgrødemodel 3'!$AA$10:$AB$405,2,FALSE),IF(G326=4,VLOOKUP($D326,'Afgrødemodel 4'!$AA$10:$AB$405,2,FALSE),""))))</f>
        <v/>
      </c>
      <c r="J326" s="2">
        <f>IF(G326=1,VLOOKUP($D326,'Afgrødemodel 1'!$AH$10:$AJ$405,3,FALSE),IF(G326=2,VLOOKUP($D326,'Afgrødemodel 2'!$AH$10:$AJ$405,3,FALSE),IF(G326=3,VLOOKUP($D326,'Afgrødemodel 3'!$AH$10:$AJ$405,3,FALSE),IF(G326=4,VLOOKUP($D326,'Afgrødemodel 4'!$AH$10:$AJ$405,3,FALSE),0))))</f>
        <v>0</v>
      </c>
      <c r="K326" s="2">
        <f>IF(G326=1,VLOOKUP($D326,'Afgrødemodel 1'!$AQ$10:$AR$405,2,FALSE),IF(G326=2,VLOOKUP($D326,'Afgrødemodel 2'!$AQ$10:$AR$405,2,FALSE),IF(G326=3,VLOOKUP($D326,'Afgrødemodel 3'!$AQ$10:$AR$405,2,FALSE),IF(G326=4,VLOOKUP($D326,'Afgrødemodel 4'!$AQ$10:$AR$405,2,FALSE),0))))</f>
        <v>0</v>
      </c>
      <c r="L326">
        <f>IF('Afgrødemodel 1'!$BB$4=0,300,'Afgrødemodel 1'!$BB$4)</f>
        <v>300</v>
      </c>
      <c r="M326" t="str">
        <f>IF(G326=1,MIN('Afgrødemodel 1'!$AW$44,'Afgrødemodel 1'!$AW$48),IF(G326=2,MIN('Afgrødemodel 2'!$AW$44,'Afgrødemodel 2'!$AW$48),IF(G326=3,MIN('Afgrødemodel 3'!$AW$44,'Afgrødemodel 3'!$AW$48),IF(G326=4,MIN('Afgrødemodel 4'!$AW$44,'Afgrødemodel 4'!$AW$48),""))))</f>
        <v/>
      </c>
      <c r="N326" s="13" t="e">
        <f t="shared" si="358"/>
        <v>#N/A</v>
      </c>
      <c r="O326" s="5" t="e">
        <f t="shared" si="359"/>
        <v>#N/A</v>
      </c>
      <c r="P326" s="13" t="e">
        <f t="shared" si="360"/>
        <v>#N/A</v>
      </c>
      <c r="Q326" s="13" t="e">
        <f t="shared" si="361"/>
        <v>#N/A</v>
      </c>
      <c r="R326" s="20"/>
      <c r="S326" s="13" t="e">
        <f t="shared" si="362"/>
        <v>#N/A</v>
      </c>
      <c r="T326" s="13" t="e">
        <f t="shared" si="363"/>
        <v>#N/A</v>
      </c>
      <c r="U326" s="13" t="e">
        <f t="shared" si="364"/>
        <v>#N/A</v>
      </c>
      <c r="V326" s="5" t="e">
        <f t="shared" si="365"/>
        <v>#N/A</v>
      </c>
      <c r="W326" s="5"/>
      <c r="X326" s="10">
        <f t="shared" si="298"/>
        <v>10</v>
      </c>
      <c r="Y326" s="12" t="e">
        <f t="shared" si="366"/>
        <v>#N/A</v>
      </c>
      <c r="Z326" s="8" t="e">
        <f t="shared" si="367"/>
        <v>#N/A</v>
      </c>
      <c r="AA326" s="13" t="e">
        <f t="shared" si="368"/>
        <v>#N/A</v>
      </c>
      <c r="AB326" s="5" t="e">
        <f t="shared" si="369"/>
        <v>#N/A</v>
      </c>
      <c r="AC326" s="5"/>
      <c r="AD326" s="16" t="e">
        <f t="shared" si="370"/>
        <v>#VALUE!</v>
      </c>
      <c r="AE326" s="10" t="e">
        <f t="shared" si="371"/>
        <v>#VALUE!</v>
      </c>
      <c r="AF326" t="e">
        <f t="shared" si="372"/>
        <v>#VALUE!</v>
      </c>
      <c r="AG326" s="13" t="e">
        <f t="shared" si="373"/>
        <v>#VALUE!</v>
      </c>
      <c r="AH326" s="13"/>
      <c r="AI326" s="14">
        <f t="shared" si="374"/>
        <v>10</v>
      </c>
      <c r="AJ326" s="4">
        <f t="shared" si="375"/>
        <v>10</v>
      </c>
      <c r="AK326" s="4">
        <f t="shared" si="376"/>
        <v>10</v>
      </c>
      <c r="AL326" s="15" t="e">
        <f t="shared" si="377"/>
        <v>#N/A</v>
      </c>
      <c r="AM326" s="7" t="e">
        <f t="shared" si="378"/>
        <v>#N/A</v>
      </c>
      <c r="AN326" s="7" t="e">
        <f t="shared" si="379"/>
        <v>#VALUE!</v>
      </c>
      <c r="AO326" s="15" t="e">
        <f t="shared" si="380"/>
        <v>#N/A</v>
      </c>
      <c r="AP326" s="17" t="e">
        <f t="shared" si="381"/>
        <v>#N/A</v>
      </c>
      <c r="AQ326" s="15" t="e">
        <f t="shared" si="382"/>
        <v>#N/A</v>
      </c>
      <c r="AR326" s="15" t="e">
        <f t="shared" si="383"/>
        <v>#N/A</v>
      </c>
      <c r="AS326" s="15"/>
      <c r="AT326" s="12" t="e">
        <f t="shared" si="287"/>
        <v>#VALUE!</v>
      </c>
      <c r="AU326" s="12" t="e">
        <f t="shared" si="384"/>
        <v>#N/A</v>
      </c>
      <c r="AV326" s="12" t="e">
        <f t="shared" si="385"/>
        <v>#N/A</v>
      </c>
      <c r="AW326" s="12" t="e">
        <f t="shared" si="386"/>
        <v>#N/A</v>
      </c>
      <c r="AX326" s="8"/>
      <c r="AY326" s="13" t="e">
        <f>INDEX(Klima!$B$1:$E$520,MATCH(Vandbalance!$F326,Klima!$B$1:$B$520,0),MATCH(Vandbalance!$AY$11,Klima!$B$1:$E$1,0))</f>
        <v>#N/A</v>
      </c>
      <c r="AZ326" s="13" t="e">
        <f t="shared" si="288"/>
        <v>#N/A</v>
      </c>
      <c r="BA326" s="13" t="e">
        <f t="shared" si="387"/>
        <v>#N/A</v>
      </c>
      <c r="BC326" s="16" t="e">
        <f>INDEX(Klima!$B$1:$E$520,MATCH(Vandbalance!$F326,Klima!$B$1:$B$520,0),MATCH($BC$11,Klima!$B$1:$E$1,0))</f>
        <v>#N/A</v>
      </c>
      <c r="BD326" s="16"/>
      <c r="BE326" s="16" t="e">
        <f t="shared" si="388"/>
        <v>#N/A</v>
      </c>
      <c r="BF326" s="16" t="e">
        <f t="shared" si="389"/>
        <v>#VALUE!</v>
      </c>
      <c r="BG326" s="16" t="e">
        <f t="shared" si="390"/>
        <v>#VALUE!</v>
      </c>
      <c r="BH326" s="16" t="e">
        <f t="shared" si="391"/>
        <v>#VALUE!</v>
      </c>
      <c r="BI326" s="2"/>
      <c r="BJ326" s="16" t="e">
        <f t="shared" si="392"/>
        <v>#N/A</v>
      </c>
      <c r="BK326" s="5" t="e">
        <f t="shared" si="393"/>
        <v>#N/A</v>
      </c>
      <c r="BL326" s="5" t="e">
        <f t="shared" si="394"/>
        <v>#N/A</v>
      </c>
      <c r="BM326" s="5" t="e">
        <f t="shared" si="395"/>
        <v>#N/A</v>
      </c>
      <c r="BN326" s="5" t="e">
        <f t="shared" si="396"/>
        <v>#N/A</v>
      </c>
      <c r="BO326" s="5" t="e">
        <f t="shared" si="397"/>
        <v>#N/A</v>
      </c>
      <c r="BP326" s="5" t="e">
        <f t="shared" si="398"/>
        <v>#N/A</v>
      </c>
      <c r="BQ326" s="5"/>
      <c r="BR326" s="16" t="e">
        <f t="shared" si="399"/>
        <v>#VALUE!</v>
      </c>
      <c r="BS326" s="5">
        <f t="shared" si="400"/>
        <v>0</v>
      </c>
      <c r="BT326" s="5"/>
      <c r="BU326" s="13" t="e">
        <f t="shared" si="401"/>
        <v>#VALUE!</v>
      </c>
      <c r="BV326" s="5">
        <f t="shared" si="402"/>
        <v>0</v>
      </c>
      <c r="BW326" s="5"/>
      <c r="BX326" s="13" t="e">
        <f t="shared" si="403"/>
        <v>#VALUE!</v>
      </c>
      <c r="BY326" s="5"/>
      <c r="BZ326" s="16" t="e">
        <f t="shared" si="404"/>
        <v>#VALUE!</v>
      </c>
      <c r="CA326" s="16"/>
      <c r="CB326" s="29">
        <f t="shared" si="405"/>
        <v>0</v>
      </c>
      <c r="CC326" s="28" t="e">
        <f t="shared" si="406"/>
        <v>#N/A</v>
      </c>
      <c r="CD326" s="28"/>
      <c r="CE326" s="16">
        <f t="shared" si="407"/>
        <v>0</v>
      </c>
      <c r="CF326" s="31" t="e">
        <f t="shared" si="408"/>
        <v>#N/A</v>
      </c>
      <c r="CG326" s="20"/>
      <c r="CH326" s="16" t="e">
        <f t="shared" si="409"/>
        <v>#N/A</v>
      </c>
      <c r="CI326" s="2">
        <f t="shared" si="410"/>
        <v>0</v>
      </c>
      <c r="CJ326" s="5"/>
      <c r="CK326" s="13" t="e">
        <f t="shared" si="411"/>
        <v>#N/A</v>
      </c>
      <c r="CL326" s="13"/>
      <c r="CM326" s="13" t="e">
        <f t="shared" si="412"/>
        <v>#N/A</v>
      </c>
      <c r="CN326" s="5" t="e">
        <f t="shared" si="413"/>
        <v>#N/A</v>
      </c>
      <c r="CO326" s="5" t="e">
        <f t="shared" si="414"/>
        <v>#N/A</v>
      </c>
      <c r="CP326" s="5"/>
      <c r="CQ326" s="13" t="e">
        <f t="shared" si="415"/>
        <v>#N/A</v>
      </c>
      <c r="CR326" s="5" t="e">
        <f t="shared" si="416"/>
        <v>#N/A</v>
      </c>
      <c r="CS326" s="5" t="e">
        <f t="shared" si="417"/>
        <v>#N/A</v>
      </c>
      <c r="CT326" s="5"/>
      <c r="CU326" t="e">
        <f>INDEX(Tilladeligt_underskud,MATCH('Afgrødemodel 1'!$AU$2,Konstanter!$A$75:$A$90,0),MATCH('Afgrødemodel 1'!M322,Konstanter!$B$73:$F$73,0))</f>
        <v>#N/A</v>
      </c>
      <c r="CV326" t="e">
        <f>INDEX(Utilladeligt_underskud,MATCH('Afgrødemodel 1'!$AU$2,Konstanter!$I$75:$I$90,0),MATCH('Afgrødemodel 1'!M322,Konstanter!$J$73:$N$73,0))</f>
        <v>#N/A</v>
      </c>
      <c r="CW326" t="e">
        <f t="shared" si="418"/>
        <v>#N/A</v>
      </c>
      <c r="CX326" t="e">
        <f t="shared" si="419"/>
        <v>#N/A</v>
      </c>
      <c r="CY326" s="8" t="e">
        <f t="shared" si="420"/>
        <v>#N/A</v>
      </c>
      <c r="CZ326" s="8" t="e">
        <f t="shared" si="421"/>
        <v>#VALUE!</v>
      </c>
      <c r="DA326" s="8" t="e">
        <f t="shared" si="422"/>
        <v>#VALUE!</v>
      </c>
    </row>
    <row r="327" spans="4:105" x14ac:dyDescent="0.2">
      <c r="D327" s="18">
        <f t="shared" si="356"/>
        <v>43504</v>
      </c>
      <c r="E327" s="18" t="str">
        <f>IF(G327=1,'Ark4'!$C$4,IF(G327=2,'Ark4'!$C$5,IF(G327=3,'Ark4'!$C$6,IF(G327=4,'Ark4'!$C$7,""))))</f>
        <v/>
      </c>
      <c r="F327" s="8">
        <f t="shared" si="357"/>
        <v>43504</v>
      </c>
      <c r="G327" s="2" t="str">
        <f>IF(AND($D327&gt;='Ark4'!$D$4,Vandbalance!$D327&lt;='Ark4'!$E$4),1,IF(AND(Vandbalance!$D327&gt;='Ark4'!$D$5,Vandbalance!$D327&lt;='Ark4'!$E$5),2,IF(AND(Vandbalance!$D327&gt;='Ark4'!$D$6,Vandbalance!$D327&lt;='Ark4'!$E$6),3,IF(AND(Vandbalance!$D327&gt;='Ark4'!$D$7,Vandbalance!$D327&lt;='Ark4'!$E$7),4,""))))</f>
        <v/>
      </c>
      <c r="H327" s="2" t="e">
        <f t="shared" si="286"/>
        <v>#VALUE!</v>
      </c>
      <c r="I327" s="2" t="str">
        <f>IF(G327=1,VLOOKUP($D327,'Afgrødemodel 1'!$AA$10:$AB$405,2,FALSE),IF(G327=2,VLOOKUP($D327,'Afgrødemodel 2'!$AA$10:$AB$405,2,FALSE),IF(G327=3,VLOOKUP($D327,'Afgrødemodel 3'!$AA$10:$AB$405,2,FALSE),IF(G327=4,VLOOKUP($D327,'Afgrødemodel 4'!$AA$10:$AB$405,2,FALSE),""))))</f>
        <v/>
      </c>
      <c r="J327" s="2">
        <f>IF(G327=1,VLOOKUP($D327,'Afgrødemodel 1'!$AH$10:$AJ$405,3,FALSE),IF(G327=2,VLOOKUP($D327,'Afgrødemodel 2'!$AH$10:$AJ$405,3,FALSE),IF(G327=3,VLOOKUP($D327,'Afgrødemodel 3'!$AH$10:$AJ$405,3,FALSE),IF(G327=4,VLOOKUP($D327,'Afgrødemodel 4'!$AH$10:$AJ$405,3,FALSE),0))))</f>
        <v>0</v>
      </c>
      <c r="K327" s="2">
        <f>IF(G327=1,VLOOKUP($D327,'Afgrødemodel 1'!$AQ$10:$AR$405,2,FALSE),IF(G327=2,VLOOKUP($D327,'Afgrødemodel 2'!$AQ$10:$AR$405,2,FALSE),IF(G327=3,VLOOKUP($D327,'Afgrødemodel 3'!$AQ$10:$AR$405,2,FALSE),IF(G327=4,VLOOKUP($D327,'Afgrødemodel 4'!$AQ$10:$AR$405,2,FALSE),0))))</f>
        <v>0</v>
      </c>
      <c r="L327">
        <f>IF('Afgrødemodel 1'!$BB$4=0,300,'Afgrødemodel 1'!$BB$4)</f>
        <v>300</v>
      </c>
      <c r="M327" t="str">
        <f>IF(G327=1,MIN('Afgrødemodel 1'!$AW$44,'Afgrødemodel 1'!$AW$48),IF(G327=2,MIN('Afgrødemodel 2'!$AW$44,'Afgrødemodel 2'!$AW$48),IF(G327=3,MIN('Afgrødemodel 3'!$AW$44,'Afgrødemodel 3'!$AW$48),IF(G327=4,MIN('Afgrødemodel 4'!$AW$44,'Afgrødemodel 4'!$AW$48),""))))</f>
        <v/>
      </c>
      <c r="N327" s="13" t="e">
        <f t="shared" si="358"/>
        <v>#N/A</v>
      </c>
      <c r="O327" s="5" t="e">
        <f t="shared" si="359"/>
        <v>#N/A</v>
      </c>
      <c r="P327" s="13" t="e">
        <f t="shared" si="360"/>
        <v>#N/A</v>
      </c>
      <c r="Q327" s="13" t="e">
        <f t="shared" si="361"/>
        <v>#N/A</v>
      </c>
      <c r="R327" s="20"/>
      <c r="S327" s="13" t="e">
        <f t="shared" si="362"/>
        <v>#N/A</v>
      </c>
      <c r="T327" s="13" t="e">
        <f t="shared" si="363"/>
        <v>#N/A</v>
      </c>
      <c r="U327" s="13" t="e">
        <f t="shared" si="364"/>
        <v>#N/A</v>
      </c>
      <c r="V327" s="5" t="e">
        <f t="shared" si="365"/>
        <v>#N/A</v>
      </c>
      <c r="W327" s="5"/>
      <c r="X327" s="10">
        <f t="shared" si="298"/>
        <v>10</v>
      </c>
      <c r="Y327" s="12" t="e">
        <f t="shared" si="366"/>
        <v>#N/A</v>
      </c>
      <c r="Z327" s="8" t="e">
        <f t="shared" si="367"/>
        <v>#N/A</v>
      </c>
      <c r="AA327" s="13" t="e">
        <f t="shared" si="368"/>
        <v>#N/A</v>
      </c>
      <c r="AB327" s="5" t="e">
        <f t="shared" si="369"/>
        <v>#N/A</v>
      </c>
      <c r="AC327" s="5"/>
      <c r="AD327" s="16" t="e">
        <f t="shared" si="370"/>
        <v>#VALUE!</v>
      </c>
      <c r="AE327" s="10" t="e">
        <f t="shared" si="371"/>
        <v>#VALUE!</v>
      </c>
      <c r="AF327" t="e">
        <f t="shared" si="372"/>
        <v>#VALUE!</v>
      </c>
      <c r="AG327" s="13" t="e">
        <f t="shared" si="373"/>
        <v>#VALUE!</v>
      </c>
      <c r="AH327" s="13"/>
      <c r="AI327" s="14">
        <f t="shared" si="374"/>
        <v>10</v>
      </c>
      <c r="AJ327" s="4">
        <f t="shared" si="375"/>
        <v>10</v>
      </c>
      <c r="AK327" s="4">
        <f t="shared" si="376"/>
        <v>10</v>
      </c>
      <c r="AL327" s="15" t="e">
        <f t="shared" si="377"/>
        <v>#N/A</v>
      </c>
      <c r="AM327" s="7" t="e">
        <f t="shared" si="378"/>
        <v>#N/A</v>
      </c>
      <c r="AN327" s="7" t="e">
        <f t="shared" si="379"/>
        <v>#VALUE!</v>
      </c>
      <c r="AO327" s="15" t="e">
        <f t="shared" si="380"/>
        <v>#N/A</v>
      </c>
      <c r="AP327" s="17" t="e">
        <f t="shared" si="381"/>
        <v>#N/A</v>
      </c>
      <c r="AQ327" s="15" t="e">
        <f t="shared" si="382"/>
        <v>#N/A</v>
      </c>
      <c r="AR327" s="15" t="e">
        <f t="shared" si="383"/>
        <v>#N/A</v>
      </c>
      <c r="AS327" s="15"/>
      <c r="AT327" s="12" t="e">
        <f t="shared" si="287"/>
        <v>#VALUE!</v>
      </c>
      <c r="AU327" s="12" t="e">
        <f t="shared" si="384"/>
        <v>#N/A</v>
      </c>
      <c r="AV327" s="12" t="e">
        <f t="shared" si="385"/>
        <v>#N/A</v>
      </c>
      <c r="AW327" s="12" t="e">
        <f t="shared" si="386"/>
        <v>#N/A</v>
      </c>
      <c r="AX327" s="8"/>
      <c r="AY327" s="13" t="e">
        <f>INDEX(Klima!$B$1:$E$520,MATCH(Vandbalance!$F327,Klima!$B$1:$B$520,0),MATCH(Vandbalance!$AY$11,Klima!$B$1:$E$1,0))</f>
        <v>#N/A</v>
      </c>
      <c r="AZ327" s="13" t="e">
        <f t="shared" si="288"/>
        <v>#N/A</v>
      </c>
      <c r="BA327" s="13" t="e">
        <f t="shared" si="387"/>
        <v>#N/A</v>
      </c>
      <c r="BC327" s="16" t="e">
        <f>INDEX(Klima!$B$1:$E$520,MATCH(Vandbalance!$F327,Klima!$B$1:$B$520,0),MATCH($BC$11,Klima!$B$1:$E$1,0))</f>
        <v>#N/A</v>
      </c>
      <c r="BD327" s="16"/>
      <c r="BE327" s="16" t="e">
        <f t="shared" si="388"/>
        <v>#N/A</v>
      </c>
      <c r="BF327" s="16" t="e">
        <f t="shared" si="389"/>
        <v>#VALUE!</v>
      </c>
      <c r="BG327" s="16" t="e">
        <f t="shared" si="390"/>
        <v>#VALUE!</v>
      </c>
      <c r="BH327" s="16" t="e">
        <f t="shared" si="391"/>
        <v>#VALUE!</v>
      </c>
      <c r="BI327" s="2"/>
      <c r="BJ327" s="16" t="e">
        <f t="shared" si="392"/>
        <v>#N/A</v>
      </c>
      <c r="BK327" s="5" t="e">
        <f t="shared" si="393"/>
        <v>#N/A</v>
      </c>
      <c r="BL327" s="5" t="e">
        <f t="shared" si="394"/>
        <v>#N/A</v>
      </c>
      <c r="BM327" s="5" t="e">
        <f t="shared" si="395"/>
        <v>#N/A</v>
      </c>
      <c r="BN327" s="5" t="e">
        <f t="shared" si="396"/>
        <v>#N/A</v>
      </c>
      <c r="BO327" s="5" t="e">
        <f t="shared" si="397"/>
        <v>#N/A</v>
      </c>
      <c r="BP327" s="5" t="e">
        <f t="shared" si="398"/>
        <v>#N/A</v>
      </c>
      <c r="BQ327" s="5"/>
      <c r="BR327" s="16" t="e">
        <f t="shared" si="399"/>
        <v>#VALUE!</v>
      </c>
      <c r="BS327" s="5">
        <f t="shared" si="400"/>
        <v>0</v>
      </c>
      <c r="BT327" s="5"/>
      <c r="BU327" s="13" t="e">
        <f t="shared" si="401"/>
        <v>#VALUE!</v>
      </c>
      <c r="BV327" s="5">
        <f t="shared" si="402"/>
        <v>0</v>
      </c>
      <c r="BW327" s="5"/>
      <c r="BX327" s="13" t="e">
        <f t="shared" si="403"/>
        <v>#VALUE!</v>
      </c>
      <c r="BY327" s="5"/>
      <c r="BZ327" s="16" t="e">
        <f t="shared" si="404"/>
        <v>#VALUE!</v>
      </c>
      <c r="CA327" s="16"/>
      <c r="CB327" s="29">
        <f t="shared" si="405"/>
        <v>0</v>
      </c>
      <c r="CC327" s="28" t="e">
        <f t="shared" si="406"/>
        <v>#N/A</v>
      </c>
      <c r="CD327" s="28"/>
      <c r="CE327" s="16">
        <f t="shared" si="407"/>
        <v>0</v>
      </c>
      <c r="CF327" s="31" t="e">
        <f t="shared" si="408"/>
        <v>#N/A</v>
      </c>
      <c r="CG327" s="20"/>
      <c r="CH327" s="16" t="e">
        <f t="shared" si="409"/>
        <v>#N/A</v>
      </c>
      <c r="CI327" s="2">
        <f t="shared" si="410"/>
        <v>0</v>
      </c>
      <c r="CJ327" s="5"/>
      <c r="CK327" s="13" t="e">
        <f t="shared" si="411"/>
        <v>#N/A</v>
      </c>
      <c r="CL327" s="13"/>
      <c r="CM327" s="13" t="e">
        <f t="shared" si="412"/>
        <v>#N/A</v>
      </c>
      <c r="CN327" s="5" t="e">
        <f t="shared" si="413"/>
        <v>#N/A</v>
      </c>
      <c r="CO327" s="5" t="e">
        <f t="shared" si="414"/>
        <v>#N/A</v>
      </c>
      <c r="CP327" s="5"/>
      <c r="CQ327" s="13" t="e">
        <f t="shared" si="415"/>
        <v>#N/A</v>
      </c>
      <c r="CR327" s="5" t="e">
        <f t="shared" si="416"/>
        <v>#N/A</v>
      </c>
      <c r="CS327" s="5" t="e">
        <f t="shared" si="417"/>
        <v>#N/A</v>
      </c>
      <c r="CT327" s="5"/>
      <c r="CU327" t="e">
        <f>INDEX(Tilladeligt_underskud,MATCH('Afgrødemodel 1'!$AU$2,Konstanter!$A$75:$A$90,0),MATCH('Afgrødemodel 1'!M323,Konstanter!$B$73:$F$73,0))</f>
        <v>#N/A</v>
      </c>
      <c r="CV327" t="e">
        <f>INDEX(Utilladeligt_underskud,MATCH('Afgrødemodel 1'!$AU$2,Konstanter!$I$75:$I$90,0),MATCH('Afgrødemodel 1'!M323,Konstanter!$J$73:$N$73,0))</f>
        <v>#N/A</v>
      </c>
      <c r="CW327" t="e">
        <f t="shared" si="418"/>
        <v>#N/A</v>
      </c>
      <c r="CX327" t="e">
        <f t="shared" si="419"/>
        <v>#N/A</v>
      </c>
      <c r="CY327" s="8" t="e">
        <f t="shared" si="420"/>
        <v>#N/A</v>
      </c>
      <c r="CZ327" s="8" t="e">
        <f t="shared" si="421"/>
        <v>#VALUE!</v>
      </c>
      <c r="DA327" s="8" t="e">
        <f t="shared" si="422"/>
        <v>#VALUE!</v>
      </c>
    </row>
    <row r="328" spans="4:105" x14ac:dyDescent="0.2">
      <c r="D328" s="18">
        <f t="shared" si="356"/>
        <v>43505</v>
      </c>
      <c r="E328" s="18" t="str">
        <f>IF(G328=1,'Ark4'!$C$4,IF(G328=2,'Ark4'!$C$5,IF(G328=3,'Ark4'!$C$6,IF(G328=4,'Ark4'!$C$7,""))))</f>
        <v/>
      </c>
      <c r="F328" s="8">
        <f t="shared" si="357"/>
        <v>43505</v>
      </c>
      <c r="G328" s="2" t="str">
        <f>IF(AND($D328&gt;='Ark4'!$D$4,Vandbalance!$D328&lt;='Ark4'!$E$4),1,IF(AND(Vandbalance!$D328&gt;='Ark4'!$D$5,Vandbalance!$D328&lt;='Ark4'!$E$5),2,IF(AND(Vandbalance!$D328&gt;='Ark4'!$D$6,Vandbalance!$D328&lt;='Ark4'!$E$6),3,IF(AND(Vandbalance!$D328&gt;='Ark4'!$D$7,Vandbalance!$D328&lt;='Ark4'!$E$7),4,""))))</f>
        <v/>
      </c>
      <c r="H328" s="2" t="e">
        <f t="shared" si="286"/>
        <v>#VALUE!</v>
      </c>
      <c r="I328" s="2" t="str">
        <f>IF(G328=1,VLOOKUP($D328,'Afgrødemodel 1'!$AA$10:$AB$405,2,FALSE),IF(G328=2,VLOOKUP($D328,'Afgrødemodel 2'!$AA$10:$AB$405,2,FALSE),IF(G328=3,VLOOKUP($D328,'Afgrødemodel 3'!$AA$10:$AB$405,2,FALSE),IF(G328=4,VLOOKUP($D328,'Afgrødemodel 4'!$AA$10:$AB$405,2,FALSE),""))))</f>
        <v/>
      </c>
      <c r="J328" s="2">
        <f>IF(G328=1,VLOOKUP($D328,'Afgrødemodel 1'!$AH$10:$AJ$405,3,FALSE),IF(G328=2,VLOOKUP($D328,'Afgrødemodel 2'!$AH$10:$AJ$405,3,FALSE),IF(G328=3,VLOOKUP($D328,'Afgrødemodel 3'!$AH$10:$AJ$405,3,FALSE),IF(G328=4,VLOOKUP($D328,'Afgrødemodel 4'!$AH$10:$AJ$405,3,FALSE),0))))</f>
        <v>0</v>
      </c>
      <c r="K328" s="2">
        <f>IF(G328=1,VLOOKUP($D328,'Afgrødemodel 1'!$AQ$10:$AR$405,2,FALSE),IF(G328=2,VLOOKUP($D328,'Afgrødemodel 2'!$AQ$10:$AR$405,2,FALSE),IF(G328=3,VLOOKUP($D328,'Afgrødemodel 3'!$AQ$10:$AR$405,2,FALSE),IF(G328=4,VLOOKUP($D328,'Afgrødemodel 4'!$AQ$10:$AR$405,2,FALSE),0))))</f>
        <v>0</v>
      </c>
      <c r="L328">
        <f>IF('Afgrødemodel 1'!$BB$4=0,300,'Afgrødemodel 1'!$BB$4)</f>
        <v>300</v>
      </c>
      <c r="M328" t="str">
        <f>IF(G328=1,MIN('Afgrødemodel 1'!$AW$44,'Afgrødemodel 1'!$AW$48),IF(G328=2,MIN('Afgrødemodel 2'!$AW$44,'Afgrødemodel 2'!$AW$48),IF(G328=3,MIN('Afgrødemodel 3'!$AW$44,'Afgrødemodel 3'!$AW$48),IF(G328=4,MIN('Afgrødemodel 4'!$AW$44,'Afgrødemodel 4'!$AW$48),""))))</f>
        <v/>
      </c>
      <c r="N328" s="13" t="e">
        <f t="shared" si="358"/>
        <v>#N/A</v>
      </c>
      <c r="O328" s="5" t="e">
        <f t="shared" si="359"/>
        <v>#N/A</v>
      </c>
      <c r="P328" s="13" t="e">
        <f t="shared" si="360"/>
        <v>#N/A</v>
      </c>
      <c r="Q328" s="13" t="e">
        <f t="shared" si="361"/>
        <v>#N/A</v>
      </c>
      <c r="R328" s="20"/>
      <c r="S328" s="13" t="e">
        <f t="shared" si="362"/>
        <v>#N/A</v>
      </c>
      <c r="T328" s="13" t="e">
        <f t="shared" si="363"/>
        <v>#N/A</v>
      </c>
      <c r="U328" s="13" t="e">
        <f t="shared" si="364"/>
        <v>#N/A</v>
      </c>
      <c r="V328" s="5" t="e">
        <f t="shared" si="365"/>
        <v>#N/A</v>
      </c>
      <c r="W328" s="5"/>
      <c r="X328" s="10">
        <f t="shared" si="298"/>
        <v>10</v>
      </c>
      <c r="Y328" s="12" t="e">
        <f t="shared" si="366"/>
        <v>#N/A</v>
      </c>
      <c r="Z328" s="8" t="e">
        <f t="shared" si="367"/>
        <v>#N/A</v>
      </c>
      <c r="AA328" s="13" t="e">
        <f t="shared" si="368"/>
        <v>#N/A</v>
      </c>
      <c r="AB328" s="5" t="e">
        <f t="shared" si="369"/>
        <v>#N/A</v>
      </c>
      <c r="AC328" s="5"/>
      <c r="AD328" s="16" t="e">
        <f t="shared" si="370"/>
        <v>#VALUE!</v>
      </c>
      <c r="AE328" s="10" t="e">
        <f t="shared" si="371"/>
        <v>#VALUE!</v>
      </c>
      <c r="AF328" t="e">
        <f t="shared" si="372"/>
        <v>#VALUE!</v>
      </c>
      <c r="AG328" s="13" t="e">
        <f t="shared" si="373"/>
        <v>#VALUE!</v>
      </c>
      <c r="AH328" s="13"/>
      <c r="AI328" s="14">
        <f t="shared" si="374"/>
        <v>10</v>
      </c>
      <c r="AJ328" s="4">
        <f t="shared" si="375"/>
        <v>10</v>
      </c>
      <c r="AK328" s="4">
        <f t="shared" si="376"/>
        <v>10</v>
      </c>
      <c r="AL328" s="15" t="e">
        <f t="shared" si="377"/>
        <v>#N/A</v>
      </c>
      <c r="AM328" s="7" t="e">
        <f t="shared" si="378"/>
        <v>#N/A</v>
      </c>
      <c r="AN328" s="7" t="e">
        <f t="shared" si="379"/>
        <v>#VALUE!</v>
      </c>
      <c r="AO328" s="15" t="e">
        <f t="shared" si="380"/>
        <v>#N/A</v>
      </c>
      <c r="AP328" s="17" t="e">
        <f t="shared" si="381"/>
        <v>#N/A</v>
      </c>
      <c r="AQ328" s="15" t="e">
        <f t="shared" si="382"/>
        <v>#N/A</v>
      </c>
      <c r="AR328" s="15" t="e">
        <f t="shared" si="383"/>
        <v>#N/A</v>
      </c>
      <c r="AS328" s="15"/>
      <c r="AT328" s="12" t="e">
        <f t="shared" si="287"/>
        <v>#VALUE!</v>
      </c>
      <c r="AU328" s="12" t="e">
        <f t="shared" si="384"/>
        <v>#N/A</v>
      </c>
      <c r="AV328" s="12" t="e">
        <f t="shared" si="385"/>
        <v>#N/A</v>
      </c>
      <c r="AW328" s="12" t="e">
        <f t="shared" si="386"/>
        <v>#N/A</v>
      </c>
      <c r="AX328" s="8"/>
      <c r="AY328" s="13" t="e">
        <f>INDEX(Klima!$B$1:$E$520,MATCH(Vandbalance!$F328,Klima!$B$1:$B$520,0),MATCH(Vandbalance!$AY$11,Klima!$B$1:$E$1,0))</f>
        <v>#N/A</v>
      </c>
      <c r="AZ328" s="13" t="e">
        <f t="shared" si="288"/>
        <v>#N/A</v>
      </c>
      <c r="BA328" s="13" t="e">
        <f t="shared" si="387"/>
        <v>#N/A</v>
      </c>
      <c r="BC328" s="16" t="e">
        <f>INDEX(Klima!$B$1:$E$520,MATCH(Vandbalance!$F328,Klima!$B$1:$B$520,0),MATCH($BC$11,Klima!$B$1:$E$1,0))</f>
        <v>#N/A</v>
      </c>
      <c r="BD328" s="16"/>
      <c r="BE328" s="16" t="e">
        <f t="shared" si="388"/>
        <v>#N/A</v>
      </c>
      <c r="BF328" s="16" t="e">
        <f t="shared" si="389"/>
        <v>#VALUE!</v>
      </c>
      <c r="BG328" s="16" t="e">
        <f t="shared" si="390"/>
        <v>#VALUE!</v>
      </c>
      <c r="BH328" s="16" t="e">
        <f t="shared" si="391"/>
        <v>#VALUE!</v>
      </c>
      <c r="BI328" s="2"/>
      <c r="BJ328" s="16" t="e">
        <f t="shared" si="392"/>
        <v>#N/A</v>
      </c>
      <c r="BK328" s="5" t="e">
        <f t="shared" si="393"/>
        <v>#N/A</v>
      </c>
      <c r="BL328" s="5" t="e">
        <f t="shared" si="394"/>
        <v>#N/A</v>
      </c>
      <c r="BM328" s="5" t="e">
        <f t="shared" si="395"/>
        <v>#N/A</v>
      </c>
      <c r="BN328" s="5" t="e">
        <f t="shared" si="396"/>
        <v>#N/A</v>
      </c>
      <c r="BO328" s="5" t="e">
        <f t="shared" si="397"/>
        <v>#N/A</v>
      </c>
      <c r="BP328" s="5" t="e">
        <f t="shared" si="398"/>
        <v>#N/A</v>
      </c>
      <c r="BQ328" s="5"/>
      <c r="BR328" s="16" t="e">
        <f t="shared" si="399"/>
        <v>#VALUE!</v>
      </c>
      <c r="BS328" s="5">
        <f t="shared" si="400"/>
        <v>0</v>
      </c>
      <c r="BT328" s="5"/>
      <c r="BU328" s="13" t="e">
        <f t="shared" si="401"/>
        <v>#VALUE!</v>
      </c>
      <c r="BV328" s="5">
        <f t="shared" si="402"/>
        <v>0</v>
      </c>
      <c r="BW328" s="5"/>
      <c r="BX328" s="13" t="e">
        <f t="shared" si="403"/>
        <v>#VALUE!</v>
      </c>
      <c r="BY328" s="5"/>
      <c r="BZ328" s="16" t="e">
        <f t="shared" si="404"/>
        <v>#VALUE!</v>
      </c>
      <c r="CA328" s="16"/>
      <c r="CB328" s="29">
        <f t="shared" si="405"/>
        <v>0</v>
      </c>
      <c r="CC328" s="28" t="e">
        <f t="shared" si="406"/>
        <v>#N/A</v>
      </c>
      <c r="CD328" s="28"/>
      <c r="CE328" s="16">
        <f t="shared" si="407"/>
        <v>0</v>
      </c>
      <c r="CF328" s="31" t="e">
        <f t="shared" si="408"/>
        <v>#N/A</v>
      </c>
      <c r="CG328" s="20"/>
      <c r="CH328" s="16" t="e">
        <f t="shared" si="409"/>
        <v>#N/A</v>
      </c>
      <c r="CI328" s="2">
        <f t="shared" si="410"/>
        <v>0</v>
      </c>
      <c r="CJ328" s="5"/>
      <c r="CK328" s="13" t="e">
        <f t="shared" si="411"/>
        <v>#N/A</v>
      </c>
      <c r="CL328" s="13"/>
      <c r="CM328" s="13" t="e">
        <f t="shared" si="412"/>
        <v>#N/A</v>
      </c>
      <c r="CN328" s="5" t="e">
        <f t="shared" si="413"/>
        <v>#N/A</v>
      </c>
      <c r="CO328" s="5" t="e">
        <f t="shared" si="414"/>
        <v>#N/A</v>
      </c>
      <c r="CP328" s="5"/>
      <c r="CQ328" s="13" t="e">
        <f t="shared" si="415"/>
        <v>#N/A</v>
      </c>
      <c r="CR328" s="5" t="e">
        <f t="shared" si="416"/>
        <v>#N/A</v>
      </c>
      <c r="CS328" s="5" t="e">
        <f t="shared" si="417"/>
        <v>#N/A</v>
      </c>
      <c r="CT328" s="5"/>
      <c r="CU328" t="e">
        <f>INDEX(Tilladeligt_underskud,MATCH('Afgrødemodel 1'!$AU$2,Konstanter!$A$75:$A$90,0),MATCH('Afgrødemodel 1'!M324,Konstanter!$B$73:$F$73,0))</f>
        <v>#N/A</v>
      </c>
      <c r="CV328" t="e">
        <f>INDEX(Utilladeligt_underskud,MATCH('Afgrødemodel 1'!$AU$2,Konstanter!$I$75:$I$90,0),MATCH('Afgrødemodel 1'!M324,Konstanter!$J$73:$N$73,0))</f>
        <v>#N/A</v>
      </c>
      <c r="CW328" t="e">
        <f t="shared" si="418"/>
        <v>#N/A</v>
      </c>
      <c r="CX328" t="e">
        <f t="shared" si="419"/>
        <v>#N/A</v>
      </c>
      <c r="CY328" s="8" t="e">
        <f t="shared" si="420"/>
        <v>#N/A</v>
      </c>
      <c r="CZ328" s="8" t="e">
        <f t="shared" si="421"/>
        <v>#VALUE!</v>
      </c>
      <c r="DA328" s="8" t="e">
        <f t="shared" si="422"/>
        <v>#VALUE!</v>
      </c>
    </row>
    <row r="329" spans="4:105" x14ac:dyDescent="0.2">
      <c r="D329" s="18">
        <f t="shared" si="356"/>
        <v>43506</v>
      </c>
      <c r="E329" s="18" t="str">
        <f>IF(G329=1,'Ark4'!$C$4,IF(G329=2,'Ark4'!$C$5,IF(G329=3,'Ark4'!$C$6,IF(G329=4,'Ark4'!$C$7,""))))</f>
        <v/>
      </c>
      <c r="F329" s="8">
        <f t="shared" si="357"/>
        <v>43506</v>
      </c>
      <c r="G329" s="2" t="str">
        <f>IF(AND($D329&gt;='Ark4'!$D$4,Vandbalance!$D329&lt;='Ark4'!$E$4),1,IF(AND(Vandbalance!$D329&gt;='Ark4'!$D$5,Vandbalance!$D329&lt;='Ark4'!$E$5),2,IF(AND(Vandbalance!$D329&gt;='Ark4'!$D$6,Vandbalance!$D329&lt;='Ark4'!$E$6),3,IF(AND(Vandbalance!$D329&gt;='Ark4'!$D$7,Vandbalance!$D329&lt;='Ark4'!$E$7),4,""))))</f>
        <v/>
      </c>
      <c r="H329" s="2" t="e">
        <f t="shared" si="286"/>
        <v>#VALUE!</v>
      </c>
      <c r="I329" s="2" t="str">
        <f>IF(G329=1,VLOOKUP($D329,'Afgrødemodel 1'!$AA$10:$AB$405,2,FALSE),IF(G329=2,VLOOKUP($D329,'Afgrødemodel 2'!$AA$10:$AB$405,2,FALSE),IF(G329=3,VLOOKUP($D329,'Afgrødemodel 3'!$AA$10:$AB$405,2,FALSE),IF(G329=4,VLOOKUP($D329,'Afgrødemodel 4'!$AA$10:$AB$405,2,FALSE),""))))</f>
        <v/>
      </c>
      <c r="J329" s="2">
        <f>IF(G329=1,VLOOKUP($D329,'Afgrødemodel 1'!$AH$10:$AJ$405,3,FALSE),IF(G329=2,VLOOKUP($D329,'Afgrødemodel 2'!$AH$10:$AJ$405,3,FALSE),IF(G329=3,VLOOKUP($D329,'Afgrødemodel 3'!$AH$10:$AJ$405,3,FALSE),IF(G329=4,VLOOKUP($D329,'Afgrødemodel 4'!$AH$10:$AJ$405,3,FALSE),0))))</f>
        <v>0</v>
      </c>
      <c r="K329" s="2">
        <f>IF(G329=1,VLOOKUP($D329,'Afgrødemodel 1'!$AQ$10:$AR$405,2,FALSE),IF(G329=2,VLOOKUP($D329,'Afgrødemodel 2'!$AQ$10:$AR$405,2,FALSE),IF(G329=3,VLOOKUP($D329,'Afgrødemodel 3'!$AQ$10:$AR$405,2,FALSE),IF(G329=4,VLOOKUP($D329,'Afgrødemodel 4'!$AQ$10:$AR$405,2,FALSE),0))))</f>
        <v>0</v>
      </c>
      <c r="L329">
        <f>IF('Afgrødemodel 1'!$BB$4=0,300,'Afgrødemodel 1'!$BB$4)</f>
        <v>300</v>
      </c>
      <c r="M329" t="str">
        <f>IF(G329=1,MIN('Afgrødemodel 1'!$AW$44,'Afgrødemodel 1'!$AW$48),IF(G329=2,MIN('Afgrødemodel 2'!$AW$44,'Afgrødemodel 2'!$AW$48),IF(G329=3,MIN('Afgrødemodel 3'!$AW$44,'Afgrødemodel 3'!$AW$48),IF(G329=4,MIN('Afgrødemodel 4'!$AW$44,'Afgrødemodel 4'!$AW$48),""))))</f>
        <v/>
      </c>
      <c r="N329" s="13" t="e">
        <f t="shared" si="358"/>
        <v>#N/A</v>
      </c>
      <c r="O329" s="5" t="e">
        <f t="shared" si="359"/>
        <v>#N/A</v>
      </c>
      <c r="P329" s="13" t="e">
        <f t="shared" si="360"/>
        <v>#N/A</v>
      </c>
      <c r="Q329" s="13" t="e">
        <f t="shared" si="361"/>
        <v>#N/A</v>
      </c>
      <c r="R329" s="20"/>
      <c r="S329" s="13" t="e">
        <f t="shared" si="362"/>
        <v>#N/A</v>
      </c>
      <c r="T329" s="13" t="e">
        <f t="shared" si="363"/>
        <v>#N/A</v>
      </c>
      <c r="U329" s="13" t="e">
        <f t="shared" si="364"/>
        <v>#N/A</v>
      </c>
      <c r="V329" s="5" t="e">
        <f t="shared" si="365"/>
        <v>#N/A</v>
      </c>
      <c r="W329" s="5"/>
      <c r="X329" s="10">
        <f t="shared" si="298"/>
        <v>10</v>
      </c>
      <c r="Y329" s="12" t="e">
        <f t="shared" si="366"/>
        <v>#N/A</v>
      </c>
      <c r="Z329" s="8" t="e">
        <f t="shared" si="367"/>
        <v>#N/A</v>
      </c>
      <c r="AA329" s="13" t="e">
        <f t="shared" si="368"/>
        <v>#N/A</v>
      </c>
      <c r="AB329" s="5" t="e">
        <f t="shared" si="369"/>
        <v>#N/A</v>
      </c>
      <c r="AC329" s="5"/>
      <c r="AD329" s="16" t="e">
        <f t="shared" si="370"/>
        <v>#VALUE!</v>
      </c>
      <c r="AE329" s="10" t="e">
        <f t="shared" si="371"/>
        <v>#VALUE!</v>
      </c>
      <c r="AF329" t="e">
        <f t="shared" si="372"/>
        <v>#VALUE!</v>
      </c>
      <c r="AG329" s="13" t="e">
        <f t="shared" si="373"/>
        <v>#VALUE!</v>
      </c>
      <c r="AH329" s="13"/>
      <c r="AI329" s="14">
        <f t="shared" si="374"/>
        <v>10</v>
      </c>
      <c r="AJ329" s="4">
        <f t="shared" si="375"/>
        <v>10</v>
      </c>
      <c r="AK329" s="4">
        <f t="shared" si="376"/>
        <v>10</v>
      </c>
      <c r="AL329" s="15" t="e">
        <f t="shared" si="377"/>
        <v>#N/A</v>
      </c>
      <c r="AM329" s="7" t="e">
        <f t="shared" si="378"/>
        <v>#N/A</v>
      </c>
      <c r="AN329" s="7" t="e">
        <f t="shared" si="379"/>
        <v>#VALUE!</v>
      </c>
      <c r="AO329" s="15" t="e">
        <f t="shared" si="380"/>
        <v>#N/A</v>
      </c>
      <c r="AP329" s="17" t="e">
        <f t="shared" si="381"/>
        <v>#N/A</v>
      </c>
      <c r="AQ329" s="15" t="e">
        <f t="shared" si="382"/>
        <v>#N/A</v>
      </c>
      <c r="AR329" s="15" t="e">
        <f t="shared" si="383"/>
        <v>#N/A</v>
      </c>
      <c r="AS329" s="15"/>
      <c r="AT329" s="12" t="e">
        <f t="shared" si="287"/>
        <v>#VALUE!</v>
      </c>
      <c r="AU329" s="12" t="e">
        <f t="shared" si="384"/>
        <v>#N/A</v>
      </c>
      <c r="AV329" s="12" t="e">
        <f t="shared" si="385"/>
        <v>#N/A</v>
      </c>
      <c r="AW329" s="12" t="e">
        <f t="shared" si="386"/>
        <v>#N/A</v>
      </c>
      <c r="AX329" s="8"/>
      <c r="AY329" s="13" t="e">
        <f>INDEX(Klima!$B$1:$E$520,MATCH(Vandbalance!$F329,Klima!$B$1:$B$520,0),MATCH(Vandbalance!$AY$11,Klima!$B$1:$E$1,0))</f>
        <v>#N/A</v>
      </c>
      <c r="AZ329" s="13" t="e">
        <f t="shared" si="288"/>
        <v>#N/A</v>
      </c>
      <c r="BA329" s="13" t="e">
        <f t="shared" si="387"/>
        <v>#N/A</v>
      </c>
      <c r="BC329" s="16" t="e">
        <f>INDEX(Klima!$B$1:$E$520,MATCH(Vandbalance!$F329,Klima!$B$1:$B$520,0),MATCH($BC$11,Klima!$B$1:$E$1,0))</f>
        <v>#N/A</v>
      </c>
      <c r="BD329" s="16"/>
      <c r="BE329" s="16" t="e">
        <f t="shared" si="388"/>
        <v>#N/A</v>
      </c>
      <c r="BF329" s="16" t="e">
        <f t="shared" si="389"/>
        <v>#VALUE!</v>
      </c>
      <c r="BG329" s="16" t="e">
        <f t="shared" si="390"/>
        <v>#VALUE!</v>
      </c>
      <c r="BH329" s="16" t="e">
        <f t="shared" si="391"/>
        <v>#VALUE!</v>
      </c>
      <c r="BI329" s="2"/>
      <c r="BJ329" s="16" t="e">
        <f t="shared" si="392"/>
        <v>#N/A</v>
      </c>
      <c r="BK329" s="5" t="e">
        <f t="shared" si="393"/>
        <v>#N/A</v>
      </c>
      <c r="BL329" s="5" t="e">
        <f t="shared" si="394"/>
        <v>#N/A</v>
      </c>
      <c r="BM329" s="5" t="e">
        <f t="shared" si="395"/>
        <v>#N/A</v>
      </c>
      <c r="BN329" s="5" t="e">
        <f t="shared" si="396"/>
        <v>#N/A</v>
      </c>
      <c r="BO329" s="5" t="e">
        <f t="shared" si="397"/>
        <v>#N/A</v>
      </c>
      <c r="BP329" s="5" t="e">
        <f t="shared" si="398"/>
        <v>#N/A</v>
      </c>
      <c r="BQ329" s="5"/>
      <c r="BR329" s="16" t="e">
        <f t="shared" si="399"/>
        <v>#VALUE!</v>
      </c>
      <c r="BS329" s="5">
        <f t="shared" si="400"/>
        <v>0</v>
      </c>
      <c r="BT329" s="5"/>
      <c r="BU329" s="13" t="e">
        <f t="shared" si="401"/>
        <v>#VALUE!</v>
      </c>
      <c r="BV329" s="5">
        <f t="shared" si="402"/>
        <v>0</v>
      </c>
      <c r="BW329" s="5"/>
      <c r="BX329" s="13" t="e">
        <f t="shared" si="403"/>
        <v>#VALUE!</v>
      </c>
      <c r="BY329" s="5"/>
      <c r="BZ329" s="16" t="e">
        <f t="shared" si="404"/>
        <v>#VALUE!</v>
      </c>
      <c r="CA329" s="16"/>
      <c r="CB329" s="29">
        <f t="shared" si="405"/>
        <v>0</v>
      </c>
      <c r="CC329" s="28" t="e">
        <f t="shared" si="406"/>
        <v>#N/A</v>
      </c>
      <c r="CD329" s="28"/>
      <c r="CE329" s="16">
        <f t="shared" si="407"/>
        <v>0</v>
      </c>
      <c r="CF329" s="31" t="e">
        <f t="shared" si="408"/>
        <v>#N/A</v>
      </c>
      <c r="CG329" s="20"/>
      <c r="CH329" s="16" t="e">
        <f t="shared" si="409"/>
        <v>#N/A</v>
      </c>
      <c r="CI329" s="2">
        <f t="shared" si="410"/>
        <v>0</v>
      </c>
      <c r="CJ329" s="5"/>
      <c r="CK329" s="13" t="e">
        <f t="shared" si="411"/>
        <v>#N/A</v>
      </c>
      <c r="CL329" s="13"/>
      <c r="CM329" s="13" t="e">
        <f t="shared" si="412"/>
        <v>#N/A</v>
      </c>
      <c r="CN329" s="5" t="e">
        <f t="shared" si="413"/>
        <v>#N/A</v>
      </c>
      <c r="CO329" s="5" t="e">
        <f t="shared" si="414"/>
        <v>#N/A</v>
      </c>
      <c r="CP329" s="5"/>
      <c r="CQ329" s="13" t="e">
        <f t="shared" si="415"/>
        <v>#N/A</v>
      </c>
      <c r="CR329" s="5" t="e">
        <f t="shared" si="416"/>
        <v>#N/A</v>
      </c>
      <c r="CS329" s="5" t="e">
        <f t="shared" si="417"/>
        <v>#N/A</v>
      </c>
      <c r="CT329" s="5"/>
      <c r="CU329" t="e">
        <f>INDEX(Tilladeligt_underskud,MATCH('Afgrødemodel 1'!$AU$2,Konstanter!$A$75:$A$90,0),MATCH('Afgrødemodel 1'!M325,Konstanter!$B$73:$F$73,0))</f>
        <v>#N/A</v>
      </c>
      <c r="CV329" t="e">
        <f>INDEX(Utilladeligt_underskud,MATCH('Afgrødemodel 1'!$AU$2,Konstanter!$I$75:$I$90,0),MATCH('Afgrødemodel 1'!M325,Konstanter!$J$73:$N$73,0))</f>
        <v>#N/A</v>
      </c>
      <c r="CW329" t="e">
        <f t="shared" si="418"/>
        <v>#N/A</v>
      </c>
      <c r="CX329" t="e">
        <f t="shared" si="419"/>
        <v>#N/A</v>
      </c>
      <c r="CY329" s="8" t="e">
        <f t="shared" si="420"/>
        <v>#N/A</v>
      </c>
      <c r="CZ329" s="8" t="e">
        <f t="shared" si="421"/>
        <v>#VALUE!</v>
      </c>
      <c r="DA329" s="8" t="e">
        <f t="shared" si="422"/>
        <v>#VALUE!</v>
      </c>
    </row>
    <row r="330" spans="4:105" x14ac:dyDescent="0.2">
      <c r="D330" s="18">
        <f t="shared" si="356"/>
        <v>43507</v>
      </c>
      <c r="E330" s="18" t="str">
        <f>IF(G330=1,'Ark4'!$C$4,IF(G330=2,'Ark4'!$C$5,IF(G330=3,'Ark4'!$C$6,IF(G330=4,'Ark4'!$C$7,""))))</f>
        <v/>
      </c>
      <c r="F330" s="8">
        <f t="shared" si="357"/>
        <v>43507</v>
      </c>
      <c r="G330" s="2" t="str">
        <f>IF(AND($D330&gt;='Ark4'!$D$4,Vandbalance!$D330&lt;='Ark4'!$E$4),1,IF(AND(Vandbalance!$D330&gt;='Ark4'!$D$5,Vandbalance!$D330&lt;='Ark4'!$E$5),2,IF(AND(Vandbalance!$D330&gt;='Ark4'!$D$6,Vandbalance!$D330&lt;='Ark4'!$E$6),3,IF(AND(Vandbalance!$D330&gt;='Ark4'!$D$7,Vandbalance!$D330&lt;='Ark4'!$E$7),4,""))))</f>
        <v/>
      </c>
      <c r="H330" s="2" t="e">
        <f t="shared" si="286"/>
        <v>#VALUE!</v>
      </c>
      <c r="I330" s="2" t="str">
        <f>IF(G330=1,VLOOKUP($D330,'Afgrødemodel 1'!$AA$10:$AB$405,2,FALSE),IF(G330=2,VLOOKUP($D330,'Afgrødemodel 2'!$AA$10:$AB$405,2,FALSE),IF(G330=3,VLOOKUP($D330,'Afgrødemodel 3'!$AA$10:$AB$405,2,FALSE),IF(G330=4,VLOOKUP($D330,'Afgrødemodel 4'!$AA$10:$AB$405,2,FALSE),""))))</f>
        <v/>
      </c>
      <c r="J330" s="2">
        <f>IF(G330=1,VLOOKUP($D330,'Afgrødemodel 1'!$AH$10:$AJ$405,3,FALSE),IF(G330=2,VLOOKUP($D330,'Afgrødemodel 2'!$AH$10:$AJ$405,3,FALSE),IF(G330=3,VLOOKUP($D330,'Afgrødemodel 3'!$AH$10:$AJ$405,3,FALSE),IF(G330=4,VLOOKUP($D330,'Afgrødemodel 4'!$AH$10:$AJ$405,3,FALSE),0))))</f>
        <v>0</v>
      </c>
      <c r="K330" s="2">
        <f>IF(G330=1,VLOOKUP($D330,'Afgrødemodel 1'!$AQ$10:$AR$405,2,FALSE),IF(G330=2,VLOOKUP($D330,'Afgrødemodel 2'!$AQ$10:$AR$405,2,FALSE),IF(G330=3,VLOOKUP($D330,'Afgrødemodel 3'!$AQ$10:$AR$405,2,FALSE),IF(G330=4,VLOOKUP($D330,'Afgrødemodel 4'!$AQ$10:$AR$405,2,FALSE),0))))</f>
        <v>0</v>
      </c>
      <c r="L330">
        <f>IF('Afgrødemodel 1'!$BB$4=0,300,'Afgrødemodel 1'!$BB$4)</f>
        <v>300</v>
      </c>
      <c r="M330" t="str">
        <f>IF(G330=1,MIN('Afgrødemodel 1'!$AW$44,'Afgrødemodel 1'!$AW$48),IF(G330=2,MIN('Afgrødemodel 2'!$AW$44,'Afgrødemodel 2'!$AW$48),IF(G330=3,MIN('Afgrødemodel 3'!$AW$44,'Afgrødemodel 3'!$AW$48),IF(G330=4,MIN('Afgrødemodel 4'!$AW$44,'Afgrødemodel 4'!$AW$48),""))))</f>
        <v/>
      </c>
      <c r="N330" s="13" t="e">
        <f t="shared" si="358"/>
        <v>#N/A</v>
      </c>
      <c r="O330" s="5" t="e">
        <f t="shared" si="359"/>
        <v>#N/A</v>
      </c>
      <c r="P330" s="13" t="e">
        <f t="shared" si="360"/>
        <v>#N/A</v>
      </c>
      <c r="Q330" s="13" t="e">
        <f t="shared" si="361"/>
        <v>#N/A</v>
      </c>
      <c r="R330" s="20"/>
      <c r="S330" s="13" t="e">
        <f t="shared" si="362"/>
        <v>#N/A</v>
      </c>
      <c r="T330" s="13" t="e">
        <f t="shared" si="363"/>
        <v>#N/A</v>
      </c>
      <c r="U330" s="13" t="e">
        <f t="shared" si="364"/>
        <v>#N/A</v>
      </c>
      <c r="V330" s="5" t="e">
        <f t="shared" si="365"/>
        <v>#N/A</v>
      </c>
      <c r="W330" s="5"/>
      <c r="X330" s="10">
        <f t="shared" si="298"/>
        <v>10</v>
      </c>
      <c r="Y330" s="12" t="e">
        <f t="shared" si="366"/>
        <v>#N/A</v>
      </c>
      <c r="Z330" s="8" t="e">
        <f t="shared" si="367"/>
        <v>#N/A</v>
      </c>
      <c r="AA330" s="13" t="e">
        <f t="shared" si="368"/>
        <v>#N/A</v>
      </c>
      <c r="AB330" s="5" t="e">
        <f t="shared" si="369"/>
        <v>#N/A</v>
      </c>
      <c r="AC330" s="5"/>
      <c r="AD330" s="16" t="e">
        <f t="shared" si="370"/>
        <v>#VALUE!</v>
      </c>
      <c r="AE330" s="10" t="e">
        <f t="shared" si="371"/>
        <v>#VALUE!</v>
      </c>
      <c r="AF330" t="e">
        <f t="shared" si="372"/>
        <v>#VALUE!</v>
      </c>
      <c r="AG330" s="13" t="e">
        <f t="shared" si="373"/>
        <v>#VALUE!</v>
      </c>
      <c r="AH330" s="13"/>
      <c r="AI330" s="14">
        <f t="shared" si="374"/>
        <v>10</v>
      </c>
      <c r="AJ330" s="4">
        <f t="shared" si="375"/>
        <v>10</v>
      </c>
      <c r="AK330" s="4">
        <f t="shared" si="376"/>
        <v>10</v>
      </c>
      <c r="AL330" s="15" t="e">
        <f t="shared" si="377"/>
        <v>#N/A</v>
      </c>
      <c r="AM330" s="7" t="e">
        <f t="shared" si="378"/>
        <v>#N/A</v>
      </c>
      <c r="AN330" s="7" t="e">
        <f t="shared" si="379"/>
        <v>#VALUE!</v>
      </c>
      <c r="AO330" s="15" t="e">
        <f t="shared" si="380"/>
        <v>#N/A</v>
      </c>
      <c r="AP330" s="17" t="e">
        <f t="shared" si="381"/>
        <v>#N/A</v>
      </c>
      <c r="AQ330" s="15" t="e">
        <f t="shared" si="382"/>
        <v>#N/A</v>
      </c>
      <c r="AR330" s="15" t="e">
        <f t="shared" si="383"/>
        <v>#N/A</v>
      </c>
      <c r="AS330" s="15"/>
      <c r="AT330" s="12" t="e">
        <f t="shared" si="287"/>
        <v>#VALUE!</v>
      </c>
      <c r="AU330" s="12" t="e">
        <f t="shared" si="384"/>
        <v>#N/A</v>
      </c>
      <c r="AV330" s="12" t="e">
        <f t="shared" si="385"/>
        <v>#N/A</v>
      </c>
      <c r="AW330" s="12" t="e">
        <f t="shared" si="386"/>
        <v>#N/A</v>
      </c>
      <c r="AX330" s="8"/>
      <c r="AY330" s="13" t="e">
        <f>INDEX(Klima!$B$1:$E$520,MATCH(Vandbalance!$F330,Klima!$B$1:$B$520,0),MATCH(Vandbalance!$AY$11,Klima!$B$1:$E$1,0))</f>
        <v>#N/A</v>
      </c>
      <c r="AZ330" s="13" t="e">
        <f t="shared" si="288"/>
        <v>#N/A</v>
      </c>
      <c r="BA330" s="13" t="e">
        <f t="shared" si="387"/>
        <v>#N/A</v>
      </c>
      <c r="BC330" s="16" t="e">
        <f>INDEX(Klima!$B$1:$E$520,MATCH(Vandbalance!$F330,Klima!$B$1:$B$520,0),MATCH($BC$11,Klima!$B$1:$E$1,0))</f>
        <v>#N/A</v>
      </c>
      <c r="BD330" s="16"/>
      <c r="BE330" s="16" t="e">
        <f t="shared" si="388"/>
        <v>#N/A</v>
      </c>
      <c r="BF330" s="16" t="e">
        <f t="shared" si="389"/>
        <v>#VALUE!</v>
      </c>
      <c r="BG330" s="16" t="e">
        <f t="shared" si="390"/>
        <v>#VALUE!</v>
      </c>
      <c r="BH330" s="16" t="e">
        <f t="shared" si="391"/>
        <v>#VALUE!</v>
      </c>
      <c r="BI330" s="2"/>
      <c r="BJ330" s="16" t="e">
        <f t="shared" si="392"/>
        <v>#N/A</v>
      </c>
      <c r="BK330" s="5" t="e">
        <f t="shared" si="393"/>
        <v>#N/A</v>
      </c>
      <c r="BL330" s="5" t="e">
        <f t="shared" si="394"/>
        <v>#N/A</v>
      </c>
      <c r="BM330" s="5" t="e">
        <f t="shared" si="395"/>
        <v>#N/A</v>
      </c>
      <c r="BN330" s="5" t="e">
        <f t="shared" si="396"/>
        <v>#N/A</v>
      </c>
      <c r="BO330" s="5" t="e">
        <f t="shared" si="397"/>
        <v>#N/A</v>
      </c>
      <c r="BP330" s="5" t="e">
        <f t="shared" si="398"/>
        <v>#N/A</v>
      </c>
      <c r="BQ330" s="5"/>
      <c r="BR330" s="16" t="e">
        <f t="shared" si="399"/>
        <v>#VALUE!</v>
      </c>
      <c r="BS330" s="5">
        <f t="shared" si="400"/>
        <v>0</v>
      </c>
      <c r="BT330" s="5"/>
      <c r="BU330" s="13" t="e">
        <f t="shared" si="401"/>
        <v>#VALUE!</v>
      </c>
      <c r="BV330" s="5">
        <f t="shared" si="402"/>
        <v>0</v>
      </c>
      <c r="BW330" s="5"/>
      <c r="BX330" s="13" t="e">
        <f t="shared" si="403"/>
        <v>#VALUE!</v>
      </c>
      <c r="BY330" s="5"/>
      <c r="BZ330" s="16" t="e">
        <f t="shared" si="404"/>
        <v>#VALUE!</v>
      </c>
      <c r="CA330" s="16"/>
      <c r="CB330" s="29">
        <f t="shared" si="405"/>
        <v>0</v>
      </c>
      <c r="CC330" s="28" t="e">
        <f t="shared" si="406"/>
        <v>#N/A</v>
      </c>
      <c r="CD330" s="28"/>
      <c r="CE330" s="16">
        <f t="shared" si="407"/>
        <v>0</v>
      </c>
      <c r="CF330" s="31" t="e">
        <f t="shared" si="408"/>
        <v>#N/A</v>
      </c>
      <c r="CG330" s="20"/>
      <c r="CH330" s="16" t="e">
        <f t="shared" si="409"/>
        <v>#N/A</v>
      </c>
      <c r="CI330" s="2">
        <f t="shared" si="410"/>
        <v>0</v>
      </c>
      <c r="CJ330" s="5"/>
      <c r="CK330" s="13" t="e">
        <f t="shared" si="411"/>
        <v>#N/A</v>
      </c>
      <c r="CL330" s="13"/>
      <c r="CM330" s="13" t="e">
        <f t="shared" si="412"/>
        <v>#N/A</v>
      </c>
      <c r="CN330" s="5" t="e">
        <f t="shared" si="413"/>
        <v>#N/A</v>
      </c>
      <c r="CO330" s="5" t="e">
        <f t="shared" si="414"/>
        <v>#N/A</v>
      </c>
      <c r="CP330" s="5"/>
      <c r="CQ330" s="13" t="e">
        <f t="shared" si="415"/>
        <v>#N/A</v>
      </c>
      <c r="CR330" s="5" t="e">
        <f t="shared" si="416"/>
        <v>#N/A</v>
      </c>
      <c r="CS330" s="5" t="e">
        <f t="shared" si="417"/>
        <v>#N/A</v>
      </c>
      <c r="CT330" s="5"/>
      <c r="CU330" t="e">
        <f>INDEX(Tilladeligt_underskud,MATCH('Afgrødemodel 1'!$AU$2,Konstanter!$A$75:$A$90,0),MATCH('Afgrødemodel 1'!M326,Konstanter!$B$73:$F$73,0))</f>
        <v>#N/A</v>
      </c>
      <c r="CV330" t="e">
        <f>INDEX(Utilladeligt_underskud,MATCH('Afgrødemodel 1'!$AU$2,Konstanter!$I$75:$I$90,0),MATCH('Afgrødemodel 1'!M326,Konstanter!$J$73:$N$73,0))</f>
        <v>#N/A</v>
      </c>
      <c r="CW330" t="e">
        <f t="shared" si="418"/>
        <v>#N/A</v>
      </c>
      <c r="CX330" t="e">
        <f t="shared" si="419"/>
        <v>#N/A</v>
      </c>
      <c r="CY330" s="8" t="e">
        <f t="shared" si="420"/>
        <v>#N/A</v>
      </c>
      <c r="CZ330" s="8" t="e">
        <f t="shared" si="421"/>
        <v>#VALUE!</v>
      </c>
      <c r="DA330" s="8" t="e">
        <f t="shared" si="422"/>
        <v>#VALUE!</v>
      </c>
    </row>
    <row r="331" spans="4:105" x14ac:dyDescent="0.2">
      <c r="D331" s="18">
        <f t="shared" si="356"/>
        <v>43508</v>
      </c>
      <c r="E331" s="18" t="str">
        <f>IF(G331=1,'Ark4'!$C$4,IF(G331=2,'Ark4'!$C$5,IF(G331=3,'Ark4'!$C$6,IF(G331=4,'Ark4'!$C$7,""))))</f>
        <v/>
      </c>
      <c r="F331" s="8">
        <f t="shared" si="357"/>
        <v>43508</v>
      </c>
      <c r="G331" s="2" t="str">
        <f>IF(AND($D331&gt;='Ark4'!$D$4,Vandbalance!$D331&lt;='Ark4'!$E$4),1,IF(AND(Vandbalance!$D331&gt;='Ark4'!$D$5,Vandbalance!$D331&lt;='Ark4'!$E$5),2,IF(AND(Vandbalance!$D331&gt;='Ark4'!$D$6,Vandbalance!$D331&lt;='Ark4'!$E$6),3,IF(AND(Vandbalance!$D331&gt;='Ark4'!$D$7,Vandbalance!$D331&lt;='Ark4'!$E$7),4,""))))</f>
        <v/>
      </c>
      <c r="H331" s="2" t="e">
        <f t="shared" si="286"/>
        <v>#VALUE!</v>
      </c>
      <c r="I331" s="2" t="str">
        <f>IF(G331=1,VLOOKUP($D331,'Afgrødemodel 1'!$AA$10:$AB$405,2,FALSE),IF(G331=2,VLOOKUP($D331,'Afgrødemodel 2'!$AA$10:$AB$405,2,FALSE),IF(G331=3,VLOOKUP($D331,'Afgrødemodel 3'!$AA$10:$AB$405,2,FALSE),IF(G331=4,VLOOKUP($D331,'Afgrødemodel 4'!$AA$10:$AB$405,2,FALSE),""))))</f>
        <v/>
      </c>
      <c r="J331" s="2">
        <f>IF(G331=1,VLOOKUP($D331,'Afgrødemodel 1'!$AH$10:$AJ$405,3,FALSE),IF(G331=2,VLOOKUP($D331,'Afgrødemodel 2'!$AH$10:$AJ$405,3,FALSE),IF(G331=3,VLOOKUP($D331,'Afgrødemodel 3'!$AH$10:$AJ$405,3,FALSE),IF(G331=4,VLOOKUP($D331,'Afgrødemodel 4'!$AH$10:$AJ$405,3,FALSE),0))))</f>
        <v>0</v>
      </c>
      <c r="K331" s="2">
        <f>IF(G331=1,VLOOKUP($D331,'Afgrødemodel 1'!$AQ$10:$AR$405,2,FALSE),IF(G331=2,VLOOKUP($D331,'Afgrødemodel 2'!$AQ$10:$AR$405,2,FALSE),IF(G331=3,VLOOKUP($D331,'Afgrødemodel 3'!$AQ$10:$AR$405,2,FALSE),IF(G331=4,VLOOKUP($D331,'Afgrødemodel 4'!$AQ$10:$AR$405,2,FALSE),0))))</f>
        <v>0</v>
      </c>
      <c r="L331">
        <f>IF('Afgrødemodel 1'!$BB$4=0,300,'Afgrødemodel 1'!$BB$4)</f>
        <v>300</v>
      </c>
      <c r="M331" t="str">
        <f>IF(G331=1,MIN('Afgrødemodel 1'!$AW$44,'Afgrødemodel 1'!$AW$48),IF(G331=2,MIN('Afgrødemodel 2'!$AW$44,'Afgrødemodel 2'!$AW$48),IF(G331=3,MIN('Afgrødemodel 3'!$AW$44,'Afgrødemodel 3'!$AW$48),IF(G331=4,MIN('Afgrødemodel 4'!$AW$44,'Afgrødemodel 4'!$AW$48),""))))</f>
        <v/>
      </c>
      <c r="N331" s="13" t="e">
        <f t="shared" si="358"/>
        <v>#N/A</v>
      </c>
      <c r="O331" s="5" t="e">
        <f t="shared" si="359"/>
        <v>#N/A</v>
      </c>
      <c r="P331" s="13" t="e">
        <f t="shared" si="360"/>
        <v>#N/A</v>
      </c>
      <c r="Q331" s="13" t="e">
        <f t="shared" si="361"/>
        <v>#N/A</v>
      </c>
      <c r="R331" s="20"/>
      <c r="S331" s="13" t="e">
        <f t="shared" si="362"/>
        <v>#N/A</v>
      </c>
      <c r="T331" s="13" t="e">
        <f t="shared" si="363"/>
        <v>#N/A</v>
      </c>
      <c r="U331" s="13" t="e">
        <f t="shared" si="364"/>
        <v>#N/A</v>
      </c>
      <c r="V331" s="5" t="e">
        <f t="shared" si="365"/>
        <v>#N/A</v>
      </c>
      <c r="W331" s="5"/>
      <c r="X331" s="10">
        <f t="shared" si="298"/>
        <v>10</v>
      </c>
      <c r="Y331" s="12" t="e">
        <f t="shared" si="366"/>
        <v>#N/A</v>
      </c>
      <c r="Z331" s="8" t="e">
        <f t="shared" si="367"/>
        <v>#N/A</v>
      </c>
      <c r="AA331" s="13" t="e">
        <f t="shared" si="368"/>
        <v>#N/A</v>
      </c>
      <c r="AB331" s="5" t="e">
        <f t="shared" si="369"/>
        <v>#N/A</v>
      </c>
      <c r="AC331" s="5"/>
      <c r="AD331" s="16" t="e">
        <f t="shared" si="370"/>
        <v>#VALUE!</v>
      </c>
      <c r="AE331" s="10" t="e">
        <f t="shared" si="371"/>
        <v>#VALUE!</v>
      </c>
      <c r="AF331" t="e">
        <f t="shared" si="372"/>
        <v>#VALUE!</v>
      </c>
      <c r="AG331" s="13" t="e">
        <f t="shared" si="373"/>
        <v>#VALUE!</v>
      </c>
      <c r="AH331" s="13"/>
      <c r="AI331" s="14">
        <f t="shared" si="374"/>
        <v>10</v>
      </c>
      <c r="AJ331" s="4">
        <f t="shared" si="375"/>
        <v>10</v>
      </c>
      <c r="AK331" s="4">
        <f t="shared" si="376"/>
        <v>10</v>
      </c>
      <c r="AL331" s="15" t="e">
        <f t="shared" si="377"/>
        <v>#N/A</v>
      </c>
      <c r="AM331" s="7" t="e">
        <f t="shared" si="378"/>
        <v>#N/A</v>
      </c>
      <c r="AN331" s="7" t="e">
        <f t="shared" si="379"/>
        <v>#VALUE!</v>
      </c>
      <c r="AO331" s="15" t="e">
        <f t="shared" si="380"/>
        <v>#N/A</v>
      </c>
      <c r="AP331" s="17" t="e">
        <f t="shared" si="381"/>
        <v>#N/A</v>
      </c>
      <c r="AQ331" s="15" t="e">
        <f t="shared" si="382"/>
        <v>#N/A</v>
      </c>
      <c r="AR331" s="15" t="e">
        <f t="shared" si="383"/>
        <v>#N/A</v>
      </c>
      <c r="AS331" s="15"/>
      <c r="AT331" s="12" t="e">
        <f t="shared" si="287"/>
        <v>#VALUE!</v>
      </c>
      <c r="AU331" s="12" t="e">
        <f t="shared" si="384"/>
        <v>#N/A</v>
      </c>
      <c r="AV331" s="12" t="e">
        <f t="shared" si="385"/>
        <v>#N/A</v>
      </c>
      <c r="AW331" s="12" t="e">
        <f t="shared" si="386"/>
        <v>#N/A</v>
      </c>
      <c r="AX331" s="8"/>
      <c r="AY331" s="13" t="e">
        <f>INDEX(Klima!$B$1:$E$520,MATCH(Vandbalance!$F331,Klima!$B$1:$B$520,0),MATCH(Vandbalance!$AY$11,Klima!$B$1:$E$1,0))</f>
        <v>#N/A</v>
      </c>
      <c r="AZ331" s="13" t="e">
        <f t="shared" si="288"/>
        <v>#N/A</v>
      </c>
      <c r="BA331" s="13" t="e">
        <f t="shared" si="387"/>
        <v>#N/A</v>
      </c>
      <c r="BC331" s="16" t="e">
        <f>INDEX(Klima!$B$1:$E$520,MATCH(Vandbalance!$F331,Klima!$B$1:$B$520,0),MATCH($BC$11,Klima!$B$1:$E$1,0))</f>
        <v>#N/A</v>
      </c>
      <c r="BD331" s="16"/>
      <c r="BE331" s="16" t="e">
        <f t="shared" si="388"/>
        <v>#N/A</v>
      </c>
      <c r="BF331" s="16" t="e">
        <f t="shared" si="389"/>
        <v>#VALUE!</v>
      </c>
      <c r="BG331" s="16" t="e">
        <f t="shared" si="390"/>
        <v>#VALUE!</v>
      </c>
      <c r="BH331" s="16" t="e">
        <f t="shared" si="391"/>
        <v>#VALUE!</v>
      </c>
      <c r="BI331" s="2"/>
      <c r="BJ331" s="16" t="e">
        <f t="shared" si="392"/>
        <v>#N/A</v>
      </c>
      <c r="BK331" s="5" t="e">
        <f t="shared" si="393"/>
        <v>#N/A</v>
      </c>
      <c r="BL331" s="5" t="e">
        <f t="shared" si="394"/>
        <v>#N/A</v>
      </c>
      <c r="BM331" s="5" t="e">
        <f t="shared" si="395"/>
        <v>#N/A</v>
      </c>
      <c r="BN331" s="5" t="e">
        <f t="shared" si="396"/>
        <v>#N/A</v>
      </c>
      <c r="BO331" s="5" t="e">
        <f t="shared" si="397"/>
        <v>#N/A</v>
      </c>
      <c r="BP331" s="5" t="e">
        <f t="shared" si="398"/>
        <v>#N/A</v>
      </c>
      <c r="BQ331" s="5"/>
      <c r="BR331" s="16" t="e">
        <f t="shared" si="399"/>
        <v>#VALUE!</v>
      </c>
      <c r="BS331" s="5">
        <f t="shared" si="400"/>
        <v>0</v>
      </c>
      <c r="BT331" s="5"/>
      <c r="BU331" s="13" t="e">
        <f t="shared" si="401"/>
        <v>#VALUE!</v>
      </c>
      <c r="BV331" s="5">
        <f t="shared" si="402"/>
        <v>0</v>
      </c>
      <c r="BW331" s="5"/>
      <c r="BX331" s="13" t="e">
        <f t="shared" si="403"/>
        <v>#VALUE!</v>
      </c>
      <c r="BY331" s="5"/>
      <c r="BZ331" s="16" t="e">
        <f t="shared" si="404"/>
        <v>#VALUE!</v>
      </c>
      <c r="CA331" s="16"/>
      <c r="CB331" s="29">
        <f t="shared" si="405"/>
        <v>0</v>
      </c>
      <c r="CC331" s="28" t="e">
        <f t="shared" si="406"/>
        <v>#N/A</v>
      </c>
      <c r="CD331" s="28"/>
      <c r="CE331" s="16">
        <f t="shared" si="407"/>
        <v>0</v>
      </c>
      <c r="CF331" s="31" t="e">
        <f t="shared" si="408"/>
        <v>#N/A</v>
      </c>
      <c r="CG331" s="20"/>
      <c r="CH331" s="16" t="e">
        <f t="shared" si="409"/>
        <v>#N/A</v>
      </c>
      <c r="CI331" s="2">
        <f t="shared" si="410"/>
        <v>0</v>
      </c>
      <c r="CJ331" s="5"/>
      <c r="CK331" s="13" t="e">
        <f t="shared" si="411"/>
        <v>#N/A</v>
      </c>
      <c r="CL331" s="13"/>
      <c r="CM331" s="13" t="e">
        <f t="shared" si="412"/>
        <v>#N/A</v>
      </c>
      <c r="CN331" s="5" t="e">
        <f t="shared" si="413"/>
        <v>#N/A</v>
      </c>
      <c r="CO331" s="5" t="e">
        <f t="shared" si="414"/>
        <v>#N/A</v>
      </c>
      <c r="CP331" s="5"/>
      <c r="CQ331" s="13" t="e">
        <f t="shared" si="415"/>
        <v>#N/A</v>
      </c>
      <c r="CR331" s="5" t="e">
        <f t="shared" si="416"/>
        <v>#N/A</v>
      </c>
      <c r="CS331" s="5" t="e">
        <f t="shared" si="417"/>
        <v>#N/A</v>
      </c>
      <c r="CT331" s="5"/>
      <c r="CU331" t="e">
        <f>INDEX(Tilladeligt_underskud,MATCH('Afgrødemodel 1'!$AU$2,Konstanter!$A$75:$A$90,0),MATCH('Afgrødemodel 1'!M327,Konstanter!$B$73:$F$73,0))</f>
        <v>#N/A</v>
      </c>
      <c r="CV331" t="e">
        <f>INDEX(Utilladeligt_underskud,MATCH('Afgrødemodel 1'!$AU$2,Konstanter!$I$75:$I$90,0),MATCH('Afgrødemodel 1'!M327,Konstanter!$J$73:$N$73,0))</f>
        <v>#N/A</v>
      </c>
      <c r="CW331" t="e">
        <f t="shared" si="418"/>
        <v>#N/A</v>
      </c>
      <c r="CX331" t="e">
        <f t="shared" si="419"/>
        <v>#N/A</v>
      </c>
      <c r="CY331" s="8" t="e">
        <f t="shared" si="420"/>
        <v>#N/A</v>
      </c>
      <c r="CZ331" s="8" t="e">
        <f t="shared" si="421"/>
        <v>#VALUE!</v>
      </c>
      <c r="DA331" s="8" t="e">
        <f t="shared" si="422"/>
        <v>#VALUE!</v>
      </c>
    </row>
    <row r="332" spans="4:105" x14ac:dyDescent="0.2">
      <c r="D332" s="18">
        <f t="shared" si="356"/>
        <v>43509</v>
      </c>
      <c r="E332" s="18" t="str">
        <f>IF(G332=1,'Ark4'!$C$4,IF(G332=2,'Ark4'!$C$5,IF(G332=3,'Ark4'!$C$6,IF(G332=4,'Ark4'!$C$7,""))))</f>
        <v/>
      </c>
      <c r="F332" s="8">
        <f t="shared" si="357"/>
        <v>43509</v>
      </c>
      <c r="G332" s="2" t="str">
        <f>IF(AND($D332&gt;='Ark4'!$D$4,Vandbalance!$D332&lt;='Ark4'!$E$4),1,IF(AND(Vandbalance!$D332&gt;='Ark4'!$D$5,Vandbalance!$D332&lt;='Ark4'!$E$5),2,IF(AND(Vandbalance!$D332&gt;='Ark4'!$D$6,Vandbalance!$D332&lt;='Ark4'!$E$6),3,IF(AND(Vandbalance!$D332&gt;='Ark4'!$D$7,Vandbalance!$D332&lt;='Ark4'!$E$7),4,""))))</f>
        <v/>
      </c>
      <c r="H332" s="2" t="e">
        <f t="shared" si="286"/>
        <v>#VALUE!</v>
      </c>
      <c r="I332" s="2" t="str">
        <f>IF(G332=1,VLOOKUP($D332,'Afgrødemodel 1'!$AA$10:$AB$405,2,FALSE),IF(G332=2,VLOOKUP($D332,'Afgrødemodel 2'!$AA$10:$AB$405,2,FALSE),IF(G332=3,VLOOKUP($D332,'Afgrødemodel 3'!$AA$10:$AB$405,2,FALSE),IF(G332=4,VLOOKUP($D332,'Afgrødemodel 4'!$AA$10:$AB$405,2,FALSE),""))))</f>
        <v/>
      </c>
      <c r="J332" s="2">
        <f>IF(G332=1,VLOOKUP($D332,'Afgrødemodel 1'!$AH$10:$AJ$405,3,FALSE),IF(G332=2,VLOOKUP($D332,'Afgrødemodel 2'!$AH$10:$AJ$405,3,FALSE),IF(G332=3,VLOOKUP($D332,'Afgrødemodel 3'!$AH$10:$AJ$405,3,FALSE),IF(G332=4,VLOOKUP($D332,'Afgrødemodel 4'!$AH$10:$AJ$405,3,FALSE),0))))</f>
        <v>0</v>
      </c>
      <c r="K332" s="2">
        <f>IF(G332=1,VLOOKUP($D332,'Afgrødemodel 1'!$AQ$10:$AR$405,2,FALSE),IF(G332=2,VLOOKUP($D332,'Afgrødemodel 2'!$AQ$10:$AR$405,2,FALSE),IF(G332=3,VLOOKUP($D332,'Afgrødemodel 3'!$AQ$10:$AR$405,2,FALSE),IF(G332=4,VLOOKUP($D332,'Afgrødemodel 4'!$AQ$10:$AR$405,2,FALSE),0))))</f>
        <v>0</v>
      </c>
      <c r="L332">
        <f>IF('Afgrødemodel 1'!$BB$4=0,300,'Afgrødemodel 1'!$BB$4)</f>
        <v>300</v>
      </c>
      <c r="M332" t="str">
        <f>IF(G332=1,MIN('Afgrødemodel 1'!$AW$44,'Afgrødemodel 1'!$AW$48),IF(G332=2,MIN('Afgrødemodel 2'!$AW$44,'Afgrødemodel 2'!$AW$48),IF(G332=3,MIN('Afgrødemodel 3'!$AW$44,'Afgrødemodel 3'!$AW$48),IF(G332=4,MIN('Afgrødemodel 4'!$AW$44,'Afgrødemodel 4'!$AW$48),""))))</f>
        <v/>
      </c>
      <c r="N332" s="13" t="e">
        <f t="shared" si="358"/>
        <v>#N/A</v>
      </c>
      <c r="O332" s="5" t="e">
        <f t="shared" si="359"/>
        <v>#N/A</v>
      </c>
      <c r="P332" s="13" t="e">
        <f t="shared" si="360"/>
        <v>#N/A</v>
      </c>
      <c r="Q332" s="13" t="e">
        <f t="shared" si="361"/>
        <v>#N/A</v>
      </c>
      <c r="R332" s="20"/>
      <c r="S332" s="13" t="e">
        <f t="shared" si="362"/>
        <v>#N/A</v>
      </c>
      <c r="T332" s="13" t="e">
        <f t="shared" si="363"/>
        <v>#N/A</v>
      </c>
      <c r="U332" s="13" t="e">
        <f t="shared" si="364"/>
        <v>#N/A</v>
      </c>
      <c r="V332" s="5" t="e">
        <f t="shared" si="365"/>
        <v>#N/A</v>
      </c>
      <c r="W332" s="5"/>
      <c r="X332" s="10">
        <f t="shared" si="298"/>
        <v>10</v>
      </c>
      <c r="Y332" s="12" t="e">
        <f t="shared" si="366"/>
        <v>#N/A</v>
      </c>
      <c r="Z332" s="8" t="e">
        <f t="shared" si="367"/>
        <v>#N/A</v>
      </c>
      <c r="AA332" s="13" t="e">
        <f t="shared" si="368"/>
        <v>#N/A</v>
      </c>
      <c r="AB332" s="5" t="e">
        <f t="shared" si="369"/>
        <v>#N/A</v>
      </c>
      <c r="AC332" s="5"/>
      <c r="AD332" s="16" t="e">
        <f t="shared" si="370"/>
        <v>#VALUE!</v>
      </c>
      <c r="AE332" s="10" t="e">
        <f t="shared" si="371"/>
        <v>#VALUE!</v>
      </c>
      <c r="AF332" t="e">
        <f t="shared" si="372"/>
        <v>#VALUE!</v>
      </c>
      <c r="AG332" s="13" t="e">
        <f t="shared" si="373"/>
        <v>#VALUE!</v>
      </c>
      <c r="AH332" s="13"/>
      <c r="AI332" s="14">
        <f t="shared" si="374"/>
        <v>10</v>
      </c>
      <c r="AJ332" s="4">
        <f t="shared" si="375"/>
        <v>10</v>
      </c>
      <c r="AK332" s="4">
        <f t="shared" si="376"/>
        <v>10</v>
      </c>
      <c r="AL332" s="15" t="e">
        <f t="shared" si="377"/>
        <v>#N/A</v>
      </c>
      <c r="AM332" s="7" t="e">
        <f t="shared" si="378"/>
        <v>#N/A</v>
      </c>
      <c r="AN332" s="7" t="e">
        <f t="shared" si="379"/>
        <v>#VALUE!</v>
      </c>
      <c r="AO332" s="15" t="e">
        <f t="shared" si="380"/>
        <v>#N/A</v>
      </c>
      <c r="AP332" s="17" t="e">
        <f t="shared" si="381"/>
        <v>#N/A</v>
      </c>
      <c r="AQ332" s="15" t="e">
        <f t="shared" si="382"/>
        <v>#N/A</v>
      </c>
      <c r="AR332" s="15" t="e">
        <f t="shared" si="383"/>
        <v>#N/A</v>
      </c>
      <c r="AS332" s="15"/>
      <c r="AT332" s="12" t="e">
        <f t="shared" si="287"/>
        <v>#VALUE!</v>
      </c>
      <c r="AU332" s="12" t="e">
        <f t="shared" si="384"/>
        <v>#N/A</v>
      </c>
      <c r="AV332" s="12" t="e">
        <f t="shared" si="385"/>
        <v>#N/A</v>
      </c>
      <c r="AW332" s="12" t="e">
        <f t="shared" si="386"/>
        <v>#N/A</v>
      </c>
      <c r="AX332" s="8"/>
      <c r="AY332" s="13" t="e">
        <f>INDEX(Klima!$B$1:$E$520,MATCH(Vandbalance!$F332,Klima!$B$1:$B$520,0),MATCH(Vandbalance!$AY$11,Klima!$B$1:$E$1,0))</f>
        <v>#N/A</v>
      </c>
      <c r="AZ332" s="13" t="e">
        <f t="shared" si="288"/>
        <v>#N/A</v>
      </c>
      <c r="BA332" s="13" t="e">
        <f t="shared" si="387"/>
        <v>#N/A</v>
      </c>
      <c r="BC332" s="16" t="e">
        <f>INDEX(Klima!$B$1:$E$520,MATCH(Vandbalance!$F332,Klima!$B$1:$B$520,0),MATCH($BC$11,Klima!$B$1:$E$1,0))</f>
        <v>#N/A</v>
      </c>
      <c r="BD332" s="16"/>
      <c r="BE332" s="16" t="e">
        <f t="shared" si="388"/>
        <v>#N/A</v>
      </c>
      <c r="BF332" s="16" t="e">
        <f t="shared" si="389"/>
        <v>#VALUE!</v>
      </c>
      <c r="BG332" s="16" t="e">
        <f t="shared" si="390"/>
        <v>#VALUE!</v>
      </c>
      <c r="BH332" s="16" t="e">
        <f t="shared" si="391"/>
        <v>#VALUE!</v>
      </c>
      <c r="BI332" s="2"/>
      <c r="BJ332" s="16" t="e">
        <f t="shared" si="392"/>
        <v>#N/A</v>
      </c>
      <c r="BK332" s="5" t="e">
        <f t="shared" si="393"/>
        <v>#N/A</v>
      </c>
      <c r="BL332" s="5" t="e">
        <f t="shared" si="394"/>
        <v>#N/A</v>
      </c>
      <c r="BM332" s="5" t="e">
        <f t="shared" si="395"/>
        <v>#N/A</v>
      </c>
      <c r="BN332" s="5" t="e">
        <f t="shared" si="396"/>
        <v>#N/A</v>
      </c>
      <c r="BO332" s="5" t="e">
        <f t="shared" si="397"/>
        <v>#N/A</v>
      </c>
      <c r="BP332" s="5" t="e">
        <f t="shared" si="398"/>
        <v>#N/A</v>
      </c>
      <c r="BQ332" s="5"/>
      <c r="BR332" s="16" t="e">
        <f t="shared" si="399"/>
        <v>#VALUE!</v>
      </c>
      <c r="BS332" s="5">
        <f t="shared" si="400"/>
        <v>0</v>
      </c>
      <c r="BT332" s="5"/>
      <c r="BU332" s="13" t="e">
        <f t="shared" si="401"/>
        <v>#VALUE!</v>
      </c>
      <c r="BV332" s="5">
        <f t="shared" si="402"/>
        <v>0</v>
      </c>
      <c r="BW332" s="5"/>
      <c r="BX332" s="13" t="e">
        <f t="shared" si="403"/>
        <v>#VALUE!</v>
      </c>
      <c r="BY332" s="5"/>
      <c r="BZ332" s="16" t="e">
        <f t="shared" si="404"/>
        <v>#VALUE!</v>
      </c>
      <c r="CA332" s="16"/>
      <c r="CB332" s="29">
        <f t="shared" si="405"/>
        <v>0</v>
      </c>
      <c r="CC332" s="28" t="e">
        <f t="shared" si="406"/>
        <v>#N/A</v>
      </c>
      <c r="CD332" s="28"/>
      <c r="CE332" s="16">
        <f t="shared" si="407"/>
        <v>0</v>
      </c>
      <c r="CF332" s="31" t="e">
        <f t="shared" si="408"/>
        <v>#N/A</v>
      </c>
      <c r="CG332" s="20"/>
      <c r="CH332" s="16" t="e">
        <f t="shared" si="409"/>
        <v>#N/A</v>
      </c>
      <c r="CI332" s="2">
        <f t="shared" si="410"/>
        <v>0</v>
      </c>
      <c r="CJ332" s="5"/>
      <c r="CK332" s="13" t="e">
        <f t="shared" si="411"/>
        <v>#N/A</v>
      </c>
      <c r="CL332" s="13"/>
      <c r="CM332" s="13" t="e">
        <f t="shared" si="412"/>
        <v>#N/A</v>
      </c>
      <c r="CN332" s="5" t="e">
        <f t="shared" si="413"/>
        <v>#N/A</v>
      </c>
      <c r="CO332" s="5" t="e">
        <f t="shared" si="414"/>
        <v>#N/A</v>
      </c>
      <c r="CP332" s="5"/>
      <c r="CQ332" s="13" t="e">
        <f t="shared" si="415"/>
        <v>#N/A</v>
      </c>
      <c r="CR332" s="5" t="e">
        <f t="shared" si="416"/>
        <v>#N/A</v>
      </c>
      <c r="CS332" s="5" t="e">
        <f t="shared" si="417"/>
        <v>#N/A</v>
      </c>
      <c r="CT332" s="5"/>
      <c r="CU332" t="e">
        <f>INDEX(Tilladeligt_underskud,MATCH('Afgrødemodel 1'!$AU$2,Konstanter!$A$75:$A$90,0),MATCH('Afgrødemodel 1'!M328,Konstanter!$B$73:$F$73,0))</f>
        <v>#N/A</v>
      </c>
      <c r="CV332" t="e">
        <f>INDEX(Utilladeligt_underskud,MATCH('Afgrødemodel 1'!$AU$2,Konstanter!$I$75:$I$90,0),MATCH('Afgrødemodel 1'!M328,Konstanter!$J$73:$N$73,0))</f>
        <v>#N/A</v>
      </c>
      <c r="CW332" t="e">
        <f t="shared" si="418"/>
        <v>#N/A</v>
      </c>
      <c r="CX332" t="e">
        <f t="shared" si="419"/>
        <v>#N/A</v>
      </c>
      <c r="CY332" s="8" t="e">
        <f t="shared" si="420"/>
        <v>#N/A</v>
      </c>
      <c r="CZ332" s="8" t="e">
        <f t="shared" si="421"/>
        <v>#VALUE!</v>
      </c>
      <c r="DA332" s="8" t="e">
        <f t="shared" si="422"/>
        <v>#VALUE!</v>
      </c>
    </row>
    <row r="333" spans="4:105" x14ac:dyDescent="0.2">
      <c r="D333" s="18">
        <f t="shared" si="356"/>
        <v>43510</v>
      </c>
      <c r="E333" s="18" t="str">
        <f>IF(G333=1,'Ark4'!$C$4,IF(G333=2,'Ark4'!$C$5,IF(G333=3,'Ark4'!$C$6,IF(G333=4,'Ark4'!$C$7,""))))</f>
        <v/>
      </c>
      <c r="F333" s="8">
        <f t="shared" si="357"/>
        <v>43510</v>
      </c>
      <c r="G333" s="2" t="str">
        <f>IF(AND($D333&gt;='Ark4'!$D$4,Vandbalance!$D333&lt;='Ark4'!$E$4),1,IF(AND(Vandbalance!$D333&gt;='Ark4'!$D$5,Vandbalance!$D333&lt;='Ark4'!$E$5),2,IF(AND(Vandbalance!$D333&gt;='Ark4'!$D$6,Vandbalance!$D333&lt;='Ark4'!$E$6),3,IF(AND(Vandbalance!$D333&gt;='Ark4'!$D$7,Vandbalance!$D333&lt;='Ark4'!$E$7),4,""))))</f>
        <v/>
      </c>
      <c r="H333" s="2" t="e">
        <f t="shared" si="286"/>
        <v>#VALUE!</v>
      </c>
      <c r="I333" s="2" t="str">
        <f>IF(G333=1,VLOOKUP($D333,'Afgrødemodel 1'!$AA$10:$AB$405,2,FALSE),IF(G333=2,VLOOKUP($D333,'Afgrødemodel 2'!$AA$10:$AB$405,2,FALSE),IF(G333=3,VLOOKUP($D333,'Afgrødemodel 3'!$AA$10:$AB$405,2,FALSE),IF(G333=4,VLOOKUP($D333,'Afgrødemodel 4'!$AA$10:$AB$405,2,FALSE),""))))</f>
        <v/>
      </c>
      <c r="J333" s="2">
        <f>IF(G333=1,VLOOKUP($D333,'Afgrødemodel 1'!$AH$10:$AJ$405,3,FALSE),IF(G333=2,VLOOKUP($D333,'Afgrødemodel 2'!$AH$10:$AJ$405,3,FALSE),IF(G333=3,VLOOKUP($D333,'Afgrødemodel 3'!$AH$10:$AJ$405,3,FALSE),IF(G333=4,VLOOKUP($D333,'Afgrødemodel 4'!$AH$10:$AJ$405,3,FALSE),0))))</f>
        <v>0</v>
      </c>
      <c r="K333" s="2">
        <f>IF(G333=1,VLOOKUP($D333,'Afgrødemodel 1'!$AQ$10:$AR$405,2,FALSE),IF(G333=2,VLOOKUP($D333,'Afgrødemodel 2'!$AQ$10:$AR$405,2,FALSE),IF(G333=3,VLOOKUP($D333,'Afgrødemodel 3'!$AQ$10:$AR$405,2,FALSE),IF(G333=4,VLOOKUP($D333,'Afgrødemodel 4'!$AQ$10:$AR$405,2,FALSE),0))))</f>
        <v>0</v>
      </c>
      <c r="L333">
        <f>IF('Afgrødemodel 1'!$BB$4=0,300,'Afgrødemodel 1'!$BB$4)</f>
        <v>300</v>
      </c>
      <c r="M333" t="str">
        <f>IF(G333=1,MIN('Afgrødemodel 1'!$AW$44,'Afgrødemodel 1'!$AW$48),IF(G333=2,MIN('Afgrødemodel 2'!$AW$44,'Afgrødemodel 2'!$AW$48),IF(G333=3,MIN('Afgrødemodel 3'!$AW$44,'Afgrødemodel 3'!$AW$48),IF(G333=4,MIN('Afgrødemodel 4'!$AW$44,'Afgrødemodel 4'!$AW$48),""))))</f>
        <v/>
      </c>
      <c r="N333" s="13" t="e">
        <f t="shared" si="358"/>
        <v>#N/A</v>
      </c>
      <c r="O333" s="5" t="e">
        <f t="shared" si="359"/>
        <v>#N/A</v>
      </c>
      <c r="P333" s="13" t="e">
        <f t="shared" si="360"/>
        <v>#N/A</v>
      </c>
      <c r="Q333" s="13" t="e">
        <f t="shared" si="361"/>
        <v>#N/A</v>
      </c>
      <c r="R333" s="20"/>
      <c r="S333" s="13" t="e">
        <f t="shared" si="362"/>
        <v>#N/A</v>
      </c>
      <c r="T333" s="13" t="e">
        <f t="shared" si="363"/>
        <v>#N/A</v>
      </c>
      <c r="U333" s="13" t="e">
        <f t="shared" si="364"/>
        <v>#N/A</v>
      </c>
      <c r="V333" s="5" t="e">
        <f t="shared" si="365"/>
        <v>#N/A</v>
      </c>
      <c r="W333" s="5"/>
      <c r="X333" s="10">
        <f t="shared" si="298"/>
        <v>10</v>
      </c>
      <c r="Y333" s="12" t="e">
        <f t="shared" si="366"/>
        <v>#N/A</v>
      </c>
      <c r="Z333" s="8" t="e">
        <f t="shared" si="367"/>
        <v>#N/A</v>
      </c>
      <c r="AA333" s="13" t="e">
        <f t="shared" si="368"/>
        <v>#N/A</v>
      </c>
      <c r="AB333" s="5" t="e">
        <f t="shared" si="369"/>
        <v>#N/A</v>
      </c>
      <c r="AC333" s="5"/>
      <c r="AD333" s="16" t="e">
        <f t="shared" si="370"/>
        <v>#VALUE!</v>
      </c>
      <c r="AE333" s="10" t="e">
        <f t="shared" si="371"/>
        <v>#VALUE!</v>
      </c>
      <c r="AF333" t="e">
        <f t="shared" si="372"/>
        <v>#VALUE!</v>
      </c>
      <c r="AG333" s="13" t="e">
        <f t="shared" si="373"/>
        <v>#VALUE!</v>
      </c>
      <c r="AH333" s="13"/>
      <c r="AI333" s="14">
        <f t="shared" si="374"/>
        <v>10</v>
      </c>
      <c r="AJ333" s="4">
        <f t="shared" si="375"/>
        <v>10</v>
      </c>
      <c r="AK333" s="4">
        <f t="shared" si="376"/>
        <v>10</v>
      </c>
      <c r="AL333" s="15" t="e">
        <f t="shared" si="377"/>
        <v>#N/A</v>
      </c>
      <c r="AM333" s="7" t="e">
        <f t="shared" si="378"/>
        <v>#N/A</v>
      </c>
      <c r="AN333" s="7" t="e">
        <f t="shared" si="379"/>
        <v>#VALUE!</v>
      </c>
      <c r="AO333" s="15" t="e">
        <f t="shared" si="380"/>
        <v>#N/A</v>
      </c>
      <c r="AP333" s="17" t="e">
        <f t="shared" si="381"/>
        <v>#N/A</v>
      </c>
      <c r="AQ333" s="15" t="e">
        <f t="shared" si="382"/>
        <v>#N/A</v>
      </c>
      <c r="AR333" s="15" t="e">
        <f t="shared" si="383"/>
        <v>#N/A</v>
      </c>
      <c r="AS333" s="15"/>
      <c r="AT333" s="12" t="e">
        <f t="shared" si="287"/>
        <v>#VALUE!</v>
      </c>
      <c r="AU333" s="12" t="e">
        <f t="shared" si="384"/>
        <v>#N/A</v>
      </c>
      <c r="AV333" s="12" t="e">
        <f t="shared" si="385"/>
        <v>#N/A</v>
      </c>
      <c r="AW333" s="12" t="e">
        <f t="shared" si="386"/>
        <v>#N/A</v>
      </c>
      <c r="AX333" s="8"/>
      <c r="AY333" s="13" t="e">
        <f>INDEX(Klima!$B$1:$E$520,MATCH(Vandbalance!$F333,Klima!$B$1:$B$520,0),MATCH(Vandbalance!$AY$11,Klima!$B$1:$E$1,0))</f>
        <v>#N/A</v>
      </c>
      <c r="AZ333" s="13" t="e">
        <f t="shared" si="288"/>
        <v>#N/A</v>
      </c>
      <c r="BA333" s="13" t="e">
        <f t="shared" si="387"/>
        <v>#N/A</v>
      </c>
      <c r="BC333" s="16" t="e">
        <f>INDEX(Klima!$B$1:$E$520,MATCH(Vandbalance!$F333,Klima!$B$1:$B$520,0),MATCH($BC$11,Klima!$B$1:$E$1,0))</f>
        <v>#N/A</v>
      </c>
      <c r="BD333" s="16"/>
      <c r="BE333" s="16" t="e">
        <f t="shared" si="388"/>
        <v>#N/A</v>
      </c>
      <c r="BF333" s="16" t="e">
        <f t="shared" si="389"/>
        <v>#VALUE!</v>
      </c>
      <c r="BG333" s="16" t="e">
        <f t="shared" si="390"/>
        <v>#VALUE!</v>
      </c>
      <c r="BH333" s="16" t="e">
        <f t="shared" si="391"/>
        <v>#VALUE!</v>
      </c>
      <c r="BI333" s="2"/>
      <c r="BJ333" s="16" t="e">
        <f t="shared" si="392"/>
        <v>#N/A</v>
      </c>
      <c r="BK333" s="5" t="e">
        <f t="shared" si="393"/>
        <v>#N/A</v>
      </c>
      <c r="BL333" s="5" t="e">
        <f t="shared" si="394"/>
        <v>#N/A</v>
      </c>
      <c r="BM333" s="5" t="e">
        <f t="shared" si="395"/>
        <v>#N/A</v>
      </c>
      <c r="BN333" s="5" t="e">
        <f t="shared" si="396"/>
        <v>#N/A</v>
      </c>
      <c r="BO333" s="5" t="e">
        <f t="shared" si="397"/>
        <v>#N/A</v>
      </c>
      <c r="BP333" s="5" t="e">
        <f t="shared" si="398"/>
        <v>#N/A</v>
      </c>
      <c r="BQ333" s="5"/>
      <c r="BR333" s="16" t="e">
        <f t="shared" si="399"/>
        <v>#VALUE!</v>
      </c>
      <c r="BS333" s="5">
        <f t="shared" si="400"/>
        <v>0</v>
      </c>
      <c r="BT333" s="5"/>
      <c r="BU333" s="13" t="e">
        <f t="shared" si="401"/>
        <v>#VALUE!</v>
      </c>
      <c r="BV333" s="5">
        <f t="shared" si="402"/>
        <v>0</v>
      </c>
      <c r="BW333" s="5"/>
      <c r="BX333" s="13" t="e">
        <f t="shared" si="403"/>
        <v>#VALUE!</v>
      </c>
      <c r="BY333" s="5"/>
      <c r="BZ333" s="16" t="e">
        <f t="shared" si="404"/>
        <v>#VALUE!</v>
      </c>
      <c r="CA333" s="16"/>
      <c r="CB333" s="29">
        <f t="shared" si="405"/>
        <v>0</v>
      </c>
      <c r="CC333" s="28" t="e">
        <f t="shared" si="406"/>
        <v>#N/A</v>
      </c>
      <c r="CD333" s="28"/>
      <c r="CE333" s="16">
        <f t="shared" si="407"/>
        <v>0</v>
      </c>
      <c r="CF333" s="31" t="e">
        <f t="shared" si="408"/>
        <v>#N/A</v>
      </c>
      <c r="CG333" s="20"/>
      <c r="CH333" s="16" t="e">
        <f t="shared" si="409"/>
        <v>#N/A</v>
      </c>
      <c r="CI333" s="2">
        <f t="shared" si="410"/>
        <v>0</v>
      </c>
      <c r="CJ333" s="5"/>
      <c r="CK333" s="13" t="e">
        <f t="shared" si="411"/>
        <v>#N/A</v>
      </c>
      <c r="CL333" s="13"/>
      <c r="CM333" s="13" t="e">
        <f t="shared" si="412"/>
        <v>#N/A</v>
      </c>
      <c r="CN333" s="5" t="e">
        <f t="shared" si="413"/>
        <v>#N/A</v>
      </c>
      <c r="CO333" s="5" t="e">
        <f t="shared" si="414"/>
        <v>#N/A</v>
      </c>
      <c r="CP333" s="5"/>
      <c r="CQ333" s="13" t="e">
        <f t="shared" si="415"/>
        <v>#N/A</v>
      </c>
      <c r="CR333" s="5" t="e">
        <f t="shared" si="416"/>
        <v>#N/A</v>
      </c>
      <c r="CS333" s="5" t="e">
        <f t="shared" si="417"/>
        <v>#N/A</v>
      </c>
      <c r="CT333" s="5"/>
      <c r="CU333" t="e">
        <f>INDEX(Tilladeligt_underskud,MATCH('Afgrødemodel 1'!$AU$2,Konstanter!$A$75:$A$90,0),MATCH('Afgrødemodel 1'!M329,Konstanter!$B$73:$F$73,0))</f>
        <v>#N/A</v>
      </c>
      <c r="CV333" t="e">
        <f>INDEX(Utilladeligt_underskud,MATCH('Afgrødemodel 1'!$AU$2,Konstanter!$I$75:$I$90,0),MATCH('Afgrødemodel 1'!M329,Konstanter!$J$73:$N$73,0))</f>
        <v>#N/A</v>
      </c>
      <c r="CW333" t="e">
        <f t="shared" si="418"/>
        <v>#N/A</v>
      </c>
      <c r="CX333" t="e">
        <f t="shared" si="419"/>
        <v>#N/A</v>
      </c>
      <c r="CY333" s="8" t="e">
        <f t="shared" si="420"/>
        <v>#N/A</v>
      </c>
      <c r="CZ333" s="8" t="e">
        <f t="shared" si="421"/>
        <v>#VALUE!</v>
      </c>
      <c r="DA333" s="8" t="e">
        <f t="shared" si="422"/>
        <v>#VALUE!</v>
      </c>
    </row>
    <row r="334" spans="4:105" x14ac:dyDescent="0.2">
      <c r="D334" s="18">
        <f t="shared" si="356"/>
        <v>43511</v>
      </c>
      <c r="E334" s="18" t="str">
        <f>IF(G334=1,'Ark4'!$C$4,IF(G334=2,'Ark4'!$C$5,IF(G334=3,'Ark4'!$C$6,IF(G334=4,'Ark4'!$C$7,""))))</f>
        <v/>
      </c>
      <c r="F334" s="8">
        <f t="shared" si="357"/>
        <v>43511</v>
      </c>
      <c r="G334" s="2" t="str">
        <f>IF(AND($D334&gt;='Ark4'!$D$4,Vandbalance!$D334&lt;='Ark4'!$E$4),1,IF(AND(Vandbalance!$D334&gt;='Ark4'!$D$5,Vandbalance!$D334&lt;='Ark4'!$E$5),2,IF(AND(Vandbalance!$D334&gt;='Ark4'!$D$6,Vandbalance!$D334&lt;='Ark4'!$E$6),3,IF(AND(Vandbalance!$D334&gt;='Ark4'!$D$7,Vandbalance!$D334&lt;='Ark4'!$E$7),4,""))))</f>
        <v/>
      </c>
      <c r="H334" s="2" t="e">
        <f t="shared" si="286"/>
        <v>#VALUE!</v>
      </c>
      <c r="I334" s="2" t="str">
        <f>IF(G334=1,VLOOKUP($D334,'Afgrødemodel 1'!$AA$10:$AB$405,2,FALSE),IF(G334=2,VLOOKUP($D334,'Afgrødemodel 2'!$AA$10:$AB$405,2,FALSE),IF(G334=3,VLOOKUP($D334,'Afgrødemodel 3'!$AA$10:$AB$405,2,FALSE),IF(G334=4,VLOOKUP($D334,'Afgrødemodel 4'!$AA$10:$AB$405,2,FALSE),""))))</f>
        <v/>
      </c>
      <c r="J334" s="2">
        <f>IF(G334=1,VLOOKUP($D334,'Afgrødemodel 1'!$AH$10:$AJ$405,3,FALSE),IF(G334=2,VLOOKUP($D334,'Afgrødemodel 2'!$AH$10:$AJ$405,3,FALSE),IF(G334=3,VLOOKUP($D334,'Afgrødemodel 3'!$AH$10:$AJ$405,3,FALSE),IF(G334=4,VLOOKUP($D334,'Afgrødemodel 4'!$AH$10:$AJ$405,3,FALSE),0))))</f>
        <v>0</v>
      </c>
      <c r="K334" s="2">
        <f>IF(G334=1,VLOOKUP($D334,'Afgrødemodel 1'!$AQ$10:$AR$405,2,FALSE),IF(G334=2,VLOOKUP($D334,'Afgrødemodel 2'!$AQ$10:$AR$405,2,FALSE),IF(G334=3,VLOOKUP($D334,'Afgrødemodel 3'!$AQ$10:$AR$405,2,FALSE),IF(G334=4,VLOOKUP($D334,'Afgrødemodel 4'!$AQ$10:$AR$405,2,FALSE),0))))</f>
        <v>0</v>
      </c>
      <c r="L334">
        <f>IF('Afgrødemodel 1'!$BB$4=0,300,'Afgrødemodel 1'!$BB$4)</f>
        <v>300</v>
      </c>
      <c r="M334" t="str">
        <f>IF(G334=1,MIN('Afgrødemodel 1'!$AW$44,'Afgrødemodel 1'!$AW$48),IF(G334=2,MIN('Afgrødemodel 2'!$AW$44,'Afgrødemodel 2'!$AW$48),IF(G334=3,MIN('Afgrødemodel 3'!$AW$44,'Afgrødemodel 3'!$AW$48),IF(G334=4,MIN('Afgrødemodel 4'!$AW$44,'Afgrødemodel 4'!$AW$48),""))))</f>
        <v/>
      </c>
      <c r="N334" s="13" t="e">
        <f t="shared" si="358"/>
        <v>#N/A</v>
      </c>
      <c r="O334" s="5" t="e">
        <f t="shared" si="359"/>
        <v>#N/A</v>
      </c>
      <c r="P334" s="13" t="e">
        <f t="shared" si="360"/>
        <v>#N/A</v>
      </c>
      <c r="Q334" s="13" t="e">
        <f t="shared" si="361"/>
        <v>#N/A</v>
      </c>
      <c r="R334" s="20"/>
      <c r="S334" s="13" t="e">
        <f t="shared" si="362"/>
        <v>#N/A</v>
      </c>
      <c r="T334" s="13" t="e">
        <f t="shared" si="363"/>
        <v>#N/A</v>
      </c>
      <c r="U334" s="13" t="e">
        <f t="shared" si="364"/>
        <v>#N/A</v>
      </c>
      <c r="V334" s="5" t="e">
        <f t="shared" si="365"/>
        <v>#N/A</v>
      </c>
      <c r="W334" s="5"/>
      <c r="X334" s="10">
        <f t="shared" si="298"/>
        <v>10</v>
      </c>
      <c r="Y334" s="12" t="e">
        <f t="shared" si="366"/>
        <v>#N/A</v>
      </c>
      <c r="Z334" s="8" t="e">
        <f t="shared" si="367"/>
        <v>#N/A</v>
      </c>
      <c r="AA334" s="13" t="e">
        <f t="shared" si="368"/>
        <v>#N/A</v>
      </c>
      <c r="AB334" s="5" t="e">
        <f t="shared" si="369"/>
        <v>#N/A</v>
      </c>
      <c r="AC334" s="5"/>
      <c r="AD334" s="16" t="e">
        <f t="shared" si="370"/>
        <v>#VALUE!</v>
      </c>
      <c r="AE334" s="10" t="e">
        <f t="shared" si="371"/>
        <v>#VALUE!</v>
      </c>
      <c r="AF334" t="e">
        <f t="shared" si="372"/>
        <v>#VALUE!</v>
      </c>
      <c r="AG334" s="13" t="e">
        <f t="shared" si="373"/>
        <v>#VALUE!</v>
      </c>
      <c r="AH334" s="13"/>
      <c r="AI334" s="14">
        <f t="shared" si="374"/>
        <v>10</v>
      </c>
      <c r="AJ334" s="4">
        <f t="shared" si="375"/>
        <v>10</v>
      </c>
      <c r="AK334" s="4">
        <f t="shared" si="376"/>
        <v>10</v>
      </c>
      <c r="AL334" s="15" t="e">
        <f t="shared" si="377"/>
        <v>#N/A</v>
      </c>
      <c r="AM334" s="7" t="e">
        <f t="shared" si="378"/>
        <v>#N/A</v>
      </c>
      <c r="AN334" s="7" t="e">
        <f t="shared" si="379"/>
        <v>#VALUE!</v>
      </c>
      <c r="AO334" s="15" t="e">
        <f t="shared" si="380"/>
        <v>#N/A</v>
      </c>
      <c r="AP334" s="17" t="e">
        <f t="shared" si="381"/>
        <v>#N/A</v>
      </c>
      <c r="AQ334" s="15" t="e">
        <f t="shared" si="382"/>
        <v>#N/A</v>
      </c>
      <c r="AR334" s="15" t="e">
        <f t="shared" si="383"/>
        <v>#N/A</v>
      </c>
      <c r="AS334" s="15"/>
      <c r="AT334" s="12" t="e">
        <f t="shared" si="287"/>
        <v>#VALUE!</v>
      </c>
      <c r="AU334" s="12" t="e">
        <f t="shared" si="384"/>
        <v>#N/A</v>
      </c>
      <c r="AV334" s="12" t="e">
        <f t="shared" si="385"/>
        <v>#N/A</v>
      </c>
      <c r="AW334" s="12" t="e">
        <f t="shared" si="386"/>
        <v>#N/A</v>
      </c>
      <c r="AX334" s="8"/>
      <c r="AY334" s="13" t="e">
        <f>INDEX(Klima!$B$1:$E$520,MATCH(Vandbalance!$F334,Klima!$B$1:$B$520,0),MATCH(Vandbalance!$AY$11,Klima!$B$1:$E$1,0))</f>
        <v>#N/A</v>
      </c>
      <c r="AZ334" s="13" t="e">
        <f t="shared" si="288"/>
        <v>#N/A</v>
      </c>
      <c r="BA334" s="13" t="e">
        <f t="shared" si="387"/>
        <v>#N/A</v>
      </c>
      <c r="BC334" s="16" t="e">
        <f>INDEX(Klima!$B$1:$E$520,MATCH(Vandbalance!$F334,Klima!$B$1:$B$520,0),MATCH($BC$11,Klima!$B$1:$E$1,0))</f>
        <v>#N/A</v>
      </c>
      <c r="BD334" s="16"/>
      <c r="BE334" s="16" t="e">
        <f t="shared" si="388"/>
        <v>#N/A</v>
      </c>
      <c r="BF334" s="16" t="e">
        <f t="shared" si="389"/>
        <v>#VALUE!</v>
      </c>
      <c r="BG334" s="16" t="e">
        <f t="shared" si="390"/>
        <v>#VALUE!</v>
      </c>
      <c r="BH334" s="16" t="e">
        <f t="shared" si="391"/>
        <v>#VALUE!</v>
      </c>
      <c r="BI334" s="2"/>
      <c r="BJ334" s="16" t="e">
        <f t="shared" si="392"/>
        <v>#N/A</v>
      </c>
      <c r="BK334" s="5" t="e">
        <f t="shared" si="393"/>
        <v>#N/A</v>
      </c>
      <c r="BL334" s="5" t="e">
        <f t="shared" si="394"/>
        <v>#N/A</v>
      </c>
      <c r="BM334" s="5" t="e">
        <f t="shared" si="395"/>
        <v>#N/A</v>
      </c>
      <c r="BN334" s="5" t="e">
        <f t="shared" si="396"/>
        <v>#N/A</v>
      </c>
      <c r="BO334" s="5" t="e">
        <f t="shared" si="397"/>
        <v>#N/A</v>
      </c>
      <c r="BP334" s="5" t="e">
        <f t="shared" si="398"/>
        <v>#N/A</v>
      </c>
      <c r="BQ334" s="5"/>
      <c r="BR334" s="16" t="e">
        <f t="shared" si="399"/>
        <v>#VALUE!</v>
      </c>
      <c r="BS334" s="5">
        <f t="shared" si="400"/>
        <v>0</v>
      </c>
      <c r="BT334" s="5"/>
      <c r="BU334" s="13" t="e">
        <f t="shared" si="401"/>
        <v>#VALUE!</v>
      </c>
      <c r="BV334" s="5">
        <f t="shared" si="402"/>
        <v>0</v>
      </c>
      <c r="BW334" s="5"/>
      <c r="BX334" s="13" t="e">
        <f t="shared" si="403"/>
        <v>#VALUE!</v>
      </c>
      <c r="BY334" s="5"/>
      <c r="BZ334" s="16" t="e">
        <f t="shared" si="404"/>
        <v>#VALUE!</v>
      </c>
      <c r="CA334" s="16"/>
      <c r="CB334" s="29">
        <f t="shared" si="405"/>
        <v>0</v>
      </c>
      <c r="CC334" s="28" t="e">
        <f t="shared" si="406"/>
        <v>#N/A</v>
      </c>
      <c r="CD334" s="28"/>
      <c r="CE334" s="16">
        <f t="shared" si="407"/>
        <v>0</v>
      </c>
      <c r="CF334" s="31" t="e">
        <f t="shared" si="408"/>
        <v>#N/A</v>
      </c>
      <c r="CG334" s="20"/>
      <c r="CH334" s="16" t="e">
        <f t="shared" si="409"/>
        <v>#N/A</v>
      </c>
      <c r="CI334" s="2">
        <f t="shared" si="410"/>
        <v>0</v>
      </c>
      <c r="CJ334" s="5"/>
      <c r="CK334" s="13" t="e">
        <f t="shared" si="411"/>
        <v>#N/A</v>
      </c>
      <c r="CL334" s="13"/>
      <c r="CM334" s="13" t="e">
        <f t="shared" si="412"/>
        <v>#N/A</v>
      </c>
      <c r="CN334" s="5" t="e">
        <f t="shared" si="413"/>
        <v>#N/A</v>
      </c>
      <c r="CO334" s="5" t="e">
        <f t="shared" si="414"/>
        <v>#N/A</v>
      </c>
      <c r="CP334" s="5"/>
      <c r="CQ334" s="13" t="e">
        <f t="shared" si="415"/>
        <v>#N/A</v>
      </c>
      <c r="CR334" s="5" t="e">
        <f t="shared" si="416"/>
        <v>#N/A</v>
      </c>
      <c r="CS334" s="5" t="e">
        <f t="shared" si="417"/>
        <v>#N/A</v>
      </c>
      <c r="CT334" s="5"/>
      <c r="CU334" t="e">
        <f>INDEX(Tilladeligt_underskud,MATCH('Afgrødemodel 1'!$AU$2,Konstanter!$A$75:$A$90,0),MATCH('Afgrødemodel 1'!M330,Konstanter!$B$73:$F$73,0))</f>
        <v>#N/A</v>
      </c>
      <c r="CV334" t="e">
        <f>INDEX(Utilladeligt_underskud,MATCH('Afgrødemodel 1'!$AU$2,Konstanter!$I$75:$I$90,0),MATCH('Afgrødemodel 1'!M330,Konstanter!$J$73:$N$73,0))</f>
        <v>#N/A</v>
      </c>
      <c r="CW334" t="e">
        <f t="shared" si="418"/>
        <v>#N/A</v>
      </c>
      <c r="CX334" t="e">
        <f t="shared" si="419"/>
        <v>#N/A</v>
      </c>
      <c r="CY334" s="8" t="e">
        <f t="shared" si="420"/>
        <v>#N/A</v>
      </c>
      <c r="CZ334" s="8" t="e">
        <f t="shared" si="421"/>
        <v>#VALUE!</v>
      </c>
      <c r="DA334" s="8" t="e">
        <f t="shared" si="422"/>
        <v>#VALUE!</v>
      </c>
    </row>
    <row r="335" spans="4:105" x14ac:dyDescent="0.2">
      <c r="D335" s="18">
        <f t="shared" si="356"/>
        <v>43512</v>
      </c>
      <c r="E335" s="18" t="str">
        <f>IF(G335=1,'Ark4'!$C$4,IF(G335=2,'Ark4'!$C$5,IF(G335=3,'Ark4'!$C$6,IF(G335=4,'Ark4'!$C$7,""))))</f>
        <v/>
      </c>
      <c r="F335" s="8">
        <f t="shared" si="357"/>
        <v>43512</v>
      </c>
      <c r="G335" s="2" t="str">
        <f>IF(AND($D335&gt;='Ark4'!$D$4,Vandbalance!$D335&lt;='Ark4'!$E$4),1,IF(AND(Vandbalance!$D335&gt;='Ark4'!$D$5,Vandbalance!$D335&lt;='Ark4'!$E$5),2,IF(AND(Vandbalance!$D335&gt;='Ark4'!$D$6,Vandbalance!$D335&lt;='Ark4'!$E$6),3,IF(AND(Vandbalance!$D335&gt;='Ark4'!$D$7,Vandbalance!$D335&lt;='Ark4'!$E$7),4,""))))</f>
        <v/>
      </c>
      <c r="H335" s="2" t="e">
        <f t="shared" ref="H335:H398" si="423">I335+J335</f>
        <v>#VALUE!</v>
      </c>
      <c r="I335" s="2" t="str">
        <f>IF(G335=1,VLOOKUP($D335,'Afgrødemodel 1'!$AA$10:$AB$405,2,FALSE),IF(G335=2,VLOOKUP($D335,'Afgrødemodel 2'!$AA$10:$AB$405,2,FALSE),IF(G335=3,VLOOKUP($D335,'Afgrødemodel 3'!$AA$10:$AB$405,2,FALSE),IF(G335=4,VLOOKUP($D335,'Afgrødemodel 4'!$AA$10:$AB$405,2,FALSE),""))))</f>
        <v/>
      </c>
      <c r="J335" s="2">
        <f>IF(G335=1,VLOOKUP($D335,'Afgrødemodel 1'!$AH$10:$AJ$405,3,FALSE),IF(G335=2,VLOOKUP($D335,'Afgrødemodel 2'!$AH$10:$AJ$405,3,FALSE),IF(G335=3,VLOOKUP($D335,'Afgrødemodel 3'!$AH$10:$AJ$405,3,FALSE),IF(G335=4,VLOOKUP($D335,'Afgrødemodel 4'!$AH$10:$AJ$405,3,FALSE),0))))</f>
        <v>0</v>
      </c>
      <c r="K335" s="2">
        <f>IF(G335=1,VLOOKUP($D335,'Afgrødemodel 1'!$AQ$10:$AR$405,2,FALSE),IF(G335=2,VLOOKUP($D335,'Afgrødemodel 2'!$AQ$10:$AR$405,2,FALSE),IF(G335=3,VLOOKUP($D335,'Afgrødemodel 3'!$AQ$10:$AR$405,2,FALSE),IF(G335=4,VLOOKUP($D335,'Afgrødemodel 4'!$AQ$10:$AR$405,2,FALSE),0))))</f>
        <v>0</v>
      </c>
      <c r="L335">
        <f>IF('Afgrødemodel 1'!$BB$4=0,300,'Afgrødemodel 1'!$BB$4)</f>
        <v>300</v>
      </c>
      <c r="M335" t="str">
        <f>IF(G335=1,MIN('Afgrødemodel 1'!$AW$44,'Afgrødemodel 1'!$AW$48),IF(G335=2,MIN('Afgrødemodel 2'!$AW$44,'Afgrødemodel 2'!$AW$48),IF(G335=3,MIN('Afgrødemodel 3'!$AW$44,'Afgrødemodel 3'!$AW$48),IF(G335=4,MIN('Afgrødemodel 4'!$AW$44,'Afgrødemodel 4'!$AW$48),""))))</f>
        <v/>
      </c>
      <c r="N335" s="13" t="e">
        <f t="shared" si="358"/>
        <v>#N/A</v>
      </c>
      <c r="O335" s="5" t="e">
        <f t="shared" si="359"/>
        <v>#N/A</v>
      </c>
      <c r="P335" s="13" t="e">
        <f t="shared" si="360"/>
        <v>#N/A</v>
      </c>
      <c r="Q335" s="13" t="e">
        <f t="shared" si="361"/>
        <v>#N/A</v>
      </c>
      <c r="R335" s="20"/>
      <c r="S335" s="13" t="e">
        <f t="shared" si="362"/>
        <v>#N/A</v>
      </c>
      <c r="T335" s="13" t="e">
        <f t="shared" si="363"/>
        <v>#N/A</v>
      </c>
      <c r="U335" s="13" t="e">
        <f t="shared" si="364"/>
        <v>#N/A</v>
      </c>
      <c r="V335" s="5" t="e">
        <f t="shared" si="365"/>
        <v>#N/A</v>
      </c>
      <c r="W335" s="5"/>
      <c r="X335" s="10">
        <f t="shared" si="298"/>
        <v>10</v>
      </c>
      <c r="Y335" s="12" t="e">
        <f t="shared" si="366"/>
        <v>#N/A</v>
      </c>
      <c r="Z335" s="8" t="e">
        <f t="shared" si="367"/>
        <v>#N/A</v>
      </c>
      <c r="AA335" s="13" t="e">
        <f t="shared" si="368"/>
        <v>#N/A</v>
      </c>
      <c r="AB335" s="5" t="e">
        <f t="shared" si="369"/>
        <v>#N/A</v>
      </c>
      <c r="AC335" s="5"/>
      <c r="AD335" s="16" t="e">
        <f t="shared" si="370"/>
        <v>#VALUE!</v>
      </c>
      <c r="AE335" s="10" t="e">
        <f t="shared" si="371"/>
        <v>#VALUE!</v>
      </c>
      <c r="AF335" t="e">
        <f t="shared" si="372"/>
        <v>#VALUE!</v>
      </c>
      <c r="AG335" s="13" t="e">
        <f t="shared" si="373"/>
        <v>#VALUE!</v>
      </c>
      <c r="AH335" s="13"/>
      <c r="AI335" s="14">
        <f t="shared" si="374"/>
        <v>10</v>
      </c>
      <c r="AJ335" s="4">
        <f t="shared" si="375"/>
        <v>10</v>
      </c>
      <c r="AK335" s="4">
        <f t="shared" si="376"/>
        <v>10</v>
      </c>
      <c r="AL335" s="15" t="e">
        <f t="shared" si="377"/>
        <v>#N/A</v>
      </c>
      <c r="AM335" s="7" t="e">
        <f t="shared" si="378"/>
        <v>#N/A</v>
      </c>
      <c r="AN335" s="7" t="e">
        <f t="shared" si="379"/>
        <v>#VALUE!</v>
      </c>
      <c r="AO335" s="15" t="e">
        <f t="shared" si="380"/>
        <v>#N/A</v>
      </c>
      <c r="AP335" s="17" t="e">
        <f t="shared" si="381"/>
        <v>#N/A</v>
      </c>
      <c r="AQ335" s="15" t="e">
        <f t="shared" si="382"/>
        <v>#N/A</v>
      </c>
      <c r="AR335" s="15" t="e">
        <f t="shared" si="383"/>
        <v>#N/A</v>
      </c>
      <c r="AS335" s="15"/>
      <c r="AT335" s="12" t="e">
        <f t="shared" ref="AT335:AT398" si="424">((($B$18-$B$19)*$B$16)+((M335-$B$16)*($B$20-$B$21)))-AI335</f>
        <v>#VALUE!</v>
      </c>
      <c r="AU335" s="12" t="e">
        <f t="shared" si="384"/>
        <v>#N/A</v>
      </c>
      <c r="AV335" s="12" t="e">
        <f t="shared" si="385"/>
        <v>#N/A</v>
      </c>
      <c r="AW335" s="12" t="e">
        <f t="shared" si="386"/>
        <v>#N/A</v>
      </c>
      <c r="AX335" s="8"/>
      <c r="AY335" s="13" t="e">
        <f>INDEX(Klima!$B$1:$E$520,MATCH(Vandbalance!$F335,Klima!$B$1:$B$520,0),MATCH(Vandbalance!$AY$11,Klima!$B$1:$E$1,0))</f>
        <v>#N/A</v>
      </c>
      <c r="AZ335" s="13" t="e">
        <f t="shared" ref="AZ335:AZ398" si="425">AY335*-1</f>
        <v>#N/A</v>
      </c>
      <c r="BA335" s="13" t="e">
        <f t="shared" si="387"/>
        <v>#N/A</v>
      </c>
      <c r="BC335" s="16" t="e">
        <f>INDEX(Klima!$B$1:$E$520,MATCH(Vandbalance!$F335,Klima!$B$1:$B$520,0),MATCH($BC$11,Klima!$B$1:$E$1,0))</f>
        <v>#N/A</v>
      </c>
      <c r="BD335" s="16"/>
      <c r="BE335" s="16" t="e">
        <f t="shared" si="388"/>
        <v>#N/A</v>
      </c>
      <c r="BF335" s="16" t="e">
        <f t="shared" si="389"/>
        <v>#VALUE!</v>
      </c>
      <c r="BG335" s="16" t="e">
        <f t="shared" si="390"/>
        <v>#VALUE!</v>
      </c>
      <c r="BH335" s="16" t="e">
        <f t="shared" si="391"/>
        <v>#VALUE!</v>
      </c>
      <c r="BI335" s="2"/>
      <c r="BJ335" s="16" t="e">
        <f t="shared" si="392"/>
        <v>#N/A</v>
      </c>
      <c r="BK335" s="5" t="e">
        <f t="shared" si="393"/>
        <v>#N/A</v>
      </c>
      <c r="BL335" s="5" t="e">
        <f t="shared" si="394"/>
        <v>#N/A</v>
      </c>
      <c r="BM335" s="5" t="e">
        <f t="shared" si="395"/>
        <v>#N/A</v>
      </c>
      <c r="BN335" s="5" t="e">
        <f t="shared" si="396"/>
        <v>#N/A</v>
      </c>
      <c r="BO335" s="5" t="e">
        <f t="shared" si="397"/>
        <v>#N/A</v>
      </c>
      <c r="BP335" s="5" t="e">
        <f t="shared" si="398"/>
        <v>#N/A</v>
      </c>
      <c r="BQ335" s="5"/>
      <c r="BR335" s="16" t="e">
        <f t="shared" si="399"/>
        <v>#VALUE!</v>
      </c>
      <c r="BS335" s="5">
        <f t="shared" si="400"/>
        <v>0</v>
      </c>
      <c r="BT335" s="5"/>
      <c r="BU335" s="13" t="e">
        <f t="shared" si="401"/>
        <v>#VALUE!</v>
      </c>
      <c r="BV335" s="5">
        <f t="shared" si="402"/>
        <v>0</v>
      </c>
      <c r="BW335" s="5"/>
      <c r="BX335" s="13" t="e">
        <f t="shared" si="403"/>
        <v>#VALUE!</v>
      </c>
      <c r="BY335" s="5"/>
      <c r="BZ335" s="16" t="e">
        <f t="shared" si="404"/>
        <v>#VALUE!</v>
      </c>
      <c r="CA335" s="16"/>
      <c r="CB335" s="29">
        <f t="shared" si="405"/>
        <v>0</v>
      </c>
      <c r="CC335" s="28" t="e">
        <f t="shared" si="406"/>
        <v>#N/A</v>
      </c>
      <c r="CD335" s="28"/>
      <c r="CE335" s="16">
        <f t="shared" si="407"/>
        <v>0</v>
      </c>
      <c r="CF335" s="31" t="e">
        <f t="shared" si="408"/>
        <v>#N/A</v>
      </c>
      <c r="CG335" s="20"/>
      <c r="CH335" s="16" t="e">
        <f t="shared" si="409"/>
        <v>#N/A</v>
      </c>
      <c r="CI335" s="2">
        <f t="shared" si="410"/>
        <v>0</v>
      </c>
      <c r="CJ335" s="5"/>
      <c r="CK335" s="13" t="e">
        <f t="shared" si="411"/>
        <v>#N/A</v>
      </c>
      <c r="CL335" s="13"/>
      <c r="CM335" s="13" t="e">
        <f t="shared" si="412"/>
        <v>#N/A</v>
      </c>
      <c r="CN335" s="5" t="e">
        <f t="shared" si="413"/>
        <v>#N/A</v>
      </c>
      <c r="CO335" s="5" t="e">
        <f t="shared" si="414"/>
        <v>#N/A</v>
      </c>
      <c r="CP335" s="5"/>
      <c r="CQ335" s="13" t="e">
        <f t="shared" si="415"/>
        <v>#N/A</v>
      </c>
      <c r="CR335" s="5" t="e">
        <f t="shared" si="416"/>
        <v>#N/A</v>
      </c>
      <c r="CS335" s="5" t="e">
        <f t="shared" si="417"/>
        <v>#N/A</v>
      </c>
      <c r="CT335" s="5"/>
      <c r="CU335" t="e">
        <f>INDEX(Tilladeligt_underskud,MATCH('Afgrødemodel 1'!$AU$2,Konstanter!$A$75:$A$90,0),MATCH('Afgrødemodel 1'!M331,Konstanter!$B$73:$F$73,0))</f>
        <v>#N/A</v>
      </c>
      <c r="CV335" t="e">
        <f>INDEX(Utilladeligt_underskud,MATCH('Afgrødemodel 1'!$AU$2,Konstanter!$I$75:$I$90,0),MATCH('Afgrødemodel 1'!M331,Konstanter!$J$73:$N$73,0))</f>
        <v>#N/A</v>
      </c>
      <c r="CW335" t="e">
        <f t="shared" si="418"/>
        <v>#N/A</v>
      </c>
      <c r="CX335" t="e">
        <f t="shared" si="419"/>
        <v>#N/A</v>
      </c>
      <c r="CY335" s="8" t="e">
        <f t="shared" si="420"/>
        <v>#N/A</v>
      </c>
      <c r="CZ335" s="8" t="e">
        <f t="shared" si="421"/>
        <v>#VALUE!</v>
      </c>
      <c r="DA335" s="8" t="e">
        <f t="shared" si="422"/>
        <v>#VALUE!</v>
      </c>
    </row>
    <row r="336" spans="4:105" x14ac:dyDescent="0.2">
      <c r="D336" s="18">
        <f t="shared" si="356"/>
        <v>43513</v>
      </c>
      <c r="E336" s="18" t="str">
        <f>IF(G336=1,'Ark4'!$C$4,IF(G336=2,'Ark4'!$C$5,IF(G336=3,'Ark4'!$C$6,IF(G336=4,'Ark4'!$C$7,""))))</f>
        <v/>
      </c>
      <c r="F336" s="8">
        <f t="shared" si="357"/>
        <v>43513</v>
      </c>
      <c r="G336" s="2" t="str">
        <f>IF(AND($D336&gt;='Ark4'!$D$4,Vandbalance!$D336&lt;='Ark4'!$E$4),1,IF(AND(Vandbalance!$D336&gt;='Ark4'!$D$5,Vandbalance!$D336&lt;='Ark4'!$E$5),2,IF(AND(Vandbalance!$D336&gt;='Ark4'!$D$6,Vandbalance!$D336&lt;='Ark4'!$E$6),3,IF(AND(Vandbalance!$D336&gt;='Ark4'!$D$7,Vandbalance!$D336&lt;='Ark4'!$E$7),4,""))))</f>
        <v/>
      </c>
      <c r="H336" s="2" t="e">
        <f t="shared" si="423"/>
        <v>#VALUE!</v>
      </c>
      <c r="I336" s="2" t="str">
        <f>IF(G336=1,VLOOKUP($D336,'Afgrødemodel 1'!$AA$10:$AB$405,2,FALSE),IF(G336=2,VLOOKUP($D336,'Afgrødemodel 2'!$AA$10:$AB$405,2,FALSE),IF(G336=3,VLOOKUP($D336,'Afgrødemodel 3'!$AA$10:$AB$405,2,FALSE),IF(G336=4,VLOOKUP($D336,'Afgrødemodel 4'!$AA$10:$AB$405,2,FALSE),""))))</f>
        <v/>
      </c>
      <c r="J336" s="2">
        <f>IF(G336=1,VLOOKUP($D336,'Afgrødemodel 1'!$AH$10:$AJ$405,3,FALSE),IF(G336=2,VLOOKUP($D336,'Afgrødemodel 2'!$AH$10:$AJ$405,3,FALSE),IF(G336=3,VLOOKUP($D336,'Afgrødemodel 3'!$AH$10:$AJ$405,3,FALSE),IF(G336=4,VLOOKUP($D336,'Afgrødemodel 4'!$AH$10:$AJ$405,3,FALSE),0))))</f>
        <v>0</v>
      </c>
      <c r="K336" s="2">
        <f>IF(G336=1,VLOOKUP($D336,'Afgrødemodel 1'!$AQ$10:$AR$405,2,FALSE),IF(G336=2,VLOOKUP($D336,'Afgrødemodel 2'!$AQ$10:$AR$405,2,FALSE),IF(G336=3,VLOOKUP($D336,'Afgrødemodel 3'!$AQ$10:$AR$405,2,FALSE),IF(G336=4,VLOOKUP($D336,'Afgrødemodel 4'!$AQ$10:$AR$405,2,FALSE),0))))</f>
        <v>0</v>
      </c>
      <c r="L336">
        <f>IF('Afgrødemodel 1'!$BB$4=0,300,'Afgrødemodel 1'!$BB$4)</f>
        <v>300</v>
      </c>
      <c r="M336" t="str">
        <f>IF(G336=1,MIN('Afgrødemodel 1'!$AW$44,'Afgrødemodel 1'!$AW$48),IF(G336=2,MIN('Afgrødemodel 2'!$AW$44,'Afgrødemodel 2'!$AW$48),IF(G336=3,MIN('Afgrødemodel 3'!$AW$44,'Afgrødemodel 3'!$AW$48),IF(G336=4,MIN('Afgrødemodel 4'!$AW$44,'Afgrødemodel 4'!$AW$48),""))))</f>
        <v/>
      </c>
      <c r="N336" s="13" t="e">
        <f t="shared" si="358"/>
        <v>#N/A</v>
      </c>
      <c r="O336" s="5" t="e">
        <f t="shared" si="359"/>
        <v>#N/A</v>
      </c>
      <c r="P336" s="13" t="e">
        <f t="shared" si="360"/>
        <v>#N/A</v>
      </c>
      <c r="Q336" s="13" t="e">
        <f t="shared" si="361"/>
        <v>#N/A</v>
      </c>
      <c r="R336" s="20"/>
      <c r="S336" s="13" t="e">
        <f t="shared" si="362"/>
        <v>#N/A</v>
      </c>
      <c r="T336" s="13" t="e">
        <f t="shared" si="363"/>
        <v>#N/A</v>
      </c>
      <c r="U336" s="13" t="e">
        <f t="shared" si="364"/>
        <v>#N/A</v>
      </c>
      <c r="V336" s="5" t="e">
        <f t="shared" si="365"/>
        <v>#N/A</v>
      </c>
      <c r="W336" s="5"/>
      <c r="X336" s="10">
        <f t="shared" si="298"/>
        <v>10</v>
      </c>
      <c r="Y336" s="12" t="e">
        <f t="shared" si="366"/>
        <v>#N/A</v>
      </c>
      <c r="Z336" s="8" t="e">
        <f t="shared" si="367"/>
        <v>#N/A</v>
      </c>
      <c r="AA336" s="13" t="e">
        <f t="shared" si="368"/>
        <v>#N/A</v>
      </c>
      <c r="AB336" s="5" t="e">
        <f t="shared" si="369"/>
        <v>#N/A</v>
      </c>
      <c r="AC336" s="5"/>
      <c r="AD336" s="16" t="e">
        <f t="shared" si="370"/>
        <v>#VALUE!</v>
      </c>
      <c r="AE336" s="10" t="e">
        <f t="shared" si="371"/>
        <v>#VALUE!</v>
      </c>
      <c r="AF336" t="e">
        <f t="shared" si="372"/>
        <v>#VALUE!</v>
      </c>
      <c r="AG336" s="13" t="e">
        <f t="shared" si="373"/>
        <v>#VALUE!</v>
      </c>
      <c r="AH336" s="13"/>
      <c r="AI336" s="14">
        <f t="shared" si="374"/>
        <v>10</v>
      </c>
      <c r="AJ336" s="4">
        <f t="shared" si="375"/>
        <v>10</v>
      </c>
      <c r="AK336" s="4">
        <f t="shared" si="376"/>
        <v>10</v>
      </c>
      <c r="AL336" s="15" t="e">
        <f t="shared" si="377"/>
        <v>#N/A</v>
      </c>
      <c r="AM336" s="7" t="e">
        <f t="shared" si="378"/>
        <v>#N/A</v>
      </c>
      <c r="AN336" s="7" t="e">
        <f t="shared" si="379"/>
        <v>#VALUE!</v>
      </c>
      <c r="AO336" s="15" t="e">
        <f t="shared" si="380"/>
        <v>#N/A</v>
      </c>
      <c r="AP336" s="17" t="e">
        <f t="shared" si="381"/>
        <v>#N/A</v>
      </c>
      <c r="AQ336" s="15" t="e">
        <f t="shared" si="382"/>
        <v>#N/A</v>
      </c>
      <c r="AR336" s="15" t="e">
        <f t="shared" si="383"/>
        <v>#N/A</v>
      </c>
      <c r="AS336" s="15"/>
      <c r="AT336" s="12" t="e">
        <f t="shared" si="424"/>
        <v>#VALUE!</v>
      </c>
      <c r="AU336" s="12" t="e">
        <f t="shared" si="384"/>
        <v>#N/A</v>
      </c>
      <c r="AV336" s="12" t="e">
        <f t="shared" si="385"/>
        <v>#N/A</v>
      </c>
      <c r="AW336" s="12" t="e">
        <f t="shared" si="386"/>
        <v>#N/A</v>
      </c>
      <c r="AX336" s="8"/>
      <c r="AY336" s="13" t="e">
        <f>INDEX(Klima!$B$1:$E$520,MATCH(Vandbalance!$F336,Klima!$B$1:$B$520,0),MATCH(Vandbalance!$AY$11,Klima!$B$1:$E$1,0))</f>
        <v>#N/A</v>
      </c>
      <c r="AZ336" s="13" t="e">
        <f t="shared" si="425"/>
        <v>#N/A</v>
      </c>
      <c r="BA336" s="13" t="e">
        <f t="shared" si="387"/>
        <v>#N/A</v>
      </c>
      <c r="BC336" s="16" t="e">
        <f>INDEX(Klima!$B$1:$E$520,MATCH(Vandbalance!$F336,Klima!$B$1:$B$520,0),MATCH($BC$11,Klima!$B$1:$E$1,0))</f>
        <v>#N/A</v>
      </c>
      <c r="BD336" s="16"/>
      <c r="BE336" s="16" t="e">
        <f t="shared" si="388"/>
        <v>#N/A</v>
      </c>
      <c r="BF336" s="16" t="e">
        <f t="shared" si="389"/>
        <v>#VALUE!</v>
      </c>
      <c r="BG336" s="16" t="e">
        <f t="shared" si="390"/>
        <v>#VALUE!</v>
      </c>
      <c r="BH336" s="16" t="e">
        <f t="shared" si="391"/>
        <v>#VALUE!</v>
      </c>
      <c r="BI336" s="2"/>
      <c r="BJ336" s="16" t="e">
        <f t="shared" si="392"/>
        <v>#N/A</v>
      </c>
      <c r="BK336" s="5" t="e">
        <f t="shared" si="393"/>
        <v>#N/A</v>
      </c>
      <c r="BL336" s="5" t="e">
        <f t="shared" si="394"/>
        <v>#N/A</v>
      </c>
      <c r="BM336" s="5" t="e">
        <f t="shared" si="395"/>
        <v>#N/A</v>
      </c>
      <c r="BN336" s="5" t="e">
        <f t="shared" si="396"/>
        <v>#N/A</v>
      </c>
      <c r="BO336" s="5" t="e">
        <f t="shared" si="397"/>
        <v>#N/A</v>
      </c>
      <c r="BP336" s="5" t="e">
        <f t="shared" si="398"/>
        <v>#N/A</v>
      </c>
      <c r="BQ336" s="5"/>
      <c r="BR336" s="16" t="e">
        <f t="shared" si="399"/>
        <v>#VALUE!</v>
      </c>
      <c r="BS336" s="5">
        <f t="shared" si="400"/>
        <v>0</v>
      </c>
      <c r="BT336" s="5"/>
      <c r="BU336" s="13" t="e">
        <f t="shared" si="401"/>
        <v>#VALUE!</v>
      </c>
      <c r="BV336" s="5">
        <f t="shared" si="402"/>
        <v>0</v>
      </c>
      <c r="BW336" s="5"/>
      <c r="BX336" s="13" t="e">
        <f t="shared" si="403"/>
        <v>#VALUE!</v>
      </c>
      <c r="BY336" s="5"/>
      <c r="BZ336" s="16" t="e">
        <f t="shared" si="404"/>
        <v>#VALUE!</v>
      </c>
      <c r="CA336" s="16"/>
      <c r="CB336" s="29">
        <f t="shared" si="405"/>
        <v>0</v>
      </c>
      <c r="CC336" s="28" t="e">
        <f t="shared" si="406"/>
        <v>#N/A</v>
      </c>
      <c r="CD336" s="28"/>
      <c r="CE336" s="16">
        <f t="shared" si="407"/>
        <v>0</v>
      </c>
      <c r="CF336" s="31" t="e">
        <f t="shared" si="408"/>
        <v>#N/A</v>
      </c>
      <c r="CG336" s="20"/>
      <c r="CH336" s="16" t="e">
        <f t="shared" si="409"/>
        <v>#N/A</v>
      </c>
      <c r="CI336" s="2">
        <f t="shared" si="410"/>
        <v>0</v>
      </c>
      <c r="CJ336" s="5"/>
      <c r="CK336" s="13" t="e">
        <f t="shared" si="411"/>
        <v>#N/A</v>
      </c>
      <c r="CL336" s="13"/>
      <c r="CM336" s="13" t="e">
        <f t="shared" si="412"/>
        <v>#N/A</v>
      </c>
      <c r="CN336" s="5" t="e">
        <f t="shared" si="413"/>
        <v>#N/A</v>
      </c>
      <c r="CO336" s="5" t="e">
        <f t="shared" si="414"/>
        <v>#N/A</v>
      </c>
      <c r="CP336" s="5"/>
      <c r="CQ336" s="13" t="e">
        <f t="shared" si="415"/>
        <v>#N/A</v>
      </c>
      <c r="CR336" s="5" t="e">
        <f t="shared" si="416"/>
        <v>#N/A</v>
      </c>
      <c r="CS336" s="5" t="e">
        <f t="shared" si="417"/>
        <v>#N/A</v>
      </c>
      <c r="CT336" s="5"/>
      <c r="CU336" t="e">
        <f>INDEX(Tilladeligt_underskud,MATCH('Afgrødemodel 1'!$AU$2,Konstanter!$A$75:$A$90,0),MATCH('Afgrødemodel 1'!M332,Konstanter!$B$73:$F$73,0))</f>
        <v>#N/A</v>
      </c>
      <c r="CV336" t="e">
        <f>INDEX(Utilladeligt_underskud,MATCH('Afgrødemodel 1'!$AU$2,Konstanter!$I$75:$I$90,0),MATCH('Afgrødemodel 1'!M332,Konstanter!$J$73:$N$73,0))</f>
        <v>#N/A</v>
      </c>
      <c r="CW336" t="e">
        <f t="shared" si="418"/>
        <v>#N/A</v>
      </c>
      <c r="CX336" t="e">
        <f t="shared" si="419"/>
        <v>#N/A</v>
      </c>
      <c r="CY336" s="8" t="e">
        <f t="shared" si="420"/>
        <v>#N/A</v>
      </c>
      <c r="CZ336" s="8" t="e">
        <f t="shared" si="421"/>
        <v>#VALUE!</v>
      </c>
      <c r="DA336" s="8" t="e">
        <f t="shared" si="422"/>
        <v>#VALUE!</v>
      </c>
    </row>
    <row r="337" spans="4:105" x14ac:dyDescent="0.2">
      <c r="D337" s="18">
        <f t="shared" si="356"/>
        <v>43514</v>
      </c>
      <c r="E337" s="18" t="str">
        <f>IF(G337=1,'Ark4'!$C$4,IF(G337=2,'Ark4'!$C$5,IF(G337=3,'Ark4'!$C$6,IF(G337=4,'Ark4'!$C$7,""))))</f>
        <v/>
      </c>
      <c r="F337" s="8">
        <f t="shared" si="357"/>
        <v>43514</v>
      </c>
      <c r="G337" s="2" t="str">
        <f>IF(AND($D337&gt;='Ark4'!$D$4,Vandbalance!$D337&lt;='Ark4'!$E$4),1,IF(AND(Vandbalance!$D337&gt;='Ark4'!$D$5,Vandbalance!$D337&lt;='Ark4'!$E$5),2,IF(AND(Vandbalance!$D337&gt;='Ark4'!$D$6,Vandbalance!$D337&lt;='Ark4'!$E$6),3,IF(AND(Vandbalance!$D337&gt;='Ark4'!$D$7,Vandbalance!$D337&lt;='Ark4'!$E$7),4,""))))</f>
        <v/>
      </c>
      <c r="H337" s="2" t="e">
        <f t="shared" si="423"/>
        <v>#VALUE!</v>
      </c>
      <c r="I337" s="2" t="str">
        <f>IF(G337=1,VLOOKUP($D337,'Afgrødemodel 1'!$AA$10:$AB$405,2,FALSE),IF(G337=2,VLOOKUP($D337,'Afgrødemodel 2'!$AA$10:$AB$405,2,FALSE),IF(G337=3,VLOOKUP($D337,'Afgrødemodel 3'!$AA$10:$AB$405,2,FALSE),IF(G337=4,VLOOKUP($D337,'Afgrødemodel 4'!$AA$10:$AB$405,2,FALSE),""))))</f>
        <v/>
      </c>
      <c r="J337" s="2">
        <f>IF(G337=1,VLOOKUP($D337,'Afgrødemodel 1'!$AH$10:$AJ$405,3,FALSE),IF(G337=2,VLOOKUP($D337,'Afgrødemodel 2'!$AH$10:$AJ$405,3,FALSE),IF(G337=3,VLOOKUP($D337,'Afgrødemodel 3'!$AH$10:$AJ$405,3,FALSE),IF(G337=4,VLOOKUP($D337,'Afgrødemodel 4'!$AH$10:$AJ$405,3,FALSE),0))))</f>
        <v>0</v>
      </c>
      <c r="K337" s="2">
        <f>IF(G337=1,VLOOKUP($D337,'Afgrødemodel 1'!$AQ$10:$AR$405,2,FALSE),IF(G337=2,VLOOKUP($D337,'Afgrødemodel 2'!$AQ$10:$AR$405,2,FALSE),IF(G337=3,VLOOKUP($D337,'Afgrødemodel 3'!$AQ$10:$AR$405,2,FALSE),IF(G337=4,VLOOKUP($D337,'Afgrødemodel 4'!$AQ$10:$AR$405,2,FALSE),0))))</f>
        <v>0</v>
      </c>
      <c r="L337">
        <f>IF('Afgrødemodel 1'!$BB$4=0,300,'Afgrødemodel 1'!$BB$4)</f>
        <v>300</v>
      </c>
      <c r="M337" t="str">
        <f>IF(G337=1,MIN('Afgrødemodel 1'!$AW$44,'Afgrødemodel 1'!$AW$48),IF(G337=2,MIN('Afgrødemodel 2'!$AW$44,'Afgrødemodel 2'!$AW$48),IF(G337=3,MIN('Afgrødemodel 3'!$AW$44,'Afgrødemodel 3'!$AW$48),IF(G337=4,MIN('Afgrødemodel 4'!$AW$44,'Afgrødemodel 4'!$AW$48),""))))</f>
        <v/>
      </c>
      <c r="N337" s="13" t="e">
        <f t="shared" si="358"/>
        <v>#N/A</v>
      </c>
      <c r="O337" s="5" t="e">
        <f t="shared" si="359"/>
        <v>#N/A</v>
      </c>
      <c r="P337" s="13" t="e">
        <f t="shared" si="360"/>
        <v>#N/A</v>
      </c>
      <c r="Q337" s="13" t="e">
        <f t="shared" si="361"/>
        <v>#N/A</v>
      </c>
      <c r="R337" s="20"/>
      <c r="S337" s="13" t="e">
        <f t="shared" si="362"/>
        <v>#N/A</v>
      </c>
      <c r="T337" s="13" t="e">
        <f t="shared" si="363"/>
        <v>#N/A</v>
      </c>
      <c r="U337" s="13" t="e">
        <f t="shared" si="364"/>
        <v>#N/A</v>
      </c>
      <c r="V337" s="5" t="e">
        <f t="shared" si="365"/>
        <v>#N/A</v>
      </c>
      <c r="W337" s="5"/>
      <c r="X337" s="10">
        <f t="shared" ref="X337:X400" si="426">$B$22</f>
        <v>10</v>
      </c>
      <c r="Y337" s="12" t="e">
        <f t="shared" si="366"/>
        <v>#N/A</v>
      </c>
      <c r="Z337" s="8" t="e">
        <f t="shared" si="367"/>
        <v>#N/A</v>
      </c>
      <c r="AA337" s="13" t="e">
        <f t="shared" si="368"/>
        <v>#N/A</v>
      </c>
      <c r="AB337" s="5" t="e">
        <f t="shared" si="369"/>
        <v>#N/A</v>
      </c>
      <c r="AC337" s="5"/>
      <c r="AD337" s="16" t="e">
        <f t="shared" si="370"/>
        <v>#VALUE!</v>
      </c>
      <c r="AE337" s="10" t="e">
        <f t="shared" si="371"/>
        <v>#VALUE!</v>
      </c>
      <c r="AF337" t="e">
        <f t="shared" si="372"/>
        <v>#VALUE!</v>
      </c>
      <c r="AG337" s="13" t="e">
        <f t="shared" si="373"/>
        <v>#VALUE!</v>
      </c>
      <c r="AH337" s="13"/>
      <c r="AI337" s="14">
        <f t="shared" si="374"/>
        <v>10</v>
      </c>
      <c r="AJ337" s="4">
        <f t="shared" si="375"/>
        <v>10</v>
      </c>
      <c r="AK337" s="4">
        <f t="shared" si="376"/>
        <v>10</v>
      </c>
      <c r="AL337" s="15" t="e">
        <f t="shared" si="377"/>
        <v>#N/A</v>
      </c>
      <c r="AM337" s="7" t="e">
        <f t="shared" si="378"/>
        <v>#N/A</v>
      </c>
      <c r="AN337" s="7" t="e">
        <f t="shared" si="379"/>
        <v>#VALUE!</v>
      </c>
      <c r="AO337" s="15" t="e">
        <f t="shared" si="380"/>
        <v>#N/A</v>
      </c>
      <c r="AP337" s="17" t="e">
        <f t="shared" si="381"/>
        <v>#N/A</v>
      </c>
      <c r="AQ337" s="15" t="e">
        <f t="shared" si="382"/>
        <v>#N/A</v>
      </c>
      <c r="AR337" s="15" t="e">
        <f t="shared" si="383"/>
        <v>#N/A</v>
      </c>
      <c r="AS337" s="15"/>
      <c r="AT337" s="12" t="e">
        <f t="shared" si="424"/>
        <v>#VALUE!</v>
      </c>
      <c r="AU337" s="12" t="e">
        <f t="shared" si="384"/>
        <v>#N/A</v>
      </c>
      <c r="AV337" s="12" t="e">
        <f t="shared" si="385"/>
        <v>#N/A</v>
      </c>
      <c r="AW337" s="12" t="e">
        <f t="shared" si="386"/>
        <v>#N/A</v>
      </c>
      <c r="AX337" s="8"/>
      <c r="AY337" s="13" t="e">
        <f>INDEX(Klima!$B$1:$E$520,MATCH(Vandbalance!$F337,Klima!$B$1:$B$520,0),MATCH(Vandbalance!$AY$11,Klima!$B$1:$E$1,0))</f>
        <v>#N/A</v>
      </c>
      <c r="AZ337" s="13" t="e">
        <f t="shared" si="425"/>
        <v>#N/A</v>
      </c>
      <c r="BA337" s="13" t="e">
        <f t="shared" si="387"/>
        <v>#N/A</v>
      </c>
      <c r="BC337" s="16" t="e">
        <f>INDEX(Klima!$B$1:$E$520,MATCH(Vandbalance!$F337,Klima!$B$1:$B$520,0),MATCH($BC$11,Klima!$B$1:$E$1,0))</f>
        <v>#N/A</v>
      </c>
      <c r="BD337" s="16"/>
      <c r="BE337" s="16" t="e">
        <f t="shared" si="388"/>
        <v>#N/A</v>
      </c>
      <c r="BF337" s="16" t="e">
        <f t="shared" si="389"/>
        <v>#VALUE!</v>
      </c>
      <c r="BG337" s="16" t="e">
        <f t="shared" si="390"/>
        <v>#VALUE!</v>
      </c>
      <c r="BH337" s="16" t="e">
        <f t="shared" si="391"/>
        <v>#VALUE!</v>
      </c>
      <c r="BI337" s="2"/>
      <c r="BJ337" s="16" t="e">
        <f t="shared" si="392"/>
        <v>#N/A</v>
      </c>
      <c r="BK337" s="5" t="e">
        <f t="shared" si="393"/>
        <v>#N/A</v>
      </c>
      <c r="BL337" s="5" t="e">
        <f t="shared" si="394"/>
        <v>#N/A</v>
      </c>
      <c r="BM337" s="5" t="e">
        <f t="shared" si="395"/>
        <v>#N/A</v>
      </c>
      <c r="BN337" s="5" t="e">
        <f t="shared" si="396"/>
        <v>#N/A</v>
      </c>
      <c r="BO337" s="5" t="e">
        <f t="shared" si="397"/>
        <v>#N/A</v>
      </c>
      <c r="BP337" s="5" t="e">
        <f t="shared" si="398"/>
        <v>#N/A</v>
      </c>
      <c r="BQ337" s="5"/>
      <c r="BR337" s="16" t="e">
        <f t="shared" si="399"/>
        <v>#VALUE!</v>
      </c>
      <c r="BS337" s="5">
        <f t="shared" si="400"/>
        <v>0</v>
      </c>
      <c r="BT337" s="5"/>
      <c r="BU337" s="13" t="e">
        <f t="shared" si="401"/>
        <v>#VALUE!</v>
      </c>
      <c r="BV337" s="5">
        <f t="shared" si="402"/>
        <v>0</v>
      </c>
      <c r="BW337" s="5"/>
      <c r="BX337" s="13" t="e">
        <f t="shared" si="403"/>
        <v>#VALUE!</v>
      </c>
      <c r="BY337" s="5"/>
      <c r="BZ337" s="16" t="e">
        <f t="shared" si="404"/>
        <v>#VALUE!</v>
      </c>
      <c r="CA337" s="16"/>
      <c r="CB337" s="29">
        <f t="shared" si="405"/>
        <v>0</v>
      </c>
      <c r="CC337" s="28" t="e">
        <f t="shared" si="406"/>
        <v>#N/A</v>
      </c>
      <c r="CD337" s="28"/>
      <c r="CE337" s="16">
        <f t="shared" si="407"/>
        <v>0</v>
      </c>
      <c r="CF337" s="31" t="e">
        <f t="shared" si="408"/>
        <v>#N/A</v>
      </c>
      <c r="CG337" s="20"/>
      <c r="CH337" s="16" t="e">
        <f t="shared" si="409"/>
        <v>#N/A</v>
      </c>
      <c r="CI337" s="2">
        <f t="shared" si="410"/>
        <v>0</v>
      </c>
      <c r="CJ337" s="5"/>
      <c r="CK337" s="13" t="e">
        <f t="shared" si="411"/>
        <v>#N/A</v>
      </c>
      <c r="CL337" s="13"/>
      <c r="CM337" s="13" t="e">
        <f t="shared" si="412"/>
        <v>#N/A</v>
      </c>
      <c r="CN337" s="5" t="e">
        <f t="shared" si="413"/>
        <v>#N/A</v>
      </c>
      <c r="CO337" s="5" t="e">
        <f t="shared" si="414"/>
        <v>#N/A</v>
      </c>
      <c r="CP337" s="5"/>
      <c r="CQ337" s="13" t="e">
        <f t="shared" si="415"/>
        <v>#N/A</v>
      </c>
      <c r="CR337" s="5" t="e">
        <f t="shared" si="416"/>
        <v>#N/A</v>
      </c>
      <c r="CS337" s="5" t="e">
        <f t="shared" si="417"/>
        <v>#N/A</v>
      </c>
      <c r="CT337" s="5"/>
      <c r="CU337" t="e">
        <f>INDEX(Tilladeligt_underskud,MATCH('Afgrødemodel 1'!$AU$2,Konstanter!$A$75:$A$90,0),MATCH('Afgrødemodel 1'!M333,Konstanter!$B$73:$F$73,0))</f>
        <v>#N/A</v>
      </c>
      <c r="CV337" t="e">
        <f>INDEX(Utilladeligt_underskud,MATCH('Afgrødemodel 1'!$AU$2,Konstanter!$I$75:$I$90,0),MATCH('Afgrødemodel 1'!M333,Konstanter!$J$73:$N$73,0))</f>
        <v>#N/A</v>
      </c>
      <c r="CW337" t="e">
        <f t="shared" si="418"/>
        <v>#N/A</v>
      </c>
      <c r="CX337" t="e">
        <f t="shared" si="419"/>
        <v>#N/A</v>
      </c>
      <c r="CY337" s="8" t="e">
        <f t="shared" si="420"/>
        <v>#N/A</v>
      </c>
      <c r="CZ337" s="8" t="e">
        <f t="shared" si="421"/>
        <v>#VALUE!</v>
      </c>
      <c r="DA337" s="8" t="e">
        <f t="shared" si="422"/>
        <v>#VALUE!</v>
      </c>
    </row>
    <row r="338" spans="4:105" x14ac:dyDescent="0.2">
      <c r="D338" s="18">
        <f t="shared" ref="D338:D401" si="427">D337+1</f>
        <v>43515</v>
      </c>
      <c r="E338" s="18" t="str">
        <f>IF(G338=1,'Ark4'!$C$4,IF(G338=2,'Ark4'!$C$5,IF(G338=3,'Ark4'!$C$6,IF(G338=4,'Ark4'!$C$7,""))))</f>
        <v/>
      </c>
      <c r="F338" s="8">
        <f t="shared" si="357"/>
        <v>43515</v>
      </c>
      <c r="G338" s="2" t="str">
        <f>IF(AND($D338&gt;='Ark4'!$D$4,Vandbalance!$D338&lt;='Ark4'!$E$4),1,IF(AND(Vandbalance!$D338&gt;='Ark4'!$D$5,Vandbalance!$D338&lt;='Ark4'!$E$5),2,IF(AND(Vandbalance!$D338&gt;='Ark4'!$D$6,Vandbalance!$D338&lt;='Ark4'!$E$6),3,IF(AND(Vandbalance!$D338&gt;='Ark4'!$D$7,Vandbalance!$D338&lt;='Ark4'!$E$7),4,""))))</f>
        <v/>
      </c>
      <c r="H338" s="2" t="e">
        <f t="shared" si="423"/>
        <v>#VALUE!</v>
      </c>
      <c r="I338" s="2" t="str">
        <f>IF(G338=1,VLOOKUP($D338,'Afgrødemodel 1'!$AA$10:$AB$405,2,FALSE),IF(G338=2,VLOOKUP($D338,'Afgrødemodel 2'!$AA$10:$AB$405,2,FALSE),IF(G338=3,VLOOKUP($D338,'Afgrødemodel 3'!$AA$10:$AB$405,2,FALSE),IF(G338=4,VLOOKUP($D338,'Afgrødemodel 4'!$AA$10:$AB$405,2,FALSE),""))))</f>
        <v/>
      </c>
      <c r="J338" s="2">
        <f>IF(G338=1,VLOOKUP($D338,'Afgrødemodel 1'!$AH$10:$AJ$405,3,FALSE),IF(G338=2,VLOOKUP($D338,'Afgrødemodel 2'!$AH$10:$AJ$405,3,FALSE),IF(G338=3,VLOOKUP($D338,'Afgrødemodel 3'!$AH$10:$AJ$405,3,FALSE),IF(G338=4,VLOOKUP($D338,'Afgrødemodel 4'!$AH$10:$AJ$405,3,FALSE),0))))</f>
        <v>0</v>
      </c>
      <c r="K338" s="2">
        <f>IF(G338=1,VLOOKUP($D338,'Afgrødemodel 1'!$AQ$10:$AR$405,2,FALSE),IF(G338=2,VLOOKUP($D338,'Afgrødemodel 2'!$AQ$10:$AR$405,2,FALSE),IF(G338=3,VLOOKUP($D338,'Afgrødemodel 3'!$AQ$10:$AR$405,2,FALSE),IF(G338=4,VLOOKUP($D338,'Afgrødemodel 4'!$AQ$10:$AR$405,2,FALSE),0))))</f>
        <v>0</v>
      </c>
      <c r="L338">
        <f>IF('Afgrødemodel 1'!$BB$4=0,300,'Afgrødemodel 1'!$BB$4)</f>
        <v>300</v>
      </c>
      <c r="M338" t="str">
        <f>IF(G338=1,MIN('Afgrødemodel 1'!$AW$44,'Afgrødemodel 1'!$AW$48),IF(G338=2,MIN('Afgrødemodel 2'!$AW$44,'Afgrødemodel 2'!$AW$48),IF(G338=3,MIN('Afgrødemodel 3'!$AW$44,'Afgrødemodel 3'!$AW$48),IF(G338=4,MIN('Afgrødemodel 4'!$AW$44,'Afgrødemodel 4'!$AW$48),""))))</f>
        <v/>
      </c>
      <c r="N338" s="13" t="e">
        <f t="shared" si="358"/>
        <v>#N/A</v>
      </c>
      <c r="O338" s="5" t="e">
        <f t="shared" si="359"/>
        <v>#N/A</v>
      </c>
      <c r="P338" s="13" t="e">
        <f t="shared" si="360"/>
        <v>#N/A</v>
      </c>
      <c r="Q338" s="13" t="e">
        <f t="shared" si="361"/>
        <v>#N/A</v>
      </c>
      <c r="R338" s="20"/>
      <c r="S338" s="13" t="e">
        <f t="shared" si="362"/>
        <v>#N/A</v>
      </c>
      <c r="T338" s="13" t="e">
        <f t="shared" si="363"/>
        <v>#N/A</v>
      </c>
      <c r="U338" s="13" t="e">
        <f t="shared" si="364"/>
        <v>#N/A</v>
      </c>
      <c r="V338" s="5" t="e">
        <f t="shared" si="365"/>
        <v>#N/A</v>
      </c>
      <c r="W338" s="5"/>
      <c r="X338" s="10">
        <f t="shared" si="426"/>
        <v>10</v>
      </c>
      <c r="Y338" s="12" t="e">
        <f t="shared" si="366"/>
        <v>#N/A</v>
      </c>
      <c r="Z338" s="8" t="e">
        <f t="shared" si="367"/>
        <v>#N/A</v>
      </c>
      <c r="AA338" s="13" t="e">
        <f t="shared" si="368"/>
        <v>#N/A</v>
      </c>
      <c r="AB338" s="5" t="e">
        <f t="shared" si="369"/>
        <v>#N/A</v>
      </c>
      <c r="AC338" s="5"/>
      <c r="AD338" s="16" t="e">
        <f t="shared" si="370"/>
        <v>#VALUE!</v>
      </c>
      <c r="AE338" s="10" t="e">
        <f t="shared" si="371"/>
        <v>#VALUE!</v>
      </c>
      <c r="AF338" t="e">
        <f t="shared" si="372"/>
        <v>#VALUE!</v>
      </c>
      <c r="AG338" s="13" t="e">
        <f t="shared" si="373"/>
        <v>#VALUE!</v>
      </c>
      <c r="AH338" s="13"/>
      <c r="AI338" s="14">
        <f t="shared" si="374"/>
        <v>10</v>
      </c>
      <c r="AJ338" s="4">
        <f t="shared" si="375"/>
        <v>10</v>
      </c>
      <c r="AK338" s="4">
        <f t="shared" si="376"/>
        <v>10</v>
      </c>
      <c r="AL338" s="15" t="e">
        <f t="shared" si="377"/>
        <v>#N/A</v>
      </c>
      <c r="AM338" s="7" t="e">
        <f t="shared" si="378"/>
        <v>#N/A</v>
      </c>
      <c r="AN338" s="7" t="e">
        <f t="shared" si="379"/>
        <v>#VALUE!</v>
      </c>
      <c r="AO338" s="15" t="e">
        <f t="shared" si="380"/>
        <v>#N/A</v>
      </c>
      <c r="AP338" s="17" t="e">
        <f t="shared" si="381"/>
        <v>#N/A</v>
      </c>
      <c r="AQ338" s="15" t="e">
        <f t="shared" si="382"/>
        <v>#N/A</v>
      </c>
      <c r="AR338" s="15" t="e">
        <f t="shared" si="383"/>
        <v>#N/A</v>
      </c>
      <c r="AS338" s="15"/>
      <c r="AT338" s="12" t="e">
        <f t="shared" si="424"/>
        <v>#VALUE!</v>
      </c>
      <c r="AU338" s="12" t="e">
        <f t="shared" si="384"/>
        <v>#N/A</v>
      </c>
      <c r="AV338" s="12" t="e">
        <f t="shared" si="385"/>
        <v>#N/A</v>
      </c>
      <c r="AW338" s="12" t="e">
        <f t="shared" si="386"/>
        <v>#N/A</v>
      </c>
      <c r="AX338" s="8"/>
      <c r="AY338" s="13" t="e">
        <f>INDEX(Klima!$B$1:$E$520,MATCH(Vandbalance!$F338,Klima!$B$1:$B$520,0),MATCH(Vandbalance!$AY$11,Klima!$B$1:$E$1,0))</f>
        <v>#N/A</v>
      </c>
      <c r="AZ338" s="13" t="e">
        <f t="shared" si="425"/>
        <v>#N/A</v>
      </c>
      <c r="BA338" s="13" t="e">
        <f t="shared" si="387"/>
        <v>#N/A</v>
      </c>
      <c r="BC338" s="16" t="e">
        <f>INDEX(Klima!$B$1:$E$520,MATCH(Vandbalance!$F338,Klima!$B$1:$B$520,0),MATCH($BC$11,Klima!$B$1:$E$1,0))</f>
        <v>#N/A</v>
      </c>
      <c r="BD338" s="16"/>
      <c r="BE338" s="16" t="e">
        <f t="shared" si="388"/>
        <v>#N/A</v>
      </c>
      <c r="BF338" s="16" t="e">
        <f t="shared" si="389"/>
        <v>#VALUE!</v>
      </c>
      <c r="BG338" s="16" t="e">
        <f t="shared" si="390"/>
        <v>#VALUE!</v>
      </c>
      <c r="BH338" s="16" t="e">
        <f t="shared" si="391"/>
        <v>#VALUE!</v>
      </c>
      <c r="BI338" s="2"/>
      <c r="BJ338" s="16" t="e">
        <f t="shared" si="392"/>
        <v>#N/A</v>
      </c>
      <c r="BK338" s="5" t="e">
        <f t="shared" si="393"/>
        <v>#N/A</v>
      </c>
      <c r="BL338" s="5" t="e">
        <f t="shared" si="394"/>
        <v>#N/A</v>
      </c>
      <c r="BM338" s="5" t="e">
        <f t="shared" si="395"/>
        <v>#N/A</v>
      </c>
      <c r="BN338" s="5" t="e">
        <f t="shared" si="396"/>
        <v>#N/A</v>
      </c>
      <c r="BO338" s="5" t="e">
        <f t="shared" si="397"/>
        <v>#N/A</v>
      </c>
      <c r="BP338" s="5" t="e">
        <f t="shared" si="398"/>
        <v>#N/A</v>
      </c>
      <c r="BQ338" s="5"/>
      <c r="BR338" s="16" t="e">
        <f t="shared" si="399"/>
        <v>#VALUE!</v>
      </c>
      <c r="BS338" s="5">
        <f t="shared" si="400"/>
        <v>0</v>
      </c>
      <c r="BT338" s="5"/>
      <c r="BU338" s="13" t="e">
        <f t="shared" si="401"/>
        <v>#VALUE!</v>
      </c>
      <c r="BV338" s="5">
        <f t="shared" si="402"/>
        <v>0</v>
      </c>
      <c r="BW338" s="5"/>
      <c r="BX338" s="13" t="e">
        <f t="shared" si="403"/>
        <v>#VALUE!</v>
      </c>
      <c r="BY338" s="5"/>
      <c r="BZ338" s="16" t="e">
        <f t="shared" si="404"/>
        <v>#VALUE!</v>
      </c>
      <c r="CA338" s="16"/>
      <c r="CB338" s="29">
        <f t="shared" si="405"/>
        <v>0</v>
      </c>
      <c r="CC338" s="28" t="e">
        <f t="shared" si="406"/>
        <v>#N/A</v>
      </c>
      <c r="CD338" s="28"/>
      <c r="CE338" s="16">
        <f t="shared" si="407"/>
        <v>0</v>
      </c>
      <c r="CF338" s="31" t="e">
        <f t="shared" si="408"/>
        <v>#N/A</v>
      </c>
      <c r="CG338" s="20"/>
      <c r="CH338" s="16" t="e">
        <f t="shared" si="409"/>
        <v>#N/A</v>
      </c>
      <c r="CI338" s="2">
        <f t="shared" si="410"/>
        <v>0</v>
      </c>
      <c r="CJ338" s="5"/>
      <c r="CK338" s="13" t="e">
        <f t="shared" si="411"/>
        <v>#N/A</v>
      </c>
      <c r="CL338" s="13"/>
      <c r="CM338" s="13" t="e">
        <f t="shared" si="412"/>
        <v>#N/A</v>
      </c>
      <c r="CN338" s="5" t="e">
        <f t="shared" si="413"/>
        <v>#N/A</v>
      </c>
      <c r="CO338" s="5" t="e">
        <f t="shared" si="414"/>
        <v>#N/A</v>
      </c>
      <c r="CP338" s="5"/>
      <c r="CQ338" s="13" t="e">
        <f t="shared" si="415"/>
        <v>#N/A</v>
      </c>
      <c r="CR338" s="5" t="e">
        <f t="shared" si="416"/>
        <v>#N/A</v>
      </c>
      <c r="CS338" s="5" t="e">
        <f t="shared" si="417"/>
        <v>#N/A</v>
      </c>
      <c r="CT338" s="5"/>
      <c r="CU338" t="e">
        <f>INDEX(Tilladeligt_underskud,MATCH('Afgrødemodel 1'!$AU$2,Konstanter!$A$75:$A$90,0),MATCH('Afgrødemodel 1'!M334,Konstanter!$B$73:$F$73,0))</f>
        <v>#N/A</v>
      </c>
      <c r="CV338" t="e">
        <f>INDEX(Utilladeligt_underskud,MATCH('Afgrødemodel 1'!$AU$2,Konstanter!$I$75:$I$90,0),MATCH('Afgrødemodel 1'!M334,Konstanter!$J$73:$N$73,0))</f>
        <v>#N/A</v>
      </c>
      <c r="CW338" t="e">
        <f t="shared" si="418"/>
        <v>#N/A</v>
      </c>
      <c r="CX338" t="e">
        <f t="shared" si="419"/>
        <v>#N/A</v>
      </c>
      <c r="CY338" s="8" t="e">
        <f t="shared" si="420"/>
        <v>#N/A</v>
      </c>
      <c r="CZ338" s="8" t="e">
        <f t="shared" si="421"/>
        <v>#VALUE!</v>
      </c>
      <c r="DA338" s="8" t="e">
        <f t="shared" si="422"/>
        <v>#VALUE!</v>
      </c>
    </row>
    <row r="339" spans="4:105" x14ac:dyDescent="0.2">
      <c r="D339" s="18">
        <f t="shared" si="427"/>
        <v>43516</v>
      </c>
      <c r="E339" s="18" t="str">
        <f>IF(G339=1,'Ark4'!$C$4,IF(G339=2,'Ark4'!$C$5,IF(G339=3,'Ark4'!$C$6,IF(G339=4,'Ark4'!$C$7,""))))</f>
        <v/>
      </c>
      <c r="F339" s="8">
        <f t="shared" si="357"/>
        <v>43516</v>
      </c>
      <c r="G339" s="2" t="str">
        <f>IF(AND($D339&gt;='Ark4'!$D$4,Vandbalance!$D339&lt;='Ark4'!$E$4),1,IF(AND(Vandbalance!$D339&gt;='Ark4'!$D$5,Vandbalance!$D339&lt;='Ark4'!$E$5),2,IF(AND(Vandbalance!$D339&gt;='Ark4'!$D$6,Vandbalance!$D339&lt;='Ark4'!$E$6),3,IF(AND(Vandbalance!$D339&gt;='Ark4'!$D$7,Vandbalance!$D339&lt;='Ark4'!$E$7),4,""))))</f>
        <v/>
      </c>
      <c r="H339" s="2" t="e">
        <f t="shared" si="423"/>
        <v>#VALUE!</v>
      </c>
      <c r="I339" s="2" t="str">
        <f>IF(G339=1,VLOOKUP($D339,'Afgrødemodel 1'!$AA$10:$AB$405,2,FALSE),IF(G339=2,VLOOKUP($D339,'Afgrødemodel 2'!$AA$10:$AB$405,2,FALSE),IF(G339=3,VLOOKUP($D339,'Afgrødemodel 3'!$AA$10:$AB$405,2,FALSE),IF(G339=4,VLOOKUP($D339,'Afgrødemodel 4'!$AA$10:$AB$405,2,FALSE),""))))</f>
        <v/>
      </c>
      <c r="J339" s="2">
        <f>IF(G339=1,VLOOKUP($D339,'Afgrødemodel 1'!$AH$10:$AJ$405,3,FALSE),IF(G339=2,VLOOKUP($D339,'Afgrødemodel 2'!$AH$10:$AJ$405,3,FALSE),IF(G339=3,VLOOKUP($D339,'Afgrødemodel 3'!$AH$10:$AJ$405,3,FALSE),IF(G339=4,VLOOKUP($D339,'Afgrødemodel 4'!$AH$10:$AJ$405,3,FALSE),0))))</f>
        <v>0</v>
      </c>
      <c r="K339" s="2">
        <f>IF(G339=1,VLOOKUP($D339,'Afgrødemodel 1'!$AQ$10:$AR$405,2,FALSE),IF(G339=2,VLOOKUP($D339,'Afgrødemodel 2'!$AQ$10:$AR$405,2,FALSE),IF(G339=3,VLOOKUP($D339,'Afgrødemodel 3'!$AQ$10:$AR$405,2,FALSE),IF(G339=4,VLOOKUP($D339,'Afgrødemodel 4'!$AQ$10:$AR$405,2,FALSE),0))))</f>
        <v>0</v>
      </c>
      <c r="L339">
        <f>IF('Afgrødemodel 1'!$BB$4=0,300,'Afgrødemodel 1'!$BB$4)</f>
        <v>300</v>
      </c>
      <c r="M339" t="str">
        <f>IF(G339=1,MIN('Afgrødemodel 1'!$AW$44,'Afgrødemodel 1'!$AW$48),IF(G339=2,MIN('Afgrødemodel 2'!$AW$44,'Afgrødemodel 2'!$AW$48),IF(G339=3,MIN('Afgrødemodel 3'!$AW$44,'Afgrødemodel 3'!$AW$48),IF(G339=4,MIN('Afgrødemodel 4'!$AW$44,'Afgrødemodel 4'!$AW$48),""))))</f>
        <v/>
      </c>
      <c r="N339" s="13" t="e">
        <f t="shared" si="358"/>
        <v>#N/A</v>
      </c>
      <c r="O339" s="5" t="e">
        <f t="shared" si="359"/>
        <v>#N/A</v>
      </c>
      <c r="P339" s="13" t="e">
        <f t="shared" si="360"/>
        <v>#N/A</v>
      </c>
      <c r="Q339" s="13" t="e">
        <f t="shared" si="361"/>
        <v>#N/A</v>
      </c>
      <c r="R339" s="20"/>
      <c r="S339" s="13" t="e">
        <f t="shared" si="362"/>
        <v>#N/A</v>
      </c>
      <c r="T339" s="13" t="e">
        <f t="shared" si="363"/>
        <v>#N/A</v>
      </c>
      <c r="U339" s="13" t="e">
        <f t="shared" si="364"/>
        <v>#N/A</v>
      </c>
      <c r="V339" s="5" t="e">
        <f t="shared" si="365"/>
        <v>#N/A</v>
      </c>
      <c r="W339" s="5"/>
      <c r="X339" s="10">
        <f t="shared" si="426"/>
        <v>10</v>
      </c>
      <c r="Y339" s="12" t="e">
        <f t="shared" si="366"/>
        <v>#N/A</v>
      </c>
      <c r="Z339" s="8" t="e">
        <f t="shared" si="367"/>
        <v>#N/A</v>
      </c>
      <c r="AA339" s="13" t="e">
        <f t="shared" si="368"/>
        <v>#N/A</v>
      </c>
      <c r="AB339" s="5" t="e">
        <f t="shared" si="369"/>
        <v>#N/A</v>
      </c>
      <c r="AC339" s="5"/>
      <c r="AD339" s="16" t="e">
        <f t="shared" si="370"/>
        <v>#VALUE!</v>
      </c>
      <c r="AE339" s="10" t="e">
        <f t="shared" si="371"/>
        <v>#VALUE!</v>
      </c>
      <c r="AF339" t="e">
        <f t="shared" si="372"/>
        <v>#VALUE!</v>
      </c>
      <c r="AG339" s="13" t="e">
        <f t="shared" si="373"/>
        <v>#VALUE!</v>
      </c>
      <c r="AH339" s="13"/>
      <c r="AI339" s="14">
        <f t="shared" si="374"/>
        <v>10</v>
      </c>
      <c r="AJ339" s="4">
        <f t="shared" si="375"/>
        <v>10</v>
      </c>
      <c r="AK339" s="4">
        <f t="shared" si="376"/>
        <v>10</v>
      </c>
      <c r="AL339" s="15" t="e">
        <f t="shared" si="377"/>
        <v>#N/A</v>
      </c>
      <c r="AM339" s="7" t="e">
        <f t="shared" si="378"/>
        <v>#N/A</v>
      </c>
      <c r="AN339" s="7" t="e">
        <f t="shared" si="379"/>
        <v>#VALUE!</v>
      </c>
      <c r="AO339" s="15" t="e">
        <f t="shared" si="380"/>
        <v>#N/A</v>
      </c>
      <c r="AP339" s="17" t="e">
        <f t="shared" si="381"/>
        <v>#N/A</v>
      </c>
      <c r="AQ339" s="15" t="e">
        <f t="shared" si="382"/>
        <v>#N/A</v>
      </c>
      <c r="AR339" s="15" t="e">
        <f t="shared" si="383"/>
        <v>#N/A</v>
      </c>
      <c r="AS339" s="15"/>
      <c r="AT339" s="12" t="e">
        <f t="shared" si="424"/>
        <v>#VALUE!</v>
      </c>
      <c r="AU339" s="12" t="e">
        <f t="shared" si="384"/>
        <v>#N/A</v>
      </c>
      <c r="AV339" s="12" t="e">
        <f t="shared" si="385"/>
        <v>#N/A</v>
      </c>
      <c r="AW339" s="12" t="e">
        <f t="shared" si="386"/>
        <v>#N/A</v>
      </c>
      <c r="AX339" s="8"/>
      <c r="AY339" s="13" t="e">
        <f>INDEX(Klima!$B$1:$E$520,MATCH(Vandbalance!$F339,Klima!$B$1:$B$520,0),MATCH(Vandbalance!$AY$11,Klima!$B$1:$E$1,0))</f>
        <v>#N/A</v>
      </c>
      <c r="AZ339" s="13" t="e">
        <f t="shared" si="425"/>
        <v>#N/A</v>
      </c>
      <c r="BA339" s="13" t="e">
        <f t="shared" si="387"/>
        <v>#N/A</v>
      </c>
      <c r="BC339" s="16" t="e">
        <f>INDEX(Klima!$B$1:$E$520,MATCH(Vandbalance!$F339,Klima!$B$1:$B$520,0),MATCH($BC$11,Klima!$B$1:$E$1,0))</f>
        <v>#N/A</v>
      </c>
      <c r="BD339" s="16"/>
      <c r="BE339" s="16" t="e">
        <f t="shared" si="388"/>
        <v>#N/A</v>
      </c>
      <c r="BF339" s="16" t="e">
        <f t="shared" si="389"/>
        <v>#VALUE!</v>
      </c>
      <c r="BG339" s="16" t="e">
        <f t="shared" si="390"/>
        <v>#VALUE!</v>
      </c>
      <c r="BH339" s="16" t="e">
        <f t="shared" si="391"/>
        <v>#VALUE!</v>
      </c>
      <c r="BI339" s="2"/>
      <c r="BJ339" s="16" t="e">
        <f t="shared" si="392"/>
        <v>#N/A</v>
      </c>
      <c r="BK339" s="5" t="e">
        <f t="shared" si="393"/>
        <v>#N/A</v>
      </c>
      <c r="BL339" s="5" t="e">
        <f t="shared" si="394"/>
        <v>#N/A</v>
      </c>
      <c r="BM339" s="5" t="e">
        <f t="shared" si="395"/>
        <v>#N/A</v>
      </c>
      <c r="BN339" s="5" t="e">
        <f t="shared" si="396"/>
        <v>#N/A</v>
      </c>
      <c r="BO339" s="5" t="e">
        <f t="shared" si="397"/>
        <v>#N/A</v>
      </c>
      <c r="BP339" s="5" t="e">
        <f t="shared" si="398"/>
        <v>#N/A</v>
      </c>
      <c r="BQ339" s="5"/>
      <c r="BR339" s="16" t="e">
        <f t="shared" si="399"/>
        <v>#VALUE!</v>
      </c>
      <c r="BS339" s="5">
        <f t="shared" si="400"/>
        <v>0</v>
      </c>
      <c r="BT339" s="5"/>
      <c r="BU339" s="13" t="e">
        <f t="shared" si="401"/>
        <v>#VALUE!</v>
      </c>
      <c r="BV339" s="5">
        <f t="shared" si="402"/>
        <v>0</v>
      </c>
      <c r="BW339" s="5"/>
      <c r="BX339" s="13" t="e">
        <f t="shared" si="403"/>
        <v>#VALUE!</v>
      </c>
      <c r="BY339" s="5"/>
      <c r="BZ339" s="16" t="e">
        <f t="shared" si="404"/>
        <v>#VALUE!</v>
      </c>
      <c r="CA339" s="16"/>
      <c r="CB339" s="29">
        <f t="shared" si="405"/>
        <v>0</v>
      </c>
      <c r="CC339" s="28" t="e">
        <f t="shared" si="406"/>
        <v>#N/A</v>
      </c>
      <c r="CD339" s="28"/>
      <c r="CE339" s="16">
        <f t="shared" si="407"/>
        <v>0</v>
      </c>
      <c r="CF339" s="31" t="e">
        <f t="shared" si="408"/>
        <v>#N/A</v>
      </c>
      <c r="CG339" s="20"/>
      <c r="CH339" s="16" t="e">
        <f t="shared" si="409"/>
        <v>#N/A</v>
      </c>
      <c r="CI339" s="2">
        <f t="shared" si="410"/>
        <v>0</v>
      </c>
      <c r="CJ339" s="5"/>
      <c r="CK339" s="13" t="e">
        <f t="shared" si="411"/>
        <v>#N/A</v>
      </c>
      <c r="CL339" s="13"/>
      <c r="CM339" s="13" t="e">
        <f t="shared" si="412"/>
        <v>#N/A</v>
      </c>
      <c r="CN339" s="5" t="e">
        <f t="shared" si="413"/>
        <v>#N/A</v>
      </c>
      <c r="CO339" s="5" t="e">
        <f t="shared" si="414"/>
        <v>#N/A</v>
      </c>
      <c r="CP339" s="5"/>
      <c r="CQ339" s="13" t="e">
        <f t="shared" si="415"/>
        <v>#N/A</v>
      </c>
      <c r="CR339" s="5" t="e">
        <f t="shared" si="416"/>
        <v>#N/A</v>
      </c>
      <c r="CS339" s="5" t="e">
        <f t="shared" si="417"/>
        <v>#N/A</v>
      </c>
      <c r="CT339" s="5"/>
      <c r="CU339" t="e">
        <f>INDEX(Tilladeligt_underskud,MATCH('Afgrødemodel 1'!$AU$2,Konstanter!$A$75:$A$90,0),MATCH('Afgrødemodel 1'!M335,Konstanter!$B$73:$F$73,0))</f>
        <v>#N/A</v>
      </c>
      <c r="CV339" t="e">
        <f>INDEX(Utilladeligt_underskud,MATCH('Afgrødemodel 1'!$AU$2,Konstanter!$I$75:$I$90,0),MATCH('Afgrødemodel 1'!M335,Konstanter!$J$73:$N$73,0))</f>
        <v>#N/A</v>
      </c>
      <c r="CW339" t="e">
        <f t="shared" si="418"/>
        <v>#N/A</v>
      </c>
      <c r="CX339" t="e">
        <f t="shared" si="419"/>
        <v>#N/A</v>
      </c>
      <c r="CY339" s="8" t="e">
        <f t="shared" si="420"/>
        <v>#N/A</v>
      </c>
      <c r="CZ339" s="8" t="e">
        <f t="shared" si="421"/>
        <v>#VALUE!</v>
      </c>
      <c r="DA339" s="8" t="e">
        <f t="shared" si="422"/>
        <v>#VALUE!</v>
      </c>
    </row>
    <row r="340" spans="4:105" x14ac:dyDescent="0.2">
      <c r="D340" s="18">
        <f t="shared" si="427"/>
        <v>43517</v>
      </c>
      <c r="E340" s="18" t="str">
        <f>IF(G340=1,'Ark4'!$C$4,IF(G340=2,'Ark4'!$C$5,IF(G340=3,'Ark4'!$C$6,IF(G340=4,'Ark4'!$C$7,""))))</f>
        <v/>
      </c>
      <c r="F340" s="8">
        <f t="shared" si="357"/>
        <v>43517</v>
      </c>
      <c r="G340" s="2" t="str">
        <f>IF(AND($D340&gt;='Ark4'!$D$4,Vandbalance!$D340&lt;='Ark4'!$E$4),1,IF(AND(Vandbalance!$D340&gt;='Ark4'!$D$5,Vandbalance!$D340&lt;='Ark4'!$E$5),2,IF(AND(Vandbalance!$D340&gt;='Ark4'!$D$6,Vandbalance!$D340&lt;='Ark4'!$E$6),3,IF(AND(Vandbalance!$D340&gt;='Ark4'!$D$7,Vandbalance!$D340&lt;='Ark4'!$E$7),4,""))))</f>
        <v/>
      </c>
      <c r="H340" s="2" t="e">
        <f t="shared" si="423"/>
        <v>#VALUE!</v>
      </c>
      <c r="I340" s="2" t="str">
        <f>IF(G340=1,VLOOKUP($D340,'Afgrødemodel 1'!$AA$10:$AB$405,2,FALSE),IF(G340=2,VLOOKUP($D340,'Afgrødemodel 2'!$AA$10:$AB$405,2,FALSE),IF(G340=3,VLOOKUP($D340,'Afgrødemodel 3'!$AA$10:$AB$405,2,FALSE),IF(G340=4,VLOOKUP($D340,'Afgrødemodel 4'!$AA$10:$AB$405,2,FALSE),""))))</f>
        <v/>
      </c>
      <c r="J340" s="2">
        <f>IF(G340=1,VLOOKUP($D340,'Afgrødemodel 1'!$AH$10:$AJ$405,3,FALSE),IF(G340=2,VLOOKUP($D340,'Afgrødemodel 2'!$AH$10:$AJ$405,3,FALSE),IF(G340=3,VLOOKUP($D340,'Afgrødemodel 3'!$AH$10:$AJ$405,3,FALSE),IF(G340=4,VLOOKUP($D340,'Afgrødemodel 4'!$AH$10:$AJ$405,3,FALSE),0))))</f>
        <v>0</v>
      </c>
      <c r="K340" s="2">
        <f>IF(G340=1,VLOOKUP($D340,'Afgrødemodel 1'!$AQ$10:$AR$405,2,FALSE),IF(G340=2,VLOOKUP($D340,'Afgrødemodel 2'!$AQ$10:$AR$405,2,FALSE),IF(G340=3,VLOOKUP($D340,'Afgrødemodel 3'!$AQ$10:$AR$405,2,FALSE),IF(G340=4,VLOOKUP($D340,'Afgrødemodel 4'!$AQ$10:$AR$405,2,FALSE),0))))</f>
        <v>0</v>
      </c>
      <c r="L340">
        <f>IF('Afgrødemodel 1'!$BB$4=0,300,'Afgrødemodel 1'!$BB$4)</f>
        <v>300</v>
      </c>
      <c r="M340" t="str">
        <f>IF(G340=1,MIN('Afgrødemodel 1'!$AW$44,'Afgrødemodel 1'!$AW$48),IF(G340=2,MIN('Afgrødemodel 2'!$AW$44,'Afgrødemodel 2'!$AW$48),IF(G340=3,MIN('Afgrødemodel 3'!$AW$44,'Afgrødemodel 3'!$AW$48),IF(G340=4,MIN('Afgrødemodel 4'!$AW$44,'Afgrødemodel 4'!$AW$48),""))))</f>
        <v/>
      </c>
      <c r="N340" s="13" t="e">
        <f t="shared" si="358"/>
        <v>#N/A</v>
      </c>
      <c r="O340" s="5" t="e">
        <f t="shared" si="359"/>
        <v>#N/A</v>
      </c>
      <c r="P340" s="13" t="e">
        <f t="shared" si="360"/>
        <v>#N/A</v>
      </c>
      <c r="Q340" s="13" t="e">
        <f t="shared" si="361"/>
        <v>#N/A</v>
      </c>
      <c r="R340" s="20"/>
      <c r="S340" s="13" t="e">
        <f t="shared" si="362"/>
        <v>#N/A</v>
      </c>
      <c r="T340" s="13" t="e">
        <f t="shared" si="363"/>
        <v>#N/A</v>
      </c>
      <c r="U340" s="13" t="e">
        <f t="shared" si="364"/>
        <v>#N/A</v>
      </c>
      <c r="V340" s="5" t="e">
        <f t="shared" si="365"/>
        <v>#N/A</v>
      </c>
      <c r="W340" s="5"/>
      <c r="X340" s="10">
        <f t="shared" si="426"/>
        <v>10</v>
      </c>
      <c r="Y340" s="12" t="e">
        <f t="shared" si="366"/>
        <v>#N/A</v>
      </c>
      <c r="Z340" s="8" t="e">
        <f t="shared" si="367"/>
        <v>#N/A</v>
      </c>
      <c r="AA340" s="13" t="e">
        <f t="shared" si="368"/>
        <v>#N/A</v>
      </c>
      <c r="AB340" s="5" t="e">
        <f t="shared" si="369"/>
        <v>#N/A</v>
      </c>
      <c r="AC340" s="5"/>
      <c r="AD340" s="16" t="e">
        <f t="shared" si="370"/>
        <v>#VALUE!</v>
      </c>
      <c r="AE340" s="10" t="e">
        <f t="shared" si="371"/>
        <v>#VALUE!</v>
      </c>
      <c r="AF340" t="e">
        <f t="shared" si="372"/>
        <v>#VALUE!</v>
      </c>
      <c r="AG340" s="13" t="e">
        <f t="shared" si="373"/>
        <v>#VALUE!</v>
      </c>
      <c r="AH340" s="13"/>
      <c r="AI340" s="14">
        <f t="shared" si="374"/>
        <v>10</v>
      </c>
      <c r="AJ340" s="4">
        <f t="shared" si="375"/>
        <v>10</v>
      </c>
      <c r="AK340" s="4">
        <f t="shared" si="376"/>
        <v>10</v>
      </c>
      <c r="AL340" s="15" t="e">
        <f t="shared" si="377"/>
        <v>#N/A</v>
      </c>
      <c r="AM340" s="7" t="e">
        <f t="shared" si="378"/>
        <v>#N/A</v>
      </c>
      <c r="AN340" s="7" t="e">
        <f t="shared" si="379"/>
        <v>#VALUE!</v>
      </c>
      <c r="AO340" s="15" t="e">
        <f t="shared" si="380"/>
        <v>#N/A</v>
      </c>
      <c r="AP340" s="17" t="e">
        <f t="shared" si="381"/>
        <v>#N/A</v>
      </c>
      <c r="AQ340" s="15" t="e">
        <f t="shared" si="382"/>
        <v>#N/A</v>
      </c>
      <c r="AR340" s="15" t="e">
        <f t="shared" si="383"/>
        <v>#N/A</v>
      </c>
      <c r="AS340" s="15"/>
      <c r="AT340" s="12" t="e">
        <f t="shared" si="424"/>
        <v>#VALUE!</v>
      </c>
      <c r="AU340" s="12" t="e">
        <f t="shared" si="384"/>
        <v>#N/A</v>
      </c>
      <c r="AV340" s="12" t="e">
        <f t="shared" si="385"/>
        <v>#N/A</v>
      </c>
      <c r="AW340" s="12" t="e">
        <f t="shared" si="386"/>
        <v>#N/A</v>
      </c>
      <c r="AX340" s="8"/>
      <c r="AY340" s="13" t="e">
        <f>INDEX(Klima!$B$1:$E$520,MATCH(Vandbalance!$F340,Klima!$B$1:$B$520,0),MATCH(Vandbalance!$AY$11,Klima!$B$1:$E$1,0))</f>
        <v>#N/A</v>
      </c>
      <c r="AZ340" s="13" t="e">
        <f t="shared" si="425"/>
        <v>#N/A</v>
      </c>
      <c r="BA340" s="13" t="e">
        <f t="shared" si="387"/>
        <v>#N/A</v>
      </c>
      <c r="BC340" s="16" t="e">
        <f>INDEX(Klima!$B$1:$E$520,MATCH(Vandbalance!$F340,Klima!$B$1:$B$520,0),MATCH($BC$11,Klima!$B$1:$E$1,0))</f>
        <v>#N/A</v>
      </c>
      <c r="BD340" s="16"/>
      <c r="BE340" s="16" t="e">
        <f t="shared" si="388"/>
        <v>#N/A</v>
      </c>
      <c r="BF340" s="16" t="e">
        <f t="shared" si="389"/>
        <v>#VALUE!</v>
      </c>
      <c r="BG340" s="16" t="e">
        <f t="shared" si="390"/>
        <v>#VALUE!</v>
      </c>
      <c r="BH340" s="16" t="e">
        <f t="shared" si="391"/>
        <v>#VALUE!</v>
      </c>
      <c r="BI340" s="2"/>
      <c r="BJ340" s="16" t="e">
        <f t="shared" si="392"/>
        <v>#N/A</v>
      </c>
      <c r="BK340" s="5" t="e">
        <f t="shared" si="393"/>
        <v>#N/A</v>
      </c>
      <c r="BL340" s="5" t="e">
        <f t="shared" si="394"/>
        <v>#N/A</v>
      </c>
      <c r="BM340" s="5" t="e">
        <f t="shared" si="395"/>
        <v>#N/A</v>
      </c>
      <c r="BN340" s="5" t="e">
        <f t="shared" si="396"/>
        <v>#N/A</v>
      </c>
      <c r="BO340" s="5" t="e">
        <f t="shared" si="397"/>
        <v>#N/A</v>
      </c>
      <c r="BP340" s="5" t="e">
        <f t="shared" si="398"/>
        <v>#N/A</v>
      </c>
      <c r="BQ340" s="5"/>
      <c r="BR340" s="16" t="e">
        <f t="shared" si="399"/>
        <v>#VALUE!</v>
      </c>
      <c r="BS340" s="5">
        <f t="shared" si="400"/>
        <v>0</v>
      </c>
      <c r="BT340" s="5"/>
      <c r="BU340" s="13" t="e">
        <f t="shared" si="401"/>
        <v>#VALUE!</v>
      </c>
      <c r="BV340" s="5">
        <f t="shared" si="402"/>
        <v>0</v>
      </c>
      <c r="BW340" s="5"/>
      <c r="BX340" s="13" t="e">
        <f t="shared" si="403"/>
        <v>#VALUE!</v>
      </c>
      <c r="BY340" s="5"/>
      <c r="BZ340" s="16" t="e">
        <f t="shared" si="404"/>
        <v>#VALUE!</v>
      </c>
      <c r="CA340" s="16"/>
      <c r="CB340" s="29">
        <f t="shared" si="405"/>
        <v>0</v>
      </c>
      <c r="CC340" s="28" t="e">
        <f t="shared" si="406"/>
        <v>#N/A</v>
      </c>
      <c r="CD340" s="28"/>
      <c r="CE340" s="16">
        <f t="shared" si="407"/>
        <v>0</v>
      </c>
      <c r="CF340" s="31" t="e">
        <f t="shared" si="408"/>
        <v>#N/A</v>
      </c>
      <c r="CG340" s="20"/>
      <c r="CH340" s="16" t="e">
        <f t="shared" si="409"/>
        <v>#N/A</v>
      </c>
      <c r="CI340" s="2">
        <f t="shared" si="410"/>
        <v>0</v>
      </c>
      <c r="CJ340" s="5"/>
      <c r="CK340" s="13" t="e">
        <f t="shared" si="411"/>
        <v>#N/A</v>
      </c>
      <c r="CL340" s="13"/>
      <c r="CM340" s="13" t="e">
        <f t="shared" si="412"/>
        <v>#N/A</v>
      </c>
      <c r="CN340" s="5" t="e">
        <f t="shared" si="413"/>
        <v>#N/A</v>
      </c>
      <c r="CO340" s="5" t="e">
        <f t="shared" si="414"/>
        <v>#N/A</v>
      </c>
      <c r="CP340" s="5"/>
      <c r="CQ340" s="13" t="e">
        <f t="shared" si="415"/>
        <v>#N/A</v>
      </c>
      <c r="CR340" s="5" t="e">
        <f t="shared" si="416"/>
        <v>#N/A</v>
      </c>
      <c r="CS340" s="5" t="e">
        <f t="shared" si="417"/>
        <v>#N/A</v>
      </c>
      <c r="CT340" s="5"/>
      <c r="CU340" t="e">
        <f>INDEX(Tilladeligt_underskud,MATCH('Afgrødemodel 1'!$AU$2,Konstanter!$A$75:$A$90,0),MATCH('Afgrødemodel 1'!M336,Konstanter!$B$73:$F$73,0))</f>
        <v>#N/A</v>
      </c>
      <c r="CV340" t="e">
        <f>INDEX(Utilladeligt_underskud,MATCH('Afgrødemodel 1'!$AU$2,Konstanter!$I$75:$I$90,0),MATCH('Afgrødemodel 1'!M336,Konstanter!$J$73:$N$73,0))</f>
        <v>#N/A</v>
      </c>
      <c r="CW340" t="e">
        <f t="shared" si="418"/>
        <v>#N/A</v>
      </c>
      <c r="CX340" t="e">
        <f t="shared" si="419"/>
        <v>#N/A</v>
      </c>
      <c r="CY340" s="8" t="e">
        <f t="shared" si="420"/>
        <v>#N/A</v>
      </c>
      <c r="CZ340" s="8" t="e">
        <f t="shared" si="421"/>
        <v>#VALUE!</v>
      </c>
      <c r="DA340" s="8" t="e">
        <f t="shared" si="422"/>
        <v>#VALUE!</v>
      </c>
    </row>
    <row r="341" spans="4:105" x14ac:dyDescent="0.2">
      <c r="D341" s="18">
        <f t="shared" si="427"/>
        <v>43518</v>
      </c>
      <c r="E341" s="18" t="str">
        <f>IF(G341=1,'Ark4'!$C$4,IF(G341=2,'Ark4'!$C$5,IF(G341=3,'Ark4'!$C$6,IF(G341=4,'Ark4'!$C$7,""))))</f>
        <v/>
      </c>
      <c r="F341" s="8">
        <f t="shared" si="357"/>
        <v>43518</v>
      </c>
      <c r="G341" s="2" t="str">
        <f>IF(AND($D341&gt;='Ark4'!$D$4,Vandbalance!$D341&lt;='Ark4'!$E$4),1,IF(AND(Vandbalance!$D341&gt;='Ark4'!$D$5,Vandbalance!$D341&lt;='Ark4'!$E$5),2,IF(AND(Vandbalance!$D341&gt;='Ark4'!$D$6,Vandbalance!$D341&lt;='Ark4'!$E$6),3,IF(AND(Vandbalance!$D341&gt;='Ark4'!$D$7,Vandbalance!$D341&lt;='Ark4'!$E$7),4,""))))</f>
        <v/>
      </c>
      <c r="H341" s="2" t="e">
        <f t="shared" si="423"/>
        <v>#VALUE!</v>
      </c>
      <c r="I341" s="2" t="str">
        <f>IF(G341=1,VLOOKUP($D341,'Afgrødemodel 1'!$AA$10:$AB$405,2,FALSE),IF(G341=2,VLOOKUP($D341,'Afgrødemodel 2'!$AA$10:$AB$405,2,FALSE),IF(G341=3,VLOOKUP($D341,'Afgrødemodel 3'!$AA$10:$AB$405,2,FALSE),IF(G341=4,VLOOKUP($D341,'Afgrødemodel 4'!$AA$10:$AB$405,2,FALSE),""))))</f>
        <v/>
      </c>
      <c r="J341" s="2">
        <f>IF(G341=1,VLOOKUP($D341,'Afgrødemodel 1'!$AH$10:$AJ$405,3,FALSE),IF(G341=2,VLOOKUP($D341,'Afgrødemodel 2'!$AH$10:$AJ$405,3,FALSE),IF(G341=3,VLOOKUP($D341,'Afgrødemodel 3'!$AH$10:$AJ$405,3,FALSE),IF(G341=4,VLOOKUP($D341,'Afgrødemodel 4'!$AH$10:$AJ$405,3,FALSE),0))))</f>
        <v>0</v>
      </c>
      <c r="K341" s="2">
        <f>IF(G341=1,VLOOKUP($D341,'Afgrødemodel 1'!$AQ$10:$AR$405,2,FALSE),IF(G341=2,VLOOKUP($D341,'Afgrødemodel 2'!$AQ$10:$AR$405,2,FALSE),IF(G341=3,VLOOKUP($D341,'Afgrødemodel 3'!$AQ$10:$AR$405,2,FALSE),IF(G341=4,VLOOKUP($D341,'Afgrødemodel 4'!$AQ$10:$AR$405,2,FALSE),0))))</f>
        <v>0</v>
      </c>
      <c r="L341">
        <f>IF('Afgrødemodel 1'!$BB$4=0,300,'Afgrødemodel 1'!$BB$4)</f>
        <v>300</v>
      </c>
      <c r="M341" t="str">
        <f>IF(G341=1,MIN('Afgrødemodel 1'!$AW$44,'Afgrødemodel 1'!$AW$48),IF(G341=2,MIN('Afgrødemodel 2'!$AW$44,'Afgrødemodel 2'!$AW$48),IF(G341=3,MIN('Afgrødemodel 3'!$AW$44,'Afgrødemodel 3'!$AW$48),IF(G341=4,MIN('Afgrødemodel 4'!$AW$44,'Afgrødemodel 4'!$AW$48),""))))</f>
        <v/>
      </c>
      <c r="N341" s="13" t="e">
        <f t="shared" si="358"/>
        <v>#N/A</v>
      </c>
      <c r="O341" s="5" t="e">
        <f t="shared" si="359"/>
        <v>#N/A</v>
      </c>
      <c r="P341" s="13" t="e">
        <f t="shared" si="360"/>
        <v>#N/A</v>
      </c>
      <c r="Q341" s="13" t="e">
        <f t="shared" si="361"/>
        <v>#N/A</v>
      </c>
      <c r="R341" s="20"/>
      <c r="S341" s="13" t="e">
        <f t="shared" si="362"/>
        <v>#N/A</v>
      </c>
      <c r="T341" s="13" t="e">
        <f t="shared" si="363"/>
        <v>#N/A</v>
      </c>
      <c r="U341" s="13" t="e">
        <f t="shared" si="364"/>
        <v>#N/A</v>
      </c>
      <c r="V341" s="5" t="e">
        <f t="shared" si="365"/>
        <v>#N/A</v>
      </c>
      <c r="W341" s="5"/>
      <c r="X341" s="10">
        <f t="shared" si="426"/>
        <v>10</v>
      </c>
      <c r="Y341" s="12" t="e">
        <f t="shared" si="366"/>
        <v>#N/A</v>
      </c>
      <c r="Z341" s="8" t="e">
        <f t="shared" si="367"/>
        <v>#N/A</v>
      </c>
      <c r="AA341" s="13" t="e">
        <f t="shared" si="368"/>
        <v>#N/A</v>
      </c>
      <c r="AB341" s="5" t="e">
        <f t="shared" si="369"/>
        <v>#N/A</v>
      </c>
      <c r="AC341" s="5"/>
      <c r="AD341" s="16" t="e">
        <f t="shared" si="370"/>
        <v>#VALUE!</v>
      </c>
      <c r="AE341" s="10" t="e">
        <f t="shared" si="371"/>
        <v>#VALUE!</v>
      </c>
      <c r="AF341" t="e">
        <f t="shared" si="372"/>
        <v>#VALUE!</v>
      </c>
      <c r="AG341" s="13" t="e">
        <f t="shared" si="373"/>
        <v>#VALUE!</v>
      </c>
      <c r="AH341" s="13"/>
      <c r="AI341" s="14">
        <f t="shared" si="374"/>
        <v>10</v>
      </c>
      <c r="AJ341" s="4">
        <f t="shared" si="375"/>
        <v>10</v>
      </c>
      <c r="AK341" s="4">
        <f t="shared" si="376"/>
        <v>10</v>
      </c>
      <c r="AL341" s="15" t="e">
        <f t="shared" si="377"/>
        <v>#N/A</v>
      </c>
      <c r="AM341" s="7" t="e">
        <f t="shared" si="378"/>
        <v>#N/A</v>
      </c>
      <c r="AN341" s="7" t="e">
        <f t="shared" si="379"/>
        <v>#VALUE!</v>
      </c>
      <c r="AO341" s="15" t="e">
        <f t="shared" si="380"/>
        <v>#N/A</v>
      </c>
      <c r="AP341" s="17" t="e">
        <f t="shared" si="381"/>
        <v>#N/A</v>
      </c>
      <c r="AQ341" s="15" t="e">
        <f t="shared" si="382"/>
        <v>#N/A</v>
      </c>
      <c r="AR341" s="15" t="e">
        <f t="shared" si="383"/>
        <v>#N/A</v>
      </c>
      <c r="AS341" s="15"/>
      <c r="AT341" s="12" t="e">
        <f t="shared" si="424"/>
        <v>#VALUE!</v>
      </c>
      <c r="AU341" s="12" t="e">
        <f t="shared" si="384"/>
        <v>#N/A</v>
      </c>
      <c r="AV341" s="12" t="e">
        <f t="shared" si="385"/>
        <v>#N/A</v>
      </c>
      <c r="AW341" s="12" t="e">
        <f t="shared" si="386"/>
        <v>#N/A</v>
      </c>
      <c r="AX341" s="8"/>
      <c r="AY341" s="13" t="e">
        <f>INDEX(Klima!$B$1:$E$520,MATCH(Vandbalance!$F341,Klima!$B$1:$B$520,0),MATCH(Vandbalance!$AY$11,Klima!$B$1:$E$1,0))</f>
        <v>#N/A</v>
      </c>
      <c r="AZ341" s="13" t="e">
        <f t="shared" si="425"/>
        <v>#N/A</v>
      </c>
      <c r="BA341" s="13" t="e">
        <f t="shared" si="387"/>
        <v>#N/A</v>
      </c>
      <c r="BC341" s="16" t="e">
        <f>INDEX(Klima!$B$1:$E$520,MATCH(Vandbalance!$F341,Klima!$B$1:$B$520,0),MATCH($BC$11,Klima!$B$1:$E$1,0))</f>
        <v>#N/A</v>
      </c>
      <c r="BD341" s="16"/>
      <c r="BE341" s="16" t="e">
        <f t="shared" si="388"/>
        <v>#N/A</v>
      </c>
      <c r="BF341" s="16" t="e">
        <f t="shared" si="389"/>
        <v>#VALUE!</v>
      </c>
      <c r="BG341" s="16" t="e">
        <f t="shared" si="390"/>
        <v>#VALUE!</v>
      </c>
      <c r="BH341" s="16" t="e">
        <f t="shared" si="391"/>
        <v>#VALUE!</v>
      </c>
      <c r="BI341" s="2"/>
      <c r="BJ341" s="16" t="e">
        <f t="shared" si="392"/>
        <v>#N/A</v>
      </c>
      <c r="BK341" s="5" t="e">
        <f t="shared" si="393"/>
        <v>#N/A</v>
      </c>
      <c r="BL341" s="5" t="e">
        <f t="shared" si="394"/>
        <v>#N/A</v>
      </c>
      <c r="BM341" s="5" t="e">
        <f t="shared" si="395"/>
        <v>#N/A</v>
      </c>
      <c r="BN341" s="5" t="e">
        <f t="shared" si="396"/>
        <v>#N/A</v>
      </c>
      <c r="BO341" s="5" t="e">
        <f t="shared" si="397"/>
        <v>#N/A</v>
      </c>
      <c r="BP341" s="5" t="e">
        <f t="shared" si="398"/>
        <v>#N/A</v>
      </c>
      <c r="BQ341" s="5"/>
      <c r="BR341" s="16" t="e">
        <f t="shared" si="399"/>
        <v>#VALUE!</v>
      </c>
      <c r="BS341" s="5">
        <f t="shared" si="400"/>
        <v>0</v>
      </c>
      <c r="BT341" s="5"/>
      <c r="BU341" s="13" t="e">
        <f t="shared" si="401"/>
        <v>#VALUE!</v>
      </c>
      <c r="BV341" s="5">
        <f t="shared" si="402"/>
        <v>0</v>
      </c>
      <c r="BW341" s="5"/>
      <c r="BX341" s="13" t="e">
        <f t="shared" si="403"/>
        <v>#VALUE!</v>
      </c>
      <c r="BY341" s="5"/>
      <c r="BZ341" s="16" t="e">
        <f t="shared" si="404"/>
        <v>#VALUE!</v>
      </c>
      <c r="CA341" s="16"/>
      <c r="CB341" s="29">
        <f t="shared" si="405"/>
        <v>0</v>
      </c>
      <c r="CC341" s="28" t="e">
        <f t="shared" si="406"/>
        <v>#N/A</v>
      </c>
      <c r="CD341" s="28"/>
      <c r="CE341" s="16">
        <f t="shared" si="407"/>
        <v>0</v>
      </c>
      <c r="CF341" s="31" t="e">
        <f t="shared" si="408"/>
        <v>#N/A</v>
      </c>
      <c r="CG341" s="20"/>
      <c r="CH341" s="16" t="e">
        <f t="shared" si="409"/>
        <v>#N/A</v>
      </c>
      <c r="CI341" s="2">
        <f t="shared" si="410"/>
        <v>0</v>
      </c>
      <c r="CJ341" s="5"/>
      <c r="CK341" s="13" t="e">
        <f t="shared" si="411"/>
        <v>#N/A</v>
      </c>
      <c r="CL341" s="13"/>
      <c r="CM341" s="13" t="e">
        <f t="shared" si="412"/>
        <v>#N/A</v>
      </c>
      <c r="CN341" s="5" t="e">
        <f t="shared" si="413"/>
        <v>#N/A</v>
      </c>
      <c r="CO341" s="5" t="e">
        <f t="shared" si="414"/>
        <v>#N/A</v>
      </c>
      <c r="CP341" s="5"/>
      <c r="CQ341" s="13" t="e">
        <f t="shared" si="415"/>
        <v>#N/A</v>
      </c>
      <c r="CR341" s="5" t="e">
        <f t="shared" si="416"/>
        <v>#N/A</v>
      </c>
      <c r="CS341" s="5" t="e">
        <f t="shared" si="417"/>
        <v>#N/A</v>
      </c>
      <c r="CT341" s="5"/>
      <c r="CU341" t="e">
        <f>INDEX(Tilladeligt_underskud,MATCH('Afgrødemodel 1'!$AU$2,Konstanter!$A$75:$A$90,0),MATCH('Afgrødemodel 1'!M337,Konstanter!$B$73:$F$73,0))</f>
        <v>#N/A</v>
      </c>
      <c r="CV341" t="e">
        <f>INDEX(Utilladeligt_underskud,MATCH('Afgrødemodel 1'!$AU$2,Konstanter!$I$75:$I$90,0),MATCH('Afgrødemodel 1'!M337,Konstanter!$J$73:$N$73,0))</f>
        <v>#N/A</v>
      </c>
      <c r="CW341" t="e">
        <f t="shared" si="418"/>
        <v>#N/A</v>
      </c>
      <c r="CX341" t="e">
        <f t="shared" si="419"/>
        <v>#N/A</v>
      </c>
      <c r="CY341" s="8" t="e">
        <f t="shared" si="420"/>
        <v>#N/A</v>
      </c>
      <c r="CZ341" s="8" t="e">
        <f t="shared" si="421"/>
        <v>#VALUE!</v>
      </c>
      <c r="DA341" s="8" t="e">
        <f t="shared" si="422"/>
        <v>#VALUE!</v>
      </c>
    </row>
    <row r="342" spans="4:105" x14ac:dyDescent="0.2">
      <c r="D342" s="18">
        <f t="shared" si="427"/>
        <v>43519</v>
      </c>
      <c r="E342" s="18" t="str">
        <f>IF(G342=1,'Ark4'!$C$4,IF(G342=2,'Ark4'!$C$5,IF(G342=3,'Ark4'!$C$6,IF(G342=4,'Ark4'!$C$7,""))))</f>
        <v/>
      </c>
      <c r="F342" s="8">
        <f t="shared" si="357"/>
        <v>43519</v>
      </c>
      <c r="G342" s="2" t="str">
        <f>IF(AND($D342&gt;='Ark4'!$D$4,Vandbalance!$D342&lt;='Ark4'!$E$4),1,IF(AND(Vandbalance!$D342&gt;='Ark4'!$D$5,Vandbalance!$D342&lt;='Ark4'!$E$5),2,IF(AND(Vandbalance!$D342&gt;='Ark4'!$D$6,Vandbalance!$D342&lt;='Ark4'!$E$6),3,IF(AND(Vandbalance!$D342&gt;='Ark4'!$D$7,Vandbalance!$D342&lt;='Ark4'!$E$7),4,""))))</f>
        <v/>
      </c>
      <c r="H342" s="2" t="e">
        <f t="shared" si="423"/>
        <v>#VALUE!</v>
      </c>
      <c r="I342" s="2" t="str">
        <f>IF(G342=1,VLOOKUP($D342,'Afgrødemodel 1'!$AA$10:$AB$405,2,FALSE),IF(G342=2,VLOOKUP($D342,'Afgrødemodel 2'!$AA$10:$AB$405,2,FALSE),IF(G342=3,VLOOKUP($D342,'Afgrødemodel 3'!$AA$10:$AB$405,2,FALSE),IF(G342=4,VLOOKUP($D342,'Afgrødemodel 4'!$AA$10:$AB$405,2,FALSE),""))))</f>
        <v/>
      </c>
      <c r="J342" s="2">
        <f>IF(G342=1,VLOOKUP($D342,'Afgrødemodel 1'!$AH$10:$AJ$405,3,FALSE),IF(G342=2,VLOOKUP($D342,'Afgrødemodel 2'!$AH$10:$AJ$405,3,FALSE),IF(G342=3,VLOOKUP($D342,'Afgrødemodel 3'!$AH$10:$AJ$405,3,FALSE),IF(G342=4,VLOOKUP($D342,'Afgrødemodel 4'!$AH$10:$AJ$405,3,FALSE),0))))</f>
        <v>0</v>
      </c>
      <c r="K342" s="2">
        <f>IF(G342=1,VLOOKUP($D342,'Afgrødemodel 1'!$AQ$10:$AR$405,2,FALSE),IF(G342=2,VLOOKUP($D342,'Afgrødemodel 2'!$AQ$10:$AR$405,2,FALSE),IF(G342=3,VLOOKUP($D342,'Afgrødemodel 3'!$AQ$10:$AR$405,2,FALSE),IF(G342=4,VLOOKUP($D342,'Afgrødemodel 4'!$AQ$10:$AR$405,2,FALSE),0))))</f>
        <v>0</v>
      </c>
      <c r="L342">
        <f>IF('Afgrødemodel 1'!$BB$4=0,300,'Afgrødemodel 1'!$BB$4)</f>
        <v>300</v>
      </c>
      <c r="M342" t="str">
        <f>IF(G342=1,MIN('Afgrødemodel 1'!$AW$44,'Afgrødemodel 1'!$AW$48),IF(G342=2,MIN('Afgrødemodel 2'!$AW$44,'Afgrødemodel 2'!$AW$48),IF(G342=3,MIN('Afgrødemodel 3'!$AW$44,'Afgrødemodel 3'!$AW$48),IF(G342=4,MIN('Afgrødemodel 4'!$AW$44,'Afgrødemodel 4'!$AW$48),""))))</f>
        <v/>
      </c>
      <c r="N342" s="13" t="e">
        <f t="shared" si="358"/>
        <v>#N/A</v>
      </c>
      <c r="O342" s="5" t="e">
        <f t="shared" si="359"/>
        <v>#N/A</v>
      </c>
      <c r="P342" s="13" t="e">
        <f t="shared" si="360"/>
        <v>#N/A</v>
      </c>
      <c r="Q342" s="13" t="e">
        <f t="shared" si="361"/>
        <v>#N/A</v>
      </c>
      <c r="R342" s="20"/>
      <c r="S342" s="13" t="e">
        <f t="shared" si="362"/>
        <v>#N/A</v>
      </c>
      <c r="T342" s="13" t="e">
        <f t="shared" si="363"/>
        <v>#N/A</v>
      </c>
      <c r="U342" s="13" t="e">
        <f t="shared" si="364"/>
        <v>#N/A</v>
      </c>
      <c r="V342" s="5" t="e">
        <f t="shared" si="365"/>
        <v>#N/A</v>
      </c>
      <c r="W342" s="5"/>
      <c r="X342" s="10">
        <f t="shared" si="426"/>
        <v>10</v>
      </c>
      <c r="Y342" s="12" t="e">
        <f t="shared" si="366"/>
        <v>#N/A</v>
      </c>
      <c r="Z342" s="8" t="e">
        <f t="shared" si="367"/>
        <v>#N/A</v>
      </c>
      <c r="AA342" s="13" t="e">
        <f t="shared" si="368"/>
        <v>#N/A</v>
      </c>
      <c r="AB342" s="5" t="e">
        <f t="shared" si="369"/>
        <v>#N/A</v>
      </c>
      <c r="AC342" s="5"/>
      <c r="AD342" s="16" t="e">
        <f t="shared" si="370"/>
        <v>#VALUE!</v>
      </c>
      <c r="AE342" s="10" t="e">
        <f t="shared" si="371"/>
        <v>#VALUE!</v>
      </c>
      <c r="AF342" t="e">
        <f t="shared" si="372"/>
        <v>#VALUE!</v>
      </c>
      <c r="AG342" s="13" t="e">
        <f t="shared" si="373"/>
        <v>#VALUE!</v>
      </c>
      <c r="AH342" s="13"/>
      <c r="AI342" s="14">
        <f t="shared" si="374"/>
        <v>10</v>
      </c>
      <c r="AJ342" s="4">
        <f t="shared" si="375"/>
        <v>10</v>
      </c>
      <c r="AK342" s="4">
        <f t="shared" si="376"/>
        <v>10</v>
      </c>
      <c r="AL342" s="15" t="e">
        <f t="shared" si="377"/>
        <v>#N/A</v>
      </c>
      <c r="AM342" s="7" t="e">
        <f t="shared" si="378"/>
        <v>#N/A</v>
      </c>
      <c r="AN342" s="7" t="e">
        <f t="shared" si="379"/>
        <v>#VALUE!</v>
      </c>
      <c r="AO342" s="15" t="e">
        <f t="shared" si="380"/>
        <v>#N/A</v>
      </c>
      <c r="AP342" s="17" t="e">
        <f t="shared" si="381"/>
        <v>#N/A</v>
      </c>
      <c r="AQ342" s="15" t="e">
        <f t="shared" si="382"/>
        <v>#N/A</v>
      </c>
      <c r="AR342" s="15" t="e">
        <f t="shared" si="383"/>
        <v>#N/A</v>
      </c>
      <c r="AS342" s="15"/>
      <c r="AT342" s="12" t="e">
        <f t="shared" si="424"/>
        <v>#VALUE!</v>
      </c>
      <c r="AU342" s="12" t="e">
        <f t="shared" si="384"/>
        <v>#N/A</v>
      </c>
      <c r="AV342" s="12" t="e">
        <f t="shared" si="385"/>
        <v>#N/A</v>
      </c>
      <c r="AW342" s="12" t="e">
        <f t="shared" si="386"/>
        <v>#N/A</v>
      </c>
      <c r="AX342" s="8"/>
      <c r="AY342" s="13" t="e">
        <f>INDEX(Klima!$B$1:$E$520,MATCH(Vandbalance!$F342,Klima!$B$1:$B$520,0),MATCH(Vandbalance!$AY$11,Klima!$B$1:$E$1,0))</f>
        <v>#N/A</v>
      </c>
      <c r="AZ342" s="13" t="e">
        <f t="shared" si="425"/>
        <v>#N/A</v>
      </c>
      <c r="BA342" s="13" t="e">
        <f t="shared" si="387"/>
        <v>#N/A</v>
      </c>
      <c r="BC342" s="16" t="e">
        <f>INDEX(Klima!$B$1:$E$520,MATCH(Vandbalance!$F342,Klima!$B$1:$B$520,0),MATCH($BC$11,Klima!$B$1:$E$1,0))</f>
        <v>#N/A</v>
      </c>
      <c r="BD342" s="16"/>
      <c r="BE342" s="16" t="e">
        <f t="shared" si="388"/>
        <v>#N/A</v>
      </c>
      <c r="BF342" s="16" t="e">
        <f t="shared" si="389"/>
        <v>#VALUE!</v>
      </c>
      <c r="BG342" s="16" t="e">
        <f t="shared" si="390"/>
        <v>#VALUE!</v>
      </c>
      <c r="BH342" s="16" t="e">
        <f t="shared" si="391"/>
        <v>#VALUE!</v>
      </c>
      <c r="BI342" s="2"/>
      <c r="BJ342" s="16" t="e">
        <f t="shared" si="392"/>
        <v>#N/A</v>
      </c>
      <c r="BK342" s="5" t="e">
        <f t="shared" si="393"/>
        <v>#N/A</v>
      </c>
      <c r="BL342" s="5" t="e">
        <f t="shared" si="394"/>
        <v>#N/A</v>
      </c>
      <c r="BM342" s="5" t="e">
        <f t="shared" si="395"/>
        <v>#N/A</v>
      </c>
      <c r="BN342" s="5" t="e">
        <f t="shared" si="396"/>
        <v>#N/A</v>
      </c>
      <c r="BO342" s="5" t="e">
        <f t="shared" si="397"/>
        <v>#N/A</v>
      </c>
      <c r="BP342" s="5" t="e">
        <f t="shared" si="398"/>
        <v>#N/A</v>
      </c>
      <c r="BQ342" s="5"/>
      <c r="BR342" s="16" t="e">
        <f t="shared" si="399"/>
        <v>#VALUE!</v>
      </c>
      <c r="BS342" s="5">
        <f t="shared" si="400"/>
        <v>0</v>
      </c>
      <c r="BT342" s="5"/>
      <c r="BU342" s="13" t="e">
        <f t="shared" si="401"/>
        <v>#VALUE!</v>
      </c>
      <c r="BV342" s="5">
        <f t="shared" si="402"/>
        <v>0</v>
      </c>
      <c r="BW342" s="5"/>
      <c r="BX342" s="13" t="e">
        <f t="shared" si="403"/>
        <v>#VALUE!</v>
      </c>
      <c r="BY342" s="5"/>
      <c r="BZ342" s="16" t="e">
        <f t="shared" si="404"/>
        <v>#VALUE!</v>
      </c>
      <c r="CA342" s="16"/>
      <c r="CB342" s="29">
        <f t="shared" si="405"/>
        <v>0</v>
      </c>
      <c r="CC342" s="28" t="e">
        <f t="shared" si="406"/>
        <v>#N/A</v>
      </c>
      <c r="CD342" s="28"/>
      <c r="CE342" s="16">
        <f t="shared" si="407"/>
        <v>0</v>
      </c>
      <c r="CF342" s="31" t="e">
        <f t="shared" si="408"/>
        <v>#N/A</v>
      </c>
      <c r="CG342" s="20"/>
      <c r="CH342" s="16" t="e">
        <f t="shared" si="409"/>
        <v>#N/A</v>
      </c>
      <c r="CI342" s="2">
        <f t="shared" si="410"/>
        <v>0</v>
      </c>
      <c r="CJ342" s="5"/>
      <c r="CK342" s="13" t="e">
        <f t="shared" si="411"/>
        <v>#N/A</v>
      </c>
      <c r="CL342" s="13"/>
      <c r="CM342" s="13" t="e">
        <f t="shared" si="412"/>
        <v>#N/A</v>
      </c>
      <c r="CN342" s="5" t="e">
        <f t="shared" si="413"/>
        <v>#N/A</v>
      </c>
      <c r="CO342" s="5" t="e">
        <f t="shared" si="414"/>
        <v>#N/A</v>
      </c>
      <c r="CP342" s="5"/>
      <c r="CQ342" s="13" t="e">
        <f t="shared" si="415"/>
        <v>#N/A</v>
      </c>
      <c r="CR342" s="5" t="e">
        <f t="shared" si="416"/>
        <v>#N/A</v>
      </c>
      <c r="CS342" s="5" t="e">
        <f t="shared" si="417"/>
        <v>#N/A</v>
      </c>
      <c r="CT342" s="5"/>
      <c r="CU342" t="e">
        <f>INDEX(Tilladeligt_underskud,MATCH('Afgrødemodel 1'!$AU$2,Konstanter!$A$75:$A$90,0),MATCH('Afgrødemodel 1'!M338,Konstanter!$B$73:$F$73,0))</f>
        <v>#N/A</v>
      </c>
      <c r="CV342" t="e">
        <f>INDEX(Utilladeligt_underskud,MATCH('Afgrødemodel 1'!$AU$2,Konstanter!$I$75:$I$90,0),MATCH('Afgrødemodel 1'!M338,Konstanter!$J$73:$N$73,0))</f>
        <v>#N/A</v>
      </c>
      <c r="CW342" t="e">
        <f t="shared" si="418"/>
        <v>#N/A</v>
      </c>
      <c r="CX342" t="e">
        <f t="shared" si="419"/>
        <v>#N/A</v>
      </c>
      <c r="CY342" s="8" t="e">
        <f t="shared" si="420"/>
        <v>#N/A</v>
      </c>
      <c r="CZ342" s="8" t="e">
        <f t="shared" si="421"/>
        <v>#VALUE!</v>
      </c>
      <c r="DA342" s="8" t="e">
        <f t="shared" si="422"/>
        <v>#VALUE!</v>
      </c>
    </row>
    <row r="343" spans="4:105" x14ac:dyDescent="0.2">
      <c r="D343" s="18">
        <f t="shared" si="427"/>
        <v>43520</v>
      </c>
      <c r="E343" s="18" t="str">
        <f>IF(G343=1,'Ark4'!$C$4,IF(G343=2,'Ark4'!$C$5,IF(G343=3,'Ark4'!$C$6,IF(G343=4,'Ark4'!$C$7,""))))</f>
        <v/>
      </c>
      <c r="F343" s="8">
        <f t="shared" si="357"/>
        <v>43520</v>
      </c>
      <c r="G343" s="2" t="str">
        <f>IF(AND($D343&gt;='Ark4'!$D$4,Vandbalance!$D343&lt;='Ark4'!$E$4),1,IF(AND(Vandbalance!$D343&gt;='Ark4'!$D$5,Vandbalance!$D343&lt;='Ark4'!$E$5),2,IF(AND(Vandbalance!$D343&gt;='Ark4'!$D$6,Vandbalance!$D343&lt;='Ark4'!$E$6),3,IF(AND(Vandbalance!$D343&gt;='Ark4'!$D$7,Vandbalance!$D343&lt;='Ark4'!$E$7),4,""))))</f>
        <v/>
      </c>
      <c r="H343" s="2" t="e">
        <f t="shared" si="423"/>
        <v>#VALUE!</v>
      </c>
      <c r="I343" s="2" t="str">
        <f>IF(G343=1,VLOOKUP($D343,'Afgrødemodel 1'!$AA$10:$AB$405,2,FALSE),IF(G343=2,VLOOKUP($D343,'Afgrødemodel 2'!$AA$10:$AB$405,2,FALSE),IF(G343=3,VLOOKUP($D343,'Afgrødemodel 3'!$AA$10:$AB$405,2,FALSE),IF(G343=4,VLOOKUP($D343,'Afgrødemodel 4'!$AA$10:$AB$405,2,FALSE),""))))</f>
        <v/>
      </c>
      <c r="J343" s="2">
        <f>IF(G343=1,VLOOKUP($D343,'Afgrødemodel 1'!$AH$10:$AJ$405,3,FALSE),IF(G343=2,VLOOKUP($D343,'Afgrødemodel 2'!$AH$10:$AJ$405,3,FALSE),IF(G343=3,VLOOKUP($D343,'Afgrødemodel 3'!$AH$10:$AJ$405,3,FALSE),IF(G343=4,VLOOKUP($D343,'Afgrødemodel 4'!$AH$10:$AJ$405,3,FALSE),0))))</f>
        <v>0</v>
      </c>
      <c r="K343" s="2">
        <f>IF(G343=1,VLOOKUP($D343,'Afgrødemodel 1'!$AQ$10:$AR$405,2,FALSE),IF(G343=2,VLOOKUP($D343,'Afgrødemodel 2'!$AQ$10:$AR$405,2,FALSE),IF(G343=3,VLOOKUP($D343,'Afgrødemodel 3'!$AQ$10:$AR$405,2,FALSE),IF(G343=4,VLOOKUP($D343,'Afgrødemodel 4'!$AQ$10:$AR$405,2,FALSE),0))))</f>
        <v>0</v>
      </c>
      <c r="L343">
        <f>IF('Afgrødemodel 1'!$BB$4=0,300,'Afgrødemodel 1'!$BB$4)</f>
        <v>300</v>
      </c>
      <c r="M343" t="str">
        <f>IF(G343=1,MIN('Afgrødemodel 1'!$AW$44,'Afgrødemodel 1'!$AW$48),IF(G343=2,MIN('Afgrødemodel 2'!$AW$44,'Afgrødemodel 2'!$AW$48),IF(G343=3,MIN('Afgrødemodel 3'!$AW$44,'Afgrødemodel 3'!$AW$48),IF(G343=4,MIN('Afgrødemodel 4'!$AW$44,'Afgrødemodel 4'!$AW$48),""))))</f>
        <v/>
      </c>
      <c r="N343" s="13" t="e">
        <f t="shared" si="358"/>
        <v>#N/A</v>
      </c>
      <c r="O343" s="5" t="e">
        <f t="shared" si="359"/>
        <v>#N/A</v>
      </c>
      <c r="P343" s="13" t="e">
        <f t="shared" si="360"/>
        <v>#N/A</v>
      </c>
      <c r="Q343" s="13" t="e">
        <f t="shared" si="361"/>
        <v>#N/A</v>
      </c>
      <c r="R343" s="20"/>
      <c r="S343" s="13" t="e">
        <f t="shared" si="362"/>
        <v>#N/A</v>
      </c>
      <c r="T343" s="13" t="e">
        <f t="shared" si="363"/>
        <v>#N/A</v>
      </c>
      <c r="U343" s="13" t="e">
        <f t="shared" si="364"/>
        <v>#N/A</v>
      </c>
      <c r="V343" s="5" t="e">
        <f t="shared" si="365"/>
        <v>#N/A</v>
      </c>
      <c r="W343" s="5"/>
      <c r="X343" s="10">
        <f t="shared" si="426"/>
        <v>10</v>
      </c>
      <c r="Y343" s="12" t="e">
        <f t="shared" si="366"/>
        <v>#N/A</v>
      </c>
      <c r="Z343" s="8" t="e">
        <f t="shared" si="367"/>
        <v>#N/A</v>
      </c>
      <c r="AA343" s="13" t="e">
        <f t="shared" si="368"/>
        <v>#N/A</v>
      </c>
      <c r="AB343" s="5" t="e">
        <f t="shared" si="369"/>
        <v>#N/A</v>
      </c>
      <c r="AC343" s="5"/>
      <c r="AD343" s="16" t="e">
        <f t="shared" si="370"/>
        <v>#VALUE!</v>
      </c>
      <c r="AE343" s="10" t="e">
        <f t="shared" si="371"/>
        <v>#VALUE!</v>
      </c>
      <c r="AF343" t="e">
        <f t="shared" si="372"/>
        <v>#VALUE!</v>
      </c>
      <c r="AG343" s="13" t="e">
        <f t="shared" si="373"/>
        <v>#VALUE!</v>
      </c>
      <c r="AH343" s="13"/>
      <c r="AI343" s="14">
        <f t="shared" si="374"/>
        <v>10</v>
      </c>
      <c r="AJ343" s="4">
        <f t="shared" si="375"/>
        <v>10</v>
      </c>
      <c r="AK343" s="4">
        <f t="shared" si="376"/>
        <v>10</v>
      </c>
      <c r="AL343" s="15" t="e">
        <f t="shared" si="377"/>
        <v>#N/A</v>
      </c>
      <c r="AM343" s="7" t="e">
        <f t="shared" si="378"/>
        <v>#N/A</v>
      </c>
      <c r="AN343" s="7" t="e">
        <f t="shared" si="379"/>
        <v>#VALUE!</v>
      </c>
      <c r="AO343" s="15" t="e">
        <f t="shared" si="380"/>
        <v>#N/A</v>
      </c>
      <c r="AP343" s="17" t="e">
        <f t="shared" si="381"/>
        <v>#N/A</v>
      </c>
      <c r="AQ343" s="15" t="e">
        <f t="shared" si="382"/>
        <v>#N/A</v>
      </c>
      <c r="AR343" s="15" t="e">
        <f t="shared" si="383"/>
        <v>#N/A</v>
      </c>
      <c r="AS343" s="15"/>
      <c r="AT343" s="12" t="e">
        <f t="shared" si="424"/>
        <v>#VALUE!</v>
      </c>
      <c r="AU343" s="12" t="e">
        <f t="shared" si="384"/>
        <v>#N/A</v>
      </c>
      <c r="AV343" s="12" t="e">
        <f t="shared" si="385"/>
        <v>#N/A</v>
      </c>
      <c r="AW343" s="12" t="e">
        <f t="shared" si="386"/>
        <v>#N/A</v>
      </c>
      <c r="AX343" s="8"/>
      <c r="AY343" s="13" t="e">
        <f>INDEX(Klima!$B$1:$E$520,MATCH(Vandbalance!$F343,Klima!$B$1:$B$520,0),MATCH(Vandbalance!$AY$11,Klima!$B$1:$E$1,0))</f>
        <v>#N/A</v>
      </c>
      <c r="AZ343" s="13" t="e">
        <f t="shared" si="425"/>
        <v>#N/A</v>
      </c>
      <c r="BA343" s="13" t="e">
        <f t="shared" si="387"/>
        <v>#N/A</v>
      </c>
      <c r="BC343" s="16" t="e">
        <f>INDEX(Klima!$B$1:$E$520,MATCH(Vandbalance!$F343,Klima!$B$1:$B$520,0),MATCH($BC$11,Klima!$B$1:$E$1,0))</f>
        <v>#N/A</v>
      </c>
      <c r="BD343" s="16"/>
      <c r="BE343" s="16" t="e">
        <f t="shared" si="388"/>
        <v>#N/A</v>
      </c>
      <c r="BF343" s="16" t="e">
        <f t="shared" si="389"/>
        <v>#VALUE!</v>
      </c>
      <c r="BG343" s="16" t="e">
        <f t="shared" si="390"/>
        <v>#VALUE!</v>
      </c>
      <c r="BH343" s="16" t="e">
        <f t="shared" si="391"/>
        <v>#VALUE!</v>
      </c>
      <c r="BI343" s="2"/>
      <c r="BJ343" s="16" t="e">
        <f t="shared" si="392"/>
        <v>#N/A</v>
      </c>
      <c r="BK343" s="5" t="e">
        <f t="shared" si="393"/>
        <v>#N/A</v>
      </c>
      <c r="BL343" s="5" t="e">
        <f t="shared" si="394"/>
        <v>#N/A</v>
      </c>
      <c r="BM343" s="5" t="e">
        <f t="shared" si="395"/>
        <v>#N/A</v>
      </c>
      <c r="BN343" s="5" t="e">
        <f t="shared" si="396"/>
        <v>#N/A</v>
      </c>
      <c r="BO343" s="5" t="e">
        <f t="shared" si="397"/>
        <v>#N/A</v>
      </c>
      <c r="BP343" s="5" t="e">
        <f t="shared" si="398"/>
        <v>#N/A</v>
      </c>
      <c r="BQ343" s="5"/>
      <c r="BR343" s="16" t="e">
        <f t="shared" si="399"/>
        <v>#VALUE!</v>
      </c>
      <c r="BS343" s="5">
        <f t="shared" si="400"/>
        <v>0</v>
      </c>
      <c r="BT343" s="5"/>
      <c r="BU343" s="13" t="e">
        <f t="shared" si="401"/>
        <v>#VALUE!</v>
      </c>
      <c r="BV343" s="5">
        <f t="shared" si="402"/>
        <v>0</v>
      </c>
      <c r="BW343" s="5"/>
      <c r="BX343" s="13" t="e">
        <f t="shared" si="403"/>
        <v>#VALUE!</v>
      </c>
      <c r="BY343" s="5"/>
      <c r="BZ343" s="16" t="e">
        <f t="shared" si="404"/>
        <v>#VALUE!</v>
      </c>
      <c r="CA343" s="16"/>
      <c r="CB343" s="29">
        <f t="shared" si="405"/>
        <v>0</v>
      </c>
      <c r="CC343" s="28" t="e">
        <f t="shared" si="406"/>
        <v>#N/A</v>
      </c>
      <c r="CD343" s="28"/>
      <c r="CE343" s="16">
        <f t="shared" si="407"/>
        <v>0</v>
      </c>
      <c r="CF343" s="31" t="e">
        <f t="shared" si="408"/>
        <v>#N/A</v>
      </c>
      <c r="CG343" s="20"/>
      <c r="CH343" s="16" t="e">
        <f t="shared" si="409"/>
        <v>#N/A</v>
      </c>
      <c r="CI343" s="2">
        <f t="shared" si="410"/>
        <v>0</v>
      </c>
      <c r="CJ343" s="5"/>
      <c r="CK343" s="13" t="e">
        <f t="shared" si="411"/>
        <v>#N/A</v>
      </c>
      <c r="CL343" s="13"/>
      <c r="CM343" s="13" t="e">
        <f t="shared" si="412"/>
        <v>#N/A</v>
      </c>
      <c r="CN343" s="5" t="e">
        <f t="shared" si="413"/>
        <v>#N/A</v>
      </c>
      <c r="CO343" s="5" t="e">
        <f t="shared" si="414"/>
        <v>#N/A</v>
      </c>
      <c r="CP343" s="5"/>
      <c r="CQ343" s="13" t="e">
        <f t="shared" si="415"/>
        <v>#N/A</v>
      </c>
      <c r="CR343" s="5" t="e">
        <f t="shared" si="416"/>
        <v>#N/A</v>
      </c>
      <c r="CS343" s="5" t="e">
        <f t="shared" si="417"/>
        <v>#N/A</v>
      </c>
      <c r="CT343" s="5"/>
      <c r="CU343" t="e">
        <f>INDEX(Tilladeligt_underskud,MATCH('Afgrødemodel 1'!$AU$2,Konstanter!$A$75:$A$90,0),MATCH('Afgrødemodel 1'!M339,Konstanter!$B$73:$F$73,0))</f>
        <v>#N/A</v>
      </c>
      <c r="CV343" t="e">
        <f>INDEX(Utilladeligt_underskud,MATCH('Afgrødemodel 1'!$AU$2,Konstanter!$I$75:$I$90,0),MATCH('Afgrødemodel 1'!M339,Konstanter!$J$73:$N$73,0))</f>
        <v>#N/A</v>
      </c>
      <c r="CW343" t="e">
        <f t="shared" si="418"/>
        <v>#N/A</v>
      </c>
      <c r="CX343" t="e">
        <f t="shared" si="419"/>
        <v>#N/A</v>
      </c>
      <c r="CY343" s="8" t="e">
        <f t="shared" si="420"/>
        <v>#N/A</v>
      </c>
      <c r="CZ343" s="8" t="e">
        <f t="shared" si="421"/>
        <v>#VALUE!</v>
      </c>
      <c r="DA343" s="8" t="e">
        <f t="shared" si="422"/>
        <v>#VALUE!</v>
      </c>
    </row>
    <row r="344" spans="4:105" x14ac:dyDescent="0.2">
      <c r="D344" s="18">
        <f t="shared" si="427"/>
        <v>43521</v>
      </c>
      <c r="E344" s="18" t="str">
        <f>IF(G344=1,'Ark4'!$C$4,IF(G344=2,'Ark4'!$C$5,IF(G344=3,'Ark4'!$C$6,IF(G344=4,'Ark4'!$C$7,""))))</f>
        <v/>
      </c>
      <c r="F344" s="8">
        <f t="shared" si="357"/>
        <v>43521</v>
      </c>
      <c r="G344" s="2" t="str">
        <f>IF(AND($D344&gt;='Ark4'!$D$4,Vandbalance!$D344&lt;='Ark4'!$E$4),1,IF(AND(Vandbalance!$D344&gt;='Ark4'!$D$5,Vandbalance!$D344&lt;='Ark4'!$E$5),2,IF(AND(Vandbalance!$D344&gt;='Ark4'!$D$6,Vandbalance!$D344&lt;='Ark4'!$E$6),3,IF(AND(Vandbalance!$D344&gt;='Ark4'!$D$7,Vandbalance!$D344&lt;='Ark4'!$E$7),4,""))))</f>
        <v/>
      </c>
      <c r="H344" s="2" t="e">
        <f t="shared" si="423"/>
        <v>#VALUE!</v>
      </c>
      <c r="I344" s="2" t="str">
        <f>IF(G344=1,VLOOKUP($D344,'Afgrødemodel 1'!$AA$10:$AB$405,2,FALSE),IF(G344=2,VLOOKUP($D344,'Afgrødemodel 2'!$AA$10:$AB$405,2,FALSE),IF(G344=3,VLOOKUP($D344,'Afgrødemodel 3'!$AA$10:$AB$405,2,FALSE),IF(G344=4,VLOOKUP($D344,'Afgrødemodel 4'!$AA$10:$AB$405,2,FALSE),""))))</f>
        <v/>
      </c>
      <c r="J344" s="2">
        <f>IF(G344=1,VLOOKUP($D344,'Afgrødemodel 1'!$AH$10:$AJ$405,3,FALSE),IF(G344=2,VLOOKUP($D344,'Afgrødemodel 2'!$AH$10:$AJ$405,3,FALSE),IF(G344=3,VLOOKUP($D344,'Afgrødemodel 3'!$AH$10:$AJ$405,3,FALSE),IF(G344=4,VLOOKUP($D344,'Afgrødemodel 4'!$AH$10:$AJ$405,3,FALSE),0))))</f>
        <v>0</v>
      </c>
      <c r="K344" s="2">
        <f>IF(G344=1,VLOOKUP($D344,'Afgrødemodel 1'!$AQ$10:$AR$405,2,FALSE),IF(G344=2,VLOOKUP($D344,'Afgrødemodel 2'!$AQ$10:$AR$405,2,FALSE),IF(G344=3,VLOOKUP($D344,'Afgrødemodel 3'!$AQ$10:$AR$405,2,FALSE),IF(G344=4,VLOOKUP($D344,'Afgrødemodel 4'!$AQ$10:$AR$405,2,FALSE),0))))</f>
        <v>0</v>
      </c>
      <c r="L344">
        <f>IF('Afgrødemodel 1'!$BB$4=0,300,'Afgrødemodel 1'!$BB$4)</f>
        <v>300</v>
      </c>
      <c r="M344" t="str">
        <f>IF(G344=1,MIN('Afgrødemodel 1'!$AW$44,'Afgrødemodel 1'!$AW$48),IF(G344=2,MIN('Afgrødemodel 2'!$AW$44,'Afgrødemodel 2'!$AW$48),IF(G344=3,MIN('Afgrødemodel 3'!$AW$44,'Afgrødemodel 3'!$AW$48),IF(G344=4,MIN('Afgrødemodel 4'!$AW$44,'Afgrødemodel 4'!$AW$48),""))))</f>
        <v/>
      </c>
      <c r="N344" s="13" t="e">
        <f t="shared" si="358"/>
        <v>#N/A</v>
      </c>
      <c r="O344" s="5" t="e">
        <f t="shared" si="359"/>
        <v>#N/A</v>
      </c>
      <c r="P344" s="13" t="e">
        <f t="shared" si="360"/>
        <v>#N/A</v>
      </c>
      <c r="Q344" s="13" t="e">
        <f t="shared" si="361"/>
        <v>#N/A</v>
      </c>
      <c r="R344" s="20"/>
      <c r="S344" s="13" t="e">
        <f t="shared" si="362"/>
        <v>#N/A</v>
      </c>
      <c r="T344" s="13" t="e">
        <f t="shared" si="363"/>
        <v>#N/A</v>
      </c>
      <c r="U344" s="13" t="e">
        <f t="shared" si="364"/>
        <v>#N/A</v>
      </c>
      <c r="V344" s="5" t="e">
        <f t="shared" si="365"/>
        <v>#N/A</v>
      </c>
      <c r="W344" s="5"/>
      <c r="X344" s="10">
        <f t="shared" si="426"/>
        <v>10</v>
      </c>
      <c r="Y344" s="12" t="e">
        <f t="shared" si="366"/>
        <v>#N/A</v>
      </c>
      <c r="Z344" s="8" t="e">
        <f t="shared" si="367"/>
        <v>#N/A</v>
      </c>
      <c r="AA344" s="13" t="e">
        <f t="shared" si="368"/>
        <v>#N/A</v>
      </c>
      <c r="AB344" s="5" t="e">
        <f t="shared" si="369"/>
        <v>#N/A</v>
      </c>
      <c r="AC344" s="5"/>
      <c r="AD344" s="16" t="e">
        <f t="shared" si="370"/>
        <v>#VALUE!</v>
      </c>
      <c r="AE344" s="10" t="e">
        <f t="shared" si="371"/>
        <v>#VALUE!</v>
      </c>
      <c r="AF344" t="e">
        <f t="shared" si="372"/>
        <v>#VALUE!</v>
      </c>
      <c r="AG344" s="13" t="e">
        <f t="shared" si="373"/>
        <v>#VALUE!</v>
      </c>
      <c r="AH344" s="13"/>
      <c r="AI344" s="14">
        <f t="shared" si="374"/>
        <v>10</v>
      </c>
      <c r="AJ344" s="4">
        <f t="shared" si="375"/>
        <v>10</v>
      </c>
      <c r="AK344" s="4">
        <f t="shared" si="376"/>
        <v>10</v>
      </c>
      <c r="AL344" s="15" t="e">
        <f t="shared" si="377"/>
        <v>#N/A</v>
      </c>
      <c r="AM344" s="7" t="e">
        <f t="shared" si="378"/>
        <v>#N/A</v>
      </c>
      <c r="AN344" s="7" t="e">
        <f t="shared" si="379"/>
        <v>#VALUE!</v>
      </c>
      <c r="AO344" s="15" t="e">
        <f t="shared" si="380"/>
        <v>#N/A</v>
      </c>
      <c r="AP344" s="17" t="e">
        <f t="shared" si="381"/>
        <v>#N/A</v>
      </c>
      <c r="AQ344" s="15" t="e">
        <f t="shared" si="382"/>
        <v>#N/A</v>
      </c>
      <c r="AR344" s="15" t="e">
        <f t="shared" si="383"/>
        <v>#N/A</v>
      </c>
      <c r="AS344" s="15"/>
      <c r="AT344" s="12" t="e">
        <f t="shared" si="424"/>
        <v>#VALUE!</v>
      </c>
      <c r="AU344" s="12" t="e">
        <f t="shared" si="384"/>
        <v>#N/A</v>
      </c>
      <c r="AV344" s="12" t="e">
        <f t="shared" si="385"/>
        <v>#N/A</v>
      </c>
      <c r="AW344" s="12" t="e">
        <f t="shared" si="386"/>
        <v>#N/A</v>
      </c>
      <c r="AX344" s="8"/>
      <c r="AY344" s="13" t="e">
        <f>INDEX(Klima!$B$1:$E$520,MATCH(Vandbalance!$F344,Klima!$B$1:$B$520,0),MATCH(Vandbalance!$AY$11,Klima!$B$1:$E$1,0))</f>
        <v>#N/A</v>
      </c>
      <c r="AZ344" s="13" t="e">
        <f t="shared" si="425"/>
        <v>#N/A</v>
      </c>
      <c r="BA344" s="13" t="e">
        <f t="shared" si="387"/>
        <v>#N/A</v>
      </c>
      <c r="BC344" s="16" t="e">
        <f>INDEX(Klima!$B$1:$E$520,MATCH(Vandbalance!$F344,Klima!$B$1:$B$520,0),MATCH($BC$11,Klima!$B$1:$E$1,0))</f>
        <v>#N/A</v>
      </c>
      <c r="BD344" s="16"/>
      <c r="BE344" s="16" t="e">
        <f t="shared" si="388"/>
        <v>#N/A</v>
      </c>
      <c r="BF344" s="16" t="e">
        <f t="shared" si="389"/>
        <v>#VALUE!</v>
      </c>
      <c r="BG344" s="16" t="e">
        <f t="shared" si="390"/>
        <v>#VALUE!</v>
      </c>
      <c r="BH344" s="16" t="e">
        <f t="shared" si="391"/>
        <v>#VALUE!</v>
      </c>
      <c r="BI344" s="2"/>
      <c r="BJ344" s="16" t="e">
        <f t="shared" si="392"/>
        <v>#N/A</v>
      </c>
      <c r="BK344" s="5" t="e">
        <f t="shared" si="393"/>
        <v>#N/A</v>
      </c>
      <c r="BL344" s="5" t="e">
        <f t="shared" si="394"/>
        <v>#N/A</v>
      </c>
      <c r="BM344" s="5" t="e">
        <f t="shared" si="395"/>
        <v>#N/A</v>
      </c>
      <c r="BN344" s="5" t="e">
        <f t="shared" si="396"/>
        <v>#N/A</v>
      </c>
      <c r="BO344" s="5" t="e">
        <f t="shared" si="397"/>
        <v>#N/A</v>
      </c>
      <c r="BP344" s="5" t="e">
        <f t="shared" si="398"/>
        <v>#N/A</v>
      </c>
      <c r="BQ344" s="5"/>
      <c r="BR344" s="16" t="e">
        <f t="shared" si="399"/>
        <v>#VALUE!</v>
      </c>
      <c r="BS344" s="5">
        <f t="shared" si="400"/>
        <v>0</v>
      </c>
      <c r="BT344" s="5"/>
      <c r="BU344" s="13" t="e">
        <f t="shared" si="401"/>
        <v>#VALUE!</v>
      </c>
      <c r="BV344" s="5">
        <f t="shared" si="402"/>
        <v>0</v>
      </c>
      <c r="BW344" s="5"/>
      <c r="BX344" s="13" t="e">
        <f t="shared" si="403"/>
        <v>#VALUE!</v>
      </c>
      <c r="BY344" s="5"/>
      <c r="BZ344" s="16" t="e">
        <f t="shared" si="404"/>
        <v>#VALUE!</v>
      </c>
      <c r="CA344" s="16"/>
      <c r="CB344" s="29">
        <f t="shared" si="405"/>
        <v>0</v>
      </c>
      <c r="CC344" s="28" t="e">
        <f t="shared" si="406"/>
        <v>#N/A</v>
      </c>
      <c r="CD344" s="28"/>
      <c r="CE344" s="16">
        <f t="shared" si="407"/>
        <v>0</v>
      </c>
      <c r="CF344" s="31" t="e">
        <f t="shared" si="408"/>
        <v>#N/A</v>
      </c>
      <c r="CG344" s="20"/>
      <c r="CH344" s="16" t="e">
        <f t="shared" si="409"/>
        <v>#N/A</v>
      </c>
      <c r="CI344" s="2">
        <f t="shared" si="410"/>
        <v>0</v>
      </c>
      <c r="CJ344" s="5"/>
      <c r="CK344" s="13" t="e">
        <f t="shared" si="411"/>
        <v>#N/A</v>
      </c>
      <c r="CL344" s="13"/>
      <c r="CM344" s="13" t="e">
        <f t="shared" si="412"/>
        <v>#N/A</v>
      </c>
      <c r="CN344" s="5" t="e">
        <f t="shared" si="413"/>
        <v>#N/A</v>
      </c>
      <c r="CO344" s="5" t="e">
        <f t="shared" si="414"/>
        <v>#N/A</v>
      </c>
      <c r="CP344" s="5"/>
      <c r="CQ344" s="13" t="e">
        <f t="shared" si="415"/>
        <v>#N/A</v>
      </c>
      <c r="CR344" s="5" t="e">
        <f t="shared" si="416"/>
        <v>#N/A</v>
      </c>
      <c r="CS344" s="5" t="e">
        <f t="shared" si="417"/>
        <v>#N/A</v>
      </c>
      <c r="CT344" s="5"/>
      <c r="CU344" t="e">
        <f>INDEX(Tilladeligt_underskud,MATCH('Afgrødemodel 1'!$AU$2,Konstanter!$A$75:$A$90,0),MATCH('Afgrødemodel 1'!M340,Konstanter!$B$73:$F$73,0))</f>
        <v>#N/A</v>
      </c>
      <c r="CV344" t="e">
        <f>INDEX(Utilladeligt_underskud,MATCH('Afgrødemodel 1'!$AU$2,Konstanter!$I$75:$I$90,0),MATCH('Afgrødemodel 1'!M340,Konstanter!$J$73:$N$73,0))</f>
        <v>#N/A</v>
      </c>
      <c r="CW344" t="e">
        <f t="shared" si="418"/>
        <v>#N/A</v>
      </c>
      <c r="CX344" t="e">
        <f t="shared" si="419"/>
        <v>#N/A</v>
      </c>
      <c r="CY344" s="8" t="e">
        <f t="shared" si="420"/>
        <v>#N/A</v>
      </c>
      <c r="CZ344" s="8" t="e">
        <f t="shared" si="421"/>
        <v>#VALUE!</v>
      </c>
      <c r="DA344" s="8" t="e">
        <f t="shared" si="422"/>
        <v>#VALUE!</v>
      </c>
    </row>
    <row r="345" spans="4:105" x14ac:dyDescent="0.2">
      <c r="D345" s="18">
        <f t="shared" si="427"/>
        <v>43522</v>
      </c>
      <c r="E345" s="18" t="str">
        <f>IF(G345=1,'Ark4'!$C$4,IF(G345=2,'Ark4'!$C$5,IF(G345=3,'Ark4'!$C$6,IF(G345=4,'Ark4'!$C$7,""))))</f>
        <v/>
      </c>
      <c r="F345" s="8">
        <f t="shared" si="357"/>
        <v>43522</v>
      </c>
      <c r="G345" s="2" t="str">
        <f>IF(AND($D345&gt;='Ark4'!$D$4,Vandbalance!$D345&lt;='Ark4'!$E$4),1,IF(AND(Vandbalance!$D345&gt;='Ark4'!$D$5,Vandbalance!$D345&lt;='Ark4'!$E$5),2,IF(AND(Vandbalance!$D345&gt;='Ark4'!$D$6,Vandbalance!$D345&lt;='Ark4'!$E$6),3,IF(AND(Vandbalance!$D345&gt;='Ark4'!$D$7,Vandbalance!$D345&lt;='Ark4'!$E$7),4,""))))</f>
        <v/>
      </c>
      <c r="H345" s="2" t="e">
        <f t="shared" si="423"/>
        <v>#VALUE!</v>
      </c>
      <c r="I345" s="2" t="str">
        <f>IF(G345=1,VLOOKUP($D345,'Afgrødemodel 1'!$AA$10:$AB$405,2,FALSE),IF(G345=2,VLOOKUP($D345,'Afgrødemodel 2'!$AA$10:$AB$405,2,FALSE),IF(G345=3,VLOOKUP($D345,'Afgrødemodel 3'!$AA$10:$AB$405,2,FALSE),IF(G345=4,VLOOKUP($D345,'Afgrødemodel 4'!$AA$10:$AB$405,2,FALSE),""))))</f>
        <v/>
      </c>
      <c r="J345" s="2">
        <f>IF(G345=1,VLOOKUP($D345,'Afgrødemodel 1'!$AH$10:$AJ$405,3,FALSE),IF(G345=2,VLOOKUP($D345,'Afgrødemodel 2'!$AH$10:$AJ$405,3,FALSE),IF(G345=3,VLOOKUP($D345,'Afgrødemodel 3'!$AH$10:$AJ$405,3,FALSE),IF(G345=4,VLOOKUP($D345,'Afgrødemodel 4'!$AH$10:$AJ$405,3,FALSE),0))))</f>
        <v>0</v>
      </c>
      <c r="K345" s="2">
        <f>IF(G345=1,VLOOKUP($D345,'Afgrødemodel 1'!$AQ$10:$AR$405,2,FALSE),IF(G345=2,VLOOKUP($D345,'Afgrødemodel 2'!$AQ$10:$AR$405,2,FALSE),IF(G345=3,VLOOKUP($D345,'Afgrødemodel 3'!$AQ$10:$AR$405,2,FALSE),IF(G345=4,VLOOKUP($D345,'Afgrødemodel 4'!$AQ$10:$AR$405,2,FALSE),0))))</f>
        <v>0</v>
      </c>
      <c r="L345">
        <f>IF('Afgrødemodel 1'!$BB$4=0,300,'Afgrødemodel 1'!$BB$4)</f>
        <v>300</v>
      </c>
      <c r="M345" t="str">
        <f>IF(G345=1,MIN('Afgrødemodel 1'!$AW$44,'Afgrødemodel 1'!$AW$48),IF(G345=2,MIN('Afgrødemodel 2'!$AW$44,'Afgrødemodel 2'!$AW$48),IF(G345=3,MIN('Afgrødemodel 3'!$AW$44,'Afgrødemodel 3'!$AW$48),IF(G345=4,MIN('Afgrødemodel 4'!$AW$44,'Afgrødemodel 4'!$AW$48),""))))</f>
        <v/>
      </c>
      <c r="N345" s="13" t="e">
        <f t="shared" si="358"/>
        <v>#N/A</v>
      </c>
      <c r="O345" s="5" t="e">
        <f t="shared" si="359"/>
        <v>#N/A</v>
      </c>
      <c r="P345" s="13" t="e">
        <f t="shared" si="360"/>
        <v>#N/A</v>
      </c>
      <c r="Q345" s="13" t="e">
        <f t="shared" si="361"/>
        <v>#N/A</v>
      </c>
      <c r="R345" s="20"/>
      <c r="S345" s="13" t="e">
        <f t="shared" si="362"/>
        <v>#N/A</v>
      </c>
      <c r="T345" s="13" t="e">
        <f t="shared" si="363"/>
        <v>#N/A</v>
      </c>
      <c r="U345" s="13" t="e">
        <f t="shared" si="364"/>
        <v>#N/A</v>
      </c>
      <c r="V345" s="5" t="e">
        <f t="shared" si="365"/>
        <v>#N/A</v>
      </c>
      <c r="W345" s="5"/>
      <c r="X345" s="10">
        <f t="shared" si="426"/>
        <v>10</v>
      </c>
      <c r="Y345" s="12" t="e">
        <f t="shared" si="366"/>
        <v>#N/A</v>
      </c>
      <c r="Z345" s="8" t="e">
        <f t="shared" si="367"/>
        <v>#N/A</v>
      </c>
      <c r="AA345" s="13" t="e">
        <f t="shared" si="368"/>
        <v>#N/A</v>
      </c>
      <c r="AB345" s="5" t="e">
        <f t="shared" si="369"/>
        <v>#N/A</v>
      </c>
      <c r="AC345" s="5"/>
      <c r="AD345" s="16" t="e">
        <f t="shared" si="370"/>
        <v>#VALUE!</v>
      </c>
      <c r="AE345" s="10" t="e">
        <f t="shared" si="371"/>
        <v>#VALUE!</v>
      </c>
      <c r="AF345" t="e">
        <f t="shared" si="372"/>
        <v>#VALUE!</v>
      </c>
      <c r="AG345" s="13" t="e">
        <f t="shared" si="373"/>
        <v>#VALUE!</v>
      </c>
      <c r="AH345" s="13"/>
      <c r="AI345" s="14">
        <f t="shared" si="374"/>
        <v>10</v>
      </c>
      <c r="AJ345" s="4">
        <f t="shared" si="375"/>
        <v>10</v>
      </c>
      <c r="AK345" s="4">
        <f t="shared" si="376"/>
        <v>10</v>
      </c>
      <c r="AL345" s="15" t="e">
        <f t="shared" si="377"/>
        <v>#N/A</v>
      </c>
      <c r="AM345" s="7" t="e">
        <f t="shared" si="378"/>
        <v>#N/A</v>
      </c>
      <c r="AN345" s="7" t="e">
        <f t="shared" si="379"/>
        <v>#VALUE!</v>
      </c>
      <c r="AO345" s="15" t="e">
        <f t="shared" si="380"/>
        <v>#N/A</v>
      </c>
      <c r="AP345" s="17" t="e">
        <f t="shared" si="381"/>
        <v>#N/A</v>
      </c>
      <c r="AQ345" s="15" t="e">
        <f t="shared" si="382"/>
        <v>#N/A</v>
      </c>
      <c r="AR345" s="15" t="e">
        <f t="shared" si="383"/>
        <v>#N/A</v>
      </c>
      <c r="AS345" s="15"/>
      <c r="AT345" s="12" t="e">
        <f t="shared" si="424"/>
        <v>#VALUE!</v>
      </c>
      <c r="AU345" s="12" t="e">
        <f t="shared" si="384"/>
        <v>#N/A</v>
      </c>
      <c r="AV345" s="12" t="e">
        <f t="shared" si="385"/>
        <v>#N/A</v>
      </c>
      <c r="AW345" s="12" t="e">
        <f t="shared" si="386"/>
        <v>#N/A</v>
      </c>
      <c r="AX345" s="8"/>
      <c r="AY345" s="13" t="e">
        <f>INDEX(Klima!$B$1:$E$520,MATCH(Vandbalance!$F345,Klima!$B$1:$B$520,0),MATCH(Vandbalance!$AY$11,Klima!$B$1:$E$1,0))</f>
        <v>#N/A</v>
      </c>
      <c r="AZ345" s="13" t="e">
        <f t="shared" si="425"/>
        <v>#N/A</v>
      </c>
      <c r="BA345" s="13" t="e">
        <f t="shared" si="387"/>
        <v>#N/A</v>
      </c>
      <c r="BC345" s="16" t="e">
        <f>INDEX(Klima!$B$1:$E$520,MATCH(Vandbalance!$F345,Klima!$B$1:$B$520,0),MATCH($BC$11,Klima!$B$1:$E$1,0))</f>
        <v>#N/A</v>
      </c>
      <c r="BD345" s="16"/>
      <c r="BE345" s="16" t="e">
        <f t="shared" si="388"/>
        <v>#N/A</v>
      </c>
      <c r="BF345" s="16" t="e">
        <f t="shared" si="389"/>
        <v>#VALUE!</v>
      </c>
      <c r="BG345" s="16" t="e">
        <f t="shared" si="390"/>
        <v>#VALUE!</v>
      </c>
      <c r="BH345" s="16" t="e">
        <f t="shared" si="391"/>
        <v>#VALUE!</v>
      </c>
      <c r="BI345" s="2"/>
      <c r="BJ345" s="16" t="e">
        <f t="shared" si="392"/>
        <v>#N/A</v>
      </c>
      <c r="BK345" s="5" t="e">
        <f t="shared" si="393"/>
        <v>#N/A</v>
      </c>
      <c r="BL345" s="5" t="e">
        <f t="shared" si="394"/>
        <v>#N/A</v>
      </c>
      <c r="BM345" s="5" t="e">
        <f t="shared" si="395"/>
        <v>#N/A</v>
      </c>
      <c r="BN345" s="5" t="e">
        <f t="shared" si="396"/>
        <v>#N/A</v>
      </c>
      <c r="BO345" s="5" t="e">
        <f t="shared" si="397"/>
        <v>#N/A</v>
      </c>
      <c r="BP345" s="5" t="e">
        <f t="shared" si="398"/>
        <v>#N/A</v>
      </c>
      <c r="BQ345" s="5"/>
      <c r="BR345" s="16" t="e">
        <f t="shared" si="399"/>
        <v>#VALUE!</v>
      </c>
      <c r="BS345" s="5">
        <f t="shared" si="400"/>
        <v>0</v>
      </c>
      <c r="BT345" s="5"/>
      <c r="BU345" s="13" t="e">
        <f t="shared" si="401"/>
        <v>#VALUE!</v>
      </c>
      <c r="BV345" s="5">
        <f t="shared" si="402"/>
        <v>0</v>
      </c>
      <c r="BW345" s="5"/>
      <c r="BX345" s="13" t="e">
        <f t="shared" si="403"/>
        <v>#VALUE!</v>
      </c>
      <c r="BY345" s="5"/>
      <c r="BZ345" s="16" t="e">
        <f t="shared" si="404"/>
        <v>#VALUE!</v>
      </c>
      <c r="CA345" s="16"/>
      <c r="CB345" s="29">
        <f t="shared" si="405"/>
        <v>0</v>
      </c>
      <c r="CC345" s="28" t="e">
        <f t="shared" si="406"/>
        <v>#N/A</v>
      </c>
      <c r="CD345" s="28"/>
      <c r="CE345" s="16">
        <f t="shared" si="407"/>
        <v>0</v>
      </c>
      <c r="CF345" s="31" t="e">
        <f t="shared" si="408"/>
        <v>#N/A</v>
      </c>
      <c r="CG345" s="20"/>
      <c r="CH345" s="16" t="e">
        <f t="shared" si="409"/>
        <v>#N/A</v>
      </c>
      <c r="CI345" s="2">
        <f t="shared" si="410"/>
        <v>0</v>
      </c>
      <c r="CJ345" s="5"/>
      <c r="CK345" s="13" t="e">
        <f t="shared" si="411"/>
        <v>#N/A</v>
      </c>
      <c r="CL345" s="13"/>
      <c r="CM345" s="13" t="e">
        <f t="shared" si="412"/>
        <v>#N/A</v>
      </c>
      <c r="CN345" s="5" t="e">
        <f t="shared" si="413"/>
        <v>#N/A</v>
      </c>
      <c r="CO345" s="5" t="e">
        <f t="shared" si="414"/>
        <v>#N/A</v>
      </c>
      <c r="CP345" s="5"/>
      <c r="CQ345" s="13" t="e">
        <f t="shared" si="415"/>
        <v>#N/A</v>
      </c>
      <c r="CR345" s="5" t="e">
        <f t="shared" si="416"/>
        <v>#N/A</v>
      </c>
      <c r="CS345" s="5" t="e">
        <f t="shared" si="417"/>
        <v>#N/A</v>
      </c>
      <c r="CT345" s="5"/>
      <c r="CU345" t="e">
        <f>INDEX(Tilladeligt_underskud,MATCH('Afgrødemodel 1'!$AU$2,Konstanter!$A$75:$A$90,0),MATCH('Afgrødemodel 1'!M341,Konstanter!$B$73:$F$73,0))</f>
        <v>#N/A</v>
      </c>
      <c r="CV345" t="e">
        <f>INDEX(Utilladeligt_underskud,MATCH('Afgrødemodel 1'!$AU$2,Konstanter!$I$75:$I$90,0),MATCH('Afgrødemodel 1'!M341,Konstanter!$J$73:$N$73,0))</f>
        <v>#N/A</v>
      </c>
      <c r="CW345" t="e">
        <f t="shared" si="418"/>
        <v>#N/A</v>
      </c>
      <c r="CX345" t="e">
        <f t="shared" si="419"/>
        <v>#N/A</v>
      </c>
      <c r="CY345" s="8" t="e">
        <f t="shared" si="420"/>
        <v>#N/A</v>
      </c>
      <c r="CZ345" s="8" t="e">
        <f t="shared" si="421"/>
        <v>#VALUE!</v>
      </c>
      <c r="DA345" s="8" t="e">
        <f t="shared" si="422"/>
        <v>#VALUE!</v>
      </c>
    </row>
    <row r="346" spans="4:105" x14ac:dyDescent="0.2">
      <c r="D346" s="18">
        <f t="shared" si="427"/>
        <v>43523</v>
      </c>
      <c r="E346" s="18" t="str">
        <f>IF(G346=1,'Ark4'!$C$4,IF(G346=2,'Ark4'!$C$5,IF(G346=3,'Ark4'!$C$6,IF(G346=4,'Ark4'!$C$7,""))))</f>
        <v/>
      </c>
      <c r="F346" s="8">
        <f t="shared" si="357"/>
        <v>43523</v>
      </c>
      <c r="G346" s="2" t="str">
        <f>IF(AND($D346&gt;='Ark4'!$D$4,Vandbalance!$D346&lt;='Ark4'!$E$4),1,IF(AND(Vandbalance!$D346&gt;='Ark4'!$D$5,Vandbalance!$D346&lt;='Ark4'!$E$5),2,IF(AND(Vandbalance!$D346&gt;='Ark4'!$D$6,Vandbalance!$D346&lt;='Ark4'!$E$6),3,IF(AND(Vandbalance!$D346&gt;='Ark4'!$D$7,Vandbalance!$D346&lt;='Ark4'!$E$7),4,""))))</f>
        <v/>
      </c>
      <c r="H346" s="2" t="e">
        <f t="shared" si="423"/>
        <v>#VALUE!</v>
      </c>
      <c r="I346" s="2" t="str">
        <f>IF(G346=1,VLOOKUP($D346,'Afgrødemodel 1'!$AA$10:$AB$405,2,FALSE),IF(G346=2,VLOOKUP($D346,'Afgrødemodel 2'!$AA$10:$AB$405,2,FALSE),IF(G346=3,VLOOKUP($D346,'Afgrødemodel 3'!$AA$10:$AB$405,2,FALSE),IF(G346=4,VLOOKUP($D346,'Afgrødemodel 4'!$AA$10:$AB$405,2,FALSE),""))))</f>
        <v/>
      </c>
      <c r="J346" s="2">
        <f>IF(G346=1,VLOOKUP($D346,'Afgrødemodel 1'!$AH$10:$AJ$405,3,FALSE),IF(G346=2,VLOOKUP($D346,'Afgrødemodel 2'!$AH$10:$AJ$405,3,FALSE),IF(G346=3,VLOOKUP($D346,'Afgrødemodel 3'!$AH$10:$AJ$405,3,FALSE),IF(G346=4,VLOOKUP($D346,'Afgrødemodel 4'!$AH$10:$AJ$405,3,FALSE),0))))</f>
        <v>0</v>
      </c>
      <c r="K346" s="2">
        <f>IF(G346=1,VLOOKUP($D346,'Afgrødemodel 1'!$AQ$10:$AR$405,2,FALSE),IF(G346=2,VLOOKUP($D346,'Afgrødemodel 2'!$AQ$10:$AR$405,2,FALSE),IF(G346=3,VLOOKUP($D346,'Afgrødemodel 3'!$AQ$10:$AR$405,2,FALSE),IF(G346=4,VLOOKUP($D346,'Afgrødemodel 4'!$AQ$10:$AR$405,2,FALSE),0))))</f>
        <v>0</v>
      </c>
      <c r="L346">
        <f>IF('Afgrødemodel 1'!$BB$4=0,300,'Afgrødemodel 1'!$BB$4)</f>
        <v>300</v>
      </c>
      <c r="M346" t="str">
        <f>IF(G346=1,MIN('Afgrødemodel 1'!$AW$44,'Afgrødemodel 1'!$AW$48),IF(G346=2,MIN('Afgrødemodel 2'!$AW$44,'Afgrødemodel 2'!$AW$48),IF(G346=3,MIN('Afgrødemodel 3'!$AW$44,'Afgrødemodel 3'!$AW$48),IF(G346=4,MIN('Afgrødemodel 4'!$AW$44,'Afgrødemodel 4'!$AW$48),""))))</f>
        <v/>
      </c>
      <c r="N346" s="13" t="e">
        <f t="shared" si="358"/>
        <v>#N/A</v>
      </c>
      <c r="O346" s="5" t="e">
        <f t="shared" si="359"/>
        <v>#N/A</v>
      </c>
      <c r="P346" s="13" t="e">
        <f t="shared" si="360"/>
        <v>#N/A</v>
      </c>
      <c r="Q346" s="13" t="e">
        <f t="shared" si="361"/>
        <v>#N/A</v>
      </c>
      <c r="R346" s="20"/>
      <c r="S346" s="13" t="e">
        <f t="shared" si="362"/>
        <v>#N/A</v>
      </c>
      <c r="T346" s="13" t="e">
        <f t="shared" si="363"/>
        <v>#N/A</v>
      </c>
      <c r="U346" s="13" t="e">
        <f t="shared" si="364"/>
        <v>#N/A</v>
      </c>
      <c r="V346" s="5" t="e">
        <f t="shared" si="365"/>
        <v>#N/A</v>
      </c>
      <c r="W346" s="5"/>
      <c r="X346" s="10">
        <f t="shared" si="426"/>
        <v>10</v>
      </c>
      <c r="Y346" s="12" t="e">
        <f t="shared" si="366"/>
        <v>#N/A</v>
      </c>
      <c r="Z346" s="8" t="e">
        <f t="shared" si="367"/>
        <v>#N/A</v>
      </c>
      <c r="AA346" s="13" t="e">
        <f t="shared" si="368"/>
        <v>#N/A</v>
      </c>
      <c r="AB346" s="5" t="e">
        <f t="shared" si="369"/>
        <v>#N/A</v>
      </c>
      <c r="AC346" s="5"/>
      <c r="AD346" s="16" t="e">
        <f t="shared" si="370"/>
        <v>#VALUE!</v>
      </c>
      <c r="AE346" s="10" t="e">
        <f t="shared" si="371"/>
        <v>#VALUE!</v>
      </c>
      <c r="AF346" t="e">
        <f t="shared" si="372"/>
        <v>#VALUE!</v>
      </c>
      <c r="AG346" s="13" t="e">
        <f t="shared" si="373"/>
        <v>#VALUE!</v>
      </c>
      <c r="AH346" s="13"/>
      <c r="AI346" s="14">
        <f t="shared" si="374"/>
        <v>10</v>
      </c>
      <c r="AJ346" s="4">
        <f t="shared" si="375"/>
        <v>10</v>
      </c>
      <c r="AK346" s="4">
        <f t="shared" si="376"/>
        <v>10</v>
      </c>
      <c r="AL346" s="15" t="e">
        <f t="shared" si="377"/>
        <v>#N/A</v>
      </c>
      <c r="AM346" s="7" t="e">
        <f t="shared" si="378"/>
        <v>#N/A</v>
      </c>
      <c r="AN346" s="7" t="e">
        <f t="shared" si="379"/>
        <v>#VALUE!</v>
      </c>
      <c r="AO346" s="15" t="e">
        <f t="shared" si="380"/>
        <v>#N/A</v>
      </c>
      <c r="AP346" s="17" t="e">
        <f t="shared" si="381"/>
        <v>#N/A</v>
      </c>
      <c r="AQ346" s="15" t="e">
        <f t="shared" si="382"/>
        <v>#N/A</v>
      </c>
      <c r="AR346" s="15" t="e">
        <f t="shared" si="383"/>
        <v>#N/A</v>
      </c>
      <c r="AS346" s="15"/>
      <c r="AT346" s="12" t="e">
        <f t="shared" si="424"/>
        <v>#VALUE!</v>
      </c>
      <c r="AU346" s="12" t="e">
        <f t="shared" si="384"/>
        <v>#N/A</v>
      </c>
      <c r="AV346" s="12" t="e">
        <f t="shared" si="385"/>
        <v>#N/A</v>
      </c>
      <c r="AW346" s="12" t="e">
        <f t="shared" si="386"/>
        <v>#N/A</v>
      </c>
      <c r="AX346" s="8"/>
      <c r="AY346" s="13" t="e">
        <f>INDEX(Klima!$B$1:$E$520,MATCH(Vandbalance!$F346,Klima!$B$1:$B$520,0),MATCH(Vandbalance!$AY$11,Klima!$B$1:$E$1,0))</f>
        <v>#N/A</v>
      </c>
      <c r="AZ346" s="13" t="e">
        <f t="shared" si="425"/>
        <v>#N/A</v>
      </c>
      <c r="BA346" s="13" t="e">
        <f t="shared" si="387"/>
        <v>#N/A</v>
      </c>
      <c r="BC346" s="16" t="e">
        <f>INDEX(Klima!$B$1:$E$520,MATCH(Vandbalance!$F346,Klima!$B$1:$B$520,0),MATCH($BC$11,Klima!$B$1:$E$1,0))</f>
        <v>#N/A</v>
      </c>
      <c r="BD346" s="16"/>
      <c r="BE346" s="16" t="e">
        <f t="shared" si="388"/>
        <v>#N/A</v>
      </c>
      <c r="BF346" s="16" t="e">
        <f t="shared" si="389"/>
        <v>#VALUE!</v>
      </c>
      <c r="BG346" s="16" t="e">
        <f t="shared" si="390"/>
        <v>#VALUE!</v>
      </c>
      <c r="BH346" s="16" t="e">
        <f t="shared" si="391"/>
        <v>#VALUE!</v>
      </c>
      <c r="BI346" s="2"/>
      <c r="BJ346" s="16" t="e">
        <f t="shared" si="392"/>
        <v>#N/A</v>
      </c>
      <c r="BK346" s="5" t="e">
        <f t="shared" si="393"/>
        <v>#N/A</v>
      </c>
      <c r="BL346" s="5" t="e">
        <f t="shared" si="394"/>
        <v>#N/A</v>
      </c>
      <c r="BM346" s="5" t="e">
        <f t="shared" si="395"/>
        <v>#N/A</v>
      </c>
      <c r="BN346" s="5" t="e">
        <f t="shared" si="396"/>
        <v>#N/A</v>
      </c>
      <c r="BO346" s="5" t="e">
        <f t="shared" si="397"/>
        <v>#N/A</v>
      </c>
      <c r="BP346" s="5" t="e">
        <f t="shared" si="398"/>
        <v>#N/A</v>
      </c>
      <c r="BQ346" s="5"/>
      <c r="BR346" s="16" t="e">
        <f t="shared" si="399"/>
        <v>#VALUE!</v>
      </c>
      <c r="BS346" s="5">
        <f t="shared" si="400"/>
        <v>0</v>
      </c>
      <c r="BT346" s="5"/>
      <c r="BU346" s="13" t="e">
        <f t="shared" si="401"/>
        <v>#VALUE!</v>
      </c>
      <c r="BV346" s="5">
        <f t="shared" si="402"/>
        <v>0</v>
      </c>
      <c r="BW346" s="5"/>
      <c r="BX346" s="13" t="e">
        <f t="shared" si="403"/>
        <v>#VALUE!</v>
      </c>
      <c r="BY346" s="5"/>
      <c r="BZ346" s="16" t="e">
        <f t="shared" si="404"/>
        <v>#VALUE!</v>
      </c>
      <c r="CA346" s="16"/>
      <c r="CB346" s="29">
        <f t="shared" si="405"/>
        <v>0</v>
      </c>
      <c r="CC346" s="28" t="e">
        <f t="shared" si="406"/>
        <v>#N/A</v>
      </c>
      <c r="CD346" s="28"/>
      <c r="CE346" s="16">
        <f t="shared" si="407"/>
        <v>0</v>
      </c>
      <c r="CF346" s="31" t="e">
        <f t="shared" si="408"/>
        <v>#N/A</v>
      </c>
      <c r="CG346" s="20"/>
      <c r="CH346" s="16" t="e">
        <f t="shared" si="409"/>
        <v>#N/A</v>
      </c>
      <c r="CI346" s="2">
        <f t="shared" si="410"/>
        <v>0</v>
      </c>
      <c r="CJ346" s="5"/>
      <c r="CK346" s="13" t="e">
        <f t="shared" si="411"/>
        <v>#N/A</v>
      </c>
      <c r="CL346" s="13"/>
      <c r="CM346" s="13" t="e">
        <f t="shared" si="412"/>
        <v>#N/A</v>
      </c>
      <c r="CN346" s="5" t="e">
        <f t="shared" si="413"/>
        <v>#N/A</v>
      </c>
      <c r="CO346" s="5" t="e">
        <f t="shared" si="414"/>
        <v>#N/A</v>
      </c>
      <c r="CP346" s="5"/>
      <c r="CQ346" s="13" t="e">
        <f t="shared" si="415"/>
        <v>#N/A</v>
      </c>
      <c r="CR346" s="5" t="e">
        <f t="shared" si="416"/>
        <v>#N/A</v>
      </c>
      <c r="CS346" s="5" t="e">
        <f t="shared" si="417"/>
        <v>#N/A</v>
      </c>
      <c r="CT346" s="5"/>
      <c r="CU346" t="e">
        <f>INDEX(Tilladeligt_underskud,MATCH('Afgrødemodel 1'!$AU$2,Konstanter!$A$75:$A$90,0),MATCH('Afgrødemodel 1'!M342,Konstanter!$B$73:$F$73,0))</f>
        <v>#N/A</v>
      </c>
      <c r="CV346" t="e">
        <f>INDEX(Utilladeligt_underskud,MATCH('Afgrødemodel 1'!$AU$2,Konstanter!$I$75:$I$90,0),MATCH('Afgrødemodel 1'!M342,Konstanter!$J$73:$N$73,0))</f>
        <v>#N/A</v>
      </c>
      <c r="CW346" t="e">
        <f t="shared" si="418"/>
        <v>#N/A</v>
      </c>
      <c r="CX346" t="e">
        <f t="shared" si="419"/>
        <v>#N/A</v>
      </c>
      <c r="CY346" s="8" t="e">
        <f t="shared" si="420"/>
        <v>#N/A</v>
      </c>
      <c r="CZ346" s="8" t="e">
        <f t="shared" si="421"/>
        <v>#VALUE!</v>
      </c>
      <c r="DA346" s="8" t="e">
        <f t="shared" si="422"/>
        <v>#VALUE!</v>
      </c>
    </row>
    <row r="347" spans="4:105" x14ac:dyDescent="0.2">
      <c r="D347" s="18">
        <f t="shared" si="427"/>
        <v>43524</v>
      </c>
      <c r="E347" s="18" t="str">
        <f>IF(G347=1,'Ark4'!$C$4,IF(G347=2,'Ark4'!$C$5,IF(G347=3,'Ark4'!$C$6,IF(G347=4,'Ark4'!$C$7,""))))</f>
        <v/>
      </c>
      <c r="F347" s="8">
        <f t="shared" si="357"/>
        <v>43524</v>
      </c>
      <c r="G347" s="2" t="str">
        <f>IF(AND($D347&gt;='Ark4'!$D$4,Vandbalance!$D347&lt;='Ark4'!$E$4),1,IF(AND(Vandbalance!$D347&gt;='Ark4'!$D$5,Vandbalance!$D347&lt;='Ark4'!$E$5),2,IF(AND(Vandbalance!$D347&gt;='Ark4'!$D$6,Vandbalance!$D347&lt;='Ark4'!$E$6),3,IF(AND(Vandbalance!$D347&gt;='Ark4'!$D$7,Vandbalance!$D347&lt;='Ark4'!$E$7),4,""))))</f>
        <v/>
      </c>
      <c r="H347" s="2" t="e">
        <f t="shared" si="423"/>
        <v>#VALUE!</v>
      </c>
      <c r="I347" s="2" t="str">
        <f>IF(G347=1,VLOOKUP($D347,'Afgrødemodel 1'!$AA$10:$AB$405,2,FALSE),IF(G347=2,VLOOKUP($D347,'Afgrødemodel 2'!$AA$10:$AB$405,2,FALSE),IF(G347=3,VLOOKUP($D347,'Afgrødemodel 3'!$AA$10:$AB$405,2,FALSE),IF(G347=4,VLOOKUP($D347,'Afgrødemodel 4'!$AA$10:$AB$405,2,FALSE),""))))</f>
        <v/>
      </c>
      <c r="J347" s="2">
        <f>IF(G347=1,VLOOKUP($D347,'Afgrødemodel 1'!$AH$10:$AJ$405,3,FALSE),IF(G347=2,VLOOKUP($D347,'Afgrødemodel 2'!$AH$10:$AJ$405,3,FALSE),IF(G347=3,VLOOKUP($D347,'Afgrødemodel 3'!$AH$10:$AJ$405,3,FALSE),IF(G347=4,VLOOKUP($D347,'Afgrødemodel 4'!$AH$10:$AJ$405,3,FALSE),0))))</f>
        <v>0</v>
      </c>
      <c r="K347" s="2">
        <f>IF(G347=1,VLOOKUP($D347,'Afgrødemodel 1'!$AQ$10:$AR$405,2,FALSE),IF(G347=2,VLOOKUP($D347,'Afgrødemodel 2'!$AQ$10:$AR$405,2,FALSE),IF(G347=3,VLOOKUP($D347,'Afgrødemodel 3'!$AQ$10:$AR$405,2,FALSE),IF(G347=4,VLOOKUP($D347,'Afgrødemodel 4'!$AQ$10:$AR$405,2,FALSE),0))))</f>
        <v>0</v>
      </c>
      <c r="L347">
        <f>IF('Afgrødemodel 1'!$BB$4=0,300,'Afgrødemodel 1'!$BB$4)</f>
        <v>300</v>
      </c>
      <c r="M347" t="str">
        <f>IF(G347=1,MIN('Afgrødemodel 1'!$AW$44,'Afgrødemodel 1'!$AW$48),IF(G347=2,MIN('Afgrødemodel 2'!$AW$44,'Afgrødemodel 2'!$AW$48),IF(G347=3,MIN('Afgrødemodel 3'!$AW$44,'Afgrødemodel 3'!$AW$48),IF(G347=4,MIN('Afgrødemodel 4'!$AW$44,'Afgrødemodel 4'!$AW$48),""))))</f>
        <v/>
      </c>
      <c r="N347" s="13" t="e">
        <f t="shared" si="358"/>
        <v>#N/A</v>
      </c>
      <c r="O347" s="5" t="e">
        <f t="shared" si="359"/>
        <v>#N/A</v>
      </c>
      <c r="P347" s="13" t="e">
        <f t="shared" si="360"/>
        <v>#N/A</v>
      </c>
      <c r="Q347" s="13" t="e">
        <f t="shared" si="361"/>
        <v>#N/A</v>
      </c>
      <c r="R347" s="20"/>
      <c r="S347" s="13" t="e">
        <f t="shared" si="362"/>
        <v>#N/A</v>
      </c>
      <c r="T347" s="13" t="e">
        <f t="shared" si="363"/>
        <v>#N/A</v>
      </c>
      <c r="U347" s="13" t="e">
        <f t="shared" si="364"/>
        <v>#N/A</v>
      </c>
      <c r="V347" s="5" t="e">
        <f t="shared" si="365"/>
        <v>#N/A</v>
      </c>
      <c r="W347" s="5"/>
      <c r="X347" s="10">
        <f t="shared" si="426"/>
        <v>10</v>
      </c>
      <c r="Y347" s="12" t="e">
        <f t="shared" si="366"/>
        <v>#N/A</v>
      </c>
      <c r="Z347" s="8" t="e">
        <f t="shared" si="367"/>
        <v>#N/A</v>
      </c>
      <c r="AA347" s="13" t="e">
        <f t="shared" si="368"/>
        <v>#N/A</v>
      </c>
      <c r="AB347" s="5" t="e">
        <f t="shared" si="369"/>
        <v>#N/A</v>
      </c>
      <c r="AC347" s="5"/>
      <c r="AD347" s="16" t="e">
        <f t="shared" si="370"/>
        <v>#VALUE!</v>
      </c>
      <c r="AE347" s="10" t="e">
        <f t="shared" si="371"/>
        <v>#VALUE!</v>
      </c>
      <c r="AF347" t="e">
        <f t="shared" si="372"/>
        <v>#VALUE!</v>
      </c>
      <c r="AG347" s="13" t="e">
        <f t="shared" si="373"/>
        <v>#VALUE!</v>
      </c>
      <c r="AH347" s="13"/>
      <c r="AI347" s="14">
        <f t="shared" si="374"/>
        <v>10</v>
      </c>
      <c r="AJ347" s="4">
        <f t="shared" si="375"/>
        <v>10</v>
      </c>
      <c r="AK347" s="4">
        <f t="shared" si="376"/>
        <v>10</v>
      </c>
      <c r="AL347" s="15" t="e">
        <f t="shared" si="377"/>
        <v>#N/A</v>
      </c>
      <c r="AM347" s="7" t="e">
        <f t="shared" si="378"/>
        <v>#N/A</v>
      </c>
      <c r="AN347" s="7" t="e">
        <f t="shared" si="379"/>
        <v>#VALUE!</v>
      </c>
      <c r="AO347" s="15" t="e">
        <f t="shared" si="380"/>
        <v>#N/A</v>
      </c>
      <c r="AP347" s="17" t="e">
        <f t="shared" si="381"/>
        <v>#N/A</v>
      </c>
      <c r="AQ347" s="15" t="e">
        <f t="shared" si="382"/>
        <v>#N/A</v>
      </c>
      <c r="AR347" s="15" t="e">
        <f t="shared" si="383"/>
        <v>#N/A</v>
      </c>
      <c r="AS347" s="15"/>
      <c r="AT347" s="12" t="e">
        <f t="shared" si="424"/>
        <v>#VALUE!</v>
      </c>
      <c r="AU347" s="12" t="e">
        <f t="shared" si="384"/>
        <v>#N/A</v>
      </c>
      <c r="AV347" s="12" t="e">
        <f t="shared" si="385"/>
        <v>#N/A</v>
      </c>
      <c r="AW347" s="12" t="e">
        <f t="shared" si="386"/>
        <v>#N/A</v>
      </c>
      <c r="AX347" s="8"/>
      <c r="AY347" s="13" t="e">
        <f>INDEX(Klima!$B$1:$E$520,MATCH(Vandbalance!$F347,Klima!$B$1:$B$520,0),MATCH(Vandbalance!$AY$11,Klima!$B$1:$E$1,0))</f>
        <v>#N/A</v>
      </c>
      <c r="AZ347" s="13" t="e">
        <f t="shared" si="425"/>
        <v>#N/A</v>
      </c>
      <c r="BA347" s="13" t="e">
        <f t="shared" si="387"/>
        <v>#N/A</v>
      </c>
      <c r="BC347" s="16" t="e">
        <f>INDEX(Klima!$B$1:$E$520,MATCH(Vandbalance!$F347,Klima!$B$1:$B$520,0),MATCH($BC$11,Klima!$B$1:$E$1,0))</f>
        <v>#N/A</v>
      </c>
      <c r="BD347" s="16"/>
      <c r="BE347" s="16" t="e">
        <f t="shared" si="388"/>
        <v>#N/A</v>
      </c>
      <c r="BF347" s="16" t="e">
        <f t="shared" si="389"/>
        <v>#VALUE!</v>
      </c>
      <c r="BG347" s="16" t="e">
        <f t="shared" si="390"/>
        <v>#VALUE!</v>
      </c>
      <c r="BH347" s="16" t="e">
        <f t="shared" si="391"/>
        <v>#VALUE!</v>
      </c>
      <c r="BI347" s="2"/>
      <c r="BJ347" s="16" t="e">
        <f t="shared" si="392"/>
        <v>#N/A</v>
      </c>
      <c r="BK347" s="5" t="e">
        <f t="shared" si="393"/>
        <v>#N/A</v>
      </c>
      <c r="BL347" s="5" t="e">
        <f t="shared" si="394"/>
        <v>#N/A</v>
      </c>
      <c r="BM347" s="5" t="e">
        <f t="shared" si="395"/>
        <v>#N/A</v>
      </c>
      <c r="BN347" s="5" t="e">
        <f t="shared" si="396"/>
        <v>#N/A</v>
      </c>
      <c r="BO347" s="5" t="e">
        <f t="shared" si="397"/>
        <v>#N/A</v>
      </c>
      <c r="BP347" s="5" t="e">
        <f t="shared" si="398"/>
        <v>#N/A</v>
      </c>
      <c r="BQ347" s="5"/>
      <c r="BR347" s="16" t="e">
        <f t="shared" si="399"/>
        <v>#VALUE!</v>
      </c>
      <c r="BS347" s="5">
        <f t="shared" si="400"/>
        <v>0</v>
      </c>
      <c r="BT347" s="5"/>
      <c r="BU347" s="13" t="e">
        <f t="shared" si="401"/>
        <v>#VALUE!</v>
      </c>
      <c r="BV347" s="5">
        <f t="shared" si="402"/>
        <v>0</v>
      </c>
      <c r="BW347" s="5"/>
      <c r="BX347" s="13" t="e">
        <f t="shared" si="403"/>
        <v>#VALUE!</v>
      </c>
      <c r="BY347" s="5"/>
      <c r="BZ347" s="16" t="e">
        <f t="shared" si="404"/>
        <v>#VALUE!</v>
      </c>
      <c r="CA347" s="16"/>
      <c r="CB347" s="29">
        <f t="shared" si="405"/>
        <v>0</v>
      </c>
      <c r="CC347" s="28" t="e">
        <f t="shared" si="406"/>
        <v>#N/A</v>
      </c>
      <c r="CD347" s="28"/>
      <c r="CE347" s="16">
        <f t="shared" si="407"/>
        <v>0</v>
      </c>
      <c r="CF347" s="31" t="e">
        <f t="shared" si="408"/>
        <v>#N/A</v>
      </c>
      <c r="CG347" s="20"/>
      <c r="CH347" s="16" t="e">
        <f t="shared" si="409"/>
        <v>#N/A</v>
      </c>
      <c r="CI347" s="2">
        <f t="shared" si="410"/>
        <v>0</v>
      </c>
      <c r="CJ347" s="5"/>
      <c r="CK347" s="13" t="e">
        <f t="shared" si="411"/>
        <v>#N/A</v>
      </c>
      <c r="CL347" s="13"/>
      <c r="CM347" s="13" t="e">
        <f t="shared" si="412"/>
        <v>#N/A</v>
      </c>
      <c r="CN347" s="5" t="e">
        <f t="shared" si="413"/>
        <v>#N/A</v>
      </c>
      <c r="CO347" s="5" t="e">
        <f t="shared" si="414"/>
        <v>#N/A</v>
      </c>
      <c r="CP347" s="5"/>
      <c r="CQ347" s="13" t="e">
        <f t="shared" si="415"/>
        <v>#N/A</v>
      </c>
      <c r="CR347" s="5" t="e">
        <f t="shared" si="416"/>
        <v>#N/A</v>
      </c>
      <c r="CS347" s="5" t="e">
        <f t="shared" si="417"/>
        <v>#N/A</v>
      </c>
      <c r="CT347" s="5"/>
      <c r="CU347" t="e">
        <f>INDEX(Tilladeligt_underskud,MATCH('Afgrødemodel 1'!$AU$2,Konstanter!$A$75:$A$90,0),MATCH('Afgrødemodel 1'!M343,Konstanter!$B$73:$F$73,0))</f>
        <v>#N/A</v>
      </c>
      <c r="CV347" t="e">
        <f>INDEX(Utilladeligt_underskud,MATCH('Afgrødemodel 1'!$AU$2,Konstanter!$I$75:$I$90,0),MATCH('Afgrødemodel 1'!M343,Konstanter!$J$73:$N$73,0))</f>
        <v>#N/A</v>
      </c>
      <c r="CW347" t="e">
        <f t="shared" si="418"/>
        <v>#N/A</v>
      </c>
      <c r="CX347" t="e">
        <f t="shared" si="419"/>
        <v>#N/A</v>
      </c>
      <c r="CY347" s="8" t="e">
        <f t="shared" si="420"/>
        <v>#N/A</v>
      </c>
      <c r="CZ347" s="8" t="e">
        <f t="shared" si="421"/>
        <v>#VALUE!</v>
      </c>
      <c r="DA347" s="8" t="e">
        <f t="shared" si="422"/>
        <v>#VALUE!</v>
      </c>
    </row>
    <row r="348" spans="4:105" x14ac:dyDescent="0.2">
      <c r="D348" s="18">
        <f t="shared" si="427"/>
        <v>43525</v>
      </c>
      <c r="E348" s="18" t="str">
        <f>IF(G348=1,'Ark4'!$C$4,IF(G348=2,'Ark4'!$C$5,IF(G348=3,'Ark4'!$C$6,IF(G348=4,'Ark4'!$C$7,""))))</f>
        <v/>
      </c>
      <c r="F348" s="8">
        <f t="shared" si="357"/>
        <v>43525</v>
      </c>
      <c r="G348" s="2" t="str">
        <f>IF(AND($D348&gt;='Ark4'!$D$4,Vandbalance!$D348&lt;='Ark4'!$E$4),1,IF(AND(Vandbalance!$D348&gt;='Ark4'!$D$5,Vandbalance!$D348&lt;='Ark4'!$E$5),2,IF(AND(Vandbalance!$D348&gt;='Ark4'!$D$6,Vandbalance!$D348&lt;='Ark4'!$E$6),3,IF(AND(Vandbalance!$D348&gt;='Ark4'!$D$7,Vandbalance!$D348&lt;='Ark4'!$E$7),4,""))))</f>
        <v/>
      </c>
      <c r="H348" s="2" t="e">
        <f t="shared" si="423"/>
        <v>#VALUE!</v>
      </c>
      <c r="I348" s="2" t="str">
        <f>IF(G348=1,VLOOKUP($D348,'Afgrødemodel 1'!$AA$10:$AB$405,2,FALSE),IF(G348=2,VLOOKUP($D348,'Afgrødemodel 2'!$AA$10:$AB$405,2,FALSE),IF(G348=3,VLOOKUP($D348,'Afgrødemodel 3'!$AA$10:$AB$405,2,FALSE),IF(G348=4,VLOOKUP($D348,'Afgrødemodel 4'!$AA$10:$AB$405,2,FALSE),""))))</f>
        <v/>
      </c>
      <c r="J348" s="2">
        <f>IF(G348=1,VLOOKUP($D348,'Afgrødemodel 1'!$AH$10:$AJ$405,3,FALSE),IF(G348=2,VLOOKUP($D348,'Afgrødemodel 2'!$AH$10:$AJ$405,3,FALSE),IF(G348=3,VLOOKUP($D348,'Afgrødemodel 3'!$AH$10:$AJ$405,3,FALSE),IF(G348=4,VLOOKUP($D348,'Afgrødemodel 4'!$AH$10:$AJ$405,3,FALSE),0))))</f>
        <v>0</v>
      </c>
      <c r="K348" s="2">
        <f>IF(G348=1,VLOOKUP($D348,'Afgrødemodel 1'!$AQ$10:$AR$405,2,FALSE),IF(G348=2,VLOOKUP($D348,'Afgrødemodel 2'!$AQ$10:$AR$405,2,FALSE),IF(G348=3,VLOOKUP($D348,'Afgrødemodel 3'!$AQ$10:$AR$405,2,FALSE),IF(G348=4,VLOOKUP($D348,'Afgrødemodel 4'!$AQ$10:$AR$405,2,FALSE),0))))</f>
        <v>0</v>
      </c>
      <c r="L348">
        <f>IF('Afgrødemodel 1'!$BB$4=0,300,'Afgrødemodel 1'!$BB$4)</f>
        <v>300</v>
      </c>
      <c r="M348" t="str">
        <f>IF(G348=1,MIN('Afgrødemodel 1'!$AW$44,'Afgrødemodel 1'!$AW$48),IF(G348=2,MIN('Afgrødemodel 2'!$AW$44,'Afgrødemodel 2'!$AW$48),IF(G348=3,MIN('Afgrødemodel 3'!$AW$44,'Afgrødemodel 3'!$AW$48),IF(G348=4,MIN('Afgrødemodel 4'!$AW$44,'Afgrødemodel 4'!$AW$48),""))))</f>
        <v/>
      </c>
      <c r="N348" s="13" t="e">
        <f t="shared" si="358"/>
        <v>#N/A</v>
      </c>
      <c r="O348" s="5" t="e">
        <f t="shared" si="359"/>
        <v>#N/A</v>
      </c>
      <c r="P348" s="13" t="e">
        <f t="shared" si="360"/>
        <v>#N/A</v>
      </c>
      <c r="Q348" s="13" t="e">
        <f t="shared" si="361"/>
        <v>#N/A</v>
      </c>
      <c r="R348" s="20"/>
      <c r="S348" s="13" t="e">
        <f t="shared" si="362"/>
        <v>#N/A</v>
      </c>
      <c r="T348" s="13" t="e">
        <f t="shared" si="363"/>
        <v>#N/A</v>
      </c>
      <c r="U348" s="13" t="e">
        <f t="shared" si="364"/>
        <v>#N/A</v>
      </c>
      <c r="V348" s="5" t="e">
        <f t="shared" si="365"/>
        <v>#N/A</v>
      </c>
      <c r="W348" s="5"/>
      <c r="X348" s="10">
        <f t="shared" si="426"/>
        <v>10</v>
      </c>
      <c r="Y348" s="12" t="e">
        <f t="shared" si="366"/>
        <v>#N/A</v>
      </c>
      <c r="Z348" s="8" t="e">
        <f t="shared" si="367"/>
        <v>#N/A</v>
      </c>
      <c r="AA348" s="13" t="e">
        <f t="shared" si="368"/>
        <v>#N/A</v>
      </c>
      <c r="AB348" s="5" t="e">
        <f t="shared" si="369"/>
        <v>#N/A</v>
      </c>
      <c r="AC348" s="5"/>
      <c r="AD348" s="16" t="e">
        <f t="shared" si="370"/>
        <v>#VALUE!</v>
      </c>
      <c r="AE348" s="10" t="e">
        <f t="shared" si="371"/>
        <v>#VALUE!</v>
      </c>
      <c r="AF348" t="e">
        <f t="shared" si="372"/>
        <v>#VALUE!</v>
      </c>
      <c r="AG348" s="13" t="e">
        <f t="shared" si="373"/>
        <v>#VALUE!</v>
      </c>
      <c r="AH348" s="13"/>
      <c r="AI348" s="14">
        <f t="shared" si="374"/>
        <v>10</v>
      </c>
      <c r="AJ348" s="4">
        <f t="shared" si="375"/>
        <v>10</v>
      </c>
      <c r="AK348" s="4">
        <f t="shared" si="376"/>
        <v>10</v>
      </c>
      <c r="AL348" s="15" t="e">
        <f t="shared" si="377"/>
        <v>#N/A</v>
      </c>
      <c r="AM348" s="7" t="e">
        <f t="shared" si="378"/>
        <v>#N/A</v>
      </c>
      <c r="AN348" s="7" t="e">
        <f t="shared" si="379"/>
        <v>#VALUE!</v>
      </c>
      <c r="AO348" s="15" t="e">
        <f t="shared" si="380"/>
        <v>#N/A</v>
      </c>
      <c r="AP348" s="17" t="e">
        <f t="shared" si="381"/>
        <v>#N/A</v>
      </c>
      <c r="AQ348" s="15" t="e">
        <f t="shared" si="382"/>
        <v>#N/A</v>
      </c>
      <c r="AR348" s="15" t="e">
        <f t="shared" si="383"/>
        <v>#N/A</v>
      </c>
      <c r="AS348" s="15"/>
      <c r="AT348" s="12" t="e">
        <f t="shared" si="424"/>
        <v>#VALUE!</v>
      </c>
      <c r="AU348" s="12" t="e">
        <f t="shared" si="384"/>
        <v>#N/A</v>
      </c>
      <c r="AV348" s="12" t="e">
        <f t="shared" si="385"/>
        <v>#N/A</v>
      </c>
      <c r="AW348" s="12" t="e">
        <f t="shared" si="386"/>
        <v>#N/A</v>
      </c>
      <c r="AX348" s="8"/>
      <c r="AY348" s="13" t="e">
        <f>INDEX(Klima!$B$1:$E$520,MATCH(Vandbalance!$F348,Klima!$B$1:$B$520,0),MATCH(Vandbalance!$AY$11,Klima!$B$1:$E$1,0))</f>
        <v>#N/A</v>
      </c>
      <c r="AZ348" s="13" t="e">
        <f t="shared" si="425"/>
        <v>#N/A</v>
      </c>
      <c r="BA348" s="13" t="e">
        <f t="shared" si="387"/>
        <v>#N/A</v>
      </c>
      <c r="BC348" s="16" t="e">
        <f>INDEX(Klima!$B$1:$E$520,MATCH(Vandbalance!$F348,Klima!$B$1:$B$520,0),MATCH($BC$11,Klima!$B$1:$E$1,0))</f>
        <v>#N/A</v>
      </c>
      <c r="BD348" s="16"/>
      <c r="BE348" s="16" t="e">
        <f t="shared" si="388"/>
        <v>#N/A</v>
      </c>
      <c r="BF348" s="16" t="e">
        <f t="shared" si="389"/>
        <v>#VALUE!</v>
      </c>
      <c r="BG348" s="16" t="e">
        <f t="shared" si="390"/>
        <v>#VALUE!</v>
      </c>
      <c r="BH348" s="16" t="e">
        <f t="shared" si="391"/>
        <v>#VALUE!</v>
      </c>
      <c r="BI348" s="2"/>
      <c r="BJ348" s="16" t="e">
        <f t="shared" si="392"/>
        <v>#N/A</v>
      </c>
      <c r="BK348" s="5" t="e">
        <f t="shared" si="393"/>
        <v>#N/A</v>
      </c>
      <c r="BL348" s="5" t="e">
        <f t="shared" si="394"/>
        <v>#N/A</v>
      </c>
      <c r="BM348" s="5" t="e">
        <f t="shared" si="395"/>
        <v>#N/A</v>
      </c>
      <c r="BN348" s="5" t="e">
        <f t="shared" si="396"/>
        <v>#N/A</v>
      </c>
      <c r="BO348" s="5" t="e">
        <f t="shared" si="397"/>
        <v>#N/A</v>
      </c>
      <c r="BP348" s="5" t="e">
        <f t="shared" si="398"/>
        <v>#N/A</v>
      </c>
      <c r="BQ348" s="5"/>
      <c r="BR348" s="16" t="e">
        <f t="shared" si="399"/>
        <v>#VALUE!</v>
      </c>
      <c r="BS348" s="5">
        <f t="shared" si="400"/>
        <v>0</v>
      </c>
      <c r="BT348" s="5"/>
      <c r="BU348" s="13" t="e">
        <f t="shared" si="401"/>
        <v>#VALUE!</v>
      </c>
      <c r="BV348" s="5">
        <f t="shared" si="402"/>
        <v>0</v>
      </c>
      <c r="BW348" s="5"/>
      <c r="BX348" s="13" t="e">
        <f t="shared" si="403"/>
        <v>#VALUE!</v>
      </c>
      <c r="BY348" s="5"/>
      <c r="BZ348" s="16" t="e">
        <f t="shared" si="404"/>
        <v>#VALUE!</v>
      </c>
      <c r="CA348" s="16"/>
      <c r="CB348" s="29">
        <f t="shared" si="405"/>
        <v>0</v>
      </c>
      <c r="CC348" s="28" t="e">
        <f t="shared" si="406"/>
        <v>#N/A</v>
      </c>
      <c r="CD348" s="28"/>
      <c r="CE348" s="16">
        <f t="shared" si="407"/>
        <v>0</v>
      </c>
      <c r="CF348" s="31" t="e">
        <f t="shared" si="408"/>
        <v>#N/A</v>
      </c>
      <c r="CG348" s="20"/>
      <c r="CH348" s="16" t="e">
        <f t="shared" si="409"/>
        <v>#N/A</v>
      </c>
      <c r="CI348" s="2">
        <f t="shared" si="410"/>
        <v>0</v>
      </c>
      <c r="CJ348" s="5"/>
      <c r="CK348" s="13" t="e">
        <f t="shared" si="411"/>
        <v>#N/A</v>
      </c>
      <c r="CL348" s="13"/>
      <c r="CM348" s="13" t="e">
        <f t="shared" si="412"/>
        <v>#N/A</v>
      </c>
      <c r="CN348" s="5" t="e">
        <f t="shared" si="413"/>
        <v>#N/A</v>
      </c>
      <c r="CO348" s="5" t="e">
        <f t="shared" si="414"/>
        <v>#N/A</v>
      </c>
      <c r="CP348" s="5"/>
      <c r="CQ348" s="13" t="e">
        <f t="shared" si="415"/>
        <v>#N/A</v>
      </c>
      <c r="CR348" s="5" t="e">
        <f t="shared" si="416"/>
        <v>#N/A</v>
      </c>
      <c r="CS348" s="5" t="e">
        <f t="shared" si="417"/>
        <v>#N/A</v>
      </c>
      <c r="CT348" s="5"/>
      <c r="CU348" t="e">
        <f>INDEX(Tilladeligt_underskud,MATCH('Afgrødemodel 1'!$AU$2,Konstanter!$A$75:$A$90,0),MATCH('Afgrødemodel 1'!M344,Konstanter!$B$73:$F$73,0))</f>
        <v>#N/A</v>
      </c>
      <c r="CV348" t="e">
        <f>INDEX(Utilladeligt_underskud,MATCH('Afgrødemodel 1'!$AU$2,Konstanter!$I$75:$I$90,0),MATCH('Afgrødemodel 1'!M344,Konstanter!$J$73:$N$73,0))</f>
        <v>#N/A</v>
      </c>
      <c r="CW348" t="e">
        <f t="shared" si="418"/>
        <v>#N/A</v>
      </c>
      <c r="CX348" t="e">
        <f t="shared" si="419"/>
        <v>#N/A</v>
      </c>
      <c r="CY348" s="8" t="e">
        <f t="shared" si="420"/>
        <v>#N/A</v>
      </c>
      <c r="CZ348" s="8" t="e">
        <f t="shared" si="421"/>
        <v>#VALUE!</v>
      </c>
      <c r="DA348" s="8" t="e">
        <f t="shared" si="422"/>
        <v>#VALUE!</v>
      </c>
    </row>
    <row r="349" spans="4:105" x14ac:dyDescent="0.2">
      <c r="D349" s="18">
        <f t="shared" si="427"/>
        <v>43526</v>
      </c>
      <c r="E349" s="18" t="str">
        <f>IF(G349=1,'Ark4'!$C$4,IF(G349=2,'Ark4'!$C$5,IF(G349=3,'Ark4'!$C$6,IF(G349=4,'Ark4'!$C$7,""))))</f>
        <v/>
      </c>
      <c r="F349" s="8">
        <f t="shared" si="357"/>
        <v>43526</v>
      </c>
      <c r="G349" s="2" t="str">
        <f>IF(AND($D349&gt;='Ark4'!$D$4,Vandbalance!$D349&lt;='Ark4'!$E$4),1,IF(AND(Vandbalance!$D349&gt;='Ark4'!$D$5,Vandbalance!$D349&lt;='Ark4'!$E$5),2,IF(AND(Vandbalance!$D349&gt;='Ark4'!$D$6,Vandbalance!$D349&lt;='Ark4'!$E$6),3,IF(AND(Vandbalance!$D349&gt;='Ark4'!$D$7,Vandbalance!$D349&lt;='Ark4'!$E$7),4,""))))</f>
        <v/>
      </c>
      <c r="H349" s="2" t="e">
        <f t="shared" si="423"/>
        <v>#VALUE!</v>
      </c>
      <c r="I349" s="2" t="str">
        <f>IF(G349=1,VLOOKUP($D349,'Afgrødemodel 1'!$AA$10:$AB$405,2,FALSE),IF(G349=2,VLOOKUP($D349,'Afgrødemodel 2'!$AA$10:$AB$405,2,FALSE),IF(G349=3,VLOOKUP($D349,'Afgrødemodel 3'!$AA$10:$AB$405,2,FALSE),IF(G349=4,VLOOKUP($D349,'Afgrødemodel 4'!$AA$10:$AB$405,2,FALSE),""))))</f>
        <v/>
      </c>
      <c r="J349" s="2">
        <f>IF(G349=1,VLOOKUP($D349,'Afgrødemodel 1'!$AH$10:$AJ$405,3,FALSE),IF(G349=2,VLOOKUP($D349,'Afgrødemodel 2'!$AH$10:$AJ$405,3,FALSE),IF(G349=3,VLOOKUP($D349,'Afgrødemodel 3'!$AH$10:$AJ$405,3,FALSE),IF(G349=4,VLOOKUP($D349,'Afgrødemodel 4'!$AH$10:$AJ$405,3,FALSE),0))))</f>
        <v>0</v>
      </c>
      <c r="K349" s="2">
        <f>IF(G349=1,VLOOKUP($D349,'Afgrødemodel 1'!$AQ$10:$AR$405,2,FALSE),IF(G349=2,VLOOKUP($D349,'Afgrødemodel 2'!$AQ$10:$AR$405,2,FALSE),IF(G349=3,VLOOKUP($D349,'Afgrødemodel 3'!$AQ$10:$AR$405,2,FALSE),IF(G349=4,VLOOKUP($D349,'Afgrødemodel 4'!$AQ$10:$AR$405,2,FALSE),0))))</f>
        <v>0</v>
      </c>
      <c r="L349">
        <f>IF('Afgrødemodel 1'!$BB$4=0,300,'Afgrødemodel 1'!$BB$4)</f>
        <v>300</v>
      </c>
      <c r="M349" t="str">
        <f>IF(G349=1,MIN('Afgrødemodel 1'!$AW$44,'Afgrødemodel 1'!$AW$48),IF(G349=2,MIN('Afgrødemodel 2'!$AW$44,'Afgrødemodel 2'!$AW$48),IF(G349=3,MIN('Afgrødemodel 3'!$AW$44,'Afgrødemodel 3'!$AW$48),IF(G349=4,MIN('Afgrødemodel 4'!$AW$44,'Afgrødemodel 4'!$AW$48),""))))</f>
        <v/>
      </c>
      <c r="N349" s="13" t="e">
        <f t="shared" si="358"/>
        <v>#N/A</v>
      </c>
      <c r="O349" s="5" t="e">
        <f t="shared" si="359"/>
        <v>#N/A</v>
      </c>
      <c r="P349" s="13" t="e">
        <f t="shared" si="360"/>
        <v>#N/A</v>
      </c>
      <c r="Q349" s="13" t="e">
        <f t="shared" si="361"/>
        <v>#N/A</v>
      </c>
      <c r="R349" s="20"/>
      <c r="S349" s="13" t="e">
        <f t="shared" si="362"/>
        <v>#N/A</v>
      </c>
      <c r="T349" s="13" t="e">
        <f t="shared" si="363"/>
        <v>#N/A</v>
      </c>
      <c r="U349" s="13" t="e">
        <f t="shared" si="364"/>
        <v>#N/A</v>
      </c>
      <c r="V349" s="5" t="e">
        <f t="shared" si="365"/>
        <v>#N/A</v>
      </c>
      <c r="W349" s="5"/>
      <c r="X349" s="10">
        <f t="shared" si="426"/>
        <v>10</v>
      </c>
      <c r="Y349" s="12" t="e">
        <f t="shared" si="366"/>
        <v>#N/A</v>
      </c>
      <c r="Z349" s="8" t="e">
        <f t="shared" si="367"/>
        <v>#N/A</v>
      </c>
      <c r="AA349" s="13" t="e">
        <f t="shared" si="368"/>
        <v>#N/A</v>
      </c>
      <c r="AB349" s="5" t="e">
        <f t="shared" si="369"/>
        <v>#N/A</v>
      </c>
      <c r="AC349" s="5"/>
      <c r="AD349" s="16" t="e">
        <f t="shared" si="370"/>
        <v>#VALUE!</v>
      </c>
      <c r="AE349" s="10" t="e">
        <f t="shared" si="371"/>
        <v>#VALUE!</v>
      </c>
      <c r="AF349" t="e">
        <f t="shared" si="372"/>
        <v>#VALUE!</v>
      </c>
      <c r="AG349" s="13" t="e">
        <f t="shared" si="373"/>
        <v>#VALUE!</v>
      </c>
      <c r="AH349" s="13"/>
      <c r="AI349" s="14">
        <f t="shared" si="374"/>
        <v>10</v>
      </c>
      <c r="AJ349" s="4">
        <f t="shared" si="375"/>
        <v>10</v>
      </c>
      <c r="AK349" s="4">
        <f t="shared" si="376"/>
        <v>10</v>
      </c>
      <c r="AL349" s="15" t="e">
        <f t="shared" si="377"/>
        <v>#N/A</v>
      </c>
      <c r="AM349" s="7" t="e">
        <f t="shared" si="378"/>
        <v>#N/A</v>
      </c>
      <c r="AN349" s="7" t="e">
        <f t="shared" si="379"/>
        <v>#VALUE!</v>
      </c>
      <c r="AO349" s="15" t="e">
        <f t="shared" si="380"/>
        <v>#N/A</v>
      </c>
      <c r="AP349" s="17" t="e">
        <f t="shared" si="381"/>
        <v>#N/A</v>
      </c>
      <c r="AQ349" s="15" t="e">
        <f t="shared" si="382"/>
        <v>#N/A</v>
      </c>
      <c r="AR349" s="15" t="e">
        <f t="shared" si="383"/>
        <v>#N/A</v>
      </c>
      <c r="AS349" s="15"/>
      <c r="AT349" s="12" t="e">
        <f t="shared" si="424"/>
        <v>#VALUE!</v>
      </c>
      <c r="AU349" s="12" t="e">
        <f t="shared" si="384"/>
        <v>#N/A</v>
      </c>
      <c r="AV349" s="12" t="e">
        <f t="shared" si="385"/>
        <v>#N/A</v>
      </c>
      <c r="AW349" s="12" t="e">
        <f t="shared" si="386"/>
        <v>#N/A</v>
      </c>
      <c r="AX349" s="8"/>
      <c r="AY349" s="13" t="e">
        <f>INDEX(Klima!$B$1:$E$520,MATCH(Vandbalance!$F349,Klima!$B$1:$B$520,0),MATCH(Vandbalance!$AY$11,Klima!$B$1:$E$1,0))</f>
        <v>#N/A</v>
      </c>
      <c r="AZ349" s="13" t="e">
        <f t="shared" si="425"/>
        <v>#N/A</v>
      </c>
      <c r="BA349" s="13" t="e">
        <f t="shared" si="387"/>
        <v>#N/A</v>
      </c>
      <c r="BC349" s="16" t="e">
        <f>INDEX(Klima!$B$1:$E$520,MATCH(Vandbalance!$F349,Klima!$B$1:$B$520,0),MATCH($BC$11,Klima!$B$1:$E$1,0))</f>
        <v>#N/A</v>
      </c>
      <c r="BD349" s="16"/>
      <c r="BE349" s="16" t="e">
        <f t="shared" si="388"/>
        <v>#N/A</v>
      </c>
      <c r="BF349" s="16" t="e">
        <f t="shared" si="389"/>
        <v>#VALUE!</v>
      </c>
      <c r="BG349" s="16" t="e">
        <f t="shared" si="390"/>
        <v>#VALUE!</v>
      </c>
      <c r="BH349" s="16" t="e">
        <f t="shared" si="391"/>
        <v>#VALUE!</v>
      </c>
      <c r="BI349" s="2"/>
      <c r="BJ349" s="16" t="e">
        <f t="shared" si="392"/>
        <v>#N/A</v>
      </c>
      <c r="BK349" s="5" t="e">
        <f t="shared" si="393"/>
        <v>#N/A</v>
      </c>
      <c r="BL349" s="5" t="e">
        <f t="shared" si="394"/>
        <v>#N/A</v>
      </c>
      <c r="BM349" s="5" t="e">
        <f t="shared" si="395"/>
        <v>#N/A</v>
      </c>
      <c r="BN349" s="5" t="e">
        <f t="shared" si="396"/>
        <v>#N/A</v>
      </c>
      <c r="BO349" s="5" t="e">
        <f t="shared" si="397"/>
        <v>#N/A</v>
      </c>
      <c r="BP349" s="5" t="e">
        <f t="shared" si="398"/>
        <v>#N/A</v>
      </c>
      <c r="BQ349" s="5"/>
      <c r="BR349" s="16" t="e">
        <f t="shared" si="399"/>
        <v>#VALUE!</v>
      </c>
      <c r="BS349" s="5">
        <f t="shared" si="400"/>
        <v>0</v>
      </c>
      <c r="BT349" s="5"/>
      <c r="BU349" s="13" t="e">
        <f t="shared" si="401"/>
        <v>#VALUE!</v>
      </c>
      <c r="BV349" s="5">
        <f t="shared" si="402"/>
        <v>0</v>
      </c>
      <c r="BW349" s="5"/>
      <c r="BX349" s="13" t="e">
        <f t="shared" si="403"/>
        <v>#VALUE!</v>
      </c>
      <c r="BY349" s="5"/>
      <c r="BZ349" s="16" t="e">
        <f t="shared" si="404"/>
        <v>#VALUE!</v>
      </c>
      <c r="CA349" s="16"/>
      <c r="CB349" s="29">
        <f t="shared" si="405"/>
        <v>0</v>
      </c>
      <c r="CC349" s="28" t="e">
        <f t="shared" si="406"/>
        <v>#N/A</v>
      </c>
      <c r="CD349" s="28"/>
      <c r="CE349" s="16">
        <f t="shared" si="407"/>
        <v>0</v>
      </c>
      <c r="CF349" s="31" t="e">
        <f t="shared" si="408"/>
        <v>#N/A</v>
      </c>
      <c r="CG349" s="20"/>
      <c r="CH349" s="16" t="e">
        <f t="shared" si="409"/>
        <v>#N/A</v>
      </c>
      <c r="CI349" s="2">
        <f t="shared" si="410"/>
        <v>0</v>
      </c>
      <c r="CJ349" s="5"/>
      <c r="CK349" s="13" t="e">
        <f t="shared" si="411"/>
        <v>#N/A</v>
      </c>
      <c r="CL349" s="13"/>
      <c r="CM349" s="13" t="e">
        <f t="shared" si="412"/>
        <v>#N/A</v>
      </c>
      <c r="CN349" s="5" t="e">
        <f t="shared" si="413"/>
        <v>#N/A</v>
      </c>
      <c r="CO349" s="5" t="e">
        <f t="shared" si="414"/>
        <v>#N/A</v>
      </c>
      <c r="CP349" s="5"/>
      <c r="CQ349" s="13" t="e">
        <f t="shared" si="415"/>
        <v>#N/A</v>
      </c>
      <c r="CR349" s="5" t="e">
        <f t="shared" si="416"/>
        <v>#N/A</v>
      </c>
      <c r="CS349" s="5" t="e">
        <f t="shared" si="417"/>
        <v>#N/A</v>
      </c>
      <c r="CT349" s="5"/>
      <c r="CU349" t="e">
        <f>INDEX(Tilladeligt_underskud,MATCH('Afgrødemodel 1'!$AU$2,Konstanter!$A$75:$A$90,0),MATCH('Afgrødemodel 1'!M345,Konstanter!$B$73:$F$73,0))</f>
        <v>#N/A</v>
      </c>
      <c r="CV349" t="e">
        <f>INDEX(Utilladeligt_underskud,MATCH('Afgrødemodel 1'!$AU$2,Konstanter!$I$75:$I$90,0),MATCH('Afgrødemodel 1'!M345,Konstanter!$J$73:$N$73,0))</f>
        <v>#N/A</v>
      </c>
      <c r="CW349" t="e">
        <f t="shared" si="418"/>
        <v>#N/A</v>
      </c>
      <c r="CX349" t="e">
        <f t="shared" si="419"/>
        <v>#N/A</v>
      </c>
      <c r="CY349" s="8" t="e">
        <f t="shared" si="420"/>
        <v>#N/A</v>
      </c>
      <c r="CZ349" s="8" t="e">
        <f t="shared" si="421"/>
        <v>#VALUE!</v>
      </c>
      <c r="DA349" s="8" t="e">
        <f t="shared" si="422"/>
        <v>#VALUE!</v>
      </c>
    </row>
    <row r="350" spans="4:105" x14ac:dyDescent="0.2">
      <c r="D350" s="18">
        <f t="shared" si="427"/>
        <v>43527</v>
      </c>
      <c r="E350" s="18" t="str">
        <f>IF(G350=1,'Ark4'!$C$4,IF(G350=2,'Ark4'!$C$5,IF(G350=3,'Ark4'!$C$6,IF(G350=4,'Ark4'!$C$7,""))))</f>
        <v/>
      </c>
      <c r="F350" s="8">
        <f t="shared" si="357"/>
        <v>43527</v>
      </c>
      <c r="G350" s="2" t="str">
        <f>IF(AND($D350&gt;='Ark4'!$D$4,Vandbalance!$D350&lt;='Ark4'!$E$4),1,IF(AND(Vandbalance!$D350&gt;='Ark4'!$D$5,Vandbalance!$D350&lt;='Ark4'!$E$5),2,IF(AND(Vandbalance!$D350&gt;='Ark4'!$D$6,Vandbalance!$D350&lt;='Ark4'!$E$6),3,IF(AND(Vandbalance!$D350&gt;='Ark4'!$D$7,Vandbalance!$D350&lt;='Ark4'!$E$7),4,""))))</f>
        <v/>
      </c>
      <c r="H350" s="2" t="e">
        <f t="shared" si="423"/>
        <v>#VALUE!</v>
      </c>
      <c r="I350" s="2" t="str">
        <f>IF(G350=1,VLOOKUP($D350,'Afgrødemodel 1'!$AA$10:$AB$405,2,FALSE),IF(G350=2,VLOOKUP($D350,'Afgrødemodel 2'!$AA$10:$AB$405,2,FALSE),IF(G350=3,VLOOKUP($D350,'Afgrødemodel 3'!$AA$10:$AB$405,2,FALSE),IF(G350=4,VLOOKUP($D350,'Afgrødemodel 4'!$AA$10:$AB$405,2,FALSE),""))))</f>
        <v/>
      </c>
      <c r="J350" s="2">
        <f>IF(G350=1,VLOOKUP($D350,'Afgrødemodel 1'!$AH$10:$AJ$405,3,FALSE),IF(G350=2,VLOOKUP($D350,'Afgrødemodel 2'!$AH$10:$AJ$405,3,FALSE),IF(G350=3,VLOOKUP($D350,'Afgrødemodel 3'!$AH$10:$AJ$405,3,FALSE),IF(G350=4,VLOOKUP($D350,'Afgrødemodel 4'!$AH$10:$AJ$405,3,FALSE),0))))</f>
        <v>0</v>
      </c>
      <c r="K350" s="2">
        <f>IF(G350=1,VLOOKUP($D350,'Afgrødemodel 1'!$AQ$10:$AR$405,2,FALSE),IF(G350=2,VLOOKUP($D350,'Afgrødemodel 2'!$AQ$10:$AR$405,2,FALSE),IF(G350=3,VLOOKUP($D350,'Afgrødemodel 3'!$AQ$10:$AR$405,2,FALSE),IF(G350=4,VLOOKUP($D350,'Afgrødemodel 4'!$AQ$10:$AR$405,2,FALSE),0))))</f>
        <v>0</v>
      </c>
      <c r="L350">
        <f>IF('Afgrødemodel 1'!$BB$4=0,300,'Afgrødemodel 1'!$BB$4)</f>
        <v>300</v>
      </c>
      <c r="M350" t="str">
        <f>IF(G350=1,MIN('Afgrødemodel 1'!$AW$44,'Afgrødemodel 1'!$AW$48),IF(G350=2,MIN('Afgrødemodel 2'!$AW$44,'Afgrødemodel 2'!$AW$48),IF(G350=3,MIN('Afgrødemodel 3'!$AW$44,'Afgrødemodel 3'!$AW$48),IF(G350=4,MIN('Afgrødemodel 4'!$AW$44,'Afgrødemodel 4'!$AW$48),""))))</f>
        <v/>
      </c>
      <c r="N350" s="13" t="e">
        <f t="shared" si="358"/>
        <v>#N/A</v>
      </c>
      <c r="O350" s="5" t="e">
        <f t="shared" si="359"/>
        <v>#N/A</v>
      </c>
      <c r="P350" s="13" t="e">
        <f t="shared" si="360"/>
        <v>#N/A</v>
      </c>
      <c r="Q350" s="13" t="e">
        <f t="shared" si="361"/>
        <v>#N/A</v>
      </c>
      <c r="R350" s="20"/>
      <c r="S350" s="13" t="e">
        <f t="shared" si="362"/>
        <v>#N/A</v>
      </c>
      <c r="T350" s="13" t="e">
        <f t="shared" si="363"/>
        <v>#N/A</v>
      </c>
      <c r="U350" s="13" t="e">
        <f t="shared" si="364"/>
        <v>#N/A</v>
      </c>
      <c r="V350" s="5" t="e">
        <f t="shared" si="365"/>
        <v>#N/A</v>
      </c>
      <c r="W350" s="5"/>
      <c r="X350" s="10">
        <f t="shared" si="426"/>
        <v>10</v>
      </c>
      <c r="Y350" s="12" t="e">
        <f t="shared" si="366"/>
        <v>#N/A</v>
      </c>
      <c r="Z350" s="8" t="e">
        <f t="shared" si="367"/>
        <v>#N/A</v>
      </c>
      <c r="AA350" s="13" t="e">
        <f t="shared" si="368"/>
        <v>#N/A</v>
      </c>
      <c r="AB350" s="5" t="e">
        <f t="shared" si="369"/>
        <v>#N/A</v>
      </c>
      <c r="AC350" s="5"/>
      <c r="AD350" s="16" t="e">
        <f t="shared" si="370"/>
        <v>#VALUE!</v>
      </c>
      <c r="AE350" s="10" t="e">
        <f t="shared" si="371"/>
        <v>#VALUE!</v>
      </c>
      <c r="AF350" t="e">
        <f t="shared" si="372"/>
        <v>#VALUE!</v>
      </c>
      <c r="AG350" s="13" t="e">
        <f t="shared" si="373"/>
        <v>#VALUE!</v>
      </c>
      <c r="AH350" s="13"/>
      <c r="AI350" s="14">
        <f t="shared" si="374"/>
        <v>10</v>
      </c>
      <c r="AJ350" s="4">
        <f t="shared" si="375"/>
        <v>10</v>
      </c>
      <c r="AK350" s="4">
        <f t="shared" si="376"/>
        <v>10</v>
      </c>
      <c r="AL350" s="15" t="e">
        <f t="shared" si="377"/>
        <v>#N/A</v>
      </c>
      <c r="AM350" s="7" t="e">
        <f t="shared" si="378"/>
        <v>#N/A</v>
      </c>
      <c r="AN350" s="7" t="e">
        <f t="shared" si="379"/>
        <v>#VALUE!</v>
      </c>
      <c r="AO350" s="15" t="e">
        <f t="shared" si="380"/>
        <v>#N/A</v>
      </c>
      <c r="AP350" s="17" t="e">
        <f t="shared" si="381"/>
        <v>#N/A</v>
      </c>
      <c r="AQ350" s="15" t="e">
        <f t="shared" si="382"/>
        <v>#N/A</v>
      </c>
      <c r="AR350" s="15" t="e">
        <f t="shared" si="383"/>
        <v>#N/A</v>
      </c>
      <c r="AS350" s="15"/>
      <c r="AT350" s="12" t="e">
        <f t="shared" si="424"/>
        <v>#VALUE!</v>
      </c>
      <c r="AU350" s="12" t="e">
        <f t="shared" si="384"/>
        <v>#N/A</v>
      </c>
      <c r="AV350" s="12" t="e">
        <f t="shared" si="385"/>
        <v>#N/A</v>
      </c>
      <c r="AW350" s="12" t="e">
        <f t="shared" si="386"/>
        <v>#N/A</v>
      </c>
      <c r="AX350" s="8"/>
      <c r="AY350" s="13" t="e">
        <f>INDEX(Klima!$B$1:$E$520,MATCH(Vandbalance!$F350,Klima!$B$1:$B$520,0),MATCH(Vandbalance!$AY$11,Klima!$B$1:$E$1,0))</f>
        <v>#N/A</v>
      </c>
      <c r="AZ350" s="13" t="e">
        <f t="shared" si="425"/>
        <v>#N/A</v>
      </c>
      <c r="BA350" s="13" t="e">
        <f t="shared" si="387"/>
        <v>#N/A</v>
      </c>
      <c r="BC350" s="16" t="e">
        <f>INDEX(Klima!$B$1:$E$520,MATCH(Vandbalance!$F350,Klima!$B$1:$B$520,0),MATCH($BC$11,Klima!$B$1:$E$1,0))</f>
        <v>#N/A</v>
      </c>
      <c r="BD350" s="16"/>
      <c r="BE350" s="16" t="e">
        <f t="shared" si="388"/>
        <v>#N/A</v>
      </c>
      <c r="BF350" s="16" t="e">
        <f t="shared" si="389"/>
        <v>#VALUE!</v>
      </c>
      <c r="BG350" s="16" t="e">
        <f t="shared" si="390"/>
        <v>#VALUE!</v>
      </c>
      <c r="BH350" s="16" t="e">
        <f t="shared" si="391"/>
        <v>#VALUE!</v>
      </c>
      <c r="BI350" s="2"/>
      <c r="BJ350" s="16" t="e">
        <f t="shared" si="392"/>
        <v>#N/A</v>
      </c>
      <c r="BK350" s="5" t="e">
        <f t="shared" si="393"/>
        <v>#N/A</v>
      </c>
      <c r="BL350" s="5" t="e">
        <f t="shared" si="394"/>
        <v>#N/A</v>
      </c>
      <c r="BM350" s="5" t="e">
        <f t="shared" si="395"/>
        <v>#N/A</v>
      </c>
      <c r="BN350" s="5" t="e">
        <f t="shared" si="396"/>
        <v>#N/A</v>
      </c>
      <c r="BO350" s="5" t="e">
        <f t="shared" si="397"/>
        <v>#N/A</v>
      </c>
      <c r="BP350" s="5" t="e">
        <f t="shared" si="398"/>
        <v>#N/A</v>
      </c>
      <c r="BQ350" s="5"/>
      <c r="BR350" s="16" t="e">
        <f t="shared" si="399"/>
        <v>#VALUE!</v>
      </c>
      <c r="BS350" s="5">
        <f t="shared" si="400"/>
        <v>0</v>
      </c>
      <c r="BT350" s="5"/>
      <c r="BU350" s="13" t="e">
        <f t="shared" si="401"/>
        <v>#VALUE!</v>
      </c>
      <c r="BV350" s="5">
        <f t="shared" si="402"/>
        <v>0</v>
      </c>
      <c r="BW350" s="5"/>
      <c r="BX350" s="13" t="e">
        <f t="shared" si="403"/>
        <v>#VALUE!</v>
      </c>
      <c r="BY350" s="5"/>
      <c r="BZ350" s="16" t="e">
        <f t="shared" si="404"/>
        <v>#VALUE!</v>
      </c>
      <c r="CA350" s="16"/>
      <c r="CB350" s="29">
        <f t="shared" si="405"/>
        <v>0</v>
      </c>
      <c r="CC350" s="28" t="e">
        <f t="shared" si="406"/>
        <v>#N/A</v>
      </c>
      <c r="CD350" s="28"/>
      <c r="CE350" s="16">
        <f t="shared" si="407"/>
        <v>0</v>
      </c>
      <c r="CF350" s="31" t="e">
        <f t="shared" si="408"/>
        <v>#N/A</v>
      </c>
      <c r="CG350" s="20"/>
      <c r="CH350" s="16" t="e">
        <f t="shared" si="409"/>
        <v>#N/A</v>
      </c>
      <c r="CI350" s="2">
        <f t="shared" si="410"/>
        <v>0</v>
      </c>
      <c r="CJ350" s="5"/>
      <c r="CK350" s="13" t="e">
        <f t="shared" si="411"/>
        <v>#N/A</v>
      </c>
      <c r="CL350" s="13"/>
      <c r="CM350" s="13" t="e">
        <f t="shared" si="412"/>
        <v>#N/A</v>
      </c>
      <c r="CN350" s="5" t="e">
        <f t="shared" si="413"/>
        <v>#N/A</v>
      </c>
      <c r="CO350" s="5" t="e">
        <f t="shared" si="414"/>
        <v>#N/A</v>
      </c>
      <c r="CP350" s="5"/>
      <c r="CQ350" s="13" t="e">
        <f t="shared" si="415"/>
        <v>#N/A</v>
      </c>
      <c r="CR350" s="5" t="e">
        <f t="shared" si="416"/>
        <v>#N/A</v>
      </c>
      <c r="CS350" s="5" t="e">
        <f t="shared" si="417"/>
        <v>#N/A</v>
      </c>
      <c r="CT350" s="5"/>
      <c r="CU350" t="e">
        <f>INDEX(Tilladeligt_underskud,MATCH('Afgrødemodel 1'!$AU$2,Konstanter!$A$75:$A$90,0),MATCH('Afgrødemodel 1'!M346,Konstanter!$B$73:$F$73,0))</f>
        <v>#N/A</v>
      </c>
      <c r="CV350" t="e">
        <f>INDEX(Utilladeligt_underskud,MATCH('Afgrødemodel 1'!$AU$2,Konstanter!$I$75:$I$90,0),MATCH('Afgrødemodel 1'!M346,Konstanter!$J$73:$N$73,0))</f>
        <v>#N/A</v>
      </c>
      <c r="CW350" t="e">
        <f t="shared" si="418"/>
        <v>#N/A</v>
      </c>
      <c r="CX350" t="e">
        <f t="shared" si="419"/>
        <v>#N/A</v>
      </c>
      <c r="CY350" s="8" t="e">
        <f t="shared" si="420"/>
        <v>#N/A</v>
      </c>
      <c r="CZ350" s="8" t="e">
        <f t="shared" si="421"/>
        <v>#VALUE!</v>
      </c>
      <c r="DA350" s="8" t="e">
        <f t="shared" si="422"/>
        <v>#VALUE!</v>
      </c>
    </row>
    <row r="351" spans="4:105" x14ac:dyDescent="0.2">
      <c r="D351" s="18">
        <f t="shared" si="427"/>
        <v>43528</v>
      </c>
      <c r="E351" s="18" t="str">
        <f>IF(G351=1,'Ark4'!$C$4,IF(G351=2,'Ark4'!$C$5,IF(G351=3,'Ark4'!$C$6,IF(G351=4,'Ark4'!$C$7,""))))</f>
        <v/>
      </c>
      <c r="F351" s="8">
        <f t="shared" si="357"/>
        <v>43528</v>
      </c>
      <c r="G351" s="2" t="str">
        <f>IF(AND($D351&gt;='Ark4'!$D$4,Vandbalance!$D351&lt;='Ark4'!$E$4),1,IF(AND(Vandbalance!$D351&gt;='Ark4'!$D$5,Vandbalance!$D351&lt;='Ark4'!$E$5),2,IF(AND(Vandbalance!$D351&gt;='Ark4'!$D$6,Vandbalance!$D351&lt;='Ark4'!$E$6),3,IF(AND(Vandbalance!$D351&gt;='Ark4'!$D$7,Vandbalance!$D351&lt;='Ark4'!$E$7),4,""))))</f>
        <v/>
      </c>
      <c r="H351" s="2" t="e">
        <f t="shared" si="423"/>
        <v>#VALUE!</v>
      </c>
      <c r="I351" s="2" t="str">
        <f>IF(G351=1,VLOOKUP($D351,'Afgrødemodel 1'!$AA$10:$AB$405,2,FALSE),IF(G351=2,VLOOKUP($D351,'Afgrødemodel 2'!$AA$10:$AB$405,2,FALSE),IF(G351=3,VLOOKUP($D351,'Afgrødemodel 3'!$AA$10:$AB$405,2,FALSE),IF(G351=4,VLOOKUP($D351,'Afgrødemodel 4'!$AA$10:$AB$405,2,FALSE),""))))</f>
        <v/>
      </c>
      <c r="J351" s="2">
        <f>IF(G351=1,VLOOKUP($D351,'Afgrødemodel 1'!$AH$10:$AJ$405,3,FALSE),IF(G351=2,VLOOKUP($D351,'Afgrødemodel 2'!$AH$10:$AJ$405,3,FALSE),IF(G351=3,VLOOKUP($D351,'Afgrødemodel 3'!$AH$10:$AJ$405,3,FALSE),IF(G351=4,VLOOKUP($D351,'Afgrødemodel 4'!$AH$10:$AJ$405,3,FALSE),0))))</f>
        <v>0</v>
      </c>
      <c r="K351" s="2">
        <f>IF(G351=1,VLOOKUP($D351,'Afgrødemodel 1'!$AQ$10:$AR$405,2,FALSE),IF(G351=2,VLOOKUP($D351,'Afgrødemodel 2'!$AQ$10:$AR$405,2,FALSE),IF(G351=3,VLOOKUP($D351,'Afgrødemodel 3'!$AQ$10:$AR$405,2,FALSE),IF(G351=4,VLOOKUP($D351,'Afgrødemodel 4'!$AQ$10:$AR$405,2,FALSE),0))))</f>
        <v>0</v>
      </c>
      <c r="L351">
        <f>IF('Afgrødemodel 1'!$BB$4=0,300,'Afgrødemodel 1'!$BB$4)</f>
        <v>300</v>
      </c>
      <c r="M351" t="str">
        <f>IF(G351=1,MIN('Afgrødemodel 1'!$AW$44,'Afgrødemodel 1'!$AW$48),IF(G351=2,MIN('Afgrødemodel 2'!$AW$44,'Afgrødemodel 2'!$AW$48),IF(G351=3,MIN('Afgrødemodel 3'!$AW$44,'Afgrødemodel 3'!$AW$48),IF(G351=4,MIN('Afgrødemodel 4'!$AW$44,'Afgrødemodel 4'!$AW$48),""))))</f>
        <v/>
      </c>
      <c r="N351" s="13" t="e">
        <f t="shared" si="358"/>
        <v>#N/A</v>
      </c>
      <c r="O351" s="5" t="e">
        <f t="shared" si="359"/>
        <v>#N/A</v>
      </c>
      <c r="P351" s="13" t="e">
        <f t="shared" si="360"/>
        <v>#N/A</v>
      </c>
      <c r="Q351" s="13" t="e">
        <f t="shared" si="361"/>
        <v>#N/A</v>
      </c>
      <c r="R351" s="20"/>
      <c r="S351" s="13" t="e">
        <f t="shared" si="362"/>
        <v>#N/A</v>
      </c>
      <c r="T351" s="13" t="e">
        <f t="shared" si="363"/>
        <v>#N/A</v>
      </c>
      <c r="U351" s="13" t="e">
        <f t="shared" si="364"/>
        <v>#N/A</v>
      </c>
      <c r="V351" s="5" t="e">
        <f t="shared" si="365"/>
        <v>#N/A</v>
      </c>
      <c r="W351" s="5"/>
      <c r="X351" s="10">
        <f t="shared" si="426"/>
        <v>10</v>
      </c>
      <c r="Y351" s="12" t="e">
        <f t="shared" si="366"/>
        <v>#N/A</v>
      </c>
      <c r="Z351" s="8" t="e">
        <f t="shared" si="367"/>
        <v>#N/A</v>
      </c>
      <c r="AA351" s="13" t="e">
        <f t="shared" si="368"/>
        <v>#N/A</v>
      </c>
      <c r="AB351" s="5" t="e">
        <f t="shared" si="369"/>
        <v>#N/A</v>
      </c>
      <c r="AC351" s="5"/>
      <c r="AD351" s="16" t="e">
        <f t="shared" si="370"/>
        <v>#VALUE!</v>
      </c>
      <c r="AE351" s="10" t="e">
        <f t="shared" si="371"/>
        <v>#VALUE!</v>
      </c>
      <c r="AF351" t="e">
        <f t="shared" si="372"/>
        <v>#VALUE!</v>
      </c>
      <c r="AG351" s="13" t="e">
        <f t="shared" si="373"/>
        <v>#VALUE!</v>
      </c>
      <c r="AH351" s="13"/>
      <c r="AI351" s="14">
        <f t="shared" si="374"/>
        <v>10</v>
      </c>
      <c r="AJ351" s="4">
        <f t="shared" si="375"/>
        <v>10</v>
      </c>
      <c r="AK351" s="4">
        <f t="shared" si="376"/>
        <v>10</v>
      </c>
      <c r="AL351" s="15" t="e">
        <f t="shared" si="377"/>
        <v>#N/A</v>
      </c>
      <c r="AM351" s="7" t="e">
        <f t="shared" si="378"/>
        <v>#N/A</v>
      </c>
      <c r="AN351" s="7" t="e">
        <f t="shared" si="379"/>
        <v>#VALUE!</v>
      </c>
      <c r="AO351" s="15" t="e">
        <f t="shared" si="380"/>
        <v>#N/A</v>
      </c>
      <c r="AP351" s="17" t="e">
        <f t="shared" si="381"/>
        <v>#N/A</v>
      </c>
      <c r="AQ351" s="15" t="e">
        <f t="shared" si="382"/>
        <v>#N/A</v>
      </c>
      <c r="AR351" s="15" t="e">
        <f t="shared" si="383"/>
        <v>#N/A</v>
      </c>
      <c r="AS351" s="15"/>
      <c r="AT351" s="12" t="e">
        <f t="shared" si="424"/>
        <v>#VALUE!</v>
      </c>
      <c r="AU351" s="12" t="e">
        <f t="shared" si="384"/>
        <v>#N/A</v>
      </c>
      <c r="AV351" s="12" t="e">
        <f t="shared" si="385"/>
        <v>#N/A</v>
      </c>
      <c r="AW351" s="12" t="e">
        <f t="shared" si="386"/>
        <v>#N/A</v>
      </c>
      <c r="AX351" s="8"/>
      <c r="AY351" s="13" t="e">
        <f>INDEX(Klima!$B$1:$E$520,MATCH(Vandbalance!$F351,Klima!$B$1:$B$520,0),MATCH(Vandbalance!$AY$11,Klima!$B$1:$E$1,0))</f>
        <v>#N/A</v>
      </c>
      <c r="AZ351" s="13" t="e">
        <f t="shared" si="425"/>
        <v>#N/A</v>
      </c>
      <c r="BA351" s="13" t="e">
        <f t="shared" si="387"/>
        <v>#N/A</v>
      </c>
      <c r="BC351" s="16" t="e">
        <f>INDEX(Klima!$B$1:$E$520,MATCH(Vandbalance!$F351,Klima!$B$1:$B$520,0),MATCH($BC$11,Klima!$B$1:$E$1,0))</f>
        <v>#N/A</v>
      </c>
      <c r="BD351" s="16"/>
      <c r="BE351" s="16" t="e">
        <f t="shared" si="388"/>
        <v>#N/A</v>
      </c>
      <c r="BF351" s="16" t="e">
        <f t="shared" si="389"/>
        <v>#VALUE!</v>
      </c>
      <c r="BG351" s="16" t="e">
        <f t="shared" si="390"/>
        <v>#VALUE!</v>
      </c>
      <c r="BH351" s="16" t="e">
        <f t="shared" si="391"/>
        <v>#VALUE!</v>
      </c>
      <c r="BI351" s="2"/>
      <c r="BJ351" s="16" t="e">
        <f t="shared" si="392"/>
        <v>#N/A</v>
      </c>
      <c r="BK351" s="5" t="e">
        <f t="shared" si="393"/>
        <v>#N/A</v>
      </c>
      <c r="BL351" s="5" t="e">
        <f t="shared" si="394"/>
        <v>#N/A</v>
      </c>
      <c r="BM351" s="5" t="e">
        <f t="shared" si="395"/>
        <v>#N/A</v>
      </c>
      <c r="BN351" s="5" t="e">
        <f t="shared" si="396"/>
        <v>#N/A</v>
      </c>
      <c r="BO351" s="5" t="e">
        <f t="shared" si="397"/>
        <v>#N/A</v>
      </c>
      <c r="BP351" s="5" t="e">
        <f t="shared" si="398"/>
        <v>#N/A</v>
      </c>
      <c r="BQ351" s="5"/>
      <c r="BR351" s="16" t="e">
        <f t="shared" si="399"/>
        <v>#VALUE!</v>
      </c>
      <c r="BS351" s="5">
        <f t="shared" si="400"/>
        <v>0</v>
      </c>
      <c r="BT351" s="5"/>
      <c r="BU351" s="13" t="e">
        <f t="shared" si="401"/>
        <v>#VALUE!</v>
      </c>
      <c r="BV351" s="5">
        <f t="shared" si="402"/>
        <v>0</v>
      </c>
      <c r="BW351" s="5"/>
      <c r="BX351" s="13" t="e">
        <f t="shared" si="403"/>
        <v>#VALUE!</v>
      </c>
      <c r="BY351" s="5"/>
      <c r="BZ351" s="16" t="e">
        <f t="shared" si="404"/>
        <v>#VALUE!</v>
      </c>
      <c r="CA351" s="16"/>
      <c r="CB351" s="29">
        <f t="shared" si="405"/>
        <v>0</v>
      </c>
      <c r="CC351" s="28" t="e">
        <f t="shared" si="406"/>
        <v>#N/A</v>
      </c>
      <c r="CD351" s="28"/>
      <c r="CE351" s="16">
        <f t="shared" si="407"/>
        <v>0</v>
      </c>
      <c r="CF351" s="31" t="e">
        <f t="shared" si="408"/>
        <v>#N/A</v>
      </c>
      <c r="CG351" s="20"/>
      <c r="CH351" s="16" t="e">
        <f t="shared" si="409"/>
        <v>#N/A</v>
      </c>
      <c r="CI351" s="2">
        <f t="shared" si="410"/>
        <v>0</v>
      </c>
      <c r="CJ351" s="5"/>
      <c r="CK351" s="13" t="e">
        <f t="shared" si="411"/>
        <v>#N/A</v>
      </c>
      <c r="CL351" s="13"/>
      <c r="CM351" s="13" t="e">
        <f t="shared" si="412"/>
        <v>#N/A</v>
      </c>
      <c r="CN351" s="5" t="e">
        <f t="shared" si="413"/>
        <v>#N/A</v>
      </c>
      <c r="CO351" s="5" t="e">
        <f t="shared" si="414"/>
        <v>#N/A</v>
      </c>
      <c r="CP351" s="5"/>
      <c r="CQ351" s="13" t="e">
        <f t="shared" si="415"/>
        <v>#N/A</v>
      </c>
      <c r="CR351" s="5" t="e">
        <f t="shared" si="416"/>
        <v>#N/A</v>
      </c>
      <c r="CS351" s="5" t="e">
        <f t="shared" si="417"/>
        <v>#N/A</v>
      </c>
      <c r="CT351" s="5"/>
      <c r="CU351" t="e">
        <f>INDEX(Tilladeligt_underskud,MATCH('Afgrødemodel 1'!$AU$2,Konstanter!$A$75:$A$90,0),MATCH('Afgrødemodel 1'!M347,Konstanter!$B$73:$F$73,0))</f>
        <v>#N/A</v>
      </c>
      <c r="CV351" t="e">
        <f>INDEX(Utilladeligt_underskud,MATCH('Afgrødemodel 1'!$AU$2,Konstanter!$I$75:$I$90,0),MATCH('Afgrødemodel 1'!M347,Konstanter!$J$73:$N$73,0))</f>
        <v>#N/A</v>
      </c>
      <c r="CW351" t="e">
        <f t="shared" si="418"/>
        <v>#N/A</v>
      </c>
      <c r="CX351" t="e">
        <f t="shared" si="419"/>
        <v>#N/A</v>
      </c>
      <c r="CY351" s="8" t="e">
        <f t="shared" si="420"/>
        <v>#N/A</v>
      </c>
      <c r="CZ351" s="8" t="e">
        <f t="shared" si="421"/>
        <v>#VALUE!</v>
      </c>
      <c r="DA351" s="8" t="e">
        <f t="shared" si="422"/>
        <v>#VALUE!</v>
      </c>
    </row>
    <row r="352" spans="4:105" x14ac:dyDescent="0.2">
      <c r="D352" s="18">
        <f t="shared" si="427"/>
        <v>43529</v>
      </c>
      <c r="E352" s="18" t="str">
        <f>IF(G352=1,'Ark4'!$C$4,IF(G352=2,'Ark4'!$C$5,IF(G352=3,'Ark4'!$C$6,IF(G352=4,'Ark4'!$C$7,""))))</f>
        <v/>
      </c>
      <c r="F352" s="8">
        <f t="shared" si="357"/>
        <v>43529</v>
      </c>
      <c r="G352" s="2" t="str">
        <f>IF(AND($D352&gt;='Ark4'!$D$4,Vandbalance!$D352&lt;='Ark4'!$E$4),1,IF(AND(Vandbalance!$D352&gt;='Ark4'!$D$5,Vandbalance!$D352&lt;='Ark4'!$E$5),2,IF(AND(Vandbalance!$D352&gt;='Ark4'!$D$6,Vandbalance!$D352&lt;='Ark4'!$E$6),3,IF(AND(Vandbalance!$D352&gt;='Ark4'!$D$7,Vandbalance!$D352&lt;='Ark4'!$E$7),4,""))))</f>
        <v/>
      </c>
      <c r="H352" s="2" t="e">
        <f t="shared" si="423"/>
        <v>#VALUE!</v>
      </c>
      <c r="I352" s="2" t="str">
        <f>IF(G352=1,VLOOKUP($D352,'Afgrødemodel 1'!$AA$10:$AB$405,2,FALSE),IF(G352=2,VLOOKUP($D352,'Afgrødemodel 2'!$AA$10:$AB$405,2,FALSE),IF(G352=3,VLOOKUP($D352,'Afgrødemodel 3'!$AA$10:$AB$405,2,FALSE),IF(G352=4,VLOOKUP($D352,'Afgrødemodel 4'!$AA$10:$AB$405,2,FALSE),""))))</f>
        <v/>
      </c>
      <c r="J352" s="2">
        <f>IF(G352=1,VLOOKUP($D352,'Afgrødemodel 1'!$AH$10:$AJ$405,3,FALSE),IF(G352=2,VLOOKUP($D352,'Afgrødemodel 2'!$AH$10:$AJ$405,3,FALSE),IF(G352=3,VLOOKUP($D352,'Afgrødemodel 3'!$AH$10:$AJ$405,3,FALSE),IF(G352=4,VLOOKUP($D352,'Afgrødemodel 4'!$AH$10:$AJ$405,3,FALSE),0))))</f>
        <v>0</v>
      </c>
      <c r="K352" s="2">
        <f>IF(G352=1,VLOOKUP($D352,'Afgrødemodel 1'!$AQ$10:$AR$405,2,FALSE),IF(G352=2,VLOOKUP($D352,'Afgrødemodel 2'!$AQ$10:$AR$405,2,FALSE),IF(G352=3,VLOOKUP($D352,'Afgrødemodel 3'!$AQ$10:$AR$405,2,FALSE),IF(G352=4,VLOOKUP($D352,'Afgrødemodel 4'!$AQ$10:$AR$405,2,FALSE),0))))</f>
        <v>0</v>
      </c>
      <c r="L352">
        <f>IF('Afgrødemodel 1'!$BB$4=0,300,'Afgrødemodel 1'!$BB$4)</f>
        <v>300</v>
      </c>
      <c r="M352" t="str">
        <f>IF(G352=1,MIN('Afgrødemodel 1'!$AW$44,'Afgrødemodel 1'!$AW$48),IF(G352=2,MIN('Afgrødemodel 2'!$AW$44,'Afgrødemodel 2'!$AW$48),IF(G352=3,MIN('Afgrødemodel 3'!$AW$44,'Afgrødemodel 3'!$AW$48),IF(G352=4,MIN('Afgrødemodel 4'!$AW$44,'Afgrødemodel 4'!$AW$48),""))))</f>
        <v/>
      </c>
      <c r="N352" s="13" t="e">
        <f t="shared" si="358"/>
        <v>#N/A</v>
      </c>
      <c r="O352" s="5" t="e">
        <f t="shared" si="359"/>
        <v>#N/A</v>
      </c>
      <c r="P352" s="13" t="e">
        <f t="shared" si="360"/>
        <v>#N/A</v>
      </c>
      <c r="Q352" s="13" t="e">
        <f t="shared" si="361"/>
        <v>#N/A</v>
      </c>
      <c r="R352" s="20"/>
      <c r="S352" s="13" t="e">
        <f t="shared" si="362"/>
        <v>#N/A</v>
      </c>
      <c r="T352" s="13" t="e">
        <f t="shared" si="363"/>
        <v>#N/A</v>
      </c>
      <c r="U352" s="13" t="e">
        <f t="shared" si="364"/>
        <v>#N/A</v>
      </c>
      <c r="V352" s="5" t="e">
        <f t="shared" si="365"/>
        <v>#N/A</v>
      </c>
      <c r="W352" s="5"/>
      <c r="X352" s="10">
        <f t="shared" si="426"/>
        <v>10</v>
      </c>
      <c r="Y352" s="12" t="e">
        <f t="shared" si="366"/>
        <v>#N/A</v>
      </c>
      <c r="Z352" s="8" t="e">
        <f t="shared" si="367"/>
        <v>#N/A</v>
      </c>
      <c r="AA352" s="13" t="e">
        <f t="shared" si="368"/>
        <v>#N/A</v>
      </c>
      <c r="AB352" s="5" t="e">
        <f t="shared" si="369"/>
        <v>#N/A</v>
      </c>
      <c r="AC352" s="5"/>
      <c r="AD352" s="16" t="e">
        <f t="shared" si="370"/>
        <v>#VALUE!</v>
      </c>
      <c r="AE352" s="10" t="e">
        <f t="shared" si="371"/>
        <v>#VALUE!</v>
      </c>
      <c r="AF352" t="e">
        <f t="shared" si="372"/>
        <v>#VALUE!</v>
      </c>
      <c r="AG352" s="13" t="e">
        <f t="shared" si="373"/>
        <v>#VALUE!</v>
      </c>
      <c r="AH352" s="13"/>
      <c r="AI352" s="14">
        <f t="shared" si="374"/>
        <v>10</v>
      </c>
      <c r="AJ352" s="4">
        <f t="shared" si="375"/>
        <v>10</v>
      </c>
      <c r="AK352" s="4">
        <f t="shared" si="376"/>
        <v>10</v>
      </c>
      <c r="AL352" s="15" t="e">
        <f t="shared" si="377"/>
        <v>#N/A</v>
      </c>
      <c r="AM352" s="7" t="e">
        <f t="shared" si="378"/>
        <v>#N/A</v>
      </c>
      <c r="AN352" s="7" t="e">
        <f t="shared" si="379"/>
        <v>#VALUE!</v>
      </c>
      <c r="AO352" s="15" t="e">
        <f t="shared" si="380"/>
        <v>#N/A</v>
      </c>
      <c r="AP352" s="17" t="e">
        <f t="shared" si="381"/>
        <v>#N/A</v>
      </c>
      <c r="AQ352" s="15" t="e">
        <f t="shared" si="382"/>
        <v>#N/A</v>
      </c>
      <c r="AR352" s="15" t="e">
        <f t="shared" si="383"/>
        <v>#N/A</v>
      </c>
      <c r="AS352" s="15"/>
      <c r="AT352" s="12" t="e">
        <f t="shared" si="424"/>
        <v>#VALUE!</v>
      </c>
      <c r="AU352" s="12" t="e">
        <f t="shared" si="384"/>
        <v>#N/A</v>
      </c>
      <c r="AV352" s="12" t="e">
        <f t="shared" si="385"/>
        <v>#N/A</v>
      </c>
      <c r="AW352" s="12" t="e">
        <f t="shared" si="386"/>
        <v>#N/A</v>
      </c>
      <c r="AX352" s="8"/>
      <c r="AY352" s="13" t="e">
        <f>INDEX(Klima!$B$1:$E$520,MATCH(Vandbalance!$F352,Klima!$B$1:$B$520,0),MATCH(Vandbalance!$AY$11,Klima!$B$1:$E$1,0))</f>
        <v>#N/A</v>
      </c>
      <c r="AZ352" s="13" t="e">
        <f t="shared" si="425"/>
        <v>#N/A</v>
      </c>
      <c r="BA352" s="13" t="e">
        <f t="shared" si="387"/>
        <v>#N/A</v>
      </c>
      <c r="BC352" s="16" t="e">
        <f>INDEX(Klima!$B$1:$E$520,MATCH(Vandbalance!$F352,Klima!$B$1:$B$520,0),MATCH($BC$11,Klima!$B$1:$E$1,0))</f>
        <v>#N/A</v>
      </c>
      <c r="BD352" s="16"/>
      <c r="BE352" s="16" t="e">
        <f t="shared" si="388"/>
        <v>#N/A</v>
      </c>
      <c r="BF352" s="16" t="e">
        <f t="shared" si="389"/>
        <v>#VALUE!</v>
      </c>
      <c r="BG352" s="16" t="e">
        <f t="shared" si="390"/>
        <v>#VALUE!</v>
      </c>
      <c r="BH352" s="16" t="e">
        <f t="shared" si="391"/>
        <v>#VALUE!</v>
      </c>
      <c r="BI352" s="2"/>
      <c r="BJ352" s="16" t="e">
        <f t="shared" si="392"/>
        <v>#N/A</v>
      </c>
      <c r="BK352" s="5" t="e">
        <f t="shared" si="393"/>
        <v>#N/A</v>
      </c>
      <c r="BL352" s="5" t="e">
        <f t="shared" si="394"/>
        <v>#N/A</v>
      </c>
      <c r="BM352" s="5" t="e">
        <f t="shared" si="395"/>
        <v>#N/A</v>
      </c>
      <c r="BN352" s="5" t="e">
        <f t="shared" si="396"/>
        <v>#N/A</v>
      </c>
      <c r="BO352" s="5" t="e">
        <f t="shared" si="397"/>
        <v>#N/A</v>
      </c>
      <c r="BP352" s="5" t="e">
        <f t="shared" si="398"/>
        <v>#N/A</v>
      </c>
      <c r="BQ352" s="5"/>
      <c r="BR352" s="16" t="e">
        <f t="shared" si="399"/>
        <v>#VALUE!</v>
      </c>
      <c r="BS352" s="5">
        <f t="shared" si="400"/>
        <v>0</v>
      </c>
      <c r="BT352" s="5"/>
      <c r="BU352" s="13" t="e">
        <f t="shared" si="401"/>
        <v>#VALUE!</v>
      </c>
      <c r="BV352" s="5">
        <f t="shared" si="402"/>
        <v>0</v>
      </c>
      <c r="BW352" s="5"/>
      <c r="BX352" s="13" t="e">
        <f t="shared" si="403"/>
        <v>#VALUE!</v>
      </c>
      <c r="BY352" s="5"/>
      <c r="BZ352" s="16" t="e">
        <f t="shared" si="404"/>
        <v>#VALUE!</v>
      </c>
      <c r="CA352" s="16"/>
      <c r="CB352" s="29">
        <f t="shared" si="405"/>
        <v>0</v>
      </c>
      <c r="CC352" s="28" t="e">
        <f t="shared" si="406"/>
        <v>#N/A</v>
      </c>
      <c r="CD352" s="28"/>
      <c r="CE352" s="16">
        <f t="shared" si="407"/>
        <v>0</v>
      </c>
      <c r="CF352" s="31" t="e">
        <f t="shared" si="408"/>
        <v>#N/A</v>
      </c>
      <c r="CG352" s="20"/>
      <c r="CH352" s="16" t="e">
        <f t="shared" si="409"/>
        <v>#N/A</v>
      </c>
      <c r="CI352" s="2">
        <f t="shared" si="410"/>
        <v>0</v>
      </c>
      <c r="CJ352" s="5"/>
      <c r="CK352" s="13" t="e">
        <f t="shared" si="411"/>
        <v>#N/A</v>
      </c>
      <c r="CL352" s="13"/>
      <c r="CM352" s="13" t="e">
        <f t="shared" si="412"/>
        <v>#N/A</v>
      </c>
      <c r="CN352" s="5" t="e">
        <f t="shared" si="413"/>
        <v>#N/A</v>
      </c>
      <c r="CO352" s="5" t="e">
        <f t="shared" si="414"/>
        <v>#N/A</v>
      </c>
      <c r="CP352" s="5"/>
      <c r="CQ352" s="13" t="e">
        <f t="shared" si="415"/>
        <v>#N/A</v>
      </c>
      <c r="CR352" s="5" t="e">
        <f t="shared" si="416"/>
        <v>#N/A</v>
      </c>
      <c r="CS352" s="5" t="e">
        <f t="shared" si="417"/>
        <v>#N/A</v>
      </c>
      <c r="CT352" s="5"/>
      <c r="CU352" t="e">
        <f>INDEX(Tilladeligt_underskud,MATCH('Afgrødemodel 1'!$AU$2,Konstanter!$A$75:$A$90,0),MATCH('Afgrødemodel 1'!M348,Konstanter!$B$73:$F$73,0))</f>
        <v>#N/A</v>
      </c>
      <c r="CV352" t="e">
        <f>INDEX(Utilladeligt_underskud,MATCH('Afgrødemodel 1'!$AU$2,Konstanter!$I$75:$I$90,0),MATCH('Afgrødemodel 1'!M348,Konstanter!$J$73:$N$73,0))</f>
        <v>#N/A</v>
      </c>
      <c r="CW352" t="e">
        <f t="shared" si="418"/>
        <v>#N/A</v>
      </c>
      <c r="CX352" t="e">
        <f t="shared" si="419"/>
        <v>#N/A</v>
      </c>
      <c r="CY352" s="8" t="e">
        <f t="shared" si="420"/>
        <v>#N/A</v>
      </c>
      <c r="CZ352" s="8" t="e">
        <f t="shared" si="421"/>
        <v>#VALUE!</v>
      </c>
      <c r="DA352" s="8" t="e">
        <f t="shared" si="422"/>
        <v>#VALUE!</v>
      </c>
    </row>
    <row r="353" spans="4:105" x14ac:dyDescent="0.2">
      <c r="D353" s="18">
        <f t="shared" si="427"/>
        <v>43530</v>
      </c>
      <c r="E353" s="18" t="str">
        <f>IF(G353=1,'Ark4'!$C$4,IF(G353=2,'Ark4'!$C$5,IF(G353=3,'Ark4'!$C$6,IF(G353=4,'Ark4'!$C$7,""))))</f>
        <v/>
      </c>
      <c r="F353" s="8">
        <f t="shared" si="357"/>
        <v>43530</v>
      </c>
      <c r="G353" s="2" t="str">
        <f>IF(AND($D353&gt;='Ark4'!$D$4,Vandbalance!$D353&lt;='Ark4'!$E$4),1,IF(AND(Vandbalance!$D353&gt;='Ark4'!$D$5,Vandbalance!$D353&lt;='Ark4'!$E$5),2,IF(AND(Vandbalance!$D353&gt;='Ark4'!$D$6,Vandbalance!$D353&lt;='Ark4'!$E$6),3,IF(AND(Vandbalance!$D353&gt;='Ark4'!$D$7,Vandbalance!$D353&lt;='Ark4'!$E$7),4,""))))</f>
        <v/>
      </c>
      <c r="H353" s="2" t="e">
        <f t="shared" si="423"/>
        <v>#VALUE!</v>
      </c>
      <c r="I353" s="2" t="str">
        <f>IF(G353=1,VLOOKUP($D353,'Afgrødemodel 1'!$AA$10:$AB$405,2,FALSE),IF(G353=2,VLOOKUP($D353,'Afgrødemodel 2'!$AA$10:$AB$405,2,FALSE),IF(G353=3,VLOOKUP($D353,'Afgrødemodel 3'!$AA$10:$AB$405,2,FALSE),IF(G353=4,VLOOKUP($D353,'Afgrødemodel 4'!$AA$10:$AB$405,2,FALSE),""))))</f>
        <v/>
      </c>
      <c r="J353" s="2">
        <f>IF(G353=1,VLOOKUP($D353,'Afgrødemodel 1'!$AH$10:$AJ$405,3,FALSE),IF(G353=2,VLOOKUP($D353,'Afgrødemodel 2'!$AH$10:$AJ$405,3,FALSE),IF(G353=3,VLOOKUP($D353,'Afgrødemodel 3'!$AH$10:$AJ$405,3,FALSE),IF(G353=4,VLOOKUP($D353,'Afgrødemodel 4'!$AH$10:$AJ$405,3,FALSE),0))))</f>
        <v>0</v>
      </c>
      <c r="K353" s="2">
        <f>IF(G353=1,VLOOKUP($D353,'Afgrødemodel 1'!$AQ$10:$AR$405,2,FALSE),IF(G353=2,VLOOKUP($D353,'Afgrødemodel 2'!$AQ$10:$AR$405,2,FALSE),IF(G353=3,VLOOKUP($D353,'Afgrødemodel 3'!$AQ$10:$AR$405,2,FALSE),IF(G353=4,VLOOKUP($D353,'Afgrødemodel 4'!$AQ$10:$AR$405,2,FALSE),0))))</f>
        <v>0</v>
      </c>
      <c r="L353">
        <f>IF('Afgrødemodel 1'!$BB$4=0,300,'Afgrødemodel 1'!$BB$4)</f>
        <v>300</v>
      </c>
      <c r="M353" t="str">
        <f>IF(G353=1,MIN('Afgrødemodel 1'!$AW$44,'Afgrødemodel 1'!$AW$48),IF(G353=2,MIN('Afgrødemodel 2'!$AW$44,'Afgrødemodel 2'!$AW$48),IF(G353=3,MIN('Afgrødemodel 3'!$AW$44,'Afgrødemodel 3'!$AW$48),IF(G353=4,MIN('Afgrødemodel 4'!$AW$44,'Afgrødemodel 4'!$AW$48),""))))</f>
        <v/>
      </c>
      <c r="N353" s="13" t="e">
        <f t="shared" si="358"/>
        <v>#N/A</v>
      </c>
      <c r="O353" s="5" t="e">
        <f t="shared" si="359"/>
        <v>#N/A</v>
      </c>
      <c r="P353" s="13" t="e">
        <f t="shared" si="360"/>
        <v>#N/A</v>
      </c>
      <c r="Q353" s="13" t="e">
        <f t="shared" si="361"/>
        <v>#N/A</v>
      </c>
      <c r="R353" s="20"/>
      <c r="S353" s="13" t="e">
        <f t="shared" si="362"/>
        <v>#N/A</v>
      </c>
      <c r="T353" s="13" t="e">
        <f t="shared" si="363"/>
        <v>#N/A</v>
      </c>
      <c r="U353" s="13" t="e">
        <f t="shared" si="364"/>
        <v>#N/A</v>
      </c>
      <c r="V353" s="5" t="e">
        <f t="shared" si="365"/>
        <v>#N/A</v>
      </c>
      <c r="W353" s="5"/>
      <c r="X353" s="10">
        <f t="shared" si="426"/>
        <v>10</v>
      </c>
      <c r="Y353" s="12" t="e">
        <f t="shared" si="366"/>
        <v>#N/A</v>
      </c>
      <c r="Z353" s="8" t="e">
        <f t="shared" si="367"/>
        <v>#N/A</v>
      </c>
      <c r="AA353" s="13" t="e">
        <f t="shared" si="368"/>
        <v>#N/A</v>
      </c>
      <c r="AB353" s="5" t="e">
        <f t="shared" si="369"/>
        <v>#N/A</v>
      </c>
      <c r="AC353" s="5"/>
      <c r="AD353" s="16" t="e">
        <f t="shared" si="370"/>
        <v>#VALUE!</v>
      </c>
      <c r="AE353" s="10" t="e">
        <f t="shared" si="371"/>
        <v>#VALUE!</v>
      </c>
      <c r="AF353" t="e">
        <f t="shared" si="372"/>
        <v>#VALUE!</v>
      </c>
      <c r="AG353" s="13" t="e">
        <f t="shared" si="373"/>
        <v>#VALUE!</v>
      </c>
      <c r="AH353" s="13"/>
      <c r="AI353" s="14">
        <f t="shared" si="374"/>
        <v>10</v>
      </c>
      <c r="AJ353" s="4">
        <f t="shared" si="375"/>
        <v>10</v>
      </c>
      <c r="AK353" s="4">
        <f t="shared" si="376"/>
        <v>10</v>
      </c>
      <c r="AL353" s="15" t="e">
        <f t="shared" si="377"/>
        <v>#N/A</v>
      </c>
      <c r="AM353" s="7" t="e">
        <f t="shared" si="378"/>
        <v>#N/A</v>
      </c>
      <c r="AN353" s="7" t="e">
        <f t="shared" si="379"/>
        <v>#VALUE!</v>
      </c>
      <c r="AO353" s="15" t="e">
        <f t="shared" si="380"/>
        <v>#N/A</v>
      </c>
      <c r="AP353" s="17" t="e">
        <f t="shared" si="381"/>
        <v>#N/A</v>
      </c>
      <c r="AQ353" s="15" t="e">
        <f t="shared" si="382"/>
        <v>#N/A</v>
      </c>
      <c r="AR353" s="15" t="e">
        <f t="shared" si="383"/>
        <v>#N/A</v>
      </c>
      <c r="AS353" s="15"/>
      <c r="AT353" s="12" t="e">
        <f t="shared" si="424"/>
        <v>#VALUE!</v>
      </c>
      <c r="AU353" s="12" t="e">
        <f t="shared" si="384"/>
        <v>#N/A</v>
      </c>
      <c r="AV353" s="12" t="e">
        <f t="shared" si="385"/>
        <v>#N/A</v>
      </c>
      <c r="AW353" s="12" t="e">
        <f t="shared" si="386"/>
        <v>#N/A</v>
      </c>
      <c r="AX353" s="8"/>
      <c r="AY353" s="13" t="e">
        <f>INDEX(Klima!$B$1:$E$520,MATCH(Vandbalance!$F353,Klima!$B$1:$B$520,0),MATCH(Vandbalance!$AY$11,Klima!$B$1:$E$1,0))</f>
        <v>#N/A</v>
      </c>
      <c r="AZ353" s="13" t="e">
        <f t="shared" si="425"/>
        <v>#N/A</v>
      </c>
      <c r="BA353" s="13" t="e">
        <f t="shared" si="387"/>
        <v>#N/A</v>
      </c>
      <c r="BC353" s="16" t="e">
        <f>INDEX(Klima!$B$1:$E$520,MATCH(Vandbalance!$F353,Klima!$B$1:$B$520,0),MATCH($BC$11,Klima!$B$1:$E$1,0))</f>
        <v>#N/A</v>
      </c>
      <c r="BD353" s="16"/>
      <c r="BE353" s="16" t="e">
        <f t="shared" si="388"/>
        <v>#N/A</v>
      </c>
      <c r="BF353" s="16" t="e">
        <f t="shared" si="389"/>
        <v>#VALUE!</v>
      </c>
      <c r="BG353" s="16" t="e">
        <f t="shared" si="390"/>
        <v>#VALUE!</v>
      </c>
      <c r="BH353" s="16" t="e">
        <f t="shared" si="391"/>
        <v>#VALUE!</v>
      </c>
      <c r="BI353" s="2"/>
      <c r="BJ353" s="16" t="e">
        <f t="shared" si="392"/>
        <v>#N/A</v>
      </c>
      <c r="BK353" s="5" t="e">
        <f t="shared" si="393"/>
        <v>#N/A</v>
      </c>
      <c r="BL353" s="5" t="e">
        <f t="shared" si="394"/>
        <v>#N/A</v>
      </c>
      <c r="BM353" s="5" t="e">
        <f t="shared" si="395"/>
        <v>#N/A</v>
      </c>
      <c r="BN353" s="5" t="e">
        <f t="shared" si="396"/>
        <v>#N/A</v>
      </c>
      <c r="BO353" s="5" t="e">
        <f t="shared" si="397"/>
        <v>#N/A</v>
      </c>
      <c r="BP353" s="5" t="e">
        <f t="shared" si="398"/>
        <v>#N/A</v>
      </c>
      <c r="BQ353" s="5"/>
      <c r="BR353" s="16" t="e">
        <f t="shared" si="399"/>
        <v>#VALUE!</v>
      </c>
      <c r="BS353" s="5">
        <f t="shared" si="400"/>
        <v>0</v>
      </c>
      <c r="BT353" s="5"/>
      <c r="BU353" s="13" t="e">
        <f t="shared" si="401"/>
        <v>#VALUE!</v>
      </c>
      <c r="BV353" s="5">
        <f t="shared" si="402"/>
        <v>0</v>
      </c>
      <c r="BW353" s="5"/>
      <c r="BX353" s="13" t="e">
        <f t="shared" si="403"/>
        <v>#VALUE!</v>
      </c>
      <c r="BY353" s="5"/>
      <c r="BZ353" s="16" t="e">
        <f t="shared" si="404"/>
        <v>#VALUE!</v>
      </c>
      <c r="CA353" s="16"/>
      <c r="CB353" s="29">
        <f t="shared" si="405"/>
        <v>0</v>
      </c>
      <c r="CC353" s="28" t="e">
        <f t="shared" si="406"/>
        <v>#N/A</v>
      </c>
      <c r="CD353" s="28"/>
      <c r="CE353" s="16">
        <f t="shared" si="407"/>
        <v>0</v>
      </c>
      <c r="CF353" s="31" t="e">
        <f t="shared" si="408"/>
        <v>#N/A</v>
      </c>
      <c r="CG353" s="20"/>
      <c r="CH353" s="16" t="e">
        <f t="shared" si="409"/>
        <v>#N/A</v>
      </c>
      <c r="CI353" s="2">
        <f t="shared" si="410"/>
        <v>0</v>
      </c>
      <c r="CJ353" s="5"/>
      <c r="CK353" s="13" t="e">
        <f t="shared" si="411"/>
        <v>#N/A</v>
      </c>
      <c r="CL353" s="13"/>
      <c r="CM353" s="13" t="e">
        <f t="shared" si="412"/>
        <v>#N/A</v>
      </c>
      <c r="CN353" s="5" t="e">
        <f t="shared" si="413"/>
        <v>#N/A</v>
      </c>
      <c r="CO353" s="5" t="e">
        <f t="shared" si="414"/>
        <v>#N/A</v>
      </c>
      <c r="CP353" s="5"/>
      <c r="CQ353" s="13" t="e">
        <f t="shared" si="415"/>
        <v>#N/A</v>
      </c>
      <c r="CR353" s="5" t="e">
        <f t="shared" si="416"/>
        <v>#N/A</v>
      </c>
      <c r="CS353" s="5" t="e">
        <f t="shared" si="417"/>
        <v>#N/A</v>
      </c>
      <c r="CT353" s="5"/>
      <c r="CU353" t="e">
        <f>INDEX(Tilladeligt_underskud,MATCH('Afgrødemodel 1'!$AU$2,Konstanter!$A$75:$A$90,0),MATCH('Afgrødemodel 1'!M349,Konstanter!$B$73:$F$73,0))</f>
        <v>#N/A</v>
      </c>
      <c r="CV353" t="e">
        <f>INDEX(Utilladeligt_underskud,MATCH('Afgrødemodel 1'!$AU$2,Konstanter!$I$75:$I$90,0),MATCH('Afgrødemodel 1'!M349,Konstanter!$J$73:$N$73,0))</f>
        <v>#N/A</v>
      </c>
      <c r="CW353" t="e">
        <f t="shared" si="418"/>
        <v>#N/A</v>
      </c>
      <c r="CX353" t="e">
        <f t="shared" si="419"/>
        <v>#N/A</v>
      </c>
      <c r="CY353" s="8" t="e">
        <f t="shared" si="420"/>
        <v>#N/A</v>
      </c>
      <c r="CZ353" s="8" t="e">
        <f t="shared" si="421"/>
        <v>#VALUE!</v>
      </c>
      <c r="DA353" s="8" t="e">
        <f t="shared" si="422"/>
        <v>#VALUE!</v>
      </c>
    </row>
    <row r="354" spans="4:105" x14ac:dyDescent="0.2">
      <c r="D354" s="18">
        <f t="shared" si="427"/>
        <v>43531</v>
      </c>
      <c r="E354" s="18" t="str">
        <f>IF(G354=1,'Ark4'!$C$4,IF(G354=2,'Ark4'!$C$5,IF(G354=3,'Ark4'!$C$6,IF(G354=4,'Ark4'!$C$7,""))))</f>
        <v/>
      </c>
      <c r="F354" s="8">
        <f t="shared" si="357"/>
        <v>43531</v>
      </c>
      <c r="G354" s="2" t="str">
        <f>IF(AND($D354&gt;='Ark4'!$D$4,Vandbalance!$D354&lt;='Ark4'!$E$4),1,IF(AND(Vandbalance!$D354&gt;='Ark4'!$D$5,Vandbalance!$D354&lt;='Ark4'!$E$5),2,IF(AND(Vandbalance!$D354&gt;='Ark4'!$D$6,Vandbalance!$D354&lt;='Ark4'!$E$6),3,IF(AND(Vandbalance!$D354&gt;='Ark4'!$D$7,Vandbalance!$D354&lt;='Ark4'!$E$7),4,""))))</f>
        <v/>
      </c>
      <c r="H354" s="2" t="e">
        <f t="shared" si="423"/>
        <v>#VALUE!</v>
      </c>
      <c r="I354" s="2" t="str">
        <f>IF(G354=1,VLOOKUP($D354,'Afgrødemodel 1'!$AA$10:$AB$405,2,FALSE),IF(G354=2,VLOOKUP($D354,'Afgrødemodel 2'!$AA$10:$AB$405,2,FALSE),IF(G354=3,VLOOKUP($D354,'Afgrødemodel 3'!$AA$10:$AB$405,2,FALSE),IF(G354=4,VLOOKUP($D354,'Afgrødemodel 4'!$AA$10:$AB$405,2,FALSE),""))))</f>
        <v/>
      </c>
      <c r="J354" s="2">
        <f>IF(G354=1,VLOOKUP($D354,'Afgrødemodel 1'!$AH$10:$AJ$405,3,FALSE),IF(G354=2,VLOOKUP($D354,'Afgrødemodel 2'!$AH$10:$AJ$405,3,FALSE),IF(G354=3,VLOOKUP($D354,'Afgrødemodel 3'!$AH$10:$AJ$405,3,FALSE),IF(G354=4,VLOOKUP($D354,'Afgrødemodel 4'!$AH$10:$AJ$405,3,FALSE),0))))</f>
        <v>0</v>
      </c>
      <c r="K354" s="2">
        <f>IF(G354=1,VLOOKUP($D354,'Afgrødemodel 1'!$AQ$10:$AR$405,2,FALSE),IF(G354=2,VLOOKUP($D354,'Afgrødemodel 2'!$AQ$10:$AR$405,2,FALSE),IF(G354=3,VLOOKUP($D354,'Afgrødemodel 3'!$AQ$10:$AR$405,2,FALSE),IF(G354=4,VLOOKUP($D354,'Afgrødemodel 4'!$AQ$10:$AR$405,2,FALSE),0))))</f>
        <v>0</v>
      </c>
      <c r="L354">
        <f>IF('Afgrødemodel 1'!$BB$4=0,300,'Afgrødemodel 1'!$BB$4)</f>
        <v>300</v>
      </c>
      <c r="M354" t="str">
        <f>IF(G354=1,MIN('Afgrødemodel 1'!$AW$44,'Afgrødemodel 1'!$AW$48),IF(G354=2,MIN('Afgrødemodel 2'!$AW$44,'Afgrødemodel 2'!$AW$48),IF(G354=3,MIN('Afgrødemodel 3'!$AW$44,'Afgrødemodel 3'!$AW$48),IF(G354=4,MIN('Afgrødemodel 4'!$AW$44,'Afgrødemodel 4'!$AW$48),""))))</f>
        <v/>
      </c>
      <c r="N354" s="13" t="e">
        <f t="shared" si="358"/>
        <v>#N/A</v>
      </c>
      <c r="O354" s="5" t="e">
        <f t="shared" si="359"/>
        <v>#N/A</v>
      </c>
      <c r="P354" s="13" t="e">
        <f t="shared" si="360"/>
        <v>#N/A</v>
      </c>
      <c r="Q354" s="13" t="e">
        <f t="shared" si="361"/>
        <v>#N/A</v>
      </c>
      <c r="R354" s="20"/>
      <c r="S354" s="13" t="e">
        <f t="shared" si="362"/>
        <v>#N/A</v>
      </c>
      <c r="T354" s="13" t="e">
        <f t="shared" si="363"/>
        <v>#N/A</v>
      </c>
      <c r="U354" s="13" t="e">
        <f t="shared" si="364"/>
        <v>#N/A</v>
      </c>
      <c r="V354" s="5" t="e">
        <f t="shared" si="365"/>
        <v>#N/A</v>
      </c>
      <c r="W354" s="5"/>
      <c r="X354" s="10">
        <f t="shared" si="426"/>
        <v>10</v>
      </c>
      <c r="Y354" s="12" t="e">
        <f t="shared" si="366"/>
        <v>#N/A</v>
      </c>
      <c r="Z354" s="8" t="e">
        <f t="shared" si="367"/>
        <v>#N/A</v>
      </c>
      <c r="AA354" s="13" t="e">
        <f t="shared" si="368"/>
        <v>#N/A</v>
      </c>
      <c r="AB354" s="5" t="e">
        <f t="shared" si="369"/>
        <v>#N/A</v>
      </c>
      <c r="AC354" s="5"/>
      <c r="AD354" s="16" t="e">
        <f t="shared" si="370"/>
        <v>#VALUE!</v>
      </c>
      <c r="AE354" s="10" t="e">
        <f t="shared" si="371"/>
        <v>#VALUE!</v>
      </c>
      <c r="AF354" t="e">
        <f t="shared" si="372"/>
        <v>#VALUE!</v>
      </c>
      <c r="AG354" s="13" t="e">
        <f t="shared" si="373"/>
        <v>#VALUE!</v>
      </c>
      <c r="AH354" s="13"/>
      <c r="AI354" s="14">
        <f t="shared" si="374"/>
        <v>10</v>
      </c>
      <c r="AJ354" s="4">
        <f t="shared" si="375"/>
        <v>10</v>
      </c>
      <c r="AK354" s="4">
        <f t="shared" si="376"/>
        <v>10</v>
      </c>
      <c r="AL354" s="15" t="e">
        <f t="shared" si="377"/>
        <v>#N/A</v>
      </c>
      <c r="AM354" s="7" t="e">
        <f t="shared" si="378"/>
        <v>#N/A</v>
      </c>
      <c r="AN354" s="7" t="e">
        <f t="shared" si="379"/>
        <v>#VALUE!</v>
      </c>
      <c r="AO354" s="15" t="e">
        <f t="shared" si="380"/>
        <v>#N/A</v>
      </c>
      <c r="AP354" s="17" t="e">
        <f t="shared" si="381"/>
        <v>#N/A</v>
      </c>
      <c r="AQ354" s="15" t="e">
        <f t="shared" si="382"/>
        <v>#N/A</v>
      </c>
      <c r="AR354" s="15" t="e">
        <f t="shared" si="383"/>
        <v>#N/A</v>
      </c>
      <c r="AS354" s="15"/>
      <c r="AT354" s="12" t="e">
        <f t="shared" si="424"/>
        <v>#VALUE!</v>
      </c>
      <c r="AU354" s="12" t="e">
        <f t="shared" si="384"/>
        <v>#N/A</v>
      </c>
      <c r="AV354" s="12" t="e">
        <f t="shared" si="385"/>
        <v>#N/A</v>
      </c>
      <c r="AW354" s="12" t="e">
        <f t="shared" si="386"/>
        <v>#N/A</v>
      </c>
      <c r="AX354" s="8"/>
      <c r="AY354" s="13" t="e">
        <f>INDEX(Klima!$B$1:$E$520,MATCH(Vandbalance!$F354,Klima!$B$1:$B$520,0),MATCH(Vandbalance!$AY$11,Klima!$B$1:$E$1,0))</f>
        <v>#N/A</v>
      </c>
      <c r="AZ354" s="13" t="e">
        <f t="shared" si="425"/>
        <v>#N/A</v>
      </c>
      <c r="BA354" s="13" t="e">
        <f t="shared" si="387"/>
        <v>#N/A</v>
      </c>
      <c r="BC354" s="16" t="e">
        <f>INDEX(Klima!$B$1:$E$520,MATCH(Vandbalance!$F354,Klima!$B$1:$B$520,0),MATCH($BC$11,Klima!$B$1:$E$1,0))</f>
        <v>#N/A</v>
      </c>
      <c r="BD354" s="16"/>
      <c r="BE354" s="16" t="e">
        <f t="shared" si="388"/>
        <v>#N/A</v>
      </c>
      <c r="BF354" s="16" t="e">
        <f t="shared" si="389"/>
        <v>#VALUE!</v>
      </c>
      <c r="BG354" s="16" t="e">
        <f t="shared" si="390"/>
        <v>#VALUE!</v>
      </c>
      <c r="BH354" s="16" t="e">
        <f t="shared" si="391"/>
        <v>#VALUE!</v>
      </c>
      <c r="BI354" s="2"/>
      <c r="BJ354" s="16" t="e">
        <f t="shared" si="392"/>
        <v>#N/A</v>
      </c>
      <c r="BK354" s="5" t="e">
        <f t="shared" si="393"/>
        <v>#N/A</v>
      </c>
      <c r="BL354" s="5" t="e">
        <f t="shared" si="394"/>
        <v>#N/A</v>
      </c>
      <c r="BM354" s="5" t="e">
        <f t="shared" si="395"/>
        <v>#N/A</v>
      </c>
      <c r="BN354" s="5" t="e">
        <f t="shared" si="396"/>
        <v>#N/A</v>
      </c>
      <c r="BO354" s="5" t="e">
        <f t="shared" si="397"/>
        <v>#N/A</v>
      </c>
      <c r="BP354" s="5" t="e">
        <f t="shared" si="398"/>
        <v>#N/A</v>
      </c>
      <c r="BQ354" s="5"/>
      <c r="BR354" s="16" t="e">
        <f t="shared" si="399"/>
        <v>#VALUE!</v>
      </c>
      <c r="BS354" s="5">
        <f t="shared" si="400"/>
        <v>0</v>
      </c>
      <c r="BT354" s="5"/>
      <c r="BU354" s="13" t="e">
        <f t="shared" si="401"/>
        <v>#VALUE!</v>
      </c>
      <c r="BV354" s="5">
        <f t="shared" si="402"/>
        <v>0</v>
      </c>
      <c r="BW354" s="5"/>
      <c r="BX354" s="13" t="e">
        <f t="shared" si="403"/>
        <v>#VALUE!</v>
      </c>
      <c r="BY354" s="5"/>
      <c r="BZ354" s="16" t="e">
        <f t="shared" si="404"/>
        <v>#VALUE!</v>
      </c>
      <c r="CA354" s="16"/>
      <c r="CB354" s="29">
        <f t="shared" si="405"/>
        <v>0</v>
      </c>
      <c r="CC354" s="28" t="e">
        <f t="shared" si="406"/>
        <v>#N/A</v>
      </c>
      <c r="CD354" s="28"/>
      <c r="CE354" s="16">
        <f t="shared" si="407"/>
        <v>0</v>
      </c>
      <c r="CF354" s="31" t="e">
        <f t="shared" si="408"/>
        <v>#N/A</v>
      </c>
      <c r="CG354" s="20"/>
      <c r="CH354" s="16" t="e">
        <f t="shared" si="409"/>
        <v>#N/A</v>
      </c>
      <c r="CI354" s="2">
        <f t="shared" si="410"/>
        <v>0</v>
      </c>
      <c r="CJ354" s="5"/>
      <c r="CK354" s="13" t="e">
        <f t="shared" si="411"/>
        <v>#N/A</v>
      </c>
      <c r="CL354" s="13"/>
      <c r="CM354" s="13" t="e">
        <f t="shared" si="412"/>
        <v>#N/A</v>
      </c>
      <c r="CN354" s="5" t="e">
        <f t="shared" si="413"/>
        <v>#N/A</v>
      </c>
      <c r="CO354" s="5" t="e">
        <f t="shared" si="414"/>
        <v>#N/A</v>
      </c>
      <c r="CP354" s="5"/>
      <c r="CQ354" s="13" t="e">
        <f t="shared" si="415"/>
        <v>#N/A</v>
      </c>
      <c r="CR354" s="5" t="e">
        <f t="shared" si="416"/>
        <v>#N/A</v>
      </c>
      <c r="CS354" s="5" t="e">
        <f t="shared" si="417"/>
        <v>#N/A</v>
      </c>
      <c r="CT354" s="5"/>
      <c r="CU354" t="e">
        <f>INDEX(Tilladeligt_underskud,MATCH('Afgrødemodel 1'!$AU$2,Konstanter!$A$75:$A$90,0),MATCH('Afgrødemodel 1'!M350,Konstanter!$B$73:$F$73,0))</f>
        <v>#N/A</v>
      </c>
      <c r="CV354" t="e">
        <f>INDEX(Utilladeligt_underskud,MATCH('Afgrødemodel 1'!$AU$2,Konstanter!$I$75:$I$90,0),MATCH('Afgrødemodel 1'!M350,Konstanter!$J$73:$N$73,0))</f>
        <v>#N/A</v>
      </c>
      <c r="CW354" t="e">
        <f t="shared" si="418"/>
        <v>#N/A</v>
      </c>
      <c r="CX354" t="e">
        <f t="shared" si="419"/>
        <v>#N/A</v>
      </c>
      <c r="CY354" s="8" t="e">
        <f t="shared" si="420"/>
        <v>#N/A</v>
      </c>
      <c r="CZ354" s="8" t="e">
        <f t="shared" si="421"/>
        <v>#VALUE!</v>
      </c>
      <c r="DA354" s="8" t="e">
        <f t="shared" si="422"/>
        <v>#VALUE!</v>
      </c>
    </row>
    <row r="355" spans="4:105" x14ac:dyDescent="0.2">
      <c r="D355" s="18">
        <f t="shared" si="427"/>
        <v>43532</v>
      </c>
      <c r="E355" s="18" t="str">
        <f>IF(G355=1,'Ark4'!$C$4,IF(G355=2,'Ark4'!$C$5,IF(G355=3,'Ark4'!$C$6,IF(G355=4,'Ark4'!$C$7,""))))</f>
        <v/>
      </c>
      <c r="F355" s="8">
        <f t="shared" si="357"/>
        <v>43532</v>
      </c>
      <c r="G355" s="2" t="str">
        <f>IF(AND($D355&gt;='Ark4'!$D$4,Vandbalance!$D355&lt;='Ark4'!$E$4),1,IF(AND(Vandbalance!$D355&gt;='Ark4'!$D$5,Vandbalance!$D355&lt;='Ark4'!$E$5),2,IF(AND(Vandbalance!$D355&gt;='Ark4'!$D$6,Vandbalance!$D355&lt;='Ark4'!$E$6),3,IF(AND(Vandbalance!$D355&gt;='Ark4'!$D$7,Vandbalance!$D355&lt;='Ark4'!$E$7),4,""))))</f>
        <v/>
      </c>
      <c r="H355" s="2" t="e">
        <f t="shared" si="423"/>
        <v>#VALUE!</v>
      </c>
      <c r="I355" s="2" t="str">
        <f>IF(G355=1,VLOOKUP($D355,'Afgrødemodel 1'!$AA$10:$AB$405,2,FALSE),IF(G355=2,VLOOKUP($D355,'Afgrødemodel 2'!$AA$10:$AB$405,2,FALSE),IF(G355=3,VLOOKUP($D355,'Afgrødemodel 3'!$AA$10:$AB$405,2,FALSE),IF(G355=4,VLOOKUP($D355,'Afgrødemodel 4'!$AA$10:$AB$405,2,FALSE),""))))</f>
        <v/>
      </c>
      <c r="J355" s="2">
        <f>IF(G355=1,VLOOKUP($D355,'Afgrødemodel 1'!$AH$10:$AJ$405,3,FALSE),IF(G355=2,VLOOKUP($D355,'Afgrødemodel 2'!$AH$10:$AJ$405,3,FALSE),IF(G355=3,VLOOKUP($D355,'Afgrødemodel 3'!$AH$10:$AJ$405,3,FALSE),IF(G355=4,VLOOKUP($D355,'Afgrødemodel 4'!$AH$10:$AJ$405,3,FALSE),0))))</f>
        <v>0</v>
      </c>
      <c r="K355" s="2">
        <f>IF(G355=1,VLOOKUP($D355,'Afgrødemodel 1'!$AQ$10:$AR$405,2,FALSE),IF(G355=2,VLOOKUP($D355,'Afgrødemodel 2'!$AQ$10:$AR$405,2,FALSE),IF(G355=3,VLOOKUP($D355,'Afgrødemodel 3'!$AQ$10:$AR$405,2,FALSE),IF(G355=4,VLOOKUP($D355,'Afgrødemodel 4'!$AQ$10:$AR$405,2,FALSE),0))))</f>
        <v>0</v>
      </c>
      <c r="L355">
        <f>IF('Afgrødemodel 1'!$BB$4=0,300,'Afgrødemodel 1'!$BB$4)</f>
        <v>300</v>
      </c>
      <c r="M355" t="str">
        <f>IF(G355=1,MIN('Afgrødemodel 1'!$AW$44,'Afgrødemodel 1'!$AW$48),IF(G355=2,MIN('Afgrødemodel 2'!$AW$44,'Afgrødemodel 2'!$AW$48),IF(G355=3,MIN('Afgrødemodel 3'!$AW$44,'Afgrødemodel 3'!$AW$48),IF(G355=4,MIN('Afgrødemodel 4'!$AW$44,'Afgrødemodel 4'!$AW$48),""))))</f>
        <v/>
      </c>
      <c r="N355" s="13" t="e">
        <f t="shared" si="358"/>
        <v>#N/A</v>
      </c>
      <c r="O355" s="5" t="e">
        <f t="shared" si="359"/>
        <v>#N/A</v>
      </c>
      <c r="P355" s="13" t="e">
        <f t="shared" si="360"/>
        <v>#N/A</v>
      </c>
      <c r="Q355" s="13" t="e">
        <f t="shared" si="361"/>
        <v>#N/A</v>
      </c>
      <c r="R355" s="20"/>
      <c r="S355" s="13" t="e">
        <f t="shared" si="362"/>
        <v>#N/A</v>
      </c>
      <c r="T355" s="13" t="e">
        <f t="shared" si="363"/>
        <v>#N/A</v>
      </c>
      <c r="U355" s="13" t="e">
        <f t="shared" si="364"/>
        <v>#N/A</v>
      </c>
      <c r="V355" s="5" t="e">
        <f t="shared" si="365"/>
        <v>#N/A</v>
      </c>
      <c r="W355" s="5"/>
      <c r="X355" s="10">
        <f t="shared" si="426"/>
        <v>10</v>
      </c>
      <c r="Y355" s="12" t="e">
        <f t="shared" si="366"/>
        <v>#N/A</v>
      </c>
      <c r="Z355" s="8" t="e">
        <f t="shared" si="367"/>
        <v>#N/A</v>
      </c>
      <c r="AA355" s="13" t="e">
        <f t="shared" si="368"/>
        <v>#N/A</v>
      </c>
      <c r="AB355" s="5" t="e">
        <f t="shared" si="369"/>
        <v>#N/A</v>
      </c>
      <c r="AC355" s="5"/>
      <c r="AD355" s="16" t="e">
        <f t="shared" si="370"/>
        <v>#VALUE!</v>
      </c>
      <c r="AE355" s="10" t="e">
        <f t="shared" si="371"/>
        <v>#VALUE!</v>
      </c>
      <c r="AF355" t="e">
        <f t="shared" si="372"/>
        <v>#VALUE!</v>
      </c>
      <c r="AG355" s="13" t="e">
        <f t="shared" si="373"/>
        <v>#VALUE!</v>
      </c>
      <c r="AH355" s="13"/>
      <c r="AI355" s="14">
        <f t="shared" si="374"/>
        <v>10</v>
      </c>
      <c r="AJ355" s="4">
        <f t="shared" si="375"/>
        <v>10</v>
      </c>
      <c r="AK355" s="4">
        <f t="shared" si="376"/>
        <v>10</v>
      </c>
      <c r="AL355" s="15" t="e">
        <f t="shared" si="377"/>
        <v>#N/A</v>
      </c>
      <c r="AM355" s="7" t="e">
        <f t="shared" si="378"/>
        <v>#N/A</v>
      </c>
      <c r="AN355" s="7" t="e">
        <f t="shared" si="379"/>
        <v>#VALUE!</v>
      </c>
      <c r="AO355" s="15" t="e">
        <f t="shared" si="380"/>
        <v>#N/A</v>
      </c>
      <c r="AP355" s="17" t="e">
        <f t="shared" si="381"/>
        <v>#N/A</v>
      </c>
      <c r="AQ355" s="15" t="e">
        <f t="shared" si="382"/>
        <v>#N/A</v>
      </c>
      <c r="AR355" s="15" t="e">
        <f t="shared" si="383"/>
        <v>#N/A</v>
      </c>
      <c r="AS355" s="15"/>
      <c r="AT355" s="12" t="e">
        <f t="shared" si="424"/>
        <v>#VALUE!</v>
      </c>
      <c r="AU355" s="12" t="e">
        <f t="shared" si="384"/>
        <v>#N/A</v>
      </c>
      <c r="AV355" s="12" t="e">
        <f t="shared" si="385"/>
        <v>#N/A</v>
      </c>
      <c r="AW355" s="12" t="e">
        <f t="shared" si="386"/>
        <v>#N/A</v>
      </c>
      <c r="AX355" s="8"/>
      <c r="AY355" s="13" t="e">
        <f>INDEX(Klima!$B$1:$E$520,MATCH(Vandbalance!$F355,Klima!$B$1:$B$520,0),MATCH(Vandbalance!$AY$11,Klima!$B$1:$E$1,0))</f>
        <v>#N/A</v>
      </c>
      <c r="AZ355" s="13" t="e">
        <f t="shared" si="425"/>
        <v>#N/A</v>
      </c>
      <c r="BA355" s="13" t="e">
        <f t="shared" si="387"/>
        <v>#N/A</v>
      </c>
      <c r="BC355" s="16" t="e">
        <f>INDEX(Klima!$B$1:$E$520,MATCH(Vandbalance!$F355,Klima!$B$1:$B$520,0),MATCH($BC$11,Klima!$B$1:$E$1,0))</f>
        <v>#N/A</v>
      </c>
      <c r="BD355" s="16"/>
      <c r="BE355" s="16" t="e">
        <f t="shared" si="388"/>
        <v>#N/A</v>
      </c>
      <c r="BF355" s="16" t="e">
        <f t="shared" si="389"/>
        <v>#VALUE!</v>
      </c>
      <c r="BG355" s="16" t="e">
        <f t="shared" si="390"/>
        <v>#VALUE!</v>
      </c>
      <c r="BH355" s="16" t="e">
        <f t="shared" si="391"/>
        <v>#VALUE!</v>
      </c>
      <c r="BI355" s="2"/>
      <c r="BJ355" s="16" t="e">
        <f t="shared" si="392"/>
        <v>#N/A</v>
      </c>
      <c r="BK355" s="5" t="e">
        <f t="shared" si="393"/>
        <v>#N/A</v>
      </c>
      <c r="BL355" s="5" t="e">
        <f t="shared" si="394"/>
        <v>#N/A</v>
      </c>
      <c r="BM355" s="5" t="e">
        <f t="shared" si="395"/>
        <v>#N/A</v>
      </c>
      <c r="BN355" s="5" t="e">
        <f t="shared" si="396"/>
        <v>#N/A</v>
      </c>
      <c r="BO355" s="5" t="e">
        <f t="shared" si="397"/>
        <v>#N/A</v>
      </c>
      <c r="BP355" s="5" t="e">
        <f t="shared" si="398"/>
        <v>#N/A</v>
      </c>
      <c r="BQ355" s="5"/>
      <c r="BR355" s="16" t="e">
        <f t="shared" si="399"/>
        <v>#VALUE!</v>
      </c>
      <c r="BS355" s="5">
        <f t="shared" si="400"/>
        <v>0</v>
      </c>
      <c r="BT355" s="5"/>
      <c r="BU355" s="13" t="e">
        <f t="shared" si="401"/>
        <v>#VALUE!</v>
      </c>
      <c r="BV355" s="5">
        <f t="shared" si="402"/>
        <v>0</v>
      </c>
      <c r="BW355" s="5"/>
      <c r="BX355" s="13" t="e">
        <f t="shared" si="403"/>
        <v>#VALUE!</v>
      </c>
      <c r="BY355" s="5"/>
      <c r="BZ355" s="16" t="e">
        <f t="shared" si="404"/>
        <v>#VALUE!</v>
      </c>
      <c r="CA355" s="16"/>
      <c r="CB355" s="29">
        <f t="shared" si="405"/>
        <v>0</v>
      </c>
      <c r="CC355" s="28" t="e">
        <f t="shared" si="406"/>
        <v>#N/A</v>
      </c>
      <c r="CD355" s="28"/>
      <c r="CE355" s="16">
        <f t="shared" si="407"/>
        <v>0</v>
      </c>
      <c r="CF355" s="31" t="e">
        <f t="shared" si="408"/>
        <v>#N/A</v>
      </c>
      <c r="CG355" s="20"/>
      <c r="CH355" s="16" t="e">
        <f t="shared" si="409"/>
        <v>#N/A</v>
      </c>
      <c r="CI355" s="2">
        <f t="shared" si="410"/>
        <v>0</v>
      </c>
      <c r="CJ355" s="5"/>
      <c r="CK355" s="13" t="e">
        <f t="shared" si="411"/>
        <v>#N/A</v>
      </c>
      <c r="CL355" s="13"/>
      <c r="CM355" s="13" t="e">
        <f t="shared" si="412"/>
        <v>#N/A</v>
      </c>
      <c r="CN355" s="5" t="e">
        <f t="shared" si="413"/>
        <v>#N/A</v>
      </c>
      <c r="CO355" s="5" t="e">
        <f t="shared" si="414"/>
        <v>#N/A</v>
      </c>
      <c r="CP355" s="5"/>
      <c r="CQ355" s="13" t="e">
        <f t="shared" si="415"/>
        <v>#N/A</v>
      </c>
      <c r="CR355" s="5" t="e">
        <f t="shared" si="416"/>
        <v>#N/A</v>
      </c>
      <c r="CS355" s="5" t="e">
        <f t="shared" si="417"/>
        <v>#N/A</v>
      </c>
      <c r="CT355" s="5"/>
      <c r="CU355" t="e">
        <f>INDEX(Tilladeligt_underskud,MATCH('Afgrødemodel 1'!$AU$2,Konstanter!$A$75:$A$90,0),MATCH('Afgrødemodel 1'!M351,Konstanter!$B$73:$F$73,0))</f>
        <v>#N/A</v>
      </c>
      <c r="CV355" t="e">
        <f>INDEX(Utilladeligt_underskud,MATCH('Afgrødemodel 1'!$AU$2,Konstanter!$I$75:$I$90,0),MATCH('Afgrødemodel 1'!M351,Konstanter!$J$73:$N$73,0))</f>
        <v>#N/A</v>
      </c>
      <c r="CW355" t="e">
        <f t="shared" si="418"/>
        <v>#N/A</v>
      </c>
      <c r="CX355" t="e">
        <f t="shared" si="419"/>
        <v>#N/A</v>
      </c>
      <c r="CY355" s="8" t="e">
        <f t="shared" si="420"/>
        <v>#N/A</v>
      </c>
      <c r="CZ355" s="8" t="e">
        <f t="shared" si="421"/>
        <v>#VALUE!</v>
      </c>
      <c r="DA355" s="8" t="e">
        <f t="shared" si="422"/>
        <v>#VALUE!</v>
      </c>
    </row>
    <row r="356" spans="4:105" x14ac:dyDescent="0.2">
      <c r="D356" s="18">
        <f t="shared" si="427"/>
        <v>43533</v>
      </c>
      <c r="E356" s="18" t="str">
        <f>IF(G356=1,'Ark4'!$C$4,IF(G356=2,'Ark4'!$C$5,IF(G356=3,'Ark4'!$C$6,IF(G356=4,'Ark4'!$C$7,""))))</f>
        <v/>
      </c>
      <c r="F356" s="8">
        <f t="shared" si="357"/>
        <v>43533</v>
      </c>
      <c r="G356" s="2" t="str">
        <f>IF(AND($D356&gt;='Ark4'!$D$4,Vandbalance!$D356&lt;='Ark4'!$E$4),1,IF(AND(Vandbalance!$D356&gt;='Ark4'!$D$5,Vandbalance!$D356&lt;='Ark4'!$E$5),2,IF(AND(Vandbalance!$D356&gt;='Ark4'!$D$6,Vandbalance!$D356&lt;='Ark4'!$E$6),3,IF(AND(Vandbalance!$D356&gt;='Ark4'!$D$7,Vandbalance!$D356&lt;='Ark4'!$E$7),4,""))))</f>
        <v/>
      </c>
      <c r="H356" s="2" t="e">
        <f t="shared" si="423"/>
        <v>#VALUE!</v>
      </c>
      <c r="I356" s="2" t="str">
        <f>IF(G356=1,VLOOKUP($D356,'Afgrødemodel 1'!$AA$10:$AB$405,2,FALSE),IF(G356=2,VLOOKUP($D356,'Afgrødemodel 2'!$AA$10:$AB$405,2,FALSE),IF(G356=3,VLOOKUP($D356,'Afgrødemodel 3'!$AA$10:$AB$405,2,FALSE),IF(G356=4,VLOOKUP($D356,'Afgrødemodel 4'!$AA$10:$AB$405,2,FALSE),""))))</f>
        <v/>
      </c>
      <c r="J356" s="2">
        <f>IF(G356=1,VLOOKUP($D356,'Afgrødemodel 1'!$AH$10:$AJ$405,3,FALSE),IF(G356=2,VLOOKUP($D356,'Afgrødemodel 2'!$AH$10:$AJ$405,3,FALSE),IF(G356=3,VLOOKUP($D356,'Afgrødemodel 3'!$AH$10:$AJ$405,3,FALSE),IF(G356=4,VLOOKUP($D356,'Afgrødemodel 4'!$AH$10:$AJ$405,3,FALSE),0))))</f>
        <v>0</v>
      </c>
      <c r="K356" s="2">
        <f>IF(G356=1,VLOOKUP($D356,'Afgrødemodel 1'!$AQ$10:$AR$405,2,FALSE),IF(G356=2,VLOOKUP($D356,'Afgrødemodel 2'!$AQ$10:$AR$405,2,FALSE),IF(G356=3,VLOOKUP($D356,'Afgrødemodel 3'!$AQ$10:$AR$405,2,FALSE),IF(G356=4,VLOOKUP($D356,'Afgrødemodel 4'!$AQ$10:$AR$405,2,FALSE),0))))</f>
        <v>0</v>
      </c>
      <c r="L356">
        <f>IF('Afgrødemodel 1'!$BB$4=0,300,'Afgrødemodel 1'!$BB$4)</f>
        <v>300</v>
      </c>
      <c r="M356" t="str">
        <f>IF(G356=1,MIN('Afgrødemodel 1'!$AW$44,'Afgrødemodel 1'!$AW$48),IF(G356=2,MIN('Afgrødemodel 2'!$AW$44,'Afgrødemodel 2'!$AW$48),IF(G356=3,MIN('Afgrødemodel 3'!$AW$44,'Afgrødemodel 3'!$AW$48),IF(G356=4,MIN('Afgrødemodel 4'!$AW$44,'Afgrødemodel 4'!$AW$48),""))))</f>
        <v/>
      </c>
      <c r="N356" s="13" t="e">
        <f t="shared" si="358"/>
        <v>#N/A</v>
      </c>
      <c r="O356" s="5" t="e">
        <f t="shared" si="359"/>
        <v>#N/A</v>
      </c>
      <c r="P356" s="13" t="e">
        <f t="shared" si="360"/>
        <v>#N/A</v>
      </c>
      <c r="Q356" s="13" t="e">
        <f t="shared" si="361"/>
        <v>#N/A</v>
      </c>
      <c r="R356" s="20"/>
      <c r="S356" s="13" t="e">
        <f t="shared" si="362"/>
        <v>#N/A</v>
      </c>
      <c r="T356" s="13" t="e">
        <f t="shared" si="363"/>
        <v>#N/A</v>
      </c>
      <c r="U356" s="13" t="e">
        <f t="shared" si="364"/>
        <v>#N/A</v>
      </c>
      <c r="V356" s="5" t="e">
        <f t="shared" si="365"/>
        <v>#N/A</v>
      </c>
      <c r="W356" s="5"/>
      <c r="X356" s="10">
        <f t="shared" si="426"/>
        <v>10</v>
      </c>
      <c r="Y356" s="12" t="e">
        <f t="shared" si="366"/>
        <v>#N/A</v>
      </c>
      <c r="Z356" s="8" t="e">
        <f t="shared" si="367"/>
        <v>#N/A</v>
      </c>
      <c r="AA356" s="13" t="e">
        <f t="shared" si="368"/>
        <v>#N/A</v>
      </c>
      <c r="AB356" s="5" t="e">
        <f t="shared" si="369"/>
        <v>#N/A</v>
      </c>
      <c r="AC356" s="5"/>
      <c r="AD356" s="16" t="e">
        <f t="shared" si="370"/>
        <v>#VALUE!</v>
      </c>
      <c r="AE356" s="10" t="e">
        <f t="shared" si="371"/>
        <v>#VALUE!</v>
      </c>
      <c r="AF356" t="e">
        <f t="shared" si="372"/>
        <v>#VALUE!</v>
      </c>
      <c r="AG356" s="13" t="e">
        <f t="shared" si="373"/>
        <v>#VALUE!</v>
      </c>
      <c r="AH356" s="13"/>
      <c r="AI356" s="14">
        <f t="shared" si="374"/>
        <v>10</v>
      </c>
      <c r="AJ356" s="4">
        <f t="shared" si="375"/>
        <v>10</v>
      </c>
      <c r="AK356" s="4">
        <f t="shared" si="376"/>
        <v>10</v>
      </c>
      <c r="AL356" s="15" t="e">
        <f t="shared" si="377"/>
        <v>#N/A</v>
      </c>
      <c r="AM356" s="7" t="e">
        <f t="shared" si="378"/>
        <v>#N/A</v>
      </c>
      <c r="AN356" s="7" t="e">
        <f t="shared" si="379"/>
        <v>#VALUE!</v>
      </c>
      <c r="AO356" s="15" t="e">
        <f t="shared" si="380"/>
        <v>#N/A</v>
      </c>
      <c r="AP356" s="17" t="e">
        <f t="shared" si="381"/>
        <v>#N/A</v>
      </c>
      <c r="AQ356" s="15" t="e">
        <f t="shared" si="382"/>
        <v>#N/A</v>
      </c>
      <c r="AR356" s="15" t="e">
        <f t="shared" si="383"/>
        <v>#N/A</v>
      </c>
      <c r="AS356" s="15"/>
      <c r="AT356" s="12" t="e">
        <f t="shared" si="424"/>
        <v>#VALUE!</v>
      </c>
      <c r="AU356" s="12" t="e">
        <f t="shared" si="384"/>
        <v>#N/A</v>
      </c>
      <c r="AV356" s="12" t="e">
        <f t="shared" si="385"/>
        <v>#N/A</v>
      </c>
      <c r="AW356" s="12" t="e">
        <f t="shared" si="386"/>
        <v>#N/A</v>
      </c>
      <c r="AX356" s="8"/>
      <c r="AY356" s="13" t="e">
        <f>INDEX(Klima!$B$1:$E$520,MATCH(Vandbalance!$F356,Klima!$B$1:$B$520,0),MATCH(Vandbalance!$AY$11,Klima!$B$1:$E$1,0))</f>
        <v>#N/A</v>
      </c>
      <c r="AZ356" s="13" t="e">
        <f t="shared" si="425"/>
        <v>#N/A</v>
      </c>
      <c r="BA356" s="13" t="e">
        <f t="shared" si="387"/>
        <v>#N/A</v>
      </c>
      <c r="BC356" s="16" t="e">
        <f>INDEX(Klima!$B$1:$E$520,MATCH(Vandbalance!$F356,Klima!$B$1:$B$520,0),MATCH($BC$11,Klima!$B$1:$E$1,0))</f>
        <v>#N/A</v>
      </c>
      <c r="BD356" s="16"/>
      <c r="BE356" s="16" t="e">
        <f t="shared" si="388"/>
        <v>#N/A</v>
      </c>
      <c r="BF356" s="16" t="e">
        <f t="shared" si="389"/>
        <v>#VALUE!</v>
      </c>
      <c r="BG356" s="16" t="e">
        <f t="shared" si="390"/>
        <v>#VALUE!</v>
      </c>
      <c r="BH356" s="16" t="e">
        <f t="shared" si="391"/>
        <v>#VALUE!</v>
      </c>
      <c r="BI356" s="2"/>
      <c r="BJ356" s="16" t="e">
        <f t="shared" si="392"/>
        <v>#N/A</v>
      </c>
      <c r="BK356" s="5" t="e">
        <f t="shared" si="393"/>
        <v>#N/A</v>
      </c>
      <c r="BL356" s="5" t="e">
        <f t="shared" si="394"/>
        <v>#N/A</v>
      </c>
      <c r="BM356" s="5" t="e">
        <f t="shared" si="395"/>
        <v>#N/A</v>
      </c>
      <c r="BN356" s="5" t="e">
        <f t="shared" si="396"/>
        <v>#N/A</v>
      </c>
      <c r="BO356" s="5" t="e">
        <f t="shared" si="397"/>
        <v>#N/A</v>
      </c>
      <c r="BP356" s="5" t="e">
        <f t="shared" si="398"/>
        <v>#N/A</v>
      </c>
      <c r="BQ356" s="5"/>
      <c r="BR356" s="16" t="e">
        <f t="shared" si="399"/>
        <v>#VALUE!</v>
      </c>
      <c r="BS356" s="5">
        <f t="shared" si="400"/>
        <v>0</v>
      </c>
      <c r="BT356" s="5"/>
      <c r="BU356" s="13" t="e">
        <f t="shared" si="401"/>
        <v>#VALUE!</v>
      </c>
      <c r="BV356" s="5">
        <f t="shared" si="402"/>
        <v>0</v>
      </c>
      <c r="BW356" s="5"/>
      <c r="BX356" s="13" t="e">
        <f t="shared" si="403"/>
        <v>#VALUE!</v>
      </c>
      <c r="BY356" s="5"/>
      <c r="BZ356" s="16" t="e">
        <f t="shared" si="404"/>
        <v>#VALUE!</v>
      </c>
      <c r="CA356" s="16"/>
      <c r="CB356" s="29">
        <f t="shared" si="405"/>
        <v>0</v>
      </c>
      <c r="CC356" s="28" t="e">
        <f t="shared" si="406"/>
        <v>#N/A</v>
      </c>
      <c r="CD356" s="28"/>
      <c r="CE356" s="16">
        <f t="shared" si="407"/>
        <v>0</v>
      </c>
      <c r="CF356" s="31" t="e">
        <f t="shared" si="408"/>
        <v>#N/A</v>
      </c>
      <c r="CG356" s="20"/>
      <c r="CH356" s="16" t="e">
        <f t="shared" si="409"/>
        <v>#N/A</v>
      </c>
      <c r="CI356" s="2">
        <f t="shared" si="410"/>
        <v>0</v>
      </c>
      <c r="CJ356" s="5"/>
      <c r="CK356" s="13" t="e">
        <f t="shared" si="411"/>
        <v>#N/A</v>
      </c>
      <c r="CL356" s="13"/>
      <c r="CM356" s="13" t="e">
        <f t="shared" si="412"/>
        <v>#N/A</v>
      </c>
      <c r="CN356" s="5" t="e">
        <f t="shared" si="413"/>
        <v>#N/A</v>
      </c>
      <c r="CO356" s="5" t="e">
        <f t="shared" si="414"/>
        <v>#N/A</v>
      </c>
      <c r="CP356" s="5"/>
      <c r="CQ356" s="13" t="e">
        <f t="shared" si="415"/>
        <v>#N/A</v>
      </c>
      <c r="CR356" s="5" t="e">
        <f t="shared" si="416"/>
        <v>#N/A</v>
      </c>
      <c r="CS356" s="5" t="e">
        <f t="shared" si="417"/>
        <v>#N/A</v>
      </c>
      <c r="CT356" s="5"/>
      <c r="CU356" t="e">
        <f>INDEX(Tilladeligt_underskud,MATCH('Afgrødemodel 1'!$AU$2,Konstanter!$A$75:$A$90,0),MATCH('Afgrødemodel 1'!M352,Konstanter!$B$73:$F$73,0))</f>
        <v>#N/A</v>
      </c>
      <c r="CV356" t="e">
        <f>INDEX(Utilladeligt_underskud,MATCH('Afgrødemodel 1'!$AU$2,Konstanter!$I$75:$I$90,0),MATCH('Afgrødemodel 1'!M352,Konstanter!$J$73:$N$73,0))</f>
        <v>#N/A</v>
      </c>
      <c r="CW356" t="e">
        <f t="shared" si="418"/>
        <v>#N/A</v>
      </c>
      <c r="CX356" t="e">
        <f t="shared" si="419"/>
        <v>#N/A</v>
      </c>
      <c r="CY356" s="8" t="e">
        <f t="shared" si="420"/>
        <v>#N/A</v>
      </c>
      <c r="CZ356" s="8" t="e">
        <f t="shared" si="421"/>
        <v>#VALUE!</v>
      </c>
      <c r="DA356" s="8" t="e">
        <f t="shared" si="422"/>
        <v>#VALUE!</v>
      </c>
    </row>
    <row r="357" spans="4:105" x14ac:dyDescent="0.2">
      <c r="D357" s="18">
        <f t="shared" si="427"/>
        <v>43534</v>
      </c>
      <c r="E357" s="18" t="str">
        <f>IF(G357=1,'Ark4'!$C$4,IF(G357=2,'Ark4'!$C$5,IF(G357=3,'Ark4'!$C$6,IF(G357=4,'Ark4'!$C$7,""))))</f>
        <v/>
      </c>
      <c r="F357" s="8">
        <f t="shared" si="357"/>
        <v>43534</v>
      </c>
      <c r="G357" s="2" t="str">
        <f>IF(AND($D357&gt;='Ark4'!$D$4,Vandbalance!$D357&lt;='Ark4'!$E$4),1,IF(AND(Vandbalance!$D357&gt;='Ark4'!$D$5,Vandbalance!$D357&lt;='Ark4'!$E$5),2,IF(AND(Vandbalance!$D357&gt;='Ark4'!$D$6,Vandbalance!$D357&lt;='Ark4'!$E$6),3,IF(AND(Vandbalance!$D357&gt;='Ark4'!$D$7,Vandbalance!$D357&lt;='Ark4'!$E$7),4,""))))</f>
        <v/>
      </c>
      <c r="H357" s="2" t="e">
        <f t="shared" si="423"/>
        <v>#VALUE!</v>
      </c>
      <c r="I357" s="2" t="str">
        <f>IF(G357=1,VLOOKUP($D357,'Afgrødemodel 1'!$AA$10:$AB$405,2,FALSE),IF(G357=2,VLOOKUP($D357,'Afgrødemodel 2'!$AA$10:$AB$405,2,FALSE),IF(G357=3,VLOOKUP($D357,'Afgrødemodel 3'!$AA$10:$AB$405,2,FALSE),IF(G357=4,VLOOKUP($D357,'Afgrødemodel 4'!$AA$10:$AB$405,2,FALSE),""))))</f>
        <v/>
      </c>
      <c r="J357" s="2">
        <f>IF(G357=1,VLOOKUP($D357,'Afgrødemodel 1'!$AH$10:$AJ$405,3,FALSE),IF(G357=2,VLOOKUP($D357,'Afgrødemodel 2'!$AH$10:$AJ$405,3,FALSE),IF(G357=3,VLOOKUP($D357,'Afgrødemodel 3'!$AH$10:$AJ$405,3,FALSE),IF(G357=4,VLOOKUP($D357,'Afgrødemodel 4'!$AH$10:$AJ$405,3,FALSE),0))))</f>
        <v>0</v>
      </c>
      <c r="K357" s="2">
        <f>IF(G357=1,VLOOKUP($D357,'Afgrødemodel 1'!$AQ$10:$AR$405,2,FALSE),IF(G357=2,VLOOKUP($D357,'Afgrødemodel 2'!$AQ$10:$AR$405,2,FALSE),IF(G357=3,VLOOKUP($D357,'Afgrødemodel 3'!$AQ$10:$AR$405,2,FALSE),IF(G357=4,VLOOKUP($D357,'Afgrødemodel 4'!$AQ$10:$AR$405,2,FALSE),0))))</f>
        <v>0</v>
      </c>
      <c r="L357">
        <f>IF('Afgrødemodel 1'!$BB$4=0,300,'Afgrødemodel 1'!$BB$4)</f>
        <v>300</v>
      </c>
      <c r="M357" t="str">
        <f>IF(G357=1,MIN('Afgrødemodel 1'!$AW$44,'Afgrødemodel 1'!$AW$48),IF(G357=2,MIN('Afgrødemodel 2'!$AW$44,'Afgrødemodel 2'!$AW$48),IF(G357=3,MIN('Afgrødemodel 3'!$AW$44,'Afgrødemodel 3'!$AW$48),IF(G357=4,MIN('Afgrødemodel 4'!$AW$44,'Afgrødemodel 4'!$AW$48),""))))</f>
        <v/>
      </c>
      <c r="N357" s="13" t="e">
        <f t="shared" si="358"/>
        <v>#N/A</v>
      </c>
      <c r="O357" s="5" t="e">
        <f t="shared" si="359"/>
        <v>#N/A</v>
      </c>
      <c r="P357" s="13" t="e">
        <f t="shared" si="360"/>
        <v>#N/A</v>
      </c>
      <c r="Q357" s="13" t="e">
        <f t="shared" si="361"/>
        <v>#N/A</v>
      </c>
      <c r="R357" s="20"/>
      <c r="S357" s="13" t="e">
        <f t="shared" si="362"/>
        <v>#N/A</v>
      </c>
      <c r="T357" s="13" t="e">
        <f t="shared" si="363"/>
        <v>#N/A</v>
      </c>
      <c r="U357" s="13" t="e">
        <f t="shared" si="364"/>
        <v>#N/A</v>
      </c>
      <c r="V357" s="5" t="e">
        <f t="shared" si="365"/>
        <v>#N/A</v>
      </c>
      <c r="W357" s="5"/>
      <c r="X357" s="10">
        <f t="shared" si="426"/>
        <v>10</v>
      </c>
      <c r="Y357" s="12" t="e">
        <f t="shared" si="366"/>
        <v>#N/A</v>
      </c>
      <c r="Z357" s="8" t="e">
        <f t="shared" si="367"/>
        <v>#N/A</v>
      </c>
      <c r="AA357" s="13" t="e">
        <f t="shared" si="368"/>
        <v>#N/A</v>
      </c>
      <c r="AB357" s="5" t="e">
        <f t="shared" si="369"/>
        <v>#N/A</v>
      </c>
      <c r="AC357" s="5"/>
      <c r="AD357" s="16" t="e">
        <f t="shared" si="370"/>
        <v>#VALUE!</v>
      </c>
      <c r="AE357" s="10" t="e">
        <f t="shared" si="371"/>
        <v>#VALUE!</v>
      </c>
      <c r="AF357" t="e">
        <f t="shared" si="372"/>
        <v>#VALUE!</v>
      </c>
      <c r="AG357" s="13" t="e">
        <f t="shared" si="373"/>
        <v>#VALUE!</v>
      </c>
      <c r="AH357" s="13"/>
      <c r="AI357" s="14">
        <f t="shared" si="374"/>
        <v>10</v>
      </c>
      <c r="AJ357" s="4">
        <f t="shared" si="375"/>
        <v>10</v>
      </c>
      <c r="AK357" s="4">
        <f t="shared" si="376"/>
        <v>10</v>
      </c>
      <c r="AL357" s="15" t="e">
        <f t="shared" si="377"/>
        <v>#N/A</v>
      </c>
      <c r="AM357" s="7" t="e">
        <f t="shared" si="378"/>
        <v>#N/A</v>
      </c>
      <c r="AN357" s="7" t="e">
        <f t="shared" si="379"/>
        <v>#VALUE!</v>
      </c>
      <c r="AO357" s="15" t="e">
        <f t="shared" si="380"/>
        <v>#N/A</v>
      </c>
      <c r="AP357" s="17" t="e">
        <f t="shared" si="381"/>
        <v>#N/A</v>
      </c>
      <c r="AQ357" s="15" t="e">
        <f t="shared" si="382"/>
        <v>#N/A</v>
      </c>
      <c r="AR357" s="15" t="e">
        <f t="shared" si="383"/>
        <v>#N/A</v>
      </c>
      <c r="AS357" s="15"/>
      <c r="AT357" s="12" t="e">
        <f t="shared" si="424"/>
        <v>#VALUE!</v>
      </c>
      <c r="AU357" s="12" t="e">
        <f t="shared" si="384"/>
        <v>#N/A</v>
      </c>
      <c r="AV357" s="12" t="e">
        <f t="shared" si="385"/>
        <v>#N/A</v>
      </c>
      <c r="AW357" s="12" t="e">
        <f t="shared" si="386"/>
        <v>#N/A</v>
      </c>
      <c r="AX357" s="8"/>
      <c r="AY357" s="13" t="e">
        <f>INDEX(Klima!$B$1:$E$520,MATCH(Vandbalance!$F357,Klima!$B$1:$B$520,0),MATCH(Vandbalance!$AY$11,Klima!$B$1:$E$1,0))</f>
        <v>#N/A</v>
      </c>
      <c r="AZ357" s="13" t="e">
        <f t="shared" si="425"/>
        <v>#N/A</v>
      </c>
      <c r="BA357" s="13" t="e">
        <f t="shared" si="387"/>
        <v>#N/A</v>
      </c>
      <c r="BC357" s="16" t="e">
        <f>INDEX(Klima!$B$1:$E$520,MATCH(Vandbalance!$F357,Klima!$B$1:$B$520,0),MATCH($BC$11,Klima!$B$1:$E$1,0))</f>
        <v>#N/A</v>
      </c>
      <c r="BD357" s="16"/>
      <c r="BE357" s="16" t="e">
        <f t="shared" si="388"/>
        <v>#N/A</v>
      </c>
      <c r="BF357" s="16" t="e">
        <f t="shared" si="389"/>
        <v>#VALUE!</v>
      </c>
      <c r="BG357" s="16" t="e">
        <f t="shared" si="390"/>
        <v>#VALUE!</v>
      </c>
      <c r="BH357" s="16" t="e">
        <f t="shared" si="391"/>
        <v>#VALUE!</v>
      </c>
      <c r="BI357" s="2"/>
      <c r="BJ357" s="16" t="e">
        <f t="shared" si="392"/>
        <v>#N/A</v>
      </c>
      <c r="BK357" s="5" t="e">
        <f t="shared" si="393"/>
        <v>#N/A</v>
      </c>
      <c r="BL357" s="5" t="e">
        <f t="shared" si="394"/>
        <v>#N/A</v>
      </c>
      <c r="BM357" s="5" t="e">
        <f t="shared" si="395"/>
        <v>#N/A</v>
      </c>
      <c r="BN357" s="5" t="e">
        <f t="shared" si="396"/>
        <v>#N/A</v>
      </c>
      <c r="BO357" s="5" t="e">
        <f t="shared" si="397"/>
        <v>#N/A</v>
      </c>
      <c r="BP357" s="5" t="e">
        <f t="shared" si="398"/>
        <v>#N/A</v>
      </c>
      <c r="BQ357" s="5"/>
      <c r="BR357" s="16" t="e">
        <f t="shared" si="399"/>
        <v>#VALUE!</v>
      </c>
      <c r="BS357" s="5">
        <f t="shared" si="400"/>
        <v>0</v>
      </c>
      <c r="BT357" s="5"/>
      <c r="BU357" s="13" t="e">
        <f t="shared" si="401"/>
        <v>#VALUE!</v>
      </c>
      <c r="BV357" s="5">
        <f t="shared" si="402"/>
        <v>0</v>
      </c>
      <c r="BW357" s="5"/>
      <c r="BX357" s="13" t="e">
        <f t="shared" si="403"/>
        <v>#VALUE!</v>
      </c>
      <c r="BY357" s="5"/>
      <c r="BZ357" s="16" t="e">
        <f t="shared" si="404"/>
        <v>#VALUE!</v>
      </c>
      <c r="CA357" s="16"/>
      <c r="CB357" s="29">
        <f t="shared" si="405"/>
        <v>0</v>
      </c>
      <c r="CC357" s="28" t="e">
        <f t="shared" si="406"/>
        <v>#N/A</v>
      </c>
      <c r="CD357" s="28"/>
      <c r="CE357" s="16">
        <f t="shared" si="407"/>
        <v>0</v>
      </c>
      <c r="CF357" s="31" t="e">
        <f t="shared" si="408"/>
        <v>#N/A</v>
      </c>
      <c r="CG357" s="20"/>
      <c r="CH357" s="16" t="e">
        <f t="shared" si="409"/>
        <v>#N/A</v>
      </c>
      <c r="CI357" s="2">
        <f t="shared" si="410"/>
        <v>0</v>
      </c>
      <c r="CJ357" s="5"/>
      <c r="CK357" s="13" t="e">
        <f t="shared" si="411"/>
        <v>#N/A</v>
      </c>
      <c r="CL357" s="13"/>
      <c r="CM357" s="13" t="e">
        <f t="shared" si="412"/>
        <v>#N/A</v>
      </c>
      <c r="CN357" s="5" t="e">
        <f t="shared" si="413"/>
        <v>#N/A</v>
      </c>
      <c r="CO357" s="5" t="e">
        <f t="shared" si="414"/>
        <v>#N/A</v>
      </c>
      <c r="CP357" s="5"/>
      <c r="CQ357" s="13" t="e">
        <f t="shared" si="415"/>
        <v>#N/A</v>
      </c>
      <c r="CR357" s="5" t="e">
        <f t="shared" si="416"/>
        <v>#N/A</v>
      </c>
      <c r="CS357" s="5" t="e">
        <f t="shared" si="417"/>
        <v>#N/A</v>
      </c>
      <c r="CT357" s="5"/>
      <c r="CU357" t="e">
        <f>INDEX(Tilladeligt_underskud,MATCH('Afgrødemodel 1'!$AU$2,Konstanter!$A$75:$A$90,0),MATCH('Afgrødemodel 1'!M353,Konstanter!$B$73:$F$73,0))</f>
        <v>#N/A</v>
      </c>
      <c r="CV357" t="e">
        <f>INDEX(Utilladeligt_underskud,MATCH('Afgrødemodel 1'!$AU$2,Konstanter!$I$75:$I$90,0),MATCH('Afgrødemodel 1'!M353,Konstanter!$J$73:$N$73,0))</f>
        <v>#N/A</v>
      </c>
      <c r="CW357" t="e">
        <f t="shared" si="418"/>
        <v>#N/A</v>
      </c>
      <c r="CX357" t="e">
        <f t="shared" si="419"/>
        <v>#N/A</v>
      </c>
      <c r="CY357" s="8" t="e">
        <f t="shared" si="420"/>
        <v>#N/A</v>
      </c>
      <c r="CZ357" s="8" t="e">
        <f t="shared" si="421"/>
        <v>#VALUE!</v>
      </c>
      <c r="DA357" s="8" t="e">
        <f t="shared" si="422"/>
        <v>#VALUE!</v>
      </c>
    </row>
    <row r="358" spans="4:105" x14ac:dyDescent="0.2">
      <c r="D358" s="18">
        <f t="shared" si="427"/>
        <v>43535</v>
      </c>
      <c r="E358" s="18" t="str">
        <f>IF(G358=1,'Ark4'!$C$4,IF(G358=2,'Ark4'!$C$5,IF(G358=3,'Ark4'!$C$6,IF(G358=4,'Ark4'!$C$7,""))))</f>
        <v/>
      </c>
      <c r="F358" s="8">
        <f t="shared" si="357"/>
        <v>43535</v>
      </c>
      <c r="G358" s="2" t="str">
        <f>IF(AND($D358&gt;='Ark4'!$D$4,Vandbalance!$D358&lt;='Ark4'!$E$4),1,IF(AND(Vandbalance!$D358&gt;='Ark4'!$D$5,Vandbalance!$D358&lt;='Ark4'!$E$5),2,IF(AND(Vandbalance!$D358&gt;='Ark4'!$D$6,Vandbalance!$D358&lt;='Ark4'!$E$6),3,IF(AND(Vandbalance!$D358&gt;='Ark4'!$D$7,Vandbalance!$D358&lt;='Ark4'!$E$7),4,""))))</f>
        <v/>
      </c>
      <c r="H358" s="2" t="e">
        <f t="shared" si="423"/>
        <v>#VALUE!</v>
      </c>
      <c r="I358" s="2" t="str">
        <f>IF(G358=1,VLOOKUP($D358,'Afgrødemodel 1'!$AA$10:$AB$405,2,FALSE),IF(G358=2,VLOOKUP($D358,'Afgrødemodel 2'!$AA$10:$AB$405,2,FALSE),IF(G358=3,VLOOKUP($D358,'Afgrødemodel 3'!$AA$10:$AB$405,2,FALSE),IF(G358=4,VLOOKUP($D358,'Afgrødemodel 4'!$AA$10:$AB$405,2,FALSE),""))))</f>
        <v/>
      </c>
      <c r="J358" s="2">
        <f>IF(G358=1,VLOOKUP($D358,'Afgrødemodel 1'!$AH$10:$AJ$405,3,FALSE),IF(G358=2,VLOOKUP($D358,'Afgrødemodel 2'!$AH$10:$AJ$405,3,FALSE),IF(G358=3,VLOOKUP($D358,'Afgrødemodel 3'!$AH$10:$AJ$405,3,FALSE),IF(G358=4,VLOOKUP($D358,'Afgrødemodel 4'!$AH$10:$AJ$405,3,FALSE),0))))</f>
        <v>0</v>
      </c>
      <c r="K358" s="2">
        <f>IF(G358=1,VLOOKUP($D358,'Afgrødemodel 1'!$AQ$10:$AR$405,2,FALSE),IF(G358=2,VLOOKUP($D358,'Afgrødemodel 2'!$AQ$10:$AR$405,2,FALSE),IF(G358=3,VLOOKUP($D358,'Afgrødemodel 3'!$AQ$10:$AR$405,2,FALSE),IF(G358=4,VLOOKUP($D358,'Afgrødemodel 4'!$AQ$10:$AR$405,2,FALSE),0))))</f>
        <v>0</v>
      </c>
      <c r="L358">
        <f>IF('Afgrødemodel 1'!$BB$4=0,300,'Afgrødemodel 1'!$BB$4)</f>
        <v>300</v>
      </c>
      <c r="M358" t="str">
        <f>IF(G358=1,MIN('Afgrødemodel 1'!$AW$44,'Afgrødemodel 1'!$AW$48),IF(G358=2,MIN('Afgrødemodel 2'!$AW$44,'Afgrødemodel 2'!$AW$48),IF(G358=3,MIN('Afgrødemodel 3'!$AW$44,'Afgrødemodel 3'!$AW$48),IF(G358=4,MIN('Afgrødemodel 4'!$AW$44,'Afgrødemodel 4'!$AW$48),""))))</f>
        <v/>
      </c>
      <c r="N358" s="13" t="e">
        <f t="shared" si="358"/>
        <v>#N/A</v>
      </c>
      <c r="O358" s="5" t="e">
        <f t="shared" si="359"/>
        <v>#N/A</v>
      </c>
      <c r="P358" s="13" t="e">
        <f t="shared" si="360"/>
        <v>#N/A</v>
      </c>
      <c r="Q358" s="13" t="e">
        <f t="shared" si="361"/>
        <v>#N/A</v>
      </c>
      <c r="R358" s="20"/>
      <c r="S358" s="13" t="e">
        <f t="shared" si="362"/>
        <v>#N/A</v>
      </c>
      <c r="T358" s="13" t="e">
        <f t="shared" si="363"/>
        <v>#N/A</v>
      </c>
      <c r="U358" s="13" t="e">
        <f t="shared" si="364"/>
        <v>#N/A</v>
      </c>
      <c r="V358" s="5" t="e">
        <f t="shared" si="365"/>
        <v>#N/A</v>
      </c>
      <c r="W358" s="5"/>
      <c r="X358" s="10">
        <f t="shared" si="426"/>
        <v>10</v>
      </c>
      <c r="Y358" s="12" t="e">
        <f t="shared" si="366"/>
        <v>#N/A</v>
      </c>
      <c r="Z358" s="8" t="e">
        <f t="shared" si="367"/>
        <v>#N/A</v>
      </c>
      <c r="AA358" s="13" t="e">
        <f t="shared" si="368"/>
        <v>#N/A</v>
      </c>
      <c r="AB358" s="5" t="e">
        <f t="shared" si="369"/>
        <v>#N/A</v>
      </c>
      <c r="AC358" s="5"/>
      <c r="AD358" s="16" t="e">
        <f t="shared" si="370"/>
        <v>#VALUE!</v>
      </c>
      <c r="AE358" s="10" t="e">
        <f t="shared" si="371"/>
        <v>#VALUE!</v>
      </c>
      <c r="AF358" t="e">
        <f t="shared" si="372"/>
        <v>#VALUE!</v>
      </c>
      <c r="AG358" s="13" t="e">
        <f t="shared" si="373"/>
        <v>#VALUE!</v>
      </c>
      <c r="AH358" s="13"/>
      <c r="AI358" s="14">
        <f t="shared" si="374"/>
        <v>10</v>
      </c>
      <c r="AJ358" s="4">
        <f t="shared" si="375"/>
        <v>10</v>
      </c>
      <c r="AK358" s="4">
        <f t="shared" si="376"/>
        <v>10</v>
      </c>
      <c r="AL358" s="15" t="e">
        <f t="shared" si="377"/>
        <v>#N/A</v>
      </c>
      <c r="AM358" s="7" t="e">
        <f t="shared" si="378"/>
        <v>#N/A</v>
      </c>
      <c r="AN358" s="7" t="e">
        <f t="shared" si="379"/>
        <v>#VALUE!</v>
      </c>
      <c r="AO358" s="15" t="e">
        <f t="shared" si="380"/>
        <v>#N/A</v>
      </c>
      <c r="AP358" s="17" t="e">
        <f t="shared" si="381"/>
        <v>#N/A</v>
      </c>
      <c r="AQ358" s="15" t="e">
        <f t="shared" si="382"/>
        <v>#N/A</v>
      </c>
      <c r="AR358" s="15" t="e">
        <f t="shared" si="383"/>
        <v>#N/A</v>
      </c>
      <c r="AS358" s="15"/>
      <c r="AT358" s="12" t="e">
        <f t="shared" si="424"/>
        <v>#VALUE!</v>
      </c>
      <c r="AU358" s="12" t="e">
        <f t="shared" si="384"/>
        <v>#N/A</v>
      </c>
      <c r="AV358" s="12" t="e">
        <f t="shared" si="385"/>
        <v>#N/A</v>
      </c>
      <c r="AW358" s="12" t="e">
        <f t="shared" si="386"/>
        <v>#N/A</v>
      </c>
      <c r="AX358" s="8"/>
      <c r="AY358" s="13" t="e">
        <f>INDEX(Klima!$B$1:$E$520,MATCH(Vandbalance!$F358,Klima!$B$1:$B$520,0),MATCH(Vandbalance!$AY$11,Klima!$B$1:$E$1,0))</f>
        <v>#N/A</v>
      </c>
      <c r="AZ358" s="13" t="e">
        <f t="shared" si="425"/>
        <v>#N/A</v>
      </c>
      <c r="BA358" s="13" t="e">
        <f t="shared" si="387"/>
        <v>#N/A</v>
      </c>
      <c r="BC358" s="16" t="e">
        <f>INDEX(Klima!$B$1:$E$520,MATCH(Vandbalance!$F358,Klima!$B$1:$B$520,0),MATCH($BC$11,Klima!$B$1:$E$1,0))</f>
        <v>#N/A</v>
      </c>
      <c r="BD358" s="16"/>
      <c r="BE358" s="16" t="e">
        <f t="shared" si="388"/>
        <v>#N/A</v>
      </c>
      <c r="BF358" s="16" t="e">
        <f t="shared" si="389"/>
        <v>#VALUE!</v>
      </c>
      <c r="BG358" s="16" t="e">
        <f t="shared" si="390"/>
        <v>#VALUE!</v>
      </c>
      <c r="BH358" s="16" t="e">
        <f t="shared" si="391"/>
        <v>#VALUE!</v>
      </c>
      <c r="BI358" s="2"/>
      <c r="BJ358" s="16" t="e">
        <f t="shared" si="392"/>
        <v>#N/A</v>
      </c>
      <c r="BK358" s="5" t="e">
        <f t="shared" si="393"/>
        <v>#N/A</v>
      </c>
      <c r="BL358" s="5" t="e">
        <f t="shared" si="394"/>
        <v>#N/A</v>
      </c>
      <c r="BM358" s="5" t="e">
        <f t="shared" si="395"/>
        <v>#N/A</v>
      </c>
      <c r="BN358" s="5" t="e">
        <f t="shared" si="396"/>
        <v>#N/A</v>
      </c>
      <c r="BO358" s="5" t="e">
        <f t="shared" si="397"/>
        <v>#N/A</v>
      </c>
      <c r="BP358" s="5" t="e">
        <f t="shared" si="398"/>
        <v>#N/A</v>
      </c>
      <c r="BQ358" s="5"/>
      <c r="BR358" s="16" t="e">
        <f t="shared" si="399"/>
        <v>#VALUE!</v>
      </c>
      <c r="BS358" s="5">
        <f t="shared" si="400"/>
        <v>0</v>
      </c>
      <c r="BT358" s="5"/>
      <c r="BU358" s="13" t="e">
        <f t="shared" si="401"/>
        <v>#VALUE!</v>
      </c>
      <c r="BV358" s="5">
        <f t="shared" si="402"/>
        <v>0</v>
      </c>
      <c r="BW358" s="5"/>
      <c r="BX358" s="13" t="e">
        <f t="shared" si="403"/>
        <v>#VALUE!</v>
      </c>
      <c r="BY358" s="5"/>
      <c r="BZ358" s="16" t="e">
        <f t="shared" si="404"/>
        <v>#VALUE!</v>
      </c>
      <c r="CA358" s="16"/>
      <c r="CB358" s="29">
        <f t="shared" si="405"/>
        <v>0</v>
      </c>
      <c r="CC358" s="28" t="e">
        <f t="shared" si="406"/>
        <v>#N/A</v>
      </c>
      <c r="CD358" s="28"/>
      <c r="CE358" s="16">
        <f t="shared" si="407"/>
        <v>0</v>
      </c>
      <c r="CF358" s="31" t="e">
        <f t="shared" si="408"/>
        <v>#N/A</v>
      </c>
      <c r="CG358" s="20"/>
      <c r="CH358" s="16" t="e">
        <f t="shared" si="409"/>
        <v>#N/A</v>
      </c>
      <c r="CI358" s="2">
        <f t="shared" si="410"/>
        <v>0</v>
      </c>
      <c r="CJ358" s="5"/>
      <c r="CK358" s="13" t="e">
        <f t="shared" si="411"/>
        <v>#N/A</v>
      </c>
      <c r="CL358" s="13"/>
      <c r="CM358" s="13" t="e">
        <f t="shared" si="412"/>
        <v>#N/A</v>
      </c>
      <c r="CN358" s="5" t="e">
        <f t="shared" si="413"/>
        <v>#N/A</v>
      </c>
      <c r="CO358" s="5" t="e">
        <f t="shared" si="414"/>
        <v>#N/A</v>
      </c>
      <c r="CP358" s="5"/>
      <c r="CQ358" s="13" t="e">
        <f t="shared" si="415"/>
        <v>#N/A</v>
      </c>
      <c r="CR358" s="5" t="e">
        <f t="shared" si="416"/>
        <v>#N/A</v>
      </c>
      <c r="CS358" s="5" t="e">
        <f t="shared" si="417"/>
        <v>#N/A</v>
      </c>
      <c r="CT358" s="5"/>
      <c r="CU358" t="e">
        <f>INDEX(Tilladeligt_underskud,MATCH('Afgrødemodel 1'!$AU$2,Konstanter!$A$75:$A$90,0),MATCH('Afgrødemodel 1'!M354,Konstanter!$B$73:$F$73,0))</f>
        <v>#N/A</v>
      </c>
      <c r="CV358" t="e">
        <f>INDEX(Utilladeligt_underskud,MATCH('Afgrødemodel 1'!$AU$2,Konstanter!$I$75:$I$90,0),MATCH('Afgrødemodel 1'!M354,Konstanter!$J$73:$N$73,0))</f>
        <v>#N/A</v>
      </c>
      <c r="CW358" t="e">
        <f t="shared" si="418"/>
        <v>#N/A</v>
      </c>
      <c r="CX358" t="e">
        <f t="shared" si="419"/>
        <v>#N/A</v>
      </c>
      <c r="CY358" s="8" t="e">
        <f t="shared" si="420"/>
        <v>#N/A</v>
      </c>
      <c r="CZ358" s="8" t="e">
        <f t="shared" si="421"/>
        <v>#VALUE!</v>
      </c>
      <c r="DA358" s="8" t="e">
        <f t="shared" si="422"/>
        <v>#VALUE!</v>
      </c>
    </row>
    <row r="359" spans="4:105" x14ac:dyDescent="0.2">
      <c r="D359" s="18">
        <f t="shared" si="427"/>
        <v>43536</v>
      </c>
      <c r="E359" s="18" t="str">
        <f>IF(G359=1,'Ark4'!$C$4,IF(G359=2,'Ark4'!$C$5,IF(G359=3,'Ark4'!$C$6,IF(G359=4,'Ark4'!$C$7,""))))</f>
        <v/>
      </c>
      <c r="F359" s="8">
        <f t="shared" si="357"/>
        <v>43536</v>
      </c>
      <c r="G359" s="2" t="str">
        <f>IF(AND($D359&gt;='Ark4'!$D$4,Vandbalance!$D359&lt;='Ark4'!$E$4),1,IF(AND(Vandbalance!$D359&gt;='Ark4'!$D$5,Vandbalance!$D359&lt;='Ark4'!$E$5),2,IF(AND(Vandbalance!$D359&gt;='Ark4'!$D$6,Vandbalance!$D359&lt;='Ark4'!$E$6),3,IF(AND(Vandbalance!$D359&gt;='Ark4'!$D$7,Vandbalance!$D359&lt;='Ark4'!$E$7),4,""))))</f>
        <v/>
      </c>
      <c r="H359" s="2" t="e">
        <f t="shared" si="423"/>
        <v>#VALUE!</v>
      </c>
      <c r="I359" s="2" t="str">
        <f>IF(G359=1,VLOOKUP($D359,'Afgrødemodel 1'!$AA$10:$AB$405,2,FALSE),IF(G359=2,VLOOKUP($D359,'Afgrødemodel 2'!$AA$10:$AB$405,2,FALSE),IF(G359=3,VLOOKUP($D359,'Afgrødemodel 3'!$AA$10:$AB$405,2,FALSE),IF(G359=4,VLOOKUP($D359,'Afgrødemodel 4'!$AA$10:$AB$405,2,FALSE),""))))</f>
        <v/>
      </c>
      <c r="J359" s="2">
        <f>IF(G359=1,VLOOKUP($D359,'Afgrødemodel 1'!$AH$10:$AJ$405,3,FALSE),IF(G359=2,VLOOKUP($D359,'Afgrødemodel 2'!$AH$10:$AJ$405,3,FALSE),IF(G359=3,VLOOKUP($D359,'Afgrødemodel 3'!$AH$10:$AJ$405,3,FALSE),IF(G359=4,VLOOKUP($D359,'Afgrødemodel 4'!$AH$10:$AJ$405,3,FALSE),0))))</f>
        <v>0</v>
      </c>
      <c r="K359" s="2">
        <f>IF(G359=1,VLOOKUP($D359,'Afgrødemodel 1'!$AQ$10:$AR$405,2,FALSE),IF(G359=2,VLOOKUP($D359,'Afgrødemodel 2'!$AQ$10:$AR$405,2,FALSE),IF(G359=3,VLOOKUP($D359,'Afgrødemodel 3'!$AQ$10:$AR$405,2,FALSE),IF(G359=4,VLOOKUP($D359,'Afgrødemodel 4'!$AQ$10:$AR$405,2,FALSE),0))))</f>
        <v>0</v>
      </c>
      <c r="L359">
        <f>IF('Afgrødemodel 1'!$BB$4=0,300,'Afgrødemodel 1'!$BB$4)</f>
        <v>300</v>
      </c>
      <c r="M359" t="str">
        <f>IF(G359=1,MIN('Afgrødemodel 1'!$AW$44,'Afgrødemodel 1'!$AW$48),IF(G359=2,MIN('Afgrødemodel 2'!$AW$44,'Afgrødemodel 2'!$AW$48),IF(G359=3,MIN('Afgrødemodel 3'!$AW$44,'Afgrødemodel 3'!$AW$48),IF(G359=4,MIN('Afgrødemodel 4'!$AW$44,'Afgrødemodel 4'!$AW$48),""))))</f>
        <v/>
      </c>
      <c r="N359" s="13" t="e">
        <f t="shared" si="358"/>
        <v>#N/A</v>
      </c>
      <c r="O359" s="5" t="e">
        <f t="shared" si="359"/>
        <v>#N/A</v>
      </c>
      <c r="P359" s="13" t="e">
        <f t="shared" si="360"/>
        <v>#N/A</v>
      </c>
      <c r="Q359" s="13" t="e">
        <f t="shared" si="361"/>
        <v>#N/A</v>
      </c>
      <c r="R359" s="20"/>
      <c r="S359" s="13" t="e">
        <f t="shared" si="362"/>
        <v>#N/A</v>
      </c>
      <c r="T359" s="13" t="e">
        <f t="shared" si="363"/>
        <v>#N/A</v>
      </c>
      <c r="U359" s="13" t="e">
        <f t="shared" si="364"/>
        <v>#N/A</v>
      </c>
      <c r="V359" s="5" t="e">
        <f t="shared" si="365"/>
        <v>#N/A</v>
      </c>
      <c r="W359" s="5"/>
      <c r="X359" s="10">
        <f t="shared" si="426"/>
        <v>10</v>
      </c>
      <c r="Y359" s="12" t="e">
        <f t="shared" si="366"/>
        <v>#N/A</v>
      </c>
      <c r="Z359" s="8" t="e">
        <f t="shared" si="367"/>
        <v>#N/A</v>
      </c>
      <c r="AA359" s="13" t="e">
        <f t="shared" si="368"/>
        <v>#N/A</v>
      </c>
      <c r="AB359" s="5" t="e">
        <f t="shared" si="369"/>
        <v>#N/A</v>
      </c>
      <c r="AC359" s="5"/>
      <c r="AD359" s="16" t="e">
        <f t="shared" si="370"/>
        <v>#VALUE!</v>
      </c>
      <c r="AE359" s="10" t="e">
        <f t="shared" si="371"/>
        <v>#VALUE!</v>
      </c>
      <c r="AF359" t="e">
        <f t="shared" si="372"/>
        <v>#VALUE!</v>
      </c>
      <c r="AG359" s="13" t="e">
        <f t="shared" si="373"/>
        <v>#VALUE!</v>
      </c>
      <c r="AH359" s="13"/>
      <c r="AI359" s="14">
        <f t="shared" si="374"/>
        <v>10</v>
      </c>
      <c r="AJ359" s="4">
        <f t="shared" si="375"/>
        <v>10</v>
      </c>
      <c r="AK359" s="4">
        <f t="shared" si="376"/>
        <v>10</v>
      </c>
      <c r="AL359" s="15" t="e">
        <f t="shared" si="377"/>
        <v>#N/A</v>
      </c>
      <c r="AM359" s="7" t="e">
        <f t="shared" si="378"/>
        <v>#N/A</v>
      </c>
      <c r="AN359" s="7" t="e">
        <f t="shared" si="379"/>
        <v>#VALUE!</v>
      </c>
      <c r="AO359" s="15" t="e">
        <f t="shared" si="380"/>
        <v>#N/A</v>
      </c>
      <c r="AP359" s="17" t="e">
        <f t="shared" si="381"/>
        <v>#N/A</v>
      </c>
      <c r="AQ359" s="15" t="e">
        <f t="shared" si="382"/>
        <v>#N/A</v>
      </c>
      <c r="AR359" s="15" t="e">
        <f t="shared" si="383"/>
        <v>#N/A</v>
      </c>
      <c r="AS359" s="15"/>
      <c r="AT359" s="12" t="e">
        <f t="shared" si="424"/>
        <v>#VALUE!</v>
      </c>
      <c r="AU359" s="12" t="e">
        <f t="shared" si="384"/>
        <v>#N/A</v>
      </c>
      <c r="AV359" s="12" t="e">
        <f t="shared" si="385"/>
        <v>#N/A</v>
      </c>
      <c r="AW359" s="12" t="e">
        <f t="shared" si="386"/>
        <v>#N/A</v>
      </c>
      <c r="AX359" s="8"/>
      <c r="AY359" s="13" t="e">
        <f>INDEX(Klima!$B$1:$E$520,MATCH(Vandbalance!$F359,Klima!$B$1:$B$520,0),MATCH(Vandbalance!$AY$11,Klima!$B$1:$E$1,0))</f>
        <v>#N/A</v>
      </c>
      <c r="AZ359" s="13" t="e">
        <f t="shared" si="425"/>
        <v>#N/A</v>
      </c>
      <c r="BA359" s="13" t="e">
        <f t="shared" si="387"/>
        <v>#N/A</v>
      </c>
      <c r="BC359" s="16" t="e">
        <f>INDEX(Klima!$B$1:$E$520,MATCH(Vandbalance!$F359,Klima!$B$1:$B$520,0),MATCH($BC$11,Klima!$B$1:$E$1,0))</f>
        <v>#N/A</v>
      </c>
      <c r="BD359" s="16"/>
      <c r="BE359" s="16" t="e">
        <f t="shared" si="388"/>
        <v>#N/A</v>
      </c>
      <c r="BF359" s="16" t="e">
        <f t="shared" si="389"/>
        <v>#VALUE!</v>
      </c>
      <c r="BG359" s="16" t="e">
        <f t="shared" si="390"/>
        <v>#VALUE!</v>
      </c>
      <c r="BH359" s="16" t="e">
        <f t="shared" si="391"/>
        <v>#VALUE!</v>
      </c>
      <c r="BI359" s="2"/>
      <c r="BJ359" s="16" t="e">
        <f t="shared" si="392"/>
        <v>#N/A</v>
      </c>
      <c r="BK359" s="5" t="e">
        <f t="shared" si="393"/>
        <v>#N/A</v>
      </c>
      <c r="BL359" s="5" t="e">
        <f t="shared" si="394"/>
        <v>#N/A</v>
      </c>
      <c r="BM359" s="5" t="e">
        <f t="shared" si="395"/>
        <v>#N/A</v>
      </c>
      <c r="BN359" s="5" t="e">
        <f t="shared" si="396"/>
        <v>#N/A</v>
      </c>
      <c r="BO359" s="5" t="e">
        <f t="shared" si="397"/>
        <v>#N/A</v>
      </c>
      <c r="BP359" s="5" t="e">
        <f t="shared" si="398"/>
        <v>#N/A</v>
      </c>
      <c r="BQ359" s="5"/>
      <c r="BR359" s="16" t="e">
        <f t="shared" si="399"/>
        <v>#VALUE!</v>
      </c>
      <c r="BS359" s="5">
        <f t="shared" si="400"/>
        <v>0</v>
      </c>
      <c r="BT359" s="5"/>
      <c r="BU359" s="13" t="e">
        <f t="shared" si="401"/>
        <v>#VALUE!</v>
      </c>
      <c r="BV359" s="5">
        <f t="shared" si="402"/>
        <v>0</v>
      </c>
      <c r="BW359" s="5"/>
      <c r="BX359" s="13" t="e">
        <f t="shared" si="403"/>
        <v>#VALUE!</v>
      </c>
      <c r="BY359" s="5"/>
      <c r="BZ359" s="16" t="e">
        <f t="shared" si="404"/>
        <v>#VALUE!</v>
      </c>
      <c r="CA359" s="16"/>
      <c r="CB359" s="29">
        <f t="shared" si="405"/>
        <v>0</v>
      </c>
      <c r="CC359" s="28" t="e">
        <f t="shared" si="406"/>
        <v>#N/A</v>
      </c>
      <c r="CD359" s="28"/>
      <c r="CE359" s="16">
        <f t="shared" si="407"/>
        <v>0</v>
      </c>
      <c r="CF359" s="31" t="e">
        <f t="shared" si="408"/>
        <v>#N/A</v>
      </c>
      <c r="CG359" s="20"/>
      <c r="CH359" s="16" t="e">
        <f t="shared" si="409"/>
        <v>#N/A</v>
      </c>
      <c r="CI359" s="2">
        <f t="shared" si="410"/>
        <v>0</v>
      </c>
      <c r="CJ359" s="5"/>
      <c r="CK359" s="13" t="e">
        <f t="shared" si="411"/>
        <v>#N/A</v>
      </c>
      <c r="CL359" s="13"/>
      <c r="CM359" s="13" t="e">
        <f t="shared" si="412"/>
        <v>#N/A</v>
      </c>
      <c r="CN359" s="5" t="e">
        <f t="shared" si="413"/>
        <v>#N/A</v>
      </c>
      <c r="CO359" s="5" t="e">
        <f t="shared" si="414"/>
        <v>#N/A</v>
      </c>
      <c r="CP359" s="5"/>
      <c r="CQ359" s="13" t="e">
        <f t="shared" si="415"/>
        <v>#N/A</v>
      </c>
      <c r="CR359" s="5" t="e">
        <f t="shared" si="416"/>
        <v>#N/A</v>
      </c>
      <c r="CS359" s="5" t="e">
        <f t="shared" si="417"/>
        <v>#N/A</v>
      </c>
      <c r="CT359" s="5"/>
      <c r="CU359" t="e">
        <f>INDEX(Tilladeligt_underskud,MATCH('Afgrødemodel 1'!$AU$2,Konstanter!$A$75:$A$90,0),MATCH('Afgrødemodel 1'!M355,Konstanter!$B$73:$F$73,0))</f>
        <v>#N/A</v>
      </c>
      <c r="CV359" t="e">
        <f>INDEX(Utilladeligt_underskud,MATCH('Afgrødemodel 1'!$AU$2,Konstanter!$I$75:$I$90,0),MATCH('Afgrødemodel 1'!M355,Konstanter!$J$73:$N$73,0))</f>
        <v>#N/A</v>
      </c>
      <c r="CW359" t="e">
        <f t="shared" si="418"/>
        <v>#N/A</v>
      </c>
      <c r="CX359" t="e">
        <f t="shared" si="419"/>
        <v>#N/A</v>
      </c>
      <c r="CY359" s="8" t="e">
        <f t="shared" si="420"/>
        <v>#N/A</v>
      </c>
      <c r="CZ359" s="8" t="e">
        <f t="shared" si="421"/>
        <v>#VALUE!</v>
      </c>
      <c r="DA359" s="8" t="e">
        <f t="shared" si="422"/>
        <v>#VALUE!</v>
      </c>
    </row>
    <row r="360" spans="4:105" x14ac:dyDescent="0.2">
      <c r="D360" s="18">
        <f t="shared" si="427"/>
        <v>43537</v>
      </c>
      <c r="E360" s="18" t="str">
        <f>IF(G360=1,'Ark4'!$C$4,IF(G360=2,'Ark4'!$C$5,IF(G360=3,'Ark4'!$C$6,IF(G360=4,'Ark4'!$C$7,""))))</f>
        <v/>
      </c>
      <c r="F360" s="8">
        <f t="shared" si="357"/>
        <v>43537</v>
      </c>
      <c r="G360" s="2" t="str">
        <f>IF(AND($D360&gt;='Ark4'!$D$4,Vandbalance!$D360&lt;='Ark4'!$E$4),1,IF(AND(Vandbalance!$D360&gt;='Ark4'!$D$5,Vandbalance!$D360&lt;='Ark4'!$E$5),2,IF(AND(Vandbalance!$D360&gt;='Ark4'!$D$6,Vandbalance!$D360&lt;='Ark4'!$E$6),3,IF(AND(Vandbalance!$D360&gt;='Ark4'!$D$7,Vandbalance!$D360&lt;='Ark4'!$E$7),4,""))))</f>
        <v/>
      </c>
      <c r="H360" s="2" t="e">
        <f t="shared" si="423"/>
        <v>#VALUE!</v>
      </c>
      <c r="I360" s="2" t="str">
        <f>IF(G360=1,VLOOKUP($D360,'Afgrødemodel 1'!$AA$10:$AB$405,2,FALSE),IF(G360=2,VLOOKUP($D360,'Afgrødemodel 2'!$AA$10:$AB$405,2,FALSE),IF(G360=3,VLOOKUP($D360,'Afgrødemodel 3'!$AA$10:$AB$405,2,FALSE),IF(G360=4,VLOOKUP($D360,'Afgrødemodel 4'!$AA$10:$AB$405,2,FALSE),""))))</f>
        <v/>
      </c>
      <c r="J360" s="2">
        <f>IF(G360=1,VLOOKUP($D360,'Afgrødemodel 1'!$AH$10:$AJ$405,3,FALSE),IF(G360=2,VLOOKUP($D360,'Afgrødemodel 2'!$AH$10:$AJ$405,3,FALSE),IF(G360=3,VLOOKUP($D360,'Afgrødemodel 3'!$AH$10:$AJ$405,3,FALSE),IF(G360=4,VLOOKUP($D360,'Afgrødemodel 4'!$AH$10:$AJ$405,3,FALSE),0))))</f>
        <v>0</v>
      </c>
      <c r="K360" s="2">
        <f>IF(G360=1,VLOOKUP($D360,'Afgrødemodel 1'!$AQ$10:$AR$405,2,FALSE),IF(G360=2,VLOOKUP($D360,'Afgrødemodel 2'!$AQ$10:$AR$405,2,FALSE),IF(G360=3,VLOOKUP($D360,'Afgrødemodel 3'!$AQ$10:$AR$405,2,FALSE),IF(G360=4,VLOOKUP($D360,'Afgrødemodel 4'!$AQ$10:$AR$405,2,FALSE),0))))</f>
        <v>0</v>
      </c>
      <c r="L360">
        <f>IF('Afgrødemodel 1'!$BB$4=0,300,'Afgrødemodel 1'!$BB$4)</f>
        <v>300</v>
      </c>
      <c r="M360" t="str">
        <f>IF(G360=1,MIN('Afgrødemodel 1'!$AW$44,'Afgrødemodel 1'!$AW$48),IF(G360=2,MIN('Afgrødemodel 2'!$AW$44,'Afgrødemodel 2'!$AW$48),IF(G360=3,MIN('Afgrødemodel 3'!$AW$44,'Afgrødemodel 3'!$AW$48),IF(G360=4,MIN('Afgrødemodel 4'!$AW$44,'Afgrødemodel 4'!$AW$48),""))))</f>
        <v/>
      </c>
      <c r="N360" s="13" t="e">
        <f t="shared" si="358"/>
        <v>#N/A</v>
      </c>
      <c r="O360" s="5" t="e">
        <f t="shared" si="359"/>
        <v>#N/A</v>
      </c>
      <c r="P360" s="13" t="e">
        <f t="shared" si="360"/>
        <v>#N/A</v>
      </c>
      <c r="Q360" s="13" t="e">
        <f t="shared" si="361"/>
        <v>#N/A</v>
      </c>
      <c r="R360" s="20"/>
      <c r="S360" s="13" t="e">
        <f t="shared" si="362"/>
        <v>#N/A</v>
      </c>
      <c r="T360" s="13" t="e">
        <f t="shared" si="363"/>
        <v>#N/A</v>
      </c>
      <c r="U360" s="13" t="e">
        <f t="shared" si="364"/>
        <v>#N/A</v>
      </c>
      <c r="V360" s="5" t="e">
        <f t="shared" si="365"/>
        <v>#N/A</v>
      </c>
      <c r="W360" s="5"/>
      <c r="X360" s="10">
        <f t="shared" si="426"/>
        <v>10</v>
      </c>
      <c r="Y360" s="12" t="e">
        <f t="shared" si="366"/>
        <v>#N/A</v>
      </c>
      <c r="Z360" s="8" t="e">
        <f t="shared" si="367"/>
        <v>#N/A</v>
      </c>
      <c r="AA360" s="13" t="e">
        <f t="shared" si="368"/>
        <v>#N/A</v>
      </c>
      <c r="AB360" s="5" t="e">
        <f t="shared" si="369"/>
        <v>#N/A</v>
      </c>
      <c r="AC360" s="5"/>
      <c r="AD360" s="16" t="e">
        <f t="shared" si="370"/>
        <v>#VALUE!</v>
      </c>
      <c r="AE360" s="10" t="e">
        <f t="shared" si="371"/>
        <v>#VALUE!</v>
      </c>
      <c r="AF360" t="e">
        <f t="shared" si="372"/>
        <v>#VALUE!</v>
      </c>
      <c r="AG360" s="13" t="e">
        <f t="shared" si="373"/>
        <v>#VALUE!</v>
      </c>
      <c r="AH360" s="13"/>
      <c r="AI360" s="14">
        <f t="shared" si="374"/>
        <v>10</v>
      </c>
      <c r="AJ360" s="4">
        <f t="shared" si="375"/>
        <v>10</v>
      </c>
      <c r="AK360" s="4">
        <f t="shared" si="376"/>
        <v>10</v>
      </c>
      <c r="AL360" s="15" t="e">
        <f t="shared" si="377"/>
        <v>#N/A</v>
      </c>
      <c r="AM360" s="7" t="e">
        <f t="shared" si="378"/>
        <v>#N/A</v>
      </c>
      <c r="AN360" s="7" t="e">
        <f t="shared" si="379"/>
        <v>#VALUE!</v>
      </c>
      <c r="AO360" s="15" t="e">
        <f t="shared" si="380"/>
        <v>#N/A</v>
      </c>
      <c r="AP360" s="17" t="e">
        <f t="shared" si="381"/>
        <v>#N/A</v>
      </c>
      <c r="AQ360" s="15" t="e">
        <f t="shared" si="382"/>
        <v>#N/A</v>
      </c>
      <c r="AR360" s="15" t="e">
        <f t="shared" si="383"/>
        <v>#N/A</v>
      </c>
      <c r="AS360" s="15"/>
      <c r="AT360" s="12" t="e">
        <f t="shared" si="424"/>
        <v>#VALUE!</v>
      </c>
      <c r="AU360" s="12" t="e">
        <f t="shared" si="384"/>
        <v>#N/A</v>
      </c>
      <c r="AV360" s="12" t="e">
        <f t="shared" si="385"/>
        <v>#N/A</v>
      </c>
      <c r="AW360" s="12" t="e">
        <f t="shared" si="386"/>
        <v>#N/A</v>
      </c>
      <c r="AX360" s="8"/>
      <c r="AY360" s="13" t="e">
        <f>INDEX(Klima!$B$1:$E$520,MATCH(Vandbalance!$F360,Klima!$B$1:$B$520,0),MATCH(Vandbalance!$AY$11,Klima!$B$1:$E$1,0))</f>
        <v>#N/A</v>
      </c>
      <c r="AZ360" s="13" t="e">
        <f t="shared" si="425"/>
        <v>#N/A</v>
      </c>
      <c r="BA360" s="13" t="e">
        <f t="shared" si="387"/>
        <v>#N/A</v>
      </c>
      <c r="BC360" s="16" t="e">
        <f>INDEX(Klima!$B$1:$E$520,MATCH(Vandbalance!$F360,Klima!$B$1:$B$520,0),MATCH($BC$11,Klima!$B$1:$E$1,0))</f>
        <v>#N/A</v>
      </c>
      <c r="BD360" s="16"/>
      <c r="BE360" s="16" t="e">
        <f t="shared" si="388"/>
        <v>#N/A</v>
      </c>
      <c r="BF360" s="16" t="e">
        <f t="shared" si="389"/>
        <v>#VALUE!</v>
      </c>
      <c r="BG360" s="16" t="e">
        <f t="shared" si="390"/>
        <v>#VALUE!</v>
      </c>
      <c r="BH360" s="16" t="e">
        <f t="shared" si="391"/>
        <v>#VALUE!</v>
      </c>
      <c r="BI360" s="2"/>
      <c r="BJ360" s="16" t="e">
        <f t="shared" si="392"/>
        <v>#N/A</v>
      </c>
      <c r="BK360" s="5" t="e">
        <f t="shared" si="393"/>
        <v>#N/A</v>
      </c>
      <c r="BL360" s="5" t="e">
        <f t="shared" si="394"/>
        <v>#N/A</v>
      </c>
      <c r="BM360" s="5" t="e">
        <f t="shared" si="395"/>
        <v>#N/A</v>
      </c>
      <c r="BN360" s="5" t="e">
        <f t="shared" si="396"/>
        <v>#N/A</v>
      </c>
      <c r="BO360" s="5" t="e">
        <f t="shared" si="397"/>
        <v>#N/A</v>
      </c>
      <c r="BP360" s="5" t="e">
        <f t="shared" si="398"/>
        <v>#N/A</v>
      </c>
      <c r="BQ360" s="5"/>
      <c r="BR360" s="16" t="e">
        <f t="shared" si="399"/>
        <v>#VALUE!</v>
      </c>
      <c r="BS360" s="5">
        <f t="shared" si="400"/>
        <v>0</v>
      </c>
      <c r="BT360" s="5"/>
      <c r="BU360" s="13" t="e">
        <f t="shared" si="401"/>
        <v>#VALUE!</v>
      </c>
      <c r="BV360" s="5">
        <f t="shared" si="402"/>
        <v>0</v>
      </c>
      <c r="BW360" s="5"/>
      <c r="BX360" s="13" t="e">
        <f t="shared" si="403"/>
        <v>#VALUE!</v>
      </c>
      <c r="BY360" s="5"/>
      <c r="BZ360" s="16" t="e">
        <f t="shared" si="404"/>
        <v>#VALUE!</v>
      </c>
      <c r="CA360" s="16"/>
      <c r="CB360" s="29">
        <f t="shared" si="405"/>
        <v>0</v>
      </c>
      <c r="CC360" s="28" t="e">
        <f t="shared" si="406"/>
        <v>#N/A</v>
      </c>
      <c r="CD360" s="28"/>
      <c r="CE360" s="16">
        <f t="shared" si="407"/>
        <v>0</v>
      </c>
      <c r="CF360" s="31" t="e">
        <f t="shared" si="408"/>
        <v>#N/A</v>
      </c>
      <c r="CG360" s="20"/>
      <c r="CH360" s="16" t="e">
        <f t="shared" si="409"/>
        <v>#N/A</v>
      </c>
      <c r="CI360" s="2">
        <f t="shared" si="410"/>
        <v>0</v>
      </c>
      <c r="CJ360" s="5"/>
      <c r="CK360" s="13" t="e">
        <f t="shared" si="411"/>
        <v>#N/A</v>
      </c>
      <c r="CL360" s="13"/>
      <c r="CM360" s="13" t="e">
        <f t="shared" si="412"/>
        <v>#N/A</v>
      </c>
      <c r="CN360" s="5" t="e">
        <f t="shared" si="413"/>
        <v>#N/A</v>
      </c>
      <c r="CO360" s="5" t="e">
        <f t="shared" si="414"/>
        <v>#N/A</v>
      </c>
      <c r="CP360" s="5"/>
      <c r="CQ360" s="13" t="e">
        <f t="shared" si="415"/>
        <v>#N/A</v>
      </c>
      <c r="CR360" s="5" t="e">
        <f t="shared" si="416"/>
        <v>#N/A</v>
      </c>
      <c r="CS360" s="5" t="e">
        <f t="shared" si="417"/>
        <v>#N/A</v>
      </c>
      <c r="CT360" s="5"/>
      <c r="CU360" t="e">
        <f>INDEX(Tilladeligt_underskud,MATCH('Afgrødemodel 1'!$AU$2,Konstanter!$A$75:$A$90,0),MATCH('Afgrødemodel 1'!M356,Konstanter!$B$73:$F$73,0))</f>
        <v>#N/A</v>
      </c>
      <c r="CV360" t="e">
        <f>INDEX(Utilladeligt_underskud,MATCH('Afgrødemodel 1'!$AU$2,Konstanter!$I$75:$I$90,0),MATCH('Afgrødemodel 1'!M356,Konstanter!$J$73:$N$73,0))</f>
        <v>#N/A</v>
      </c>
      <c r="CW360" t="e">
        <f t="shared" si="418"/>
        <v>#N/A</v>
      </c>
      <c r="CX360" t="e">
        <f t="shared" si="419"/>
        <v>#N/A</v>
      </c>
      <c r="CY360" s="8" t="e">
        <f t="shared" si="420"/>
        <v>#N/A</v>
      </c>
      <c r="CZ360" s="8" t="e">
        <f t="shared" si="421"/>
        <v>#VALUE!</v>
      </c>
      <c r="DA360" s="8" t="e">
        <f t="shared" si="422"/>
        <v>#VALUE!</v>
      </c>
    </row>
    <row r="361" spans="4:105" x14ac:dyDescent="0.2">
      <c r="D361" s="18">
        <f t="shared" si="427"/>
        <v>43538</v>
      </c>
      <c r="E361" s="18" t="str">
        <f>IF(G361=1,'Ark4'!$C$4,IF(G361=2,'Ark4'!$C$5,IF(G361=3,'Ark4'!$C$6,IF(G361=4,'Ark4'!$C$7,""))))</f>
        <v/>
      </c>
      <c r="F361" s="8">
        <f t="shared" si="357"/>
        <v>43538</v>
      </c>
      <c r="G361" s="2" t="str">
        <f>IF(AND($D361&gt;='Ark4'!$D$4,Vandbalance!$D361&lt;='Ark4'!$E$4),1,IF(AND(Vandbalance!$D361&gt;='Ark4'!$D$5,Vandbalance!$D361&lt;='Ark4'!$E$5),2,IF(AND(Vandbalance!$D361&gt;='Ark4'!$D$6,Vandbalance!$D361&lt;='Ark4'!$E$6),3,IF(AND(Vandbalance!$D361&gt;='Ark4'!$D$7,Vandbalance!$D361&lt;='Ark4'!$E$7),4,""))))</f>
        <v/>
      </c>
      <c r="H361" s="2" t="e">
        <f t="shared" si="423"/>
        <v>#VALUE!</v>
      </c>
      <c r="I361" s="2" t="str">
        <f>IF(G361=1,VLOOKUP($D361,'Afgrødemodel 1'!$AA$10:$AB$405,2,FALSE),IF(G361=2,VLOOKUP($D361,'Afgrødemodel 2'!$AA$10:$AB$405,2,FALSE),IF(G361=3,VLOOKUP($D361,'Afgrødemodel 3'!$AA$10:$AB$405,2,FALSE),IF(G361=4,VLOOKUP($D361,'Afgrødemodel 4'!$AA$10:$AB$405,2,FALSE),""))))</f>
        <v/>
      </c>
      <c r="J361" s="2">
        <f>IF(G361=1,VLOOKUP($D361,'Afgrødemodel 1'!$AH$10:$AJ$405,3,FALSE),IF(G361=2,VLOOKUP($D361,'Afgrødemodel 2'!$AH$10:$AJ$405,3,FALSE),IF(G361=3,VLOOKUP($D361,'Afgrødemodel 3'!$AH$10:$AJ$405,3,FALSE),IF(G361=4,VLOOKUP($D361,'Afgrødemodel 4'!$AH$10:$AJ$405,3,FALSE),0))))</f>
        <v>0</v>
      </c>
      <c r="K361" s="2">
        <f>IF(G361=1,VLOOKUP($D361,'Afgrødemodel 1'!$AQ$10:$AR$405,2,FALSE),IF(G361=2,VLOOKUP($D361,'Afgrødemodel 2'!$AQ$10:$AR$405,2,FALSE),IF(G361=3,VLOOKUP($D361,'Afgrødemodel 3'!$AQ$10:$AR$405,2,FALSE),IF(G361=4,VLOOKUP($D361,'Afgrødemodel 4'!$AQ$10:$AR$405,2,FALSE),0))))</f>
        <v>0</v>
      </c>
      <c r="L361">
        <f>IF('Afgrødemodel 1'!$BB$4=0,300,'Afgrødemodel 1'!$BB$4)</f>
        <v>300</v>
      </c>
      <c r="M361" t="str">
        <f>IF(G361=1,MIN('Afgrødemodel 1'!$AW$44,'Afgrødemodel 1'!$AW$48),IF(G361=2,MIN('Afgrødemodel 2'!$AW$44,'Afgrødemodel 2'!$AW$48),IF(G361=3,MIN('Afgrødemodel 3'!$AW$44,'Afgrødemodel 3'!$AW$48),IF(G361=4,MIN('Afgrødemodel 4'!$AW$44,'Afgrødemodel 4'!$AW$48),""))))</f>
        <v/>
      </c>
      <c r="N361" s="13" t="e">
        <f t="shared" si="358"/>
        <v>#N/A</v>
      </c>
      <c r="O361" s="5" t="e">
        <f t="shared" si="359"/>
        <v>#N/A</v>
      </c>
      <c r="P361" s="13" t="e">
        <f t="shared" si="360"/>
        <v>#N/A</v>
      </c>
      <c r="Q361" s="13" t="e">
        <f t="shared" si="361"/>
        <v>#N/A</v>
      </c>
      <c r="R361" s="20"/>
      <c r="S361" s="13" t="e">
        <f t="shared" si="362"/>
        <v>#N/A</v>
      </c>
      <c r="T361" s="13" t="e">
        <f t="shared" si="363"/>
        <v>#N/A</v>
      </c>
      <c r="U361" s="13" t="e">
        <f t="shared" si="364"/>
        <v>#N/A</v>
      </c>
      <c r="V361" s="5" t="e">
        <f t="shared" si="365"/>
        <v>#N/A</v>
      </c>
      <c r="W361" s="5"/>
      <c r="X361" s="10">
        <f t="shared" si="426"/>
        <v>10</v>
      </c>
      <c r="Y361" s="12" t="e">
        <f t="shared" si="366"/>
        <v>#N/A</v>
      </c>
      <c r="Z361" s="8" t="e">
        <f t="shared" si="367"/>
        <v>#N/A</v>
      </c>
      <c r="AA361" s="13" t="e">
        <f t="shared" si="368"/>
        <v>#N/A</v>
      </c>
      <c r="AB361" s="5" t="e">
        <f t="shared" si="369"/>
        <v>#N/A</v>
      </c>
      <c r="AC361" s="5"/>
      <c r="AD361" s="16" t="e">
        <f t="shared" si="370"/>
        <v>#VALUE!</v>
      </c>
      <c r="AE361" s="10" t="e">
        <f t="shared" si="371"/>
        <v>#VALUE!</v>
      </c>
      <c r="AF361" t="e">
        <f t="shared" si="372"/>
        <v>#VALUE!</v>
      </c>
      <c r="AG361" s="13" t="e">
        <f t="shared" si="373"/>
        <v>#VALUE!</v>
      </c>
      <c r="AH361" s="13"/>
      <c r="AI361" s="14">
        <f t="shared" si="374"/>
        <v>10</v>
      </c>
      <c r="AJ361" s="4">
        <f t="shared" si="375"/>
        <v>10</v>
      </c>
      <c r="AK361" s="4">
        <f t="shared" si="376"/>
        <v>10</v>
      </c>
      <c r="AL361" s="15" t="e">
        <f t="shared" si="377"/>
        <v>#N/A</v>
      </c>
      <c r="AM361" s="7" t="e">
        <f t="shared" si="378"/>
        <v>#N/A</v>
      </c>
      <c r="AN361" s="7" t="e">
        <f t="shared" si="379"/>
        <v>#VALUE!</v>
      </c>
      <c r="AO361" s="15" t="e">
        <f t="shared" si="380"/>
        <v>#N/A</v>
      </c>
      <c r="AP361" s="17" t="e">
        <f t="shared" si="381"/>
        <v>#N/A</v>
      </c>
      <c r="AQ361" s="15" t="e">
        <f t="shared" si="382"/>
        <v>#N/A</v>
      </c>
      <c r="AR361" s="15" t="e">
        <f t="shared" si="383"/>
        <v>#N/A</v>
      </c>
      <c r="AS361" s="15"/>
      <c r="AT361" s="12" t="e">
        <f t="shared" si="424"/>
        <v>#VALUE!</v>
      </c>
      <c r="AU361" s="12" t="e">
        <f t="shared" si="384"/>
        <v>#N/A</v>
      </c>
      <c r="AV361" s="12" t="e">
        <f t="shared" si="385"/>
        <v>#N/A</v>
      </c>
      <c r="AW361" s="12" t="e">
        <f t="shared" si="386"/>
        <v>#N/A</v>
      </c>
      <c r="AX361" s="8"/>
      <c r="AY361" s="13" t="e">
        <f>INDEX(Klima!$B$1:$E$520,MATCH(Vandbalance!$F361,Klima!$B$1:$B$520,0),MATCH(Vandbalance!$AY$11,Klima!$B$1:$E$1,0))</f>
        <v>#N/A</v>
      </c>
      <c r="AZ361" s="13" t="e">
        <f t="shared" si="425"/>
        <v>#N/A</v>
      </c>
      <c r="BA361" s="13" t="e">
        <f t="shared" si="387"/>
        <v>#N/A</v>
      </c>
      <c r="BC361" s="16" t="e">
        <f>INDEX(Klima!$B$1:$E$520,MATCH(Vandbalance!$F361,Klima!$B$1:$B$520,0),MATCH($BC$11,Klima!$B$1:$E$1,0))</f>
        <v>#N/A</v>
      </c>
      <c r="BD361" s="16"/>
      <c r="BE361" s="16" t="e">
        <f t="shared" si="388"/>
        <v>#N/A</v>
      </c>
      <c r="BF361" s="16" t="e">
        <f t="shared" si="389"/>
        <v>#VALUE!</v>
      </c>
      <c r="BG361" s="16" t="e">
        <f t="shared" si="390"/>
        <v>#VALUE!</v>
      </c>
      <c r="BH361" s="16" t="e">
        <f t="shared" si="391"/>
        <v>#VALUE!</v>
      </c>
      <c r="BI361" s="2"/>
      <c r="BJ361" s="16" t="e">
        <f t="shared" si="392"/>
        <v>#N/A</v>
      </c>
      <c r="BK361" s="5" t="e">
        <f t="shared" si="393"/>
        <v>#N/A</v>
      </c>
      <c r="BL361" s="5" t="e">
        <f t="shared" si="394"/>
        <v>#N/A</v>
      </c>
      <c r="BM361" s="5" t="e">
        <f t="shared" si="395"/>
        <v>#N/A</v>
      </c>
      <c r="BN361" s="5" t="e">
        <f t="shared" si="396"/>
        <v>#N/A</v>
      </c>
      <c r="BO361" s="5" t="e">
        <f t="shared" si="397"/>
        <v>#N/A</v>
      </c>
      <c r="BP361" s="5" t="e">
        <f t="shared" si="398"/>
        <v>#N/A</v>
      </c>
      <c r="BQ361" s="5"/>
      <c r="BR361" s="16" t="e">
        <f t="shared" si="399"/>
        <v>#VALUE!</v>
      </c>
      <c r="BS361" s="5">
        <f t="shared" si="400"/>
        <v>0</v>
      </c>
      <c r="BT361" s="5"/>
      <c r="BU361" s="13" t="e">
        <f t="shared" si="401"/>
        <v>#VALUE!</v>
      </c>
      <c r="BV361" s="5">
        <f t="shared" si="402"/>
        <v>0</v>
      </c>
      <c r="BW361" s="5"/>
      <c r="BX361" s="13" t="e">
        <f t="shared" si="403"/>
        <v>#VALUE!</v>
      </c>
      <c r="BY361" s="5"/>
      <c r="BZ361" s="16" t="e">
        <f t="shared" si="404"/>
        <v>#VALUE!</v>
      </c>
      <c r="CA361" s="16"/>
      <c r="CB361" s="29">
        <f t="shared" si="405"/>
        <v>0</v>
      </c>
      <c r="CC361" s="28" t="e">
        <f t="shared" si="406"/>
        <v>#N/A</v>
      </c>
      <c r="CD361" s="28"/>
      <c r="CE361" s="16">
        <f t="shared" si="407"/>
        <v>0</v>
      </c>
      <c r="CF361" s="31" t="e">
        <f t="shared" si="408"/>
        <v>#N/A</v>
      </c>
      <c r="CG361" s="20"/>
      <c r="CH361" s="16" t="e">
        <f t="shared" si="409"/>
        <v>#N/A</v>
      </c>
      <c r="CI361" s="2">
        <f t="shared" si="410"/>
        <v>0</v>
      </c>
      <c r="CJ361" s="5"/>
      <c r="CK361" s="13" t="e">
        <f t="shared" si="411"/>
        <v>#N/A</v>
      </c>
      <c r="CL361" s="13"/>
      <c r="CM361" s="13" t="e">
        <f t="shared" si="412"/>
        <v>#N/A</v>
      </c>
      <c r="CN361" s="5" t="e">
        <f t="shared" si="413"/>
        <v>#N/A</v>
      </c>
      <c r="CO361" s="5" t="e">
        <f t="shared" si="414"/>
        <v>#N/A</v>
      </c>
      <c r="CP361" s="5"/>
      <c r="CQ361" s="13" t="e">
        <f t="shared" si="415"/>
        <v>#N/A</v>
      </c>
      <c r="CR361" s="5" t="e">
        <f t="shared" si="416"/>
        <v>#N/A</v>
      </c>
      <c r="CS361" s="5" t="e">
        <f t="shared" si="417"/>
        <v>#N/A</v>
      </c>
      <c r="CT361" s="5"/>
      <c r="CU361" t="e">
        <f>INDEX(Tilladeligt_underskud,MATCH('Afgrødemodel 1'!$AU$2,Konstanter!$A$75:$A$90,0),MATCH('Afgrødemodel 1'!M357,Konstanter!$B$73:$F$73,0))</f>
        <v>#N/A</v>
      </c>
      <c r="CV361" t="e">
        <f>INDEX(Utilladeligt_underskud,MATCH('Afgrødemodel 1'!$AU$2,Konstanter!$I$75:$I$90,0),MATCH('Afgrødemodel 1'!M357,Konstanter!$J$73:$N$73,0))</f>
        <v>#N/A</v>
      </c>
      <c r="CW361" t="e">
        <f t="shared" si="418"/>
        <v>#N/A</v>
      </c>
      <c r="CX361" t="e">
        <f t="shared" si="419"/>
        <v>#N/A</v>
      </c>
      <c r="CY361" s="8" t="e">
        <f t="shared" si="420"/>
        <v>#N/A</v>
      </c>
      <c r="CZ361" s="8" t="e">
        <f t="shared" si="421"/>
        <v>#VALUE!</v>
      </c>
      <c r="DA361" s="8" t="e">
        <f t="shared" si="422"/>
        <v>#VALUE!</v>
      </c>
    </row>
    <row r="362" spans="4:105" x14ac:dyDescent="0.2">
      <c r="D362" s="18">
        <f t="shared" si="427"/>
        <v>43539</v>
      </c>
      <c r="E362" s="18" t="str">
        <f>IF(G362=1,'Ark4'!$C$4,IF(G362=2,'Ark4'!$C$5,IF(G362=3,'Ark4'!$C$6,IF(G362=4,'Ark4'!$C$7,""))))</f>
        <v/>
      </c>
      <c r="F362" s="8">
        <f t="shared" si="357"/>
        <v>43539</v>
      </c>
      <c r="G362" s="2" t="str">
        <f>IF(AND($D362&gt;='Ark4'!$D$4,Vandbalance!$D362&lt;='Ark4'!$E$4),1,IF(AND(Vandbalance!$D362&gt;='Ark4'!$D$5,Vandbalance!$D362&lt;='Ark4'!$E$5),2,IF(AND(Vandbalance!$D362&gt;='Ark4'!$D$6,Vandbalance!$D362&lt;='Ark4'!$E$6),3,IF(AND(Vandbalance!$D362&gt;='Ark4'!$D$7,Vandbalance!$D362&lt;='Ark4'!$E$7),4,""))))</f>
        <v/>
      </c>
      <c r="H362" s="2" t="e">
        <f t="shared" si="423"/>
        <v>#VALUE!</v>
      </c>
      <c r="I362" s="2" t="str">
        <f>IF(G362=1,VLOOKUP($D362,'Afgrødemodel 1'!$AA$10:$AB$405,2,FALSE),IF(G362=2,VLOOKUP($D362,'Afgrødemodel 2'!$AA$10:$AB$405,2,FALSE),IF(G362=3,VLOOKUP($D362,'Afgrødemodel 3'!$AA$10:$AB$405,2,FALSE),IF(G362=4,VLOOKUP($D362,'Afgrødemodel 4'!$AA$10:$AB$405,2,FALSE),""))))</f>
        <v/>
      </c>
      <c r="J362" s="2">
        <f>IF(G362=1,VLOOKUP($D362,'Afgrødemodel 1'!$AH$10:$AJ$405,3,FALSE),IF(G362=2,VLOOKUP($D362,'Afgrødemodel 2'!$AH$10:$AJ$405,3,FALSE),IF(G362=3,VLOOKUP($D362,'Afgrødemodel 3'!$AH$10:$AJ$405,3,FALSE),IF(G362=4,VLOOKUP($D362,'Afgrødemodel 4'!$AH$10:$AJ$405,3,FALSE),0))))</f>
        <v>0</v>
      </c>
      <c r="K362" s="2">
        <f>IF(G362=1,VLOOKUP($D362,'Afgrødemodel 1'!$AQ$10:$AR$405,2,FALSE),IF(G362=2,VLOOKUP($D362,'Afgrødemodel 2'!$AQ$10:$AR$405,2,FALSE),IF(G362=3,VLOOKUP($D362,'Afgrødemodel 3'!$AQ$10:$AR$405,2,FALSE),IF(G362=4,VLOOKUP($D362,'Afgrødemodel 4'!$AQ$10:$AR$405,2,FALSE),0))))</f>
        <v>0</v>
      </c>
      <c r="L362">
        <f>IF('Afgrødemodel 1'!$BB$4=0,300,'Afgrødemodel 1'!$BB$4)</f>
        <v>300</v>
      </c>
      <c r="M362" t="str">
        <f>IF(G362=1,MIN('Afgrødemodel 1'!$AW$44,'Afgrødemodel 1'!$AW$48),IF(G362=2,MIN('Afgrødemodel 2'!$AW$44,'Afgrødemodel 2'!$AW$48),IF(G362=3,MIN('Afgrødemodel 3'!$AW$44,'Afgrødemodel 3'!$AW$48),IF(G362=4,MIN('Afgrødemodel 4'!$AW$44,'Afgrødemodel 4'!$AW$48),""))))</f>
        <v/>
      </c>
      <c r="N362" s="13" t="e">
        <f t="shared" si="358"/>
        <v>#N/A</v>
      </c>
      <c r="O362" s="5" t="e">
        <f t="shared" si="359"/>
        <v>#N/A</v>
      </c>
      <c r="P362" s="13" t="e">
        <f t="shared" si="360"/>
        <v>#N/A</v>
      </c>
      <c r="Q362" s="13" t="e">
        <f t="shared" si="361"/>
        <v>#N/A</v>
      </c>
      <c r="R362" s="20"/>
      <c r="S362" s="13" t="e">
        <f t="shared" si="362"/>
        <v>#N/A</v>
      </c>
      <c r="T362" s="13" t="e">
        <f t="shared" si="363"/>
        <v>#N/A</v>
      </c>
      <c r="U362" s="13" t="e">
        <f t="shared" si="364"/>
        <v>#N/A</v>
      </c>
      <c r="V362" s="5" t="e">
        <f t="shared" si="365"/>
        <v>#N/A</v>
      </c>
      <c r="W362" s="5"/>
      <c r="X362" s="10">
        <f t="shared" si="426"/>
        <v>10</v>
      </c>
      <c r="Y362" s="12" t="e">
        <f t="shared" si="366"/>
        <v>#N/A</v>
      </c>
      <c r="Z362" s="8" t="e">
        <f t="shared" si="367"/>
        <v>#N/A</v>
      </c>
      <c r="AA362" s="13" t="e">
        <f t="shared" si="368"/>
        <v>#N/A</v>
      </c>
      <c r="AB362" s="5" t="e">
        <f t="shared" si="369"/>
        <v>#N/A</v>
      </c>
      <c r="AC362" s="5"/>
      <c r="AD362" s="16" t="e">
        <f t="shared" si="370"/>
        <v>#VALUE!</v>
      </c>
      <c r="AE362" s="10" t="e">
        <f t="shared" si="371"/>
        <v>#VALUE!</v>
      </c>
      <c r="AF362" t="e">
        <f t="shared" si="372"/>
        <v>#VALUE!</v>
      </c>
      <c r="AG362" s="13" t="e">
        <f t="shared" si="373"/>
        <v>#VALUE!</v>
      </c>
      <c r="AH362" s="13"/>
      <c r="AI362" s="14">
        <f t="shared" si="374"/>
        <v>10</v>
      </c>
      <c r="AJ362" s="4">
        <f t="shared" si="375"/>
        <v>10</v>
      </c>
      <c r="AK362" s="4">
        <f t="shared" si="376"/>
        <v>10</v>
      </c>
      <c r="AL362" s="15" t="e">
        <f t="shared" si="377"/>
        <v>#N/A</v>
      </c>
      <c r="AM362" s="7" t="e">
        <f t="shared" si="378"/>
        <v>#N/A</v>
      </c>
      <c r="AN362" s="7" t="e">
        <f t="shared" si="379"/>
        <v>#VALUE!</v>
      </c>
      <c r="AO362" s="15" t="e">
        <f t="shared" si="380"/>
        <v>#N/A</v>
      </c>
      <c r="AP362" s="17" t="e">
        <f t="shared" si="381"/>
        <v>#N/A</v>
      </c>
      <c r="AQ362" s="15" t="e">
        <f t="shared" si="382"/>
        <v>#N/A</v>
      </c>
      <c r="AR362" s="15" t="e">
        <f t="shared" si="383"/>
        <v>#N/A</v>
      </c>
      <c r="AS362" s="15"/>
      <c r="AT362" s="12" t="e">
        <f t="shared" si="424"/>
        <v>#VALUE!</v>
      </c>
      <c r="AU362" s="12" t="e">
        <f t="shared" si="384"/>
        <v>#N/A</v>
      </c>
      <c r="AV362" s="12" t="e">
        <f t="shared" si="385"/>
        <v>#N/A</v>
      </c>
      <c r="AW362" s="12" t="e">
        <f t="shared" si="386"/>
        <v>#N/A</v>
      </c>
      <c r="AX362" s="8"/>
      <c r="AY362" s="13" t="e">
        <f>INDEX(Klima!$B$1:$E$520,MATCH(Vandbalance!$F362,Klima!$B$1:$B$520,0),MATCH(Vandbalance!$AY$11,Klima!$B$1:$E$1,0))</f>
        <v>#N/A</v>
      </c>
      <c r="AZ362" s="13" t="e">
        <f t="shared" si="425"/>
        <v>#N/A</v>
      </c>
      <c r="BA362" s="13" t="e">
        <f t="shared" si="387"/>
        <v>#N/A</v>
      </c>
      <c r="BC362" s="16" t="e">
        <f>INDEX(Klima!$B$1:$E$520,MATCH(Vandbalance!$F362,Klima!$B$1:$B$520,0),MATCH($BC$11,Klima!$B$1:$E$1,0))</f>
        <v>#N/A</v>
      </c>
      <c r="BD362" s="16"/>
      <c r="BE362" s="16" t="e">
        <f t="shared" si="388"/>
        <v>#N/A</v>
      </c>
      <c r="BF362" s="16" t="e">
        <f t="shared" si="389"/>
        <v>#VALUE!</v>
      </c>
      <c r="BG362" s="16" t="e">
        <f t="shared" si="390"/>
        <v>#VALUE!</v>
      </c>
      <c r="BH362" s="16" t="e">
        <f t="shared" si="391"/>
        <v>#VALUE!</v>
      </c>
      <c r="BI362" s="2"/>
      <c r="BJ362" s="16" t="e">
        <f t="shared" si="392"/>
        <v>#N/A</v>
      </c>
      <c r="BK362" s="5" t="e">
        <f t="shared" si="393"/>
        <v>#N/A</v>
      </c>
      <c r="BL362" s="5" t="e">
        <f t="shared" si="394"/>
        <v>#N/A</v>
      </c>
      <c r="BM362" s="5" t="e">
        <f t="shared" si="395"/>
        <v>#N/A</v>
      </c>
      <c r="BN362" s="5" t="e">
        <f t="shared" si="396"/>
        <v>#N/A</v>
      </c>
      <c r="BO362" s="5" t="e">
        <f t="shared" si="397"/>
        <v>#N/A</v>
      </c>
      <c r="BP362" s="5" t="e">
        <f t="shared" si="398"/>
        <v>#N/A</v>
      </c>
      <c r="BQ362" s="5"/>
      <c r="BR362" s="16" t="e">
        <f t="shared" si="399"/>
        <v>#VALUE!</v>
      </c>
      <c r="BS362" s="5">
        <f t="shared" si="400"/>
        <v>0</v>
      </c>
      <c r="BT362" s="5"/>
      <c r="BU362" s="13" t="e">
        <f t="shared" si="401"/>
        <v>#VALUE!</v>
      </c>
      <c r="BV362" s="5">
        <f t="shared" si="402"/>
        <v>0</v>
      </c>
      <c r="BW362" s="5"/>
      <c r="BX362" s="13" t="e">
        <f t="shared" si="403"/>
        <v>#VALUE!</v>
      </c>
      <c r="BY362" s="5"/>
      <c r="BZ362" s="16" t="e">
        <f t="shared" si="404"/>
        <v>#VALUE!</v>
      </c>
      <c r="CA362" s="16"/>
      <c r="CB362" s="29">
        <f t="shared" si="405"/>
        <v>0</v>
      </c>
      <c r="CC362" s="28" t="e">
        <f t="shared" si="406"/>
        <v>#N/A</v>
      </c>
      <c r="CD362" s="28"/>
      <c r="CE362" s="16">
        <f t="shared" si="407"/>
        <v>0</v>
      </c>
      <c r="CF362" s="31" t="e">
        <f t="shared" si="408"/>
        <v>#N/A</v>
      </c>
      <c r="CG362" s="20"/>
      <c r="CH362" s="16" t="e">
        <f t="shared" si="409"/>
        <v>#N/A</v>
      </c>
      <c r="CI362" s="2">
        <f t="shared" si="410"/>
        <v>0</v>
      </c>
      <c r="CJ362" s="5"/>
      <c r="CK362" s="13" t="e">
        <f t="shared" si="411"/>
        <v>#N/A</v>
      </c>
      <c r="CL362" s="13"/>
      <c r="CM362" s="13" t="e">
        <f t="shared" si="412"/>
        <v>#N/A</v>
      </c>
      <c r="CN362" s="5" t="e">
        <f t="shared" si="413"/>
        <v>#N/A</v>
      </c>
      <c r="CO362" s="5" t="e">
        <f t="shared" si="414"/>
        <v>#N/A</v>
      </c>
      <c r="CP362" s="5"/>
      <c r="CQ362" s="13" t="e">
        <f t="shared" si="415"/>
        <v>#N/A</v>
      </c>
      <c r="CR362" s="5" t="e">
        <f t="shared" si="416"/>
        <v>#N/A</v>
      </c>
      <c r="CS362" s="5" t="e">
        <f t="shared" si="417"/>
        <v>#N/A</v>
      </c>
      <c r="CT362" s="5"/>
      <c r="CU362" t="e">
        <f>INDEX(Tilladeligt_underskud,MATCH('Afgrødemodel 1'!$AU$2,Konstanter!$A$75:$A$90,0),MATCH('Afgrødemodel 1'!M358,Konstanter!$B$73:$F$73,0))</f>
        <v>#N/A</v>
      </c>
      <c r="CV362" t="e">
        <f>INDEX(Utilladeligt_underskud,MATCH('Afgrødemodel 1'!$AU$2,Konstanter!$I$75:$I$90,0),MATCH('Afgrødemodel 1'!M358,Konstanter!$J$73:$N$73,0))</f>
        <v>#N/A</v>
      </c>
      <c r="CW362" t="e">
        <f t="shared" si="418"/>
        <v>#N/A</v>
      </c>
      <c r="CX362" t="e">
        <f t="shared" si="419"/>
        <v>#N/A</v>
      </c>
      <c r="CY362" s="8" t="e">
        <f t="shared" si="420"/>
        <v>#N/A</v>
      </c>
      <c r="CZ362" s="8" t="e">
        <f t="shared" si="421"/>
        <v>#VALUE!</v>
      </c>
      <c r="DA362" s="8" t="e">
        <f t="shared" si="422"/>
        <v>#VALUE!</v>
      </c>
    </row>
    <row r="363" spans="4:105" x14ac:dyDescent="0.2">
      <c r="D363" s="18">
        <f t="shared" si="427"/>
        <v>43540</v>
      </c>
      <c r="E363" s="18" t="str">
        <f>IF(G363=1,'Ark4'!$C$4,IF(G363=2,'Ark4'!$C$5,IF(G363=3,'Ark4'!$C$6,IF(G363=4,'Ark4'!$C$7,""))))</f>
        <v/>
      </c>
      <c r="F363" s="8">
        <f t="shared" si="357"/>
        <v>43540</v>
      </c>
      <c r="G363" s="2" t="str">
        <f>IF(AND($D363&gt;='Ark4'!$D$4,Vandbalance!$D363&lt;='Ark4'!$E$4),1,IF(AND(Vandbalance!$D363&gt;='Ark4'!$D$5,Vandbalance!$D363&lt;='Ark4'!$E$5),2,IF(AND(Vandbalance!$D363&gt;='Ark4'!$D$6,Vandbalance!$D363&lt;='Ark4'!$E$6),3,IF(AND(Vandbalance!$D363&gt;='Ark4'!$D$7,Vandbalance!$D363&lt;='Ark4'!$E$7),4,""))))</f>
        <v/>
      </c>
      <c r="H363" s="2" t="e">
        <f t="shared" si="423"/>
        <v>#VALUE!</v>
      </c>
      <c r="I363" s="2" t="str">
        <f>IF(G363=1,VLOOKUP($D363,'Afgrødemodel 1'!$AA$10:$AB$405,2,FALSE),IF(G363=2,VLOOKUP($D363,'Afgrødemodel 2'!$AA$10:$AB$405,2,FALSE),IF(G363=3,VLOOKUP($D363,'Afgrødemodel 3'!$AA$10:$AB$405,2,FALSE),IF(G363=4,VLOOKUP($D363,'Afgrødemodel 4'!$AA$10:$AB$405,2,FALSE),""))))</f>
        <v/>
      </c>
      <c r="J363" s="2">
        <f>IF(G363=1,VLOOKUP($D363,'Afgrødemodel 1'!$AH$10:$AJ$405,3,FALSE),IF(G363=2,VLOOKUP($D363,'Afgrødemodel 2'!$AH$10:$AJ$405,3,FALSE),IF(G363=3,VLOOKUP($D363,'Afgrødemodel 3'!$AH$10:$AJ$405,3,FALSE),IF(G363=4,VLOOKUP($D363,'Afgrødemodel 4'!$AH$10:$AJ$405,3,FALSE),0))))</f>
        <v>0</v>
      </c>
      <c r="K363" s="2">
        <f>IF(G363=1,VLOOKUP($D363,'Afgrødemodel 1'!$AQ$10:$AR$405,2,FALSE),IF(G363=2,VLOOKUP($D363,'Afgrødemodel 2'!$AQ$10:$AR$405,2,FALSE),IF(G363=3,VLOOKUP($D363,'Afgrødemodel 3'!$AQ$10:$AR$405,2,FALSE),IF(G363=4,VLOOKUP($D363,'Afgrødemodel 4'!$AQ$10:$AR$405,2,FALSE),0))))</f>
        <v>0</v>
      </c>
      <c r="L363">
        <f>IF('Afgrødemodel 1'!$BB$4=0,300,'Afgrødemodel 1'!$BB$4)</f>
        <v>300</v>
      </c>
      <c r="M363" t="str">
        <f>IF(G363=1,MIN('Afgrødemodel 1'!$AW$44,'Afgrødemodel 1'!$AW$48),IF(G363=2,MIN('Afgrødemodel 2'!$AW$44,'Afgrødemodel 2'!$AW$48),IF(G363=3,MIN('Afgrødemodel 3'!$AW$44,'Afgrødemodel 3'!$AW$48),IF(G363=4,MIN('Afgrødemodel 4'!$AW$44,'Afgrødemodel 4'!$AW$48),""))))</f>
        <v/>
      </c>
      <c r="N363" s="13" t="e">
        <f t="shared" si="358"/>
        <v>#N/A</v>
      </c>
      <c r="O363" s="5" t="e">
        <f t="shared" si="359"/>
        <v>#N/A</v>
      </c>
      <c r="P363" s="13" t="e">
        <f t="shared" si="360"/>
        <v>#N/A</v>
      </c>
      <c r="Q363" s="13" t="e">
        <f t="shared" si="361"/>
        <v>#N/A</v>
      </c>
      <c r="R363" s="20"/>
      <c r="S363" s="13" t="e">
        <f t="shared" si="362"/>
        <v>#N/A</v>
      </c>
      <c r="T363" s="13" t="e">
        <f t="shared" si="363"/>
        <v>#N/A</v>
      </c>
      <c r="U363" s="13" t="e">
        <f t="shared" si="364"/>
        <v>#N/A</v>
      </c>
      <c r="V363" s="5" t="e">
        <f t="shared" si="365"/>
        <v>#N/A</v>
      </c>
      <c r="W363" s="5"/>
      <c r="X363" s="10">
        <f t="shared" si="426"/>
        <v>10</v>
      </c>
      <c r="Y363" s="12" t="e">
        <f t="shared" si="366"/>
        <v>#N/A</v>
      </c>
      <c r="Z363" s="8" t="e">
        <f t="shared" si="367"/>
        <v>#N/A</v>
      </c>
      <c r="AA363" s="13" t="e">
        <f t="shared" si="368"/>
        <v>#N/A</v>
      </c>
      <c r="AB363" s="5" t="e">
        <f t="shared" si="369"/>
        <v>#N/A</v>
      </c>
      <c r="AC363" s="5"/>
      <c r="AD363" s="16" t="e">
        <f t="shared" si="370"/>
        <v>#VALUE!</v>
      </c>
      <c r="AE363" s="10" t="e">
        <f t="shared" si="371"/>
        <v>#VALUE!</v>
      </c>
      <c r="AF363" t="e">
        <f t="shared" si="372"/>
        <v>#VALUE!</v>
      </c>
      <c r="AG363" s="13" t="e">
        <f t="shared" si="373"/>
        <v>#VALUE!</v>
      </c>
      <c r="AH363" s="13"/>
      <c r="AI363" s="14">
        <f t="shared" si="374"/>
        <v>10</v>
      </c>
      <c r="AJ363" s="4">
        <f t="shared" si="375"/>
        <v>10</v>
      </c>
      <c r="AK363" s="4">
        <f t="shared" si="376"/>
        <v>10</v>
      </c>
      <c r="AL363" s="15" t="e">
        <f t="shared" si="377"/>
        <v>#N/A</v>
      </c>
      <c r="AM363" s="7" t="e">
        <f t="shared" si="378"/>
        <v>#N/A</v>
      </c>
      <c r="AN363" s="7" t="e">
        <f t="shared" si="379"/>
        <v>#VALUE!</v>
      </c>
      <c r="AO363" s="15" t="e">
        <f t="shared" si="380"/>
        <v>#N/A</v>
      </c>
      <c r="AP363" s="17" t="e">
        <f t="shared" si="381"/>
        <v>#N/A</v>
      </c>
      <c r="AQ363" s="15" t="e">
        <f t="shared" si="382"/>
        <v>#N/A</v>
      </c>
      <c r="AR363" s="15" t="e">
        <f t="shared" si="383"/>
        <v>#N/A</v>
      </c>
      <c r="AS363" s="15"/>
      <c r="AT363" s="12" t="e">
        <f t="shared" si="424"/>
        <v>#VALUE!</v>
      </c>
      <c r="AU363" s="12" t="e">
        <f t="shared" si="384"/>
        <v>#N/A</v>
      </c>
      <c r="AV363" s="12" t="e">
        <f t="shared" si="385"/>
        <v>#N/A</v>
      </c>
      <c r="AW363" s="12" t="e">
        <f t="shared" si="386"/>
        <v>#N/A</v>
      </c>
      <c r="AX363" s="8"/>
      <c r="AY363" s="13" t="e">
        <f>INDEX(Klima!$B$1:$E$520,MATCH(Vandbalance!$F363,Klima!$B$1:$B$520,0),MATCH(Vandbalance!$AY$11,Klima!$B$1:$E$1,0))</f>
        <v>#N/A</v>
      </c>
      <c r="AZ363" s="13" t="e">
        <f t="shared" si="425"/>
        <v>#N/A</v>
      </c>
      <c r="BA363" s="13" t="e">
        <f t="shared" si="387"/>
        <v>#N/A</v>
      </c>
      <c r="BC363" s="16" t="e">
        <f>INDEX(Klima!$B$1:$E$520,MATCH(Vandbalance!$F363,Klima!$B$1:$B$520,0),MATCH($BC$11,Klima!$B$1:$E$1,0))</f>
        <v>#N/A</v>
      </c>
      <c r="BD363" s="16"/>
      <c r="BE363" s="16" t="e">
        <f t="shared" si="388"/>
        <v>#N/A</v>
      </c>
      <c r="BF363" s="16" t="e">
        <f t="shared" si="389"/>
        <v>#VALUE!</v>
      </c>
      <c r="BG363" s="16" t="e">
        <f t="shared" si="390"/>
        <v>#VALUE!</v>
      </c>
      <c r="BH363" s="16" t="e">
        <f t="shared" si="391"/>
        <v>#VALUE!</v>
      </c>
      <c r="BI363" s="2"/>
      <c r="BJ363" s="16" t="e">
        <f t="shared" si="392"/>
        <v>#N/A</v>
      </c>
      <c r="BK363" s="5" t="e">
        <f t="shared" si="393"/>
        <v>#N/A</v>
      </c>
      <c r="BL363" s="5" t="e">
        <f t="shared" si="394"/>
        <v>#N/A</v>
      </c>
      <c r="BM363" s="5" t="e">
        <f t="shared" si="395"/>
        <v>#N/A</v>
      </c>
      <c r="BN363" s="5" t="e">
        <f t="shared" si="396"/>
        <v>#N/A</v>
      </c>
      <c r="BO363" s="5" t="e">
        <f t="shared" si="397"/>
        <v>#N/A</v>
      </c>
      <c r="BP363" s="5" t="e">
        <f t="shared" si="398"/>
        <v>#N/A</v>
      </c>
      <c r="BQ363" s="5"/>
      <c r="BR363" s="16" t="e">
        <f t="shared" si="399"/>
        <v>#VALUE!</v>
      </c>
      <c r="BS363" s="5">
        <f t="shared" si="400"/>
        <v>0</v>
      </c>
      <c r="BT363" s="5"/>
      <c r="BU363" s="13" t="e">
        <f t="shared" si="401"/>
        <v>#VALUE!</v>
      </c>
      <c r="BV363" s="5">
        <f t="shared" si="402"/>
        <v>0</v>
      </c>
      <c r="BW363" s="5"/>
      <c r="BX363" s="13" t="e">
        <f t="shared" si="403"/>
        <v>#VALUE!</v>
      </c>
      <c r="BY363" s="5"/>
      <c r="BZ363" s="16" t="e">
        <f t="shared" si="404"/>
        <v>#VALUE!</v>
      </c>
      <c r="CA363" s="16"/>
      <c r="CB363" s="29">
        <f t="shared" si="405"/>
        <v>0</v>
      </c>
      <c r="CC363" s="28" t="e">
        <f t="shared" si="406"/>
        <v>#N/A</v>
      </c>
      <c r="CD363" s="28"/>
      <c r="CE363" s="16">
        <f t="shared" si="407"/>
        <v>0</v>
      </c>
      <c r="CF363" s="31" t="e">
        <f t="shared" si="408"/>
        <v>#N/A</v>
      </c>
      <c r="CG363" s="20"/>
      <c r="CH363" s="16" t="e">
        <f t="shared" si="409"/>
        <v>#N/A</v>
      </c>
      <c r="CI363" s="2">
        <f t="shared" si="410"/>
        <v>0</v>
      </c>
      <c r="CJ363" s="5"/>
      <c r="CK363" s="13" t="e">
        <f t="shared" si="411"/>
        <v>#N/A</v>
      </c>
      <c r="CL363" s="13"/>
      <c r="CM363" s="13" t="e">
        <f t="shared" si="412"/>
        <v>#N/A</v>
      </c>
      <c r="CN363" s="5" t="e">
        <f t="shared" si="413"/>
        <v>#N/A</v>
      </c>
      <c r="CO363" s="5" t="e">
        <f t="shared" si="414"/>
        <v>#N/A</v>
      </c>
      <c r="CP363" s="5"/>
      <c r="CQ363" s="13" t="e">
        <f t="shared" si="415"/>
        <v>#N/A</v>
      </c>
      <c r="CR363" s="5" t="e">
        <f t="shared" si="416"/>
        <v>#N/A</v>
      </c>
      <c r="CS363" s="5" t="e">
        <f t="shared" si="417"/>
        <v>#N/A</v>
      </c>
      <c r="CT363" s="5"/>
      <c r="CU363" t="e">
        <f>INDEX(Tilladeligt_underskud,MATCH('Afgrødemodel 1'!$AU$2,Konstanter!$A$75:$A$90,0),MATCH('Afgrødemodel 1'!M359,Konstanter!$B$73:$F$73,0))</f>
        <v>#N/A</v>
      </c>
      <c r="CV363" t="e">
        <f>INDEX(Utilladeligt_underskud,MATCH('Afgrødemodel 1'!$AU$2,Konstanter!$I$75:$I$90,0),MATCH('Afgrødemodel 1'!M359,Konstanter!$J$73:$N$73,0))</f>
        <v>#N/A</v>
      </c>
      <c r="CW363" t="e">
        <f t="shared" si="418"/>
        <v>#N/A</v>
      </c>
      <c r="CX363" t="e">
        <f t="shared" si="419"/>
        <v>#N/A</v>
      </c>
      <c r="CY363" s="8" t="e">
        <f t="shared" si="420"/>
        <v>#N/A</v>
      </c>
      <c r="CZ363" s="8" t="e">
        <f t="shared" si="421"/>
        <v>#VALUE!</v>
      </c>
      <c r="DA363" s="8" t="e">
        <f t="shared" si="422"/>
        <v>#VALUE!</v>
      </c>
    </row>
    <row r="364" spans="4:105" x14ac:dyDescent="0.2">
      <c r="D364" s="18">
        <f t="shared" si="427"/>
        <v>43541</v>
      </c>
      <c r="E364" s="18" t="str">
        <f>IF(G364=1,'Ark4'!$C$4,IF(G364=2,'Ark4'!$C$5,IF(G364=3,'Ark4'!$C$6,IF(G364=4,'Ark4'!$C$7,""))))</f>
        <v/>
      </c>
      <c r="F364" s="8">
        <f t="shared" si="357"/>
        <v>43541</v>
      </c>
      <c r="G364" s="2" t="str">
        <f>IF(AND($D364&gt;='Ark4'!$D$4,Vandbalance!$D364&lt;='Ark4'!$E$4),1,IF(AND(Vandbalance!$D364&gt;='Ark4'!$D$5,Vandbalance!$D364&lt;='Ark4'!$E$5),2,IF(AND(Vandbalance!$D364&gt;='Ark4'!$D$6,Vandbalance!$D364&lt;='Ark4'!$E$6),3,IF(AND(Vandbalance!$D364&gt;='Ark4'!$D$7,Vandbalance!$D364&lt;='Ark4'!$E$7),4,""))))</f>
        <v/>
      </c>
      <c r="H364" s="2" t="e">
        <f t="shared" si="423"/>
        <v>#VALUE!</v>
      </c>
      <c r="I364" s="2" t="str">
        <f>IF(G364=1,VLOOKUP($D364,'Afgrødemodel 1'!$AA$10:$AB$405,2,FALSE),IF(G364=2,VLOOKUP($D364,'Afgrødemodel 2'!$AA$10:$AB$405,2,FALSE),IF(G364=3,VLOOKUP($D364,'Afgrødemodel 3'!$AA$10:$AB$405,2,FALSE),IF(G364=4,VLOOKUP($D364,'Afgrødemodel 4'!$AA$10:$AB$405,2,FALSE),""))))</f>
        <v/>
      </c>
      <c r="J364" s="2">
        <f>IF(G364=1,VLOOKUP($D364,'Afgrødemodel 1'!$AH$10:$AJ$405,3,FALSE),IF(G364=2,VLOOKUP($D364,'Afgrødemodel 2'!$AH$10:$AJ$405,3,FALSE),IF(G364=3,VLOOKUP($D364,'Afgrødemodel 3'!$AH$10:$AJ$405,3,FALSE),IF(G364=4,VLOOKUP($D364,'Afgrødemodel 4'!$AH$10:$AJ$405,3,FALSE),0))))</f>
        <v>0</v>
      </c>
      <c r="K364" s="2">
        <f>IF(G364=1,VLOOKUP($D364,'Afgrødemodel 1'!$AQ$10:$AR$405,2,FALSE),IF(G364=2,VLOOKUP($D364,'Afgrødemodel 2'!$AQ$10:$AR$405,2,FALSE),IF(G364=3,VLOOKUP($D364,'Afgrødemodel 3'!$AQ$10:$AR$405,2,FALSE),IF(G364=4,VLOOKUP($D364,'Afgrødemodel 4'!$AQ$10:$AR$405,2,FALSE),0))))</f>
        <v>0</v>
      </c>
      <c r="L364">
        <f>IF('Afgrødemodel 1'!$BB$4=0,300,'Afgrødemodel 1'!$BB$4)</f>
        <v>300</v>
      </c>
      <c r="M364" t="str">
        <f>IF(G364=1,MIN('Afgrødemodel 1'!$AW$44,'Afgrødemodel 1'!$AW$48),IF(G364=2,MIN('Afgrødemodel 2'!$AW$44,'Afgrødemodel 2'!$AW$48),IF(G364=3,MIN('Afgrødemodel 3'!$AW$44,'Afgrødemodel 3'!$AW$48),IF(G364=4,MIN('Afgrødemodel 4'!$AW$44,'Afgrødemodel 4'!$AW$48),""))))</f>
        <v/>
      </c>
      <c r="N364" s="13" t="e">
        <f t="shared" si="358"/>
        <v>#N/A</v>
      </c>
      <c r="O364" s="5" t="e">
        <f t="shared" si="359"/>
        <v>#N/A</v>
      </c>
      <c r="P364" s="13" t="e">
        <f t="shared" si="360"/>
        <v>#N/A</v>
      </c>
      <c r="Q364" s="13" t="e">
        <f t="shared" si="361"/>
        <v>#N/A</v>
      </c>
      <c r="R364" s="20"/>
      <c r="S364" s="13" t="e">
        <f t="shared" si="362"/>
        <v>#N/A</v>
      </c>
      <c r="T364" s="13" t="e">
        <f t="shared" si="363"/>
        <v>#N/A</v>
      </c>
      <c r="U364" s="13" t="e">
        <f t="shared" si="364"/>
        <v>#N/A</v>
      </c>
      <c r="V364" s="5" t="e">
        <f t="shared" si="365"/>
        <v>#N/A</v>
      </c>
      <c r="W364" s="5"/>
      <c r="X364" s="10">
        <f t="shared" si="426"/>
        <v>10</v>
      </c>
      <c r="Y364" s="12" t="e">
        <f t="shared" si="366"/>
        <v>#N/A</v>
      </c>
      <c r="Z364" s="8" t="e">
        <f t="shared" si="367"/>
        <v>#N/A</v>
      </c>
      <c r="AA364" s="13" t="e">
        <f t="shared" si="368"/>
        <v>#N/A</v>
      </c>
      <c r="AB364" s="5" t="e">
        <f t="shared" si="369"/>
        <v>#N/A</v>
      </c>
      <c r="AC364" s="5"/>
      <c r="AD364" s="16" t="e">
        <f t="shared" si="370"/>
        <v>#VALUE!</v>
      </c>
      <c r="AE364" s="10" t="e">
        <f t="shared" si="371"/>
        <v>#VALUE!</v>
      </c>
      <c r="AF364" t="e">
        <f t="shared" si="372"/>
        <v>#VALUE!</v>
      </c>
      <c r="AG364" s="13" t="e">
        <f t="shared" si="373"/>
        <v>#VALUE!</v>
      </c>
      <c r="AH364" s="13"/>
      <c r="AI364" s="14">
        <f t="shared" si="374"/>
        <v>10</v>
      </c>
      <c r="AJ364" s="4">
        <f t="shared" si="375"/>
        <v>10</v>
      </c>
      <c r="AK364" s="4">
        <f t="shared" si="376"/>
        <v>10</v>
      </c>
      <c r="AL364" s="15" t="e">
        <f t="shared" si="377"/>
        <v>#N/A</v>
      </c>
      <c r="AM364" s="7" t="e">
        <f t="shared" si="378"/>
        <v>#N/A</v>
      </c>
      <c r="AN364" s="7" t="e">
        <f t="shared" si="379"/>
        <v>#VALUE!</v>
      </c>
      <c r="AO364" s="15" t="e">
        <f t="shared" si="380"/>
        <v>#N/A</v>
      </c>
      <c r="AP364" s="17" t="e">
        <f t="shared" si="381"/>
        <v>#N/A</v>
      </c>
      <c r="AQ364" s="15" t="e">
        <f t="shared" si="382"/>
        <v>#N/A</v>
      </c>
      <c r="AR364" s="15" t="e">
        <f t="shared" si="383"/>
        <v>#N/A</v>
      </c>
      <c r="AS364" s="15"/>
      <c r="AT364" s="12" t="e">
        <f t="shared" si="424"/>
        <v>#VALUE!</v>
      </c>
      <c r="AU364" s="12" t="e">
        <f t="shared" si="384"/>
        <v>#N/A</v>
      </c>
      <c r="AV364" s="12" t="e">
        <f t="shared" si="385"/>
        <v>#N/A</v>
      </c>
      <c r="AW364" s="12" t="e">
        <f t="shared" si="386"/>
        <v>#N/A</v>
      </c>
      <c r="AX364" s="8"/>
      <c r="AY364" s="13" t="e">
        <f>INDEX(Klima!$B$1:$E$520,MATCH(Vandbalance!$F364,Klima!$B$1:$B$520,0),MATCH(Vandbalance!$AY$11,Klima!$B$1:$E$1,0))</f>
        <v>#N/A</v>
      </c>
      <c r="AZ364" s="13" t="e">
        <f t="shared" si="425"/>
        <v>#N/A</v>
      </c>
      <c r="BA364" s="13" t="e">
        <f t="shared" si="387"/>
        <v>#N/A</v>
      </c>
      <c r="BC364" s="16" t="e">
        <f>INDEX(Klima!$B$1:$E$520,MATCH(Vandbalance!$F364,Klima!$B$1:$B$520,0),MATCH($BC$11,Klima!$B$1:$E$1,0))</f>
        <v>#N/A</v>
      </c>
      <c r="BD364" s="16"/>
      <c r="BE364" s="16" t="e">
        <f t="shared" si="388"/>
        <v>#N/A</v>
      </c>
      <c r="BF364" s="16" t="e">
        <f t="shared" si="389"/>
        <v>#VALUE!</v>
      </c>
      <c r="BG364" s="16" t="e">
        <f t="shared" si="390"/>
        <v>#VALUE!</v>
      </c>
      <c r="BH364" s="16" t="e">
        <f t="shared" si="391"/>
        <v>#VALUE!</v>
      </c>
      <c r="BI364" s="2"/>
      <c r="BJ364" s="16" t="e">
        <f t="shared" si="392"/>
        <v>#N/A</v>
      </c>
      <c r="BK364" s="5" t="e">
        <f t="shared" si="393"/>
        <v>#N/A</v>
      </c>
      <c r="BL364" s="5" t="e">
        <f t="shared" si="394"/>
        <v>#N/A</v>
      </c>
      <c r="BM364" s="5" t="e">
        <f t="shared" si="395"/>
        <v>#N/A</v>
      </c>
      <c r="BN364" s="5" t="e">
        <f t="shared" si="396"/>
        <v>#N/A</v>
      </c>
      <c r="BO364" s="5" t="e">
        <f t="shared" si="397"/>
        <v>#N/A</v>
      </c>
      <c r="BP364" s="5" t="e">
        <f t="shared" si="398"/>
        <v>#N/A</v>
      </c>
      <c r="BQ364" s="5"/>
      <c r="BR364" s="16" t="e">
        <f t="shared" si="399"/>
        <v>#VALUE!</v>
      </c>
      <c r="BS364" s="5">
        <f t="shared" si="400"/>
        <v>0</v>
      </c>
      <c r="BT364" s="5"/>
      <c r="BU364" s="13" t="e">
        <f t="shared" si="401"/>
        <v>#VALUE!</v>
      </c>
      <c r="BV364" s="5">
        <f t="shared" si="402"/>
        <v>0</v>
      </c>
      <c r="BW364" s="5"/>
      <c r="BX364" s="13" t="e">
        <f t="shared" si="403"/>
        <v>#VALUE!</v>
      </c>
      <c r="BY364" s="5"/>
      <c r="BZ364" s="16" t="e">
        <f t="shared" si="404"/>
        <v>#VALUE!</v>
      </c>
      <c r="CA364" s="16"/>
      <c r="CB364" s="29">
        <f t="shared" si="405"/>
        <v>0</v>
      </c>
      <c r="CC364" s="28" t="e">
        <f t="shared" si="406"/>
        <v>#N/A</v>
      </c>
      <c r="CD364" s="28"/>
      <c r="CE364" s="16">
        <f t="shared" si="407"/>
        <v>0</v>
      </c>
      <c r="CF364" s="31" t="e">
        <f t="shared" si="408"/>
        <v>#N/A</v>
      </c>
      <c r="CG364" s="20"/>
      <c r="CH364" s="16" t="e">
        <f t="shared" si="409"/>
        <v>#N/A</v>
      </c>
      <c r="CI364" s="2">
        <f t="shared" si="410"/>
        <v>0</v>
      </c>
      <c r="CJ364" s="5"/>
      <c r="CK364" s="13" t="e">
        <f t="shared" si="411"/>
        <v>#N/A</v>
      </c>
      <c r="CL364" s="13"/>
      <c r="CM364" s="13" t="e">
        <f t="shared" si="412"/>
        <v>#N/A</v>
      </c>
      <c r="CN364" s="5" t="e">
        <f t="shared" si="413"/>
        <v>#N/A</v>
      </c>
      <c r="CO364" s="5" t="e">
        <f t="shared" si="414"/>
        <v>#N/A</v>
      </c>
      <c r="CP364" s="5"/>
      <c r="CQ364" s="13" t="e">
        <f t="shared" si="415"/>
        <v>#N/A</v>
      </c>
      <c r="CR364" s="5" t="e">
        <f t="shared" si="416"/>
        <v>#N/A</v>
      </c>
      <c r="CS364" s="5" t="e">
        <f t="shared" si="417"/>
        <v>#N/A</v>
      </c>
      <c r="CT364" s="5"/>
      <c r="CU364" t="e">
        <f>INDEX(Tilladeligt_underskud,MATCH('Afgrødemodel 1'!$AU$2,Konstanter!$A$75:$A$90,0),MATCH('Afgrødemodel 1'!M360,Konstanter!$B$73:$F$73,0))</f>
        <v>#N/A</v>
      </c>
      <c r="CV364" t="e">
        <f>INDEX(Utilladeligt_underskud,MATCH('Afgrødemodel 1'!$AU$2,Konstanter!$I$75:$I$90,0),MATCH('Afgrødemodel 1'!M360,Konstanter!$J$73:$N$73,0))</f>
        <v>#N/A</v>
      </c>
      <c r="CW364" t="e">
        <f t="shared" si="418"/>
        <v>#N/A</v>
      </c>
      <c r="CX364" t="e">
        <f t="shared" si="419"/>
        <v>#N/A</v>
      </c>
      <c r="CY364" s="8" t="e">
        <f t="shared" si="420"/>
        <v>#N/A</v>
      </c>
      <c r="CZ364" s="8" t="e">
        <f t="shared" si="421"/>
        <v>#VALUE!</v>
      </c>
      <c r="DA364" s="8" t="e">
        <f t="shared" si="422"/>
        <v>#VALUE!</v>
      </c>
    </row>
    <row r="365" spans="4:105" x14ac:dyDescent="0.2">
      <c r="D365" s="18">
        <f t="shared" si="427"/>
        <v>43542</v>
      </c>
      <c r="E365" s="18" t="str">
        <f>IF(G365=1,'Ark4'!$C$4,IF(G365=2,'Ark4'!$C$5,IF(G365=3,'Ark4'!$C$6,IF(G365=4,'Ark4'!$C$7,""))))</f>
        <v/>
      </c>
      <c r="F365" s="8">
        <f t="shared" si="357"/>
        <v>43542</v>
      </c>
      <c r="G365" s="2" t="str">
        <f>IF(AND($D365&gt;='Ark4'!$D$4,Vandbalance!$D365&lt;='Ark4'!$E$4),1,IF(AND(Vandbalance!$D365&gt;='Ark4'!$D$5,Vandbalance!$D365&lt;='Ark4'!$E$5),2,IF(AND(Vandbalance!$D365&gt;='Ark4'!$D$6,Vandbalance!$D365&lt;='Ark4'!$E$6),3,IF(AND(Vandbalance!$D365&gt;='Ark4'!$D$7,Vandbalance!$D365&lt;='Ark4'!$E$7),4,""))))</f>
        <v/>
      </c>
      <c r="H365" s="2" t="e">
        <f t="shared" si="423"/>
        <v>#VALUE!</v>
      </c>
      <c r="I365" s="2" t="str">
        <f>IF(G365=1,VLOOKUP($D365,'Afgrødemodel 1'!$AA$10:$AB$405,2,FALSE),IF(G365=2,VLOOKUP($D365,'Afgrødemodel 2'!$AA$10:$AB$405,2,FALSE),IF(G365=3,VLOOKUP($D365,'Afgrødemodel 3'!$AA$10:$AB$405,2,FALSE),IF(G365=4,VLOOKUP($D365,'Afgrødemodel 4'!$AA$10:$AB$405,2,FALSE),""))))</f>
        <v/>
      </c>
      <c r="J365" s="2">
        <f>IF(G365=1,VLOOKUP($D365,'Afgrødemodel 1'!$AH$10:$AJ$405,3,FALSE),IF(G365=2,VLOOKUP($D365,'Afgrødemodel 2'!$AH$10:$AJ$405,3,FALSE),IF(G365=3,VLOOKUP($D365,'Afgrødemodel 3'!$AH$10:$AJ$405,3,FALSE),IF(G365=4,VLOOKUP($D365,'Afgrødemodel 4'!$AH$10:$AJ$405,3,FALSE),0))))</f>
        <v>0</v>
      </c>
      <c r="K365" s="2">
        <f>IF(G365=1,VLOOKUP($D365,'Afgrødemodel 1'!$AQ$10:$AR$405,2,FALSE),IF(G365=2,VLOOKUP($D365,'Afgrødemodel 2'!$AQ$10:$AR$405,2,FALSE),IF(G365=3,VLOOKUP($D365,'Afgrødemodel 3'!$AQ$10:$AR$405,2,FALSE),IF(G365=4,VLOOKUP($D365,'Afgrødemodel 4'!$AQ$10:$AR$405,2,FALSE),0))))</f>
        <v>0</v>
      </c>
      <c r="L365">
        <f>IF('Afgrødemodel 1'!$BB$4=0,300,'Afgrødemodel 1'!$BB$4)</f>
        <v>300</v>
      </c>
      <c r="M365" t="str">
        <f>IF(G365=1,MIN('Afgrødemodel 1'!$AW$44,'Afgrødemodel 1'!$AW$48),IF(G365=2,MIN('Afgrødemodel 2'!$AW$44,'Afgrødemodel 2'!$AW$48),IF(G365=3,MIN('Afgrødemodel 3'!$AW$44,'Afgrødemodel 3'!$AW$48),IF(G365=4,MIN('Afgrødemodel 4'!$AW$44,'Afgrødemodel 4'!$AW$48),""))))</f>
        <v/>
      </c>
      <c r="N365" s="13" t="e">
        <f t="shared" si="358"/>
        <v>#N/A</v>
      </c>
      <c r="O365" s="5" t="e">
        <f t="shared" si="359"/>
        <v>#N/A</v>
      </c>
      <c r="P365" s="13" t="e">
        <f t="shared" si="360"/>
        <v>#N/A</v>
      </c>
      <c r="Q365" s="13" t="e">
        <f t="shared" si="361"/>
        <v>#N/A</v>
      </c>
      <c r="R365" s="20"/>
      <c r="S365" s="13" t="e">
        <f t="shared" si="362"/>
        <v>#N/A</v>
      </c>
      <c r="T365" s="13" t="e">
        <f t="shared" si="363"/>
        <v>#N/A</v>
      </c>
      <c r="U365" s="13" t="e">
        <f t="shared" si="364"/>
        <v>#N/A</v>
      </c>
      <c r="V365" s="5" t="e">
        <f t="shared" si="365"/>
        <v>#N/A</v>
      </c>
      <c r="W365" s="5"/>
      <c r="X365" s="10">
        <f t="shared" si="426"/>
        <v>10</v>
      </c>
      <c r="Y365" s="12" t="e">
        <f t="shared" si="366"/>
        <v>#N/A</v>
      </c>
      <c r="Z365" s="8" t="e">
        <f t="shared" si="367"/>
        <v>#N/A</v>
      </c>
      <c r="AA365" s="13" t="e">
        <f t="shared" si="368"/>
        <v>#N/A</v>
      </c>
      <c r="AB365" s="5" t="e">
        <f t="shared" si="369"/>
        <v>#N/A</v>
      </c>
      <c r="AC365" s="5"/>
      <c r="AD365" s="16" t="e">
        <f t="shared" si="370"/>
        <v>#VALUE!</v>
      </c>
      <c r="AE365" s="10" t="e">
        <f t="shared" si="371"/>
        <v>#VALUE!</v>
      </c>
      <c r="AF365" t="e">
        <f t="shared" si="372"/>
        <v>#VALUE!</v>
      </c>
      <c r="AG365" s="13" t="e">
        <f t="shared" si="373"/>
        <v>#VALUE!</v>
      </c>
      <c r="AH365" s="13"/>
      <c r="AI365" s="14">
        <f t="shared" si="374"/>
        <v>10</v>
      </c>
      <c r="AJ365" s="4">
        <f t="shared" si="375"/>
        <v>10</v>
      </c>
      <c r="AK365" s="4">
        <f t="shared" si="376"/>
        <v>10</v>
      </c>
      <c r="AL365" s="15" t="e">
        <f t="shared" si="377"/>
        <v>#N/A</v>
      </c>
      <c r="AM365" s="7" t="e">
        <f t="shared" si="378"/>
        <v>#N/A</v>
      </c>
      <c r="AN365" s="7" t="e">
        <f t="shared" si="379"/>
        <v>#VALUE!</v>
      </c>
      <c r="AO365" s="15" t="e">
        <f t="shared" si="380"/>
        <v>#N/A</v>
      </c>
      <c r="AP365" s="17" t="e">
        <f t="shared" si="381"/>
        <v>#N/A</v>
      </c>
      <c r="AQ365" s="15" t="e">
        <f t="shared" si="382"/>
        <v>#N/A</v>
      </c>
      <c r="AR365" s="15" t="e">
        <f t="shared" si="383"/>
        <v>#N/A</v>
      </c>
      <c r="AS365" s="15"/>
      <c r="AT365" s="12" t="e">
        <f t="shared" si="424"/>
        <v>#VALUE!</v>
      </c>
      <c r="AU365" s="12" t="e">
        <f t="shared" si="384"/>
        <v>#N/A</v>
      </c>
      <c r="AV365" s="12" t="e">
        <f t="shared" si="385"/>
        <v>#N/A</v>
      </c>
      <c r="AW365" s="12" t="e">
        <f t="shared" si="386"/>
        <v>#N/A</v>
      </c>
      <c r="AX365" s="8"/>
      <c r="AY365" s="13" t="e">
        <f>INDEX(Klima!$B$1:$E$520,MATCH(Vandbalance!$F365,Klima!$B$1:$B$520,0),MATCH(Vandbalance!$AY$11,Klima!$B$1:$E$1,0))</f>
        <v>#N/A</v>
      </c>
      <c r="AZ365" s="13" t="e">
        <f t="shared" si="425"/>
        <v>#N/A</v>
      </c>
      <c r="BA365" s="13" t="e">
        <f t="shared" si="387"/>
        <v>#N/A</v>
      </c>
      <c r="BC365" s="16" t="e">
        <f>INDEX(Klima!$B$1:$E$520,MATCH(Vandbalance!$F365,Klima!$B$1:$B$520,0),MATCH($BC$11,Klima!$B$1:$E$1,0))</f>
        <v>#N/A</v>
      </c>
      <c r="BD365" s="16"/>
      <c r="BE365" s="16" t="e">
        <f t="shared" si="388"/>
        <v>#N/A</v>
      </c>
      <c r="BF365" s="16" t="e">
        <f t="shared" si="389"/>
        <v>#VALUE!</v>
      </c>
      <c r="BG365" s="16" t="e">
        <f t="shared" si="390"/>
        <v>#VALUE!</v>
      </c>
      <c r="BH365" s="16" t="e">
        <f t="shared" si="391"/>
        <v>#VALUE!</v>
      </c>
      <c r="BI365" s="2"/>
      <c r="BJ365" s="16" t="e">
        <f t="shared" si="392"/>
        <v>#N/A</v>
      </c>
      <c r="BK365" s="5" t="e">
        <f t="shared" si="393"/>
        <v>#N/A</v>
      </c>
      <c r="BL365" s="5" t="e">
        <f t="shared" si="394"/>
        <v>#N/A</v>
      </c>
      <c r="BM365" s="5" t="e">
        <f t="shared" si="395"/>
        <v>#N/A</v>
      </c>
      <c r="BN365" s="5" t="e">
        <f t="shared" si="396"/>
        <v>#N/A</v>
      </c>
      <c r="BO365" s="5" t="e">
        <f t="shared" si="397"/>
        <v>#N/A</v>
      </c>
      <c r="BP365" s="5" t="e">
        <f t="shared" si="398"/>
        <v>#N/A</v>
      </c>
      <c r="BQ365" s="5"/>
      <c r="BR365" s="16" t="e">
        <f t="shared" si="399"/>
        <v>#VALUE!</v>
      </c>
      <c r="BS365" s="5">
        <f t="shared" si="400"/>
        <v>0</v>
      </c>
      <c r="BT365" s="5"/>
      <c r="BU365" s="13" t="e">
        <f t="shared" si="401"/>
        <v>#VALUE!</v>
      </c>
      <c r="BV365" s="5">
        <f t="shared" si="402"/>
        <v>0</v>
      </c>
      <c r="BW365" s="5"/>
      <c r="BX365" s="13" t="e">
        <f t="shared" si="403"/>
        <v>#VALUE!</v>
      </c>
      <c r="BY365" s="5"/>
      <c r="BZ365" s="16" t="e">
        <f t="shared" si="404"/>
        <v>#VALUE!</v>
      </c>
      <c r="CA365" s="16"/>
      <c r="CB365" s="29">
        <f t="shared" si="405"/>
        <v>0</v>
      </c>
      <c r="CC365" s="28" t="e">
        <f t="shared" si="406"/>
        <v>#N/A</v>
      </c>
      <c r="CD365" s="28"/>
      <c r="CE365" s="16">
        <f t="shared" si="407"/>
        <v>0</v>
      </c>
      <c r="CF365" s="31" t="e">
        <f t="shared" si="408"/>
        <v>#N/A</v>
      </c>
      <c r="CG365" s="20"/>
      <c r="CH365" s="16" t="e">
        <f t="shared" si="409"/>
        <v>#N/A</v>
      </c>
      <c r="CI365" s="2">
        <f t="shared" si="410"/>
        <v>0</v>
      </c>
      <c r="CJ365" s="5"/>
      <c r="CK365" s="13" t="e">
        <f t="shared" si="411"/>
        <v>#N/A</v>
      </c>
      <c r="CL365" s="13"/>
      <c r="CM365" s="13" t="e">
        <f t="shared" si="412"/>
        <v>#N/A</v>
      </c>
      <c r="CN365" s="5" t="e">
        <f t="shared" si="413"/>
        <v>#N/A</v>
      </c>
      <c r="CO365" s="5" t="e">
        <f t="shared" si="414"/>
        <v>#N/A</v>
      </c>
      <c r="CP365" s="5"/>
      <c r="CQ365" s="13" t="e">
        <f t="shared" si="415"/>
        <v>#N/A</v>
      </c>
      <c r="CR365" s="5" t="e">
        <f t="shared" si="416"/>
        <v>#N/A</v>
      </c>
      <c r="CS365" s="5" t="e">
        <f t="shared" si="417"/>
        <v>#N/A</v>
      </c>
      <c r="CT365" s="5"/>
      <c r="CU365" t="e">
        <f>INDEX(Tilladeligt_underskud,MATCH('Afgrødemodel 1'!$AU$2,Konstanter!$A$75:$A$90,0),MATCH('Afgrødemodel 1'!M361,Konstanter!$B$73:$F$73,0))</f>
        <v>#N/A</v>
      </c>
      <c r="CV365" t="e">
        <f>INDEX(Utilladeligt_underskud,MATCH('Afgrødemodel 1'!$AU$2,Konstanter!$I$75:$I$90,0),MATCH('Afgrødemodel 1'!M361,Konstanter!$J$73:$N$73,0))</f>
        <v>#N/A</v>
      </c>
      <c r="CW365" t="e">
        <f t="shared" si="418"/>
        <v>#N/A</v>
      </c>
      <c r="CX365" t="e">
        <f t="shared" si="419"/>
        <v>#N/A</v>
      </c>
      <c r="CY365" s="8" t="e">
        <f t="shared" si="420"/>
        <v>#N/A</v>
      </c>
      <c r="CZ365" s="8" t="e">
        <f t="shared" si="421"/>
        <v>#VALUE!</v>
      </c>
      <c r="DA365" s="8" t="e">
        <f t="shared" si="422"/>
        <v>#VALUE!</v>
      </c>
    </row>
    <row r="366" spans="4:105" x14ac:dyDescent="0.2">
      <c r="D366" s="18">
        <f t="shared" si="427"/>
        <v>43543</v>
      </c>
      <c r="E366" s="18" t="str">
        <f>IF(G366=1,'Ark4'!$C$4,IF(G366=2,'Ark4'!$C$5,IF(G366=3,'Ark4'!$C$6,IF(G366=4,'Ark4'!$C$7,""))))</f>
        <v/>
      </c>
      <c r="F366" s="8">
        <f t="shared" si="357"/>
        <v>43543</v>
      </c>
      <c r="G366" s="2" t="str">
        <f>IF(AND($D366&gt;='Ark4'!$D$4,Vandbalance!$D366&lt;='Ark4'!$E$4),1,IF(AND(Vandbalance!$D366&gt;='Ark4'!$D$5,Vandbalance!$D366&lt;='Ark4'!$E$5),2,IF(AND(Vandbalance!$D366&gt;='Ark4'!$D$6,Vandbalance!$D366&lt;='Ark4'!$E$6),3,IF(AND(Vandbalance!$D366&gt;='Ark4'!$D$7,Vandbalance!$D366&lt;='Ark4'!$E$7),4,""))))</f>
        <v/>
      </c>
      <c r="H366" s="2" t="e">
        <f t="shared" si="423"/>
        <v>#VALUE!</v>
      </c>
      <c r="I366" s="2" t="str">
        <f>IF(G366=1,VLOOKUP($D366,'Afgrødemodel 1'!$AA$10:$AB$405,2,FALSE),IF(G366=2,VLOOKUP($D366,'Afgrødemodel 2'!$AA$10:$AB$405,2,FALSE),IF(G366=3,VLOOKUP($D366,'Afgrødemodel 3'!$AA$10:$AB$405,2,FALSE),IF(G366=4,VLOOKUP($D366,'Afgrødemodel 4'!$AA$10:$AB$405,2,FALSE),""))))</f>
        <v/>
      </c>
      <c r="J366" s="2">
        <f>IF(G366=1,VLOOKUP($D366,'Afgrødemodel 1'!$AH$10:$AJ$405,3,FALSE),IF(G366=2,VLOOKUP($D366,'Afgrødemodel 2'!$AH$10:$AJ$405,3,FALSE),IF(G366=3,VLOOKUP($D366,'Afgrødemodel 3'!$AH$10:$AJ$405,3,FALSE),IF(G366=4,VLOOKUP($D366,'Afgrødemodel 4'!$AH$10:$AJ$405,3,FALSE),0))))</f>
        <v>0</v>
      </c>
      <c r="K366" s="2">
        <f>IF(G366=1,VLOOKUP($D366,'Afgrødemodel 1'!$AQ$10:$AR$405,2,FALSE),IF(G366=2,VLOOKUP($D366,'Afgrødemodel 2'!$AQ$10:$AR$405,2,FALSE),IF(G366=3,VLOOKUP($D366,'Afgrødemodel 3'!$AQ$10:$AR$405,2,FALSE),IF(G366=4,VLOOKUP($D366,'Afgrødemodel 4'!$AQ$10:$AR$405,2,FALSE),0))))</f>
        <v>0</v>
      </c>
      <c r="L366">
        <f>IF('Afgrødemodel 1'!$BB$4=0,300,'Afgrødemodel 1'!$BB$4)</f>
        <v>300</v>
      </c>
      <c r="M366" t="str">
        <f>IF(G366=1,MIN('Afgrødemodel 1'!$AW$44,'Afgrødemodel 1'!$AW$48),IF(G366=2,MIN('Afgrødemodel 2'!$AW$44,'Afgrødemodel 2'!$AW$48),IF(G366=3,MIN('Afgrødemodel 3'!$AW$44,'Afgrødemodel 3'!$AW$48),IF(G366=4,MIN('Afgrødemodel 4'!$AW$44,'Afgrødemodel 4'!$AW$48),""))))</f>
        <v/>
      </c>
      <c r="N366" s="13" t="e">
        <f t="shared" si="358"/>
        <v>#N/A</v>
      </c>
      <c r="O366" s="5" t="e">
        <f t="shared" si="359"/>
        <v>#N/A</v>
      </c>
      <c r="P366" s="13" t="e">
        <f t="shared" si="360"/>
        <v>#N/A</v>
      </c>
      <c r="Q366" s="13" t="e">
        <f t="shared" si="361"/>
        <v>#N/A</v>
      </c>
      <c r="R366" s="20"/>
      <c r="S366" s="13" t="e">
        <f t="shared" si="362"/>
        <v>#N/A</v>
      </c>
      <c r="T366" s="13" t="e">
        <f t="shared" si="363"/>
        <v>#N/A</v>
      </c>
      <c r="U366" s="13" t="e">
        <f t="shared" si="364"/>
        <v>#N/A</v>
      </c>
      <c r="V366" s="5" t="e">
        <f t="shared" si="365"/>
        <v>#N/A</v>
      </c>
      <c r="W366" s="5"/>
      <c r="X366" s="10">
        <f t="shared" si="426"/>
        <v>10</v>
      </c>
      <c r="Y366" s="12" t="e">
        <f t="shared" si="366"/>
        <v>#N/A</v>
      </c>
      <c r="Z366" s="8" t="e">
        <f t="shared" si="367"/>
        <v>#N/A</v>
      </c>
      <c r="AA366" s="13" t="e">
        <f t="shared" si="368"/>
        <v>#N/A</v>
      </c>
      <c r="AB366" s="5" t="e">
        <f t="shared" si="369"/>
        <v>#N/A</v>
      </c>
      <c r="AC366" s="5"/>
      <c r="AD366" s="16" t="e">
        <f t="shared" si="370"/>
        <v>#VALUE!</v>
      </c>
      <c r="AE366" s="10" t="e">
        <f t="shared" si="371"/>
        <v>#VALUE!</v>
      </c>
      <c r="AF366" t="e">
        <f t="shared" si="372"/>
        <v>#VALUE!</v>
      </c>
      <c r="AG366" s="13" t="e">
        <f t="shared" si="373"/>
        <v>#VALUE!</v>
      </c>
      <c r="AH366" s="13"/>
      <c r="AI366" s="14">
        <f t="shared" si="374"/>
        <v>10</v>
      </c>
      <c r="AJ366" s="4">
        <f t="shared" si="375"/>
        <v>10</v>
      </c>
      <c r="AK366" s="4">
        <f t="shared" si="376"/>
        <v>10</v>
      </c>
      <c r="AL366" s="15" t="e">
        <f t="shared" si="377"/>
        <v>#N/A</v>
      </c>
      <c r="AM366" s="7" t="e">
        <f t="shared" si="378"/>
        <v>#N/A</v>
      </c>
      <c r="AN366" s="7" t="e">
        <f t="shared" si="379"/>
        <v>#VALUE!</v>
      </c>
      <c r="AO366" s="15" t="e">
        <f t="shared" si="380"/>
        <v>#N/A</v>
      </c>
      <c r="AP366" s="17" t="e">
        <f t="shared" si="381"/>
        <v>#N/A</v>
      </c>
      <c r="AQ366" s="15" t="e">
        <f t="shared" si="382"/>
        <v>#N/A</v>
      </c>
      <c r="AR366" s="15" t="e">
        <f t="shared" si="383"/>
        <v>#N/A</v>
      </c>
      <c r="AS366" s="15"/>
      <c r="AT366" s="12" t="e">
        <f t="shared" si="424"/>
        <v>#VALUE!</v>
      </c>
      <c r="AU366" s="12" t="e">
        <f t="shared" si="384"/>
        <v>#N/A</v>
      </c>
      <c r="AV366" s="12" t="e">
        <f t="shared" si="385"/>
        <v>#N/A</v>
      </c>
      <c r="AW366" s="12" t="e">
        <f t="shared" si="386"/>
        <v>#N/A</v>
      </c>
      <c r="AX366" s="8"/>
      <c r="AY366" s="13" t="e">
        <f>INDEX(Klima!$B$1:$E$520,MATCH(Vandbalance!$F366,Klima!$B$1:$B$520,0),MATCH(Vandbalance!$AY$11,Klima!$B$1:$E$1,0))</f>
        <v>#N/A</v>
      </c>
      <c r="AZ366" s="13" t="e">
        <f t="shared" si="425"/>
        <v>#N/A</v>
      </c>
      <c r="BA366" s="13" t="e">
        <f t="shared" si="387"/>
        <v>#N/A</v>
      </c>
      <c r="BC366" s="16" t="e">
        <f>INDEX(Klima!$B$1:$E$520,MATCH(Vandbalance!$F366,Klima!$B$1:$B$520,0),MATCH($BC$11,Klima!$B$1:$E$1,0))</f>
        <v>#N/A</v>
      </c>
      <c r="BD366" s="16"/>
      <c r="BE366" s="16" t="e">
        <f t="shared" si="388"/>
        <v>#N/A</v>
      </c>
      <c r="BF366" s="16" t="e">
        <f t="shared" si="389"/>
        <v>#VALUE!</v>
      </c>
      <c r="BG366" s="16" t="e">
        <f t="shared" si="390"/>
        <v>#VALUE!</v>
      </c>
      <c r="BH366" s="16" t="e">
        <f t="shared" si="391"/>
        <v>#VALUE!</v>
      </c>
      <c r="BI366" s="2"/>
      <c r="BJ366" s="16" t="e">
        <f t="shared" si="392"/>
        <v>#N/A</v>
      </c>
      <c r="BK366" s="5" t="e">
        <f t="shared" si="393"/>
        <v>#N/A</v>
      </c>
      <c r="BL366" s="5" t="e">
        <f t="shared" si="394"/>
        <v>#N/A</v>
      </c>
      <c r="BM366" s="5" t="e">
        <f t="shared" si="395"/>
        <v>#N/A</v>
      </c>
      <c r="BN366" s="5" t="e">
        <f t="shared" si="396"/>
        <v>#N/A</v>
      </c>
      <c r="BO366" s="5" t="e">
        <f t="shared" si="397"/>
        <v>#N/A</v>
      </c>
      <c r="BP366" s="5" t="e">
        <f t="shared" si="398"/>
        <v>#N/A</v>
      </c>
      <c r="BQ366" s="5"/>
      <c r="BR366" s="16" t="e">
        <f t="shared" si="399"/>
        <v>#VALUE!</v>
      </c>
      <c r="BS366" s="5">
        <f t="shared" si="400"/>
        <v>0</v>
      </c>
      <c r="BT366" s="5"/>
      <c r="BU366" s="13" t="e">
        <f t="shared" si="401"/>
        <v>#VALUE!</v>
      </c>
      <c r="BV366" s="5">
        <f t="shared" si="402"/>
        <v>0</v>
      </c>
      <c r="BW366" s="5"/>
      <c r="BX366" s="13" t="e">
        <f t="shared" si="403"/>
        <v>#VALUE!</v>
      </c>
      <c r="BY366" s="5"/>
      <c r="BZ366" s="16" t="e">
        <f t="shared" si="404"/>
        <v>#VALUE!</v>
      </c>
      <c r="CA366" s="16"/>
      <c r="CB366" s="29">
        <f t="shared" si="405"/>
        <v>0</v>
      </c>
      <c r="CC366" s="28" t="e">
        <f t="shared" si="406"/>
        <v>#N/A</v>
      </c>
      <c r="CD366" s="28"/>
      <c r="CE366" s="16">
        <f t="shared" si="407"/>
        <v>0</v>
      </c>
      <c r="CF366" s="31" t="e">
        <f t="shared" si="408"/>
        <v>#N/A</v>
      </c>
      <c r="CG366" s="20"/>
      <c r="CH366" s="16" t="e">
        <f t="shared" si="409"/>
        <v>#N/A</v>
      </c>
      <c r="CI366" s="2">
        <f t="shared" si="410"/>
        <v>0</v>
      </c>
      <c r="CJ366" s="5"/>
      <c r="CK366" s="13" t="e">
        <f t="shared" si="411"/>
        <v>#N/A</v>
      </c>
      <c r="CL366" s="13"/>
      <c r="CM366" s="13" t="e">
        <f t="shared" si="412"/>
        <v>#N/A</v>
      </c>
      <c r="CN366" s="5" t="e">
        <f t="shared" si="413"/>
        <v>#N/A</v>
      </c>
      <c r="CO366" s="5" t="e">
        <f t="shared" si="414"/>
        <v>#N/A</v>
      </c>
      <c r="CP366" s="5"/>
      <c r="CQ366" s="13" t="e">
        <f t="shared" si="415"/>
        <v>#N/A</v>
      </c>
      <c r="CR366" s="5" t="e">
        <f t="shared" si="416"/>
        <v>#N/A</v>
      </c>
      <c r="CS366" s="5" t="e">
        <f t="shared" si="417"/>
        <v>#N/A</v>
      </c>
      <c r="CT366" s="5"/>
      <c r="CU366" t="e">
        <f>INDEX(Tilladeligt_underskud,MATCH('Afgrødemodel 1'!$AU$2,Konstanter!$A$75:$A$90,0),MATCH('Afgrødemodel 1'!M362,Konstanter!$B$73:$F$73,0))</f>
        <v>#N/A</v>
      </c>
      <c r="CV366" t="e">
        <f>INDEX(Utilladeligt_underskud,MATCH('Afgrødemodel 1'!$AU$2,Konstanter!$I$75:$I$90,0),MATCH('Afgrødemodel 1'!M362,Konstanter!$J$73:$N$73,0))</f>
        <v>#N/A</v>
      </c>
      <c r="CW366" t="e">
        <f t="shared" si="418"/>
        <v>#N/A</v>
      </c>
      <c r="CX366" t="e">
        <f t="shared" si="419"/>
        <v>#N/A</v>
      </c>
      <c r="CY366" s="8" t="e">
        <f t="shared" si="420"/>
        <v>#N/A</v>
      </c>
      <c r="CZ366" s="8" t="e">
        <f t="shared" si="421"/>
        <v>#VALUE!</v>
      </c>
      <c r="DA366" s="8" t="e">
        <f t="shared" si="422"/>
        <v>#VALUE!</v>
      </c>
    </row>
    <row r="367" spans="4:105" x14ac:dyDescent="0.2">
      <c r="D367" s="18">
        <f t="shared" si="427"/>
        <v>43544</v>
      </c>
      <c r="E367" s="18" t="str">
        <f>IF(G367=1,'Ark4'!$C$4,IF(G367=2,'Ark4'!$C$5,IF(G367=3,'Ark4'!$C$6,IF(G367=4,'Ark4'!$C$7,""))))</f>
        <v/>
      </c>
      <c r="F367" s="8">
        <f t="shared" si="357"/>
        <v>43544</v>
      </c>
      <c r="G367" s="2" t="str">
        <f>IF(AND($D367&gt;='Ark4'!$D$4,Vandbalance!$D367&lt;='Ark4'!$E$4),1,IF(AND(Vandbalance!$D367&gt;='Ark4'!$D$5,Vandbalance!$D367&lt;='Ark4'!$E$5),2,IF(AND(Vandbalance!$D367&gt;='Ark4'!$D$6,Vandbalance!$D367&lt;='Ark4'!$E$6),3,IF(AND(Vandbalance!$D367&gt;='Ark4'!$D$7,Vandbalance!$D367&lt;='Ark4'!$E$7),4,""))))</f>
        <v/>
      </c>
      <c r="H367" s="2" t="e">
        <f t="shared" si="423"/>
        <v>#VALUE!</v>
      </c>
      <c r="I367" s="2" t="str">
        <f>IF(G367=1,VLOOKUP($D367,'Afgrødemodel 1'!$AA$10:$AB$405,2,FALSE),IF(G367=2,VLOOKUP($D367,'Afgrødemodel 2'!$AA$10:$AB$405,2,FALSE),IF(G367=3,VLOOKUP($D367,'Afgrødemodel 3'!$AA$10:$AB$405,2,FALSE),IF(G367=4,VLOOKUP($D367,'Afgrødemodel 4'!$AA$10:$AB$405,2,FALSE),""))))</f>
        <v/>
      </c>
      <c r="J367" s="2">
        <f>IF(G367=1,VLOOKUP($D367,'Afgrødemodel 1'!$AH$10:$AJ$405,3,FALSE),IF(G367=2,VLOOKUP($D367,'Afgrødemodel 2'!$AH$10:$AJ$405,3,FALSE),IF(G367=3,VLOOKUP($D367,'Afgrødemodel 3'!$AH$10:$AJ$405,3,FALSE),IF(G367=4,VLOOKUP($D367,'Afgrødemodel 4'!$AH$10:$AJ$405,3,FALSE),0))))</f>
        <v>0</v>
      </c>
      <c r="K367" s="2">
        <f>IF(G367=1,VLOOKUP($D367,'Afgrødemodel 1'!$AQ$10:$AR$405,2,FALSE),IF(G367=2,VLOOKUP($D367,'Afgrødemodel 2'!$AQ$10:$AR$405,2,FALSE),IF(G367=3,VLOOKUP($D367,'Afgrødemodel 3'!$AQ$10:$AR$405,2,FALSE),IF(G367=4,VLOOKUP($D367,'Afgrødemodel 4'!$AQ$10:$AR$405,2,FALSE),0))))</f>
        <v>0</v>
      </c>
      <c r="L367">
        <f>IF('Afgrødemodel 1'!$BB$4=0,300,'Afgrødemodel 1'!$BB$4)</f>
        <v>300</v>
      </c>
      <c r="M367" t="str">
        <f>IF(G367=1,MIN('Afgrødemodel 1'!$AW$44,'Afgrødemodel 1'!$AW$48),IF(G367=2,MIN('Afgrødemodel 2'!$AW$44,'Afgrødemodel 2'!$AW$48),IF(G367=3,MIN('Afgrødemodel 3'!$AW$44,'Afgrødemodel 3'!$AW$48),IF(G367=4,MIN('Afgrødemodel 4'!$AW$44,'Afgrødemodel 4'!$AW$48),""))))</f>
        <v/>
      </c>
      <c r="N367" s="13" t="e">
        <f t="shared" si="358"/>
        <v>#N/A</v>
      </c>
      <c r="O367" s="5" t="e">
        <f t="shared" si="359"/>
        <v>#N/A</v>
      </c>
      <c r="P367" s="13" t="e">
        <f t="shared" si="360"/>
        <v>#N/A</v>
      </c>
      <c r="Q367" s="13" t="e">
        <f t="shared" si="361"/>
        <v>#N/A</v>
      </c>
      <c r="R367" s="20"/>
      <c r="S367" s="13" t="e">
        <f t="shared" si="362"/>
        <v>#N/A</v>
      </c>
      <c r="T367" s="13" t="e">
        <f t="shared" si="363"/>
        <v>#N/A</v>
      </c>
      <c r="U367" s="13" t="e">
        <f t="shared" si="364"/>
        <v>#N/A</v>
      </c>
      <c r="V367" s="5" t="e">
        <f t="shared" si="365"/>
        <v>#N/A</v>
      </c>
      <c r="W367" s="5"/>
      <c r="X367" s="10">
        <f t="shared" si="426"/>
        <v>10</v>
      </c>
      <c r="Y367" s="12" t="e">
        <f t="shared" si="366"/>
        <v>#N/A</v>
      </c>
      <c r="Z367" s="8" t="e">
        <f t="shared" si="367"/>
        <v>#N/A</v>
      </c>
      <c r="AA367" s="13" t="e">
        <f t="shared" si="368"/>
        <v>#N/A</v>
      </c>
      <c r="AB367" s="5" t="e">
        <f t="shared" si="369"/>
        <v>#N/A</v>
      </c>
      <c r="AC367" s="5"/>
      <c r="AD367" s="16" t="e">
        <f t="shared" si="370"/>
        <v>#VALUE!</v>
      </c>
      <c r="AE367" s="10" t="e">
        <f t="shared" si="371"/>
        <v>#VALUE!</v>
      </c>
      <c r="AF367" t="e">
        <f t="shared" si="372"/>
        <v>#VALUE!</v>
      </c>
      <c r="AG367" s="13" t="e">
        <f t="shared" si="373"/>
        <v>#VALUE!</v>
      </c>
      <c r="AH367" s="13"/>
      <c r="AI367" s="14">
        <f t="shared" si="374"/>
        <v>10</v>
      </c>
      <c r="AJ367" s="4">
        <f t="shared" si="375"/>
        <v>10</v>
      </c>
      <c r="AK367" s="4">
        <f t="shared" si="376"/>
        <v>10</v>
      </c>
      <c r="AL367" s="15" t="e">
        <f t="shared" si="377"/>
        <v>#N/A</v>
      </c>
      <c r="AM367" s="7" t="e">
        <f t="shared" si="378"/>
        <v>#N/A</v>
      </c>
      <c r="AN367" s="7" t="e">
        <f t="shared" si="379"/>
        <v>#VALUE!</v>
      </c>
      <c r="AO367" s="15" t="e">
        <f t="shared" si="380"/>
        <v>#N/A</v>
      </c>
      <c r="AP367" s="17" t="e">
        <f t="shared" si="381"/>
        <v>#N/A</v>
      </c>
      <c r="AQ367" s="15" t="e">
        <f t="shared" si="382"/>
        <v>#N/A</v>
      </c>
      <c r="AR367" s="15" t="e">
        <f t="shared" si="383"/>
        <v>#N/A</v>
      </c>
      <c r="AS367" s="15"/>
      <c r="AT367" s="12" t="e">
        <f t="shared" si="424"/>
        <v>#VALUE!</v>
      </c>
      <c r="AU367" s="12" t="e">
        <f t="shared" si="384"/>
        <v>#N/A</v>
      </c>
      <c r="AV367" s="12" t="e">
        <f t="shared" si="385"/>
        <v>#N/A</v>
      </c>
      <c r="AW367" s="12" t="e">
        <f t="shared" si="386"/>
        <v>#N/A</v>
      </c>
      <c r="AX367" s="8"/>
      <c r="AY367" s="13" t="e">
        <f>INDEX(Klima!$B$1:$E$520,MATCH(Vandbalance!$F367,Klima!$B$1:$B$520,0),MATCH(Vandbalance!$AY$11,Klima!$B$1:$E$1,0))</f>
        <v>#N/A</v>
      </c>
      <c r="AZ367" s="13" t="e">
        <f t="shared" si="425"/>
        <v>#N/A</v>
      </c>
      <c r="BA367" s="13" t="e">
        <f t="shared" si="387"/>
        <v>#N/A</v>
      </c>
      <c r="BC367" s="16" t="e">
        <f>INDEX(Klima!$B$1:$E$520,MATCH(Vandbalance!$F367,Klima!$B$1:$B$520,0),MATCH($BC$11,Klima!$B$1:$E$1,0))</f>
        <v>#N/A</v>
      </c>
      <c r="BD367" s="16"/>
      <c r="BE367" s="16" t="e">
        <f t="shared" si="388"/>
        <v>#N/A</v>
      </c>
      <c r="BF367" s="16" t="e">
        <f t="shared" si="389"/>
        <v>#VALUE!</v>
      </c>
      <c r="BG367" s="16" t="e">
        <f t="shared" si="390"/>
        <v>#VALUE!</v>
      </c>
      <c r="BH367" s="16" t="e">
        <f t="shared" si="391"/>
        <v>#VALUE!</v>
      </c>
      <c r="BI367" s="2"/>
      <c r="BJ367" s="16" t="e">
        <f t="shared" si="392"/>
        <v>#N/A</v>
      </c>
      <c r="BK367" s="5" t="e">
        <f t="shared" si="393"/>
        <v>#N/A</v>
      </c>
      <c r="BL367" s="5" t="e">
        <f t="shared" si="394"/>
        <v>#N/A</v>
      </c>
      <c r="BM367" s="5" t="e">
        <f t="shared" si="395"/>
        <v>#N/A</v>
      </c>
      <c r="BN367" s="5" t="e">
        <f t="shared" si="396"/>
        <v>#N/A</v>
      </c>
      <c r="BO367" s="5" t="e">
        <f t="shared" si="397"/>
        <v>#N/A</v>
      </c>
      <c r="BP367" s="5" t="e">
        <f t="shared" si="398"/>
        <v>#N/A</v>
      </c>
      <c r="BQ367" s="5"/>
      <c r="BR367" s="16" t="e">
        <f t="shared" si="399"/>
        <v>#VALUE!</v>
      </c>
      <c r="BS367" s="5">
        <f t="shared" si="400"/>
        <v>0</v>
      </c>
      <c r="BT367" s="5"/>
      <c r="BU367" s="13" t="e">
        <f t="shared" si="401"/>
        <v>#VALUE!</v>
      </c>
      <c r="BV367" s="5">
        <f t="shared" si="402"/>
        <v>0</v>
      </c>
      <c r="BW367" s="5"/>
      <c r="BX367" s="13" t="e">
        <f t="shared" si="403"/>
        <v>#VALUE!</v>
      </c>
      <c r="BY367" s="5"/>
      <c r="BZ367" s="16" t="e">
        <f t="shared" si="404"/>
        <v>#VALUE!</v>
      </c>
      <c r="CA367" s="16"/>
      <c r="CB367" s="29">
        <f t="shared" si="405"/>
        <v>0</v>
      </c>
      <c r="CC367" s="28" t="e">
        <f t="shared" si="406"/>
        <v>#N/A</v>
      </c>
      <c r="CD367" s="28"/>
      <c r="CE367" s="16">
        <f t="shared" si="407"/>
        <v>0</v>
      </c>
      <c r="CF367" s="31" t="e">
        <f t="shared" si="408"/>
        <v>#N/A</v>
      </c>
      <c r="CG367" s="20"/>
      <c r="CH367" s="16" t="e">
        <f t="shared" si="409"/>
        <v>#N/A</v>
      </c>
      <c r="CI367" s="2">
        <f t="shared" si="410"/>
        <v>0</v>
      </c>
      <c r="CJ367" s="5"/>
      <c r="CK367" s="13" t="e">
        <f t="shared" si="411"/>
        <v>#N/A</v>
      </c>
      <c r="CL367" s="13"/>
      <c r="CM367" s="13" t="e">
        <f t="shared" si="412"/>
        <v>#N/A</v>
      </c>
      <c r="CN367" s="5" t="e">
        <f t="shared" si="413"/>
        <v>#N/A</v>
      </c>
      <c r="CO367" s="5" t="e">
        <f t="shared" si="414"/>
        <v>#N/A</v>
      </c>
      <c r="CP367" s="5"/>
      <c r="CQ367" s="13" t="e">
        <f t="shared" si="415"/>
        <v>#N/A</v>
      </c>
      <c r="CR367" s="5" t="e">
        <f t="shared" si="416"/>
        <v>#N/A</v>
      </c>
      <c r="CS367" s="5" t="e">
        <f t="shared" si="417"/>
        <v>#N/A</v>
      </c>
      <c r="CT367" s="5"/>
      <c r="CU367" t="e">
        <f>INDEX(Tilladeligt_underskud,MATCH('Afgrødemodel 1'!$AU$2,Konstanter!$A$75:$A$90,0),MATCH('Afgrødemodel 1'!M363,Konstanter!$B$73:$F$73,0))</f>
        <v>#N/A</v>
      </c>
      <c r="CV367" t="e">
        <f>INDEX(Utilladeligt_underskud,MATCH('Afgrødemodel 1'!$AU$2,Konstanter!$I$75:$I$90,0),MATCH('Afgrødemodel 1'!M363,Konstanter!$J$73:$N$73,0))</f>
        <v>#N/A</v>
      </c>
      <c r="CW367" t="e">
        <f t="shared" si="418"/>
        <v>#N/A</v>
      </c>
      <c r="CX367" t="e">
        <f t="shared" si="419"/>
        <v>#N/A</v>
      </c>
      <c r="CY367" s="8" t="e">
        <f t="shared" si="420"/>
        <v>#N/A</v>
      </c>
      <c r="CZ367" s="8" t="e">
        <f t="shared" si="421"/>
        <v>#VALUE!</v>
      </c>
      <c r="DA367" s="8" t="e">
        <f t="shared" si="422"/>
        <v>#VALUE!</v>
      </c>
    </row>
    <row r="368" spans="4:105" x14ac:dyDescent="0.2">
      <c r="D368" s="18">
        <f t="shared" si="427"/>
        <v>43545</v>
      </c>
      <c r="E368" s="18" t="str">
        <f>IF(G368=1,'Ark4'!$C$4,IF(G368=2,'Ark4'!$C$5,IF(G368=3,'Ark4'!$C$6,IF(G368=4,'Ark4'!$C$7,""))))</f>
        <v/>
      </c>
      <c r="F368" s="8">
        <f t="shared" si="357"/>
        <v>43545</v>
      </c>
      <c r="G368" s="2" t="str">
        <f>IF(AND($D368&gt;='Ark4'!$D$4,Vandbalance!$D368&lt;='Ark4'!$E$4),1,IF(AND(Vandbalance!$D368&gt;='Ark4'!$D$5,Vandbalance!$D368&lt;='Ark4'!$E$5),2,IF(AND(Vandbalance!$D368&gt;='Ark4'!$D$6,Vandbalance!$D368&lt;='Ark4'!$E$6),3,IF(AND(Vandbalance!$D368&gt;='Ark4'!$D$7,Vandbalance!$D368&lt;='Ark4'!$E$7),4,""))))</f>
        <v/>
      </c>
      <c r="H368" s="2" t="e">
        <f t="shared" si="423"/>
        <v>#VALUE!</v>
      </c>
      <c r="I368" s="2" t="str">
        <f>IF(G368=1,VLOOKUP($D368,'Afgrødemodel 1'!$AA$10:$AB$405,2,FALSE),IF(G368=2,VLOOKUP($D368,'Afgrødemodel 2'!$AA$10:$AB$405,2,FALSE),IF(G368=3,VLOOKUP($D368,'Afgrødemodel 3'!$AA$10:$AB$405,2,FALSE),IF(G368=4,VLOOKUP($D368,'Afgrødemodel 4'!$AA$10:$AB$405,2,FALSE),""))))</f>
        <v/>
      </c>
      <c r="J368" s="2">
        <f>IF(G368=1,VLOOKUP($D368,'Afgrødemodel 1'!$AH$10:$AJ$405,3,FALSE),IF(G368=2,VLOOKUP($D368,'Afgrødemodel 2'!$AH$10:$AJ$405,3,FALSE),IF(G368=3,VLOOKUP($D368,'Afgrødemodel 3'!$AH$10:$AJ$405,3,FALSE),IF(G368=4,VLOOKUP($D368,'Afgrødemodel 4'!$AH$10:$AJ$405,3,FALSE),0))))</f>
        <v>0</v>
      </c>
      <c r="K368" s="2">
        <f>IF(G368=1,VLOOKUP($D368,'Afgrødemodel 1'!$AQ$10:$AR$405,2,FALSE),IF(G368=2,VLOOKUP($D368,'Afgrødemodel 2'!$AQ$10:$AR$405,2,FALSE),IF(G368=3,VLOOKUP($D368,'Afgrødemodel 3'!$AQ$10:$AR$405,2,FALSE),IF(G368=4,VLOOKUP($D368,'Afgrødemodel 4'!$AQ$10:$AR$405,2,FALSE),0))))</f>
        <v>0</v>
      </c>
      <c r="L368">
        <f>IF('Afgrødemodel 1'!$BB$4=0,300,'Afgrødemodel 1'!$BB$4)</f>
        <v>300</v>
      </c>
      <c r="M368" t="str">
        <f>IF(G368=1,MIN('Afgrødemodel 1'!$AW$44,'Afgrødemodel 1'!$AW$48),IF(G368=2,MIN('Afgrødemodel 2'!$AW$44,'Afgrødemodel 2'!$AW$48),IF(G368=3,MIN('Afgrødemodel 3'!$AW$44,'Afgrødemodel 3'!$AW$48),IF(G368=4,MIN('Afgrødemodel 4'!$AW$44,'Afgrødemodel 4'!$AW$48),""))))</f>
        <v/>
      </c>
      <c r="N368" s="13" t="e">
        <f t="shared" si="358"/>
        <v>#N/A</v>
      </c>
      <c r="O368" s="5" t="e">
        <f t="shared" si="359"/>
        <v>#N/A</v>
      </c>
      <c r="P368" s="13" t="e">
        <f t="shared" si="360"/>
        <v>#N/A</v>
      </c>
      <c r="Q368" s="13" t="e">
        <f t="shared" si="361"/>
        <v>#N/A</v>
      </c>
      <c r="R368" s="20"/>
      <c r="S368" s="13" t="e">
        <f t="shared" si="362"/>
        <v>#N/A</v>
      </c>
      <c r="T368" s="13" t="e">
        <f t="shared" si="363"/>
        <v>#N/A</v>
      </c>
      <c r="U368" s="13" t="e">
        <f t="shared" si="364"/>
        <v>#N/A</v>
      </c>
      <c r="V368" s="5" t="e">
        <f t="shared" si="365"/>
        <v>#N/A</v>
      </c>
      <c r="W368" s="5"/>
      <c r="X368" s="10">
        <f t="shared" si="426"/>
        <v>10</v>
      </c>
      <c r="Y368" s="12" t="e">
        <f t="shared" si="366"/>
        <v>#N/A</v>
      </c>
      <c r="Z368" s="8" t="e">
        <f t="shared" si="367"/>
        <v>#N/A</v>
      </c>
      <c r="AA368" s="13" t="e">
        <f t="shared" si="368"/>
        <v>#N/A</v>
      </c>
      <c r="AB368" s="5" t="e">
        <f t="shared" si="369"/>
        <v>#N/A</v>
      </c>
      <c r="AC368" s="5"/>
      <c r="AD368" s="16" t="e">
        <f t="shared" si="370"/>
        <v>#VALUE!</v>
      </c>
      <c r="AE368" s="10" t="e">
        <f t="shared" si="371"/>
        <v>#VALUE!</v>
      </c>
      <c r="AF368" t="e">
        <f t="shared" si="372"/>
        <v>#VALUE!</v>
      </c>
      <c r="AG368" s="13" t="e">
        <f t="shared" si="373"/>
        <v>#VALUE!</v>
      </c>
      <c r="AH368" s="13"/>
      <c r="AI368" s="14">
        <f t="shared" si="374"/>
        <v>10</v>
      </c>
      <c r="AJ368" s="4">
        <f t="shared" si="375"/>
        <v>10</v>
      </c>
      <c r="AK368" s="4">
        <f t="shared" si="376"/>
        <v>10</v>
      </c>
      <c r="AL368" s="15" t="e">
        <f t="shared" si="377"/>
        <v>#N/A</v>
      </c>
      <c r="AM368" s="7" t="e">
        <f t="shared" si="378"/>
        <v>#N/A</v>
      </c>
      <c r="AN368" s="7" t="e">
        <f t="shared" si="379"/>
        <v>#VALUE!</v>
      </c>
      <c r="AO368" s="15" t="e">
        <f t="shared" si="380"/>
        <v>#N/A</v>
      </c>
      <c r="AP368" s="17" t="e">
        <f t="shared" si="381"/>
        <v>#N/A</v>
      </c>
      <c r="AQ368" s="15" t="e">
        <f t="shared" si="382"/>
        <v>#N/A</v>
      </c>
      <c r="AR368" s="15" t="e">
        <f t="shared" si="383"/>
        <v>#N/A</v>
      </c>
      <c r="AS368" s="15"/>
      <c r="AT368" s="12" t="e">
        <f t="shared" si="424"/>
        <v>#VALUE!</v>
      </c>
      <c r="AU368" s="12" t="e">
        <f t="shared" si="384"/>
        <v>#N/A</v>
      </c>
      <c r="AV368" s="12" t="e">
        <f t="shared" si="385"/>
        <v>#N/A</v>
      </c>
      <c r="AW368" s="12" t="e">
        <f t="shared" si="386"/>
        <v>#N/A</v>
      </c>
      <c r="AX368" s="8"/>
      <c r="AY368" s="13" t="e">
        <f>INDEX(Klima!$B$1:$E$520,MATCH(Vandbalance!$F368,Klima!$B$1:$B$520,0),MATCH(Vandbalance!$AY$11,Klima!$B$1:$E$1,0))</f>
        <v>#N/A</v>
      </c>
      <c r="AZ368" s="13" t="e">
        <f t="shared" si="425"/>
        <v>#N/A</v>
      </c>
      <c r="BA368" s="13" t="e">
        <f t="shared" si="387"/>
        <v>#N/A</v>
      </c>
      <c r="BC368" s="16" t="e">
        <f>INDEX(Klima!$B$1:$E$520,MATCH(Vandbalance!$F368,Klima!$B$1:$B$520,0),MATCH($BC$11,Klima!$B$1:$E$1,0))</f>
        <v>#N/A</v>
      </c>
      <c r="BD368" s="16"/>
      <c r="BE368" s="16" t="e">
        <f t="shared" si="388"/>
        <v>#N/A</v>
      </c>
      <c r="BF368" s="16" t="e">
        <f t="shared" si="389"/>
        <v>#VALUE!</v>
      </c>
      <c r="BG368" s="16" t="e">
        <f t="shared" si="390"/>
        <v>#VALUE!</v>
      </c>
      <c r="BH368" s="16" t="e">
        <f t="shared" si="391"/>
        <v>#VALUE!</v>
      </c>
      <c r="BI368" s="2"/>
      <c r="BJ368" s="16" t="e">
        <f t="shared" si="392"/>
        <v>#N/A</v>
      </c>
      <c r="BK368" s="5" t="e">
        <f t="shared" si="393"/>
        <v>#N/A</v>
      </c>
      <c r="BL368" s="5" t="e">
        <f t="shared" si="394"/>
        <v>#N/A</v>
      </c>
      <c r="BM368" s="5" t="e">
        <f t="shared" si="395"/>
        <v>#N/A</v>
      </c>
      <c r="BN368" s="5" t="e">
        <f t="shared" si="396"/>
        <v>#N/A</v>
      </c>
      <c r="BO368" s="5" t="e">
        <f t="shared" si="397"/>
        <v>#N/A</v>
      </c>
      <c r="BP368" s="5" t="e">
        <f t="shared" si="398"/>
        <v>#N/A</v>
      </c>
      <c r="BQ368" s="5"/>
      <c r="BR368" s="16" t="e">
        <f t="shared" si="399"/>
        <v>#VALUE!</v>
      </c>
      <c r="BS368" s="5">
        <f t="shared" si="400"/>
        <v>0</v>
      </c>
      <c r="BT368" s="5"/>
      <c r="BU368" s="13" t="e">
        <f t="shared" si="401"/>
        <v>#VALUE!</v>
      </c>
      <c r="BV368" s="5">
        <f t="shared" si="402"/>
        <v>0</v>
      </c>
      <c r="BW368" s="5"/>
      <c r="BX368" s="13" t="e">
        <f t="shared" si="403"/>
        <v>#VALUE!</v>
      </c>
      <c r="BY368" s="5"/>
      <c r="BZ368" s="16" t="e">
        <f t="shared" si="404"/>
        <v>#VALUE!</v>
      </c>
      <c r="CA368" s="16"/>
      <c r="CB368" s="29">
        <f t="shared" si="405"/>
        <v>0</v>
      </c>
      <c r="CC368" s="28" t="e">
        <f t="shared" si="406"/>
        <v>#N/A</v>
      </c>
      <c r="CD368" s="28"/>
      <c r="CE368" s="16">
        <f t="shared" si="407"/>
        <v>0</v>
      </c>
      <c r="CF368" s="31" t="e">
        <f t="shared" si="408"/>
        <v>#N/A</v>
      </c>
      <c r="CG368" s="20"/>
      <c r="CH368" s="16" t="e">
        <f t="shared" si="409"/>
        <v>#N/A</v>
      </c>
      <c r="CI368" s="2">
        <f t="shared" si="410"/>
        <v>0</v>
      </c>
      <c r="CJ368" s="5"/>
      <c r="CK368" s="13" t="e">
        <f t="shared" si="411"/>
        <v>#N/A</v>
      </c>
      <c r="CL368" s="13"/>
      <c r="CM368" s="13" t="e">
        <f t="shared" si="412"/>
        <v>#N/A</v>
      </c>
      <c r="CN368" s="5" t="e">
        <f t="shared" si="413"/>
        <v>#N/A</v>
      </c>
      <c r="CO368" s="5" t="e">
        <f t="shared" si="414"/>
        <v>#N/A</v>
      </c>
      <c r="CP368" s="5"/>
      <c r="CQ368" s="13" t="e">
        <f t="shared" si="415"/>
        <v>#N/A</v>
      </c>
      <c r="CR368" s="5" t="e">
        <f t="shared" si="416"/>
        <v>#N/A</v>
      </c>
      <c r="CS368" s="5" t="e">
        <f t="shared" si="417"/>
        <v>#N/A</v>
      </c>
      <c r="CT368" s="5"/>
      <c r="CU368" t="e">
        <f>INDEX(Tilladeligt_underskud,MATCH('Afgrødemodel 1'!$AU$2,Konstanter!$A$75:$A$90,0),MATCH('Afgrødemodel 1'!M364,Konstanter!$B$73:$F$73,0))</f>
        <v>#N/A</v>
      </c>
      <c r="CV368" t="e">
        <f>INDEX(Utilladeligt_underskud,MATCH('Afgrødemodel 1'!$AU$2,Konstanter!$I$75:$I$90,0),MATCH('Afgrødemodel 1'!M364,Konstanter!$J$73:$N$73,0))</f>
        <v>#N/A</v>
      </c>
      <c r="CW368" t="e">
        <f t="shared" si="418"/>
        <v>#N/A</v>
      </c>
      <c r="CX368" t="e">
        <f t="shared" si="419"/>
        <v>#N/A</v>
      </c>
      <c r="CY368" s="8" t="e">
        <f t="shared" si="420"/>
        <v>#N/A</v>
      </c>
      <c r="CZ368" s="8" t="e">
        <f t="shared" si="421"/>
        <v>#VALUE!</v>
      </c>
      <c r="DA368" s="8" t="e">
        <f t="shared" si="422"/>
        <v>#VALUE!</v>
      </c>
    </row>
    <row r="369" spans="4:105" x14ac:dyDescent="0.2">
      <c r="D369" s="18">
        <f t="shared" si="427"/>
        <v>43546</v>
      </c>
      <c r="E369" s="18" t="str">
        <f>IF(G369=1,'Ark4'!$C$4,IF(G369=2,'Ark4'!$C$5,IF(G369=3,'Ark4'!$C$6,IF(G369=4,'Ark4'!$C$7,""))))</f>
        <v/>
      </c>
      <c r="F369" s="8">
        <f t="shared" si="357"/>
        <v>43546</v>
      </c>
      <c r="G369" s="2" t="str">
        <f>IF(AND($D369&gt;='Ark4'!$D$4,Vandbalance!$D369&lt;='Ark4'!$E$4),1,IF(AND(Vandbalance!$D369&gt;='Ark4'!$D$5,Vandbalance!$D369&lt;='Ark4'!$E$5),2,IF(AND(Vandbalance!$D369&gt;='Ark4'!$D$6,Vandbalance!$D369&lt;='Ark4'!$E$6),3,IF(AND(Vandbalance!$D369&gt;='Ark4'!$D$7,Vandbalance!$D369&lt;='Ark4'!$E$7),4,""))))</f>
        <v/>
      </c>
      <c r="H369" s="2" t="e">
        <f t="shared" si="423"/>
        <v>#VALUE!</v>
      </c>
      <c r="I369" s="2" t="str">
        <f>IF(G369=1,VLOOKUP($D369,'Afgrødemodel 1'!$AA$10:$AB$405,2,FALSE),IF(G369=2,VLOOKUP($D369,'Afgrødemodel 2'!$AA$10:$AB$405,2,FALSE),IF(G369=3,VLOOKUP($D369,'Afgrødemodel 3'!$AA$10:$AB$405,2,FALSE),IF(G369=4,VLOOKUP($D369,'Afgrødemodel 4'!$AA$10:$AB$405,2,FALSE),""))))</f>
        <v/>
      </c>
      <c r="J369" s="2">
        <f>IF(G369=1,VLOOKUP($D369,'Afgrødemodel 1'!$AH$10:$AJ$405,3,FALSE),IF(G369=2,VLOOKUP($D369,'Afgrødemodel 2'!$AH$10:$AJ$405,3,FALSE),IF(G369=3,VLOOKUP($D369,'Afgrødemodel 3'!$AH$10:$AJ$405,3,FALSE),IF(G369=4,VLOOKUP($D369,'Afgrødemodel 4'!$AH$10:$AJ$405,3,FALSE),0))))</f>
        <v>0</v>
      </c>
      <c r="K369" s="2">
        <f>IF(G369=1,VLOOKUP($D369,'Afgrødemodel 1'!$AQ$10:$AR$405,2,FALSE),IF(G369=2,VLOOKUP($D369,'Afgrødemodel 2'!$AQ$10:$AR$405,2,FALSE),IF(G369=3,VLOOKUP($D369,'Afgrødemodel 3'!$AQ$10:$AR$405,2,FALSE),IF(G369=4,VLOOKUP($D369,'Afgrødemodel 4'!$AQ$10:$AR$405,2,FALSE),0))))</f>
        <v>0</v>
      </c>
      <c r="L369">
        <f>IF('Afgrødemodel 1'!$BB$4=0,300,'Afgrødemodel 1'!$BB$4)</f>
        <v>300</v>
      </c>
      <c r="M369" t="str">
        <f>IF(G369=1,MIN('Afgrødemodel 1'!$AW$44,'Afgrødemodel 1'!$AW$48),IF(G369=2,MIN('Afgrødemodel 2'!$AW$44,'Afgrødemodel 2'!$AW$48),IF(G369=3,MIN('Afgrødemodel 3'!$AW$44,'Afgrødemodel 3'!$AW$48),IF(G369=4,MIN('Afgrødemodel 4'!$AW$44,'Afgrødemodel 4'!$AW$48),""))))</f>
        <v/>
      </c>
      <c r="N369" s="13" t="e">
        <f t="shared" si="358"/>
        <v>#N/A</v>
      </c>
      <c r="O369" s="5" t="e">
        <f t="shared" si="359"/>
        <v>#N/A</v>
      </c>
      <c r="P369" s="13" t="e">
        <f t="shared" si="360"/>
        <v>#N/A</v>
      </c>
      <c r="Q369" s="13" t="e">
        <f t="shared" si="361"/>
        <v>#N/A</v>
      </c>
      <c r="R369" s="20"/>
      <c r="S369" s="13" t="e">
        <f t="shared" si="362"/>
        <v>#N/A</v>
      </c>
      <c r="T369" s="13" t="e">
        <f t="shared" si="363"/>
        <v>#N/A</v>
      </c>
      <c r="U369" s="13" t="e">
        <f t="shared" si="364"/>
        <v>#N/A</v>
      </c>
      <c r="V369" s="5" t="e">
        <f t="shared" si="365"/>
        <v>#N/A</v>
      </c>
      <c r="W369" s="5"/>
      <c r="X369" s="10">
        <f t="shared" si="426"/>
        <v>10</v>
      </c>
      <c r="Y369" s="12" t="e">
        <f t="shared" si="366"/>
        <v>#N/A</v>
      </c>
      <c r="Z369" s="8" t="e">
        <f t="shared" si="367"/>
        <v>#N/A</v>
      </c>
      <c r="AA369" s="13" t="e">
        <f t="shared" si="368"/>
        <v>#N/A</v>
      </c>
      <c r="AB369" s="5" t="e">
        <f t="shared" si="369"/>
        <v>#N/A</v>
      </c>
      <c r="AC369" s="5"/>
      <c r="AD369" s="16" t="e">
        <f t="shared" si="370"/>
        <v>#VALUE!</v>
      </c>
      <c r="AE369" s="10" t="e">
        <f t="shared" si="371"/>
        <v>#VALUE!</v>
      </c>
      <c r="AF369" t="e">
        <f t="shared" si="372"/>
        <v>#VALUE!</v>
      </c>
      <c r="AG369" s="13" t="e">
        <f t="shared" si="373"/>
        <v>#VALUE!</v>
      </c>
      <c r="AH369" s="13"/>
      <c r="AI369" s="14">
        <f t="shared" si="374"/>
        <v>10</v>
      </c>
      <c r="AJ369" s="4">
        <f t="shared" si="375"/>
        <v>10</v>
      </c>
      <c r="AK369" s="4">
        <f t="shared" si="376"/>
        <v>10</v>
      </c>
      <c r="AL369" s="15" t="e">
        <f t="shared" si="377"/>
        <v>#N/A</v>
      </c>
      <c r="AM369" s="7" t="e">
        <f t="shared" si="378"/>
        <v>#N/A</v>
      </c>
      <c r="AN369" s="7" t="e">
        <f t="shared" si="379"/>
        <v>#VALUE!</v>
      </c>
      <c r="AO369" s="15" t="e">
        <f t="shared" si="380"/>
        <v>#N/A</v>
      </c>
      <c r="AP369" s="17" t="e">
        <f t="shared" si="381"/>
        <v>#N/A</v>
      </c>
      <c r="AQ369" s="15" t="e">
        <f t="shared" si="382"/>
        <v>#N/A</v>
      </c>
      <c r="AR369" s="15" t="e">
        <f t="shared" si="383"/>
        <v>#N/A</v>
      </c>
      <c r="AS369" s="15"/>
      <c r="AT369" s="12" t="e">
        <f t="shared" si="424"/>
        <v>#VALUE!</v>
      </c>
      <c r="AU369" s="12" t="e">
        <f t="shared" si="384"/>
        <v>#N/A</v>
      </c>
      <c r="AV369" s="12" t="e">
        <f t="shared" si="385"/>
        <v>#N/A</v>
      </c>
      <c r="AW369" s="12" t="e">
        <f t="shared" si="386"/>
        <v>#N/A</v>
      </c>
      <c r="AX369" s="8"/>
      <c r="AY369" s="13" t="e">
        <f>INDEX(Klima!$B$1:$E$520,MATCH(Vandbalance!$F369,Klima!$B$1:$B$520,0),MATCH(Vandbalance!$AY$11,Klima!$B$1:$E$1,0))</f>
        <v>#N/A</v>
      </c>
      <c r="AZ369" s="13" t="e">
        <f t="shared" si="425"/>
        <v>#N/A</v>
      </c>
      <c r="BA369" s="13" t="e">
        <f t="shared" si="387"/>
        <v>#N/A</v>
      </c>
      <c r="BC369" s="16" t="e">
        <f>INDEX(Klima!$B$1:$E$520,MATCH(Vandbalance!$F369,Klima!$B$1:$B$520,0),MATCH($BC$11,Klima!$B$1:$E$1,0))</f>
        <v>#N/A</v>
      </c>
      <c r="BD369" s="16"/>
      <c r="BE369" s="16" t="e">
        <f t="shared" si="388"/>
        <v>#N/A</v>
      </c>
      <c r="BF369" s="16" t="e">
        <f t="shared" si="389"/>
        <v>#VALUE!</v>
      </c>
      <c r="BG369" s="16" t="e">
        <f t="shared" si="390"/>
        <v>#VALUE!</v>
      </c>
      <c r="BH369" s="16" t="e">
        <f t="shared" si="391"/>
        <v>#VALUE!</v>
      </c>
      <c r="BI369" s="2"/>
      <c r="BJ369" s="16" t="e">
        <f t="shared" si="392"/>
        <v>#N/A</v>
      </c>
      <c r="BK369" s="5" t="e">
        <f t="shared" si="393"/>
        <v>#N/A</v>
      </c>
      <c r="BL369" s="5" t="e">
        <f t="shared" si="394"/>
        <v>#N/A</v>
      </c>
      <c r="BM369" s="5" t="e">
        <f t="shared" si="395"/>
        <v>#N/A</v>
      </c>
      <c r="BN369" s="5" t="e">
        <f t="shared" si="396"/>
        <v>#N/A</v>
      </c>
      <c r="BO369" s="5" t="e">
        <f t="shared" si="397"/>
        <v>#N/A</v>
      </c>
      <c r="BP369" s="5" t="e">
        <f t="shared" si="398"/>
        <v>#N/A</v>
      </c>
      <c r="BQ369" s="5"/>
      <c r="BR369" s="16" t="e">
        <f t="shared" si="399"/>
        <v>#VALUE!</v>
      </c>
      <c r="BS369" s="5">
        <f t="shared" si="400"/>
        <v>0</v>
      </c>
      <c r="BT369" s="5"/>
      <c r="BU369" s="13" t="e">
        <f t="shared" si="401"/>
        <v>#VALUE!</v>
      </c>
      <c r="BV369" s="5">
        <f t="shared" si="402"/>
        <v>0</v>
      </c>
      <c r="BW369" s="5"/>
      <c r="BX369" s="13" t="e">
        <f t="shared" si="403"/>
        <v>#VALUE!</v>
      </c>
      <c r="BY369" s="5"/>
      <c r="BZ369" s="16" t="e">
        <f t="shared" si="404"/>
        <v>#VALUE!</v>
      </c>
      <c r="CA369" s="16"/>
      <c r="CB369" s="29">
        <f t="shared" si="405"/>
        <v>0</v>
      </c>
      <c r="CC369" s="28" t="e">
        <f t="shared" si="406"/>
        <v>#N/A</v>
      </c>
      <c r="CD369" s="28"/>
      <c r="CE369" s="16">
        <f t="shared" si="407"/>
        <v>0</v>
      </c>
      <c r="CF369" s="31" t="e">
        <f t="shared" si="408"/>
        <v>#N/A</v>
      </c>
      <c r="CG369" s="20"/>
      <c r="CH369" s="16" t="e">
        <f t="shared" si="409"/>
        <v>#N/A</v>
      </c>
      <c r="CI369" s="2">
        <f t="shared" si="410"/>
        <v>0</v>
      </c>
      <c r="CJ369" s="5"/>
      <c r="CK369" s="13" t="e">
        <f t="shared" si="411"/>
        <v>#N/A</v>
      </c>
      <c r="CL369" s="13"/>
      <c r="CM369" s="13" t="e">
        <f t="shared" si="412"/>
        <v>#N/A</v>
      </c>
      <c r="CN369" s="5" t="e">
        <f t="shared" si="413"/>
        <v>#N/A</v>
      </c>
      <c r="CO369" s="5" t="e">
        <f t="shared" si="414"/>
        <v>#N/A</v>
      </c>
      <c r="CP369" s="5"/>
      <c r="CQ369" s="13" t="e">
        <f t="shared" si="415"/>
        <v>#N/A</v>
      </c>
      <c r="CR369" s="5" t="e">
        <f t="shared" si="416"/>
        <v>#N/A</v>
      </c>
      <c r="CS369" s="5" t="e">
        <f t="shared" si="417"/>
        <v>#N/A</v>
      </c>
      <c r="CT369" s="5"/>
      <c r="CU369" t="e">
        <f>INDEX(Tilladeligt_underskud,MATCH('Afgrødemodel 1'!$AU$2,Konstanter!$A$75:$A$90,0),MATCH('Afgrødemodel 1'!M365,Konstanter!$B$73:$F$73,0))</f>
        <v>#N/A</v>
      </c>
      <c r="CV369" t="e">
        <f>INDEX(Utilladeligt_underskud,MATCH('Afgrødemodel 1'!$AU$2,Konstanter!$I$75:$I$90,0),MATCH('Afgrødemodel 1'!M365,Konstanter!$J$73:$N$73,0))</f>
        <v>#N/A</v>
      </c>
      <c r="CW369" t="e">
        <f t="shared" si="418"/>
        <v>#N/A</v>
      </c>
      <c r="CX369" t="e">
        <f t="shared" si="419"/>
        <v>#N/A</v>
      </c>
      <c r="CY369" s="8" t="e">
        <f t="shared" si="420"/>
        <v>#N/A</v>
      </c>
      <c r="CZ369" s="8" t="e">
        <f t="shared" si="421"/>
        <v>#VALUE!</v>
      </c>
      <c r="DA369" s="8" t="e">
        <f t="shared" si="422"/>
        <v>#VALUE!</v>
      </c>
    </row>
    <row r="370" spans="4:105" x14ac:dyDescent="0.2">
      <c r="D370" s="18">
        <f t="shared" si="427"/>
        <v>43547</v>
      </c>
      <c r="E370" s="18" t="str">
        <f>IF(G370=1,'Ark4'!$C$4,IF(G370=2,'Ark4'!$C$5,IF(G370=3,'Ark4'!$C$6,IF(G370=4,'Ark4'!$C$7,""))))</f>
        <v/>
      </c>
      <c r="F370" s="8">
        <f t="shared" si="357"/>
        <v>43547</v>
      </c>
      <c r="G370" s="2" t="str">
        <f>IF(AND($D370&gt;='Ark4'!$D$4,Vandbalance!$D370&lt;='Ark4'!$E$4),1,IF(AND(Vandbalance!$D370&gt;='Ark4'!$D$5,Vandbalance!$D370&lt;='Ark4'!$E$5),2,IF(AND(Vandbalance!$D370&gt;='Ark4'!$D$6,Vandbalance!$D370&lt;='Ark4'!$E$6),3,IF(AND(Vandbalance!$D370&gt;='Ark4'!$D$7,Vandbalance!$D370&lt;='Ark4'!$E$7),4,""))))</f>
        <v/>
      </c>
      <c r="H370" s="2" t="e">
        <f t="shared" si="423"/>
        <v>#VALUE!</v>
      </c>
      <c r="I370" s="2" t="str">
        <f>IF(G370=1,VLOOKUP($D370,'Afgrødemodel 1'!$AA$10:$AB$405,2,FALSE),IF(G370=2,VLOOKUP($D370,'Afgrødemodel 2'!$AA$10:$AB$405,2,FALSE),IF(G370=3,VLOOKUP($D370,'Afgrødemodel 3'!$AA$10:$AB$405,2,FALSE),IF(G370=4,VLOOKUP($D370,'Afgrødemodel 4'!$AA$10:$AB$405,2,FALSE),""))))</f>
        <v/>
      </c>
      <c r="J370" s="2">
        <f>IF(G370=1,VLOOKUP($D370,'Afgrødemodel 1'!$AH$10:$AJ$405,3,FALSE),IF(G370=2,VLOOKUP($D370,'Afgrødemodel 2'!$AH$10:$AJ$405,3,FALSE),IF(G370=3,VLOOKUP($D370,'Afgrødemodel 3'!$AH$10:$AJ$405,3,FALSE),IF(G370=4,VLOOKUP($D370,'Afgrødemodel 4'!$AH$10:$AJ$405,3,FALSE),0))))</f>
        <v>0</v>
      </c>
      <c r="K370" s="2">
        <f>IF(G370=1,VLOOKUP($D370,'Afgrødemodel 1'!$AQ$10:$AR$405,2,FALSE),IF(G370=2,VLOOKUP($D370,'Afgrødemodel 2'!$AQ$10:$AR$405,2,FALSE),IF(G370=3,VLOOKUP($D370,'Afgrødemodel 3'!$AQ$10:$AR$405,2,FALSE),IF(G370=4,VLOOKUP($D370,'Afgrødemodel 4'!$AQ$10:$AR$405,2,FALSE),0))))</f>
        <v>0</v>
      </c>
      <c r="L370">
        <f>IF('Afgrødemodel 1'!$BB$4=0,300,'Afgrødemodel 1'!$BB$4)</f>
        <v>300</v>
      </c>
      <c r="M370" t="str">
        <f>IF(G370=1,MIN('Afgrødemodel 1'!$AW$44,'Afgrødemodel 1'!$AW$48),IF(G370=2,MIN('Afgrødemodel 2'!$AW$44,'Afgrødemodel 2'!$AW$48),IF(G370=3,MIN('Afgrødemodel 3'!$AW$44,'Afgrødemodel 3'!$AW$48),IF(G370=4,MIN('Afgrødemodel 4'!$AW$44,'Afgrødemodel 4'!$AW$48),""))))</f>
        <v/>
      </c>
      <c r="N370" s="13" t="e">
        <f t="shared" si="358"/>
        <v>#N/A</v>
      </c>
      <c r="O370" s="5" t="e">
        <f t="shared" si="359"/>
        <v>#N/A</v>
      </c>
      <c r="P370" s="13" t="e">
        <f t="shared" si="360"/>
        <v>#N/A</v>
      </c>
      <c r="Q370" s="13" t="e">
        <f t="shared" si="361"/>
        <v>#N/A</v>
      </c>
      <c r="R370" s="20"/>
      <c r="S370" s="13" t="e">
        <f t="shared" si="362"/>
        <v>#N/A</v>
      </c>
      <c r="T370" s="13" t="e">
        <f t="shared" si="363"/>
        <v>#N/A</v>
      </c>
      <c r="U370" s="13" t="e">
        <f t="shared" si="364"/>
        <v>#N/A</v>
      </c>
      <c r="V370" s="5" t="e">
        <f t="shared" si="365"/>
        <v>#N/A</v>
      </c>
      <c r="W370" s="5"/>
      <c r="X370" s="10">
        <f t="shared" si="426"/>
        <v>10</v>
      </c>
      <c r="Y370" s="12" t="e">
        <f t="shared" si="366"/>
        <v>#N/A</v>
      </c>
      <c r="Z370" s="8" t="e">
        <f t="shared" si="367"/>
        <v>#N/A</v>
      </c>
      <c r="AA370" s="13" t="e">
        <f t="shared" si="368"/>
        <v>#N/A</v>
      </c>
      <c r="AB370" s="5" t="e">
        <f t="shared" si="369"/>
        <v>#N/A</v>
      </c>
      <c r="AC370" s="5"/>
      <c r="AD370" s="16" t="e">
        <f t="shared" si="370"/>
        <v>#VALUE!</v>
      </c>
      <c r="AE370" s="10" t="e">
        <f t="shared" si="371"/>
        <v>#VALUE!</v>
      </c>
      <c r="AF370" t="e">
        <f t="shared" si="372"/>
        <v>#VALUE!</v>
      </c>
      <c r="AG370" s="13" t="e">
        <f t="shared" si="373"/>
        <v>#VALUE!</v>
      </c>
      <c r="AH370" s="13"/>
      <c r="AI370" s="14">
        <f t="shared" si="374"/>
        <v>10</v>
      </c>
      <c r="AJ370" s="4">
        <f t="shared" si="375"/>
        <v>10</v>
      </c>
      <c r="AK370" s="4">
        <f t="shared" si="376"/>
        <v>10</v>
      </c>
      <c r="AL370" s="15" t="e">
        <f t="shared" si="377"/>
        <v>#N/A</v>
      </c>
      <c r="AM370" s="7" t="e">
        <f t="shared" si="378"/>
        <v>#N/A</v>
      </c>
      <c r="AN370" s="7" t="e">
        <f t="shared" si="379"/>
        <v>#VALUE!</v>
      </c>
      <c r="AO370" s="15" t="e">
        <f t="shared" si="380"/>
        <v>#N/A</v>
      </c>
      <c r="AP370" s="17" t="e">
        <f t="shared" si="381"/>
        <v>#N/A</v>
      </c>
      <c r="AQ370" s="15" t="e">
        <f t="shared" si="382"/>
        <v>#N/A</v>
      </c>
      <c r="AR370" s="15" t="e">
        <f t="shared" si="383"/>
        <v>#N/A</v>
      </c>
      <c r="AS370" s="15"/>
      <c r="AT370" s="12" t="e">
        <f t="shared" si="424"/>
        <v>#VALUE!</v>
      </c>
      <c r="AU370" s="12" t="e">
        <f t="shared" si="384"/>
        <v>#N/A</v>
      </c>
      <c r="AV370" s="12" t="e">
        <f t="shared" si="385"/>
        <v>#N/A</v>
      </c>
      <c r="AW370" s="12" t="e">
        <f t="shared" si="386"/>
        <v>#N/A</v>
      </c>
      <c r="AX370" s="8"/>
      <c r="AY370" s="13" t="e">
        <f>INDEX(Klima!$B$1:$E$520,MATCH(Vandbalance!$F370,Klima!$B$1:$B$520,0),MATCH(Vandbalance!$AY$11,Klima!$B$1:$E$1,0))</f>
        <v>#N/A</v>
      </c>
      <c r="AZ370" s="13" t="e">
        <f t="shared" si="425"/>
        <v>#N/A</v>
      </c>
      <c r="BA370" s="13" t="e">
        <f t="shared" si="387"/>
        <v>#N/A</v>
      </c>
      <c r="BC370" s="16" t="e">
        <f>INDEX(Klima!$B$1:$E$520,MATCH(Vandbalance!$F370,Klima!$B$1:$B$520,0),MATCH($BC$11,Klima!$B$1:$E$1,0))</f>
        <v>#N/A</v>
      </c>
      <c r="BD370" s="16"/>
      <c r="BE370" s="16" t="e">
        <f t="shared" si="388"/>
        <v>#N/A</v>
      </c>
      <c r="BF370" s="16" t="e">
        <f t="shared" si="389"/>
        <v>#VALUE!</v>
      </c>
      <c r="BG370" s="16" t="e">
        <f t="shared" si="390"/>
        <v>#VALUE!</v>
      </c>
      <c r="BH370" s="16" t="e">
        <f t="shared" si="391"/>
        <v>#VALUE!</v>
      </c>
      <c r="BI370" s="2"/>
      <c r="BJ370" s="16" t="e">
        <f t="shared" si="392"/>
        <v>#N/A</v>
      </c>
      <c r="BK370" s="5" t="e">
        <f t="shared" si="393"/>
        <v>#N/A</v>
      </c>
      <c r="BL370" s="5" t="e">
        <f t="shared" si="394"/>
        <v>#N/A</v>
      </c>
      <c r="BM370" s="5" t="e">
        <f t="shared" si="395"/>
        <v>#N/A</v>
      </c>
      <c r="BN370" s="5" t="e">
        <f t="shared" si="396"/>
        <v>#N/A</v>
      </c>
      <c r="BO370" s="5" t="e">
        <f t="shared" si="397"/>
        <v>#N/A</v>
      </c>
      <c r="BP370" s="5" t="e">
        <f t="shared" si="398"/>
        <v>#N/A</v>
      </c>
      <c r="BQ370" s="5"/>
      <c r="BR370" s="16" t="e">
        <f t="shared" si="399"/>
        <v>#VALUE!</v>
      </c>
      <c r="BS370" s="5">
        <f t="shared" si="400"/>
        <v>0</v>
      </c>
      <c r="BT370" s="5"/>
      <c r="BU370" s="13" t="e">
        <f t="shared" si="401"/>
        <v>#VALUE!</v>
      </c>
      <c r="BV370" s="5">
        <f t="shared" si="402"/>
        <v>0</v>
      </c>
      <c r="BW370" s="5"/>
      <c r="BX370" s="13" t="e">
        <f t="shared" si="403"/>
        <v>#VALUE!</v>
      </c>
      <c r="BY370" s="5"/>
      <c r="BZ370" s="16" t="e">
        <f t="shared" si="404"/>
        <v>#VALUE!</v>
      </c>
      <c r="CA370" s="16"/>
      <c r="CB370" s="29">
        <f t="shared" si="405"/>
        <v>0</v>
      </c>
      <c r="CC370" s="28" t="e">
        <f t="shared" si="406"/>
        <v>#N/A</v>
      </c>
      <c r="CD370" s="28"/>
      <c r="CE370" s="16">
        <f t="shared" si="407"/>
        <v>0</v>
      </c>
      <c r="CF370" s="31" t="e">
        <f t="shared" si="408"/>
        <v>#N/A</v>
      </c>
      <c r="CG370" s="20"/>
      <c r="CH370" s="16" t="e">
        <f t="shared" si="409"/>
        <v>#N/A</v>
      </c>
      <c r="CI370" s="2">
        <f t="shared" si="410"/>
        <v>0</v>
      </c>
      <c r="CJ370" s="5"/>
      <c r="CK370" s="13" t="e">
        <f t="shared" si="411"/>
        <v>#N/A</v>
      </c>
      <c r="CL370" s="13"/>
      <c r="CM370" s="13" t="e">
        <f t="shared" si="412"/>
        <v>#N/A</v>
      </c>
      <c r="CN370" s="5" t="e">
        <f t="shared" si="413"/>
        <v>#N/A</v>
      </c>
      <c r="CO370" s="5" t="e">
        <f t="shared" si="414"/>
        <v>#N/A</v>
      </c>
      <c r="CP370" s="5"/>
      <c r="CQ370" s="13" t="e">
        <f t="shared" si="415"/>
        <v>#N/A</v>
      </c>
      <c r="CR370" s="5" t="e">
        <f t="shared" si="416"/>
        <v>#N/A</v>
      </c>
      <c r="CS370" s="5" t="e">
        <f t="shared" si="417"/>
        <v>#N/A</v>
      </c>
      <c r="CT370" s="5"/>
      <c r="CU370" t="e">
        <f>INDEX(Tilladeligt_underskud,MATCH('Afgrødemodel 1'!$AU$2,Konstanter!$A$75:$A$90,0),MATCH('Afgrødemodel 1'!M366,Konstanter!$B$73:$F$73,0))</f>
        <v>#N/A</v>
      </c>
      <c r="CV370" t="e">
        <f>INDEX(Utilladeligt_underskud,MATCH('Afgrødemodel 1'!$AU$2,Konstanter!$I$75:$I$90,0),MATCH('Afgrødemodel 1'!M366,Konstanter!$J$73:$N$73,0))</f>
        <v>#N/A</v>
      </c>
      <c r="CW370" t="e">
        <f t="shared" si="418"/>
        <v>#N/A</v>
      </c>
      <c r="CX370" t="e">
        <f t="shared" si="419"/>
        <v>#N/A</v>
      </c>
      <c r="CY370" s="8" t="e">
        <f t="shared" si="420"/>
        <v>#N/A</v>
      </c>
      <c r="CZ370" s="8" t="e">
        <f t="shared" si="421"/>
        <v>#VALUE!</v>
      </c>
      <c r="DA370" s="8" t="e">
        <f t="shared" si="422"/>
        <v>#VALUE!</v>
      </c>
    </row>
    <row r="371" spans="4:105" x14ac:dyDescent="0.2">
      <c r="D371" s="18">
        <f t="shared" si="427"/>
        <v>43548</v>
      </c>
      <c r="E371" s="18" t="str">
        <f>IF(G371=1,'Ark4'!$C$4,IF(G371=2,'Ark4'!$C$5,IF(G371=3,'Ark4'!$C$6,IF(G371=4,'Ark4'!$C$7,""))))</f>
        <v/>
      </c>
      <c r="F371" s="8">
        <f t="shared" si="357"/>
        <v>43548</v>
      </c>
      <c r="G371" s="2" t="str">
        <f>IF(AND($D371&gt;='Ark4'!$D$4,Vandbalance!$D371&lt;='Ark4'!$E$4),1,IF(AND(Vandbalance!$D371&gt;='Ark4'!$D$5,Vandbalance!$D371&lt;='Ark4'!$E$5),2,IF(AND(Vandbalance!$D371&gt;='Ark4'!$D$6,Vandbalance!$D371&lt;='Ark4'!$E$6),3,IF(AND(Vandbalance!$D371&gt;='Ark4'!$D$7,Vandbalance!$D371&lt;='Ark4'!$E$7),4,""))))</f>
        <v/>
      </c>
      <c r="H371" s="2" t="e">
        <f t="shared" si="423"/>
        <v>#VALUE!</v>
      </c>
      <c r="I371" s="2" t="str">
        <f>IF(G371=1,VLOOKUP($D371,'Afgrødemodel 1'!$AA$10:$AB$405,2,FALSE),IF(G371=2,VLOOKUP($D371,'Afgrødemodel 2'!$AA$10:$AB$405,2,FALSE),IF(G371=3,VLOOKUP($D371,'Afgrødemodel 3'!$AA$10:$AB$405,2,FALSE),IF(G371=4,VLOOKUP($D371,'Afgrødemodel 4'!$AA$10:$AB$405,2,FALSE),""))))</f>
        <v/>
      </c>
      <c r="J371" s="2">
        <f>IF(G371=1,VLOOKUP($D371,'Afgrødemodel 1'!$AH$10:$AJ$405,3,FALSE),IF(G371=2,VLOOKUP($D371,'Afgrødemodel 2'!$AH$10:$AJ$405,3,FALSE),IF(G371=3,VLOOKUP($D371,'Afgrødemodel 3'!$AH$10:$AJ$405,3,FALSE),IF(G371=4,VLOOKUP($D371,'Afgrødemodel 4'!$AH$10:$AJ$405,3,FALSE),0))))</f>
        <v>0</v>
      </c>
      <c r="K371" s="2">
        <f>IF(G371=1,VLOOKUP($D371,'Afgrødemodel 1'!$AQ$10:$AR$405,2,FALSE),IF(G371=2,VLOOKUP($D371,'Afgrødemodel 2'!$AQ$10:$AR$405,2,FALSE),IF(G371=3,VLOOKUP($D371,'Afgrødemodel 3'!$AQ$10:$AR$405,2,FALSE),IF(G371=4,VLOOKUP($D371,'Afgrødemodel 4'!$AQ$10:$AR$405,2,FALSE),0))))</f>
        <v>0</v>
      </c>
      <c r="L371">
        <f>IF('Afgrødemodel 1'!$BB$4=0,300,'Afgrødemodel 1'!$BB$4)</f>
        <v>300</v>
      </c>
      <c r="M371" t="str">
        <f>IF(G371=1,MIN('Afgrødemodel 1'!$AW$44,'Afgrødemodel 1'!$AW$48),IF(G371=2,MIN('Afgrødemodel 2'!$AW$44,'Afgrødemodel 2'!$AW$48),IF(G371=3,MIN('Afgrødemodel 3'!$AW$44,'Afgrødemodel 3'!$AW$48),IF(G371=4,MIN('Afgrødemodel 4'!$AW$44,'Afgrødemodel 4'!$AW$48),""))))</f>
        <v/>
      </c>
      <c r="N371" s="13" t="e">
        <f t="shared" si="358"/>
        <v>#N/A</v>
      </c>
      <c r="O371" s="5" t="e">
        <f t="shared" si="359"/>
        <v>#N/A</v>
      </c>
      <c r="P371" s="13" t="e">
        <f t="shared" si="360"/>
        <v>#N/A</v>
      </c>
      <c r="Q371" s="13" t="e">
        <f t="shared" si="361"/>
        <v>#N/A</v>
      </c>
      <c r="R371" s="20"/>
      <c r="S371" s="13" t="e">
        <f t="shared" si="362"/>
        <v>#N/A</v>
      </c>
      <c r="T371" s="13" t="e">
        <f t="shared" si="363"/>
        <v>#N/A</v>
      </c>
      <c r="U371" s="13" t="e">
        <f t="shared" si="364"/>
        <v>#N/A</v>
      </c>
      <c r="V371" s="5" t="e">
        <f t="shared" si="365"/>
        <v>#N/A</v>
      </c>
      <c r="W371" s="5"/>
      <c r="X371" s="10">
        <f t="shared" si="426"/>
        <v>10</v>
      </c>
      <c r="Y371" s="12" t="e">
        <f t="shared" si="366"/>
        <v>#N/A</v>
      </c>
      <c r="Z371" s="8" t="e">
        <f t="shared" si="367"/>
        <v>#N/A</v>
      </c>
      <c r="AA371" s="13" t="e">
        <f t="shared" si="368"/>
        <v>#N/A</v>
      </c>
      <c r="AB371" s="5" t="e">
        <f t="shared" si="369"/>
        <v>#N/A</v>
      </c>
      <c r="AC371" s="5"/>
      <c r="AD371" s="16" t="e">
        <f t="shared" si="370"/>
        <v>#VALUE!</v>
      </c>
      <c r="AE371" s="10" t="e">
        <f t="shared" si="371"/>
        <v>#VALUE!</v>
      </c>
      <c r="AF371" t="e">
        <f t="shared" si="372"/>
        <v>#VALUE!</v>
      </c>
      <c r="AG371" s="13" t="e">
        <f t="shared" si="373"/>
        <v>#VALUE!</v>
      </c>
      <c r="AH371" s="13"/>
      <c r="AI371" s="14">
        <f t="shared" si="374"/>
        <v>10</v>
      </c>
      <c r="AJ371" s="4">
        <f t="shared" si="375"/>
        <v>10</v>
      </c>
      <c r="AK371" s="4">
        <f t="shared" si="376"/>
        <v>10</v>
      </c>
      <c r="AL371" s="15" t="e">
        <f t="shared" si="377"/>
        <v>#N/A</v>
      </c>
      <c r="AM371" s="7" t="e">
        <f t="shared" si="378"/>
        <v>#N/A</v>
      </c>
      <c r="AN371" s="7" t="e">
        <f t="shared" si="379"/>
        <v>#VALUE!</v>
      </c>
      <c r="AO371" s="15" t="e">
        <f t="shared" si="380"/>
        <v>#N/A</v>
      </c>
      <c r="AP371" s="17" t="e">
        <f t="shared" si="381"/>
        <v>#N/A</v>
      </c>
      <c r="AQ371" s="15" t="e">
        <f t="shared" si="382"/>
        <v>#N/A</v>
      </c>
      <c r="AR371" s="15" t="e">
        <f t="shared" si="383"/>
        <v>#N/A</v>
      </c>
      <c r="AS371" s="15"/>
      <c r="AT371" s="12" t="e">
        <f t="shared" si="424"/>
        <v>#VALUE!</v>
      </c>
      <c r="AU371" s="12" t="e">
        <f t="shared" si="384"/>
        <v>#N/A</v>
      </c>
      <c r="AV371" s="12" t="e">
        <f t="shared" si="385"/>
        <v>#N/A</v>
      </c>
      <c r="AW371" s="12" t="e">
        <f t="shared" si="386"/>
        <v>#N/A</v>
      </c>
      <c r="AX371" s="8"/>
      <c r="AY371" s="13" t="e">
        <f>INDEX(Klima!$B$1:$E$520,MATCH(Vandbalance!$F371,Klima!$B$1:$B$520,0),MATCH(Vandbalance!$AY$11,Klima!$B$1:$E$1,0))</f>
        <v>#N/A</v>
      </c>
      <c r="AZ371" s="13" t="e">
        <f t="shared" si="425"/>
        <v>#N/A</v>
      </c>
      <c r="BA371" s="13" t="e">
        <f t="shared" si="387"/>
        <v>#N/A</v>
      </c>
      <c r="BC371" s="16" t="e">
        <f>INDEX(Klima!$B$1:$E$520,MATCH(Vandbalance!$F371,Klima!$B$1:$B$520,0),MATCH($BC$11,Klima!$B$1:$E$1,0))</f>
        <v>#N/A</v>
      </c>
      <c r="BD371" s="16"/>
      <c r="BE371" s="16" t="e">
        <f t="shared" si="388"/>
        <v>#N/A</v>
      </c>
      <c r="BF371" s="16" t="e">
        <f t="shared" si="389"/>
        <v>#VALUE!</v>
      </c>
      <c r="BG371" s="16" t="e">
        <f t="shared" si="390"/>
        <v>#VALUE!</v>
      </c>
      <c r="BH371" s="16" t="e">
        <f t="shared" si="391"/>
        <v>#VALUE!</v>
      </c>
      <c r="BI371" s="2"/>
      <c r="BJ371" s="16" t="e">
        <f t="shared" si="392"/>
        <v>#N/A</v>
      </c>
      <c r="BK371" s="5" t="e">
        <f t="shared" si="393"/>
        <v>#N/A</v>
      </c>
      <c r="BL371" s="5" t="e">
        <f t="shared" si="394"/>
        <v>#N/A</v>
      </c>
      <c r="BM371" s="5" t="e">
        <f t="shared" si="395"/>
        <v>#N/A</v>
      </c>
      <c r="BN371" s="5" t="e">
        <f t="shared" si="396"/>
        <v>#N/A</v>
      </c>
      <c r="BO371" s="5" t="e">
        <f t="shared" si="397"/>
        <v>#N/A</v>
      </c>
      <c r="BP371" s="5" t="e">
        <f t="shared" si="398"/>
        <v>#N/A</v>
      </c>
      <c r="BQ371" s="5"/>
      <c r="BR371" s="16" t="e">
        <f t="shared" si="399"/>
        <v>#VALUE!</v>
      </c>
      <c r="BS371" s="5">
        <f t="shared" si="400"/>
        <v>0</v>
      </c>
      <c r="BT371" s="5"/>
      <c r="BU371" s="13" t="e">
        <f t="shared" si="401"/>
        <v>#VALUE!</v>
      </c>
      <c r="BV371" s="5">
        <f t="shared" si="402"/>
        <v>0</v>
      </c>
      <c r="BW371" s="5"/>
      <c r="BX371" s="13" t="e">
        <f t="shared" si="403"/>
        <v>#VALUE!</v>
      </c>
      <c r="BY371" s="5"/>
      <c r="BZ371" s="16" t="e">
        <f t="shared" si="404"/>
        <v>#VALUE!</v>
      </c>
      <c r="CA371" s="16"/>
      <c r="CB371" s="29">
        <f t="shared" si="405"/>
        <v>0</v>
      </c>
      <c r="CC371" s="28" t="e">
        <f t="shared" si="406"/>
        <v>#N/A</v>
      </c>
      <c r="CD371" s="28"/>
      <c r="CE371" s="16">
        <f t="shared" si="407"/>
        <v>0</v>
      </c>
      <c r="CF371" s="31" t="e">
        <f t="shared" si="408"/>
        <v>#N/A</v>
      </c>
      <c r="CG371" s="20"/>
      <c r="CH371" s="16" t="e">
        <f t="shared" si="409"/>
        <v>#N/A</v>
      </c>
      <c r="CI371" s="2">
        <f t="shared" si="410"/>
        <v>0</v>
      </c>
      <c r="CJ371" s="5"/>
      <c r="CK371" s="13" t="e">
        <f t="shared" si="411"/>
        <v>#N/A</v>
      </c>
      <c r="CL371" s="13"/>
      <c r="CM371" s="13" t="e">
        <f t="shared" si="412"/>
        <v>#N/A</v>
      </c>
      <c r="CN371" s="5" t="e">
        <f t="shared" si="413"/>
        <v>#N/A</v>
      </c>
      <c r="CO371" s="5" t="e">
        <f t="shared" si="414"/>
        <v>#N/A</v>
      </c>
      <c r="CP371" s="5"/>
      <c r="CQ371" s="13" t="e">
        <f t="shared" si="415"/>
        <v>#N/A</v>
      </c>
      <c r="CR371" s="5" t="e">
        <f t="shared" si="416"/>
        <v>#N/A</v>
      </c>
      <c r="CS371" s="5" t="e">
        <f t="shared" si="417"/>
        <v>#N/A</v>
      </c>
      <c r="CT371" s="5"/>
      <c r="CU371" t="e">
        <f>INDEX(Tilladeligt_underskud,MATCH('Afgrødemodel 1'!$AU$2,Konstanter!$A$75:$A$90,0),MATCH('Afgrødemodel 1'!M367,Konstanter!$B$73:$F$73,0))</f>
        <v>#N/A</v>
      </c>
      <c r="CV371" t="e">
        <f>INDEX(Utilladeligt_underskud,MATCH('Afgrødemodel 1'!$AU$2,Konstanter!$I$75:$I$90,0),MATCH('Afgrødemodel 1'!M367,Konstanter!$J$73:$N$73,0))</f>
        <v>#N/A</v>
      </c>
      <c r="CW371" t="e">
        <f t="shared" si="418"/>
        <v>#N/A</v>
      </c>
      <c r="CX371" t="e">
        <f t="shared" si="419"/>
        <v>#N/A</v>
      </c>
      <c r="CY371" s="8" t="e">
        <f t="shared" si="420"/>
        <v>#N/A</v>
      </c>
      <c r="CZ371" s="8" t="e">
        <f t="shared" si="421"/>
        <v>#VALUE!</v>
      </c>
      <c r="DA371" s="8" t="e">
        <f t="shared" si="422"/>
        <v>#VALUE!</v>
      </c>
    </row>
    <row r="372" spans="4:105" x14ac:dyDescent="0.2">
      <c r="D372" s="18">
        <f t="shared" si="427"/>
        <v>43549</v>
      </c>
      <c r="E372" s="18" t="str">
        <f>IF(G372=1,'Ark4'!$C$4,IF(G372=2,'Ark4'!$C$5,IF(G372=3,'Ark4'!$C$6,IF(G372=4,'Ark4'!$C$7,""))))</f>
        <v/>
      </c>
      <c r="F372" s="8">
        <f t="shared" si="357"/>
        <v>43549</v>
      </c>
      <c r="G372" s="2" t="str">
        <f>IF(AND($D372&gt;='Ark4'!$D$4,Vandbalance!$D372&lt;='Ark4'!$E$4),1,IF(AND(Vandbalance!$D372&gt;='Ark4'!$D$5,Vandbalance!$D372&lt;='Ark4'!$E$5),2,IF(AND(Vandbalance!$D372&gt;='Ark4'!$D$6,Vandbalance!$D372&lt;='Ark4'!$E$6),3,IF(AND(Vandbalance!$D372&gt;='Ark4'!$D$7,Vandbalance!$D372&lt;='Ark4'!$E$7),4,""))))</f>
        <v/>
      </c>
      <c r="H372" s="2" t="e">
        <f t="shared" si="423"/>
        <v>#VALUE!</v>
      </c>
      <c r="I372" s="2" t="str">
        <f>IF(G372=1,VLOOKUP($D372,'Afgrødemodel 1'!$AA$10:$AB$405,2,FALSE),IF(G372=2,VLOOKUP($D372,'Afgrødemodel 2'!$AA$10:$AB$405,2,FALSE),IF(G372=3,VLOOKUP($D372,'Afgrødemodel 3'!$AA$10:$AB$405,2,FALSE),IF(G372=4,VLOOKUP($D372,'Afgrødemodel 4'!$AA$10:$AB$405,2,FALSE),""))))</f>
        <v/>
      </c>
      <c r="J372" s="2">
        <f>IF(G372=1,VLOOKUP($D372,'Afgrødemodel 1'!$AH$10:$AJ$405,3,FALSE),IF(G372=2,VLOOKUP($D372,'Afgrødemodel 2'!$AH$10:$AJ$405,3,FALSE),IF(G372=3,VLOOKUP($D372,'Afgrødemodel 3'!$AH$10:$AJ$405,3,FALSE),IF(G372=4,VLOOKUP($D372,'Afgrødemodel 4'!$AH$10:$AJ$405,3,FALSE),0))))</f>
        <v>0</v>
      </c>
      <c r="K372" s="2">
        <f>IF(G372=1,VLOOKUP($D372,'Afgrødemodel 1'!$AQ$10:$AR$405,2,FALSE),IF(G372=2,VLOOKUP($D372,'Afgrødemodel 2'!$AQ$10:$AR$405,2,FALSE),IF(G372=3,VLOOKUP($D372,'Afgrødemodel 3'!$AQ$10:$AR$405,2,FALSE),IF(G372=4,VLOOKUP($D372,'Afgrødemodel 4'!$AQ$10:$AR$405,2,FALSE),0))))</f>
        <v>0</v>
      </c>
      <c r="L372">
        <f>IF('Afgrødemodel 1'!$BB$4=0,300,'Afgrødemodel 1'!$BB$4)</f>
        <v>300</v>
      </c>
      <c r="M372" t="str">
        <f>IF(G372=1,MIN('Afgrødemodel 1'!$AW$44,'Afgrødemodel 1'!$AW$48),IF(G372=2,MIN('Afgrødemodel 2'!$AW$44,'Afgrødemodel 2'!$AW$48),IF(G372=3,MIN('Afgrødemodel 3'!$AW$44,'Afgrødemodel 3'!$AW$48),IF(G372=4,MIN('Afgrødemodel 4'!$AW$44,'Afgrødemodel 4'!$AW$48),""))))</f>
        <v/>
      </c>
      <c r="N372" s="13" t="e">
        <f t="shared" si="358"/>
        <v>#N/A</v>
      </c>
      <c r="O372" s="5" t="e">
        <f t="shared" si="359"/>
        <v>#N/A</v>
      </c>
      <c r="P372" s="13" t="e">
        <f t="shared" si="360"/>
        <v>#N/A</v>
      </c>
      <c r="Q372" s="13" t="e">
        <f t="shared" si="361"/>
        <v>#N/A</v>
      </c>
      <c r="R372" s="20"/>
      <c r="S372" s="13" t="e">
        <f t="shared" si="362"/>
        <v>#N/A</v>
      </c>
      <c r="T372" s="13" t="e">
        <f t="shared" si="363"/>
        <v>#N/A</v>
      </c>
      <c r="U372" s="13" t="e">
        <f t="shared" si="364"/>
        <v>#N/A</v>
      </c>
      <c r="V372" s="5" t="e">
        <f t="shared" si="365"/>
        <v>#N/A</v>
      </c>
      <c r="W372" s="5"/>
      <c r="X372" s="10">
        <f t="shared" si="426"/>
        <v>10</v>
      </c>
      <c r="Y372" s="12" t="e">
        <f t="shared" si="366"/>
        <v>#N/A</v>
      </c>
      <c r="Z372" s="8" t="e">
        <f t="shared" si="367"/>
        <v>#N/A</v>
      </c>
      <c r="AA372" s="13" t="e">
        <f t="shared" si="368"/>
        <v>#N/A</v>
      </c>
      <c r="AB372" s="5" t="e">
        <f t="shared" si="369"/>
        <v>#N/A</v>
      </c>
      <c r="AC372" s="5"/>
      <c r="AD372" s="16" t="e">
        <f t="shared" si="370"/>
        <v>#VALUE!</v>
      </c>
      <c r="AE372" s="10" t="e">
        <f t="shared" si="371"/>
        <v>#VALUE!</v>
      </c>
      <c r="AF372" t="e">
        <f t="shared" si="372"/>
        <v>#VALUE!</v>
      </c>
      <c r="AG372" s="13" t="e">
        <f t="shared" si="373"/>
        <v>#VALUE!</v>
      </c>
      <c r="AH372" s="13"/>
      <c r="AI372" s="14">
        <f t="shared" si="374"/>
        <v>10</v>
      </c>
      <c r="AJ372" s="4">
        <f t="shared" si="375"/>
        <v>10</v>
      </c>
      <c r="AK372" s="4">
        <f t="shared" si="376"/>
        <v>10</v>
      </c>
      <c r="AL372" s="15" t="e">
        <f t="shared" si="377"/>
        <v>#N/A</v>
      </c>
      <c r="AM372" s="7" t="e">
        <f t="shared" si="378"/>
        <v>#N/A</v>
      </c>
      <c r="AN372" s="7" t="e">
        <f t="shared" si="379"/>
        <v>#VALUE!</v>
      </c>
      <c r="AO372" s="15" t="e">
        <f t="shared" si="380"/>
        <v>#N/A</v>
      </c>
      <c r="AP372" s="17" t="e">
        <f t="shared" si="381"/>
        <v>#N/A</v>
      </c>
      <c r="AQ372" s="15" t="e">
        <f t="shared" si="382"/>
        <v>#N/A</v>
      </c>
      <c r="AR372" s="15" t="e">
        <f t="shared" si="383"/>
        <v>#N/A</v>
      </c>
      <c r="AS372" s="15"/>
      <c r="AT372" s="12" t="e">
        <f t="shared" si="424"/>
        <v>#VALUE!</v>
      </c>
      <c r="AU372" s="12" t="e">
        <f t="shared" si="384"/>
        <v>#N/A</v>
      </c>
      <c r="AV372" s="12" t="e">
        <f t="shared" si="385"/>
        <v>#N/A</v>
      </c>
      <c r="AW372" s="12" t="e">
        <f t="shared" si="386"/>
        <v>#N/A</v>
      </c>
      <c r="AX372" s="8"/>
      <c r="AY372" s="13" t="e">
        <f>INDEX(Klima!$B$1:$E$520,MATCH(Vandbalance!$F372,Klima!$B$1:$B$520,0),MATCH(Vandbalance!$AY$11,Klima!$B$1:$E$1,0))</f>
        <v>#N/A</v>
      </c>
      <c r="AZ372" s="13" t="e">
        <f t="shared" si="425"/>
        <v>#N/A</v>
      </c>
      <c r="BA372" s="13" t="e">
        <f t="shared" si="387"/>
        <v>#N/A</v>
      </c>
      <c r="BC372" s="16" t="e">
        <f>INDEX(Klima!$B$1:$E$520,MATCH(Vandbalance!$F372,Klima!$B$1:$B$520,0),MATCH($BC$11,Klima!$B$1:$E$1,0))</f>
        <v>#N/A</v>
      </c>
      <c r="BD372" s="16"/>
      <c r="BE372" s="16" t="e">
        <f t="shared" si="388"/>
        <v>#N/A</v>
      </c>
      <c r="BF372" s="16" t="e">
        <f t="shared" si="389"/>
        <v>#VALUE!</v>
      </c>
      <c r="BG372" s="16" t="e">
        <f t="shared" si="390"/>
        <v>#VALUE!</v>
      </c>
      <c r="BH372" s="16" t="e">
        <f t="shared" si="391"/>
        <v>#VALUE!</v>
      </c>
      <c r="BI372" s="2"/>
      <c r="BJ372" s="16" t="e">
        <f t="shared" si="392"/>
        <v>#N/A</v>
      </c>
      <c r="BK372" s="5" t="e">
        <f t="shared" si="393"/>
        <v>#N/A</v>
      </c>
      <c r="BL372" s="5" t="e">
        <f t="shared" si="394"/>
        <v>#N/A</v>
      </c>
      <c r="BM372" s="5" t="e">
        <f t="shared" si="395"/>
        <v>#N/A</v>
      </c>
      <c r="BN372" s="5" t="e">
        <f t="shared" si="396"/>
        <v>#N/A</v>
      </c>
      <c r="BO372" s="5" t="e">
        <f t="shared" si="397"/>
        <v>#N/A</v>
      </c>
      <c r="BP372" s="5" t="e">
        <f t="shared" si="398"/>
        <v>#N/A</v>
      </c>
      <c r="BQ372" s="5"/>
      <c r="BR372" s="16" t="e">
        <f t="shared" si="399"/>
        <v>#VALUE!</v>
      </c>
      <c r="BS372" s="5">
        <f t="shared" si="400"/>
        <v>0</v>
      </c>
      <c r="BT372" s="5"/>
      <c r="BU372" s="13" t="e">
        <f t="shared" si="401"/>
        <v>#VALUE!</v>
      </c>
      <c r="BV372" s="5">
        <f t="shared" si="402"/>
        <v>0</v>
      </c>
      <c r="BW372" s="5"/>
      <c r="BX372" s="13" t="e">
        <f t="shared" si="403"/>
        <v>#VALUE!</v>
      </c>
      <c r="BY372" s="5"/>
      <c r="BZ372" s="16" t="e">
        <f t="shared" si="404"/>
        <v>#VALUE!</v>
      </c>
      <c r="CA372" s="16"/>
      <c r="CB372" s="29">
        <f t="shared" si="405"/>
        <v>0</v>
      </c>
      <c r="CC372" s="28" t="e">
        <f t="shared" si="406"/>
        <v>#N/A</v>
      </c>
      <c r="CD372" s="28"/>
      <c r="CE372" s="16">
        <f t="shared" si="407"/>
        <v>0</v>
      </c>
      <c r="CF372" s="31" t="e">
        <f t="shared" si="408"/>
        <v>#N/A</v>
      </c>
      <c r="CG372" s="20"/>
      <c r="CH372" s="16" t="e">
        <f t="shared" si="409"/>
        <v>#N/A</v>
      </c>
      <c r="CI372" s="2">
        <f t="shared" si="410"/>
        <v>0</v>
      </c>
      <c r="CJ372" s="5"/>
      <c r="CK372" s="13" t="e">
        <f t="shared" si="411"/>
        <v>#N/A</v>
      </c>
      <c r="CL372" s="13"/>
      <c r="CM372" s="13" t="e">
        <f t="shared" si="412"/>
        <v>#N/A</v>
      </c>
      <c r="CN372" s="5" t="e">
        <f t="shared" si="413"/>
        <v>#N/A</v>
      </c>
      <c r="CO372" s="5" t="e">
        <f t="shared" si="414"/>
        <v>#N/A</v>
      </c>
      <c r="CP372" s="5"/>
      <c r="CQ372" s="13" t="e">
        <f t="shared" si="415"/>
        <v>#N/A</v>
      </c>
      <c r="CR372" s="5" t="e">
        <f t="shared" si="416"/>
        <v>#N/A</v>
      </c>
      <c r="CS372" s="5" t="e">
        <f t="shared" si="417"/>
        <v>#N/A</v>
      </c>
      <c r="CT372" s="5"/>
      <c r="CU372" t="e">
        <f>INDEX(Tilladeligt_underskud,MATCH('Afgrødemodel 1'!$AU$2,Konstanter!$A$75:$A$90,0),MATCH('Afgrødemodel 1'!M368,Konstanter!$B$73:$F$73,0))</f>
        <v>#N/A</v>
      </c>
      <c r="CV372" t="e">
        <f>INDEX(Utilladeligt_underskud,MATCH('Afgrødemodel 1'!$AU$2,Konstanter!$I$75:$I$90,0),MATCH('Afgrødemodel 1'!M368,Konstanter!$J$73:$N$73,0))</f>
        <v>#N/A</v>
      </c>
      <c r="CW372" t="e">
        <f t="shared" si="418"/>
        <v>#N/A</v>
      </c>
      <c r="CX372" t="e">
        <f t="shared" si="419"/>
        <v>#N/A</v>
      </c>
      <c r="CY372" s="8" t="e">
        <f t="shared" si="420"/>
        <v>#N/A</v>
      </c>
      <c r="CZ372" s="8" t="e">
        <f t="shared" si="421"/>
        <v>#VALUE!</v>
      </c>
      <c r="DA372" s="8" t="e">
        <f t="shared" si="422"/>
        <v>#VALUE!</v>
      </c>
    </row>
    <row r="373" spans="4:105" x14ac:dyDescent="0.2">
      <c r="D373" s="18">
        <f t="shared" si="427"/>
        <v>43550</v>
      </c>
      <c r="E373" s="18" t="str">
        <f>IF(G373=1,'Ark4'!$C$4,IF(G373=2,'Ark4'!$C$5,IF(G373=3,'Ark4'!$C$6,IF(G373=4,'Ark4'!$C$7,""))))</f>
        <v/>
      </c>
      <c r="F373" s="8">
        <f t="shared" si="357"/>
        <v>43550</v>
      </c>
      <c r="G373" s="2" t="str">
        <f>IF(AND($D373&gt;='Ark4'!$D$4,Vandbalance!$D373&lt;='Ark4'!$E$4),1,IF(AND(Vandbalance!$D373&gt;='Ark4'!$D$5,Vandbalance!$D373&lt;='Ark4'!$E$5),2,IF(AND(Vandbalance!$D373&gt;='Ark4'!$D$6,Vandbalance!$D373&lt;='Ark4'!$E$6),3,IF(AND(Vandbalance!$D373&gt;='Ark4'!$D$7,Vandbalance!$D373&lt;='Ark4'!$E$7),4,""))))</f>
        <v/>
      </c>
      <c r="H373" s="2" t="e">
        <f t="shared" si="423"/>
        <v>#VALUE!</v>
      </c>
      <c r="I373" s="2" t="str">
        <f>IF(G373=1,VLOOKUP($D373,'Afgrødemodel 1'!$AA$10:$AB$405,2,FALSE),IF(G373=2,VLOOKUP($D373,'Afgrødemodel 2'!$AA$10:$AB$405,2,FALSE),IF(G373=3,VLOOKUP($D373,'Afgrødemodel 3'!$AA$10:$AB$405,2,FALSE),IF(G373=4,VLOOKUP($D373,'Afgrødemodel 4'!$AA$10:$AB$405,2,FALSE),""))))</f>
        <v/>
      </c>
      <c r="J373" s="2">
        <f>IF(G373=1,VLOOKUP($D373,'Afgrødemodel 1'!$AH$10:$AJ$405,3,FALSE),IF(G373=2,VLOOKUP($D373,'Afgrødemodel 2'!$AH$10:$AJ$405,3,FALSE),IF(G373=3,VLOOKUP($D373,'Afgrødemodel 3'!$AH$10:$AJ$405,3,FALSE),IF(G373=4,VLOOKUP($D373,'Afgrødemodel 4'!$AH$10:$AJ$405,3,FALSE),0))))</f>
        <v>0</v>
      </c>
      <c r="K373" s="2">
        <f>IF(G373=1,VLOOKUP($D373,'Afgrødemodel 1'!$AQ$10:$AR$405,2,FALSE),IF(G373=2,VLOOKUP($D373,'Afgrødemodel 2'!$AQ$10:$AR$405,2,FALSE),IF(G373=3,VLOOKUP($D373,'Afgrødemodel 3'!$AQ$10:$AR$405,2,FALSE),IF(G373=4,VLOOKUP($D373,'Afgrødemodel 4'!$AQ$10:$AR$405,2,FALSE),0))))</f>
        <v>0</v>
      </c>
      <c r="L373">
        <f>IF('Afgrødemodel 1'!$BB$4=0,300,'Afgrødemodel 1'!$BB$4)</f>
        <v>300</v>
      </c>
      <c r="M373" t="str">
        <f>IF(G373=1,MIN('Afgrødemodel 1'!$AW$44,'Afgrødemodel 1'!$AW$48),IF(G373=2,MIN('Afgrødemodel 2'!$AW$44,'Afgrødemodel 2'!$AW$48),IF(G373=3,MIN('Afgrødemodel 3'!$AW$44,'Afgrødemodel 3'!$AW$48),IF(G373=4,MIN('Afgrødemodel 4'!$AW$44,'Afgrødemodel 4'!$AW$48),""))))</f>
        <v/>
      </c>
      <c r="N373" s="13" t="e">
        <f t="shared" si="358"/>
        <v>#N/A</v>
      </c>
      <c r="O373" s="5" t="e">
        <f t="shared" si="359"/>
        <v>#N/A</v>
      </c>
      <c r="P373" s="13" t="e">
        <f t="shared" si="360"/>
        <v>#N/A</v>
      </c>
      <c r="Q373" s="13" t="e">
        <f t="shared" si="361"/>
        <v>#N/A</v>
      </c>
      <c r="R373" s="20"/>
      <c r="S373" s="13" t="e">
        <f t="shared" si="362"/>
        <v>#N/A</v>
      </c>
      <c r="T373" s="13" t="e">
        <f t="shared" si="363"/>
        <v>#N/A</v>
      </c>
      <c r="U373" s="13" t="e">
        <f t="shared" si="364"/>
        <v>#N/A</v>
      </c>
      <c r="V373" s="5" t="e">
        <f t="shared" si="365"/>
        <v>#N/A</v>
      </c>
      <c r="W373" s="5"/>
      <c r="X373" s="10">
        <f t="shared" si="426"/>
        <v>10</v>
      </c>
      <c r="Y373" s="12" t="e">
        <f t="shared" si="366"/>
        <v>#N/A</v>
      </c>
      <c r="Z373" s="8" t="e">
        <f t="shared" si="367"/>
        <v>#N/A</v>
      </c>
      <c r="AA373" s="13" t="e">
        <f t="shared" si="368"/>
        <v>#N/A</v>
      </c>
      <c r="AB373" s="5" t="e">
        <f t="shared" si="369"/>
        <v>#N/A</v>
      </c>
      <c r="AC373" s="5"/>
      <c r="AD373" s="16" t="e">
        <f t="shared" si="370"/>
        <v>#VALUE!</v>
      </c>
      <c r="AE373" s="10" t="e">
        <f t="shared" si="371"/>
        <v>#VALUE!</v>
      </c>
      <c r="AF373" t="e">
        <f t="shared" si="372"/>
        <v>#VALUE!</v>
      </c>
      <c r="AG373" s="13" t="e">
        <f t="shared" si="373"/>
        <v>#VALUE!</v>
      </c>
      <c r="AH373" s="13"/>
      <c r="AI373" s="14">
        <f t="shared" si="374"/>
        <v>10</v>
      </c>
      <c r="AJ373" s="4">
        <f t="shared" si="375"/>
        <v>10</v>
      </c>
      <c r="AK373" s="4">
        <f t="shared" si="376"/>
        <v>10</v>
      </c>
      <c r="AL373" s="15" t="e">
        <f t="shared" si="377"/>
        <v>#N/A</v>
      </c>
      <c r="AM373" s="7" t="e">
        <f t="shared" si="378"/>
        <v>#N/A</v>
      </c>
      <c r="AN373" s="7" t="e">
        <f t="shared" si="379"/>
        <v>#VALUE!</v>
      </c>
      <c r="AO373" s="15" t="e">
        <f t="shared" si="380"/>
        <v>#N/A</v>
      </c>
      <c r="AP373" s="17" t="e">
        <f t="shared" si="381"/>
        <v>#N/A</v>
      </c>
      <c r="AQ373" s="15" t="e">
        <f t="shared" si="382"/>
        <v>#N/A</v>
      </c>
      <c r="AR373" s="15" t="e">
        <f t="shared" si="383"/>
        <v>#N/A</v>
      </c>
      <c r="AS373" s="15"/>
      <c r="AT373" s="12" t="e">
        <f t="shared" si="424"/>
        <v>#VALUE!</v>
      </c>
      <c r="AU373" s="12" t="e">
        <f t="shared" si="384"/>
        <v>#N/A</v>
      </c>
      <c r="AV373" s="12" t="e">
        <f t="shared" si="385"/>
        <v>#N/A</v>
      </c>
      <c r="AW373" s="12" t="e">
        <f t="shared" si="386"/>
        <v>#N/A</v>
      </c>
      <c r="AX373" s="8"/>
      <c r="AY373" s="13" t="e">
        <f>INDEX(Klima!$B$1:$E$520,MATCH(Vandbalance!$F373,Klima!$B$1:$B$520,0),MATCH(Vandbalance!$AY$11,Klima!$B$1:$E$1,0))</f>
        <v>#N/A</v>
      </c>
      <c r="AZ373" s="13" t="e">
        <f t="shared" si="425"/>
        <v>#N/A</v>
      </c>
      <c r="BA373" s="13" t="e">
        <f t="shared" si="387"/>
        <v>#N/A</v>
      </c>
      <c r="BC373" s="16" t="e">
        <f>INDEX(Klima!$B$1:$E$520,MATCH(Vandbalance!$F373,Klima!$B$1:$B$520,0),MATCH($BC$11,Klima!$B$1:$E$1,0))</f>
        <v>#N/A</v>
      </c>
      <c r="BD373" s="16"/>
      <c r="BE373" s="16" t="e">
        <f t="shared" si="388"/>
        <v>#N/A</v>
      </c>
      <c r="BF373" s="16" t="e">
        <f t="shared" si="389"/>
        <v>#VALUE!</v>
      </c>
      <c r="BG373" s="16" t="e">
        <f t="shared" si="390"/>
        <v>#VALUE!</v>
      </c>
      <c r="BH373" s="16" t="e">
        <f t="shared" si="391"/>
        <v>#VALUE!</v>
      </c>
      <c r="BI373" s="2"/>
      <c r="BJ373" s="16" t="e">
        <f t="shared" si="392"/>
        <v>#N/A</v>
      </c>
      <c r="BK373" s="5" t="e">
        <f t="shared" si="393"/>
        <v>#N/A</v>
      </c>
      <c r="BL373" s="5" t="e">
        <f t="shared" si="394"/>
        <v>#N/A</v>
      </c>
      <c r="BM373" s="5" t="e">
        <f t="shared" si="395"/>
        <v>#N/A</v>
      </c>
      <c r="BN373" s="5" t="e">
        <f t="shared" si="396"/>
        <v>#N/A</v>
      </c>
      <c r="BO373" s="5" t="e">
        <f t="shared" si="397"/>
        <v>#N/A</v>
      </c>
      <c r="BP373" s="5" t="e">
        <f t="shared" si="398"/>
        <v>#N/A</v>
      </c>
      <c r="BQ373" s="5"/>
      <c r="BR373" s="16" t="e">
        <f t="shared" si="399"/>
        <v>#VALUE!</v>
      </c>
      <c r="BS373" s="5">
        <f t="shared" si="400"/>
        <v>0</v>
      </c>
      <c r="BT373" s="5"/>
      <c r="BU373" s="13" t="e">
        <f t="shared" si="401"/>
        <v>#VALUE!</v>
      </c>
      <c r="BV373" s="5">
        <f t="shared" si="402"/>
        <v>0</v>
      </c>
      <c r="BW373" s="5"/>
      <c r="BX373" s="13" t="e">
        <f t="shared" si="403"/>
        <v>#VALUE!</v>
      </c>
      <c r="BY373" s="5"/>
      <c r="BZ373" s="16" t="e">
        <f t="shared" si="404"/>
        <v>#VALUE!</v>
      </c>
      <c r="CA373" s="16"/>
      <c r="CB373" s="29">
        <f t="shared" si="405"/>
        <v>0</v>
      </c>
      <c r="CC373" s="28" t="e">
        <f t="shared" si="406"/>
        <v>#N/A</v>
      </c>
      <c r="CD373" s="28"/>
      <c r="CE373" s="16">
        <f t="shared" si="407"/>
        <v>0</v>
      </c>
      <c r="CF373" s="31" t="e">
        <f t="shared" si="408"/>
        <v>#N/A</v>
      </c>
      <c r="CG373" s="20"/>
      <c r="CH373" s="16" t="e">
        <f t="shared" si="409"/>
        <v>#N/A</v>
      </c>
      <c r="CI373" s="2">
        <f t="shared" si="410"/>
        <v>0</v>
      </c>
      <c r="CJ373" s="5"/>
      <c r="CK373" s="13" t="e">
        <f t="shared" si="411"/>
        <v>#N/A</v>
      </c>
      <c r="CL373" s="13"/>
      <c r="CM373" s="13" t="e">
        <f t="shared" si="412"/>
        <v>#N/A</v>
      </c>
      <c r="CN373" s="5" t="e">
        <f t="shared" si="413"/>
        <v>#N/A</v>
      </c>
      <c r="CO373" s="5" t="e">
        <f t="shared" si="414"/>
        <v>#N/A</v>
      </c>
      <c r="CP373" s="5"/>
      <c r="CQ373" s="13" t="e">
        <f t="shared" si="415"/>
        <v>#N/A</v>
      </c>
      <c r="CR373" s="5" t="e">
        <f t="shared" si="416"/>
        <v>#N/A</v>
      </c>
      <c r="CS373" s="5" t="e">
        <f t="shared" si="417"/>
        <v>#N/A</v>
      </c>
      <c r="CT373" s="5"/>
      <c r="CU373" t="e">
        <f>INDEX(Tilladeligt_underskud,MATCH('Afgrødemodel 1'!$AU$2,Konstanter!$A$75:$A$90,0),MATCH('Afgrødemodel 1'!M369,Konstanter!$B$73:$F$73,0))</f>
        <v>#N/A</v>
      </c>
      <c r="CV373" t="e">
        <f>INDEX(Utilladeligt_underskud,MATCH('Afgrødemodel 1'!$AU$2,Konstanter!$I$75:$I$90,0),MATCH('Afgrødemodel 1'!M369,Konstanter!$J$73:$N$73,0))</f>
        <v>#N/A</v>
      </c>
      <c r="CW373" t="e">
        <f t="shared" si="418"/>
        <v>#N/A</v>
      </c>
      <c r="CX373" t="e">
        <f t="shared" si="419"/>
        <v>#N/A</v>
      </c>
      <c r="CY373" s="8" t="e">
        <f t="shared" si="420"/>
        <v>#N/A</v>
      </c>
      <c r="CZ373" s="8" t="e">
        <f t="shared" si="421"/>
        <v>#VALUE!</v>
      </c>
      <c r="DA373" s="8" t="e">
        <f t="shared" si="422"/>
        <v>#VALUE!</v>
      </c>
    </row>
    <row r="374" spans="4:105" x14ac:dyDescent="0.2">
      <c r="D374" s="18">
        <f t="shared" si="427"/>
        <v>43551</v>
      </c>
      <c r="E374" s="18" t="str">
        <f>IF(G374=1,'Ark4'!$C$4,IF(G374=2,'Ark4'!$C$5,IF(G374=3,'Ark4'!$C$6,IF(G374=4,'Ark4'!$C$7,""))))</f>
        <v/>
      </c>
      <c r="F374" s="8">
        <f t="shared" si="357"/>
        <v>43551</v>
      </c>
      <c r="G374" s="2" t="str">
        <f>IF(AND($D374&gt;='Ark4'!$D$4,Vandbalance!$D374&lt;='Ark4'!$E$4),1,IF(AND(Vandbalance!$D374&gt;='Ark4'!$D$5,Vandbalance!$D374&lt;='Ark4'!$E$5),2,IF(AND(Vandbalance!$D374&gt;='Ark4'!$D$6,Vandbalance!$D374&lt;='Ark4'!$E$6),3,IF(AND(Vandbalance!$D374&gt;='Ark4'!$D$7,Vandbalance!$D374&lt;='Ark4'!$E$7),4,""))))</f>
        <v/>
      </c>
      <c r="H374" s="2" t="e">
        <f t="shared" si="423"/>
        <v>#VALUE!</v>
      </c>
      <c r="I374" s="2" t="str">
        <f>IF(G374=1,VLOOKUP($D374,'Afgrødemodel 1'!$AA$10:$AB$405,2,FALSE),IF(G374=2,VLOOKUP($D374,'Afgrødemodel 2'!$AA$10:$AB$405,2,FALSE),IF(G374=3,VLOOKUP($D374,'Afgrødemodel 3'!$AA$10:$AB$405,2,FALSE),IF(G374=4,VLOOKUP($D374,'Afgrødemodel 4'!$AA$10:$AB$405,2,FALSE),""))))</f>
        <v/>
      </c>
      <c r="J374" s="2">
        <f>IF(G374=1,VLOOKUP($D374,'Afgrødemodel 1'!$AH$10:$AJ$405,3,FALSE),IF(G374=2,VLOOKUP($D374,'Afgrødemodel 2'!$AH$10:$AJ$405,3,FALSE),IF(G374=3,VLOOKUP($D374,'Afgrødemodel 3'!$AH$10:$AJ$405,3,FALSE),IF(G374=4,VLOOKUP($D374,'Afgrødemodel 4'!$AH$10:$AJ$405,3,FALSE),0))))</f>
        <v>0</v>
      </c>
      <c r="K374" s="2">
        <f>IF(G374=1,VLOOKUP($D374,'Afgrødemodel 1'!$AQ$10:$AR$405,2,FALSE),IF(G374=2,VLOOKUP($D374,'Afgrødemodel 2'!$AQ$10:$AR$405,2,FALSE),IF(G374=3,VLOOKUP($D374,'Afgrødemodel 3'!$AQ$10:$AR$405,2,FALSE),IF(G374=4,VLOOKUP($D374,'Afgrødemodel 4'!$AQ$10:$AR$405,2,FALSE),0))))</f>
        <v>0</v>
      </c>
      <c r="L374">
        <f>IF('Afgrødemodel 1'!$BB$4=0,300,'Afgrødemodel 1'!$BB$4)</f>
        <v>300</v>
      </c>
      <c r="M374" t="str">
        <f>IF(G374=1,MIN('Afgrødemodel 1'!$AW$44,'Afgrødemodel 1'!$AW$48),IF(G374=2,MIN('Afgrødemodel 2'!$AW$44,'Afgrødemodel 2'!$AW$48),IF(G374=3,MIN('Afgrødemodel 3'!$AW$44,'Afgrødemodel 3'!$AW$48),IF(G374=4,MIN('Afgrødemodel 4'!$AW$44,'Afgrødemodel 4'!$AW$48),""))))</f>
        <v/>
      </c>
      <c r="N374" s="13" t="e">
        <f t="shared" si="358"/>
        <v>#N/A</v>
      </c>
      <c r="O374" s="5" t="e">
        <f t="shared" si="359"/>
        <v>#N/A</v>
      </c>
      <c r="P374" s="13" t="e">
        <f t="shared" si="360"/>
        <v>#N/A</v>
      </c>
      <c r="Q374" s="13" t="e">
        <f t="shared" si="361"/>
        <v>#N/A</v>
      </c>
      <c r="R374" s="20"/>
      <c r="S374" s="13" t="e">
        <f t="shared" si="362"/>
        <v>#N/A</v>
      </c>
      <c r="T374" s="13" t="e">
        <f t="shared" si="363"/>
        <v>#N/A</v>
      </c>
      <c r="U374" s="13" t="e">
        <f t="shared" si="364"/>
        <v>#N/A</v>
      </c>
      <c r="V374" s="5" t="e">
        <f t="shared" si="365"/>
        <v>#N/A</v>
      </c>
      <c r="W374" s="5"/>
      <c r="X374" s="10">
        <f t="shared" si="426"/>
        <v>10</v>
      </c>
      <c r="Y374" s="12" t="e">
        <f t="shared" si="366"/>
        <v>#N/A</v>
      </c>
      <c r="Z374" s="8" t="e">
        <f t="shared" si="367"/>
        <v>#N/A</v>
      </c>
      <c r="AA374" s="13" t="e">
        <f t="shared" si="368"/>
        <v>#N/A</v>
      </c>
      <c r="AB374" s="5" t="e">
        <f t="shared" si="369"/>
        <v>#N/A</v>
      </c>
      <c r="AC374" s="5"/>
      <c r="AD374" s="16" t="e">
        <f t="shared" si="370"/>
        <v>#VALUE!</v>
      </c>
      <c r="AE374" s="10" t="e">
        <f t="shared" si="371"/>
        <v>#VALUE!</v>
      </c>
      <c r="AF374" t="e">
        <f t="shared" si="372"/>
        <v>#VALUE!</v>
      </c>
      <c r="AG374" s="13" t="e">
        <f t="shared" si="373"/>
        <v>#VALUE!</v>
      </c>
      <c r="AH374" s="13"/>
      <c r="AI374" s="14">
        <f t="shared" si="374"/>
        <v>10</v>
      </c>
      <c r="AJ374" s="4">
        <f t="shared" si="375"/>
        <v>10</v>
      </c>
      <c r="AK374" s="4">
        <f t="shared" si="376"/>
        <v>10</v>
      </c>
      <c r="AL374" s="15" t="e">
        <f t="shared" si="377"/>
        <v>#N/A</v>
      </c>
      <c r="AM374" s="7" t="e">
        <f t="shared" si="378"/>
        <v>#N/A</v>
      </c>
      <c r="AN374" s="7" t="e">
        <f t="shared" si="379"/>
        <v>#VALUE!</v>
      </c>
      <c r="AO374" s="15" t="e">
        <f t="shared" si="380"/>
        <v>#N/A</v>
      </c>
      <c r="AP374" s="17" t="e">
        <f t="shared" si="381"/>
        <v>#N/A</v>
      </c>
      <c r="AQ374" s="15" t="e">
        <f t="shared" si="382"/>
        <v>#N/A</v>
      </c>
      <c r="AR374" s="15" t="e">
        <f t="shared" si="383"/>
        <v>#N/A</v>
      </c>
      <c r="AS374" s="15"/>
      <c r="AT374" s="12" t="e">
        <f t="shared" si="424"/>
        <v>#VALUE!</v>
      </c>
      <c r="AU374" s="12" t="e">
        <f t="shared" si="384"/>
        <v>#N/A</v>
      </c>
      <c r="AV374" s="12" t="e">
        <f t="shared" si="385"/>
        <v>#N/A</v>
      </c>
      <c r="AW374" s="12" t="e">
        <f t="shared" si="386"/>
        <v>#N/A</v>
      </c>
      <c r="AX374" s="8"/>
      <c r="AY374" s="13" t="e">
        <f>INDEX(Klima!$B$1:$E$520,MATCH(Vandbalance!$F374,Klima!$B$1:$B$520,0),MATCH(Vandbalance!$AY$11,Klima!$B$1:$E$1,0))</f>
        <v>#N/A</v>
      </c>
      <c r="AZ374" s="13" t="e">
        <f t="shared" si="425"/>
        <v>#N/A</v>
      </c>
      <c r="BA374" s="13" t="e">
        <f t="shared" si="387"/>
        <v>#N/A</v>
      </c>
      <c r="BC374" s="16" t="e">
        <f>INDEX(Klima!$B$1:$E$520,MATCH(Vandbalance!$F374,Klima!$B$1:$B$520,0),MATCH($BC$11,Klima!$B$1:$E$1,0))</f>
        <v>#N/A</v>
      </c>
      <c r="BD374" s="16"/>
      <c r="BE374" s="16" t="e">
        <f t="shared" si="388"/>
        <v>#N/A</v>
      </c>
      <c r="BF374" s="16" t="e">
        <f t="shared" si="389"/>
        <v>#VALUE!</v>
      </c>
      <c r="BG374" s="16" t="e">
        <f t="shared" si="390"/>
        <v>#VALUE!</v>
      </c>
      <c r="BH374" s="16" t="e">
        <f t="shared" si="391"/>
        <v>#VALUE!</v>
      </c>
      <c r="BI374" s="2"/>
      <c r="BJ374" s="16" t="e">
        <f t="shared" si="392"/>
        <v>#N/A</v>
      </c>
      <c r="BK374" s="5" t="e">
        <f t="shared" si="393"/>
        <v>#N/A</v>
      </c>
      <c r="BL374" s="5" t="e">
        <f t="shared" si="394"/>
        <v>#N/A</v>
      </c>
      <c r="BM374" s="5" t="e">
        <f t="shared" si="395"/>
        <v>#N/A</v>
      </c>
      <c r="BN374" s="5" t="e">
        <f t="shared" si="396"/>
        <v>#N/A</v>
      </c>
      <c r="BO374" s="5" t="e">
        <f t="shared" si="397"/>
        <v>#N/A</v>
      </c>
      <c r="BP374" s="5" t="e">
        <f t="shared" si="398"/>
        <v>#N/A</v>
      </c>
      <c r="BQ374" s="5"/>
      <c r="BR374" s="16" t="e">
        <f t="shared" si="399"/>
        <v>#VALUE!</v>
      </c>
      <c r="BS374" s="5">
        <f t="shared" si="400"/>
        <v>0</v>
      </c>
      <c r="BT374" s="5"/>
      <c r="BU374" s="13" t="e">
        <f t="shared" si="401"/>
        <v>#VALUE!</v>
      </c>
      <c r="BV374" s="5">
        <f t="shared" si="402"/>
        <v>0</v>
      </c>
      <c r="BW374" s="5"/>
      <c r="BX374" s="13" t="e">
        <f t="shared" si="403"/>
        <v>#VALUE!</v>
      </c>
      <c r="BY374" s="5"/>
      <c r="BZ374" s="16" t="e">
        <f t="shared" si="404"/>
        <v>#VALUE!</v>
      </c>
      <c r="CA374" s="16"/>
      <c r="CB374" s="29">
        <f t="shared" si="405"/>
        <v>0</v>
      </c>
      <c r="CC374" s="28" t="e">
        <f t="shared" si="406"/>
        <v>#N/A</v>
      </c>
      <c r="CD374" s="28"/>
      <c r="CE374" s="16">
        <f t="shared" si="407"/>
        <v>0</v>
      </c>
      <c r="CF374" s="31" t="e">
        <f t="shared" si="408"/>
        <v>#N/A</v>
      </c>
      <c r="CG374" s="20"/>
      <c r="CH374" s="16" t="e">
        <f t="shared" si="409"/>
        <v>#N/A</v>
      </c>
      <c r="CI374" s="2">
        <f t="shared" si="410"/>
        <v>0</v>
      </c>
      <c r="CJ374" s="5"/>
      <c r="CK374" s="13" t="e">
        <f t="shared" si="411"/>
        <v>#N/A</v>
      </c>
      <c r="CL374" s="13"/>
      <c r="CM374" s="13" t="e">
        <f t="shared" si="412"/>
        <v>#N/A</v>
      </c>
      <c r="CN374" s="5" t="e">
        <f t="shared" si="413"/>
        <v>#N/A</v>
      </c>
      <c r="CO374" s="5" t="e">
        <f t="shared" si="414"/>
        <v>#N/A</v>
      </c>
      <c r="CP374" s="5"/>
      <c r="CQ374" s="13" t="e">
        <f t="shared" si="415"/>
        <v>#N/A</v>
      </c>
      <c r="CR374" s="5" t="e">
        <f t="shared" si="416"/>
        <v>#N/A</v>
      </c>
      <c r="CS374" s="5" t="e">
        <f t="shared" si="417"/>
        <v>#N/A</v>
      </c>
      <c r="CT374" s="5"/>
      <c r="CU374" t="e">
        <f>INDEX(Tilladeligt_underskud,MATCH('Afgrødemodel 1'!$AU$2,Konstanter!$A$75:$A$90,0),MATCH('Afgrødemodel 1'!M370,Konstanter!$B$73:$F$73,0))</f>
        <v>#N/A</v>
      </c>
      <c r="CV374" t="e">
        <f>INDEX(Utilladeligt_underskud,MATCH('Afgrødemodel 1'!$AU$2,Konstanter!$I$75:$I$90,0),MATCH('Afgrødemodel 1'!M370,Konstanter!$J$73:$N$73,0))</f>
        <v>#N/A</v>
      </c>
      <c r="CW374" t="e">
        <f t="shared" si="418"/>
        <v>#N/A</v>
      </c>
      <c r="CX374" t="e">
        <f t="shared" si="419"/>
        <v>#N/A</v>
      </c>
      <c r="CY374" s="8" t="e">
        <f t="shared" si="420"/>
        <v>#N/A</v>
      </c>
      <c r="CZ374" s="8" t="e">
        <f t="shared" si="421"/>
        <v>#VALUE!</v>
      </c>
      <c r="DA374" s="8" t="e">
        <f t="shared" si="422"/>
        <v>#VALUE!</v>
      </c>
    </row>
    <row r="375" spans="4:105" x14ac:dyDescent="0.2">
      <c r="D375" s="18">
        <f t="shared" si="427"/>
        <v>43552</v>
      </c>
      <c r="E375" s="18" t="str">
        <f>IF(G375=1,'Ark4'!$C$4,IF(G375=2,'Ark4'!$C$5,IF(G375=3,'Ark4'!$C$6,IF(G375=4,'Ark4'!$C$7,""))))</f>
        <v/>
      </c>
      <c r="F375" s="8">
        <f t="shared" si="357"/>
        <v>43552</v>
      </c>
      <c r="G375" s="2" t="str">
        <f>IF(AND($D375&gt;='Ark4'!$D$4,Vandbalance!$D375&lt;='Ark4'!$E$4),1,IF(AND(Vandbalance!$D375&gt;='Ark4'!$D$5,Vandbalance!$D375&lt;='Ark4'!$E$5),2,IF(AND(Vandbalance!$D375&gt;='Ark4'!$D$6,Vandbalance!$D375&lt;='Ark4'!$E$6),3,IF(AND(Vandbalance!$D375&gt;='Ark4'!$D$7,Vandbalance!$D375&lt;='Ark4'!$E$7),4,""))))</f>
        <v/>
      </c>
      <c r="H375" s="2" t="e">
        <f t="shared" si="423"/>
        <v>#VALUE!</v>
      </c>
      <c r="I375" s="2" t="str">
        <f>IF(G375=1,VLOOKUP($D375,'Afgrødemodel 1'!$AA$10:$AB$405,2,FALSE),IF(G375=2,VLOOKUP($D375,'Afgrødemodel 2'!$AA$10:$AB$405,2,FALSE),IF(G375=3,VLOOKUP($D375,'Afgrødemodel 3'!$AA$10:$AB$405,2,FALSE),IF(G375=4,VLOOKUP($D375,'Afgrødemodel 4'!$AA$10:$AB$405,2,FALSE),""))))</f>
        <v/>
      </c>
      <c r="J375" s="2">
        <f>IF(G375=1,VLOOKUP($D375,'Afgrødemodel 1'!$AH$10:$AJ$405,3,FALSE),IF(G375=2,VLOOKUP($D375,'Afgrødemodel 2'!$AH$10:$AJ$405,3,FALSE),IF(G375=3,VLOOKUP($D375,'Afgrødemodel 3'!$AH$10:$AJ$405,3,FALSE),IF(G375=4,VLOOKUP($D375,'Afgrødemodel 4'!$AH$10:$AJ$405,3,FALSE),0))))</f>
        <v>0</v>
      </c>
      <c r="K375" s="2">
        <f>IF(G375=1,VLOOKUP($D375,'Afgrødemodel 1'!$AQ$10:$AR$405,2,FALSE),IF(G375=2,VLOOKUP($D375,'Afgrødemodel 2'!$AQ$10:$AR$405,2,FALSE),IF(G375=3,VLOOKUP($D375,'Afgrødemodel 3'!$AQ$10:$AR$405,2,FALSE),IF(G375=4,VLOOKUP($D375,'Afgrødemodel 4'!$AQ$10:$AR$405,2,FALSE),0))))</f>
        <v>0</v>
      </c>
      <c r="L375">
        <f>IF('Afgrødemodel 1'!$BB$4=0,300,'Afgrødemodel 1'!$BB$4)</f>
        <v>300</v>
      </c>
      <c r="M375" t="str">
        <f>IF(G375=1,MIN('Afgrødemodel 1'!$AW$44,'Afgrødemodel 1'!$AW$48),IF(G375=2,MIN('Afgrødemodel 2'!$AW$44,'Afgrødemodel 2'!$AW$48),IF(G375=3,MIN('Afgrødemodel 3'!$AW$44,'Afgrødemodel 3'!$AW$48),IF(G375=4,MIN('Afgrødemodel 4'!$AW$44,'Afgrødemodel 4'!$AW$48),""))))</f>
        <v/>
      </c>
      <c r="N375" s="13" t="e">
        <f t="shared" si="358"/>
        <v>#N/A</v>
      </c>
      <c r="O375" s="5" t="e">
        <f t="shared" si="359"/>
        <v>#N/A</v>
      </c>
      <c r="P375" s="13" t="e">
        <f t="shared" si="360"/>
        <v>#N/A</v>
      </c>
      <c r="Q375" s="13" t="e">
        <f t="shared" si="361"/>
        <v>#N/A</v>
      </c>
      <c r="R375" s="20"/>
      <c r="S375" s="13" t="e">
        <f t="shared" si="362"/>
        <v>#N/A</v>
      </c>
      <c r="T375" s="13" t="e">
        <f t="shared" si="363"/>
        <v>#N/A</v>
      </c>
      <c r="U375" s="13" t="e">
        <f t="shared" si="364"/>
        <v>#N/A</v>
      </c>
      <c r="V375" s="5" t="e">
        <f t="shared" si="365"/>
        <v>#N/A</v>
      </c>
      <c r="W375" s="5"/>
      <c r="X375" s="10">
        <f t="shared" si="426"/>
        <v>10</v>
      </c>
      <c r="Y375" s="12" t="e">
        <f t="shared" si="366"/>
        <v>#N/A</v>
      </c>
      <c r="Z375" s="8" t="e">
        <f t="shared" si="367"/>
        <v>#N/A</v>
      </c>
      <c r="AA375" s="13" t="e">
        <f t="shared" si="368"/>
        <v>#N/A</v>
      </c>
      <c r="AB375" s="5" t="e">
        <f t="shared" si="369"/>
        <v>#N/A</v>
      </c>
      <c r="AC375" s="5"/>
      <c r="AD375" s="16" t="e">
        <f t="shared" si="370"/>
        <v>#VALUE!</v>
      </c>
      <c r="AE375" s="10" t="e">
        <f t="shared" si="371"/>
        <v>#VALUE!</v>
      </c>
      <c r="AF375" t="e">
        <f t="shared" si="372"/>
        <v>#VALUE!</v>
      </c>
      <c r="AG375" s="13" t="e">
        <f t="shared" si="373"/>
        <v>#VALUE!</v>
      </c>
      <c r="AH375" s="13"/>
      <c r="AI375" s="14">
        <f t="shared" si="374"/>
        <v>10</v>
      </c>
      <c r="AJ375" s="4">
        <f t="shared" si="375"/>
        <v>10</v>
      </c>
      <c r="AK375" s="4">
        <f t="shared" si="376"/>
        <v>10</v>
      </c>
      <c r="AL375" s="15" t="e">
        <f t="shared" si="377"/>
        <v>#N/A</v>
      </c>
      <c r="AM375" s="7" t="e">
        <f t="shared" si="378"/>
        <v>#N/A</v>
      </c>
      <c r="AN375" s="7" t="e">
        <f t="shared" si="379"/>
        <v>#VALUE!</v>
      </c>
      <c r="AO375" s="15" t="e">
        <f t="shared" si="380"/>
        <v>#N/A</v>
      </c>
      <c r="AP375" s="17" t="e">
        <f t="shared" si="381"/>
        <v>#N/A</v>
      </c>
      <c r="AQ375" s="15" t="e">
        <f t="shared" si="382"/>
        <v>#N/A</v>
      </c>
      <c r="AR375" s="15" t="e">
        <f t="shared" si="383"/>
        <v>#N/A</v>
      </c>
      <c r="AS375" s="15"/>
      <c r="AT375" s="12" t="e">
        <f t="shared" si="424"/>
        <v>#VALUE!</v>
      </c>
      <c r="AU375" s="12" t="e">
        <f t="shared" si="384"/>
        <v>#N/A</v>
      </c>
      <c r="AV375" s="12" t="e">
        <f t="shared" si="385"/>
        <v>#N/A</v>
      </c>
      <c r="AW375" s="12" t="e">
        <f t="shared" si="386"/>
        <v>#N/A</v>
      </c>
      <c r="AX375" s="8"/>
      <c r="AY375" s="13" t="e">
        <f>INDEX(Klima!$B$1:$E$520,MATCH(Vandbalance!$F375,Klima!$B$1:$B$520,0),MATCH(Vandbalance!$AY$11,Klima!$B$1:$E$1,0))</f>
        <v>#N/A</v>
      </c>
      <c r="AZ375" s="13" t="e">
        <f t="shared" si="425"/>
        <v>#N/A</v>
      </c>
      <c r="BA375" s="13" t="e">
        <f t="shared" si="387"/>
        <v>#N/A</v>
      </c>
      <c r="BC375" s="16" t="e">
        <f>INDEX(Klima!$B$1:$E$520,MATCH(Vandbalance!$F375,Klima!$B$1:$B$520,0),MATCH($BC$11,Klima!$B$1:$E$1,0))</f>
        <v>#N/A</v>
      </c>
      <c r="BD375" s="16"/>
      <c r="BE375" s="16" t="e">
        <f t="shared" si="388"/>
        <v>#N/A</v>
      </c>
      <c r="BF375" s="16" t="e">
        <f t="shared" si="389"/>
        <v>#VALUE!</v>
      </c>
      <c r="BG375" s="16" t="e">
        <f t="shared" si="390"/>
        <v>#VALUE!</v>
      </c>
      <c r="BH375" s="16" t="e">
        <f t="shared" si="391"/>
        <v>#VALUE!</v>
      </c>
      <c r="BI375" s="2"/>
      <c r="BJ375" s="16" t="e">
        <f t="shared" si="392"/>
        <v>#N/A</v>
      </c>
      <c r="BK375" s="5" t="e">
        <f t="shared" si="393"/>
        <v>#N/A</v>
      </c>
      <c r="BL375" s="5" t="e">
        <f t="shared" si="394"/>
        <v>#N/A</v>
      </c>
      <c r="BM375" s="5" t="e">
        <f t="shared" si="395"/>
        <v>#N/A</v>
      </c>
      <c r="BN375" s="5" t="e">
        <f t="shared" si="396"/>
        <v>#N/A</v>
      </c>
      <c r="BO375" s="5" t="e">
        <f t="shared" si="397"/>
        <v>#N/A</v>
      </c>
      <c r="BP375" s="5" t="e">
        <f t="shared" si="398"/>
        <v>#N/A</v>
      </c>
      <c r="BQ375" s="5"/>
      <c r="BR375" s="16" t="e">
        <f t="shared" si="399"/>
        <v>#VALUE!</v>
      </c>
      <c r="BS375" s="5">
        <f t="shared" si="400"/>
        <v>0</v>
      </c>
      <c r="BT375" s="5"/>
      <c r="BU375" s="13" t="e">
        <f t="shared" si="401"/>
        <v>#VALUE!</v>
      </c>
      <c r="BV375" s="5">
        <f t="shared" si="402"/>
        <v>0</v>
      </c>
      <c r="BW375" s="5"/>
      <c r="BX375" s="13" t="e">
        <f t="shared" si="403"/>
        <v>#VALUE!</v>
      </c>
      <c r="BY375" s="5"/>
      <c r="BZ375" s="16" t="e">
        <f t="shared" si="404"/>
        <v>#VALUE!</v>
      </c>
      <c r="CA375" s="16"/>
      <c r="CB375" s="29">
        <f t="shared" si="405"/>
        <v>0</v>
      </c>
      <c r="CC375" s="28" t="e">
        <f t="shared" si="406"/>
        <v>#N/A</v>
      </c>
      <c r="CD375" s="28"/>
      <c r="CE375" s="16">
        <f t="shared" si="407"/>
        <v>0</v>
      </c>
      <c r="CF375" s="31" t="e">
        <f t="shared" si="408"/>
        <v>#N/A</v>
      </c>
      <c r="CG375" s="20"/>
      <c r="CH375" s="16" t="e">
        <f t="shared" si="409"/>
        <v>#N/A</v>
      </c>
      <c r="CI375" s="2">
        <f t="shared" si="410"/>
        <v>0</v>
      </c>
      <c r="CJ375" s="5"/>
      <c r="CK375" s="13" t="e">
        <f t="shared" si="411"/>
        <v>#N/A</v>
      </c>
      <c r="CL375" s="13"/>
      <c r="CM375" s="13" t="e">
        <f t="shared" si="412"/>
        <v>#N/A</v>
      </c>
      <c r="CN375" s="5" t="e">
        <f t="shared" si="413"/>
        <v>#N/A</v>
      </c>
      <c r="CO375" s="5" t="e">
        <f t="shared" si="414"/>
        <v>#N/A</v>
      </c>
      <c r="CP375" s="5"/>
      <c r="CQ375" s="13" t="e">
        <f t="shared" si="415"/>
        <v>#N/A</v>
      </c>
      <c r="CR375" s="5" t="e">
        <f t="shared" si="416"/>
        <v>#N/A</v>
      </c>
      <c r="CS375" s="5" t="e">
        <f t="shared" si="417"/>
        <v>#N/A</v>
      </c>
      <c r="CT375" s="5"/>
      <c r="CU375" t="e">
        <f>INDEX(Tilladeligt_underskud,MATCH('Afgrødemodel 1'!$AU$2,Konstanter!$A$75:$A$90,0),MATCH('Afgrødemodel 1'!M371,Konstanter!$B$73:$F$73,0))</f>
        <v>#N/A</v>
      </c>
      <c r="CV375" t="e">
        <f>INDEX(Utilladeligt_underskud,MATCH('Afgrødemodel 1'!$AU$2,Konstanter!$I$75:$I$90,0),MATCH('Afgrødemodel 1'!M371,Konstanter!$J$73:$N$73,0))</f>
        <v>#N/A</v>
      </c>
      <c r="CW375" t="e">
        <f t="shared" si="418"/>
        <v>#N/A</v>
      </c>
      <c r="CX375" t="e">
        <f t="shared" si="419"/>
        <v>#N/A</v>
      </c>
      <c r="CY375" s="8" t="e">
        <f t="shared" si="420"/>
        <v>#N/A</v>
      </c>
      <c r="CZ375" s="8" t="e">
        <f t="shared" si="421"/>
        <v>#VALUE!</v>
      </c>
      <c r="DA375" s="8" t="e">
        <f t="shared" si="422"/>
        <v>#VALUE!</v>
      </c>
    </row>
    <row r="376" spans="4:105" x14ac:dyDescent="0.2">
      <c r="D376" s="18">
        <f t="shared" si="427"/>
        <v>43553</v>
      </c>
      <c r="E376" s="18" t="str">
        <f>IF(G376=1,'Ark4'!$C$4,IF(G376=2,'Ark4'!$C$5,IF(G376=3,'Ark4'!$C$6,IF(G376=4,'Ark4'!$C$7,""))))</f>
        <v/>
      </c>
      <c r="F376" s="8">
        <f t="shared" si="357"/>
        <v>43553</v>
      </c>
      <c r="G376" s="2" t="str">
        <f>IF(AND($D376&gt;='Ark4'!$D$4,Vandbalance!$D376&lt;='Ark4'!$E$4),1,IF(AND(Vandbalance!$D376&gt;='Ark4'!$D$5,Vandbalance!$D376&lt;='Ark4'!$E$5),2,IF(AND(Vandbalance!$D376&gt;='Ark4'!$D$6,Vandbalance!$D376&lt;='Ark4'!$E$6),3,IF(AND(Vandbalance!$D376&gt;='Ark4'!$D$7,Vandbalance!$D376&lt;='Ark4'!$E$7),4,""))))</f>
        <v/>
      </c>
      <c r="H376" s="2" t="e">
        <f t="shared" si="423"/>
        <v>#VALUE!</v>
      </c>
      <c r="I376" s="2" t="str">
        <f>IF(G376=1,VLOOKUP($D376,'Afgrødemodel 1'!$AA$10:$AB$405,2,FALSE),IF(G376=2,VLOOKUP($D376,'Afgrødemodel 2'!$AA$10:$AB$405,2,FALSE),IF(G376=3,VLOOKUP($D376,'Afgrødemodel 3'!$AA$10:$AB$405,2,FALSE),IF(G376=4,VLOOKUP($D376,'Afgrødemodel 4'!$AA$10:$AB$405,2,FALSE),""))))</f>
        <v/>
      </c>
      <c r="J376" s="2">
        <f>IF(G376=1,VLOOKUP($D376,'Afgrødemodel 1'!$AH$10:$AJ$405,3,FALSE),IF(G376=2,VLOOKUP($D376,'Afgrødemodel 2'!$AH$10:$AJ$405,3,FALSE),IF(G376=3,VLOOKUP($D376,'Afgrødemodel 3'!$AH$10:$AJ$405,3,FALSE),IF(G376=4,VLOOKUP($D376,'Afgrødemodel 4'!$AH$10:$AJ$405,3,FALSE),0))))</f>
        <v>0</v>
      </c>
      <c r="K376" s="2">
        <f>IF(G376=1,VLOOKUP($D376,'Afgrødemodel 1'!$AQ$10:$AR$405,2,FALSE),IF(G376=2,VLOOKUP($D376,'Afgrødemodel 2'!$AQ$10:$AR$405,2,FALSE),IF(G376=3,VLOOKUP($D376,'Afgrødemodel 3'!$AQ$10:$AR$405,2,FALSE),IF(G376=4,VLOOKUP($D376,'Afgrødemodel 4'!$AQ$10:$AR$405,2,FALSE),0))))</f>
        <v>0</v>
      </c>
      <c r="L376">
        <f>IF('Afgrødemodel 1'!$BB$4=0,300,'Afgrødemodel 1'!$BB$4)</f>
        <v>300</v>
      </c>
      <c r="M376" t="str">
        <f>IF(G376=1,MIN('Afgrødemodel 1'!$AW$44,'Afgrødemodel 1'!$AW$48),IF(G376=2,MIN('Afgrødemodel 2'!$AW$44,'Afgrødemodel 2'!$AW$48),IF(G376=3,MIN('Afgrødemodel 3'!$AW$44,'Afgrødemodel 3'!$AW$48),IF(G376=4,MIN('Afgrødemodel 4'!$AW$44,'Afgrødemodel 4'!$AW$48),""))))</f>
        <v/>
      </c>
      <c r="N376" s="13" t="e">
        <f t="shared" si="358"/>
        <v>#N/A</v>
      </c>
      <c r="O376" s="5" t="e">
        <f t="shared" si="359"/>
        <v>#N/A</v>
      </c>
      <c r="P376" s="13" t="e">
        <f t="shared" si="360"/>
        <v>#N/A</v>
      </c>
      <c r="Q376" s="13" t="e">
        <f t="shared" si="361"/>
        <v>#N/A</v>
      </c>
      <c r="R376" s="20"/>
      <c r="S376" s="13" t="e">
        <f t="shared" si="362"/>
        <v>#N/A</v>
      </c>
      <c r="T376" s="13" t="e">
        <f t="shared" si="363"/>
        <v>#N/A</v>
      </c>
      <c r="U376" s="13" t="e">
        <f t="shared" si="364"/>
        <v>#N/A</v>
      </c>
      <c r="V376" s="5" t="e">
        <f t="shared" si="365"/>
        <v>#N/A</v>
      </c>
      <c r="W376" s="5"/>
      <c r="X376" s="10">
        <f t="shared" si="426"/>
        <v>10</v>
      </c>
      <c r="Y376" s="12" t="e">
        <f t="shared" si="366"/>
        <v>#N/A</v>
      </c>
      <c r="Z376" s="8" t="e">
        <f t="shared" si="367"/>
        <v>#N/A</v>
      </c>
      <c r="AA376" s="13" t="e">
        <f t="shared" si="368"/>
        <v>#N/A</v>
      </c>
      <c r="AB376" s="5" t="e">
        <f t="shared" si="369"/>
        <v>#N/A</v>
      </c>
      <c r="AC376" s="5"/>
      <c r="AD376" s="16" t="e">
        <f t="shared" si="370"/>
        <v>#VALUE!</v>
      </c>
      <c r="AE376" s="10" t="e">
        <f t="shared" si="371"/>
        <v>#VALUE!</v>
      </c>
      <c r="AF376" t="e">
        <f t="shared" si="372"/>
        <v>#VALUE!</v>
      </c>
      <c r="AG376" s="13" t="e">
        <f t="shared" si="373"/>
        <v>#VALUE!</v>
      </c>
      <c r="AH376" s="13"/>
      <c r="AI376" s="14">
        <f t="shared" si="374"/>
        <v>10</v>
      </c>
      <c r="AJ376" s="4">
        <f t="shared" si="375"/>
        <v>10</v>
      </c>
      <c r="AK376" s="4">
        <f t="shared" si="376"/>
        <v>10</v>
      </c>
      <c r="AL376" s="15" t="e">
        <f t="shared" si="377"/>
        <v>#N/A</v>
      </c>
      <c r="AM376" s="7" t="e">
        <f t="shared" si="378"/>
        <v>#N/A</v>
      </c>
      <c r="AN376" s="7" t="e">
        <f t="shared" si="379"/>
        <v>#VALUE!</v>
      </c>
      <c r="AO376" s="15" t="e">
        <f t="shared" si="380"/>
        <v>#N/A</v>
      </c>
      <c r="AP376" s="17" t="e">
        <f t="shared" si="381"/>
        <v>#N/A</v>
      </c>
      <c r="AQ376" s="15" t="e">
        <f t="shared" si="382"/>
        <v>#N/A</v>
      </c>
      <c r="AR376" s="15" t="e">
        <f t="shared" si="383"/>
        <v>#N/A</v>
      </c>
      <c r="AS376" s="15"/>
      <c r="AT376" s="12" t="e">
        <f t="shared" si="424"/>
        <v>#VALUE!</v>
      </c>
      <c r="AU376" s="12" t="e">
        <f t="shared" si="384"/>
        <v>#N/A</v>
      </c>
      <c r="AV376" s="12" t="e">
        <f t="shared" si="385"/>
        <v>#N/A</v>
      </c>
      <c r="AW376" s="12" t="e">
        <f t="shared" si="386"/>
        <v>#N/A</v>
      </c>
      <c r="AX376" s="8"/>
      <c r="AY376" s="13" t="e">
        <f>INDEX(Klima!$B$1:$E$520,MATCH(Vandbalance!$F376,Klima!$B$1:$B$520,0),MATCH(Vandbalance!$AY$11,Klima!$B$1:$E$1,0))</f>
        <v>#N/A</v>
      </c>
      <c r="AZ376" s="13" t="e">
        <f t="shared" si="425"/>
        <v>#N/A</v>
      </c>
      <c r="BA376" s="13" t="e">
        <f t="shared" si="387"/>
        <v>#N/A</v>
      </c>
      <c r="BC376" s="16" t="e">
        <f>INDEX(Klima!$B$1:$E$520,MATCH(Vandbalance!$F376,Klima!$B$1:$B$520,0),MATCH($BC$11,Klima!$B$1:$E$1,0))</f>
        <v>#N/A</v>
      </c>
      <c r="BD376" s="16"/>
      <c r="BE376" s="16" t="e">
        <f t="shared" si="388"/>
        <v>#N/A</v>
      </c>
      <c r="BF376" s="16" t="e">
        <f t="shared" si="389"/>
        <v>#VALUE!</v>
      </c>
      <c r="BG376" s="16" t="e">
        <f t="shared" si="390"/>
        <v>#VALUE!</v>
      </c>
      <c r="BH376" s="16" t="e">
        <f t="shared" si="391"/>
        <v>#VALUE!</v>
      </c>
      <c r="BI376" s="2"/>
      <c r="BJ376" s="16" t="e">
        <f t="shared" si="392"/>
        <v>#N/A</v>
      </c>
      <c r="BK376" s="5" t="e">
        <f t="shared" si="393"/>
        <v>#N/A</v>
      </c>
      <c r="BL376" s="5" t="e">
        <f t="shared" si="394"/>
        <v>#N/A</v>
      </c>
      <c r="BM376" s="5" t="e">
        <f t="shared" si="395"/>
        <v>#N/A</v>
      </c>
      <c r="BN376" s="5" t="e">
        <f t="shared" si="396"/>
        <v>#N/A</v>
      </c>
      <c r="BO376" s="5" t="e">
        <f t="shared" si="397"/>
        <v>#N/A</v>
      </c>
      <c r="BP376" s="5" t="e">
        <f t="shared" si="398"/>
        <v>#N/A</v>
      </c>
      <c r="BQ376" s="5"/>
      <c r="BR376" s="16" t="e">
        <f t="shared" si="399"/>
        <v>#VALUE!</v>
      </c>
      <c r="BS376" s="5">
        <f t="shared" si="400"/>
        <v>0</v>
      </c>
      <c r="BT376" s="5"/>
      <c r="BU376" s="13" t="e">
        <f t="shared" si="401"/>
        <v>#VALUE!</v>
      </c>
      <c r="BV376" s="5">
        <f t="shared" si="402"/>
        <v>0</v>
      </c>
      <c r="BW376" s="5"/>
      <c r="BX376" s="13" t="e">
        <f t="shared" si="403"/>
        <v>#VALUE!</v>
      </c>
      <c r="BY376" s="5"/>
      <c r="BZ376" s="16" t="e">
        <f t="shared" si="404"/>
        <v>#VALUE!</v>
      </c>
      <c r="CA376" s="16"/>
      <c r="CB376" s="29">
        <f t="shared" si="405"/>
        <v>0</v>
      </c>
      <c r="CC376" s="28" t="e">
        <f t="shared" si="406"/>
        <v>#N/A</v>
      </c>
      <c r="CD376" s="28"/>
      <c r="CE376" s="16">
        <f t="shared" si="407"/>
        <v>0</v>
      </c>
      <c r="CF376" s="31" t="e">
        <f t="shared" si="408"/>
        <v>#N/A</v>
      </c>
      <c r="CG376" s="20"/>
      <c r="CH376" s="16" t="e">
        <f t="shared" si="409"/>
        <v>#N/A</v>
      </c>
      <c r="CI376" s="2">
        <f t="shared" si="410"/>
        <v>0</v>
      </c>
      <c r="CJ376" s="5"/>
      <c r="CK376" s="13" t="e">
        <f t="shared" si="411"/>
        <v>#N/A</v>
      </c>
      <c r="CL376" s="13"/>
      <c r="CM376" s="13" t="e">
        <f t="shared" si="412"/>
        <v>#N/A</v>
      </c>
      <c r="CN376" s="5" t="e">
        <f t="shared" si="413"/>
        <v>#N/A</v>
      </c>
      <c r="CO376" s="5" t="e">
        <f t="shared" si="414"/>
        <v>#N/A</v>
      </c>
      <c r="CP376" s="5"/>
      <c r="CQ376" s="13" t="e">
        <f t="shared" si="415"/>
        <v>#N/A</v>
      </c>
      <c r="CR376" s="5" t="e">
        <f t="shared" si="416"/>
        <v>#N/A</v>
      </c>
      <c r="CS376" s="5" t="e">
        <f t="shared" si="417"/>
        <v>#N/A</v>
      </c>
      <c r="CT376" s="5"/>
      <c r="CU376" t="e">
        <f>INDEX(Tilladeligt_underskud,MATCH('Afgrødemodel 1'!$AU$2,Konstanter!$A$75:$A$90,0),MATCH('Afgrødemodel 1'!M372,Konstanter!$B$73:$F$73,0))</f>
        <v>#N/A</v>
      </c>
      <c r="CV376" t="e">
        <f>INDEX(Utilladeligt_underskud,MATCH('Afgrødemodel 1'!$AU$2,Konstanter!$I$75:$I$90,0),MATCH('Afgrødemodel 1'!M372,Konstanter!$J$73:$N$73,0))</f>
        <v>#N/A</v>
      </c>
      <c r="CW376" t="e">
        <f t="shared" si="418"/>
        <v>#N/A</v>
      </c>
      <c r="CX376" t="e">
        <f t="shared" si="419"/>
        <v>#N/A</v>
      </c>
      <c r="CY376" s="8" t="e">
        <f t="shared" si="420"/>
        <v>#N/A</v>
      </c>
      <c r="CZ376" s="8" t="e">
        <f t="shared" si="421"/>
        <v>#VALUE!</v>
      </c>
      <c r="DA376" s="8" t="e">
        <f t="shared" si="422"/>
        <v>#VALUE!</v>
      </c>
    </row>
    <row r="377" spans="4:105" x14ac:dyDescent="0.2">
      <c r="D377" s="18">
        <f t="shared" si="427"/>
        <v>43554</v>
      </c>
      <c r="E377" s="18" t="str">
        <f>IF(G377=1,'Ark4'!$C$4,IF(G377=2,'Ark4'!$C$5,IF(G377=3,'Ark4'!$C$6,IF(G377=4,'Ark4'!$C$7,""))))</f>
        <v/>
      </c>
      <c r="F377" s="8">
        <f t="shared" si="357"/>
        <v>43554</v>
      </c>
      <c r="G377" s="2" t="str">
        <f>IF(AND($D377&gt;='Ark4'!$D$4,Vandbalance!$D377&lt;='Ark4'!$E$4),1,IF(AND(Vandbalance!$D377&gt;='Ark4'!$D$5,Vandbalance!$D377&lt;='Ark4'!$E$5),2,IF(AND(Vandbalance!$D377&gt;='Ark4'!$D$6,Vandbalance!$D377&lt;='Ark4'!$E$6),3,IF(AND(Vandbalance!$D377&gt;='Ark4'!$D$7,Vandbalance!$D377&lt;='Ark4'!$E$7),4,""))))</f>
        <v/>
      </c>
      <c r="H377" s="2" t="e">
        <f t="shared" si="423"/>
        <v>#VALUE!</v>
      </c>
      <c r="I377" s="2" t="str">
        <f>IF(G377=1,VLOOKUP($D377,'Afgrødemodel 1'!$AA$10:$AB$405,2,FALSE),IF(G377=2,VLOOKUP($D377,'Afgrødemodel 2'!$AA$10:$AB$405,2,FALSE),IF(G377=3,VLOOKUP($D377,'Afgrødemodel 3'!$AA$10:$AB$405,2,FALSE),IF(G377=4,VLOOKUP($D377,'Afgrødemodel 4'!$AA$10:$AB$405,2,FALSE),""))))</f>
        <v/>
      </c>
      <c r="J377" s="2">
        <f>IF(G377=1,VLOOKUP($D377,'Afgrødemodel 1'!$AH$10:$AJ$405,3,FALSE),IF(G377=2,VLOOKUP($D377,'Afgrødemodel 2'!$AH$10:$AJ$405,3,FALSE),IF(G377=3,VLOOKUP($D377,'Afgrødemodel 3'!$AH$10:$AJ$405,3,FALSE),IF(G377=4,VLOOKUP($D377,'Afgrødemodel 4'!$AH$10:$AJ$405,3,FALSE),0))))</f>
        <v>0</v>
      </c>
      <c r="K377" s="2">
        <f>IF(G377=1,VLOOKUP($D377,'Afgrødemodel 1'!$AQ$10:$AR$405,2,FALSE),IF(G377=2,VLOOKUP($D377,'Afgrødemodel 2'!$AQ$10:$AR$405,2,FALSE),IF(G377=3,VLOOKUP($D377,'Afgrødemodel 3'!$AQ$10:$AR$405,2,FALSE),IF(G377=4,VLOOKUP($D377,'Afgrødemodel 4'!$AQ$10:$AR$405,2,FALSE),0))))</f>
        <v>0</v>
      </c>
      <c r="L377">
        <f>IF('Afgrødemodel 1'!$BB$4=0,300,'Afgrødemodel 1'!$BB$4)</f>
        <v>300</v>
      </c>
      <c r="M377" t="str">
        <f>IF(G377=1,MIN('Afgrødemodel 1'!$AW$44,'Afgrødemodel 1'!$AW$48),IF(G377=2,MIN('Afgrødemodel 2'!$AW$44,'Afgrødemodel 2'!$AW$48),IF(G377=3,MIN('Afgrødemodel 3'!$AW$44,'Afgrødemodel 3'!$AW$48),IF(G377=4,MIN('Afgrødemodel 4'!$AW$44,'Afgrødemodel 4'!$AW$48),""))))</f>
        <v/>
      </c>
      <c r="N377" s="13" t="e">
        <f t="shared" si="358"/>
        <v>#N/A</v>
      </c>
      <c r="O377" s="5" t="e">
        <f t="shared" si="359"/>
        <v>#N/A</v>
      </c>
      <c r="P377" s="13" t="e">
        <f t="shared" si="360"/>
        <v>#N/A</v>
      </c>
      <c r="Q377" s="13" t="e">
        <f t="shared" si="361"/>
        <v>#N/A</v>
      </c>
      <c r="R377" s="20"/>
      <c r="S377" s="13" t="e">
        <f t="shared" si="362"/>
        <v>#N/A</v>
      </c>
      <c r="T377" s="13" t="e">
        <f t="shared" si="363"/>
        <v>#N/A</v>
      </c>
      <c r="U377" s="13" t="e">
        <f t="shared" si="364"/>
        <v>#N/A</v>
      </c>
      <c r="V377" s="5" t="e">
        <f t="shared" si="365"/>
        <v>#N/A</v>
      </c>
      <c r="W377" s="5"/>
      <c r="X377" s="10">
        <f t="shared" si="426"/>
        <v>10</v>
      </c>
      <c r="Y377" s="12" t="e">
        <f t="shared" si="366"/>
        <v>#N/A</v>
      </c>
      <c r="Z377" s="8" t="e">
        <f t="shared" si="367"/>
        <v>#N/A</v>
      </c>
      <c r="AA377" s="13" t="e">
        <f t="shared" si="368"/>
        <v>#N/A</v>
      </c>
      <c r="AB377" s="5" t="e">
        <f t="shared" si="369"/>
        <v>#N/A</v>
      </c>
      <c r="AC377" s="5"/>
      <c r="AD377" s="16" t="e">
        <f t="shared" si="370"/>
        <v>#VALUE!</v>
      </c>
      <c r="AE377" s="10" t="e">
        <f t="shared" si="371"/>
        <v>#VALUE!</v>
      </c>
      <c r="AF377" t="e">
        <f t="shared" si="372"/>
        <v>#VALUE!</v>
      </c>
      <c r="AG377" s="13" t="e">
        <f t="shared" si="373"/>
        <v>#VALUE!</v>
      </c>
      <c r="AH377" s="13"/>
      <c r="AI377" s="14">
        <f t="shared" si="374"/>
        <v>10</v>
      </c>
      <c r="AJ377" s="4">
        <f t="shared" si="375"/>
        <v>10</v>
      </c>
      <c r="AK377" s="4">
        <f t="shared" si="376"/>
        <v>10</v>
      </c>
      <c r="AL377" s="15" t="e">
        <f t="shared" si="377"/>
        <v>#N/A</v>
      </c>
      <c r="AM377" s="7" t="e">
        <f t="shared" si="378"/>
        <v>#N/A</v>
      </c>
      <c r="AN377" s="7" t="e">
        <f t="shared" si="379"/>
        <v>#VALUE!</v>
      </c>
      <c r="AO377" s="15" t="e">
        <f t="shared" si="380"/>
        <v>#N/A</v>
      </c>
      <c r="AP377" s="17" t="e">
        <f t="shared" si="381"/>
        <v>#N/A</v>
      </c>
      <c r="AQ377" s="15" t="e">
        <f t="shared" si="382"/>
        <v>#N/A</v>
      </c>
      <c r="AR377" s="15" t="e">
        <f t="shared" si="383"/>
        <v>#N/A</v>
      </c>
      <c r="AS377" s="15"/>
      <c r="AT377" s="12" t="e">
        <f t="shared" si="424"/>
        <v>#VALUE!</v>
      </c>
      <c r="AU377" s="12" t="e">
        <f t="shared" si="384"/>
        <v>#N/A</v>
      </c>
      <c r="AV377" s="12" t="e">
        <f t="shared" si="385"/>
        <v>#N/A</v>
      </c>
      <c r="AW377" s="12" t="e">
        <f t="shared" si="386"/>
        <v>#N/A</v>
      </c>
      <c r="AX377" s="8"/>
      <c r="AY377" s="13" t="e">
        <f>INDEX(Klima!$B$1:$E$520,MATCH(Vandbalance!$F377,Klima!$B$1:$B$520,0),MATCH(Vandbalance!$AY$11,Klima!$B$1:$E$1,0))</f>
        <v>#N/A</v>
      </c>
      <c r="AZ377" s="13" t="e">
        <f t="shared" si="425"/>
        <v>#N/A</v>
      </c>
      <c r="BA377" s="13" t="e">
        <f t="shared" si="387"/>
        <v>#N/A</v>
      </c>
      <c r="BC377" s="16" t="e">
        <f>INDEX(Klima!$B$1:$E$520,MATCH(Vandbalance!$F377,Klima!$B$1:$B$520,0),MATCH($BC$11,Klima!$B$1:$E$1,0))</f>
        <v>#N/A</v>
      </c>
      <c r="BD377" s="16"/>
      <c r="BE377" s="16" t="e">
        <f t="shared" si="388"/>
        <v>#N/A</v>
      </c>
      <c r="BF377" s="16" t="e">
        <f t="shared" si="389"/>
        <v>#VALUE!</v>
      </c>
      <c r="BG377" s="16" t="e">
        <f t="shared" si="390"/>
        <v>#VALUE!</v>
      </c>
      <c r="BH377" s="16" t="e">
        <f t="shared" si="391"/>
        <v>#VALUE!</v>
      </c>
      <c r="BI377" s="2"/>
      <c r="BJ377" s="16" t="e">
        <f t="shared" si="392"/>
        <v>#N/A</v>
      </c>
      <c r="BK377" s="5" t="e">
        <f t="shared" si="393"/>
        <v>#N/A</v>
      </c>
      <c r="BL377" s="5" t="e">
        <f t="shared" si="394"/>
        <v>#N/A</v>
      </c>
      <c r="BM377" s="5" t="e">
        <f t="shared" si="395"/>
        <v>#N/A</v>
      </c>
      <c r="BN377" s="5" t="e">
        <f t="shared" si="396"/>
        <v>#N/A</v>
      </c>
      <c r="BO377" s="5" t="e">
        <f t="shared" si="397"/>
        <v>#N/A</v>
      </c>
      <c r="BP377" s="5" t="e">
        <f t="shared" si="398"/>
        <v>#N/A</v>
      </c>
      <c r="BQ377" s="5"/>
      <c r="BR377" s="16" t="e">
        <f t="shared" si="399"/>
        <v>#VALUE!</v>
      </c>
      <c r="BS377" s="5">
        <f t="shared" si="400"/>
        <v>0</v>
      </c>
      <c r="BT377" s="5"/>
      <c r="BU377" s="13" t="e">
        <f t="shared" si="401"/>
        <v>#VALUE!</v>
      </c>
      <c r="BV377" s="5">
        <f t="shared" si="402"/>
        <v>0</v>
      </c>
      <c r="BW377" s="5"/>
      <c r="BX377" s="13" t="e">
        <f t="shared" si="403"/>
        <v>#VALUE!</v>
      </c>
      <c r="BY377" s="5"/>
      <c r="BZ377" s="16" t="e">
        <f t="shared" si="404"/>
        <v>#VALUE!</v>
      </c>
      <c r="CA377" s="16"/>
      <c r="CB377" s="29">
        <f t="shared" si="405"/>
        <v>0</v>
      </c>
      <c r="CC377" s="28" t="e">
        <f t="shared" si="406"/>
        <v>#N/A</v>
      </c>
      <c r="CD377" s="28"/>
      <c r="CE377" s="16">
        <f t="shared" si="407"/>
        <v>0</v>
      </c>
      <c r="CF377" s="31" t="e">
        <f t="shared" si="408"/>
        <v>#N/A</v>
      </c>
      <c r="CG377" s="20"/>
      <c r="CH377" s="16" t="e">
        <f t="shared" si="409"/>
        <v>#N/A</v>
      </c>
      <c r="CI377" s="2">
        <f t="shared" si="410"/>
        <v>0</v>
      </c>
      <c r="CJ377" s="5"/>
      <c r="CK377" s="13" t="e">
        <f t="shared" si="411"/>
        <v>#N/A</v>
      </c>
      <c r="CL377" s="13"/>
      <c r="CM377" s="13" t="e">
        <f t="shared" si="412"/>
        <v>#N/A</v>
      </c>
      <c r="CN377" s="5" t="e">
        <f t="shared" si="413"/>
        <v>#N/A</v>
      </c>
      <c r="CO377" s="5" t="e">
        <f t="shared" si="414"/>
        <v>#N/A</v>
      </c>
      <c r="CP377" s="5"/>
      <c r="CQ377" s="13" t="e">
        <f t="shared" si="415"/>
        <v>#N/A</v>
      </c>
      <c r="CR377" s="5" t="e">
        <f t="shared" si="416"/>
        <v>#N/A</v>
      </c>
      <c r="CS377" s="5" t="e">
        <f t="shared" si="417"/>
        <v>#N/A</v>
      </c>
      <c r="CT377" s="5"/>
      <c r="CU377" t="e">
        <f>INDEX(Tilladeligt_underskud,MATCH('Afgrødemodel 1'!$AU$2,Konstanter!$A$75:$A$90,0),MATCH('Afgrødemodel 1'!M373,Konstanter!$B$73:$F$73,0))</f>
        <v>#N/A</v>
      </c>
      <c r="CV377" t="e">
        <f>INDEX(Utilladeligt_underskud,MATCH('Afgrødemodel 1'!$AU$2,Konstanter!$I$75:$I$90,0),MATCH('Afgrødemodel 1'!M373,Konstanter!$J$73:$N$73,0))</f>
        <v>#N/A</v>
      </c>
      <c r="CW377" t="e">
        <f t="shared" si="418"/>
        <v>#N/A</v>
      </c>
      <c r="CX377" t="e">
        <f t="shared" si="419"/>
        <v>#N/A</v>
      </c>
      <c r="CY377" s="8" t="e">
        <f t="shared" si="420"/>
        <v>#N/A</v>
      </c>
      <c r="CZ377" s="8" t="e">
        <f t="shared" si="421"/>
        <v>#VALUE!</v>
      </c>
      <c r="DA377" s="8" t="e">
        <f t="shared" si="422"/>
        <v>#VALUE!</v>
      </c>
    </row>
    <row r="378" spans="4:105" x14ac:dyDescent="0.2">
      <c r="D378" s="18">
        <f t="shared" si="427"/>
        <v>43555</v>
      </c>
      <c r="E378" s="18" t="str">
        <f>IF(G378=1,'Ark4'!$C$4,IF(G378=2,'Ark4'!$C$5,IF(G378=3,'Ark4'!$C$6,IF(G378=4,'Ark4'!$C$7,""))))</f>
        <v/>
      </c>
      <c r="F378" s="8">
        <f t="shared" si="357"/>
        <v>43555</v>
      </c>
      <c r="G378" s="2" t="str">
        <f>IF(AND($D378&gt;='Ark4'!$D$4,Vandbalance!$D378&lt;='Ark4'!$E$4),1,IF(AND(Vandbalance!$D378&gt;='Ark4'!$D$5,Vandbalance!$D378&lt;='Ark4'!$E$5),2,IF(AND(Vandbalance!$D378&gt;='Ark4'!$D$6,Vandbalance!$D378&lt;='Ark4'!$E$6),3,IF(AND(Vandbalance!$D378&gt;='Ark4'!$D$7,Vandbalance!$D378&lt;='Ark4'!$E$7),4,""))))</f>
        <v/>
      </c>
      <c r="H378" s="2" t="e">
        <f t="shared" si="423"/>
        <v>#VALUE!</v>
      </c>
      <c r="I378" s="2" t="str">
        <f>IF(G378=1,VLOOKUP($D378,'Afgrødemodel 1'!$AA$10:$AB$405,2,FALSE),IF(G378=2,VLOOKUP($D378,'Afgrødemodel 2'!$AA$10:$AB$405,2,FALSE),IF(G378=3,VLOOKUP($D378,'Afgrødemodel 3'!$AA$10:$AB$405,2,FALSE),IF(G378=4,VLOOKUP($D378,'Afgrødemodel 4'!$AA$10:$AB$405,2,FALSE),""))))</f>
        <v/>
      </c>
      <c r="J378" s="2">
        <f>IF(G378=1,VLOOKUP($D378,'Afgrødemodel 1'!$AH$10:$AJ$405,3,FALSE),IF(G378=2,VLOOKUP($D378,'Afgrødemodel 2'!$AH$10:$AJ$405,3,FALSE),IF(G378=3,VLOOKUP($D378,'Afgrødemodel 3'!$AH$10:$AJ$405,3,FALSE),IF(G378=4,VLOOKUP($D378,'Afgrødemodel 4'!$AH$10:$AJ$405,3,FALSE),0))))</f>
        <v>0</v>
      </c>
      <c r="K378" s="2">
        <f>IF(G378=1,VLOOKUP($D378,'Afgrødemodel 1'!$AQ$10:$AR$405,2,FALSE),IF(G378=2,VLOOKUP($D378,'Afgrødemodel 2'!$AQ$10:$AR$405,2,FALSE),IF(G378=3,VLOOKUP($D378,'Afgrødemodel 3'!$AQ$10:$AR$405,2,FALSE),IF(G378=4,VLOOKUP($D378,'Afgrødemodel 4'!$AQ$10:$AR$405,2,FALSE),0))))</f>
        <v>0</v>
      </c>
      <c r="L378">
        <f>IF('Afgrødemodel 1'!$BB$4=0,300,'Afgrødemodel 1'!$BB$4)</f>
        <v>300</v>
      </c>
      <c r="M378" t="str">
        <f>IF(G378=1,MIN('Afgrødemodel 1'!$AW$44,'Afgrødemodel 1'!$AW$48),IF(G378=2,MIN('Afgrødemodel 2'!$AW$44,'Afgrødemodel 2'!$AW$48),IF(G378=3,MIN('Afgrødemodel 3'!$AW$44,'Afgrødemodel 3'!$AW$48),IF(G378=4,MIN('Afgrødemodel 4'!$AW$44,'Afgrødemodel 4'!$AW$48),""))))</f>
        <v/>
      </c>
      <c r="N378" s="13" t="e">
        <f t="shared" si="358"/>
        <v>#N/A</v>
      </c>
      <c r="O378" s="5" t="e">
        <f t="shared" si="359"/>
        <v>#N/A</v>
      </c>
      <c r="P378" s="13" t="e">
        <f t="shared" si="360"/>
        <v>#N/A</v>
      </c>
      <c r="Q378" s="13" t="e">
        <f t="shared" si="361"/>
        <v>#N/A</v>
      </c>
      <c r="R378" s="20"/>
      <c r="S378" s="13" t="e">
        <f t="shared" si="362"/>
        <v>#N/A</v>
      </c>
      <c r="T378" s="13" t="e">
        <f t="shared" si="363"/>
        <v>#N/A</v>
      </c>
      <c r="U378" s="13" t="e">
        <f t="shared" si="364"/>
        <v>#N/A</v>
      </c>
      <c r="V378" s="5" t="e">
        <f t="shared" si="365"/>
        <v>#N/A</v>
      </c>
      <c r="W378" s="5"/>
      <c r="X378" s="10">
        <f t="shared" si="426"/>
        <v>10</v>
      </c>
      <c r="Y378" s="12" t="e">
        <f t="shared" si="366"/>
        <v>#N/A</v>
      </c>
      <c r="Z378" s="8" t="e">
        <f t="shared" si="367"/>
        <v>#N/A</v>
      </c>
      <c r="AA378" s="13" t="e">
        <f t="shared" si="368"/>
        <v>#N/A</v>
      </c>
      <c r="AB378" s="5" t="e">
        <f t="shared" si="369"/>
        <v>#N/A</v>
      </c>
      <c r="AC378" s="5"/>
      <c r="AD378" s="16" t="e">
        <f t="shared" si="370"/>
        <v>#VALUE!</v>
      </c>
      <c r="AE378" s="10" t="e">
        <f t="shared" si="371"/>
        <v>#VALUE!</v>
      </c>
      <c r="AF378" t="e">
        <f t="shared" si="372"/>
        <v>#VALUE!</v>
      </c>
      <c r="AG378" s="13" t="e">
        <f t="shared" si="373"/>
        <v>#VALUE!</v>
      </c>
      <c r="AH378" s="13"/>
      <c r="AI378" s="14">
        <f t="shared" si="374"/>
        <v>10</v>
      </c>
      <c r="AJ378" s="4">
        <f t="shared" si="375"/>
        <v>10</v>
      </c>
      <c r="AK378" s="4">
        <f t="shared" si="376"/>
        <v>10</v>
      </c>
      <c r="AL378" s="15" t="e">
        <f t="shared" si="377"/>
        <v>#N/A</v>
      </c>
      <c r="AM378" s="7" t="e">
        <f t="shared" si="378"/>
        <v>#N/A</v>
      </c>
      <c r="AN378" s="7" t="e">
        <f t="shared" si="379"/>
        <v>#VALUE!</v>
      </c>
      <c r="AO378" s="15" t="e">
        <f t="shared" si="380"/>
        <v>#N/A</v>
      </c>
      <c r="AP378" s="17" t="e">
        <f t="shared" si="381"/>
        <v>#N/A</v>
      </c>
      <c r="AQ378" s="15" t="e">
        <f t="shared" si="382"/>
        <v>#N/A</v>
      </c>
      <c r="AR378" s="15" t="e">
        <f t="shared" si="383"/>
        <v>#N/A</v>
      </c>
      <c r="AS378" s="15"/>
      <c r="AT378" s="12" t="e">
        <f t="shared" si="424"/>
        <v>#VALUE!</v>
      </c>
      <c r="AU378" s="12" t="e">
        <f t="shared" si="384"/>
        <v>#N/A</v>
      </c>
      <c r="AV378" s="12" t="e">
        <f t="shared" si="385"/>
        <v>#N/A</v>
      </c>
      <c r="AW378" s="12" t="e">
        <f t="shared" si="386"/>
        <v>#N/A</v>
      </c>
      <c r="AX378" s="8"/>
      <c r="AY378" s="13" t="e">
        <f>INDEX(Klima!$B$1:$E$520,MATCH(Vandbalance!$F378,Klima!$B$1:$B$520,0),MATCH(Vandbalance!$AY$11,Klima!$B$1:$E$1,0))</f>
        <v>#N/A</v>
      </c>
      <c r="AZ378" s="13" t="e">
        <f t="shared" si="425"/>
        <v>#N/A</v>
      </c>
      <c r="BA378" s="13" t="e">
        <f t="shared" si="387"/>
        <v>#N/A</v>
      </c>
      <c r="BC378" s="16" t="e">
        <f>INDEX(Klima!$B$1:$E$520,MATCH(Vandbalance!$F378,Klima!$B$1:$B$520,0),MATCH($BC$11,Klima!$B$1:$E$1,0))</f>
        <v>#N/A</v>
      </c>
      <c r="BD378" s="16"/>
      <c r="BE378" s="16" t="e">
        <f t="shared" si="388"/>
        <v>#N/A</v>
      </c>
      <c r="BF378" s="16" t="e">
        <f t="shared" si="389"/>
        <v>#VALUE!</v>
      </c>
      <c r="BG378" s="16" t="e">
        <f t="shared" si="390"/>
        <v>#VALUE!</v>
      </c>
      <c r="BH378" s="16" t="e">
        <f t="shared" si="391"/>
        <v>#VALUE!</v>
      </c>
      <c r="BI378" s="2"/>
      <c r="BJ378" s="16" t="e">
        <f t="shared" si="392"/>
        <v>#N/A</v>
      </c>
      <c r="BK378" s="5" t="e">
        <f t="shared" si="393"/>
        <v>#N/A</v>
      </c>
      <c r="BL378" s="5" t="e">
        <f t="shared" si="394"/>
        <v>#N/A</v>
      </c>
      <c r="BM378" s="5" t="e">
        <f t="shared" si="395"/>
        <v>#N/A</v>
      </c>
      <c r="BN378" s="5" t="e">
        <f t="shared" si="396"/>
        <v>#N/A</v>
      </c>
      <c r="BO378" s="5" t="e">
        <f t="shared" si="397"/>
        <v>#N/A</v>
      </c>
      <c r="BP378" s="5" t="e">
        <f t="shared" si="398"/>
        <v>#N/A</v>
      </c>
      <c r="BQ378" s="5"/>
      <c r="BR378" s="16" t="e">
        <f t="shared" si="399"/>
        <v>#VALUE!</v>
      </c>
      <c r="BS378" s="5">
        <f t="shared" si="400"/>
        <v>0</v>
      </c>
      <c r="BT378" s="5"/>
      <c r="BU378" s="13" t="e">
        <f t="shared" si="401"/>
        <v>#VALUE!</v>
      </c>
      <c r="BV378" s="5">
        <f t="shared" si="402"/>
        <v>0</v>
      </c>
      <c r="BW378" s="5"/>
      <c r="BX378" s="13" t="e">
        <f t="shared" si="403"/>
        <v>#VALUE!</v>
      </c>
      <c r="BY378" s="5"/>
      <c r="BZ378" s="16" t="e">
        <f t="shared" si="404"/>
        <v>#VALUE!</v>
      </c>
      <c r="CA378" s="16"/>
      <c r="CB378" s="29">
        <f t="shared" si="405"/>
        <v>0</v>
      </c>
      <c r="CC378" s="28" t="e">
        <f t="shared" si="406"/>
        <v>#N/A</v>
      </c>
      <c r="CD378" s="28"/>
      <c r="CE378" s="16">
        <f t="shared" si="407"/>
        <v>0</v>
      </c>
      <c r="CF378" s="31" t="e">
        <f t="shared" si="408"/>
        <v>#N/A</v>
      </c>
      <c r="CG378" s="20"/>
      <c r="CH378" s="16" t="e">
        <f t="shared" si="409"/>
        <v>#N/A</v>
      </c>
      <c r="CI378" s="2">
        <f t="shared" si="410"/>
        <v>0</v>
      </c>
      <c r="CJ378" s="5"/>
      <c r="CK378" s="13" t="e">
        <f t="shared" si="411"/>
        <v>#N/A</v>
      </c>
      <c r="CL378" s="13"/>
      <c r="CM378" s="13" t="e">
        <f t="shared" si="412"/>
        <v>#N/A</v>
      </c>
      <c r="CN378" s="5" t="e">
        <f t="shared" si="413"/>
        <v>#N/A</v>
      </c>
      <c r="CO378" s="5" t="e">
        <f t="shared" si="414"/>
        <v>#N/A</v>
      </c>
      <c r="CP378" s="5"/>
      <c r="CQ378" s="13" t="e">
        <f t="shared" si="415"/>
        <v>#N/A</v>
      </c>
      <c r="CR378" s="5" t="e">
        <f t="shared" si="416"/>
        <v>#N/A</v>
      </c>
      <c r="CS378" s="5" t="e">
        <f t="shared" si="417"/>
        <v>#N/A</v>
      </c>
      <c r="CT378" s="5"/>
      <c r="CU378" t="e">
        <f>INDEX(Tilladeligt_underskud,MATCH('Afgrødemodel 1'!$AU$2,Konstanter!$A$75:$A$90,0),MATCH('Afgrødemodel 1'!M374,Konstanter!$B$73:$F$73,0))</f>
        <v>#N/A</v>
      </c>
      <c r="CV378" t="e">
        <f>INDEX(Utilladeligt_underskud,MATCH('Afgrødemodel 1'!$AU$2,Konstanter!$I$75:$I$90,0),MATCH('Afgrødemodel 1'!M374,Konstanter!$J$73:$N$73,0))</f>
        <v>#N/A</v>
      </c>
      <c r="CW378" t="e">
        <f t="shared" si="418"/>
        <v>#N/A</v>
      </c>
      <c r="CX378" t="e">
        <f t="shared" si="419"/>
        <v>#N/A</v>
      </c>
      <c r="CY378" s="8" t="e">
        <f t="shared" si="420"/>
        <v>#N/A</v>
      </c>
      <c r="CZ378" s="8" t="e">
        <f t="shared" si="421"/>
        <v>#VALUE!</v>
      </c>
      <c r="DA378" s="8" t="e">
        <f t="shared" si="422"/>
        <v>#VALUE!</v>
      </c>
    </row>
    <row r="379" spans="4:105" x14ac:dyDescent="0.2">
      <c r="D379" s="18">
        <f t="shared" si="427"/>
        <v>43556</v>
      </c>
      <c r="E379" s="18" t="str">
        <f>IF(G379=1,'Ark4'!$C$4,IF(G379=2,'Ark4'!$C$5,IF(G379=3,'Ark4'!$C$6,IF(G379=4,'Ark4'!$C$7,""))))</f>
        <v/>
      </c>
      <c r="F379" s="8">
        <f t="shared" si="357"/>
        <v>43556</v>
      </c>
      <c r="G379" s="2" t="str">
        <f>IF(AND($D379&gt;='Ark4'!$D$4,Vandbalance!$D379&lt;='Ark4'!$E$4),1,IF(AND(Vandbalance!$D379&gt;='Ark4'!$D$5,Vandbalance!$D379&lt;='Ark4'!$E$5),2,IF(AND(Vandbalance!$D379&gt;='Ark4'!$D$6,Vandbalance!$D379&lt;='Ark4'!$E$6),3,IF(AND(Vandbalance!$D379&gt;='Ark4'!$D$7,Vandbalance!$D379&lt;='Ark4'!$E$7),4,""))))</f>
        <v/>
      </c>
      <c r="H379" s="2" t="e">
        <f t="shared" si="423"/>
        <v>#VALUE!</v>
      </c>
      <c r="I379" s="2" t="str">
        <f>IF(G379=1,VLOOKUP($D379,'Afgrødemodel 1'!$AA$10:$AB$405,2,FALSE),IF(G379=2,VLOOKUP($D379,'Afgrødemodel 2'!$AA$10:$AB$405,2,FALSE),IF(G379=3,VLOOKUP($D379,'Afgrødemodel 3'!$AA$10:$AB$405,2,FALSE),IF(G379=4,VLOOKUP($D379,'Afgrødemodel 4'!$AA$10:$AB$405,2,FALSE),""))))</f>
        <v/>
      </c>
      <c r="J379" s="2">
        <f>IF(G379=1,VLOOKUP($D379,'Afgrødemodel 1'!$AH$10:$AJ$405,3,FALSE),IF(G379=2,VLOOKUP($D379,'Afgrødemodel 2'!$AH$10:$AJ$405,3,FALSE),IF(G379=3,VLOOKUP($D379,'Afgrødemodel 3'!$AH$10:$AJ$405,3,FALSE),IF(G379=4,VLOOKUP($D379,'Afgrødemodel 4'!$AH$10:$AJ$405,3,FALSE),0))))</f>
        <v>0</v>
      </c>
      <c r="K379" s="2">
        <f>IF(G379=1,VLOOKUP($D379,'Afgrødemodel 1'!$AQ$10:$AR$405,2,FALSE),IF(G379=2,VLOOKUP($D379,'Afgrødemodel 2'!$AQ$10:$AR$405,2,FALSE),IF(G379=3,VLOOKUP($D379,'Afgrødemodel 3'!$AQ$10:$AR$405,2,FALSE),IF(G379=4,VLOOKUP($D379,'Afgrødemodel 4'!$AQ$10:$AR$405,2,FALSE),0))))</f>
        <v>0</v>
      </c>
      <c r="L379">
        <f>IF('Afgrødemodel 1'!$BB$4=0,300,'Afgrødemodel 1'!$BB$4)</f>
        <v>300</v>
      </c>
      <c r="M379" t="str">
        <f>IF(G379=1,MIN('Afgrødemodel 1'!$AW$44,'Afgrødemodel 1'!$AW$48),IF(G379=2,MIN('Afgrødemodel 2'!$AW$44,'Afgrødemodel 2'!$AW$48),IF(G379=3,MIN('Afgrødemodel 3'!$AW$44,'Afgrødemodel 3'!$AW$48),IF(G379=4,MIN('Afgrødemodel 4'!$AW$44,'Afgrødemodel 4'!$AW$48),""))))</f>
        <v/>
      </c>
      <c r="N379" s="13" t="e">
        <f t="shared" si="358"/>
        <v>#N/A</v>
      </c>
      <c r="O379" s="5" t="e">
        <f t="shared" si="359"/>
        <v>#N/A</v>
      </c>
      <c r="P379" s="13" t="e">
        <f t="shared" si="360"/>
        <v>#N/A</v>
      </c>
      <c r="Q379" s="13" t="e">
        <f t="shared" si="361"/>
        <v>#N/A</v>
      </c>
      <c r="R379" s="20"/>
      <c r="S379" s="13" t="e">
        <f t="shared" si="362"/>
        <v>#N/A</v>
      </c>
      <c r="T379" s="13" t="e">
        <f t="shared" si="363"/>
        <v>#N/A</v>
      </c>
      <c r="U379" s="13" t="e">
        <f t="shared" si="364"/>
        <v>#N/A</v>
      </c>
      <c r="V379" s="5" t="e">
        <f t="shared" si="365"/>
        <v>#N/A</v>
      </c>
      <c r="W379" s="5"/>
      <c r="X379" s="10">
        <f t="shared" si="426"/>
        <v>10</v>
      </c>
      <c r="Y379" s="12" t="e">
        <f t="shared" si="366"/>
        <v>#N/A</v>
      </c>
      <c r="Z379" s="8" t="e">
        <f t="shared" si="367"/>
        <v>#N/A</v>
      </c>
      <c r="AA379" s="13" t="e">
        <f t="shared" si="368"/>
        <v>#N/A</v>
      </c>
      <c r="AB379" s="5" t="e">
        <f t="shared" si="369"/>
        <v>#N/A</v>
      </c>
      <c r="AC379" s="5"/>
      <c r="AD379" s="16" t="e">
        <f t="shared" si="370"/>
        <v>#VALUE!</v>
      </c>
      <c r="AE379" s="10" t="e">
        <f t="shared" si="371"/>
        <v>#VALUE!</v>
      </c>
      <c r="AF379" t="e">
        <f t="shared" si="372"/>
        <v>#VALUE!</v>
      </c>
      <c r="AG379" s="13" t="e">
        <f t="shared" si="373"/>
        <v>#VALUE!</v>
      </c>
      <c r="AH379" s="13"/>
      <c r="AI379" s="14">
        <f t="shared" si="374"/>
        <v>10</v>
      </c>
      <c r="AJ379" s="4">
        <f t="shared" si="375"/>
        <v>10</v>
      </c>
      <c r="AK379" s="4">
        <f t="shared" si="376"/>
        <v>10</v>
      </c>
      <c r="AL379" s="15" t="e">
        <f t="shared" si="377"/>
        <v>#N/A</v>
      </c>
      <c r="AM379" s="7" t="e">
        <f t="shared" si="378"/>
        <v>#N/A</v>
      </c>
      <c r="AN379" s="7" t="e">
        <f t="shared" si="379"/>
        <v>#VALUE!</v>
      </c>
      <c r="AO379" s="15" t="e">
        <f t="shared" si="380"/>
        <v>#N/A</v>
      </c>
      <c r="AP379" s="17" t="e">
        <f t="shared" si="381"/>
        <v>#N/A</v>
      </c>
      <c r="AQ379" s="15" t="e">
        <f t="shared" si="382"/>
        <v>#N/A</v>
      </c>
      <c r="AR379" s="15" t="e">
        <f t="shared" si="383"/>
        <v>#N/A</v>
      </c>
      <c r="AS379" s="15"/>
      <c r="AT379" s="12" t="e">
        <f t="shared" si="424"/>
        <v>#VALUE!</v>
      </c>
      <c r="AU379" s="12" t="e">
        <f t="shared" si="384"/>
        <v>#N/A</v>
      </c>
      <c r="AV379" s="12" t="e">
        <f t="shared" si="385"/>
        <v>#N/A</v>
      </c>
      <c r="AW379" s="12" t="e">
        <f t="shared" si="386"/>
        <v>#N/A</v>
      </c>
      <c r="AX379" s="8"/>
      <c r="AY379" s="13" t="e">
        <f>INDEX(Klima!$B$1:$E$520,MATCH(Vandbalance!$F379,Klima!$B$1:$B$520,0),MATCH(Vandbalance!$AY$11,Klima!$B$1:$E$1,0))</f>
        <v>#N/A</v>
      </c>
      <c r="AZ379" s="13" t="e">
        <f t="shared" si="425"/>
        <v>#N/A</v>
      </c>
      <c r="BA379" s="13" t="e">
        <f t="shared" si="387"/>
        <v>#N/A</v>
      </c>
      <c r="BC379" s="16" t="e">
        <f>INDEX(Klima!$B$1:$E$520,MATCH(Vandbalance!$F379,Klima!$B$1:$B$520,0),MATCH($BC$11,Klima!$B$1:$E$1,0))</f>
        <v>#N/A</v>
      </c>
      <c r="BD379" s="16"/>
      <c r="BE379" s="16" t="e">
        <f t="shared" si="388"/>
        <v>#N/A</v>
      </c>
      <c r="BF379" s="16" t="e">
        <f t="shared" si="389"/>
        <v>#VALUE!</v>
      </c>
      <c r="BG379" s="16" t="e">
        <f t="shared" si="390"/>
        <v>#VALUE!</v>
      </c>
      <c r="BH379" s="16" t="e">
        <f t="shared" si="391"/>
        <v>#VALUE!</v>
      </c>
      <c r="BI379" s="2"/>
      <c r="BJ379" s="16" t="e">
        <f t="shared" si="392"/>
        <v>#N/A</v>
      </c>
      <c r="BK379" s="5" t="e">
        <f t="shared" si="393"/>
        <v>#N/A</v>
      </c>
      <c r="BL379" s="5" t="e">
        <f t="shared" si="394"/>
        <v>#N/A</v>
      </c>
      <c r="BM379" s="5" t="e">
        <f t="shared" si="395"/>
        <v>#N/A</v>
      </c>
      <c r="BN379" s="5" t="e">
        <f t="shared" si="396"/>
        <v>#N/A</v>
      </c>
      <c r="BO379" s="5" t="e">
        <f t="shared" si="397"/>
        <v>#N/A</v>
      </c>
      <c r="BP379" s="5" t="e">
        <f t="shared" si="398"/>
        <v>#N/A</v>
      </c>
      <c r="BQ379" s="5"/>
      <c r="BR379" s="16" t="e">
        <f t="shared" si="399"/>
        <v>#VALUE!</v>
      </c>
      <c r="BS379" s="5">
        <f t="shared" si="400"/>
        <v>0</v>
      </c>
      <c r="BT379" s="5"/>
      <c r="BU379" s="13" t="e">
        <f t="shared" si="401"/>
        <v>#VALUE!</v>
      </c>
      <c r="BV379" s="5">
        <f t="shared" si="402"/>
        <v>0</v>
      </c>
      <c r="BW379" s="5"/>
      <c r="BX379" s="13" t="e">
        <f t="shared" si="403"/>
        <v>#VALUE!</v>
      </c>
      <c r="BY379" s="5"/>
      <c r="BZ379" s="16" t="e">
        <f t="shared" si="404"/>
        <v>#VALUE!</v>
      </c>
      <c r="CA379" s="16"/>
      <c r="CB379" s="29">
        <f t="shared" si="405"/>
        <v>0</v>
      </c>
      <c r="CC379" s="28" t="e">
        <f t="shared" si="406"/>
        <v>#N/A</v>
      </c>
      <c r="CD379" s="28"/>
      <c r="CE379" s="16">
        <f t="shared" si="407"/>
        <v>0</v>
      </c>
      <c r="CF379" s="31" t="e">
        <f t="shared" si="408"/>
        <v>#N/A</v>
      </c>
      <c r="CG379" s="20"/>
      <c r="CH379" s="16" t="e">
        <f t="shared" si="409"/>
        <v>#N/A</v>
      </c>
      <c r="CI379" s="2">
        <f t="shared" si="410"/>
        <v>0</v>
      </c>
      <c r="CJ379" s="5"/>
      <c r="CK379" s="13" t="e">
        <f t="shared" si="411"/>
        <v>#N/A</v>
      </c>
      <c r="CL379" s="13"/>
      <c r="CM379" s="13" t="e">
        <f t="shared" si="412"/>
        <v>#N/A</v>
      </c>
      <c r="CN379" s="5" t="e">
        <f t="shared" si="413"/>
        <v>#N/A</v>
      </c>
      <c r="CO379" s="5" t="e">
        <f t="shared" si="414"/>
        <v>#N/A</v>
      </c>
      <c r="CP379" s="5"/>
      <c r="CQ379" s="13" t="e">
        <f t="shared" si="415"/>
        <v>#N/A</v>
      </c>
      <c r="CR379" s="5" t="e">
        <f t="shared" si="416"/>
        <v>#N/A</v>
      </c>
      <c r="CS379" s="5" t="e">
        <f t="shared" si="417"/>
        <v>#N/A</v>
      </c>
      <c r="CT379" s="5"/>
      <c r="CU379" t="e">
        <f>INDEX(Tilladeligt_underskud,MATCH('Afgrødemodel 1'!$AU$2,Konstanter!$A$75:$A$90,0),MATCH('Afgrødemodel 1'!M375,Konstanter!$B$73:$F$73,0))</f>
        <v>#N/A</v>
      </c>
      <c r="CV379" t="e">
        <f>INDEX(Utilladeligt_underskud,MATCH('Afgrødemodel 1'!$AU$2,Konstanter!$I$75:$I$90,0),MATCH('Afgrødemodel 1'!M375,Konstanter!$J$73:$N$73,0))</f>
        <v>#N/A</v>
      </c>
      <c r="CW379" t="e">
        <f t="shared" si="418"/>
        <v>#N/A</v>
      </c>
      <c r="CX379" t="e">
        <f t="shared" si="419"/>
        <v>#N/A</v>
      </c>
      <c r="CY379" s="8" t="e">
        <f t="shared" si="420"/>
        <v>#N/A</v>
      </c>
      <c r="CZ379" s="8" t="e">
        <f t="shared" si="421"/>
        <v>#VALUE!</v>
      </c>
      <c r="DA379" s="8" t="e">
        <f t="shared" si="422"/>
        <v>#VALUE!</v>
      </c>
    </row>
    <row r="380" spans="4:105" x14ac:dyDescent="0.2">
      <c r="D380" s="18">
        <f t="shared" si="427"/>
        <v>43557</v>
      </c>
      <c r="E380" s="18" t="str">
        <f>IF(G380=1,'Ark4'!$C$4,IF(G380=2,'Ark4'!$C$5,IF(G380=3,'Ark4'!$C$6,IF(G380=4,'Ark4'!$C$7,""))))</f>
        <v/>
      </c>
      <c r="F380" s="8">
        <f t="shared" si="357"/>
        <v>43557</v>
      </c>
      <c r="G380" s="2" t="str">
        <f>IF(AND($D380&gt;='Ark4'!$D$4,Vandbalance!$D380&lt;='Ark4'!$E$4),1,IF(AND(Vandbalance!$D380&gt;='Ark4'!$D$5,Vandbalance!$D380&lt;='Ark4'!$E$5),2,IF(AND(Vandbalance!$D380&gt;='Ark4'!$D$6,Vandbalance!$D380&lt;='Ark4'!$E$6),3,IF(AND(Vandbalance!$D380&gt;='Ark4'!$D$7,Vandbalance!$D380&lt;='Ark4'!$E$7),4,""))))</f>
        <v/>
      </c>
      <c r="H380" s="2" t="e">
        <f t="shared" si="423"/>
        <v>#VALUE!</v>
      </c>
      <c r="I380" s="2" t="str">
        <f>IF(G380=1,VLOOKUP($D380,'Afgrødemodel 1'!$AA$10:$AB$405,2,FALSE),IF(G380=2,VLOOKUP($D380,'Afgrødemodel 2'!$AA$10:$AB$405,2,FALSE),IF(G380=3,VLOOKUP($D380,'Afgrødemodel 3'!$AA$10:$AB$405,2,FALSE),IF(G380=4,VLOOKUP($D380,'Afgrødemodel 4'!$AA$10:$AB$405,2,FALSE),""))))</f>
        <v/>
      </c>
      <c r="J380" s="2">
        <f>IF(G380=1,VLOOKUP($D380,'Afgrødemodel 1'!$AH$10:$AJ$405,3,FALSE),IF(G380=2,VLOOKUP($D380,'Afgrødemodel 2'!$AH$10:$AJ$405,3,FALSE),IF(G380=3,VLOOKUP($D380,'Afgrødemodel 3'!$AH$10:$AJ$405,3,FALSE),IF(G380=4,VLOOKUP($D380,'Afgrødemodel 4'!$AH$10:$AJ$405,3,FALSE),0))))</f>
        <v>0</v>
      </c>
      <c r="K380" s="2">
        <f>IF(G380=1,VLOOKUP($D380,'Afgrødemodel 1'!$AQ$10:$AR$405,2,FALSE),IF(G380=2,VLOOKUP($D380,'Afgrødemodel 2'!$AQ$10:$AR$405,2,FALSE),IF(G380=3,VLOOKUP($D380,'Afgrødemodel 3'!$AQ$10:$AR$405,2,FALSE),IF(G380=4,VLOOKUP($D380,'Afgrødemodel 4'!$AQ$10:$AR$405,2,FALSE),0))))</f>
        <v>0</v>
      </c>
      <c r="L380">
        <f>IF('Afgrødemodel 1'!$BB$4=0,300,'Afgrødemodel 1'!$BB$4)</f>
        <v>300</v>
      </c>
      <c r="M380" t="str">
        <f>IF(G380=1,MIN('Afgrødemodel 1'!$AW$44,'Afgrødemodel 1'!$AW$48),IF(G380=2,MIN('Afgrødemodel 2'!$AW$44,'Afgrødemodel 2'!$AW$48),IF(G380=3,MIN('Afgrødemodel 3'!$AW$44,'Afgrødemodel 3'!$AW$48),IF(G380=4,MIN('Afgrødemodel 4'!$AW$44,'Afgrødemodel 4'!$AW$48),""))))</f>
        <v/>
      </c>
      <c r="N380" s="13" t="e">
        <f t="shared" si="358"/>
        <v>#N/A</v>
      </c>
      <c r="O380" s="5" t="e">
        <f t="shared" si="359"/>
        <v>#N/A</v>
      </c>
      <c r="P380" s="13" t="e">
        <f t="shared" si="360"/>
        <v>#N/A</v>
      </c>
      <c r="Q380" s="13" t="e">
        <f t="shared" si="361"/>
        <v>#N/A</v>
      </c>
      <c r="R380" s="20"/>
      <c r="S380" s="13" t="e">
        <f t="shared" si="362"/>
        <v>#N/A</v>
      </c>
      <c r="T380" s="13" t="e">
        <f t="shared" si="363"/>
        <v>#N/A</v>
      </c>
      <c r="U380" s="13" t="e">
        <f t="shared" si="364"/>
        <v>#N/A</v>
      </c>
      <c r="V380" s="5" t="e">
        <f t="shared" si="365"/>
        <v>#N/A</v>
      </c>
      <c r="W380" s="5"/>
      <c r="X380" s="10">
        <f t="shared" si="426"/>
        <v>10</v>
      </c>
      <c r="Y380" s="12" t="e">
        <f t="shared" si="366"/>
        <v>#N/A</v>
      </c>
      <c r="Z380" s="8" t="e">
        <f t="shared" si="367"/>
        <v>#N/A</v>
      </c>
      <c r="AA380" s="13" t="e">
        <f t="shared" si="368"/>
        <v>#N/A</v>
      </c>
      <c r="AB380" s="5" t="e">
        <f t="shared" si="369"/>
        <v>#N/A</v>
      </c>
      <c r="AC380" s="5"/>
      <c r="AD380" s="16" t="e">
        <f t="shared" si="370"/>
        <v>#VALUE!</v>
      </c>
      <c r="AE380" s="10" t="e">
        <f t="shared" si="371"/>
        <v>#VALUE!</v>
      </c>
      <c r="AF380" t="e">
        <f t="shared" si="372"/>
        <v>#VALUE!</v>
      </c>
      <c r="AG380" s="13" t="e">
        <f t="shared" si="373"/>
        <v>#VALUE!</v>
      </c>
      <c r="AH380" s="13"/>
      <c r="AI380" s="14">
        <f t="shared" si="374"/>
        <v>10</v>
      </c>
      <c r="AJ380" s="4">
        <f t="shared" si="375"/>
        <v>10</v>
      </c>
      <c r="AK380" s="4">
        <f t="shared" si="376"/>
        <v>10</v>
      </c>
      <c r="AL380" s="15" t="e">
        <f t="shared" si="377"/>
        <v>#N/A</v>
      </c>
      <c r="AM380" s="7" t="e">
        <f t="shared" si="378"/>
        <v>#N/A</v>
      </c>
      <c r="AN380" s="7" t="e">
        <f t="shared" si="379"/>
        <v>#VALUE!</v>
      </c>
      <c r="AO380" s="15" t="e">
        <f t="shared" si="380"/>
        <v>#N/A</v>
      </c>
      <c r="AP380" s="17" t="e">
        <f t="shared" si="381"/>
        <v>#N/A</v>
      </c>
      <c r="AQ380" s="15" t="e">
        <f t="shared" si="382"/>
        <v>#N/A</v>
      </c>
      <c r="AR380" s="15" t="e">
        <f t="shared" si="383"/>
        <v>#N/A</v>
      </c>
      <c r="AS380" s="15"/>
      <c r="AT380" s="12" t="e">
        <f t="shared" si="424"/>
        <v>#VALUE!</v>
      </c>
      <c r="AU380" s="12" t="e">
        <f t="shared" si="384"/>
        <v>#N/A</v>
      </c>
      <c r="AV380" s="12" t="e">
        <f t="shared" si="385"/>
        <v>#N/A</v>
      </c>
      <c r="AW380" s="12" t="e">
        <f t="shared" si="386"/>
        <v>#N/A</v>
      </c>
      <c r="AX380" s="8"/>
      <c r="AY380" s="13" t="e">
        <f>INDEX(Klima!$B$1:$E$520,MATCH(Vandbalance!$F380,Klima!$B$1:$B$520,0),MATCH(Vandbalance!$AY$11,Klima!$B$1:$E$1,0))</f>
        <v>#N/A</v>
      </c>
      <c r="AZ380" s="13" t="e">
        <f t="shared" si="425"/>
        <v>#N/A</v>
      </c>
      <c r="BA380" s="13" t="e">
        <f t="shared" si="387"/>
        <v>#N/A</v>
      </c>
      <c r="BC380" s="16" t="e">
        <f>INDEX(Klima!$B$1:$E$520,MATCH(Vandbalance!$F380,Klima!$B$1:$B$520,0),MATCH($BC$11,Klima!$B$1:$E$1,0))</f>
        <v>#N/A</v>
      </c>
      <c r="BD380" s="16"/>
      <c r="BE380" s="16" t="e">
        <f t="shared" si="388"/>
        <v>#N/A</v>
      </c>
      <c r="BF380" s="16" t="e">
        <f t="shared" si="389"/>
        <v>#VALUE!</v>
      </c>
      <c r="BG380" s="16" t="e">
        <f t="shared" si="390"/>
        <v>#VALUE!</v>
      </c>
      <c r="BH380" s="16" t="e">
        <f t="shared" si="391"/>
        <v>#VALUE!</v>
      </c>
      <c r="BI380" s="2"/>
      <c r="BJ380" s="16" t="e">
        <f t="shared" si="392"/>
        <v>#N/A</v>
      </c>
      <c r="BK380" s="5" t="e">
        <f t="shared" si="393"/>
        <v>#N/A</v>
      </c>
      <c r="BL380" s="5" t="e">
        <f t="shared" si="394"/>
        <v>#N/A</v>
      </c>
      <c r="BM380" s="5" t="e">
        <f t="shared" si="395"/>
        <v>#N/A</v>
      </c>
      <c r="BN380" s="5" t="e">
        <f t="shared" si="396"/>
        <v>#N/A</v>
      </c>
      <c r="BO380" s="5" t="e">
        <f t="shared" si="397"/>
        <v>#N/A</v>
      </c>
      <c r="BP380" s="5" t="e">
        <f t="shared" si="398"/>
        <v>#N/A</v>
      </c>
      <c r="BQ380" s="5"/>
      <c r="BR380" s="16" t="e">
        <f t="shared" si="399"/>
        <v>#VALUE!</v>
      </c>
      <c r="BS380" s="5">
        <f t="shared" si="400"/>
        <v>0</v>
      </c>
      <c r="BT380" s="5"/>
      <c r="BU380" s="13" t="e">
        <f t="shared" si="401"/>
        <v>#VALUE!</v>
      </c>
      <c r="BV380" s="5">
        <f t="shared" si="402"/>
        <v>0</v>
      </c>
      <c r="BW380" s="5"/>
      <c r="BX380" s="13" t="e">
        <f t="shared" si="403"/>
        <v>#VALUE!</v>
      </c>
      <c r="BY380" s="5"/>
      <c r="BZ380" s="16" t="e">
        <f t="shared" si="404"/>
        <v>#VALUE!</v>
      </c>
      <c r="CA380" s="16"/>
      <c r="CB380" s="29">
        <f t="shared" si="405"/>
        <v>0</v>
      </c>
      <c r="CC380" s="28" t="e">
        <f t="shared" si="406"/>
        <v>#N/A</v>
      </c>
      <c r="CD380" s="28"/>
      <c r="CE380" s="16">
        <f t="shared" si="407"/>
        <v>0</v>
      </c>
      <c r="CF380" s="31" t="e">
        <f t="shared" si="408"/>
        <v>#N/A</v>
      </c>
      <c r="CG380" s="20"/>
      <c r="CH380" s="16" t="e">
        <f t="shared" si="409"/>
        <v>#N/A</v>
      </c>
      <c r="CI380" s="2">
        <f t="shared" si="410"/>
        <v>0</v>
      </c>
      <c r="CJ380" s="5"/>
      <c r="CK380" s="13" t="e">
        <f t="shared" si="411"/>
        <v>#N/A</v>
      </c>
      <c r="CL380" s="13"/>
      <c r="CM380" s="13" t="e">
        <f t="shared" si="412"/>
        <v>#N/A</v>
      </c>
      <c r="CN380" s="5" t="e">
        <f t="shared" si="413"/>
        <v>#N/A</v>
      </c>
      <c r="CO380" s="5" t="e">
        <f t="shared" si="414"/>
        <v>#N/A</v>
      </c>
      <c r="CP380" s="5"/>
      <c r="CQ380" s="13" t="e">
        <f t="shared" si="415"/>
        <v>#N/A</v>
      </c>
      <c r="CR380" s="5" t="e">
        <f t="shared" si="416"/>
        <v>#N/A</v>
      </c>
      <c r="CS380" s="5" t="e">
        <f t="shared" si="417"/>
        <v>#N/A</v>
      </c>
      <c r="CT380" s="5"/>
      <c r="CU380" t="e">
        <f>INDEX(Tilladeligt_underskud,MATCH('Afgrødemodel 1'!$AU$2,Konstanter!$A$75:$A$90,0),MATCH('Afgrødemodel 1'!M376,Konstanter!$B$73:$F$73,0))</f>
        <v>#N/A</v>
      </c>
      <c r="CV380" t="e">
        <f>INDEX(Utilladeligt_underskud,MATCH('Afgrødemodel 1'!$AU$2,Konstanter!$I$75:$I$90,0),MATCH('Afgrødemodel 1'!M376,Konstanter!$J$73:$N$73,0))</f>
        <v>#N/A</v>
      </c>
      <c r="CW380" t="e">
        <f t="shared" si="418"/>
        <v>#N/A</v>
      </c>
      <c r="CX380" t="e">
        <f t="shared" si="419"/>
        <v>#N/A</v>
      </c>
      <c r="CY380" s="8" t="e">
        <f t="shared" si="420"/>
        <v>#N/A</v>
      </c>
      <c r="CZ380" s="8" t="e">
        <f t="shared" si="421"/>
        <v>#VALUE!</v>
      </c>
      <c r="DA380" s="8" t="e">
        <f t="shared" si="422"/>
        <v>#VALUE!</v>
      </c>
    </row>
    <row r="381" spans="4:105" x14ac:dyDescent="0.2">
      <c r="D381" s="18">
        <f t="shared" si="427"/>
        <v>43558</v>
      </c>
      <c r="E381" s="18" t="str">
        <f>IF(G381=1,'Ark4'!$C$4,IF(G381=2,'Ark4'!$C$5,IF(G381=3,'Ark4'!$C$6,IF(G381=4,'Ark4'!$C$7,""))))</f>
        <v/>
      </c>
      <c r="F381" s="8">
        <f t="shared" si="357"/>
        <v>43558</v>
      </c>
      <c r="G381" s="2" t="str">
        <f>IF(AND($D381&gt;='Ark4'!$D$4,Vandbalance!$D381&lt;='Ark4'!$E$4),1,IF(AND(Vandbalance!$D381&gt;='Ark4'!$D$5,Vandbalance!$D381&lt;='Ark4'!$E$5),2,IF(AND(Vandbalance!$D381&gt;='Ark4'!$D$6,Vandbalance!$D381&lt;='Ark4'!$E$6),3,IF(AND(Vandbalance!$D381&gt;='Ark4'!$D$7,Vandbalance!$D381&lt;='Ark4'!$E$7),4,""))))</f>
        <v/>
      </c>
      <c r="H381" s="2" t="e">
        <f t="shared" si="423"/>
        <v>#VALUE!</v>
      </c>
      <c r="I381" s="2" t="str">
        <f>IF(G381=1,VLOOKUP($D381,'Afgrødemodel 1'!$AA$10:$AB$405,2,FALSE),IF(G381=2,VLOOKUP($D381,'Afgrødemodel 2'!$AA$10:$AB$405,2,FALSE),IF(G381=3,VLOOKUP($D381,'Afgrødemodel 3'!$AA$10:$AB$405,2,FALSE),IF(G381=4,VLOOKUP($D381,'Afgrødemodel 4'!$AA$10:$AB$405,2,FALSE),""))))</f>
        <v/>
      </c>
      <c r="J381" s="2">
        <f>IF(G381=1,VLOOKUP($D381,'Afgrødemodel 1'!$AH$10:$AJ$405,3,FALSE),IF(G381=2,VLOOKUP($D381,'Afgrødemodel 2'!$AH$10:$AJ$405,3,FALSE),IF(G381=3,VLOOKUP($D381,'Afgrødemodel 3'!$AH$10:$AJ$405,3,FALSE),IF(G381=4,VLOOKUP($D381,'Afgrødemodel 4'!$AH$10:$AJ$405,3,FALSE),0))))</f>
        <v>0</v>
      </c>
      <c r="K381" s="2">
        <f>IF(G381=1,VLOOKUP($D381,'Afgrødemodel 1'!$AQ$10:$AR$405,2,FALSE),IF(G381=2,VLOOKUP($D381,'Afgrødemodel 2'!$AQ$10:$AR$405,2,FALSE),IF(G381=3,VLOOKUP($D381,'Afgrødemodel 3'!$AQ$10:$AR$405,2,FALSE),IF(G381=4,VLOOKUP($D381,'Afgrødemodel 4'!$AQ$10:$AR$405,2,FALSE),0))))</f>
        <v>0</v>
      </c>
      <c r="L381">
        <f>IF('Afgrødemodel 1'!$BB$4=0,300,'Afgrødemodel 1'!$BB$4)</f>
        <v>300</v>
      </c>
      <c r="M381" t="str">
        <f>IF(G381=1,MIN('Afgrødemodel 1'!$AW$44,'Afgrødemodel 1'!$AW$48),IF(G381=2,MIN('Afgrødemodel 2'!$AW$44,'Afgrødemodel 2'!$AW$48),IF(G381=3,MIN('Afgrødemodel 3'!$AW$44,'Afgrødemodel 3'!$AW$48),IF(G381=4,MIN('Afgrødemodel 4'!$AW$44,'Afgrødemodel 4'!$AW$48),""))))</f>
        <v/>
      </c>
      <c r="N381" s="13" t="e">
        <f t="shared" si="358"/>
        <v>#N/A</v>
      </c>
      <c r="O381" s="5" t="e">
        <f t="shared" si="359"/>
        <v>#N/A</v>
      </c>
      <c r="P381" s="13" t="e">
        <f t="shared" si="360"/>
        <v>#N/A</v>
      </c>
      <c r="Q381" s="13" t="e">
        <f t="shared" si="361"/>
        <v>#N/A</v>
      </c>
      <c r="R381" s="20"/>
      <c r="S381" s="13" t="e">
        <f t="shared" si="362"/>
        <v>#N/A</v>
      </c>
      <c r="T381" s="13" t="e">
        <f t="shared" si="363"/>
        <v>#N/A</v>
      </c>
      <c r="U381" s="13" t="e">
        <f t="shared" si="364"/>
        <v>#N/A</v>
      </c>
      <c r="V381" s="5" t="e">
        <f t="shared" si="365"/>
        <v>#N/A</v>
      </c>
      <c r="W381" s="5"/>
      <c r="X381" s="10">
        <f t="shared" si="426"/>
        <v>10</v>
      </c>
      <c r="Y381" s="12" t="e">
        <f t="shared" si="366"/>
        <v>#N/A</v>
      </c>
      <c r="Z381" s="8" t="e">
        <f t="shared" si="367"/>
        <v>#N/A</v>
      </c>
      <c r="AA381" s="13" t="e">
        <f t="shared" si="368"/>
        <v>#N/A</v>
      </c>
      <c r="AB381" s="5" t="e">
        <f t="shared" si="369"/>
        <v>#N/A</v>
      </c>
      <c r="AC381" s="5"/>
      <c r="AD381" s="16" t="e">
        <f t="shared" si="370"/>
        <v>#VALUE!</v>
      </c>
      <c r="AE381" s="10" t="e">
        <f t="shared" si="371"/>
        <v>#VALUE!</v>
      </c>
      <c r="AF381" t="e">
        <f t="shared" si="372"/>
        <v>#VALUE!</v>
      </c>
      <c r="AG381" s="13" t="e">
        <f t="shared" si="373"/>
        <v>#VALUE!</v>
      </c>
      <c r="AH381" s="13"/>
      <c r="AI381" s="14">
        <f t="shared" si="374"/>
        <v>10</v>
      </c>
      <c r="AJ381" s="4">
        <f t="shared" si="375"/>
        <v>10</v>
      </c>
      <c r="AK381" s="4">
        <f t="shared" si="376"/>
        <v>10</v>
      </c>
      <c r="AL381" s="15" t="e">
        <f t="shared" si="377"/>
        <v>#N/A</v>
      </c>
      <c r="AM381" s="7" t="e">
        <f t="shared" si="378"/>
        <v>#N/A</v>
      </c>
      <c r="AN381" s="7" t="e">
        <f t="shared" si="379"/>
        <v>#VALUE!</v>
      </c>
      <c r="AO381" s="15" t="e">
        <f t="shared" si="380"/>
        <v>#N/A</v>
      </c>
      <c r="AP381" s="17" t="e">
        <f t="shared" si="381"/>
        <v>#N/A</v>
      </c>
      <c r="AQ381" s="15" t="e">
        <f t="shared" si="382"/>
        <v>#N/A</v>
      </c>
      <c r="AR381" s="15" t="e">
        <f t="shared" si="383"/>
        <v>#N/A</v>
      </c>
      <c r="AS381" s="15"/>
      <c r="AT381" s="12" t="e">
        <f t="shared" si="424"/>
        <v>#VALUE!</v>
      </c>
      <c r="AU381" s="12" t="e">
        <f t="shared" si="384"/>
        <v>#N/A</v>
      </c>
      <c r="AV381" s="12" t="e">
        <f t="shared" si="385"/>
        <v>#N/A</v>
      </c>
      <c r="AW381" s="12" t="e">
        <f t="shared" si="386"/>
        <v>#N/A</v>
      </c>
      <c r="AX381" s="8"/>
      <c r="AY381" s="13" t="e">
        <f>INDEX(Klima!$B$1:$E$520,MATCH(Vandbalance!$F381,Klima!$B$1:$B$520,0),MATCH(Vandbalance!$AY$11,Klima!$B$1:$E$1,0))</f>
        <v>#N/A</v>
      </c>
      <c r="AZ381" s="13" t="e">
        <f t="shared" si="425"/>
        <v>#N/A</v>
      </c>
      <c r="BA381" s="13" t="e">
        <f t="shared" si="387"/>
        <v>#N/A</v>
      </c>
      <c r="BC381" s="16" t="e">
        <f>INDEX(Klima!$B$1:$E$520,MATCH(Vandbalance!$F381,Klima!$B$1:$B$520,0),MATCH($BC$11,Klima!$B$1:$E$1,0))</f>
        <v>#N/A</v>
      </c>
      <c r="BD381" s="16"/>
      <c r="BE381" s="16" t="e">
        <f t="shared" si="388"/>
        <v>#N/A</v>
      </c>
      <c r="BF381" s="16" t="e">
        <f t="shared" si="389"/>
        <v>#VALUE!</v>
      </c>
      <c r="BG381" s="16" t="e">
        <f t="shared" si="390"/>
        <v>#VALUE!</v>
      </c>
      <c r="BH381" s="16" t="e">
        <f t="shared" si="391"/>
        <v>#VALUE!</v>
      </c>
      <c r="BI381" s="2"/>
      <c r="BJ381" s="16" t="e">
        <f t="shared" si="392"/>
        <v>#N/A</v>
      </c>
      <c r="BK381" s="5" t="e">
        <f t="shared" si="393"/>
        <v>#N/A</v>
      </c>
      <c r="BL381" s="5" t="e">
        <f t="shared" si="394"/>
        <v>#N/A</v>
      </c>
      <c r="BM381" s="5" t="e">
        <f t="shared" si="395"/>
        <v>#N/A</v>
      </c>
      <c r="BN381" s="5" t="e">
        <f t="shared" si="396"/>
        <v>#N/A</v>
      </c>
      <c r="BO381" s="5" t="e">
        <f t="shared" si="397"/>
        <v>#N/A</v>
      </c>
      <c r="BP381" s="5" t="e">
        <f t="shared" si="398"/>
        <v>#N/A</v>
      </c>
      <c r="BQ381" s="5"/>
      <c r="BR381" s="16" t="e">
        <f t="shared" si="399"/>
        <v>#VALUE!</v>
      </c>
      <c r="BS381" s="5">
        <f t="shared" si="400"/>
        <v>0</v>
      </c>
      <c r="BT381" s="5"/>
      <c r="BU381" s="13" t="e">
        <f t="shared" si="401"/>
        <v>#VALUE!</v>
      </c>
      <c r="BV381" s="5">
        <f t="shared" si="402"/>
        <v>0</v>
      </c>
      <c r="BW381" s="5"/>
      <c r="BX381" s="13" t="e">
        <f t="shared" si="403"/>
        <v>#VALUE!</v>
      </c>
      <c r="BY381" s="5"/>
      <c r="BZ381" s="16" t="e">
        <f t="shared" si="404"/>
        <v>#VALUE!</v>
      </c>
      <c r="CA381" s="16"/>
      <c r="CB381" s="29">
        <f t="shared" si="405"/>
        <v>0</v>
      </c>
      <c r="CC381" s="28" t="e">
        <f t="shared" si="406"/>
        <v>#N/A</v>
      </c>
      <c r="CD381" s="28"/>
      <c r="CE381" s="16">
        <f t="shared" si="407"/>
        <v>0</v>
      </c>
      <c r="CF381" s="31" t="e">
        <f t="shared" si="408"/>
        <v>#N/A</v>
      </c>
      <c r="CG381" s="20"/>
      <c r="CH381" s="16" t="e">
        <f t="shared" si="409"/>
        <v>#N/A</v>
      </c>
      <c r="CI381" s="2">
        <f t="shared" si="410"/>
        <v>0</v>
      </c>
      <c r="CJ381" s="5"/>
      <c r="CK381" s="13" t="e">
        <f t="shared" si="411"/>
        <v>#N/A</v>
      </c>
      <c r="CL381" s="13"/>
      <c r="CM381" s="13" t="e">
        <f t="shared" si="412"/>
        <v>#N/A</v>
      </c>
      <c r="CN381" s="5" t="e">
        <f t="shared" si="413"/>
        <v>#N/A</v>
      </c>
      <c r="CO381" s="5" t="e">
        <f t="shared" si="414"/>
        <v>#N/A</v>
      </c>
      <c r="CP381" s="5"/>
      <c r="CQ381" s="13" t="e">
        <f t="shared" si="415"/>
        <v>#N/A</v>
      </c>
      <c r="CR381" s="5" t="e">
        <f t="shared" si="416"/>
        <v>#N/A</v>
      </c>
      <c r="CS381" s="5" t="e">
        <f t="shared" si="417"/>
        <v>#N/A</v>
      </c>
      <c r="CT381" s="5"/>
      <c r="CU381" t="e">
        <f>INDEX(Tilladeligt_underskud,MATCH('Afgrødemodel 1'!$AU$2,Konstanter!$A$75:$A$90,0),MATCH('Afgrødemodel 1'!M377,Konstanter!$B$73:$F$73,0))</f>
        <v>#N/A</v>
      </c>
      <c r="CV381" t="e">
        <f>INDEX(Utilladeligt_underskud,MATCH('Afgrødemodel 1'!$AU$2,Konstanter!$I$75:$I$90,0),MATCH('Afgrødemodel 1'!M377,Konstanter!$J$73:$N$73,0))</f>
        <v>#N/A</v>
      </c>
      <c r="CW381" t="e">
        <f t="shared" si="418"/>
        <v>#N/A</v>
      </c>
      <c r="CX381" t="e">
        <f t="shared" si="419"/>
        <v>#N/A</v>
      </c>
      <c r="CY381" s="8" t="e">
        <f t="shared" si="420"/>
        <v>#N/A</v>
      </c>
      <c r="CZ381" s="8" t="e">
        <f t="shared" si="421"/>
        <v>#VALUE!</v>
      </c>
      <c r="DA381" s="8" t="e">
        <f t="shared" si="422"/>
        <v>#VALUE!</v>
      </c>
    </row>
    <row r="382" spans="4:105" x14ac:dyDescent="0.2">
      <c r="D382" s="18">
        <f t="shared" si="427"/>
        <v>43559</v>
      </c>
      <c r="E382" s="18" t="str">
        <f>IF(G382=1,'Ark4'!$C$4,IF(G382=2,'Ark4'!$C$5,IF(G382=3,'Ark4'!$C$6,IF(G382=4,'Ark4'!$C$7,""))))</f>
        <v/>
      </c>
      <c r="F382" s="8">
        <f t="shared" ref="F382:F409" si="428">D382</f>
        <v>43559</v>
      </c>
      <c r="G382" s="2" t="str">
        <f>IF(AND($D382&gt;='Ark4'!$D$4,Vandbalance!$D382&lt;='Ark4'!$E$4),1,IF(AND(Vandbalance!$D382&gt;='Ark4'!$D$5,Vandbalance!$D382&lt;='Ark4'!$E$5),2,IF(AND(Vandbalance!$D382&gt;='Ark4'!$D$6,Vandbalance!$D382&lt;='Ark4'!$E$6),3,IF(AND(Vandbalance!$D382&gt;='Ark4'!$D$7,Vandbalance!$D382&lt;='Ark4'!$E$7),4,""))))</f>
        <v/>
      </c>
      <c r="H382" s="2" t="e">
        <f t="shared" si="423"/>
        <v>#VALUE!</v>
      </c>
      <c r="I382" s="2" t="str">
        <f>IF(G382=1,VLOOKUP($D382,'Afgrødemodel 1'!$AA$10:$AB$405,2,FALSE),IF(G382=2,VLOOKUP($D382,'Afgrødemodel 2'!$AA$10:$AB$405,2,FALSE),IF(G382=3,VLOOKUP($D382,'Afgrødemodel 3'!$AA$10:$AB$405,2,FALSE),IF(G382=4,VLOOKUP($D382,'Afgrødemodel 4'!$AA$10:$AB$405,2,FALSE),""))))</f>
        <v/>
      </c>
      <c r="J382" s="2">
        <f>IF(G382=1,VLOOKUP($D382,'Afgrødemodel 1'!$AH$10:$AJ$405,3,FALSE),IF(G382=2,VLOOKUP($D382,'Afgrødemodel 2'!$AH$10:$AJ$405,3,FALSE),IF(G382=3,VLOOKUP($D382,'Afgrødemodel 3'!$AH$10:$AJ$405,3,FALSE),IF(G382=4,VLOOKUP($D382,'Afgrødemodel 4'!$AH$10:$AJ$405,3,FALSE),0))))</f>
        <v>0</v>
      </c>
      <c r="K382" s="2">
        <f>IF(G382=1,VLOOKUP($D382,'Afgrødemodel 1'!$AQ$10:$AR$405,2,FALSE),IF(G382=2,VLOOKUP($D382,'Afgrødemodel 2'!$AQ$10:$AR$405,2,FALSE),IF(G382=3,VLOOKUP($D382,'Afgrødemodel 3'!$AQ$10:$AR$405,2,FALSE),IF(G382=4,VLOOKUP($D382,'Afgrødemodel 4'!$AQ$10:$AR$405,2,FALSE),0))))</f>
        <v>0</v>
      </c>
      <c r="L382">
        <f>IF('Afgrødemodel 1'!$BB$4=0,300,'Afgrødemodel 1'!$BB$4)</f>
        <v>300</v>
      </c>
      <c r="M382" t="str">
        <f>IF(G382=1,MIN('Afgrødemodel 1'!$AW$44,'Afgrødemodel 1'!$AW$48),IF(G382=2,MIN('Afgrødemodel 2'!$AW$44,'Afgrødemodel 2'!$AW$48),IF(G382=3,MIN('Afgrødemodel 3'!$AW$44,'Afgrødemodel 3'!$AW$48),IF(G382=4,MIN('Afgrødemodel 4'!$AW$44,'Afgrødemodel 4'!$AW$48),""))))</f>
        <v/>
      </c>
      <c r="N382" s="13" t="e">
        <f t="shared" ref="N382:N409" si="429">MIN(Q381,AI382)</f>
        <v>#N/A</v>
      </c>
      <c r="O382" s="5" t="e">
        <f t="shared" ref="O382:O409" si="430">IF((BA382-BJ382)&gt;0,(BA382-BJ382),0)</f>
        <v>#N/A</v>
      </c>
      <c r="P382" s="13" t="e">
        <f t="shared" ref="P382:P409" si="431">MIN(AI382,(N382+O382))</f>
        <v>#N/A</v>
      </c>
      <c r="Q382" s="13" t="e">
        <f t="shared" ref="Q382:Q409" si="432">IF(I382&gt;0,IF(CH382&gt;CB382,0,P382),0)</f>
        <v>#N/A</v>
      </c>
      <c r="R382" s="20"/>
      <c r="S382" s="13" t="e">
        <f t="shared" ref="S382:S409" si="433">IF(N382&gt;0,((U381-(Q381-N382)*U381/Q381)),0)</f>
        <v>#N/A</v>
      </c>
      <c r="T382" s="13" t="e">
        <f t="shared" ref="T382:T409" si="434">IF((S382+BA382-BJ382)&gt;=0,(S382+BA382-BJ382),0)</f>
        <v>#N/A</v>
      </c>
      <c r="U382" s="13" t="e">
        <f t="shared" ref="U382:U409" si="435">IF(I382&gt;0,IF(CH382&gt;CB382,0,V382),0)</f>
        <v>#N/A</v>
      </c>
      <c r="V382" s="5" t="e">
        <f t="shared" ref="V382:V409" si="436">IF((T382-CH382&gt;0),T382-CH382,0)</f>
        <v>#N/A</v>
      </c>
      <c r="W382" s="5"/>
      <c r="X382" s="10">
        <f t="shared" si="426"/>
        <v>10</v>
      </c>
      <c r="Y382" s="12" t="e">
        <f t="shared" ref="Y382:Y409" si="437">MIN(X382,Z382)</f>
        <v>#N/A</v>
      </c>
      <c r="Z382" s="8" t="e">
        <f t="shared" ref="Z382:Z409" si="438">AA381+BA382</f>
        <v>#N/A</v>
      </c>
      <c r="AA382" s="13" t="e">
        <f t="shared" ref="AA382:AA409" si="439">MIN(Y382,AB382)</f>
        <v>#N/A</v>
      </c>
      <c r="AB382" s="5" t="e">
        <f t="shared" ref="AB382:AB409" si="440">IF((Y382-BJ382)&gt;0,Y382-BJ382,0)</f>
        <v>#N/A</v>
      </c>
      <c r="AC382" s="5"/>
      <c r="AD382" s="16" t="e">
        <f t="shared" ref="AD382:AD409" si="441">H382*0.5</f>
        <v>#VALUE!</v>
      </c>
      <c r="AE382" s="10" t="e">
        <f t="shared" ref="AE382:AE409" si="442">MIN(AD382,AF382)</f>
        <v>#VALUE!</v>
      </c>
      <c r="AF382" t="e">
        <f t="shared" ref="AF382:AF409" si="443">AG381+AY382</f>
        <v>#VALUE!</v>
      </c>
      <c r="AG382" s="13" t="e">
        <f t="shared" ref="AG382:AG409" si="444">AE382-BX382</f>
        <v>#VALUE!</v>
      </c>
      <c r="AH382" s="13"/>
      <c r="AI382" s="14">
        <f t="shared" ref="AI382:AI409" si="445">IF(K382&lt;=$B$16,AJ382,AK382)</f>
        <v>10</v>
      </c>
      <c r="AJ382" s="4">
        <f t="shared" ref="AJ382:AJ409" si="446">MAX((($B$18-$B$19)*K382),X382)</f>
        <v>10</v>
      </c>
      <c r="AK382" s="4">
        <f t="shared" ref="AK382:AK409" si="447">MAX((($B$18-$B$19)*$B$16)+(($B$20-$B$21)*(K382-$B$16)),X382)</f>
        <v>10</v>
      </c>
      <c r="AL382" s="15" t="e">
        <f t="shared" ref="AL382:AL409" si="448">IF(AI382&lt;=AI381,AM382,AN382)</f>
        <v>#N/A</v>
      </c>
      <c r="AM382" s="7" t="e">
        <f t="shared" ref="AM382:AM409" si="449">(AR381+(AI382-AI381)*AR381/AI381)</f>
        <v>#N/A</v>
      </c>
      <c r="AN382" s="7" t="e">
        <f t="shared" ref="AN382:AN409" si="450">IF(AT381=0,AR381,(AR381+(AI382-AI381)*AW381/AT381))</f>
        <v>#VALUE!</v>
      </c>
      <c r="AO382" s="15" t="e">
        <f t="shared" ref="AO382:AO409" si="451">AL382+BA382</f>
        <v>#N/A</v>
      </c>
      <c r="AP382" s="17" t="e">
        <f t="shared" ref="AP382:AP409" si="452">IF((AO382-BJ382)&gt;0,(AO382-BJ382),0)</f>
        <v>#N/A</v>
      </c>
      <c r="AQ382" s="15" t="e">
        <f t="shared" ref="AQ382:AQ409" si="453">AP382-CH382</f>
        <v>#N/A</v>
      </c>
      <c r="AR382" s="15" t="e">
        <f t="shared" ref="AR382:AR409" si="454">AQ382-CM382</f>
        <v>#N/A</v>
      </c>
      <c r="AS382" s="15"/>
      <c r="AT382" s="12" t="e">
        <f t="shared" si="424"/>
        <v>#VALUE!</v>
      </c>
      <c r="AU382" s="12" t="e">
        <f t="shared" ref="AU382:AU409" si="455">AW381-(AL382-AR381)</f>
        <v>#N/A</v>
      </c>
      <c r="AV382" s="12" t="e">
        <f t="shared" ref="AV382:AV409" si="456">IF((AU382-BJ382+AO382-AP382)&gt;=0,(AU382-BJ382+AO382-AP382),0)</f>
        <v>#N/A</v>
      </c>
      <c r="AW382" s="12" t="e">
        <f t="shared" ref="AW382:AW409" si="457">AV382+CM382-CQ382</f>
        <v>#N/A</v>
      </c>
      <c r="AX382" s="8"/>
      <c r="AY382" s="13" t="e">
        <f>INDEX(Klima!$B$1:$E$520,MATCH(Vandbalance!$F382,Klima!$B$1:$B$520,0),MATCH(Vandbalance!$AY$11,Klima!$B$1:$E$1,0))</f>
        <v>#N/A</v>
      </c>
      <c r="AZ382" s="13" t="e">
        <f t="shared" si="425"/>
        <v>#N/A</v>
      </c>
      <c r="BA382" s="13" t="e">
        <f t="shared" ref="BA382:BA409" si="458">IF((AY382-(AE382-AG381))&gt;=0,(AY382-(AE382-AG381)),0)</f>
        <v>#N/A</v>
      </c>
      <c r="BC382" s="16" t="e">
        <f>INDEX(Klima!$B$1:$E$520,MATCH(Vandbalance!$F382,Klima!$B$1:$B$520,0),MATCH($BC$11,Klima!$B$1:$E$1,0))</f>
        <v>#N/A</v>
      </c>
      <c r="BD382" s="16"/>
      <c r="BE382" s="16" t="e">
        <f t="shared" ref="BE382:BE409" si="459">BC382*(2.718281^(-0.6*H382))</f>
        <v>#N/A</v>
      </c>
      <c r="BF382" s="16" t="e">
        <f t="shared" ref="BF382:BF409" si="460">(1-(2.718281^(-0.6*H382)))*BC382</f>
        <v>#VALUE!</v>
      </c>
      <c r="BG382" s="16" t="e">
        <f t="shared" ref="BG382:BG409" si="461">(1-(2.718281^(-0.6*I382)))*BC382</f>
        <v>#VALUE!</v>
      </c>
      <c r="BH382" s="16" t="e">
        <f t="shared" ref="BH382:BH409" si="462">(BF382-BG382)</f>
        <v>#VALUE!</v>
      </c>
      <c r="BI382" s="2"/>
      <c r="BJ382" s="16" t="e">
        <f t="shared" ref="BJ382:BJ409" si="463">IF(Y382&gt;=BE382,BE382,BP382)</f>
        <v>#N/A</v>
      </c>
      <c r="BK382" s="5" t="e">
        <f t="shared" ref="BK382:BK409" si="464">Y382+$B$23*BE382*(AO382+AU382-Y382)/(AI382+AT382)</f>
        <v>#N/A</v>
      </c>
      <c r="BL382" s="5" t="e">
        <f t="shared" ref="BL382:BL409" si="465">Y382+MIN(BM382,BN382)</f>
        <v>#N/A</v>
      </c>
      <c r="BM382" s="5" t="e">
        <f t="shared" ref="BM382:BM409" si="466">(AO382+AU382-Y382)</f>
        <v>#N/A</v>
      </c>
      <c r="BN382" s="5" t="e">
        <f t="shared" ref="BN382:BN409" si="467">$B$23*BE382*(AO382+AU382-Y382)/(AI382+AT382)</f>
        <v>#N/A</v>
      </c>
      <c r="BO382" s="5" t="e">
        <f t="shared" ref="BO382:BO409" si="468">AO382+AU382</f>
        <v>#N/A</v>
      </c>
      <c r="BP382" s="5" t="e">
        <f t="shared" ref="BP382:BP409" si="469">IF(BE382&gt;BO382,BL382,BK382)</f>
        <v>#N/A</v>
      </c>
      <c r="BQ382" s="5"/>
      <c r="BR382" s="16" t="e">
        <f t="shared" ref="BR382:BR409" si="470">IF(H382&gt;0,BS382,0)</f>
        <v>#VALUE!</v>
      </c>
      <c r="BS382" s="5">
        <f t="shared" ref="BS382:BS409" si="471">IFERROR(MIN((AE382*I382)/H382,BG382),0)</f>
        <v>0</v>
      </c>
      <c r="BT382" s="5"/>
      <c r="BU382" s="13" t="e">
        <f t="shared" ref="BU382:BU409" si="472">IF(H382&gt;0,BV382,0)</f>
        <v>#VALUE!</v>
      </c>
      <c r="BV382" s="5">
        <f t="shared" ref="BV382:BV409" si="473">IFERROR(MIN((AE382*J382)/H382,BH382),0)</f>
        <v>0</v>
      </c>
      <c r="BW382" s="5"/>
      <c r="BX382" s="13" t="e">
        <f t="shared" ref="BX382:BX409" si="474">BR382+BU382</f>
        <v>#VALUE!</v>
      </c>
      <c r="BY382" s="5"/>
      <c r="BZ382" s="16" t="e">
        <f t="shared" ref="BZ382:BZ409" si="475">BG382-BR382</f>
        <v>#VALUE!</v>
      </c>
      <c r="CA382" s="16"/>
      <c r="CB382" s="29">
        <f t="shared" ref="CB382:CB409" si="476">IFERROR(BZ382*(1-(((P382-T382)/P382)^($B$24/BZ382))),0)</f>
        <v>0</v>
      </c>
      <c r="CC382" s="28" t="e">
        <f t="shared" ref="CC382:CC409" si="477">MIN(T382,P382)</f>
        <v>#N/A</v>
      </c>
      <c r="CD382" s="28"/>
      <c r="CE382" s="16">
        <f t="shared" ref="CE382:CE409" si="478">IFERROR((BZ382*(1-(((AI382-CF382)/AI382)^($B$24/BZ382))))+0.0001,0)</f>
        <v>0</v>
      </c>
      <c r="CF382" s="31" t="e">
        <f t="shared" ref="CF382:CF409" si="479">MIN(AP382,AI382)</f>
        <v>#N/A</v>
      </c>
      <c r="CG382" s="20"/>
      <c r="CH382" s="16" t="e">
        <f t="shared" ref="CH382:CH409" si="480">IF(AP382&lt;CI382,AP382,CI382)</f>
        <v>#N/A</v>
      </c>
      <c r="CI382" s="2">
        <f t="shared" ref="CI382:CI409" si="481">MAX(CB382,CE382)</f>
        <v>0</v>
      </c>
      <c r="CJ382" s="5"/>
      <c r="CK382" s="13" t="e">
        <f t="shared" ref="CK382:CK409" si="482">BJ382+BX382+CH382</f>
        <v>#N/A</v>
      </c>
      <c r="CL382" s="13"/>
      <c r="CM382" s="13" t="e">
        <f t="shared" ref="CM382:CM409" si="483">IF(CN382=0,0,CO382)</f>
        <v>#N/A</v>
      </c>
      <c r="CN382" s="5" t="e">
        <f t="shared" ref="CN382:CN409" si="484">IF((AQ382-AI382)&gt;0,(AQ382-AI382),0)</f>
        <v>#N/A</v>
      </c>
      <c r="CO382" s="5" t="e">
        <f t="shared" ref="CO382:CO409" si="485">($B$25+(1-$B$25)*(($B$29-K382)/$B$29))*CN382</f>
        <v>#N/A</v>
      </c>
      <c r="CP382" s="5"/>
      <c r="CQ382" s="13" t="e">
        <f t="shared" ref="CQ382:CQ409" si="486">IF(CR382=0, 0,CS382)</f>
        <v>#N/A</v>
      </c>
      <c r="CR382" s="5" t="e">
        <f t="shared" ref="CR382:CR409" si="487">IF((AV382+CM382-AT382)&gt;0,(AV382+CM382-AT382),0)</f>
        <v>#N/A</v>
      </c>
      <c r="CS382" s="5" t="e">
        <f t="shared" ref="CS382:CS409" si="488">($B$26+(1-$B$26)*(K382/$B$29))*CR382</f>
        <v>#N/A</v>
      </c>
      <c r="CT382" s="5"/>
      <c r="CU382" t="e">
        <f>INDEX(Tilladeligt_underskud,MATCH('Afgrødemodel 1'!$AU$2,Konstanter!$A$75:$A$90,0),MATCH('Afgrødemodel 1'!M378,Konstanter!$B$73:$F$73,0))</f>
        <v>#N/A</v>
      </c>
      <c r="CV382" t="e">
        <f>INDEX(Utilladeligt_underskud,MATCH('Afgrødemodel 1'!$AU$2,Konstanter!$I$75:$I$90,0),MATCH('Afgrødemodel 1'!M378,Konstanter!$J$73:$N$73,0))</f>
        <v>#N/A</v>
      </c>
      <c r="CW382" t="e">
        <f t="shared" ref="CW382:CW409" si="489">(CU382/100)*AI382</f>
        <v>#N/A</v>
      </c>
      <c r="CX382" t="e">
        <f t="shared" ref="CX382:CX409" si="490">(CV382/100)*AI382</f>
        <v>#N/A</v>
      </c>
      <c r="CY382" s="8" t="e">
        <f t="shared" ref="CY382:CY409" si="491">(AI382-AR382)</f>
        <v>#N/A</v>
      </c>
      <c r="CZ382" s="8" t="e">
        <f t="shared" ref="CZ382:CZ409" si="492">(AI382+AT382)-(MIN(AR382,AI382)+MIN(AW382,AT382))</f>
        <v>#VALUE!</v>
      </c>
      <c r="DA382" s="8" t="e">
        <f t="shared" ref="DA382:DA409" si="493">(AI382+AT382)-(AR382+AW382)</f>
        <v>#VALUE!</v>
      </c>
    </row>
    <row r="383" spans="4:105" x14ac:dyDescent="0.2">
      <c r="D383" s="18">
        <f t="shared" si="427"/>
        <v>43560</v>
      </c>
      <c r="E383" s="18" t="str">
        <f>IF(G383=1,'Ark4'!$C$4,IF(G383=2,'Ark4'!$C$5,IF(G383=3,'Ark4'!$C$6,IF(G383=4,'Ark4'!$C$7,""))))</f>
        <v/>
      </c>
      <c r="F383" s="8">
        <f t="shared" si="428"/>
        <v>43560</v>
      </c>
      <c r="G383" s="2" t="str">
        <f>IF(AND($D383&gt;='Ark4'!$D$4,Vandbalance!$D383&lt;='Ark4'!$E$4),1,IF(AND(Vandbalance!$D383&gt;='Ark4'!$D$5,Vandbalance!$D383&lt;='Ark4'!$E$5),2,IF(AND(Vandbalance!$D383&gt;='Ark4'!$D$6,Vandbalance!$D383&lt;='Ark4'!$E$6),3,IF(AND(Vandbalance!$D383&gt;='Ark4'!$D$7,Vandbalance!$D383&lt;='Ark4'!$E$7),4,""))))</f>
        <v/>
      </c>
      <c r="H383" s="2" t="e">
        <f t="shared" si="423"/>
        <v>#VALUE!</v>
      </c>
      <c r="I383" s="2" t="str">
        <f>IF(G383=1,VLOOKUP($D383,'Afgrødemodel 1'!$AA$10:$AB$405,2,FALSE),IF(G383=2,VLOOKUP($D383,'Afgrødemodel 2'!$AA$10:$AB$405,2,FALSE),IF(G383=3,VLOOKUP($D383,'Afgrødemodel 3'!$AA$10:$AB$405,2,FALSE),IF(G383=4,VLOOKUP($D383,'Afgrødemodel 4'!$AA$10:$AB$405,2,FALSE),""))))</f>
        <v/>
      </c>
      <c r="J383" s="2">
        <f>IF(G383=1,VLOOKUP($D383,'Afgrødemodel 1'!$AH$10:$AJ$405,3,FALSE),IF(G383=2,VLOOKUP($D383,'Afgrødemodel 2'!$AH$10:$AJ$405,3,FALSE),IF(G383=3,VLOOKUP($D383,'Afgrødemodel 3'!$AH$10:$AJ$405,3,FALSE),IF(G383=4,VLOOKUP($D383,'Afgrødemodel 4'!$AH$10:$AJ$405,3,FALSE),0))))</f>
        <v>0</v>
      </c>
      <c r="K383" s="2">
        <f>IF(G383=1,VLOOKUP($D383,'Afgrødemodel 1'!$AQ$10:$AR$405,2,FALSE),IF(G383=2,VLOOKUP($D383,'Afgrødemodel 2'!$AQ$10:$AR$405,2,FALSE),IF(G383=3,VLOOKUP($D383,'Afgrødemodel 3'!$AQ$10:$AR$405,2,FALSE),IF(G383=4,VLOOKUP($D383,'Afgrødemodel 4'!$AQ$10:$AR$405,2,FALSE),0))))</f>
        <v>0</v>
      </c>
      <c r="L383">
        <f>IF('Afgrødemodel 1'!$BB$4=0,300,'Afgrødemodel 1'!$BB$4)</f>
        <v>300</v>
      </c>
      <c r="M383" t="str">
        <f>IF(G383=1,MIN('Afgrødemodel 1'!$AW$44,'Afgrødemodel 1'!$AW$48),IF(G383=2,MIN('Afgrødemodel 2'!$AW$44,'Afgrødemodel 2'!$AW$48),IF(G383=3,MIN('Afgrødemodel 3'!$AW$44,'Afgrødemodel 3'!$AW$48),IF(G383=4,MIN('Afgrødemodel 4'!$AW$44,'Afgrødemodel 4'!$AW$48),""))))</f>
        <v/>
      </c>
      <c r="N383" s="13" t="e">
        <f t="shared" si="429"/>
        <v>#N/A</v>
      </c>
      <c r="O383" s="5" t="e">
        <f t="shared" si="430"/>
        <v>#N/A</v>
      </c>
      <c r="P383" s="13" t="e">
        <f t="shared" si="431"/>
        <v>#N/A</v>
      </c>
      <c r="Q383" s="13" t="e">
        <f t="shared" si="432"/>
        <v>#N/A</v>
      </c>
      <c r="R383" s="20"/>
      <c r="S383" s="13" t="e">
        <f t="shared" si="433"/>
        <v>#N/A</v>
      </c>
      <c r="T383" s="13" t="e">
        <f t="shared" si="434"/>
        <v>#N/A</v>
      </c>
      <c r="U383" s="13" t="e">
        <f t="shared" si="435"/>
        <v>#N/A</v>
      </c>
      <c r="V383" s="5" t="e">
        <f t="shared" si="436"/>
        <v>#N/A</v>
      </c>
      <c r="W383" s="5"/>
      <c r="X383" s="10">
        <f t="shared" si="426"/>
        <v>10</v>
      </c>
      <c r="Y383" s="12" t="e">
        <f t="shared" si="437"/>
        <v>#N/A</v>
      </c>
      <c r="Z383" s="8" t="e">
        <f t="shared" si="438"/>
        <v>#N/A</v>
      </c>
      <c r="AA383" s="13" t="e">
        <f t="shared" si="439"/>
        <v>#N/A</v>
      </c>
      <c r="AB383" s="5" t="e">
        <f t="shared" si="440"/>
        <v>#N/A</v>
      </c>
      <c r="AC383" s="5"/>
      <c r="AD383" s="16" t="e">
        <f t="shared" si="441"/>
        <v>#VALUE!</v>
      </c>
      <c r="AE383" s="10" t="e">
        <f t="shared" si="442"/>
        <v>#VALUE!</v>
      </c>
      <c r="AF383" t="e">
        <f t="shared" si="443"/>
        <v>#VALUE!</v>
      </c>
      <c r="AG383" s="13" t="e">
        <f t="shared" si="444"/>
        <v>#VALUE!</v>
      </c>
      <c r="AH383" s="13"/>
      <c r="AI383" s="14">
        <f t="shared" si="445"/>
        <v>10</v>
      </c>
      <c r="AJ383" s="4">
        <f t="shared" si="446"/>
        <v>10</v>
      </c>
      <c r="AK383" s="4">
        <f t="shared" si="447"/>
        <v>10</v>
      </c>
      <c r="AL383" s="15" t="e">
        <f t="shared" si="448"/>
        <v>#N/A</v>
      </c>
      <c r="AM383" s="7" t="e">
        <f t="shared" si="449"/>
        <v>#N/A</v>
      </c>
      <c r="AN383" s="7" t="e">
        <f t="shared" si="450"/>
        <v>#VALUE!</v>
      </c>
      <c r="AO383" s="15" t="e">
        <f t="shared" si="451"/>
        <v>#N/A</v>
      </c>
      <c r="AP383" s="17" t="e">
        <f t="shared" si="452"/>
        <v>#N/A</v>
      </c>
      <c r="AQ383" s="15" t="e">
        <f t="shared" si="453"/>
        <v>#N/A</v>
      </c>
      <c r="AR383" s="15" t="e">
        <f t="shared" si="454"/>
        <v>#N/A</v>
      </c>
      <c r="AS383" s="15"/>
      <c r="AT383" s="12" t="e">
        <f t="shared" si="424"/>
        <v>#VALUE!</v>
      </c>
      <c r="AU383" s="12" t="e">
        <f t="shared" si="455"/>
        <v>#N/A</v>
      </c>
      <c r="AV383" s="12" t="e">
        <f t="shared" si="456"/>
        <v>#N/A</v>
      </c>
      <c r="AW383" s="12" t="e">
        <f t="shared" si="457"/>
        <v>#N/A</v>
      </c>
      <c r="AX383" s="8"/>
      <c r="AY383" s="13" t="e">
        <f>INDEX(Klima!$B$1:$E$520,MATCH(Vandbalance!$F383,Klima!$B$1:$B$520,0),MATCH(Vandbalance!$AY$11,Klima!$B$1:$E$1,0))</f>
        <v>#N/A</v>
      </c>
      <c r="AZ383" s="13" t="e">
        <f t="shared" si="425"/>
        <v>#N/A</v>
      </c>
      <c r="BA383" s="13" t="e">
        <f t="shared" si="458"/>
        <v>#N/A</v>
      </c>
      <c r="BC383" s="16" t="e">
        <f>INDEX(Klima!$B$1:$E$520,MATCH(Vandbalance!$F383,Klima!$B$1:$B$520,0),MATCH($BC$11,Klima!$B$1:$E$1,0))</f>
        <v>#N/A</v>
      </c>
      <c r="BD383" s="16"/>
      <c r="BE383" s="16" t="e">
        <f t="shared" si="459"/>
        <v>#N/A</v>
      </c>
      <c r="BF383" s="16" t="e">
        <f t="shared" si="460"/>
        <v>#VALUE!</v>
      </c>
      <c r="BG383" s="16" t="e">
        <f t="shared" si="461"/>
        <v>#VALUE!</v>
      </c>
      <c r="BH383" s="16" t="e">
        <f t="shared" si="462"/>
        <v>#VALUE!</v>
      </c>
      <c r="BI383" s="2"/>
      <c r="BJ383" s="16" t="e">
        <f t="shared" si="463"/>
        <v>#N/A</v>
      </c>
      <c r="BK383" s="5" t="e">
        <f t="shared" si="464"/>
        <v>#N/A</v>
      </c>
      <c r="BL383" s="5" t="e">
        <f t="shared" si="465"/>
        <v>#N/A</v>
      </c>
      <c r="BM383" s="5" t="e">
        <f t="shared" si="466"/>
        <v>#N/A</v>
      </c>
      <c r="BN383" s="5" t="e">
        <f t="shared" si="467"/>
        <v>#N/A</v>
      </c>
      <c r="BO383" s="5" t="e">
        <f t="shared" si="468"/>
        <v>#N/A</v>
      </c>
      <c r="BP383" s="5" t="e">
        <f t="shared" si="469"/>
        <v>#N/A</v>
      </c>
      <c r="BQ383" s="5"/>
      <c r="BR383" s="16" t="e">
        <f t="shared" si="470"/>
        <v>#VALUE!</v>
      </c>
      <c r="BS383" s="5">
        <f t="shared" si="471"/>
        <v>0</v>
      </c>
      <c r="BT383" s="5"/>
      <c r="BU383" s="13" t="e">
        <f t="shared" si="472"/>
        <v>#VALUE!</v>
      </c>
      <c r="BV383" s="5">
        <f t="shared" si="473"/>
        <v>0</v>
      </c>
      <c r="BW383" s="5"/>
      <c r="BX383" s="13" t="e">
        <f t="shared" si="474"/>
        <v>#VALUE!</v>
      </c>
      <c r="BY383" s="5"/>
      <c r="BZ383" s="16" t="e">
        <f t="shared" si="475"/>
        <v>#VALUE!</v>
      </c>
      <c r="CA383" s="16"/>
      <c r="CB383" s="29">
        <f t="shared" si="476"/>
        <v>0</v>
      </c>
      <c r="CC383" s="28" t="e">
        <f t="shared" si="477"/>
        <v>#N/A</v>
      </c>
      <c r="CD383" s="28"/>
      <c r="CE383" s="16">
        <f t="shared" si="478"/>
        <v>0</v>
      </c>
      <c r="CF383" s="31" t="e">
        <f t="shared" si="479"/>
        <v>#N/A</v>
      </c>
      <c r="CG383" s="20"/>
      <c r="CH383" s="16" t="e">
        <f t="shared" si="480"/>
        <v>#N/A</v>
      </c>
      <c r="CI383" s="2">
        <f t="shared" si="481"/>
        <v>0</v>
      </c>
      <c r="CJ383" s="5"/>
      <c r="CK383" s="13" t="e">
        <f t="shared" si="482"/>
        <v>#N/A</v>
      </c>
      <c r="CL383" s="13"/>
      <c r="CM383" s="13" t="e">
        <f t="shared" si="483"/>
        <v>#N/A</v>
      </c>
      <c r="CN383" s="5" t="e">
        <f t="shared" si="484"/>
        <v>#N/A</v>
      </c>
      <c r="CO383" s="5" t="e">
        <f t="shared" si="485"/>
        <v>#N/A</v>
      </c>
      <c r="CP383" s="5"/>
      <c r="CQ383" s="13" t="e">
        <f t="shared" si="486"/>
        <v>#N/A</v>
      </c>
      <c r="CR383" s="5" t="e">
        <f t="shared" si="487"/>
        <v>#N/A</v>
      </c>
      <c r="CS383" s="5" t="e">
        <f t="shared" si="488"/>
        <v>#N/A</v>
      </c>
      <c r="CT383" s="5"/>
      <c r="CU383" t="e">
        <f>INDEX(Tilladeligt_underskud,MATCH('Afgrødemodel 1'!$AU$2,Konstanter!$A$75:$A$90,0),MATCH('Afgrødemodel 1'!M379,Konstanter!$B$73:$F$73,0))</f>
        <v>#N/A</v>
      </c>
      <c r="CV383" t="e">
        <f>INDEX(Utilladeligt_underskud,MATCH('Afgrødemodel 1'!$AU$2,Konstanter!$I$75:$I$90,0),MATCH('Afgrødemodel 1'!M379,Konstanter!$J$73:$N$73,0))</f>
        <v>#N/A</v>
      </c>
      <c r="CW383" t="e">
        <f t="shared" si="489"/>
        <v>#N/A</v>
      </c>
      <c r="CX383" t="e">
        <f t="shared" si="490"/>
        <v>#N/A</v>
      </c>
      <c r="CY383" s="8" t="e">
        <f t="shared" si="491"/>
        <v>#N/A</v>
      </c>
      <c r="CZ383" s="8" t="e">
        <f t="shared" si="492"/>
        <v>#VALUE!</v>
      </c>
      <c r="DA383" s="8" t="e">
        <f t="shared" si="493"/>
        <v>#VALUE!</v>
      </c>
    </row>
    <row r="384" spans="4:105" x14ac:dyDescent="0.2">
      <c r="D384" s="18">
        <f t="shared" si="427"/>
        <v>43561</v>
      </c>
      <c r="E384" s="18" t="str">
        <f>IF(G384=1,'Ark4'!$C$4,IF(G384=2,'Ark4'!$C$5,IF(G384=3,'Ark4'!$C$6,IF(G384=4,'Ark4'!$C$7,""))))</f>
        <v/>
      </c>
      <c r="F384" s="8">
        <f t="shared" si="428"/>
        <v>43561</v>
      </c>
      <c r="G384" s="2" t="str">
        <f>IF(AND($D384&gt;='Ark4'!$D$4,Vandbalance!$D384&lt;='Ark4'!$E$4),1,IF(AND(Vandbalance!$D384&gt;='Ark4'!$D$5,Vandbalance!$D384&lt;='Ark4'!$E$5),2,IF(AND(Vandbalance!$D384&gt;='Ark4'!$D$6,Vandbalance!$D384&lt;='Ark4'!$E$6),3,IF(AND(Vandbalance!$D384&gt;='Ark4'!$D$7,Vandbalance!$D384&lt;='Ark4'!$E$7),4,""))))</f>
        <v/>
      </c>
      <c r="H384" s="2" t="e">
        <f t="shared" si="423"/>
        <v>#VALUE!</v>
      </c>
      <c r="I384" s="2" t="str">
        <f>IF(G384=1,VLOOKUP($D384,'Afgrødemodel 1'!$AA$10:$AB$405,2,FALSE),IF(G384=2,VLOOKUP($D384,'Afgrødemodel 2'!$AA$10:$AB$405,2,FALSE),IF(G384=3,VLOOKUP($D384,'Afgrødemodel 3'!$AA$10:$AB$405,2,FALSE),IF(G384=4,VLOOKUP($D384,'Afgrødemodel 4'!$AA$10:$AB$405,2,FALSE),""))))</f>
        <v/>
      </c>
      <c r="J384" s="2">
        <f>IF(G384=1,VLOOKUP($D384,'Afgrødemodel 1'!$AH$10:$AJ$405,3,FALSE),IF(G384=2,VLOOKUP($D384,'Afgrødemodel 2'!$AH$10:$AJ$405,3,FALSE),IF(G384=3,VLOOKUP($D384,'Afgrødemodel 3'!$AH$10:$AJ$405,3,FALSE),IF(G384=4,VLOOKUP($D384,'Afgrødemodel 4'!$AH$10:$AJ$405,3,FALSE),0))))</f>
        <v>0</v>
      </c>
      <c r="K384" s="2">
        <f>IF(G384=1,VLOOKUP($D384,'Afgrødemodel 1'!$AQ$10:$AR$405,2,FALSE),IF(G384=2,VLOOKUP($D384,'Afgrødemodel 2'!$AQ$10:$AR$405,2,FALSE),IF(G384=3,VLOOKUP($D384,'Afgrødemodel 3'!$AQ$10:$AR$405,2,FALSE),IF(G384=4,VLOOKUP($D384,'Afgrødemodel 4'!$AQ$10:$AR$405,2,FALSE),0))))</f>
        <v>0</v>
      </c>
      <c r="L384">
        <f>IF('Afgrødemodel 1'!$BB$4=0,300,'Afgrødemodel 1'!$BB$4)</f>
        <v>300</v>
      </c>
      <c r="M384" t="str">
        <f>IF(G384=1,MIN('Afgrødemodel 1'!$AW$44,'Afgrødemodel 1'!$AW$48),IF(G384=2,MIN('Afgrødemodel 2'!$AW$44,'Afgrødemodel 2'!$AW$48),IF(G384=3,MIN('Afgrødemodel 3'!$AW$44,'Afgrødemodel 3'!$AW$48),IF(G384=4,MIN('Afgrødemodel 4'!$AW$44,'Afgrødemodel 4'!$AW$48),""))))</f>
        <v/>
      </c>
      <c r="N384" s="13" t="e">
        <f t="shared" si="429"/>
        <v>#N/A</v>
      </c>
      <c r="O384" s="5" t="e">
        <f t="shared" si="430"/>
        <v>#N/A</v>
      </c>
      <c r="P384" s="13" t="e">
        <f t="shared" si="431"/>
        <v>#N/A</v>
      </c>
      <c r="Q384" s="13" t="e">
        <f t="shared" si="432"/>
        <v>#N/A</v>
      </c>
      <c r="R384" s="20"/>
      <c r="S384" s="13" t="e">
        <f t="shared" si="433"/>
        <v>#N/A</v>
      </c>
      <c r="T384" s="13" t="e">
        <f t="shared" si="434"/>
        <v>#N/A</v>
      </c>
      <c r="U384" s="13" t="e">
        <f t="shared" si="435"/>
        <v>#N/A</v>
      </c>
      <c r="V384" s="5" t="e">
        <f t="shared" si="436"/>
        <v>#N/A</v>
      </c>
      <c r="W384" s="5"/>
      <c r="X384" s="10">
        <f t="shared" si="426"/>
        <v>10</v>
      </c>
      <c r="Y384" s="12" t="e">
        <f t="shared" si="437"/>
        <v>#N/A</v>
      </c>
      <c r="Z384" s="8" t="e">
        <f t="shared" si="438"/>
        <v>#N/A</v>
      </c>
      <c r="AA384" s="13" t="e">
        <f t="shared" si="439"/>
        <v>#N/A</v>
      </c>
      <c r="AB384" s="5" t="e">
        <f t="shared" si="440"/>
        <v>#N/A</v>
      </c>
      <c r="AC384" s="5"/>
      <c r="AD384" s="16" t="e">
        <f t="shared" si="441"/>
        <v>#VALUE!</v>
      </c>
      <c r="AE384" s="10" t="e">
        <f t="shared" si="442"/>
        <v>#VALUE!</v>
      </c>
      <c r="AF384" t="e">
        <f t="shared" si="443"/>
        <v>#VALUE!</v>
      </c>
      <c r="AG384" s="13" t="e">
        <f t="shared" si="444"/>
        <v>#VALUE!</v>
      </c>
      <c r="AH384" s="13"/>
      <c r="AI384" s="14">
        <f t="shared" si="445"/>
        <v>10</v>
      </c>
      <c r="AJ384" s="4">
        <f t="shared" si="446"/>
        <v>10</v>
      </c>
      <c r="AK384" s="4">
        <f t="shared" si="447"/>
        <v>10</v>
      </c>
      <c r="AL384" s="15" t="e">
        <f t="shared" si="448"/>
        <v>#N/A</v>
      </c>
      <c r="AM384" s="7" t="e">
        <f t="shared" si="449"/>
        <v>#N/A</v>
      </c>
      <c r="AN384" s="7" t="e">
        <f t="shared" si="450"/>
        <v>#VALUE!</v>
      </c>
      <c r="AO384" s="15" t="e">
        <f t="shared" si="451"/>
        <v>#N/A</v>
      </c>
      <c r="AP384" s="17" t="e">
        <f t="shared" si="452"/>
        <v>#N/A</v>
      </c>
      <c r="AQ384" s="15" t="e">
        <f t="shared" si="453"/>
        <v>#N/A</v>
      </c>
      <c r="AR384" s="15" t="e">
        <f t="shared" si="454"/>
        <v>#N/A</v>
      </c>
      <c r="AS384" s="15"/>
      <c r="AT384" s="12" t="e">
        <f t="shared" si="424"/>
        <v>#VALUE!</v>
      </c>
      <c r="AU384" s="12" t="e">
        <f t="shared" si="455"/>
        <v>#N/A</v>
      </c>
      <c r="AV384" s="12" t="e">
        <f t="shared" si="456"/>
        <v>#N/A</v>
      </c>
      <c r="AW384" s="12" t="e">
        <f t="shared" si="457"/>
        <v>#N/A</v>
      </c>
      <c r="AX384" s="8"/>
      <c r="AY384" s="13" t="e">
        <f>INDEX(Klima!$B$1:$E$520,MATCH(Vandbalance!$F384,Klima!$B$1:$B$520,0),MATCH(Vandbalance!$AY$11,Klima!$B$1:$E$1,0))</f>
        <v>#N/A</v>
      </c>
      <c r="AZ384" s="13" t="e">
        <f t="shared" si="425"/>
        <v>#N/A</v>
      </c>
      <c r="BA384" s="13" t="e">
        <f t="shared" si="458"/>
        <v>#N/A</v>
      </c>
      <c r="BC384" s="16" t="e">
        <f>INDEX(Klima!$B$1:$E$520,MATCH(Vandbalance!$F384,Klima!$B$1:$B$520,0),MATCH($BC$11,Klima!$B$1:$E$1,0))</f>
        <v>#N/A</v>
      </c>
      <c r="BD384" s="16"/>
      <c r="BE384" s="16" t="e">
        <f t="shared" si="459"/>
        <v>#N/A</v>
      </c>
      <c r="BF384" s="16" t="e">
        <f t="shared" si="460"/>
        <v>#VALUE!</v>
      </c>
      <c r="BG384" s="16" t="e">
        <f t="shared" si="461"/>
        <v>#VALUE!</v>
      </c>
      <c r="BH384" s="16" t="e">
        <f t="shared" si="462"/>
        <v>#VALUE!</v>
      </c>
      <c r="BI384" s="2"/>
      <c r="BJ384" s="16" t="e">
        <f t="shared" si="463"/>
        <v>#N/A</v>
      </c>
      <c r="BK384" s="5" t="e">
        <f t="shared" si="464"/>
        <v>#N/A</v>
      </c>
      <c r="BL384" s="5" t="e">
        <f t="shared" si="465"/>
        <v>#N/A</v>
      </c>
      <c r="BM384" s="5" t="e">
        <f t="shared" si="466"/>
        <v>#N/A</v>
      </c>
      <c r="BN384" s="5" t="e">
        <f t="shared" si="467"/>
        <v>#N/A</v>
      </c>
      <c r="BO384" s="5" t="e">
        <f t="shared" si="468"/>
        <v>#N/A</v>
      </c>
      <c r="BP384" s="5" t="e">
        <f t="shared" si="469"/>
        <v>#N/A</v>
      </c>
      <c r="BQ384" s="5"/>
      <c r="BR384" s="16" t="e">
        <f t="shared" si="470"/>
        <v>#VALUE!</v>
      </c>
      <c r="BS384" s="5">
        <f t="shared" si="471"/>
        <v>0</v>
      </c>
      <c r="BT384" s="5"/>
      <c r="BU384" s="13" t="e">
        <f t="shared" si="472"/>
        <v>#VALUE!</v>
      </c>
      <c r="BV384" s="5">
        <f t="shared" si="473"/>
        <v>0</v>
      </c>
      <c r="BW384" s="5"/>
      <c r="BX384" s="13" t="e">
        <f t="shared" si="474"/>
        <v>#VALUE!</v>
      </c>
      <c r="BY384" s="5"/>
      <c r="BZ384" s="16" t="e">
        <f t="shared" si="475"/>
        <v>#VALUE!</v>
      </c>
      <c r="CA384" s="16"/>
      <c r="CB384" s="29">
        <f t="shared" si="476"/>
        <v>0</v>
      </c>
      <c r="CC384" s="28" t="e">
        <f t="shared" si="477"/>
        <v>#N/A</v>
      </c>
      <c r="CD384" s="28"/>
      <c r="CE384" s="16">
        <f t="shared" si="478"/>
        <v>0</v>
      </c>
      <c r="CF384" s="31" t="e">
        <f t="shared" si="479"/>
        <v>#N/A</v>
      </c>
      <c r="CG384" s="20"/>
      <c r="CH384" s="16" t="e">
        <f t="shared" si="480"/>
        <v>#N/A</v>
      </c>
      <c r="CI384" s="2">
        <f t="shared" si="481"/>
        <v>0</v>
      </c>
      <c r="CJ384" s="5"/>
      <c r="CK384" s="13" t="e">
        <f t="shared" si="482"/>
        <v>#N/A</v>
      </c>
      <c r="CL384" s="13"/>
      <c r="CM384" s="13" t="e">
        <f t="shared" si="483"/>
        <v>#N/A</v>
      </c>
      <c r="CN384" s="5" t="e">
        <f t="shared" si="484"/>
        <v>#N/A</v>
      </c>
      <c r="CO384" s="5" t="e">
        <f t="shared" si="485"/>
        <v>#N/A</v>
      </c>
      <c r="CP384" s="5"/>
      <c r="CQ384" s="13" t="e">
        <f t="shared" si="486"/>
        <v>#N/A</v>
      </c>
      <c r="CR384" s="5" t="e">
        <f t="shared" si="487"/>
        <v>#N/A</v>
      </c>
      <c r="CS384" s="5" t="e">
        <f t="shared" si="488"/>
        <v>#N/A</v>
      </c>
      <c r="CT384" s="5"/>
      <c r="CU384" t="e">
        <f>INDEX(Tilladeligt_underskud,MATCH('Afgrødemodel 1'!$AU$2,Konstanter!$A$75:$A$90,0),MATCH('Afgrødemodel 1'!M380,Konstanter!$B$73:$F$73,0))</f>
        <v>#N/A</v>
      </c>
      <c r="CV384" t="e">
        <f>INDEX(Utilladeligt_underskud,MATCH('Afgrødemodel 1'!$AU$2,Konstanter!$I$75:$I$90,0),MATCH('Afgrødemodel 1'!M380,Konstanter!$J$73:$N$73,0))</f>
        <v>#N/A</v>
      </c>
      <c r="CW384" t="e">
        <f t="shared" si="489"/>
        <v>#N/A</v>
      </c>
      <c r="CX384" t="e">
        <f t="shared" si="490"/>
        <v>#N/A</v>
      </c>
      <c r="CY384" s="8" t="e">
        <f t="shared" si="491"/>
        <v>#N/A</v>
      </c>
      <c r="CZ384" s="8" t="e">
        <f t="shared" si="492"/>
        <v>#VALUE!</v>
      </c>
      <c r="DA384" s="8" t="e">
        <f t="shared" si="493"/>
        <v>#VALUE!</v>
      </c>
    </row>
    <row r="385" spans="4:105" x14ac:dyDescent="0.2">
      <c r="D385" s="18">
        <f t="shared" si="427"/>
        <v>43562</v>
      </c>
      <c r="E385" s="18" t="str">
        <f>IF(G385=1,'Ark4'!$C$4,IF(G385=2,'Ark4'!$C$5,IF(G385=3,'Ark4'!$C$6,IF(G385=4,'Ark4'!$C$7,""))))</f>
        <v/>
      </c>
      <c r="F385" s="8">
        <f t="shared" si="428"/>
        <v>43562</v>
      </c>
      <c r="G385" s="2" t="str">
        <f>IF(AND($D385&gt;='Ark4'!$D$4,Vandbalance!$D385&lt;='Ark4'!$E$4),1,IF(AND(Vandbalance!$D385&gt;='Ark4'!$D$5,Vandbalance!$D385&lt;='Ark4'!$E$5),2,IF(AND(Vandbalance!$D385&gt;='Ark4'!$D$6,Vandbalance!$D385&lt;='Ark4'!$E$6),3,IF(AND(Vandbalance!$D385&gt;='Ark4'!$D$7,Vandbalance!$D385&lt;='Ark4'!$E$7),4,""))))</f>
        <v/>
      </c>
      <c r="H385" s="2" t="e">
        <f t="shared" si="423"/>
        <v>#VALUE!</v>
      </c>
      <c r="I385" s="2" t="str">
        <f>IF(G385=1,VLOOKUP($D385,'Afgrødemodel 1'!$AA$10:$AB$405,2,FALSE),IF(G385=2,VLOOKUP($D385,'Afgrødemodel 2'!$AA$10:$AB$405,2,FALSE),IF(G385=3,VLOOKUP($D385,'Afgrødemodel 3'!$AA$10:$AB$405,2,FALSE),IF(G385=4,VLOOKUP($D385,'Afgrødemodel 4'!$AA$10:$AB$405,2,FALSE),""))))</f>
        <v/>
      </c>
      <c r="J385" s="2">
        <f>IF(G385=1,VLOOKUP($D385,'Afgrødemodel 1'!$AH$10:$AJ$405,3,FALSE),IF(G385=2,VLOOKUP($D385,'Afgrødemodel 2'!$AH$10:$AJ$405,3,FALSE),IF(G385=3,VLOOKUP($D385,'Afgrødemodel 3'!$AH$10:$AJ$405,3,FALSE),IF(G385=4,VLOOKUP($D385,'Afgrødemodel 4'!$AH$10:$AJ$405,3,FALSE),0))))</f>
        <v>0</v>
      </c>
      <c r="K385" s="2">
        <f>IF(G385=1,VLOOKUP($D385,'Afgrødemodel 1'!$AQ$10:$AR$405,2,FALSE),IF(G385=2,VLOOKUP($D385,'Afgrødemodel 2'!$AQ$10:$AR$405,2,FALSE),IF(G385=3,VLOOKUP($D385,'Afgrødemodel 3'!$AQ$10:$AR$405,2,FALSE),IF(G385=4,VLOOKUP($D385,'Afgrødemodel 4'!$AQ$10:$AR$405,2,FALSE),0))))</f>
        <v>0</v>
      </c>
      <c r="L385">
        <f>IF('Afgrødemodel 1'!$BB$4=0,300,'Afgrødemodel 1'!$BB$4)</f>
        <v>300</v>
      </c>
      <c r="M385" t="str">
        <f>IF(G385=1,MIN('Afgrødemodel 1'!$AW$44,'Afgrødemodel 1'!$AW$48),IF(G385=2,MIN('Afgrødemodel 2'!$AW$44,'Afgrødemodel 2'!$AW$48),IF(G385=3,MIN('Afgrødemodel 3'!$AW$44,'Afgrødemodel 3'!$AW$48),IF(G385=4,MIN('Afgrødemodel 4'!$AW$44,'Afgrødemodel 4'!$AW$48),""))))</f>
        <v/>
      </c>
      <c r="N385" s="13" t="e">
        <f t="shared" si="429"/>
        <v>#N/A</v>
      </c>
      <c r="O385" s="5" t="e">
        <f t="shared" si="430"/>
        <v>#N/A</v>
      </c>
      <c r="P385" s="13" t="e">
        <f t="shared" si="431"/>
        <v>#N/A</v>
      </c>
      <c r="Q385" s="13" t="e">
        <f t="shared" si="432"/>
        <v>#N/A</v>
      </c>
      <c r="R385" s="20"/>
      <c r="S385" s="13" t="e">
        <f t="shared" si="433"/>
        <v>#N/A</v>
      </c>
      <c r="T385" s="13" t="e">
        <f t="shared" si="434"/>
        <v>#N/A</v>
      </c>
      <c r="U385" s="13" t="e">
        <f t="shared" si="435"/>
        <v>#N/A</v>
      </c>
      <c r="V385" s="5" t="e">
        <f t="shared" si="436"/>
        <v>#N/A</v>
      </c>
      <c r="W385" s="5"/>
      <c r="X385" s="10">
        <f t="shared" si="426"/>
        <v>10</v>
      </c>
      <c r="Y385" s="12" t="e">
        <f t="shared" si="437"/>
        <v>#N/A</v>
      </c>
      <c r="Z385" s="8" t="e">
        <f t="shared" si="438"/>
        <v>#N/A</v>
      </c>
      <c r="AA385" s="13" t="e">
        <f t="shared" si="439"/>
        <v>#N/A</v>
      </c>
      <c r="AB385" s="5" t="e">
        <f t="shared" si="440"/>
        <v>#N/A</v>
      </c>
      <c r="AC385" s="5"/>
      <c r="AD385" s="16" t="e">
        <f t="shared" si="441"/>
        <v>#VALUE!</v>
      </c>
      <c r="AE385" s="10" t="e">
        <f t="shared" si="442"/>
        <v>#VALUE!</v>
      </c>
      <c r="AF385" t="e">
        <f t="shared" si="443"/>
        <v>#VALUE!</v>
      </c>
      <c r="AG385" s="13" t="e">
        <f t="shared" si="444"/>
        <v>#VALUE!</v>
      </c>
      <c r="AH385" s="13"/>
      <c r="AI385" s="14">
        <f t="shared" si="445"/>
        <v>10</v>
      </c>
      <c r="AJ385" s="4">
        <f t="shared" si="446"/>
        <v>10</v>
      </c>
      <c r="AK385" s="4">
        <f t="shared" si="447"/>
        <v>10</v>
      </c>
      <c r="AL385" s="15" t="e">
        <f t="shared" si="448"/>
        <v>#N/A</v>
      </c>
      <c r="AM385" s="7" t="e">
        <f t="shared" si="449"/>
        <v>#N/A</v>
      </c>
      <c r="AN385" s="7" t="e">
        <f t="shared" si="450"/>
        <v>#VALUE!</v>
      </c>
      <c r="AO385" s="15" t="e">
        <f t="shared" si="451"/>
        <v>#N/A</v>
      </c>
      <c r="AP385" s="17" t="e">
        <f t="shared" si="452"/>
        <v>#N/A</v>
      </c>
      <c r="AQ385" s="15" t="e">
        <f t="shared" si="453"/>
        <v>#N/A</v>
      </c>
      <c r="AR385" s="15" t="e">
        <f t="shared" si="454"/>
        <v>#N/A</v>
      </c>
      <c r="AS385" s="15"/>
      <c r="AT385" s="12" t="e">
        <f t="shared" si="424"/>
        <v>#VALUE!</v>
      </c>
      <c r="AU385" s="12" t="e">
        <f t="shared" si="455"/>
        <v>#N/A</v>
      </c>
      <c r="AV385" s="12" t="e">
        <f t="shared" si="456"/>
        <v>#N/A</v>
      </c>
      <c r="AW385" s="12" t="e">
        <f t="shared" si="457"/>
        <v>#N/A</v>
      </c>
      <c r="AX385" s="8"/>
      <c r="AY385" s="13" t="e">
        <f>INDEX(Klima!$B$1:$E$520,MATCH(Vandbalance!$F385,Klima!$B$1:$B$520,0),MATCH(Vandbalance!$AY$11,Klima!$B$1:$E$1,0))</f>
        <v>#N/A</v>
      </c>
      <c r="AZ385" s="13" t="e">
        <f t="shared" si="425"/>
        <v>#N/A</v>
      </c>
      <c r="BA385" s="13" t="e">
        <f t="shared" si="458"/>
        <v>#N/A</v>
      </c>
      <c r="BC385" s="16" t="e">
        <f>INDEX(Klima!$B$1:$E$520,MATCH(Vandbalance!$F385,Klima!$B$1:$B$520,0),MATCH($BC$11,Klima!$B$1:$E$1,0))</f>
        <v>#N/A</v>
      </c>
      <c r="BD385" s="16"/>
      <c r="BE385" s="16" t="e">
        <f t="shared" si="459"/>
        <v>#N/A</v>
      </c>
      <c r="BF385" s="16" t="e">
        <f t="shared" si="460"/>
        <v>#VALUE!</v>
      </c>
      <c r="BG385" s="16" t="e">
        <f t="shared" si="461"/>
        <v>#VALUE!</v>
      </c>
      <c r="BH385" s="16" t="e">
        <f t="shared" si="462"/>
        <v>#VALUE!</v>
      </c>
      <c r="BI385" s="2"/>
      <c r="BJ385" s="16" t="e">
        <f t="shared" si="463"/>
        <v>#N/A</v>
      </c>
      <c r="BK385" s="5" t="e">
        <f t="shared" si="464"/>
        <v>#N/A</v>
      </c>
      <c r="BL385" s="5" t="e">
        <f t="shared" si="465"/>
        <v>#N/A</v>
      </c>
      <c r="BM385" s="5" t="e">
        <f t="shared" si="466"/>
        <v>#N/A</v>
      </c>
      <c r="BN385" s="5" t="e">
        <f t="shared" si="467"/>
        <v>#N/A</v>
      </c>
      <c r="BO385" s="5" t="e">
        <f t="shared" si="468"/>
        <v>#N/A</v>
      </c>
      <c r="BP385" s="5" t="e">
        <f t="shared" si="469"/>
        <v>#N/A</v>
      </c>
      <c r="BQ385" s="5"/>
      <c r="BR385" s="16" t="e">
        <f t="shared" si="470"/>
        <v>#VALUE!</v>
      </c>
      <c r="BS385" s="5">
        <f t="shared" si="471"/>
        <v>0</v>
      </c>
      <c r="BT385" s="5"/>
      <c r="BU385" s="13" t="e">
        <f t="shared" si="472"/>
        <v>#VALUE!</v>
      </c>
      <c r="BV385" s="5">
        <f t="shared" si="473"/>
        <v>0</v>
      </c>
      <c r="BW385" s="5"/>
      <c r="BX385" s="13" t="e">
        <f t="shared" si="474"/>
        <v>#VALUE!</v>
      </c>
      <c r="BY385" s="5"/>
      <c r="BZ385" s="16" t="e">
        <f t="shared" si="475"/>
        <v>#VALUE!</v>
      </c>
      <c r="CA385" s="16"/>
      <c r="CB385" s="29">
        <f t="shared" si="476"/>
        <v>0</v>
      </c>
      <c r="CC385" s="28" t="e">
        <f t="shared" si="477"/>
        <v>#N/A</v>
      </c>
      <c r="CD385" s="28"/>
      <c r="CE385" s="16">
        <f t="shared" si="478"/>
        <v>0</v>
      </c>
      <c r="CF385" s="31" t="e">
        <f t="shared" si="479"/>
        <v>#N/A</v>
      </c>
      <c r="CG385" s="20"/>
      <c r="CH385" s="16" t="e">
        <f t="shared" si="480"/>
        <v>#N/A</v>
      </c>
      <c r="CI385" s="2">
        <f t="shared" si="481"/>
        <v>0</v>
      </c>
      <c r="CJ385" s="5"/>
      <c r="CK385" s="13" t="e">
        <f t="shared" si="482"/>
        <v>#N/A</v>
      </c>
      <c r="CL385" s="13"/>
      <c r="CM385" s="13" t="e">
        <f t="shared" si="483"/>
        <v>#N/A</v>
      </c>
      <c r="CN385" s="5" t="e">
        <f t="shared" si="484"/>
        <v>#N/A</v>
      </c>
      <c r="CO385" s="5" t="e">
        <f t="shared" si="485"/>
        <v>#N/A</v>
      </c>
      <c r="CP385" s="5"/>
      <c r="CQ385" s="13" t="e">
        <f t="shared" si="486"/>
        <v>#N/A</v>
      </c>
      <c r="CR385" s="5" t="e">
        <f t="shared" si="487"/>
        <v>#N/A</v>
      </c>
      <c r="CS385" s="5" t="e">
        <f t="shared" si="488"/>
        <v>#N/A</v>
      </c>
      <c r="CT385" s="5"/>
      <c r="CU385" t="e">
        <f>INDEX(Tilladeligt_underskud,MATCH('Afgrødemodel 1'!$AU$2,Konstanter!$A$75:$A$90,0),MATCH('Afgrødemodel 1'!M381,Konstanter!$B$73:$F$73,0))</f>
        <v>#N/A</v>
      </c>
      <c r="CV385" t="e">
        <f>INDEX(Utilladeligt_underskud,MATCH('Afgrødemodel 1'!$AU$2,Konstanter!$I$75:$I$90,0),MATCH('Afgrødemodel 1'!M381,Konstanter!$J$73:$N$73,0))</f>
        <v>#N/A</v>
      </c>
      <c r="CW385" t="e">
        <f t="shared" si="489"/>
        <v>#N/A</v>
      </c>
      <c r="CX385" t="e">
        <f t="shared" si="490"/>
        <v>#N/A</v>
      </c>
      <c r="CY385" s="8" t="e">
        <f t="shared" si="491"/>
        <v>#N/A</v>
      </c>
      <c r="CZ385" s="8" t="e">
        <f t="shared" si="492"/>
        <v>#VALUE!</v>
      </c>
      <c r="DA385" s="8" t="e">
        <f t="shared" si="493"/>
        <v>#VALUE!</v>
      </c>
    </row>
    <row r="386" spans="4:105" x14ac:dyDescent="0.2">
      <c r="D386" s="18">
        <f t="shared" si="427"/>
        <v>43563</v>
      </c>
      <c r="E386" s="18" t="str">
        <f>IF(G386=1,'Ark4'!$C$4,IF(G386=2,'Ark4'!$C$5,IF(G386=3,'Ark4'!$C$6,IF(G386=4,'Ark4'!$C$7,""))))</f>
        <v/>
      </c>
      <c r="F386" s="8">
        <f t="shared" si="428"/>
        <v>43563</v>
      </c>
      <c r="G386" s="2" t="str">
        <f>IF(AND($D386&gt;='Ark4'!$D$4,Vandbalance!$D386&lt;='Ark4'!$E$4),1,IF(AND(Vandbalance!$D386&gt;='Ark4'!$D$5,Vandbalance!$D386&lt;='Ark4'!$E$5),2,IF(AND(Vandbalance!$D386&gt;='Ark4'!$D$6,Vandbalance!$D386&lt;='Ark4'!$E$6),3,IF(AND(Vandbalance!$D386&gt;='Ark4'!$D$7,Vandbalance!$D386&lt;='Ark4'!$E$7),4,""))))</f>
        <v/>
      </c>
      <c r="H386" s="2" t="e">
        <f t="shared" si="423"/>
        <v>#VALUE!</v>
      </c>
      <c r="I386" s="2" t="str">
        <f>IF(G386=1,VLOOKUP($D386,'Afgrødemodel 1'!$AA$10:$AB$405,2,FALSE),IF(G386=2,VLOOKUP($D386,'Afgrødemodel 2'!$AA$10:$AB$405,2,FALSE),IF(G386=3,VLOOKUP($D386,'Afgrødemodel 3'!$AA$10:$AB$405,2,FALSE),IF(G386=4,VLOOKUP($D386,'Afgrødemodel 4'!$AA$10:$AB$405,2,FALSE),""))))</f>
        <v/>
      </c>
      <c r="J386" s="2">
        <f>IF(G386=1,VLOOKUP($D386,'Afgrødemodel 1'!$AH$10:$AJ$405,3,FALSE),IF(G386=2,VLOOKUP($D386,'Afgrødemodel 2'!$AH$10:$AJ$405,3,FALSE),IF(G386=3,VLOOKUP($D386,'Afgrødemodel 3'!$AH$10:$AJ$405,3,FALSE),IF(G386=4,VLOOKUP($D386,'Afgrødemodel 4'!$AH$10:$AJ$405,3,FALSE),0))))</f>
        <v>0</v>
      </c>
      <c r="K386" s="2">
        <f>IF(G386=1,VLOOKUP($D386,'Afgrødemodel 1'!$AQ$10:$AR$405,2,FALSE),IF(G386=2,VLOOKUP($D386,'Afgrødemodel 2'!$AQ$10:$AR$405,2,FALSE),IF(G386=3,VLOOKUP($D386,'Afgrødemodel 3'!$AQ$10:$AR$405,2,FALSE),IF(G386=4,VLOOKUP($D386,'Afgrødemodel 4'!$AQ$10:$AR$405,2,FALSE),0))))</f>
        <v>0</v>
      </c>
      <c r="L386">
        <f>IF('Afgrødemodel 1'!$BB$4=0,300,'Afgrødemodel 1'!$BB$4)</f>
        <v>300</v>
      </c>
      <c r="M386" t="str">
        <f>IF(G386=1,MIN('Afgrødemodel 1'!$AW$44,'Afgrødemodel 1'!$AW$48),IF(G386=2,MIN('Afgrødemodel 2'!$AW$44,'Afgrødemodel 2'!$AW$48),IF(G386=3,MIN('Afgrødemodel 3'!$AW$44,'Afgrødemodel 3'!$AW$48),IF(G386=4,MIN('Afgrødemodel 4'!$AW$44,'Afgrødemodel 4'!$AW$48),""))))</f>
        <v/>
      </c>
      <c r="N386" s="13" t="e">
        <f t="shared" si="429"/>
        <v>#N/A</v>
      </c>
      <c r="O386" s="5" t="e">
        <f t="shared" si="430"/>
        <v>#N/A</v>
      </c>
      <c r="P386" s="13" t="e">
        <f t="shared" si="431"/>
        <v>#N/A</v>
      </c>
      <c r="Q386" s="13" t="e">
        <f t="shared" si="432"/>
        <v>#N/A</v>
      </c>
      <c r="R386" s="20"/>
      <c r="S386" s="13" t="e">
        <f t="shared" si="433"/>
        <v>#N/A</v>
      </c>
      <c r="T386" s="13" t="e">
        <f t="shared" si="434"/>
        <v>#N/A</v>
      </c>
      <c r="U386" s="13" t="e">
        <f t="shared" si="435"/>
        <v>#N/A</v>
      </c>
      <c r="V386" s="5" t="e">
        <f t="shared" si="436"/>
        <v>#N/A</v>
      </c>
      <c r="W386" s="5"/>
      <c r="X386" s="10">
        <f t="shared" si="426"/>
        <v>10</v>
      </c>
      <c r="Y386" s="12" t="e">
        <f t="shared" si="437"/>
        <v>#N/A</v>
      </c>
      <c r="Z386" s="8" t="e">
        <f t="shared" si="438"/>
        <v>#N/A</v>
      </c>
      <c r="AA386" s="13" t="e">
        <f t="shared" si="439"/>
        <v>#N/A</v>
      </c>
      <c r="AB386" s="5" t="e">
        <f t="shared" si="440"/>
        <v>#N/A</v>
      </c>
      <c r="AC386" s="5"/>
      <c r="AD386" s="16" t="e">
        <f t="shared" si="441"/>
        <v>#VALUE!</v>
      </c>
      <c r="AE386" s="10" t="e">
        <f t="shared" si="442"/>
        <v>#VALUE!</v>
      </c>
      <c r="AF386" t="e">
        <f t="shared" si="443"/>
        <v>#VALUE!</v>
      </c>
      <c r="AG386" s="13" t="e">
        <f t="shared" si="444"/>
        <v>#VALUE!</v>
      </c>
      <c r="AH386" s="13"/>
      <c r="AI386" s="14">
        <f t="shared" si="445"/>
        <v>10</v>
      </c>
      <c r="AJ386" s="4">
        <f t="shared" si="446"/>
        <v>10</v>
      </c>
      <c r="AK386" s="4">
        <f t="shared" si="447"/>
        <v>10</v>
      </c>
      <c r="AL386" s="15" t="e">
        <f t="shared" si="448"/>
        <v>#N/A</v>
      </c>
      <c r="AM386" s="7" t="e">
        <f t="shared" si="449"/>
        <v>#N/A</v>
      </c>
      <c r="AN386" s="7" t="e">
        <f t="shared" si="450"/>
        <v>#VALUE!</v>
      </c>
      <c r="AO386" s="15" t="e">
        <f t="shared" si="451"/>
        <v>#N/A</v>
      </c>
      <c r="AP386" s="17" t="e">
        <f t="shared" si="452"/>
        <v>#N/A</v>
      </c>
      <c r="AQ386" s="15" t="e">
        <f t="shared" si="453"/>
        <v>#N/A</v>
      </c>
      <c r="AR386" s="15" t="e">
        <f t="shared" si="454"/>
        <v>#N/A</v>
      </c>
      <c r="AS386" s="15"/>
      <c r="AT386" s="12" t="e">
        <f t="shared" si="424"/>
        <v>#VALUE!</v>
      </c>
      <c r="AU386" s="12" t="e">
        <f t="shared" si="455"/>
        <v>#N/A</v>
      </c>
      <c r="AV386" s="12" t="e">
        <f t="shared" si="456"/>
        <v>#N/A</v>
      </c>
      <c r="AW386" s="12" t="e">
        <f t="shared" si="457"/>
        <v>#N/A</v>
      </c>
      <c r="AX386" s="8"/>
      <c r="AY386" s="13" t="e">
        <f>INDEX(Klima!$B$1:$E$520,MATCH(Vandbalance!$F386,Klima!$B$1:$B$520,0),MATCH(Vandbalance!$AY$11,Klima!$B$1:$E$1,0))</f>
        <v>#N/A</v>
      </c>
      <c r="AZ386" s="13" t="e">
        <f t="shared" si="425"/>
        <v>#N/A</v>
      </c>
      <c r="BA386" s="13" t="e">
        <f t="shared" si="458"/>
        <v>#N/A</v>
      </c>
      <c r="BC386" s="16" t="e">
        <f>INDEX(Klima!$B$1:$E$520,MATCH(Vandbalance!$F386,Klima!$B$1:$B$520,0),MATCH($BC$11,Klima!$B$1:$E$1,0))</f>
        <v>#N/A</v>
      </c>
      <c r="BD386" s="16"/>
      <c r="BE386" s="16" t="e">
        <f t="shared" si="459"/>
        <v>#N/A</v>
      </c>
      <c r="BF386" s="16" t="e">
        <f t="shared" si="460"/>
        <v>#VALUE!</v>
      </c>
      <c r="BG386" s="16" t="e">
        <f t="shared" si="461"/>
        <v>#VALUE!</v>
      </c>
      <c r="BH386" s="16" t="e">
        <f t="shared" si="462"/>
        <v>#VALUE!</v>
      </c>
      <c r="BI386" s="2"/>
      <c r="BJ386" s="16" t="e">
        <f t="shared" si="463"/>
        <v>#N/A</v>
      </c>
      <c r="BK386" s="5" t="e">
        <f t="shared" si="464"/>
        <v>#N/A</v>
      </c>
      <c r="BL386" s="5" t="e">
        <f t="shared" si="465"/>
        <v>#N/A</v>
      </c>
      <c r="BM386" s="5" t="e">
        <f t="shared" si="466"/>
        <v>#N/A</v>
      </c>
      <c r="BN386" s="5" t="e">
        <f t="shared" si="467"/>
        <v>#N/A</v>
      </c>
      <c r="BO386" s="5" t="e">
        <f t="shared" si="468"/>
        <v>#N/A</v>
      </c>
      <c r="BP386" s="5" t="e">
        <f t="shared" si="469"/>
        <v>#N/A</v>
      </c>
      <c r="BQ386" s="5"/>
      <c r="BR386" s="16" t="e">
        <f t="shared" si="470"/>
        <v>#VALUE!</v>
      </c>
      <c r="BS386" s="5">
        <f t="shared" si="471"/>
        <v>0</v>
      </c>
      <c r="BT386" s="5"/>
      <c r="BU386" s="13" t="e">
        <f t="shared" si="472"/>
        <v>#VALUE!</v>
      </c>
      <c r="BV386" s="5">
        <f t="shared" si="473"/>
        <v>0</v>
      </c>
      <c r="BW386" s="5"/>
      <c r="BX386" s="13" t="e">
        <f t="shared" si="474"/>
        <v>#VALUE!</v>
      </c>
      <c r="BY386" s="5"/>
      <c r="BZ386" s="16" t="e">
        <f t="shared" si="475"/>
        <v>#VALUE!</v>
      </c>
      <c r="CA386" s="16"/>
      <c r="CB386" s="29">
        <f t="shared" si="476"/>
        <v>0</v>
      </c>
      <c r="CC386" s="28" t="e">
        <f t="shared" si="477"/>
        <v>#N/A</v>
      </c>
      <c r="CD386" s="28"/>
      <c r="CE386" s="16">
        <f t="shared" si="478"/>
        <v>0</v>
      </c>
      <c r="CF386" s="31" t="e">
        <f t="shared" si="479"/>
        <v>#N/A</v>
      </c>
      <c r="CG386" s="20"/>
      <c r="CH386" s="16" t="e">
        <f t="shared" si="480"/>
        <v>#N/A</v>
      </c>
      <c r="CI386" s="2">
        <f t="shared" si="481"/>
        <v>0</v>
      </c>
      <c r="CJ386" s="5"/>
      <c r="CK386" s="13" t="e">
        <f t="shared" si="482"/>
        <v>#N/A</v>
      </c>
      <c r="CL386" s="13"/>
      <c r="CM386" s="13" t="e">
        <f t="shared" si="483"/>
        <v>#N/A</v>
      </c>
      <c r="CN386" s="5" t="e">
        <f t="shared" si="484"/>
        <v>#N/A</v>
      </c>
      <c r="CO386" s="5" t="e">
        <f t="shared" si="485"/>
        <v>#N/A</v>
      </c>
      <c r="CP386" s="5"/>
      <c r="CQ386" s="13" t="e">
        <f t="shared" si="486"/>
        <v>#N/A</v>
      </c>
      <c r="CR386" s="5" t="e">
        <f t="shared" si="487"/>
        <v>#N/A</v>
      </c>
      <c r="CS386" s="5" t="e">
        <f t="shared" si="488"/>
        <v>#N/A</v>
      </c>
      <c r="CT386" s="5"/>
      <c r="CU386" t="e">
        <f>INDEX(Tilladeligt_underskud,MATCH('Afgrødemodel 1'!$AU$2,Konstanter!$A$75:$A$90,0),MATCH('Afgrødemodel 1'!M382,Konstanter!$B$73:$F$73,0))</f>
        <v>#N/A</v>
      </c>
      <c r="CV386" t="e">
        <f>INDEX(Utilladeligt_underskud,MATCH('Afgrødemodel 1'!$AU$2,Konstanter!$I$75:$I$90,0),MATCH('Afgrødemodel 1'!M382,Konstanter!$J$73:$N$73,0))</f>
        <v>#N/A</v>
      </c>
      <c r="CW386" t="e">
        <f t="shared" si="489"/>
        <v>#N/A</v>
      </c>
      <c r="CX386" t="e">
        <f t="shared" si="490"/>
        <v>#N/A</v>
      </c>
      <c r="CY386" s="8" t="e">
        <f t="shared" si="491"/>
        <v>#N/A</v>
      </c>
      <c r="CZ386" s="8" t="e">
        <f t="shared" si="492"/>
        <v>#VALUE!</v>
      </c>
      <c r="DA386" s="8" t="e">
        <f t="shared" si="493"/>
        <v>#VALUE!</v>
      </c>
    </row>
    <row r="387" spans="4:105" x14ac:dyDescent="0.2">
      <c r="D387" s="18">
        <f t="shared" si="427"/>
        <v>43564</v>
      </c>
      <c r="E387" s="18" t="str">
        <f>IF(G387=1,'Ark4'!$C$4,IF(G387=2,'Ark4'!$C$5,IF(G387=3,'Ark4'!$C$6,IF(G387=4,'Ark4'!$C$7,""))))</f>
        <v/>
      </c>
      <c r="F387" s="8">
        <f t="shared" si="428"/>
        <v>43564</v>
      </c>
      <c r="G387" s="2" t="str">
        <f>IF(AND($D387&gt;='Ark4'!$D$4,Vandbalance!$D387&lt;='Ark4'!$E$4),1,IF(AND(Vandbalance!$D387&gt;='Ark4'!$D$5,Vandbalance!$D387&lt;='Ark4'!$E$5),2,IF(AND(Vandbalance!$D387&gt;='Ark4'!$D$6,Vandbalance!$D387&lt;='Ark4'!$E$6),3,IF(AND(Vandbalance!$D387&gt;='Ark4'!$D$7,Vandbalance!$D387&lt;='Ark4'!$E$7),4,""))))</f>
        <v/>
      </c>
      <c r="H387" s="2" t="e">
        <f t="shared" si="423"/>
        <v>#VALUE!</v>
      </c>
      <c r="I387" s="2" t="str">
        <f>IF(G387=1,VLOOKUP($D387,'Afgrødemodel 1'!$AA$10:$AB$405,2,FALSE),IF(G387=2,VLOOKUP($D387,'Afgrødemodel 2'!$AA$10:$AB$405,2,FALSE),IF(G387=3,VLOOKUP($D387,'Afgrødemodel 3'!$AA$10:$AB$405,2,FALSE),IF(G387=4,VLOOKUP($D387,'Afgrødemodel 4'!$AA$10:$AB$405,2,FALSE),""))))</f>
        <v/>
      </c>
      <c r="J387" s="2">
        <f>IF(G387=1,VLOOKUP($D387,'Afgrødemodel 1'!$AH$10:$AJ$405,3,FALSE),IF(G387=2,VLOOKUP($D387,'Afgrødemodel 2'!$AH$10:$AJ$405,3,FALSE),IF(G387=3,VLOOKUP($D387,'Afgrødemodel 3'!$AH$10:$AJ$405,3,FALSE),IF(G387=4,VLOOKUP($D387,'Afgrødemodel 4'!$AH$10:$AJ$405,3,FALSE),0))))</f>
        <v>0</v>
      </c>
      <c r="K387" s="2">
        <f>IF(G387=1,VLOOKUP($D387,'Afgrødemodel 1'!$AQ$10:$AR$405,2,FALSE),IF(G387=2,VLOOKUP($D387,'Afgrødemodel 2'!$AQ$10:$AR$405,2,FALSE),IF(G387=3,VLOOKUP($D387,'Afgrødemodel 3'!$AQ$10:$AR$405,2,FALSE),IF(G387=4,VLOOKUP($D387,'Afgrødemodel 4'!$AQ$10:$AR$405,2,FALSE),0))))</f>
        <v>0</v>
      </c>
      <c r="L387">
        <f>IF('Afgrødemodel 1'!$BB$4=0,300,'Afgrødemodel 1'!$BB$4)</f>
        <v>300</v>
      </c>
      <c r="M387" t="str">
        <f>IF(G387=1,MIN('Afgrødemodel 1'!$AW$44,'Afgrødemodel 1'!$AW$48),IF(G387=2,MIN('Afgrødemodel 2'!$AW$44,'Afgrødemodel 2'!$AW$48),IF(G387=3,MIN('Afgrødemodel 3'!$AW$44,'Afgrødemodel 3'!$AW$48),IF(G387=4,MIN('Afgrødemodel 4'!$AW$44,'Afgrødemodel 4'!$AW$48),""))))</f>
        <v/>
      </c>
      <c r="N387" s="13" t="e">
        <f t="shared" si="429"/>
        <v>#N/A</v>
      </c>
      <c r="O387" s="5" t="e">
        <f t="shared" si="430"/>
        <v>#N/A</v>
      </c>
      <c r="P387" s="13" t="e">
        <f t="shared" si="431"/>
        <v>#N/A</v>
      </c>
      <c r="Q387" s="13" t="e">
        <f t="shared" si="432"/>
        <v>#N/A</v>
      </c>
      <c r="R387" s="20"/>
      <c r="S387" s="13" t="e">
        <f t="shared" si="433"/>
        <v>#N/A</v>
      </c>
      <c r="T387" s="13" t="e">
        <f t="shared" si="434"/>
        <v>#N/A</v>
      </c>
      <c r="U387" s="13" t="e">
        <f t="shared" si="435"/>
        <v>#N/A</v>
      </c>
      <c r="V387" s="5" t="e">
        <f t="shared" si="436"/>
        <v>#N/A</v>
      </c>
      <c r="W387" s="5"/>
      <c r="X387" s="10">
        <f t="shared" si="426"/>
        <v>10</v>
      </c>
      <c r="Y387" s="12" t="e">
        <f t="shared" si="437"/>
        <v>#N/A</v>
      </c>
      <c r="Z387" s="8" t="e">
        <f t="shared" si="438"/>
        <v>#N/A</v>
      </c>
      <c r="AA387" s="13" t="e">
        <f t="shared" si="439"/>
        <v>#N/A</v>
      </c>
      <c r="AB387" s="5" t="e">
        <f t="shared" si="440"/>
        <v>#N/A</v>
      </c>
      <c r="AC387" s="5"/>
      <c r="AD387" s="16" t="e">
        <f t="shared" si="441"/>
        <v>#VALUE!</v>
      </c>
      <c r="AE387" s="10" t="e">
        <f t="shared" si="442"/>
        <v>#VALUE!</v>
      </c>
      <c r="AF387" t="e">
        <f t="shared" si="443"/>
        <v>#VALUE!</v>
      </c>
      <c r="AG387" s="13" t="e">
        <f t="shared" si="444"/>
        <v>#VALUE!</v>
      </c>
      <c r="AH387" s="13"/>
      <c r="AI387" s="14">
        <f t="shared" si="445"/>
        <v>10</v>
      </c>
      <c r="AJ387" s="4">
        <f t="shared" si="446"/>
        <v>10</v>
      </c>
      <c r="AK387" s="4">
        <f t="shared" si="447"/>
        <v>10</v>
      </c>
      <c r="AL387" s="15" t="e">
        <f t="shared" si="448"/>
        <v>#N/A</v>
      </c>
      <c r="AM387" s="7" t="e">
        <f t="shared" si="449"/>
        <v>#N/A</v>
      </c>
      <c r="AN387" s="7" t="e">
        <f t="shared" si="450"/>
        <v>#VALUE!</v>
      </c>
      <c r="AO387" s="15" t="e">
        <f t="shared" si="451"/>
        <v>#N/A</v>
      </c>
      <c r="AP387" s="17" t="e">
        <f t="shared" si="452"/>
        <v>#N/A</v>
      </c>
      <c r="AQ387" s="15" t="e">
        <f t="shared" si="453"/>
        <v>#N/A</v>
      </c>
      <c r="AR387" s="15" t="e">
        <f t="shared" si="454"/>
        <v>#N/A</v>
      </c>
      <c r="AS387" s="15"/>
      <c r="AT387" s="12" t="e">
        <f t="shared" si="424"/>
        <v>#VALUE!</v>
      </c>
      <c r="AU387" s="12" t="e">
        <f t="shared" si="455"/>
        <v>#N/A</v>
      </c>
      <c r="AV387" s="12" t="e">
        <f t="shared" si="456"/>
        <v>#N/A</v>
      </c>
      <c r="AW387" s="12" t="e">
        <f t="shared" si="457"/>
        <v>#N/A</v>
      </c>
      <c r="AX387" s="8"/>
      <c r="AY387" s="13" t="e">
        <f>INDEX(Klima!$B$1:$E$520,MATCH(Vandbalance!$F387,Klima!$B$1:$B$520,0),MATCH(Vandbalance!$AY$11,Klima!$B$1:$E$1,0))</f>
        <v>#N/A</v>
      </c>
      <c r="AZ387" s="13" t="e">
        <f t="shared" si="425"/>
        <v>#N/A</v>
      </c>
      <c r="BA387" s="13" t="e">
        <f t="shared" si="458"/>
        <v>#N/A</v>
      </c>
      <c r="BC387" s="16" t="e">
        <f>INDEX(Klima!$B$1:$E$520,MATCH(Vandbalance!$F387,Klima!$B$1:$B$520,0),MATCH($BC$11,Klima!$B$1:$E$1,0))</f>
        <v>#N/A</v>
      </c>
      <c r="BD387" s="16"/>
      <c r="BE387" s="16" t="e">
        <f t="shared" si="459"/>
        <v>#N/A</v>
      </c>
      <c r="BF387" s="16" t="e">
        <f t="shared" si="460"/>
        <v>#VALUE!</v>
      </c>
      <c r="BG387" s="16" t="e">
        <f t="shared" si="461"/>
        <v>#VALUE!</v>
      </c>
      <c r="BH387" s="16" t="e">
        <f t="shared" si="462"/>
        <v>#VALUE!</v>
      </c>
      <c r="BI387" s="2"/>
      <c r="BJ387" s="16" t="e">
        <f t="shared" si="463"/>
        <v>#N/A</v>
      </c>
      <c r="BK387" s="5" t="e">
        <f t="shared" si="464"/>
        <v>#N/A</v>
      </c>
      <c r="BL387" s="5" t="e">
        <f t="shared" si="465"/>
        <v>#N/A</v>
      </c>
      <c r="BM387" s="5" t="e">
        <f t="shared" si="466"/>
        <v>#N/A</v>
      </c>
      <c r="BN387" s="5" t="e">
        <f t="shared" si="467"/>
        <v>#N/A</v>
      </c>
      <c r="BO387" s="5" t="e">
        <f t="shared" si="468"/>
        <v>#N/A</v>
      </c>
      <c r="BP387" s="5" t="e">
        <f t="shared" si="469"/>
        <v>#N/A</v>
      </c>
      <c r="BQ387" s="5"/>
      <c r="BR387" s="16" t="e">
        <f t="shared" si="470"/>
        <v>#VALUE!</v>
      </c>
      <c r="BS387" s="5">
        <f t="shared" si="471"/>
        <v>0</v>
      </c>
      <c r="BT387" s="5"/>
      <c r="BU387" s="13" t="e">
        <f t="shared" si="472"/>
        <v>#VALUE!</v>
      </c>
      <c r="BV387" s="5">
        <f t="shared" si="473"/>
        <v>0</v>
      </c>
      <c r="BW387" s="5"/>
      <c r="BX387" s="13" t="e">
        <f t="shared" si="474"/>
        <v>#VALUE!</v>
      </c>
      <c r="BY387" s="5"/>
      <c r="BZ387" s="16" t="e">
        <f t="shared" si="475"/>
        <v>#VALUE!</v>
      </c>
      <c r="CA387" s="16"/>
      <c r="CB387" s="29">
        <f t="shared" si="476"/>
        <v>0</v>
      </c>
      <c r="CC387" s="28" t="e">
        <f t="shared" si="477"/>
        <v>#N/A</v>
      </c>
      <c r="CD387" s="28"/>
      <c r="CE387" s="16">
        <f t="shared" si="478"/>
        <v>0</v>
      </c>
      <c r="CF387" s="31" t="e">
        <f t="shared" si="479"/>
        <v>#N/A</v>
      </c>
      <c r="CG387" s="20"/>
      <c r="CH387" s="16" t="e">
        <f t="shared" si="480"/>
        <v>#N/A</v>
      </c>
      <c r="CI387" s="2">
        <f t="shared" si="481"/>
        <v>0</v>
      </c>
      <c r="CJ387" s="5"/>
      <c r="CK387" s="13" t="e">
        <f t="shared" si="482"/>
        <v>#N/A</v>
      </c>
      <c r="CL387" s="13"/>
      <c r="CM387" s="13" t="e">
        <f t="shared" si="483"/>
        <v>#N/A</v>
      </c>
      <c r="CN387" s="5" t="e">
        <f t="shared" si="484"/>
        <v>#N/A</v>
      </c>
      <c r="CO387" s="5" t="e">
        <f t="shared" si="485"/>
        <v>#N/A</v>
      </c>
      <c r="CP387" s="5"/>
      <c r="CQ387" s="13" t="e">
        <f t="shared" si="486"/>
        <v>#N/A</v>
      </c>
      <c r="CR387" s="5" t="e">
        <f t="shared" si="487"/>
        <v>#N/A</v>
      </c>
      <c r="CS387" s="5" t="e">
        <f t="shared" si="488"/>
        <v>#N/A</v>
      </c>
      <c r="CT387" s="5"/>
      <c r="CU387" t="e">
        <f>INDEX(Tilladeligt_underskud,MATCH('Afgrødemodel 1'!$AU$2,Konstanter!$A$75:$A$90,0),MATCH('Afgrødemodel 1'!M383,Konstanter!$B$73:$F$73,0))</f>
        <v>#N/A</v>
      </c>
      <c r="CV387" t="e">
        <f>INDEX(Utilladeligt_underskud,MATCH('Afgrødemodel 1'!$AU$2,Konstanter!$I$75:$I$90,0),MATCH('Afgrødemodel 1'!M383,Konstanter!$J$73:$N$73,0))</f>
        <v>#N/A</v>
      </c>
      <c r="CW387" t="e">
        <f t="shared" si="489"/>
        <v>#N/A</v>
      </c>
      <c r="CX387" t="e">
        <f t="shared" si="490"/>
        <v>#N/A</v>
      </c>
      <c r="CY387" s="8" t="e">
        <f t="shared" si="491"/>
        <v>#N/A</v>
      </c>
      <c r="CZ387" s="8" t="e">
        <f t="shared" si="492"/>
        <v>#VALUE!</v>
      </c>
      <c r="DA387" s="8" t="e">
        <f t="shared" si="493"/>
        <v>#VALUE!</v>
      </c>
    </row>
    <row r="388" spans="4:105" x14ac:dyDescent="0.2">
      <c r="D388" s="18">
        <f t="shared" si="427"/>
        <v>43565</v>
      </c>
      <c r="E388" s="18" t="str">
        <f>IF(G388=1,'Ark4'!$C$4,IF(G388=2,'Ark4'!$C$5,IF(G388=3,'Ark4'!$C$6,IF(G388=4,'Ark4'!$C$7,""))))</f>
        <v/>
      </c>
      <c r="F388" s="8">
        <f t="shared" si="428"/>
        <v>43565</v>
      </c>
      <c r="G388" s="2" t="str">
        <f>IF(AND($D388&gt;='Ark4'!$D$4,Vandbalance!$D388&lt;='Ark4'!$E$4),1,IF(AND(Vandbalance!$D388&gt;='Ark4'!$D$5,Vandbalance!$D388&lt;='Ark4'!$E$5),2,IF(AND(Vandbalance!$D388&gt;='Ark4'!$D$6,Vandbalance!$D388&lt;='Ark4'!$E$6),3,IF(AND(Vandbalance!$D388&gt;='Ark4'!$D$7,Vandbalance!$D388&lt;='Ark4'!$E$7),4,""))))</f>
        <v/>
      </c>
      <c r="H388" s="2" t="e">
        <f t="shared" si="423"/>
        <v>#VALUE!</v>
      </c>
      <c r="I388" s="2" t="str">
        <f>IF(G388=1,VLOOKUP($D388,'Afgrødemodel 1'!$AA$10:$AB$405,2,FALSE),IF(G388=2,VLOOKUP($D388,'Afgrødemodel 2'!$AA$10:$AB$405,2,FALSE),IF(G388=3,VLOOKUP($D388,'Afgrødemodel 3'!$AA$10:$AB$405,2,FALSE),IF(G388=4,VLOOKUP($D388,'Afgrødemodel 4'!$AA$10:$AB$405,2,FALSE),""))))</f>
        <v/>
      </c>
      <c r="J388" s="2">
        <f>IF(G388=1,VLOOKUP($D388,'Afgrødemodel 1'!$AH$10:$AJ$405,3,FALSE),IF(G388=2,VLOOKUP($D388,'Afgrødemodel 2'!$AH$10:$AJ$405,3,FALSE),IF(G388=3,VLOOKUP($D388,'Afgrødemodel 3'!$AH$10:$AJ$405,3,FALSE),IF(G388=4,VLOOKUP($D388,'Afgrødemodel 4'!$AH$10:$AJ$405,3,FALSE),0))))</f>
        <v>0</v>
      </c>
      <c r="K388" s="2">
        <f>IF(G388=1,VLOOKUP($D388,'Afgrødemodel 1'!$AQ$10:$AR$405,2,FALSE),IF(G388=2,VLOOKUP($D388,'Afgrødemodel 2'!$AQ$10:$AR$405,2,FALSE),IF(G388=3,VLOOKUP($D388,'Afgrødemodel 3'!$AQ$10:$AR$405,2,FALSE),IF(G388=4,VLOOKUP($D388,'Afgrødemodel 4'!$AQ$10:$AR$405,2,FALSE),0))))</f>
        <v>0</v>
      </c>
      <c r="L388">
        <f>IF('Afgrødemodel 1'!$BB$4=0,300,'Afgrødemodel 1'!$BB$4)</f>
        <v>300</v>
      </c>
      <c r="M388" t="str">
        <f>IF(G388=1,MIN('Afgrødemodel 1'!$AW$44,'Afgrødemodel 1'!$AW$48),IF(G388=2,MIN('Afgrødemodel 2'!$AW$44,'Afgrødemodel 2'!$AW$48),IF(G388=3,MIN('Afgrødemodel 3'!$AW$44,'Afgrødemodel 3'!$AW$48),IF(G388=4,MIN('Afgrødemodel 4'!$AW$44,'Afgrødemodel 4'!$AW$48),""))))</f>
        <v/>
      </c>
      <c r="N388" s="13" t="e">
        <f t="shared" si="429"/>
        <v>#N/A</v>
      </c>
      <c r="O388" s="5" t="e">
        <f t="shared" si="430"/>
        <v>#N/A</v>
      </c>
      <c r="P388" s="13" t="e">
        <f t="shared" si="431"/>
        <v>#N/A</v>
      </c>
      <c r="Q388" s="13" t="e">
        <f t="shared" si="432"/>
        <v>#N/A</v>
      </c>
      <c r="R388" s="20"/>
      <c r="S388" s="13" t="e">
        <f t="shared" si="433"/>
        <v>#N/A</v>
      </c>
      <c r="T388" s="13" t="e">
        <f t="shared" si="434"/>
        <v>#N/A</v>
      </c>
      <c r="U388" s="13" t="e">
        <f t="shared" si="435"/>
        <v>#N/A</v>
      </c>
      <c r="V388" s="5" t="e">
        <f t="shared" si="436"/>
        <v>#N/A</v>
      </c>
      <c r="W388" s="5"/>
      <c r="X388" s="10">
        <f t="shared" si="426"/>
        <v>10</v>
      </c>
      <c r="Y388" s="12" t="e">
        <f t="shared" si="437"/>
        <v>#N/A</v>
      </c>
      <c r="Z388" s="8" t="e">
        <f t="shared" si="438"/>
        <v>#N/A</v>
      </c>
      <c r="AA388" s="13" t="e">
        <f t="shared" si="439"/>
        <v>#N/A</v>
      </c>
      <c r="AB388" s="5" t="e">
        <f t="shared" si="440"/>
        <v>#N/A</v>
      </c>
      <c r="AC388" s="5"/>
      <c r="AD388" s="16" t="e">
        <f t="shared" si="441"/>
        <v>#VALUE!</v>
      </c>
      <c r="AE388" s="10" t="e">
        <f t="shared" si="442"/>
        <v>#VALUE!</v>
      </c>
      <c r="AF388" t="e">
        <f t="shared" si="443"/>
        <v>#VALUE!</v>
      </c>
      <c r="AG388" s="13" t="e">
        <f t="shared" si="444"/>
        <v>#VALUE!</v>
      </c>
      <c r="AH388" s="13"/>
      <c r="AI388" s="14">
        <f t="shared" si="445"/>
        <v>10</v>
      </c>
      <c r="AJ388" s="4">
        <f t="shared" si="446"/>
        <v>10</v>
      </c>
      <c r="AK388" s="4">
        <f t="shared" si="447"/>
        <v>10</v>
      </c>
      <c r="AL388" s="15" t="e">
        <f t="shared" si="448"/>
        <v>#N/A</v>
      </c>
      <c r="AM388" s="7" t="e">
        <f t="shared" si="449"/>
        <v>#N/A</v>
      </c>
      <c r="AN388" s="7" t="e">
        <f t="shared" si="450"/>
        <v>#VALUE!</v>
      </c>
      <c r="AO388" s="15" t="e">
        <f t="shared" si="451"/>
        <v>#N/A</v>
      </c>
      <c r="AP388" s="17" t="e">
        <f t="shared" si="452"/>
        <v>#N/A</v>
      </c>
      <c r="AQ388" s="15" t="e">
        <f t="shared" si="453"/>
        <v>#N/A</v>
      </c>
      <c r="AR388" s="15" t="e">
        <f t="shared" si="454"/>
        <v>#N/A</v>
      </c>
      <c r="AS388" s="15"/>
      <c r="AT388" s="12" t="e">
        <f t="shared" si="424"/>
        <v>#VALUE!</v>
      </c>
      <c r="AU388" s="12" t="e">
        <f t="shared" si="455"/>
        <v>#N/A</v>
      </c>
      <c r="AV388" s="12" t="e">
        <f t="shared" si="456"/>
        <v>#N/A</v>
      </c>
      <c r="AW388" s="12" t="e">
        <f t="shared" si="457"/>
        <v>#N/A</v>
      </c>
      <c r="AX388" s="8"/>
      <c r="AY388" s="13" t="e">
        <f>INDEX(Klima!$B$1:$E$520,MATCH(Vandbalance!$F388,Klima!$B$1:$B$520,0),MATCH(Vandbalance!$AY$11,Klima!$B$1:$E$1,0))</f>
        <v>#N/A</v>
      </c>
      <c r="AZ388" s="13" t="e">
        <f t="shared" si="425"/>
        <v>#N/A</v>
      </c>
      <c r="BA388" s="13" t="e">
        <f t="shared" si="458"/>
        <v>#N/A</v>
      </c>
      <c r="BC388" s="16" t="e">
        <f>INDEX(Klima!$B$1:$E$520,MATCH(Vandbalance!$F388,Klima!$B$1:$B$520,0),MATCH($BC$11,Klima!$B$1:$E$1,0))</f>
        <v>#N/A</v>
      </c>
      <c r="BD388" s="16"/>
      <c r="BE388" s="16" t="e">
        <f t="shared" si="459"/>
        <v>#N/A</v>
      </c>
      <c r="BF388" s="16" t="e">
        <f t="shared" si="460"/>
        <v>#VALUE!</v>
      </c>
      <c r="BG388" s="16" t="e">
        <f t="shared" si="461"/>
        <v>#VALUE!</v>
      </c>
      <c r="BH388" s="16" t="e">
        <f t="shared" si="462"/>
        <v>#VALUE!</v>
      </c>
      <c r="BI388" s="2"/>
      <c r="BJ388" s="16" t="e">
        <f t="shared" si="463"/>
        <v>#N/A</v>
      </c>
      <c r="BK388" s="5" t="e">
        <f t="shared" si="464"/>
        <v>#N/A</v>
      </c>
      <c r="BL388" s="5" t="e">
        <f t="shared" si="465"/>
        <v>#N/A</v>
      </c>
      <c r="BM388" s="5" t="e">
        <f t="shared" si="466"/>
        <v>#N/A</v>
      </c>
      <c r="BN388" s="5" t="e">
        <f t="shared" si="467"/>
        <v>#N/A</v>
      </c>
      <c r="BO388" s="5" t="e">
        <f t="shared" si="468"/>
        <v>#N/A</v>
      </c>
      <c r="BP388" s="5" t="e">
        <f t="shared" si="469"/>
        <v>#N/A</v>
      </c>
      <c r="BQ388" s="5"/>
      <c r="BR388" s="16" t="e">
        <f t="shared" si="470"/>
        <v>#VALUE!</v>
      </c>
      <c r="BS388" s="5">
        <f t="shared" si="471"/>
        <v>0</v>
      </c>
      <c r="BT388" s="5"/>
      <c r="BU388" s="13" t="e">
        <f t="shared" si="472"/>
        <v>#VALUE!</v>
      </c>
      <c r="BV388" s="5">
        <f t="shared" si="473"/>
        <v>0</v>
      </c>
      <c r="BW388" s="5"/>
      <c r="BX388" s="13" t="e">
        <f t="shared" si="474"/>
        <v>#VALUE!</v>
      </c>
      <c r="BY388" s="5"/>
      <c r="BZ388" s="16" t="e">
        <f t="shared" si="475"/>
        <v>#VALUE!</v>
      </c>
      <c r="CA388" s="16"/>
      <c r="CB388" s="29">
        <f t="shared" si="476"/>
        <v>0</v>
      </c>
      <c r="CC388" s="28" t="e">
        <f t="shared" si="477"/>
        <v>#N/A</v>
      </c>
      <c r="CD388" s="28"/>
      <c r="CE388" s="16">
        <f t="shared" si="478"/>
        <v>0</v>
      </c>
      <c r="CF388" s="31" t="e">
        <f t="shared" si="479"/>
        <v>#N/A</v>
      </c>
      <c r="CG388" s="20"/>
      <c r="CH388" s="16" t="e">
        <f t="shared" si="480"/>
        <v>#N/A</v>
      </c>
      <c r="CI388" s="2">
        <f t="shared" si="481"/>
        <v>0</v>
      </c>
      <c r="CJ388" s="5"/>
      <c r="CK388" s="13" t="e">
        <f t="shared" si="482"/>
        <v>#N/A</v>
      </c>
      <c r="CL388" s="13"/>
      <c r="CM388" s="13" t="e">
        <f t="shared" si="483"/>
        <v>#N/A</v>
      </c>
      <c r="CN388" s="5" t="e">
        <f t="shared" si="484"/>
        <v>#N/A</v>
      </c>
      <c r="CO388" s="5" t="e">
        <f t="shared" si="485"/>
        <v>#N/A</v>
      </c>
      <c r="CP388" s="5"/>
      <c r="CQ388" s="13" t="e">
        <f t="shared" si="486"/>
        <v>#N/A</v>
      </c>
      <c r="CR388" s="5" t="e">
        <f t="shared" si="487"/>
        <v>#N/A</v>
      </c>
      <c r="CS388" s="5" t="e">
        <f t="shared" si="488"/>
        <v>#N/A</v>
      </c>
      <c r="CT388" s="5"/>
      <c r="CU388" t="e">
        <f>INDEX(Tilladeligt_underskud,MATCH('Afgrødemodel 1'!$AU$2,Konstanter!$A$75:$A$90,0),MATCH('Afgrødemodel 1'!M384,Konstanter!$B$73:$F$73,0))</f>
        <v>#N/A</v>
      </c>
      <c r="CV388" t="e">
        <f>INDEX(Utilladeligt_underskud,MATCH('Afgrødemodel 1'!$AU$2,Konstanter!$I$75:$I$90,0),MATCH('Afgrødemodel 1'!M384,Konstanter!$J$73:$N$73,0))</f>
        <v>#N/A</v>
      </c>
      <c r="CW388" t="e">
        <f t="shared" si="489"/>
        <v>#N/A</v>
      </c>
      <c r="CX388" t="e">
        <f t="shared" si="490"/>
        <v>#N/A</v>
      </c>
      <c r="CY388" s="8" t="e">
        <f t="shared" si="491"/>
        <v>#N/A</v>
      </c>
      <c r="CZ388" s="8" t="e">
        <f t="shared" si="492"/>
        <v>#VALUE!</v>
      </c>
      <c r="DA388" s="8" t="e">
        <f t="shared" si="493"/>
        <v>#VALUE!</v>
      </c>
    </row>
    <row r="389" spans="4:105" x14ac:dyDescent="0.2">
      <c r="D389" s="18">
        <f t="shared" si="427"/>
        <v>43566</v>
      </c>
      <c r="E389" s="18" t="str">
        <f>IF(G389=1,'Ark4'!$C$4,IF(G389=2,'Ark4'!$C$5,IF(G389=3,'Ark4'!$C$6,IF(G389=4,'Ark4'!$C$7,""))))</f>
        <v/>
      </c>
      <c r="F389" s="8">
        <f t="shared" si="428"/>
        <v>43566</v>
      </c>
      <c r="G389" s="2" t="str">
        <f>IF(AND($D389&gt;='Ark4'!$D$4,Vandbalance!$D389&lt;='Ark4'!$E$4),1,IF(AND(Vandbalance!$D389&gt;='Ark4'!$D$5,Vandbalance!$D389&lt;='Ark4'!$E$5),2,IF(AND(Vandbalance!$D389&gt;='Ark4'!$D$6,Vandbalance!$D389&lt;='Ark4'!$E$6),3,IF(AND(Vandbalance!$D389&gt;='Ark4'!$D$7,Vandbalance!$D389&lt;='Ark4'!$E$7),4,""))))</f>
        <v/>
      </c>
      <c r="H389" s="2" t="e">
        <f t="shared" si="423"/>
        <v>#VALUE!</v>
      </c>
      <c r="I389" s="2" t="str">
        <f>IF(G389=1,VLOOKUP($D389,'Afgrødemodel 1'!$AA$10:$AB$405,2,FALSE),IF(G389=2,VLOOKUP($D389,'Afgrødemodel 2'!$AA$10:$AB$405,2,FALSE),IF(G389=3,VLOOKUP($D389,'Afgrødemodel 3'!$AA$10:$AB$405,2,FALSE),IF(G389=4,VLOOKUP($D389,'Afgrødemodel 4'!$AA$10:$AB$405,2,FALSE),""))))</f>
        <v/>
      </c>
      <c r="J389" s="2">
        <f>IF(G389=1,VLOOKUP($D389,'Afgrødemodel 1'!$AH$10:$AJ$405,3,FALSE),IF(G389=2,VLOOKUP($D389,'Afgrødemodel 2'!$AH$10:$AJ$405,3,FALSE),IF(G389=3,VLOOKUP($D389,'Afgrødemodel 3'!$AH$10:$AJ$405,3,FALSE),IF(G389=4,VLOOKUP($D389,'Afgrødemodel 4'!$AH$10:$AJ$405,3,FALSE),0))))</f>
        <v>0</v>
      </c>
      <c r="K389" s="2">
        <f>IF(G389=1,VLOOKUP($D389,'Afgrødemodel 1'!$AQ$10:$AR$405,2,FALSE),IF(G389=2,VLOOKUP($D389,'Afgrødemodel 2'!$AQ$10:$AR$405,2,FALSE),IF(G389=3,VLOOKUP($D389,'Afgrødemodel 3'!$AQ$10:$AR$405,2,FALSE),IF(G389=4,VLOOKUP($D389,'Afgrødemodel 4'!$AQ$10:$AR$405,2,FALSE),0))))</f>
        <v>0</v>
      </c>
      <c r="L389">
        <f>IF('Afgrødemodel 1'!$BB$4=0,300,'Afgrødemodel 1'!$BB$4)</f>
        <v>300</v>
      </c>
      <c r="M389" t="str">
        <f>IF(G389=1,MIN('Afgrødemodel 1'!$AW$44,'Afgrødemodel 1'!$AW$48),IF(G389=2,MIN('Afgrødemodel 2'!$AW$44,'Afgrødemodel 2'!$AW$48),IF(G389=3,MIN('Afgrødemodel 3'!$AW$44,'Afgrødemodel 3'!$AW$48),IF(G389=4,MIN('Afgrødemodel 4'!$AW$44,'Afgrødemodel 4'!$AW$48),""))))</f>
        <v/>
      </c>
      <c r="N389" s="13" t="e">
        <f t="shared" si="429"/>
        <v>#N/A</v>
      </c>
      <c r="O389" s="5" t="e">
        <f t="shared" si="430"/>
        <v>#N/A</v>
      </c>
      <c r="P389" s="13" t="e">
        <f t="shared" si="431"/>
        <v>#N/A</v>
      </c>
      <c r="Q389" s="13" t="e">
        <f t="shared" si="432"/>
        <v>#N/A</v>
      </c>
      <c r="R389" s="20"/>
      <c r="S389" s="13" t="e">
        <f t="shared" si="433"/>
        <v>#N/A</v>
      </c>
      <c r="T389" s="13" t="e">
        <f t="shared" si="434"/>
        <v>#N/A</v>
      </c>
      <c r="U389" s="13" t="e">
        <f t="shared" si="435"/>
        <v>#N/A</v>
      </c>
      <c r="V389" s="5" t="e">
        <f t="shared" si="436"/>
        <v>#N/A</v>
      </c>
      <c r="W389" s="5"/>
      <c r="X389" s="10">
        <f t="shared" si="426"/>
        <v>10</v>
      </c>
      <c r="Y389" s="12" t="e">
        <f t="shared" si="437"/>
        <v>#N/A</v>
      </c>
      <c r="Z389" s="8" t="e">
        <f t="shared" si="438"/>
        <v>#N/A</v>
      </c>
      <c r="AA389" s="13" t="e">
        <f t="shared" si="439"/>
        <v>#N/A</v>
      </c>
      <c r="AB389" s="5" t="e">
        <f t="shared" si="440"/>
        <v>#N/A</v>
      </c>
      <c r="AC389" s="5"/>
      <c r="AD389" s="16" t="e">
        <f t="shared" si="441"/>
        <v>#VALUE!</v>
      </c>
      <c r="AE389" s="10" t="e">
        <f t="shared" si="442"/>
        <v>#VALUE!</v>
      </c>
      <c r="AF389" t="e">
        <f t="shared" si="443"/>
        <v>#VALUE!</v>
      </c>
      <c r="AG389" s="13" t="e">
        <f t="shared" si="444"/>
        <v>#VALUE!</v>
      </c>
      <c r="AH389" s="13"/>
      <c r="AI389" s="14">
        <f t="shared" si="445"/>
        <v>10</v>
      </c>
      <c r="AJ389" s="4">
        <f t="shared" si="446"/>
        <v>10</v>
      </c>
      <c r="AK389" s="4">
        <f t="shared" si="447"/>
        <v>10</v>
      </c>
      <c r="AL389" s="15" t="e">
        <f t="shared" si="448"/>
        <v>#N/A</v>
      </c>
      <c r="AM389" s="7" t="e">
        <f t="shared" si="449"/>
        <v>#N/A</v>
      </c>
      <c r="AN389" s="7" t="e">
        <f t="shared" si="450"/>
        <v>#VALUE!</v>
      </c>
      <c r="AO389" s="15" t="e">
        <f t="shared" si="451"/>
        <v>#N/A</v>
      </c>
      <c r="AP389" s="17" t="e">
        <f t="shared" si="452"/>
        <v>#N/A</v>
      </c>
      <c r="AQ389" s="15" t="e">
        <f t="shared" si="453"/>
        <v>#N/A</v>
      </c>
      <c r="AR389" s="15" t="e">
        <f t="shared" si="454"/>
        <v>#N/A</v>
      </c>
      <c r="AS389" s="15"/>
      <c r="AT389" s="12" t="e">
        <f t="shared" si="424"/>
        <v>#VALUE!</v>
      </c>
      <c r="AU389" s="12" t="e">
        <f t="shared" si="455"/>
        <v>#N/A</v>
      </c>
      <c r="AV389" s="12" t="e">
        <f t="shared" si="456"/>
        <v>#N/A</v>
      </c>
      <c r="AW389" s="12" t="e">
        <f t="shared" si="457"/>
        <v>#N/A</v>
      </c>
      <c r="AX389" s="8"/>
      <c r="AY389" s="13" t="e">
        <f>INDEX(Klima!$B$1:$E$520,MATCH(Vandbalance!$F389,Klima!$B$1:$B$520,0),MATCH(Vandbalance!$AY$11,Klima!$B$1:$E$1,0))</f>
        <v>#N/A</v>
      </c>
      <c r="AZ389" s="13" t="e">
        <f t="shared" si="425"/>
        <v>#N/A</v>
      </c>
      <c r="BA389" s="13" t="e">
        <f t="shared" si="458"/>
        <v>#N/A</v>
      </c>
      <c r="BC389" s="16" t="e">
        <f>INDEX(Klima!$B$1:$E$520,MATCH(Vandbalance!$F389,Klima!$B$1:$B$520,0),MATCH($BC$11,Klima!$B$1:$E$1,0))</f>
        <v>#N/A</v>
      </c>
      <c r="BD389" s="16"/>
      <c r="BE389" s="16" t="e">
        <f t="shared" si="459"/>
        <v>#N/A</v>
      </c>
      <c r="BF389" s="16" t="e">
        <f t="shared" si="460"/>
        <v>#VALUE!</v>
      </c>
      <c r="BG389" s="16" t="e">
        <f t="shared" si="461"/>
        <v>#VALUE!</v>
      </c>
      <c r="BH389" s="16" t="e">
        <f t="shared" si="462"/>
        <v>#VALUE!</v>
      </c>
      <c r="BI389" s="2"/>
      <c r="BJ389" s="16" t="e">
        <f t="shared" si="463"/>
        <v>#N/A</v>
      </c>
      <c r="BK389" s="5" t="e">
        <f t="shared" si="464"/>
        <v>#N/A</v>
      </c>
      <c r="BL389" s="5" t="e">
        <f t="shared" si="465"/>
        <v>#N/A</v>
      </c>
      <c r="BM389" s="5" t="e">
        <f t="shared" si="466"/>
        <v>#N/A</v>
      </c>
      <c r="BN389" s="5" t="e">
        <f t="shared" si="467"/>
        <v>#N/A</v>
      </c>
      <c r="BO389" s="5" t="e">
        <f t="shared" si="468"/>
        <v>#N/A</v>
      </c>
      <c r="BP389" s="5" t="e">
        <f t="shared" si="469"/>
        <v>#N/A</v>
      </c>
      <c r="BQ389" s="5"/>
      <c r="BR389" s="16" t="e">
        <f t="shared" si="470"/>
        <v>#VALUE!</v>
      </c>
      <c r="BS389" s="5">
        <f t="shared" si="471"/>
        <v>0</v>
      </c>
      <c r="BT389" s="5"/>
      <c r="BU389" s="13" t="e">
        <f t="shared" si="472"/>
        <v>#VALUE!</v>
      </c>
      <c r="BV389" s="5">
        <f t="shared" si="473"/>
        <v>0</v>
      </c>
      <c r="BW389" s="5"/>
      <c r="BX389" s="13" t="e">
        <f t="shared" si="474"/>
        <v>#VALUE!</v>
      </c>
      <c r="BY389" s="5"/>
      <c r="BZ389" s="16" t="e">
        <f t="shared" si="475"/>
        <v>#VALUE!</v>
      </c>
      <c r="CA389" s="16"/>
      <c r="CB389" s="29">
        <f t="shared" si="476"/>
        <v>0</v>
      </c>
      <c r="CC389" s="28" t="e">
        <f t="shared" si="477"/>
        <v>#N/A</v>
      </c>
      <c r="CD389" s="28"/>
      <c r="CE389" s="16">
        <f t="shared" si="478"/>
        <v>0</v>
      </c>
      <c r="CF389" s="31" t="e">
        <f t="shared" si="479"/>
        <v>#N/A</v>
      </c>
      <c r="CG389" s="20"/>
      <c r="CH389" s="16" t="e">
        <f t="shared" si="480"/>
        <v>#N/A</v>
      </c>
      <c r="CI389" s="2">
        <f t="shared" si="481"/>
        <v>0</v>
      </c>
      <c r="CJ389" s="5"/>
      <c r="CK389" s="13" t="e">
        <f t="shared" si="482"/>
        <v>#N/A</v>
      </c>
      <c r="CL389" s="13"/>
      <c r="CM389" s="13" t="e">
        <f t="shared" si="483"/>
        <v>#N/A</v>
      </c>
      <c r="CN389" s="5" t="e">
        <f t="shared" si="484"/>
        <v>#N/A</v>
      </c>
      <c r="CO389" s="5" t="e">
        <f t="shared" si="485"/>
        <v>#N/A</v>
      </c>
      <c r="CP389" s="5"/>
      <c r="CQ389" s="13" t="e">
        <f t="shared" si="486"/>
        <v>#N/A</v>
      </c>
      <c r="CR389" s="5" t="e">
        <f t="shared" si="487"/>
        <v>#N/A</v>
      </c>
      <c r="CS389" s="5" t="e">
        <f t="shared" si="488"/>
        <v>#N/A</v>
      </c>
      <c r="CT389" s="5"/>
      <c r="CU389" t="e">
        <f>INDEX(Tilladeligt_underskud,MATCH('Afgrødemodel 1'!$AU$2,Konstanter!$A$75:$A$90,0),MATCH('Afgrødemodel 1'!M385,Konstanter!$B$73:$F$73,0))</f>
        <v>#N/A</v>
      </c>
      <c r="CV389" t="e">
        <f>INDEX(Utilladeligt_underskud,MATCH('Afgrødemodel 1'!$AU$2,Konstanter!$I$75:$I$90,0),MATCH('Afgrødemodel 1'!M385,Konstanter!$J$73:$N$73,0))</f>
        <v>#N/A</v>
      </c>
      <c r="CW389" t="e">
        <f t="shared" si="489"/>
        <v>#N/A</v>
      </c>
      <c r="CX389" t="e">
        <f t="shared" si="490"/>
        <v>#N/A</v>
      </c>
      <c r="CY389" s="8" t="e">
        <f t="shared" si="491"/>
        <v>#N/A</v>
      </c>
      <c r="CZ389" s="8" t="e">
        <f t="shared" si="492"/>
        <v>#VALUE!</v>
      </c>
      <c r="DA389" s="8" t="e">
        <f t="shared" si="493"/>
        <v>#VALUE!</v>
      </c>
    </row>
    <row r="390" spans="4:105" x14ac:dyDescent="0.2">
      <c r="D390" s="18">
        <f t="shared" si="427"/>
        <v>43567</v>
      </c>
      <c r="E390" s="18" t="str">
        <f>IF(G390=1,'Ark4'!$C$4,IF(G390=2,'Ark4'!$C$5,IF(G390=3,'Ark4'!$C$6,IF(G390=4,'Ark4'!$C$7,""))))</f>
        <v/>
      </c>
      <c r="F390" s="8">
        <f t="shared" si="428"/>
        <v>43567</v>
      </c>
      <c r="G390" s="2" t="str">
        <f>IF(AND($D390&gt;='Ark4'!$D$4,Vandbalance!$D390&lt;='Ark4'!$E$4),1,IF(AND(Vandbalance!$D390&gt;='Ark4'!$D$5,Vandbalance!$D390&lt;='Ark4'!$E$5),2,IF(AND(Vandbalance!$D390&gt;='Ark4'!$D$6,Vandbalance!$D390&lt;='Ark4'!$E$6),3,IF(AND(Vandbalance!$D390&gt;='Ark4'!$D$7,Vandbalance!$D390&lt;='Ark4'!$E$7),4,""))))</f>
        <v/>
      </c>
      <c r="H390" s="2" t="e">
        <f t="shared" si="423"/>
        <v>#VALUE!</v>
      </c>
      <c r="I390" s="2" t="str">
        <f>IF(G390=1,VLOOKUP($D390,'Afgrødemodel 1'!$AA$10:$AB$405,2,FALSE),IF(G390=2,VLOOKUP($D390,'Afgrødemodel 2'!$AA$10:$AB$405,2,FALSE),IF(G390=3,VLOOKUP($D390,'Afgrødemodel 3'!$AA$10:$AB$405,2,FALSE),IF(G390=4,VLOOKUP($D390,'Afgrødemodel 4'!$AA$10:$AB$405,2,FALSE),""))))</f>
        <v/>
      </c>
      <c r="J390" s="2">
        <f>IF(G390=1,VLOOKUP($D390,'Afgrødemodel 1'!$AH$10:$AJ$405,3,FALSE),IF(G390=2,VLOOKUP($D390,'Afgrødemodel 2'!$AH$10:$AJ$405,3,FALSE),IF(G390=3,VLOOKUP($D390,'Afgrødemodel 3'!$AH$10:$AJ$405,3,FALSE),IF(G390=4,VLOOKUP($D390,'Afgrødemodel 4'!$AH$10:$AJ$405,3,FALSE),0))))</f>
        <v>0</v>
      </c>
      <c r="K390" s="2">
        <f>IF(G390=1,VLOOKUP($D390,'Afgrødemodel 1'!$AQ$10:$AR$405,2,FALSE),IF(G390=2,VLOOKUP($D390,'Afgrødemodel 2'!$AQ$10:$AR$405,2,FALSE),IF(G390=3,VLOOKUP($D390,'Afgrødemodel 3'!$AQ$10:$AR$405,2,FALSE),IF(G390=4,VLOOKUP($D390,'Afgrødemodel 4'!$AQ$10:$AR$405,2,FALSE),0))))</f>
        <v>0</v>
      </c>
      <c r="L390">
        <f>IF('Afgrødemodel 1'!$BB$4=0,300,'Afgrødemodel 1'!$BB$4)</f>
        <v>300</v>
      </c>
      <c r="M390" t="str">
        <f>IF(G390=1,MIN('Afgrødemodel 1'!$AW$44,'Afgrødemodel 1'!$AW$48),IF(G390=2,MIN('Afgrødemodel 2'!$AW$44,'Afgrødemodel 2'!$AW$48),IF(G390=3,MIN('Afgrødemodel 3'!$AW$44,'Afgrødemodel 3'!$AW$48),IF(G390=4,MIN('Afgrødemodel 4'!$AW$44,'Afgrødemodel 4'!$AW$48),""))))</f>
        <v/>
      </c>
      <c r="N390" s="13" t="e">
        <f t="shared" si="429"/>
        <v>#N/A</v>
      </c>
      <c r="O390" s="5" t="e">
        <f t="shared" si="430"/>
        <v>#N/A</v>
      </c>
      <c r="P390" s="13" t="e">
        <f t="shared" si="431"/>
        <v>#N/A</v>
      </c>
      <c r="Q390" s="13" t="e">
        <f t="shared" si="432"/>
        <v>#N/A</v>
      </c>
      <c r="R390" s="20"/>
      <c r="S390" s="13" t="e">
        <f t="shared" si="433"/>
        <v>#N/A</v>
      </c>
      <c r="T390" s="13" t="e">
        <f t="shared" si="434"/>
        <v>#N/A</v>
      </c>
      <c r="U390" s="13" t="e">
        <f t="shared" si="435"/>
        <v>#N/A</v>
      </c>
      <c r="V390" s="5" t="e">
        <f t="shared" si="436"/>
        <v>#N/A</v>
      </c>
      <c r="W390" s="5"/>
      <c r="X390" s="10">
        <f t="shared" si="426"/>
        <v>10</v>
      </c>
      <c r="Y390" s="12" t="e">
        <f t="shared" si="437"/>
        <v>#N/A</v>
      </c>
      <c r="Z390" s="8" t="e">
        <f t="shared" si="438"/>
        <v>#N/A</v>
      </c>
      <c r="AA390" s="13" t="e">
        <f t="shared" si="439"/>
        <v>#N/A</v>
      </c>
      <c r="AB390" s="5" t="e">
        <f t="shared" si="440"/>
        <v>#N/A</v>
      </c>
      <c r="AC390" s="5"/>
      <c r="AD390" s="16" t="e">
        <f t="shared" si="441"/>
        <v>#VALUE!</v>
      </c>
      <c r="AE390" s="10" t="e">
        <f t="shared" si="442"/>
        <v>#VALUE!</v>
      </c>
      <c r="AF390" t="e">
        <f t="shared" si="443"/>
        <v>#VALUE!</v>
      </c>
      <c r="AG390" s="13" t="e">
        <f t="shared" si="444"/>
        <v>#VALUE!</v>
      </c>
      <c r="AH390" s="13"/>
      <c r="AI390" s="14">
        <f t="shared" si="445"/>
        <v>10</v>
      </c>
      <c r="AJ390" s="4">
        <f t="shared" si="446"/>
        <v>10</v>
      </c>
      <c r="AK390" s="4">
        <f t="shared" si="447"/>
        <v>10</v>
      </c>
      <c r="AL390" s="15" t="e">
        <f t="shared" si="448"/>
        <v>#N/A</v>
      </c>
      <c r="AM390" s="7" t="e">
        <f t="shared" si="449"/>
        <v>#N/A</v>
      </c>
      <c r="AN390" s="7" t="e">
        <f t="shared" si="450"/>
        <v>#VALUE!</v>
      </c>
      <c r="AO390" s="15" t="e">
        <f t="shared" si="451"/>
        <v>#N/A</v>
      </c>
      <c r="AP390" s="17" t="e">
        <f t="shared" si="452"/>
        <v>#N/A</v>
      </c>
      <c r="AQ390" s="15" t="e">
        <f t="shared" si="453"/>
        <v>#N/A</v>
      </c>
      <c r="AR390" s="15" t="e">
        <f t="shared" si="454"/>
        <v>#N/A</v>
      </c>
      <c r="AS390" s="15"/>
      <c r="AT390" s="12" t="e">
        <f t="shared" si="424"/>
        <v>#VALUE!</v>
      </c>
      <c r="AU390" s="12" t="e">
        <f t="shared" si="455"/>
        <v>#N/A</v>
      </c>
      <c r="AV390" s="12" t="e">
        <f t="shared" si="456"/>
        <v>#N/A</v>
      </c>
      <c r="AW390" s="12" t="e">
        <f t="shared" si="457"/>
        <v>#N/A</v>
      </c>
      <c r="AX390" s="8"/>
      <c r="AY390" s="13" t="e">
        <f>INDEX(Klima!$B$1:$E$520,MATCH(Vandbalance!$F390,Klima!$B$1:$B$520,0),MATCH(Vandbalance!$AY$11,Klima!$B$1:$E$1,0))</f>
        <v>#N/A</v>
      </c>
      <c r="AZ390" s="13" t="e">
        <f t="shared" si="425"/>
        <v>#N/A</v>
      </c>
      <c r="BA390" s="13" t="e">
        <f t="shared" si="458"/>
        <v>#N/A</v>
      </c>
      <c r="BC390" s="16" t="e">
        <f>INDEX(Klima!$B$1:$E$520,MATCH(Vandbalance!$F390,Klima!$B$1:$B$520,0),MATCH($BC$11,Klima!$B$1:$E$1,0))</f>
        <v>#N/A</v>
      </c>
      <c r="BD390" s="16"/>
      <c r="BE390" s="16" t="e">
        <f t="shared" si="459"/>
        <v>#N/A</v>
      </c>
      <c r="BF390" s="16" t="e">
        <f t="shared" si="460"/>
        <v>#VALUE!</v>
      </c>
      <c r="BG390" s="16" t="e">
        <f t="shared" si="461"/>
        <v>#VALUE!</v>
      </c>
      <c r="BH390" s="16" t="e">
        <f t="shared" si="462"/>
        <v>#VALUE!</v>
      </c>
      <c r="BI390" s="2"/>
      <c r="BJ390" s="16" t="e">
        <f t="shared" si="463"/>
        <v>#N/A</v>
      </c>
      <c r="BK390" s="5" t="e">
        <f t="shared" si="464"/>
        <v>#N/A</v>
      </c>
      <c r="BL390" s="5" t="e">
        <f t="shared" si="465"/>
        <v>#N/A</v>
      </c>
      <c r="BM390" s="5" t="e">
        <f t="shared" si="466"/>
        <v>#N/A</v>
      </c>
      <c r="BN390" s="5" t="e">
        <f t="shared" si="467"/>
        <v>#N/A</v>
      </c>
      <c r="BO390" s="5" t="e">
        <f t="shared" si="468"/>
        <v>#N/A</v>
      </c>
      <c r="BP390" s="5" t="e">
        <f t="shared" si="469"/>
        <v>#N/A</v>
      </c>
      <c r="BQ390" s="5"/>
      <c r="BR390" s="16" t="e">
        <f t="shared" si="470"/>
        <v>#VALUE!</v>
      </c>
      <c r="BS390" s="5">
        <f t="shared" si="471"/>
        <v>0</v>
      </c>
      <c r="BT390" s="5"/>
      <c r="BU390" s="13" t="e">
        <f t="shared" si="472"/>
        <v>#VALUE!</v>
      </c>
      <c r="BV390" s="5">
        <f t="shared" si="473"/>
        <v>0</v>
      </c>
      <c r="BW390" s="5"/>
      <c r="BX390" s="13" t="e">
        <f t="shared" si="474"/>
        <v>#VALUE!</v>
      </c>
      <c r="BY390" s="5"/>
      <c r="BZ390" s="16" t="e">
        <f t="shared" si="475"/>
        <v>#VALUE!</v>
      </c>
      <c r="CA390" s="16"/>
      <c r="CB390" s="29">
        <f t="shared" si="476"/>
        <v>0</v>
      </c>
      <c r="CC390" s="28" t="e">
        <f t="shared" si="477"/>
        <v>#N/A</v>
      </c>
      <c r="CD390" s="28"/>
      <c r="CE390" s="16">
        <f t="shared" si="478"/>
        <v>0</v>
      </c>
      <c r="CF390" s="31" t="e">
        <f t="shared" si="479"/>
        <v>#N/A</v>
      </c>
      <c r="CG390" s="20"/>
      <c r="CH390" s="16" t="e">
        <f t="shared" si="480"/>
        <v>#N/A</v>
      </c>
      <c r="CI390" s="2">
        <f t="shared" si="481"/>
        <v>0</v>
      </c>
      <c r="CJ390" s="5"/>
      <c r="CK390" s="13" t="e">
        <f t="shared" si="482"/>
        <v>#N/A</v>
      </c>
      <c r="CL390" s="13"/>
      <c r="CM390" s="13" t="e">
        <f t="shared" si="483"/>
        <v>#N/A</v>
      </c>
      <c r="CN390" s="5" t="e">
        <f t="shared" si="484"/>
        <v>#N/A</v>
      </c>
      <c r="CO390" s="5" t="e">
        <f t="shared" si="485"/>
        <v>#N/A</v>
      </c>
      <c r="CP390" s="5"/>
      <c r="CQ390" s="13" t="e">
        <f t="shared" si="486"/>
        <v>#N/A</v>
      </c>
      <c r="CR390" s="5" t="e">
        <f t="shared" si="487"/>
        <v>#N/A</v>
      </c>
      <c r="CS390" s="5" t="e">
        <f t="shared" si="488"/>
        <v>#N/A</v>
      </c>
      <c r="CT390" s="5"/>
      <c r="CU390" t="e">
        <f>INDEX(Tilladeligt_underskud,MATCH('Afgrødemodel 1'!$AU$2,Konstanter!$A$75:$A$90,0),MATCH('Afgrødemodel 1'!M386,Konstanter!$B$73:$F$73,0))</f>
        <v>#N/A</v>
      </c>
      <c r="CV390" t="e">
        <f>INDEX(Utilladeligt_underskud,MATCH('Afgrødemodel 1'!$AU$2,Konstanter!$I$75:$I$90,0),MATCH('Afgrødemodel 1'!M386,Konstanter!$J$73:$N$73,0))</f>
        <v>#N/A</v>
      </c>
      <c r="CW390" t="e">
        <f t="shared" si="489"/>
        <v>#N/A</v>
      </c>
      <c r="CX390" t="e">
        <f t="shared" si="490"/>
        <v>#N/A</v>
      </c>
      <c r="CY390" s="8" t="e">
        <f t="shared" si="491"/>
        <v>#N/A</v>
      </c>
      <c r="CZ390" s="8" t="e">
        <f t="shared" si="492"/>
        <v>#VALUE!</v>
      </c>
      <c r="DA390" s="8" t="e">
        <f t="shared" si="493"/>
        <v>#VALUE!</v>
      </c>
    </row>
    <row r="391" spans="4:105" x14ac:dyDescent="0.2">
      <c r="D391" s="18">
        <f t="shared" si="427"/>
        <v>43568</v>
      </c>
      <c r="E391" s="18" t="str">
        <f>IF(G391=1,'Ark4'!$C$4,IF(G391=2,'Ark4'!$C$5,IF(G391=3,'Ark4'!$C$6,IF(G391=4,'Ark4'!$C$7,""))))</f>
        <v/>
      </c>
      <c r="F391" s="8">
        <f t="shared" si="428"/>
        <v>43568</v>
      </c>
      <c r="G391" s="2" t="str">
        <f>IF(AND($D391&gt;='Ark4'!$D$4,Vandbalance!$D391&lt;='Ark4'!$E$4),1,IF(AND(Vandbalance!$D391&gt;='Ark4'!$D$5,Vandbalance!$D391&lt;='Ark4'!$E$5),2,IF(AND(Vandbalance!$D391&gt;='Ark4'!$D$6,Vandbalance!$D391&lt;='Ark4'!$E$6),3,IF(AND(Vandbalance!$D391&gt;='Ark4'!$D$7,Vandbalance!$D391&lt;='Ark4'!$E$7),4,""))))</f>
        <v/>
      </c>
      <c r="H391" s="2" t="e">
        <f t="shared" si="423"/>
        <v>#VALUE!</v>
      </c>
      <c r="I391" s="2" t="str">
        <f>IF(G391=1,VLOOKUP($D391,'Afgrødemodel 1'!$AA$10:$AB$405,2,FALSE),IF(G391=2,VLOOKUP($D391,'Afgrødemodel 2'!$AA$10:$AB$405,2,FALSE),IF(G391=3,VLOOKUP($D391,'Afgrødemodel 3'!$AA$10:$AB$405,2,FALSE),IF(G391=4,VLOOKUP($D391,'Afgrødemodel 4'!$AA$10:$AB$405,2,FALSE),""))))</f>
        <v/>
      </c>
      <c r="J391" s="2">
        <f>IF(G391=1,VLOOKUP($D391,'Afgrødemodel 1'!$AH$10:$AJ$405,3,FALSE),IF(G391=2,VLOOKUP($D391,'Afgrødemodel 2'!$AH$10:$AJ$405,3,FALSE),IF(G391=3,VLOOKUP($D391,'Afgrødemodel 3'!$AH$10:$AJ$405,3,FALSE),IF(G391=4,VLOOKUP($D391,'Afgrødemodel 4'!$AH$10:$AJ$405,3,FALSE),0))))</f>
        <v>0</v>
      </c>
      <c r="K391" s="2">
        <f>IF(G391=1,VLOOKUP($D391,'Afgrødemodel 1'!$AQ$10:$AR$405,2,FALSE),IF(G391=2,VLOOKUP($D391,'Afgrødemodel 2'!$AQ$10:$AR$405,2,FALSE),IF(G391=3,VLOOKUP($D391,'Afgrødemodel 3'!$AQ$10:$AR$405,2,FALSE),IF(G391=4,VLOOKUP($D391,'Afgrødemodel 4'!$AQ$10:$AR$405,2,FALSE),0))))</f>
        <v>0</v>
      </c>
      <c r="L391">
        <f>IF('Afgrødemodel 1'!$BB$4=0,300,'Afgrødemodel 1'!$BB$4)</f>
        <v>300</v>
      </c>
      <c r="M391" t="str">
        <f>IF(G391=1,MIN('Afgrødemodel 1'!$AW$44,'Afgrødemodel 1'!$AW$48),IF(G391=2,MIN('Afgrødemodel 2'!$AW$44,'Afgrødemodel 2'!$AW$48),IF(G391=3,MIN('Afgrødemodel 3'!$AW$44,'Afgrødemodel 3'!$AW$48),IF(G391=4,MIN('Afgrødemodel 4'!$AW$44,'Afgrødemodel 4'!$AW$48),""))))</f>
        <v/>
      </c>
      <c r="N391" s="13" t="e">
        <f t="shared" si="429"/>
        <v>#N/A</v>
      </c>
      <c r="O391" s="5" t="e">
        <f t="shared" si="430"/>
        <v>#N/A</v>
      </c>
      <c r="P391" s="13" t="e">
        <f t="shared" si="431"/>
        <v>#N/A</v>
      </c>
      <c r="Q391" s="13" t="e">
        <f t="shared" si="432"/>
        <v>#N/A</v>
      </c>
      <c r="R391" s="20"/>
      <c r="S391" s="13" t="e">
        <f t="shared" si="433"/>
        <v>#N/A</v>
      </c>
      <c r="T391" s="13" t="e">
        <f t="shared" si="434"/>
        <v>#N/A</v>
      </c>
      <c r="U391" s="13" t="e">
        <f t="shared" si="435"/>
        <v>#N/A</v>
      </c>
      <c r="V391" s="5" t="e">
        <f t="shared" si="436"/>
        <v>#N/A</v>
      </c>
      <c r="W391" s="5"/>
      <c r="X391" s="10">
        <f t="shared" si="426"/>
        <v>10</v>
      </c>
      <c r="Y391" s="12" t="e">
        <f t="shared" si="437"/>
        <v>#N/A</v>
      </c>
      <c r="Z391" s="8" t="e">
        <f t="shared" si="438"/>
        <v>#N/A</v>
      </c>
      <c r="AA391" s="13" t="e">
        <f t="shared" si="439"/>
        <v>#N/A</v>
      </c>
      <c r="AB391" s="5" t="e">
        <f t="shared" si="440"/>
        <v>#N/A</v>
      </c>
      <c r="AC391" s="5"/>
      <c r="AD391" s="16" t="e">
        <f t="shared" si="441"/>
        <v>#VALUE!</v>
      </c>
      <c r="AE391" s="10" t="e">
        <f t="shared" si="442"/>
        <v>#VALUE!</v>
      </c>
      <c r="AF391" t="e">
        <f t="shared" si="443"/>
        <v>#VALUE!</v>
      </c>
      <c r="AG391" s="13" t="e">
        <f t="shared" si="444"/>
        <v>#VALUE!</v>
      </c>
      <c r="AH391" s="13"/>
      <c r="AI391" s="14">
        <f t="shared" si="445"/>
        <v>10</v>
      </c>
      <c r="AJ391" s="4">
        <f t="shared" si="446"/>
        <v>10</v>
      </c>
      <c r="AK391" s="4">
        <f t="shared" si="447"/>
        <v>10</v>
      </c>
      <c r="AL391" s="15" t="e">
        <f t="shared" si="448"/>
        <v>#N/A</v>
      </c>
      <c r="AM391" s="7" t="e">
        <f t="shared" si="449"/>
        <v>#N/A</v>
      </c>
      <c r="AN391" s="7" t="e">
        <f t="shared" si="450"/>
        <v>#VALUE!</v>
      </c>
      <c r="AO391" s="15" t="e">
        <f t="shared" si="451"/>
        <v>#N/A</v>
      </c>
      <c r="AP391" s="17" t="e">
        <f t="shared" si="452"/>
        <v>#N/A</v>
      </c>
      <c r="AQ391" s="15" t="e">
        <f t="shared" si="453"/>
        <v>#N/A</v>
      </c>
      <c r="AR391" s="15" t="e">
        <f t="shared" si="454"/>
        <v>#N/A</v>
      </c>
      <c r="AS391" s="15"/>
      <c r="AT391" s="12" t="e">
        <f t="shared" si="424"/>
        <v>#VALUE!</v>
      </c>
      <c r="AU391" s="12" t="e">
        <f t="shared" si="455"/>
        <v>#N/A</v>
      </c>
      <c r="AV391" s="12" t="e">
        <f t="shared" si="456"/>
        <v>#N/A</v>
      </c>
      <c r="AW391" s="12" t="e">
        <f t="shared" si="457"/>
        <v>#N/A</v>
      </c>
      <c r="AX391" s="8"/>
      <c r="AY391" s="13" t="e">
        <f>INDEX(Klima!$B$1:$E$520,MATCH(Vandbalance!$F391,Klima!$B$1:$B$520,0),MATCH(Vandbalance!$AY$11,Klima!$B$1:$E$1,0))</f>
        <v>#N/A</v>
      </c>
      <c r="AZ391" s="13" t="e">
        <f t="shared" si="425"/>
        <v>#N/A</v>
      </c>
      <c r="BA391" s="13" t="e">
        <f t="shared" si="458"/>
        <v>#N/A</v>
      </c>
      <c r="BC391" s="16" t="e">
        <f>INDEX(Klima!$B$1:$E$520,MATCH(Vandbalance!$F391,Klima!$B$1:$B$520,0),MATCH($BC$11,Klima!$B$1:$E$1,0))</f>
        <v>#N/A</v>
      </c>
      <c r="BD391" s="16"/>
      <c r="BE391" s="16" t="e">
        <f t="shared" si="459"/>
        <v>#N/A</v>
      </c>
      <c r="BF391" s="16" t="e">
        <f t="shared" si="460"/>
        <v>#VALUE!</v>
      </c>
      <c r="BG391" s="16" t="e">
        <f t="shared" si="461"/>
        <v>#VALUE!</v>
      </c>
      <c r="BH391" s="16" t="e">
        <f t="shared" si="462"/>
        <v>#VALUE!</v>
      </c>
      <c r="BI391" s="2"/>
      <c r="BJ391" s="16" t="e">
        <f t="shared" si="463"/>
        <v>#N/A</v>
      </c>
      <c r="BK391" s="5" t="e">
        <f t="shared" si="464"/>
        <v>#N/A</v>
      </c>
      <c r="BL391" s="5" t="e">
        <f t="shared" si="465"/>
        <v>#N/A</v>
      </c>
      <c r="BM391" s="5" t="e">
        <f t="shared" si="466"/>
        <v>#N/A</v>
      </c>
      <c r="BN391" s="5" t="e">
        <f t="shared" si="467"/>
        <v>#N/A</v>
      </c>
      <c r="BO391" s="5" t="e">
        <f t="shared" si="468"/>
        <v>#N/A</v>
      </c>
      <c r="BP391" s="5" t="e">
        <f t="shared" si="469"/>
        <v>#N/A</v>
      </c>
      <c r="BQ391" s="5"/>
      <c r="BR391" s="16" t="e">
        <f t="shared" si="470"/>
        <v>#VALUE!</v>
      </c>
      <c r="BS391" s="5">
        <f t="shared" si="471"/>
        <v>0</v>
      </c>
      <c r="BT391" s="5"/>
      <c r="BU391" s="13" t="e">
        <f t="shared" si="472"/>
        <v>#VALUE!</v>
      </c>
      <c r="BV391" s="5">
        <f t="shared" si="473"/>
        <v>0</v>
      </c>
      <c r="BW391" s="5"/>
      <c r="BX391" s="13" t="e">
        <f t="shared" si="474"/>
        <v>#VALUE!</v>
      </c>
      <c r="BY391" s="5"/>
      <c r="BZ391" s="16" t="e">
        <f t="shared" si="475"/>
        <v>#VALUE!</v>
      </c>
      <c r="CA391" s="16"/>
      <c r="CB391" s="29">
        <f t="shared" si="476"/>
        <v>0</v>
      </c>
      <c r="CC391" s="28" t="e">
        <f t="shared" si="477"/>
        <v>#N/A</v>
      </c>
      <c r="CD391" s="28"/>
      <c r="CE391" s="16">
        <f t="shared" si="478"/>
        <v>0</v>
      </c>
      <c r="CF391" s="31" t="e">
        <f t="shared" si="479"/>
        <v>#N/A</v>
      </c>
      <c r="CG391" s="20"/>
      <c r="CH391" s="16" t="e">
        <f t="shared" si="480"/>
        <v>#N/A</v>
      </c>
      <c r="CI391" s="2">
        <f t="shared" si="481"/>
        <v>0</v>
      </c>
      <c r="CJ391" s="5"/>
      <c r="CK391" s="13" t="e">
        <f t="shared" si="482"/>
        <v>#N/A</v>
      </c>
      <c r="CL391" s="13"/>
      <c r="CM391" s="13" t="e">
        <f t="shared" si="483"/>
        <v>#N/A</v>
      </c>
      <c r="CN391" s="5" t="e">
        <f t="shared" si="484"/>
        <v>#N/A</v>
      </c>
      <c r="CO391" s="5" t="e">
        <f t="shared" si="485"/>
        <v>#N/A</v>
      </c>
      <c r="CP391" s="5"/>
      <c r="CQ391" s="13" t="e">
        <f t="shared" si="486"/>
        <v>#N/A</v>
      </c>
      <c r="CR391" s="5" t="e">
        <f t="shared" si="487"/>
        <v>#N/A</v>
      </c>
      <c r="CS391" s="5" t="e">
        <f t="shared" si="488"/>
        <v>#N/A</v>
      </c>
      <c r="CT391" s="5"/>
      <c r="CU391" t="e">
        <f>INDEX(Tilladeligt_underskud,MATCH('Afgrødemodel 1'!$AU$2,Konstanter!$A$75:$A$90,0),MATCH('Afgrødemodel 1'!M387,Konstanter!$B$73:$F$73,0))</f>
        <v>#N/A</v>
      </c>
      <c r="CV391" t="e">
        <f>INDEX(Utilladeligt_underskud,MATCH('Afgrødemodel 1'!$AU$2,Konstanter!$I$75:$I$90,0),MATCH('Afgrødemodel 1'!M387,Konstanter!$J$73:$N$73,0))</f>
        <v>#N/A</v>
      </c>
      <c r="CW391" t="e">
        <f t="shared" si="489"/>
        <v>#N/A</v>
      </c>
      <c r="CX391" t="e">
        <f t="shared" si="490"/>
        <v>#N/A</v>
      </c>
      <c r="CY391" s="8" t="e">
        <f t="shared" si="491"/>
        <v>#N/A</v>
      </c>
      <c r="CZ391" s="8" t="e">
        <f t="shared" si="492"/>
        <v>#VALUE!</v>
      </c>
      <c r="DA391" s="8" t="e">
        <f t="shared" si="493"/>
        <v>#VALUE!</v>
      </c>
    </row>
    <row r="392" spans="4:105" x14ac:dyDescent="0.2">
      <c r="D392" s="18">
        <f t="shared" si="427"/>
        <v>43569</v>
      </c>
      <c r="E392" s="18" t="str">
        <f>IF(G392=1,'Ark4'!$C$4,IF(G392=2,'Ark4'!$C$5,IF(G392=3,'Ark4'!$C$6,IF(G392=4,'Ark4'!$C$7,""))))</f>
        <v/>
      </c>
      <c r="F392" s="8">
        <f t="shared" si="428"/>
        <v>43569</v>
      </c>
      <c r="G392" s="2" t="str">
        <f>IF(AND($D392&gt;='Ark4'!$D$4,Vandbalance!$D392&lt;='Ark4'!$E$4),1,IF(AND(Vandbalance!$D392&gt;='Ark4'!$D$5,Vandbalance!$D392&lt;='Ark4'!$E$5),2,IF(AND(Vandbalance!$D392&gt;='Ark4'!$D$6,Vandbalance!$D392&lt;='Ark4'!$E$6),3,IF(AND(Vandbalance!$D392&gt;='Ark4'!$D$7,Vandbalance!$D392&lt;='Ark4'!$E$7),4,""))))</f>
        <v/>
      </c>
      <c r="H392" s="2" t="e">
        <f t="shared" si="423"/>
        <v>#VALUE!</v>
      </c>
      <c r="I392" s="2" t="str">
        <f>IF(G392=1,VLOOKUP($D392,'Afgrødemodel 1'!$AA$10:$AB$405,2,FALSE),IF(G392=2,VLOOKUP($D392,'Afgrødemodel 2'!$AA$10:$AB$405,2,FALSE),IF(G392=3,VLOOKUP($D392,'Afgrødemodel 3'!$AA$10:$AB$405,2,FALSE),IF(G392=4,VLOOKUP($D392,'Afgrødemodel 4'!$AA$10:$AB$405,2,FALSE),""))))</f>
        <v/>
      </c>
      <c r="J392" s="2">
        <f>IF(G392=1,VLOOKUP($D392,'Afgrødemodel 1'!$AH$10:$AJ$405,3,FALSE),IF(G392=2,VLOOKUP($D392,'Afgrødemodel 2'!$AH$10:$AJ$405,3,FALSE),IF(G392=3,VLOOKUP($D392,'Afgrødemodel 3'!$AH$10:$AJ$405,3,FALSE),IF(G392=4,VLOOKUP($D392,'Afgrødemodel 4'!$AH$10:$AJ$405,3,FALSE),0))))</f>
        <v>0</v>
      </c>
      <c r="K392" s="2">
        <f>IF(G392=1,VLOOKUP($D392,'Afgrødemodel 1'!$AQ$10:$AR$405,2,FALSE),IF(G392=2,VLOOKUP($D392,'Afgrødemodel 2'!$AQ$10:$AR$405,2,FALSE),IF(G392=3,VLOOKUP($D392,'Afgrødemodel 3'!$AQ$10:$AR$405,2,FALSE),IF(G392=4,VLOOKUP($D392,'Afgrødemodel 4'!$AQ$10:$AR$405,2,FALSE),0))))</f>
        <v>0</v>
      </c>
      <c r="L392">
        <f>IF('Afgrødemodel 1'!$BB$4=0,300,'Afgrødemodel 1'!$BB$4)</f>
        <v>300</v>
      </c>
      <c r="M392" t="str">
        <f>IF(G392=1,MIN('Afgrødemodel 1'!$AW$44,'Afgrødemodel 1'!$AW$48),IF(G392=2,MIN('Afgrødemodel 2'!$AW$44,'Afgrødemodel 2'!$AW$48),IF(G392=3,MIN('Afgrødemodel 3'!$AW$44,'Afgrødemodel 3'!$AW$48),IF(G392=4,MIN('Afgrødemodel 4'!$AW$44,'Afgrødemodel 4'!$AW$48),""))))</f>
        <v/>
      </c>
      <c r="N392" s="13" t="e">
        <f t="shared" si="429"/>
        <v>#N/A</v>
      </c>
      <c r="O392" s="5" t="e">
        <f t="shared" si="430"/>
        <v>#N/A</v>
      </c>
      <c r="P392" s="13" t="e">
        <f t="shared" si="431"/>
        <v>#N/A</v>
      </c>
      <c r="Q392" s="13" t="e">
        <f t="shared" si="432"/>
        <v>#N/A</v>
      </c>
      <c r="R392" s="20"/>
      <c r="S392" s="13" t="e">
        <f t="shared" si="433"/>
        <v>#N/A</v>
      </c>
      <c r="T392" s="13" t="e">
        <f t="shared" si="434"/>
        <v>#N/A</v>
      </c>
      <c r="U392" s="13" t="e">
        <f t="shared" si="435"/>
        <v>#N/A</v>
      </c>
      <c r="V392" s="5" t="e">
        <f t="shared" si="436"/>
        <v>#N/A</v>
      </c>
      <c r="W392" s="5"/>
      <c r="X392" s="10">
        <f t="shared" si="426"/>
        <v>10</v>
      </c>
      <c r="Y392" s="12" t="e">
        <f t="shared" si="437"/>
        <v>#N/A</v>
      </c>
      <c r="Z392" s="8" t="e">
        <f t="shared" si="438"/>
        <v>#N/A</v>
      </c>
      <c r="AA392" s="13" t="e">
        <f t="shared" si="439"/>
        <v>#N/A</v>
      </c>
      <c r="AB392" s="5" t="e">
        <f t="shared" si="440"/>
        <v>#N/A</v>
      </c>
      <c r="AC392" s="5"/>
      <c r="AD392" s="16" t="e">
        <f t="shared" si="441"/>
        <v>#VALUE!</v>
      </c>
      <c r="AE392" s="10" t="e">
        <f t="shared" si="442"/>
        <v>#VALUE!</v>
      </c>
      <c r="AF392" t="e">
        <f t="shared" si="443"/>
        <v>#VALUE!</v>
      </c>
      <c r="AG392" s="13" t="e">
        <f t="shared" si="444"/>
        <v>#VALUE!</v>
      </c>
      <c r="AH392" s="13"/>
      <c r="AI392" s="14">
        <f t="shared" si="445"/>
        <v>10</v>
      </c>
      <c r="AJ392" s="4">
        <f t="shared" si="446"/>
        <v>10</v>
      </c>
      <c r="AK392" s="4">
        <f t="shared" si="447"/>
        <v>10</v>
      </c>
      <c r="AL392" s="15" t="e">
        <f t="shared" si="448"/>
        <v>#N/A</v>
      </c>
      <c r="AM392" s="7" t="e">
        <f t="shared" si="449"/>
        <v>#N/A</v>
      </c>
      <c r="AN392" s="7" t="e">
        <f t="shared" si="450"/>
        <v>#VALUE!</v>
      </c>
      <c r="AO392" s="15" t="e">
        <f t="shared" si="451"/>
        <v>#N/A</v>
      </c>
      <c r="AP392" s="17" t="e">
        <f t="shared" si="452"/>
        <v>#N/A</v>
      </c>
      <c r="AQ392" s="15" t="e">
        <f t="shared" si="453"/>
        <v>#N/A</v>
      </c>
      <c r="AR392" s="15" t="e">
        <f t="shared" si="454"/>
        <v>#N/A</v>
      </c>
      <c r="AS392" s="15"/>
      <c r="AT392" s="12" t="e">
        <f t="shared" si="424"/>
        <v>#VALUE!</v>
      </c>
      <c r="AU392" s="12" t="e">
        <f t="shared" si="455"/>
        <v>#N/A</v>
      </c>
      <c r="AV392" s="12" t="e">
        <f t="shared" si="456"/>
        <v>#N/A</v>
      </c>
      <c r="AW392" s="12" t="e">
        <f t="shared" si="457"/>
        <v>#N/A</v>
      </c>
      <c r="AX392" s="8"/>
      <c r="AY392" s="13" t="e">
        <f>INDEX(Klima!$B$1:$E$520,MATCH(Vandbalance!$F392,Klima!$B$1:$B$520,0),MATCH(Vandbalance!$AY$11,Klima!$B$1:$E$1,0))</f>
        <v>#N/A</v>
      </c>
      <c r="AZ392" s="13" t="e">
        <f t="shared" si="425"/>
        <v>#N/A</v>
      </c>
      <c r="BA392" s="13" t="e">
        <f t="shared" si="458"/>
        <v>#N/A</v>
      </c>
      <c r="BC392" s="16" t="e">
        <f>INDEX(Klima!$B$1:$E$520,MATCH(Vandbalance!$F392,Klima!$B$1:$B$520,0),MATCH($BC$11,Klima!$B$1:$E$1,0))</f>
        <v>#N/A</v>
      </c>
      <c r="BD392" s="16"/>
      <c r="BE392" s="16" t="e">
        <f t="shared" si="459"/>
        <v>#N/A</v>
      </c>
      <c r="BF392" s="16" t="e">
        <f t="shared" si="460"/>
        <v>#VALUE!</v>
      </c>
      <c r="BG392" s="16" t="e">
        <f t="shared" si="461"/>
        <v>#VALUE!</v>
      </c>
      <c r="BH392" s="16" t="e">
        <f t="shared" si="462"/>
        <v>#VALUE!</v>
      </c>
      <c r="BI392" s="2"/>
      <c r="BJ392" s="16" t="e">
        <f t="shared" si="463"/>
        <v>#N/A</v>
      </c>
      <c r="BK392" s="5" t="e">
        <f t="shared" si="464"/>
        <v>#N/A</v>
      </c>
      <c r="BL392" s="5" t="e">
        <f t="shared" si="465"/>
        <v>#N/A</v>
      </c>
      <c r="BM392" s="5" t="e">
        <f t="shared" si="466"/>
        <v>#N/A</v>
      </c>
      <c r="BN392" s="5" t="e">
        <f t="shared" si="467"/>
        <v>#N/A</v>
      </c>
      <c r="BO392" s="5" t="e">
        <f t="shared" si="468"/>
        <v>#N/A</v>
      </c>
      <c r="BP392" s="5" t="e">
        <f t="shared" si="469"/>
        <v>#N/A</v>
      </c>
      <c r="BQ392" s="5"/>
      <c r="BR392" s="16" t="e">
        <f t="shared" si="470"/>
        <v>#VALUE!</v>
      </c>
      <c r="BS392" s="5">
        <f t="shared" si="471"/>
        <v>0</v>
      </c>
      <c r="BT392" s="5"/>
      <c r="BU392" s="13" t="e">
        <f t="shared" si="472"/>
        <v>#VALUE!</v>
      </c>
      <c r="BV392" s="5">
        <f t="shared" si="473"/>
        <v>0</v>
      </c>
      <c r="BW392" s="5"/>
      <c r="BX392" s="13" t="e">
        <f t="shared" si="474"/>
        <v>#VALUE!</v>
      </c>
      <c r="BY392" s="5"/>
      <c r="BZ392" s="16" t="e">
        <f t="shared" si="475"/>
        <v>#VALUE!</v>
      </c>
      <c r="CA392" s="16"/>
      <c r="CB392" s="29">
        <f t="shared" si="476"/>
        <v>0</v>
      </c>
      <c r="CC392" s="28" t="e">
        <f t="shared" si="477"/>
        <v>#N/A</v>
      </c>
      <c r="CD392" s="28"/>
      <c r="CE392" s="16">
        <f t="shared" si="478"/>
        <v>0</v>
      </c>
      <c r="CF392" s="31" t="e">
        <f t="shared" si="479"/>
        <v>#N/A</v>
      </c>
      <c r="CG392" s="20"/>
      <c r="CH392" s="16" t="e">
        <f t="shared" si="480"/>
        <v>#N/A</v>
      </c>
      <c r="CI392" s="2">
        <f t="shared" si="481"/>
        <v>0</v>
      </c>
      <c r="CJ392" s="5"/>
      <c r="CK392" s="13" t="e">
        <f t="shared" si="482"/>
        <v>#N/A</v>
      </c>
      <c r="CL392" s="13"/>
      <c r="CM392" s="13" t="e">
        <f t="shared" si="483"/>
        <v>#N/A</v>
      </c>
      <c r="CN392" s="5" t="e">
        <f t="shared" si="484"/>
        <v>#N/A</v>
      </c>
      <c r="CO392" s="5" t="e">
        <f t="shared" si="485"/>
        <v>#N/A</v>
      </c>
      <c r="CP392" s="5"/>
      <c r="CQ392" s="13" t="e">
        <f t="shared" si="486"/>
        <v>#N/A</v>
      </c>
      <c r="CR392" s="5" t="e">
        <f t="shared" si="487"/>
        <v>#N/A</v>
      </c>
      <c r="CS392" s="5" t="e">
        <f t="shared" si="488"/>
        <v>#N/A</v>
      </c>
      <c r="CT392" s="5"/>
      <c r="CU392" t="e">
        <f>INDEX(Tilladeligt_underskud,MATCH('Afgrødemodel 1'!$AU$2,Konstanter!$A$75:$A$90,0),MATCH('Afgrødemodel 1'!M388,Konstanter!$B$73:$F$73,0))</f>
        <v>#N/A</v>
      </c>
      <c r="CV392" t="e">
        <f>INDEX(Utilladeligt_underskud,MATCH('Afgrødemodel 1'!$AU$2,Konstanter!$I$75:$I$90,0),MATCH('Afgrødemodel 1'!M388,Konstanter!$J$73:$N$73,0))</f>
        <v>#N/A</v>
      </c>
      <c r="CW392" t="e">
        <f t="shared" si="489"/>
        <v>#N/A</v>
      </c>
      <c r="CX392" t="e">
        <f t="shared" si="490"/>
        <v>#N/A</v>
      </c>
      <c r="CY392" s="8" t="e">
        <f t="shared" si="491"/>
        <v>#N/A</v>
      </c>
      <c r="CZ392" s="8" t="e">
        <f t="shared" si="492"/>
        <v>#VALUE!</v>
      </c>
      <c r="DA392" s="8" t="e">
        <f t="shared" si="493"/>
        <v>#VALUE!</v>
      </c>
    </row>
    <row r="393" spans="4:105" x14ac:dyDescent="0.2">
      <c r="D393" s="18">
        <f t="shared" si="427"/>
        <v>43570</v>
      </c>
      <c r="E393" s="18" t="str">
        <f>IF(G393=1,'Ark4'!$C$4,IF(G393=2,'Ark4'!$C$5,IF(G393=3,'Ark4'!$C$6,IF(G393=4,'Ark4'!$C$7,""))))</f>
        <v/>
      </c>
      <c r="F393" s="8">
        <f t="shared" si="428"/>
        <v>43570</v>
      </c>
      <c r="G393" s="2" t="str">
        <f>IF(AND($D393&gt;='Ark4'!$D$4,Vandbalance!$D393&lt;='Ark4'!$E$4),1,IF(AND(Vandbalance!$D393&gt;='Ark4'!$D$5,Vandbalance!$D393&lt;='Ark4'!$E$5),2,IF(AND(Vandbalance!$D393&gt;='Ark4'!$D$6,Vandbalance!$D393&lt;='Ark4'!$E$6),3,IF(AND(Vandbalance!$D393&gt;='Ark4'!$D$7,Vandbalance!$D393&lt;='Ark4'!$E$7),4,""))))</f>
        <v/>
      </c>
      <c r="H393" s="2" t="e">
        <f t="shared" si="423"/>
        <v>#VALUE!</v>
      </c>
      <c r="I393" s="2" t="str">
        <f>IF(G393=1,VLOOKUP($D393,'Afgrødemodel 1'!$AA$10:$AB$405,2,FALSE),IF(G393=2,VLOOKUP($D393,'Afgrødemodel 2'!$AA$10:$AB$405,2,FALSE),IF(G393=3,VLOOKUP($D393,'Afgrødemodel 3'!$AA$10:$AB$405,2,FALSE),IF(G393=4,VLOOKUP($D393,'Afgrødemodel 4'!$AA$10:$AB$405,2,FALSE),""))))</f>
        <v/>
      </c>
      <c r="J393" s="2">
        <f>IF(G393=1,VLOOKUP($D393,'Afgrødemodel 1'!$AH$10:$AJ$405,3,FALSE),IF(G393=2,VLOOKUP($D393,'Afgrødemodel 2'!$AH$10:$AJ$405,3,FALSE),IF(G393=3,VLOOKUP($D393,'Afgrødemodel 3'!$AH$10:$AJ$405,3,FALSE),IF(G393=4,VLOOKUP($D393,'Afgrødemodel 4'!$AH$10:$AJ$405,3,FALSE),0))))</f>
        <v>0</v>
      </c>
      <c r="K393" s="2">
        <f>IF(G393=1,VLOOKUP($D393,'Afgrødemodel 1'!$AQ$10:$AR$405,2,FALSE),IF(G393=2,VLOOKUP($D393,'Afgrødemodel 2'!$AQ$10:$AR$405,2,FALSE),IF(G393=3,VLOOKUP($D393,'Afgrødemodel 3'!$AQ$10:$AR$405,2,FALSE),IF(G393=4,VLOOKUP($D393,'Afgrødemodel 4'!$AQ$10:$AR$405,2,FALSE),0))))</f>
        <v>0</v>
      </c>
      <c r="L393">
        <f>IF('Afgrødemodel 1'!$BB$4=0,300,'Afgrødemodel 1'!$BB$4)</f>
        <v>300</v>
      </c>
      <c r="M393" t="str">
        <f>IF(G393=1,MIN('Afgrødemodel 1'!$AW$44,'Afgrødemodel 1'!$AW$48),IF(G393=2,MIN('Afgrødemodel 2'!$AW$44,'Afgrødemodel 2'!$AW$48),IF(G393=3,MIN('Afgrødemodel 3'!$AW$44,'Afgrødemodel 3'!$AW$48),IF(G393=4,MIN('Afgrødemodel 4'!$AW$44,'Afgrødemodel 4'!$AW$48),""))))</f>
        <v/>
      </c>
      <c r="N393" s="13" t="e">
        <f t="shared" si="429"/>
        <v>#N/A</v>
      </c>
      <c r="O393" s="5" t="e">
        <f t="shared" si="430"/>
        <v>#N/A</v>
      </c>
      <c r="P393" s="13" t="e">
        <f t="shared" si="431"/>
        <v>#N/A</v>
      </c>
      <c r="Q393" s="13" t="e">
        <f t="shared" si="432"/>
        <v>#N/A</v>
      </c>
      <c r="R393" s="20"/>
      <c r="S393" s="13" t="e">
        <f t="shared" si="433"/>
        <v>#N/A</v>
      </c>
      <c r="T393" s="13" t="e">
        <f t="shared" si="434"/>
        <v>#N/A</v>
      </c>
      <c r="U393" s="13" t="e">
        <f t="shared" si="435"/>
        <v>#N/A</v>
      </c>
      <c r="V393" s="5" t="e">
        <f t="shared" si="436"/>
        <v>#N/A</v>
      </c>
      <c r="W393" s="5"/>
      <c r="X393" s="10">
        <f t="shared" si="426"/>
        <v>10</v>
      </c>
      <c r="Y393" s="12" t="e">
        <f t="shared" si="437"/>
        <v>#N/A</v>
      </c>
      <c r="Z393" s="8" t="e">
        <f t="shared" si="438"/>
        <v>#N/A</v>
      </c>
      <c r="AA393" s="13" t="e">
        <f t="shared" si="439"/>
        <v>#N/A</v>
      </c>
      <c r="AB393" s="5" t="e">
        <f t="shared" si="440"/>
        <v>#N/A</v>
      </c>
      <c r="AC393" s="5"/>
      <c r="AD393" s="16" t="e">
        <f t="shared" si="441"/>
        <v>#VALUE!</v>
      </c>
      <c r="AE393" s="10" t="e">
        <f t="shared" si="442"/>
        <v>#VALUE!</v>
      </c>
      <c r="AF393" t="e">
        <f t="shared" si="443"/>
        <v>#VALUE!</v>
      </c>
      <c r="AG393" s="13" t="e">
        <f t="shared" si="444"/>
        <v>#VALUE!</v>
      </c>
      <c r="AH393" s="13"/>
      <c r="AI393" s="14">
        <f t="shared" si="445"/>
        <v>10</v>
      </c>
      <c r="AJ393" s="4">
        <f t="shared" si="446"/>
        <v>10</v>
      </c>
      <c r="AK393" s="4">
        <f t="shared" si="447"/>
        <v>10</v>
      </c>
      <c r="AL393" s="15" t="e">
        <f t="shared" si="448"/>
        <v>#N/A</v>
      </c>
      <c r="AM393" s="7" t="e">
        <f t="shared" si="449"/>
        <v>#N/A</v>
      </c>
      <c r="AN393" s="7" t="e">
        <f t="shared" si="450"/>
        <v>#VALUE!</v>
      </c>
      <c r="AO393" s="15" t="e">
        <f t="shared" si="451"/>
        <v>#N/A</v>
      </c>
      <c r="AP393" s="17" t="e">
        <f t="shared" si="452"/>
        <v>#N/A</v>
      </c>
      <c r="AQ393" s="15" t="e">
        <f t="shared" si="453"/>
        <v>#N/A</v>
      </c>
      <c r="AR393" s="15" t="e">
        <f t="shared" si="454"/>
        <v>#N/A</v>
      </c>
      <c r="AS393" s="15"/>
      <c r="AT393" s="12" t="e">
        <f t="shared" si="424"/>
        <v>#VALUE!</v>
      </c>
      <c r="AU393" s="12" t="e">
        <f t="shared" si="455"/>
        <v>#N/A</v>
      </c>
      <c r="AV393" s="12" t="e">
        <f t="shared" si="456"/>
        <v>#N/A</v>
      </c>
      <c r="AW393" s="12" t="e">
        <f t="shared" si="457"/>
        <v>#N/A</v>
      </c>
      <c r="AX393" s="8"/>
      <c r="AY393" s="13" t="e">
        <f>INDEX(Klima!$B$1:$E$520,MATCH(Vandbalance!$F393,Klima!$B$1:$B$520,0),MATCH(Vandbalance!$AY$11,Klima!$B$1:$E$1,0))</f>
        <v>#N/A</v>
      </c>
      <c r="AZ393" s="13" t="e">
        <f t="shared" si="425"/>
        <v>#N/A</v>
      </c>
      <c r="BA393" s="13" t="e">
        <f t="shared" si="458"/>
        <v>#N/A</v>
      </c>
      <c r="BC393" s="16" t="e">
        <f>INDEX(Klima!$B$1:$E$520,MATCH(Vandbalance!$F393,Klima!$B$1:$B$520,0),MATCH($BC$11,Klima!$B$1:$E$1,0))</f>
        <v>#N/A</v>
      </c>
      <c r="BD393" s="16"/>
      <c r="BE393" s="16" t="e">
        <f t="shared" si="459"/>
        <v>#N/A</v>
      </c>
      <c r="BF393" s="16" t="e">
        <f t="shared" si="460"/>
        <v>#VALUE!</v>
      </c>
      <c r="BG393" s="16" t="e">
        <f t="shared" si="461"/>
        <v>#VALUE!</v>
      </c>
      <c r="BH393" s="16" t="e">
        <f t="shared" si="462"/>
        <v>#VALUE!</v>
      </c>
      <c r="BI393" s="2"/>
      <c r="BJ393" s="16" t="e">
        <f t="shared" si="463"/>
        <v>#N/A</v>
      </c>
      <c r="BK393" s="5" t="e">
        <f t="shared" si="464"/>
        <v>#N/A</v>
      </c>
      <c r="BL393" s="5" t="e">
        <f t="shared" si="465"/>
        <v>#N/A</v>
      </c>
      <c r="BM393" s="5" t="e">
        <f t="shared" si="466"/>
        <v>#N/A</v>
      </c>
      <c r="BN393" s="5" t="e">
        <f t="shared" si="467"/>
        <v>#N/A</v>
      </c>
      <c r="BO393" s="5" t="e">
        <f t="shared" si="468"/>
        <v>#N/A</v>
      </c>
      <c r="BP393" s="5" t="e">
        <f t="shared" si="469"/>
        <v>#N/A</v>
      </c>
      <c r="BQ393" s="5"/>
      <c r="BR393" s="16" t="e">
        <f t="shared" si="470"/>
        <v>#VALUE!</v>
      </c>
      <c r="BS393" s="5">
        <f t="shared" si="471"/>
        <v>0</v>
      </c>
      <c r="BT393" s="5"/>
      <c r="BU393" s="13" t="e">
        <f t="shared" si="472"/>
        <v>#VALUE!</v>
      </c>
      <c r="BV393" s="5">
        <f t="shared" si="473"/>
        <v>0</v>
      </c>
      <c r="BW393" s="5"/>
      <c r="BX393" s="13" t="e">
        <f t="shared" si="474"/>
        <v>#VALUE!</v>
      </c>
      <c r="BY393" s="5"/>
      <c r="BZ393" s="16" t="e">
        <f t="shared" si="475"/>
        <v>#VALUE!</v>
      </c>
      <c r="CA393" s="16"/>
      <c r="CB393" s="29">
        <f t="shared" si="476"/>
        <v>0</v>
      </c>
      <c r="CC393" s="28" t="e">
        <f t="shared" si="477"/>
        <v>#N/A</v>
      </c>
      <c r="CD393" s="28"/>
      <c r="CE393" s="16">
        <f t="shared" si="478"/>
        <v>0</v>
      </c>
      <c r="CF393" s="31" t="e">
        <f t="shared" si="479"/>
        <v>#N/A</v>
      </c>
      <c r="CG393" s="20"/>
      <c r="CH393" s="16" t="e">
        <f t="shared" si="480"/>
        <v>#N/A</v>
      </c>
      <c r="CI393" s="2">
        <f t="shared" si="481"/>
        <v>0</v>
      </c>
      <c r="CJ393" s="5"/>
      <c r="CK393" s="13" t="e">
        <f t="shared" si="482"/>
        <v>#N/A</v>
      </c>
      <c r="CL393" s="13"/>
      <c r="CM393" s="13" t="e">
        <f t="shared" si="483"/>
        <v>#N/A</v>
      </c>
      <c r="CN393" s="5" t="e">
        <f t="shared" si="484"/>
        <v>#N/A</v>
      </c>
      <c r="CO393" s="5" t="e">
        <f t="shared" si="485"/>
        <v>#N/A</v>
      </c>
      <c r="CP393" s="5"/>
      <c r="CQ393" s="13" t="e">
        <f t="shared" si="486"/>
        <v>#N/A</v>
      </c>
      <c r="CR393" s="5" t="e">
        <f t="shared" si="487"/>
        <v>#N/A</v>
      </c>
      <c r="CS393" s="5" t="e">
        <f t="shared" si="488"/>
        <v>#N/A</v>
      </c>
      <c r="CT393" s="5"/>
      <c r="CU393" t="e">
        <f>INDEX(Tilladeligt_underskud,MATCH('Afgrødemodel 1'!$AU$2,Konstanter!$A$75:$A$90,0),MATCH('Afgrødemodel 1'!M389,Konstanter!$B$73:$F$73,0))</f>
        <v>#N/A</v>
      </c>
      <c r="CV393" t="e">
        <f>INDEX(Utilladeligt_underskud,MATCH('Afgrødemodel 1'!$AU$2,Konstanter!$I$75:$I$90,0),MATCH('Afgrødemodel 1'!M389,Konstanter!$J$73:$N$73,0))</f>
        <v>#N/A</v>
      </c>
      <c r="CW393" t="e">
        <f t="shared" si="489"/>
        <v>#N/A</v>
      </c>
      <c r="CX393" t="e">
        <f t="shared" si="490"/>
        <v>#N/A</v>
      </c>
      <c r="CY393" s="8" t="e">
        <f t="shared" si="491"/>
        <v>#N/A</v>
      </c>
      <c r="CZ393" s="8" t="e">
        <f t="shared" si="492"/>
        <v>#VALUE!</v>
      </c>
      <c r="DA393" s="8" t="e">
        <f t="shared" si="493"/>
        <v>#VALUE!</v>
      </c>
    </row>
    <row r="394" spans="4:105" x14ac:dyDescent="0.2">
      <c r="D394" s="18">
        <f t="shared" si="427"/>
        <v>43571</v>
      </c>
      <c r="E394" s="18" t="str">
        <f>IF(G394=1,'Ark4'!$C$4,IF(G394=2,'Ark4'!$C$5,IF(G394=3,'Ark4'!$C$6,IF(G394=4,'Ark4'!$C$7,""))))</f>
        <v/>
      </c>
      <c r="F394" s="8">
        <f t="shared" si="428"/>
        <v>43571</v>
      </c>
      <c r="G394" s="2" t="str">
        <f>IF(AND($D394&gt;='Ark4'!$D$4,Vandbalance!$D394&lt;='Ark4'!$E$4),1,IF(AND(Vandbalance!$D394&gt;='Ark4'!$D$5,Vandbalance!$D394&lt;='Ark4'!$E$5),2,IF(AND(Vandbalance!$D394&gt;='Ark4'!$D$6,Vandbalance!$D394&lt;='Ark4'!$E$6),3,IF(AND(Vandbalance!$D394&gt;='Ark4'!$D$7,Vandbalance!$D394&lt;='Ark4'!$E$7),4,""))))</f>
        <v/>
      </c>
      <c r="H394" s="2" t="e">
        <f t="shared" si="423"/>
        <v>#VALUE!</v>
      </c>
      <c r="I394" s="2" t="str">
        <f>IF(G394=1,VLOOKUP($D394,'Afgrødemodel 1'!$AA$10:$AB$405,2,FALSE),IF(G394=2,VLOOKUP($D394,'Afgrødemodel 2'!$AA$10:$AB$405,2,FALSE),IF(G394=3,VLOOKUP($D394,'Afgrødemodel 3'!$AA$10:$AB$405,2,FALSE),IF(G394=4,VLOOKUP($D394,'Afgrødemodel 4'!$AA$10:$AB$405,2,FALSE),""))))</f>
        <v/>
      </c>
      <c r="J394" s="2">
        <f>IF(G394=1,VLOOKUP($D394,'Afgrødemodel 1'!$AH$10:$AJ$405,3,FALSE),IF(G394=2,VLOOKUP($D394,'Afgrødemodel 2'!$AH$10:$AJ$405,3,FALSE),IF(G394=3,VLOOKUP($D394,'Afgrødemodel 3'!$AH$10:$AJ$405,3,FALSE),IF(G394=4,VLOOKUP($D394,'Afgrødemodel 4'!$AH$10:$AJ$405,3,FALSE),0))))</f>
        <v>0</v>
      </c>
      <c r="K394" s="2">
        <f>IF(G394=1,VLOOKUP($D394,'Afgrødemodel 1'!$AQ$10:$AR$405,2,FALSE),IF(G394=2,VLOOKUP($D394,'Afgrødemodel 2'!$AQ$10:$AR$405,2,FALSE),IF(G394=3,VLOOKUP($D394,'Afgrødemodel 3'!$AQ$10:$AR$405,2,FALSE),IF(G394=4,VLOOKUP($D394,'Afgrødemodel 4'!$AQ$10:$AR$405,2,FALSE),0))))</f>
        <v>0</v>
      </c>
      <c r="L394">
        <f>IF('Afgrødemodel 1'!$BB$4=0,300,'Afgrødemodel 1'!$BB$4)</f>
        <v>300</v>
      </c>
      <c r="M394" t="str">
        <f>IF(G394=1,MIN('Afgrødemodel 1'!$AW$44,'Afgrødemodel 1'!$AW$48),IF(G394=2,MIN('Afgrødemodel 2'!$AW$44,'Afgrødemodel 2'!$AW$48),IF(G394=3,MIN('Afgrødemodel 3'!$AW$44,'Afgrødemodel 3'!$AW$48),IF(G394=4,MIN('Afgrødemodel 4'!$AW$44,'Afgrødemodel 4'!$AW$48),""))))</f>
        <v/>
      </c>
      <c r="N394" s="13" t="e">
        <f t="shared" si="429"/>
        <v>#N/A</v>
      </c>
      <c r="O394" s="5" t="e">
        <f t="shared" si="430"/>
        <v>#N/A</v>
      </c>
      <c r="P394" s="13" t="e">
        <f t="shared" si="431"/>
        <v>#N/A</v>
      </c>
      <c r="Q394" s="13" t="e">
        <f t="shared" si="432"/>
        <v>#N/A</v>
      </c>
      <c r="R394" s="20"/>
      <c r="S394" s="13" t="e">
        <f t="shared" si="433"/>
        <v>#N/A</v>
      </c>
      <c r="T394" s="13" t="e">
        <f t="shared" si="434"/>
        <v>#N/A</v>
      </c>
      <c r="U394" s="13" t="e">
        <f t="shared" si="435"/>
        <v>#N/A</v>
      </c>
      <c r="V394" s="5" t="e">
        <f t="shared" si="436"/>
        <v>#N/A</v>
      </c>
      <c r="W394" s="5"/>
      <c r="X394" s="10">
        <f t="shared" si="426"/>
        <v>10</v>
      </c>
      <c r="Y394" s="12" t="e">
        <f t="shared" si="437"/>
        <v>#N/A</v>
      </c>
      <c r="Z394" s="8" t="e">
        <f t="shared" si="438"/>
        <v>#N/A</v>
      </c>
      <c r="AA394" s="13" t="e">
        <f t="shared" si="439"/>
        <v>#N/A</v>
      </c>
      <c r="AB394" s="5" t="e">
        <f t="shared" si="440"/>
        <v>#N/A</v>
      </c>
      <c r="AC394" s="5"/>
      <c r="AD394" s="16" t="e">
        <f t="shared" si="441"/>
        <v>#VALUE!</v>
      </c>
      <c r="AE394" s="10" t="e">
        <f t="shared" si="442"/>
        <v>#VALUE!</v>
      </c>
      <c r="AF394" t="e">
        <f t="shared" si="443"/>
        <v>#VALUE!</v>
      </c>
      <c r="AG394" s="13" t="e">
        <f t="shared" si="444"/>
        <v>#VALUE!</v>
      </c>
      <c r="AH394" s="13"/>
      <c r="AI394" s="14">
        <f t="shared" si="445"/>
        <v>10</v>
      </c>
      <c r="AJ394" s="4">
        <f t="shared" si="446"/>
        <v>10</v>
      </c>
      <c r="AK394" s="4">
        <f t="shared" si="447"/>
        <v>10</v>
      </c>
      <c r="AL394" s="15" t="e">
        <f t="shared" si="448"/>
        <v>#N/A</v>
      </c>
      <c r="AM394" s="7" t="e">
        <f t="shared" si="449"/>
        <v>#N/A</v>
      </c>
      <c r="AN394" s="7" t="e">
        <f t="shared" si="450"/>
        <v>#VALUE!</v>
      </c>
      <c r="AO394" s="15" t="e">
        <f t="shared" si="451"/>
        <v>#N/A</v>
      </c>
      <c r="AP394" s="17" t="e">
        <f t="shared" si="452"/>
        <v>#N/A</v>
      </c>
      <c r="AQ394" s="15" t="e">
        <f t="shared" si="453"/>
        <v>#N/A</v>
      </c>
      <c r="AR394" s="15" t="e">
        <f t="shared" si="454"/>
        <v>#N/A</v>
      </c>
      <c r="AS394" s="15"/>
      <c r="AT394" s="12" t="e">
        <f t="shared" si="424"/>
        <v>#VALUE!</v>
      </c>
      <c r="AU394" s="12" t="e">
        <f t="shared" si="455"/>
        <v>#N/A</v>
      </c>
      <c r="AV394" s="12" t="e">
        <f t="shared" si="456"/>
        <v>#N/A</v>
      </c>
      <c r="AW394" s="12" t="e">
        <f t="shared" si="457"/>
        <v>#N/A</v>
      </c>
      <c r="AX394" s="8"/>
      <c r="AY394" s="13" t="e">
        <f>INDEX(Klima!$B$1:$E$520,MATCH(Vandbalance!$F394,Klima!$B$1:$B$520,0),MATCH(Vandbalance!$AY$11,Klima!$B$1:$E$1,0))</f>
        <v>#N/A</v>
      </c>
      <c r="AZ394" s="13" t="e">
        <f t="shared" si="425"/>
        <v>#N/A</v>
      </c>
      <c r="BA394" s="13" t="e">
        <f t="shared" si="458"/>
        <v>#N/A</v>
      </c>
      <c r="BC394" s="16" t="e">
        <f>INDEX(Klima!$B$1:$E$520,MATCH(Vandbalance!$F394,Klima!$B$1:$B$520,0),MATCH($BC$11,Klima!$B$1:$E$1,0))</f>
        <v>#N/A</v>
      </c>
      <c r="BD394" s="16"/>
      <c r="BE394" s="16" t="e">
        <f t="shared" si="459"/>
        <v>#N/A</v>
      </c>
      <c r="BF394" s="16" t="e">
        <f t="shared" si="460"/>
        <v>#VALUE!</v>
      </c>
      <c r="BG394" s="16" t="e">
        <f t="shared" si="461"/>
        <v>#VALUE!</v>
      </c>
      <c r="BH394" s="16" t="e">
        <f t="shared" si="462"/>
        <v>#VALUE!</v>
      </c>
      <c r="BI394" s="2"/>
      <c r="BJ394" s="16" t="e">
        <f t="shared" si="463"/>
        <v>#N/A</v>
      </c>
      <c r="BK394" s="5" t="e">
        <f t="shared" si="464"/>
        <v>#N/A</v>
      </c>
      <c r="BL394" s="5" t="e">
        <f t="shared" si="465"/>
        <v>#N/A</v>
      </c>
      <c r="BM394" s="5" t="e">
        <f t="shared" si="466"/>
        <v>#N/A</v>
      </c>
      <c r="BN394" s="5" t="e">
        <f t="shared" si="467"/>
        <v>#N/A</v>
      </c>
      <c r="BO394" s="5" t="e">
        <f t="shared" si="468"/>
        <v>#N/A</v>
      </c>
      <c r="BP394" s="5" t="e">
        <f t="shared" si="469"/>
        <v>#N/A</v>
      </c>
      <c r="BQ394" s="5"/>
      <c r="BR394" s="16" t="e">
        <f t="shared" si="470"/>
        <v>#VALUE!</v>
      </c>
      <c r="BS394" s="5">
        <f t="shared" si="471"/>
        <v>0</v>
      </c>
      <c r="BT394" s="5"/>
      <c r="BU394" s="13" t="e">
        <f t="shared" si="472"/>
        <v>#VALUE!</v>
      </c>
      <c r="BV394" s="5">
        <f t="shared" si="473"/>
        <v>0</v>
      </c>
      <c r="BW394" s="5"/>
      <c r="BX394" s="13" t="e">
        <f t="shared" si="474"/>
        <v>#VALUE!</v>
      </c>
      <c r="BY394" s="5"/>
      <c r="BZ394" s="16" t="e">
        <f t="shared" si="475"/>
        <v>#VALUE!</v>
      </c>
      <c r="CA394" s="16"/>
      <c r="CB394" s="29">
        <f t="shared" si="476"/>
        <v>0</v>
      </c>
      <c r="CC394" s="28" t="e">
        <f t="shared" si="477"/>
        <v>#N/A</v>
      </c>
      <c r="CD394" s="28"/>
      <c r="CE394" s="16">
        <f t="shared" si="478"/>
        <v>0</v>
      </c>
      <c r="CF394" s="31" t="e">
        <f t="shared" si="479"/>
        <v>#N/A</v>
      </c>
      <c r="CG394" s="20"/>
      <c r="CH394" s="16" t="e">
        <f t="shared" si="480"/>
        <v>#N/A</v>
      </c>
      <c r="CI394" s="2">
        <f t="shared" si="481"/>
        <v>0</v>
      </c>
      <c r="CJ394" s="5"/>
      <c r="CK394" s="13" t="e">
        <f t="shared" si="482"/>
        <v>#N/A</v>
      </c>
      <c r="CL394" s="13"/>
      <c r="CM394" s="13" t="e">
        <f t="shared" si="483"/>
        <v>#N/A</v>
      </c>
      <c r="CN394" s="5" t="e">
        <f t="shared" si="484"/>
        <v>#N/A</v>
      </c>
      <c r="CO394" s="5" t="e">
        <f t="shared" si="485"/>
        <v>#N/A</v>
      </c>
      <c r="CP394" s="5"/>
      <c r="CQ394" s="13" t="e">
        <f t="shared" si="486"/>
        <v>#N/A</v>
      </c>
      <c r="CR394" s="5" t="e">
        <f t="shared" si="487"/>
        <v>#N/A</v>
      </c>
      <c r="CS394" s="5" t="e">
        <f t="shared" si="488"/>
        <v>#N/A</v>
      </c>
      <c r="CT394" s="5"/>
      <c r="CU394" t="e">
        <f>INDEX(Tilladeligt_underskud,MATCH('Afgrødemodel 1'!$AU$2,Konstanter!$A$75:$A$90,0),MATCH('Afgrødemodel 1'!M390,Konstanter!$B$73:$F$73,0))</f>
        <v>#N/A</v>
      </c>
      <c r="CV394" t="e">
        <f>INDEX(Utilladeligt_underskud,MATCH('Afgrødemodel 1'!$AU$2,Konstanter!$I$75:$I$90,0),MATCH('Afgrødemodel 1'!M390,Konstanter!$J$73:$N$73,0))</f>
        <v>#N/A</v>
      </c>
      <c r="CW394" t="e">
        <f t="shared" si="489"/>
        <v>#N/A</v>
      </c>
      <c r="CX394" t="e">
        <f t="shared" si="490"/>
        <v>#N/A</v>
      </c>
      <c r="CY394" s="8" t="e">
        <f t="shared" si="491"/>
        <v>#N/A</v>
      </c>
      <c r="CZ394" s="8" t="e">
        <f t="shared" si="492"/>
        <v>#VALUE!</v>
      </c>
      <c r="DA394" s="8" t="e">
        <f t="shared" si="493"/>
        <v>#VALUE!</v>
      </c>
    </row>
    <row r="395" spans="4:105" x14ac:dyDescent="0.2">
      <c r="D395" s="18">
        <f t="shared" si="427"/>
        <v>43572</v>
      </c>
      <c r="E395" s="18" t="str">
        <f>IF(G395=1,'Ark4'!$C$4,IF(G395=2,'Ark4'!$C$5,IF(G395=3,'Ark4'!$C$6,IF(G395=4,'Ark4'!$C$7,""))))</f>
        <v/>
      </c>
      <c r="F395" s="8">
        <f t="shared" si="428"/>
        <v>43572</v>
      </c>
      <c r="G395" s="2" t="str">
        <f>IF(AND($D395&gt;='Ark4'!$D$4,Vandbalance!$D395&lt;='Ark4'!$E$4),1,IF(AND(Vandbalance!$D395&gt;='Ark4'!$D$5,Vandbalance!$D395&lt;='Ark4'!$E$5),2,IF(AND(Vandbalance!$D395&gt;='Ark4'!$D$6,Vandbalance!$D395&lt;='Ark4'!$E$6),3,IF(AND(Vandbalance!$D395&gt;='Ark4'!$D$7,Vandbalance!$D395&lt;='Ark4'!$E$7),4,""))))</f>
        <v/>
      </c>
      <c r="H395" s="2" t="e">
        <f t="shared" si="423"/>
        <v>#VALUE!</v>
      </c>
      <c r="I395" s="2" t="str">
        <f>IF(G395=1,VLOOKUP($D395,'Afgrødemodel 1'!$AA$10:$AB$405,2,FALSE),IF(G395=2,VLOOKUP($D395,'Afgrødemodel 2'!$AA$10:$AB$405,2,FALSE),IF(G395=3,VLOOKUP($D395,'Afgrødemodel 3'!$AA$10:$AB$405,2,FALSE),IF(G395=4,VLOOKUP($D395,'Afgrødemodel 4'!$AA$10:$AB$405,2,FALSE),""))))</f>
        <v/>
      </c>
      <c r="J395" s="2">
        <f>IF(G395=1,VLOOKUP($D395,'Afgrødemodel 1'!$AH$10:$AJ$405,3,FALSE),IF(G395=2,VLOOKUP($D395,'Afgrødemodel 2'!$AH$10:$AJ$405,3,FALSE),IF(G395=3,VLOOKUP($D395,'Afgrødemodel 3'!$AH$10:$AJ$405,3,FALSE),IF(G395=4,VLOOKUP($D395,'Afgrødemodel 4'!$AH$10:$AJ$405,3,FALSE),0))))</f>
        <v>0</v>
      </c>
      <c r="K395" s="2">
        <f>IF(G395=1,VLOOKUP($D395,'Afgrødemodel 1'!$AQ$10:$AR$405,2,FALSE),IF(G395=2,VLOOKUP($D395,'Afgrødemodel 2'!$AQ$10:$AR$405,2,FALSE),IF(G395=3,VLOOKUP($D395,'Afgrødemodel 3'!$AQ$10:$AR$405,2,FALSE),IF(G395=4,VLOOKUP($D395,'Afgrødemodel 4'!$AQ$10:$AR$405,2,FALSE),0))))</f>
        <v>0</v>
      </c>
      <c r="L395">
        <f>IF('Afgrødemodel 1'!$BB$4=0,300,'Afgrødemodel 1'!$BB$4)</f>
        <v>300</v>
      </c>
      <c r="M395" t="str">
        <f>IF(G395=1,MIN('Afgrødemodel 1'!$AW$44,'Afgrødemodel 1'!$AW$48),IF(G395=2,MIN('Afgrødemodel 2'!$AW$44,'Afgrødemodel 2'!$AW$48),IF(G395=3,MIN('Afgrødemodel 3'!$AW$44,'Afgrødemodel 3'!$AW$48),IF(G395=4,MIN('Afgrødemodel 4'!$AW$44,'Afgrødemodel 4'!$AW$48),""))))</f>
        <v/>
      </c>
      <c r="N395" s="13" t="e">
        <f t="shared" si="429"/>
        <v>#N/A</v>
      </c>
      <c r="O395" s="5" t="e">
        <f t="shared" si="430"/>
        <v>#N/A</v>
      </c>
      <c r="P395" s="13" t="e">
        <f t="shared" si="431"/>
        <v>#N/A</v>
      </c>
      <c r="Q395" s="13" t="e">
        <f t="shared" si="432"/>
        <v>#N/A</v>
      </c>
      <c r="R395" s="20"/>
      <c r="S395" s="13" t="e">
        <f t="shared" si="433"/>
        <v>#N/A</v>
      </c>
      <c r="T395" s="13" t="e">
        <f t="shared" si="434"/>
        <v>#N/A</v>
      </c>
      <c r="U395" s="13" t="e">
        <f t="shared" si="435"/>
        <v>#N/A</v>
      </c>
      <c r="V395" s="5" t="e">
        <f t="shared" si="436"/>
        <v>#N/A</v>
      </c>
      <c r="W395" s="5"/>
      <c r="X395" s="10">
        <f t="shared" si="426"/>
        <v>10</v>
      </c>
      <c r="Y395" s="12" t="e">
        <f t="shared" si="437"/>
        <v>#N/A</v>
      </c>
      <c r="Z395" s="8" t="e">
        <f t="shared" si="438"/>
        <v>#N/A</v>
      </c>
      <c r="AA395" s="13" t="e">
        <f t="shared" si="439"/>
        <v>#N/A</v>
      </c>
      <c r="AB395" s="5" t="e">
        <f t="shared" si="440"/>
        <v>#N/A</v>
      </c>
      <c r="AC395" s="5"/>
      <c r="AD395" s="16" t="e">
        <f t="shared" si="441"/>
        <v>#VALUE!</v>
      </c>
      <c r="AE395" s="10" t="e">
        <f t="shared" si="442"/>
        <v>#VALUE!</v>
      </c>
      <c r="AF395" t="e">
        <f t="shared" si="443"/>
        <v>#VALUE!</v>
      </c>
      <c r="AG395" s="13" t="e">
        <f t="shared" si="444"/>
        <v>#VALUE!</v>
      </c>
      <c r="AH395" s="13"/>
      <c r="AI395" s="14">
        <f t="shared" si="445"/>
        <v>10</v>
      </c>
      <c r="AJ395" s="4">
        <f t="shared" si="446"/>
        <v>10</v>
      </c>
      <c r="AK395" s="4">
        <f t="shared" si="447"/>
        <v>10</v>
      </c>
      <c r="AL395" s="15" t="e">
        <f t="shared" si="448"/>
        <v>#N/A</v>
      </c>
      <c r="AM395" s="7" t="e">
        <f t="shared" si="449"/>
        <v>#N/A</v>
      </c>
      <c r="AN395" s="7" t="e">
        <f t="shared" si="450"/>
        <v>#VALUE!</v>
      </c>
      <c r="AO395" s="15" t="e">
        <f t="shared" si="451"/>
        <v>#N/A</v>
      </c>
      <c r="AP395" s="17" t="e">
        <f t="shared" si="452"/>
        <v>#N/A</v>
      </c>
      <c r="AQ395" s="15" t="e">
        <f t="shared" si="453"/>
        <v>#N/A</v>
      </c>
      <c r="AR395" s="15" t="e">
        <f t="shared" si="454"/>
        <v>#N/A</v>
      </c>
      <c r="AS395" s="15"/>
      <c r="AT395" s="12" t="e">
        <f t="shared" si="424"/>
        <v>#VALUE!</v>
      </c>
      <c r="AU395" s="12" t="e">
        <f t="shared" si="455"/>
        <v>#N/A</v>
      </c>
      <c r="AV395" s="12" t="e">
        <f t="shared" si="456"/>
        <v>#N/A</v>
      </c>
      <c r="AW395" s="12" t="e">
        <f t="shared" si="457"/>
        <v>#N/A</v>
      </c>
      <c r="AX395" s="8"/>
      <c r="AY395" s="13" t="e">
        <f>INDEX(Klima!$B$1:$E$520,MATCH(Vandbalance!$F395,Klima!$B$1:$B$520,0),MATCH(Vandbalance!$AY$11,Klima!$B$1:$E$1,0))</f>
        <v>#N/A</v>
      </c>
      <c r="AZ395" s="13" t="e">
        <f t="shared" si="425"/>
        <v>#N/A</v>
      </c>
      <c r="BA395" s="13" t="e">
        <f t="shared" si="458"/>
        <v>#N/A</v>
      </c>
      <c r="BC395" s="16" t="e">
        <f>INDEX(Klima!$B$1:$E$520,MATCH(Vandbalance!$F395,Klima!$B$1:$B$520,0),MATCH($BC$11,Klima!$B$1:$E$1,0))</f>
        <v>#N/A</v>
      </c>
      <c r="BD395" s="16"/>
      <c r="BE395" s="16" t="e">
        <f t="shared" si="459"/>
        <v>#N/A</v>
      </c>
      <c r="BF395" s="16" t="e">
        <f t="shared" si="460"/>
        <v>#VALUE!</v>
      </c>
      <c r="BG395" s="16" t="e">
        <f t="shared" si="461"/>
        <v>#VALUE!</v>
      </c>
      <c r="BH395" s="16" t="e">
        <f t="shared" si="462"/>
        <v>#VALUE!</v>
      </c>
      <c r="BI395" s="2"/>
      <c r="BJ395" s="16" t="e">
        <f t="shared" si="463"/>
        <v>#N/A</v>
      </c>
      <c r="BK395" s="5" t="e">
        <f t="shared" si="464"/>
        <v>#N/A</v>
      </c>
      <c r="BL395" s="5" t="e">
        <f t="shared" si="465"/>
        <v>#N/A</v>
      </c>
      <c r="BM395" s="5" t="e">
        <f t="shared" si="466"/>
        <v>#N/A</v>
      </c>
      <c r="BN395" s="5" t="e">
        <f t="shared" si="467"/>
        <v>#N/A</v>
      </c>
      <c r="BO395" s="5" t="e">
        <f t="shared" si="468"/>
        <v>#N/A</v>
      </c>
      <c r="BP395" s="5" t="e">
        <f t="shared" si="469"/>
        <v>#N/A</v>
      </c>
      <c r="BQ395" s="5"/>
      <c r="BR395" s="16" t="e">
        <f t="shared" si="470"/>
        <v>#VALUE!</v>
      </c>
      <c r="BS395" s="5">
        <f t="shared" si="471"/>
        <v>0</v>
      </c>
      <c r="BT395" s="5"/>
      <c r="BU395" s="13" t="e">
        <f t="shared" si="472"/>
        <v>#VALUE!</v>
      </c>
      <c r="BV395" s="5">
        <f t="shared" si="473"/>
        <v>0</v>
      </c>
      <c r="BW395" s="5"/>
      <c r="BX395" s="13" t="e">
        <f t="shared" si="474"/>
        <v>#VALUE!</v>
      </c>
      <c r="BY395" s="5"/>
      <c r="BZ395" s="16" t="e">
        <f t="shared" si="475"/>
        <v>#VALUE!</v>
      </c>
      <c r="CA395" s="16"/>
      <c r="CB395" s="29">
        <f t="shared" si="476"/>
        <v>0</v>
      </c>
      <c r="CC395" s="28" t="e">
        <f t="shared" si="477"/>
        <v>#N/A</v>
      </c>
      <c r="CD395" s="28"/>
      <c r="CE395" s="16">
        <f t="shared" si="478"/>
        <v>0</v>
      </c>
      <c r="CF395" s="31" t="e">
        <f t="shared" si="479"/>
        <v>#N/A</v>
      </c>
      <c r="CG395" s="20"/>
      <c r="CH395" s="16" t="e">
        <f t="shared" si="480"/>
        <v>#N/A</v>
      </c>
      <c r="CI395" s="2">
        <f t="shared" si="481"/>
        <v>0</v>
      </c>
      <c r="CJ395" s="5"/>
      <c r="CK395" s="13" t="e">
        <f t="shared" si="482"/>
        <v>#N/A</v>
      </c>
      <c r="CL395" s="13"/>
      <c r="CM395" s="13" t="e">
        <f t="shared" si="483"/>
        <v>#N/A</v>
      </c>
      <c r="CN395" s="5" t="e">
        <f t="shared" si="484"/>
        <v>#N/A</v>
      </c>
      <c r="CO395" s="5" t="e">
        <f t="shared" si="485"/>
        <v>#N/A</v>
      </c>
      <c r="CP395" s="5"/>
      <c r="CQ395" s="13" t="e">
        <f t="shared" si="486"/>
        <v>#N/A</v>
      </c>
      <c r="CR395" s="5" t="e">
        <f t="shared" si="487"/>
        <v>#N/A</v>
      </c>
      <c r="CS395" s="5" t="e">
        <f t="shared" si="488"/>
        <v>#N/A</v>
      </c>
      <c r="CT395" s="5"/>
      <c r="CU395" t="e">
        <f>INDEX(Tilladeligt_underskud,MATCH('Afgrødemodel 1'!$AU$2,Konstanter!$A$75:$A$90,0),MATCH('Afgrødemodel 1'!M391,Konstanter!$B$73:$F$73,0))</f>
        <v>#N/A</v>
      </c>
      <c r="CV395" t="e">
        <f>INDEX(Utilladeligt_underskud,MATCH('Afgrødemodel 1'!$AU$2,Konstanter!$I$75:$I$90,0),MATCH('Afgrødemodel 1'!M391,Konstanter!$J$73:$N$73,0))</f>
        <v>#N/A</v>
      </c>
      <c r="CW395" t="e">
        <f t="shared" si="489"/>
        <v>#N/A</v>
      </c>
      <c r="CX395" t="e">
        <f t="shared" si="490"/>
        <v>#N/A</v>
      </c>
      <c r="CY395" s="8" t="e">
        <f t="shared" si="491"/>
        <v>#N/A</v>
      </c>
      <c r="CZ395" s="8" t="e">
        <f t="shared" si="492"/>
        <v>#VALUE!</v>
      </c>
      <c r="DA395" s="8" t="e">
        <f t="shared" si="493"/>
        <v>#VALUE!</v>
      </c>
    </row>
    <row r="396" spans="4:105" x14ac:dyDescent="0.2">
      <c r="D396" s="18">
        <f t="shared" si="427"/>
        <v>43573</v>
      </c>
      <c r="E396" s="18" t="str">
        <f>IF(G396=1,'Ark4'!$C$4,IF(G396=2,'Ark4'!$C$5,IF(G396=3,'Ark4'!$C$6,IF(G396=4,'Ark4'!$C$7,""))))</f>
        <v/>
      </c>
      <c r="F396" s="8">
        <f t="shared" si="428"/>
        <v>43573</v>
      </c>
      <c r="G396" s="2" t="str">
        <f>IF(AND($D396&gt;='Ark4'!$D$4,Vandbalance!$D396&lt;='Ark4'!$E$4),1,IF(AND(Vandbalance!$D396&gt;='Ark4'!$D$5,Vandbalance!$D396&lt;='Ark4'!$E$5),2,IF(AND(Vandbalance!$D396&gt;='Ark4'!$D$6,Vandbalance!$D396&lt;='Ark4'!$E$6),3,IF(AND(Vandbalance!$D396&gt;='Ark4'!$D$7,Vandbalance!$D396&lt;='Ark4'!$E$7),4,""))))</f>
        <v/>
      </c>
      <c r="H396" s="2" t="e">
        <f t="shared" si="423"/>
        <v>#VALUE!</v>
      </c>
      <c r="I396" s="2" t="str">
        <f>IF(G396=1,VLOOKUP($D396,'Afgrødemodel 1'!$AA$10:$AB$405,2,FALSE),IF(G396=2,VLOOKUP($D396,'Afgrødemodel 2'!$AA$10:$AB$405,2,FALSE),IF(G396=3,VLOOKUP($D396,'Afgrødemodel 3'!$AA$10:$AB$405,2,FALSE),IF(G396=4,VLOOKUP($D396,'Afgrødemodel 4'!$AA$10:$AB$405,2,FALSE),""))))</f>
        <v/>
      </c>
      <c r="J396" s="2">
        <f>IF(G396=1,VLOOKUP($D396,'Afgrødemodel 1'!$AH$10:$AJ$405,3,FALSE),IF(G396=2,VLOOKUP($D396,'Afgrødemodel 2'!$AH$10:$AJ$405,3,FALSE),IF(G396=3,VLOOKUP($D396,'Afgrødemodel 3'!$AH$10:$AJ$405,3,FALSE),IF(G396=4,VLOOKUP($D396,'Afgrødemodel 4'!$AH$10:$AJ$405,3,FALSE),0))))</f>
        <v>0</v>
      </c>
      <c r="K396" s="2">
        <f>IF(G396=1,VLOOKUP($D396,'Afgrødemodel 1'!$AQ$10:$AR$405,2,FALSE),IF(G396=2,VLOOKUP($D396,'Afgrødemodel 2'!$AQ$10:$AR$405,2,FALSE),IF(G396=3,VLOOKUP($D396,'Afgrødemodel 3'!$AQ$10:$AR$405,2,FALSE),IF(G396=4,VLOOKUP($D396,'Afgrødemodel 4'!$AQ$10:$AR$405,2,FALSE),0))))</f>
        <v>0</v>
      </c>
      <c r="L396">
        <f>IF('Afgrødemodel 1'!$BB$4=0,300,'Afgrødemodel 1'!$BB$4)</f>
        <v>300</v>
      </c>
      <c r="M396" t="str">
        <f>IF(G396=1,MIN('Afgrødemodel 1'!$AW$44,'Afgrødemodel 1'!$AW$48),IF(G396=2,MIN('Afgrødemodel 2'!$AW$44,'Afgrødemodel 2'!$AW$48),IF(G396=3,MIN('Afgrødemodel 3'!$AW$44,'Afgrødemodel 3'!$AW$48),IF(G396=4,MIN('Afgrødemodel 4'!$AW$44,'Afgrødemodel 4'!$AW$48),""))))</f>
        <v/>
      </c>
      <c r="N396" s="13" t="e">
        <f t="shared" si="429"/>
        <v>#N/A</v>
      </c>
      <c r="O396" s="5" t="e">
        <f t="shared" si="430"/>
        <v>#N/A</v>
      </c>
      <c r="P396" s="13" t="e">
        <f t="shared" si="431"/>
        <v>#N/A</v>
      </c>
      <c r="Q396" s="13" t="e">
        <f t="shared" si="432"/>
        <v>#N/A</v>
      </c>
      <c r="R396" s="20"/>
      <c r="S396" s="13" t="e">
        <f t="shared" si="433"/>
        <v>#N/A</v>
      </c>
      <c r="T396" s="13" t="e">
        <f t="shared" si="434"/>
        <v>#N/A</v>
      </c>
      <c r="U396" s="13" t="e">
        <f t="shared" si="435"/>
        <v>#N/A</v>
      </c>
      <c r="V396" s="5" t="e">
        <f t="shared" si="436"/>
        <v>#N/A</v>
      </c>
      <c r="W396" s="5"/>
      <c r="X396" s="10">
        <f t="shared" si="426"/>
        <v>10</v>
      </c>
      <c r="Y396" s="12" t="e">
        <f t="shared" si="437"/>
        <v>#N/A</v>
      </c>
      <c r="Z396" s="8" t="e">
        <f t="shared" si="438"/>
        <v>#N/A</v>
      </c>
      <c r="AA396" s="13" t="e">
        <f t="shared" si="439"/>
        <v>#N/A</v>
      </c>
      <c r="AB396" s="5" t="e">
        <f t="shared" si="440"/>
        <v>#N/A</v>
      </c>
      <c r="AC396" s="5"/>
      <c r="AD396" s="16" t="e">
        <f t="shared" si="441"/>
        <v>#VALUE!</v>
      </c>
      <c r="AE396" s="10" t="e">
        <f t="shared" si="442"/>
        <v>#VALUE!</v>
      </c>
      <c r="AF396" t="e">
        <f t="shared" si="443"/>
        <v>#VALUE!</v>
      </c>
      <c r="AG396" s="13" t="e">
        <f t="shared" si="444"/>
        <v>#VALUE!</v>
      </c>
      <c r="AH396" s="13"/>
      <c r="AI396" s="14">
        <f t="shared" si="445"/>
        <v>10</v>
      </c>
      <c r="AJ396" s="4">
        <f t="shared" si="446"/>
        <v>10</v>
      </c>
      <c r="AK396" s="4">
        <f t="shared" si="447"/>
        <v>10</v>
      </c>
      <c r="AL396" s="15" t="e">
        <f t="shared" si="448"/>
        <v>#N/A</v>
      </c>
      <c r="AM396" s="7" t="e">
        <f t="shared" si="449"/>
        <v>#N/A</v>
      </c>
      <c r="AN396" s="7" t="e">
        <f t="shared" si="450"/>
        <v>#VALUE!</v>
      </c>
      <c r="AO396" s="15" t="e">
        <f t="shared" si="451"/>
        <v>#N/A</v>
      </c>
      <c r="AP396" s="17" t="e">
        <f t="shared" si="452"/>
        <v>#N/A</v>
      </c>
      <c r="AQ396" s="15" t="e">
        <f t="shared" si="453"/>
        <v>#N/A</v>
      </c>
      <c r="AR396" s="15" t="e">
        <f t="shared" si="454"/>
        <v>#N/A</v>
      </c>
      <c r="AS396" s="15"/>
      <c r="AT396" s="12" t="e">
        <f t="shared" si="424"/>
        <v>#VALUE!</v>
      </c>
      <c r="AU396" s="12" t="e">
        <f t="shared" si="455"/>
        <v>#N/A</v>
      </c>
      <c r="AV396" s="12" t="e">
        <f t="shared" si="456"/>
        <v>#N/A</v>
      </c>
      <c r="AW396" s="12" t="e">
        <f t="shared" si="457"/>
        <v>#N/A</v>
      </c>
      <c r="AX396" s="8"/>
      <c r="AY396" s="13" t="e">
        <f>INDEX(Klima!$B$1:$E$520,MATCH(Vandbalance!$F396,Klima!$B$1:$B$520,0),MATCH(Vandbalance!$AY$11,Klima!$B$1:$E$1,0))</f>
        <v>#N/A</v>
      </c>
      <c r="AZ396" s="13" t="e">
        <f t="shared" si="425"/>
        <v>#N/A</v>
      </c>
      <c r="BA396" s="13" t="e">
        <f t="shared" si="458"/>
        <v>#N/A</v>
      </c>
      <c r="BC396" s="16" t="e">
        <f>INDEX(Klima!$B$1:$E$520,MATCH(Vandbalance!$F396,Klima!$B$1:$B$520,0),MATCH($BC$11,Klima!$B$1:$E$1,0))</f>
        <v>#N/A</v>
      </c>
      <c r="BD396" s="16"/>
      <c r="BE396" s="16" t="e">
        <f t="shared" si="459"/>
        <v>#N/A</v>
      </c>
      <c r="BF396" s="16" t="e">
        <f t="shared" si="460"/>
        <v>#VALUE!</v>
      </c>
      <c r="BG396" s="16" t="e">
        <f t="shared" si="461"/>
        <v>#VALUE!</v>
      </c>
      <c r="BH396" s="16" t="e">
        <f t="shared" si="462"/>
        <v>#VALUE!</v>
      </c>
      <c r="BI396" s="2"/>
      <c r="BJ396" s="16" t="e">
        <f t="shared" si="463"/>
        <v>#N/A</v>
      </c>
      <c r="BK396" s="5" t="e">
        <f t="shared" si="464"/>
        <v>#N/A</v>
      </c>
      <c r="BL396" s="5" t="e">
        <f t="shared" si="465"/>
        <v>#N/A</v>
      </c>
      <c r="BM396" s="5" t="e">
        <f t="shared" si="466"/>
        <v>#N/A</v>
      </c>
      <c r="BN396" s="5" t="e">
        <f t="shared" si="467"/>
        <v>#N/A</v>
      </c>
      <c r="BO396" s="5" t="e">
        <f t="shared" si="468"/>
        <v>#N/A</v>
      </c>
      <c r="BP396" s="5" t="e">
        <f t="shared" si="469"/>
        <v>#N/A</v>
      </c>
      <c r="BQ396" s="5"/>
      <c r="BR396" s="16" t="e">
        <f t="shared" si="470"/>
        <v>#VALUE!</v>
      </c>
      <c r="BS396" s="5">
        <f t="shared" si="471"/>
        <v>0</v>
      </c>
      <c r="BT396" s="5"/>
      <c r="BU396" s="13" t="e">
        <f t="shared" si="472"/>
        <v>#VALUE!</v>
      </c>
      <c r="BV396" s="5">
        <f t="shared" si="473"/>
        <v>0</v>
      </c>
      <c r="BW396" s="5"/>
      <c r="BX396" s="13" t="e">
        <f t="shared" si="474"/>
        <v>#VALUE!</v>
      </c>
      <c r="BY396" s="5"/>
      <c r="BZ396" s="16" t="e">
        <f t="shared" si="475"/>
        <v>#VALUE!</v>
      </c>
      <c r="CA396" s="16"/>
      <c r="CB396" s="29">
        <f t="shared" si="476"/>
        <v>0</v>
      </c>
      <c r="CC396" s="28" t="e">
        <f t="shared" si="477"/>
        <v>#N/A</v>
      </c>
      <c r="CD396" s="28"/>
      <c r="CE396" s="16">
        <f t="shared" si="478"/>
        <v>0</v>
      </c>
      <c r="CF396" s="31" t="e">
        <f t="shared" si="479"/>
        <v>#N/A</v>
      </c>
      <c r="CG396" s="20"/>
      <c r="CH396" s="16" t="e">
        <f t="shared" si="480"/>
        <v>#N/A</v>
      </c>
      <c r="CI396" s="2">
        <f t="shared" si="481"/>
        <v>0</v>
      </c>
      <c r="CJ396" s="5"/>
      <c r="CK396" s="13" t="e">
        <f t="shared" si="482"/>
        <v>#N/A</v>
      </c>
      <c r="CL396" s="13"/>
      <c r="CM396" s="13" t="e">
        <f t="shared" si="483"/>
        <v>#N/A</v>
      </c>
      <c r="CN396" s="5" t="e">
        <f t="shared" si="484"/>
        <v>#N/A</v>
      </c>
      <c r="CO396" s="5" t="e">
        <f t="shared" si="485"/>
        <v>#N/A</v>
      </c>
      <c r="CP396" s="5"/>
      <c r="CQ396" s="13" t="e">
        <f t="shared" si="486"/>
        <v>#N/A</v>
      </c>
      <c r="CR396" s="5" t="e">
        <f t="shared" si="487"/>
        <v>#N/A</v>
      </c>
      <c r="CS396" s="5" t="e">
        <f t="shared" si="488"/>
        <v>#N/A</v>
      </c>
      <c r="CT396" s="5"/>
      <c r="CU396" t="e">
        <f>INDEX(Tilladeligt_underskud,MATCH('Afgrødemodel 1'!$AU$2,Konstanter!$A$75:$A$90,0),MATCH('Afgrødemodel 1'!M392,Konstanter!$B$73:$F$73,0))</f>
        <v>#N/A</v>
      </c>
      <c r="CV396" t="e">
        <f>INDEX(Utilladeligt_underskud,MATCH('Afgrødemodel 1'!$AU$2,Konstanter!$I$75:$I$90,0),MATCH('Afgrødemodel 1'!M392,Konstanter!$J$73:$N$73,0))</f>
        <v>#N/A</v>
      </c>
      <c r="CW396" t="e">
        <f t="shared" si="489"/>
        <v>#N/A</v>
      </c>
      <c r="CX396" t="e">
        <f t="shared" si="490"/>
        <v>#N/A</v>
      </c>
      <c r="CY396" s="8" t="e">
        <f t="shared" si="491"/>
        <v>#N/A</v>
      </c>
      <c r="CZ396" s="8" t="e">
        <f t="shared" si="492"/>
        <v>#VALUE!</v>
      </c>
      <c r="DA396" s="8" t="e">
        <f t="shared" si="493"/>
        <v>#VALUE!</v>
      </c>
    </row>
    <row r="397" spans="4:105" x14ac:dyDescent="0.2">
      <c r="D397" s="18">
        <f t="shared" si="427"/>
        <v>43574</v>
      </c>
      <c r="E397" s="18" t="str">
        <f>IF(G397=1,'Ark4'!$C$4,IF(G397=2,'Ark4'!$C$5,IF(G397=3,'Ark4'!$C$6,IF(G397=4,'Ark4'!$C$7,""))))</f>
        <v/>
      </c>
      <c r="F397" s="8">
        <f t="shared" si="428"/>
        <v>43574</v>
      </c>
      <c r="G397" s="2" t="str">
        <f>IF(AND($D397&gt;='Ark4'!$D$4,Vandbalance!$D397&lt;='Ark4'!$E$4),1,IF(AND(Vandbalance!$D397&gt;='Ark4'!$D$5,Vandbalance!$D397&lt;='Ark4'!$E$5),2,IF(AND(Vandbalance!$D397&gt;='Ark4'!$D$6,Vandbalance!$D397&lt;='Ark4'!$E$6),3,IF(AND(Vandbalance!$D397&gt;='Ark4'!$D$7,Vandbalance!$D397&lt;='Ark4'!$E$7),4,""))))</f>
        <v/>
      </c>
      <c r="H397" s="2" t="e">
        <f t="shared" si="423"/>
        <v>#VALUE!</v>
      </c>
      <c r="I397" s="2" t="str">
        <f>IF(G397=1,VLOOKUP($D397,'Afgrødemodel 1'!$AA$10:$AB$405,2,FALSE),IF(G397=2,VLOOKUP($D397,'Afgrødemodel 2'!$AA$10:$AB$405,2,FALSE),IF(G397=3,VLOOKUP($D397,'Afgrødemodel 3'!$AA$10:$AB$405,2,FALSE),IF(G397=4,VLOOKUP($D397,'Afgrødemodel 4'!$AA$10:$AB$405,2,FALSE),""))))</f>
        <v/>
      </c>
      <c r="J397" s="2">
        <f>IF(G397=1,VLOOKUP($D397,'Afgrødemodel 1'!$AH$10:$AJ$405,3,FALSE),IF(G397=2,VLOOKUP($D397,'Afgrødemodel 2'!$AH$10:$AJ$405,3,FALSE),IF(G397=3,VLOOKUP($D397,'Afgrødemodel 3'!$AH$10:$AJ$405,3,FALSE),IF(G397=4,VLOOKUP($D397,'Afgrødemodel 4'!$AH$10:$AJ$405,3,FALSE),0))))</f>
        <v>0</v>
      </c>
      <c r="K397" s="2">
        <f>IF(G397=1,VLOOKUP($D397,'Afgrødemodel 1'!$AQ$10:$AR$405,2,FALSE),IF(G397=2,VLOOKUP($D397,'Afgrødemodel 2'!$AQ$10:$AR$405,2,FALSE),IF(G397=3,VLOOKUP($D397,'Afgrødemodel 3'!$AQ$10:$AR$405,2,FALSE),IF(G397=4,VLOOKUP($D397,'Afgrødemodel 4'!$AQ$10:$AR$405,2,FALSE),0))))</f>
        <v>0</v>
      </c>
      <c r="L397">
        <f>IF('Afgrødemodel 1'!$BB$4=0,300,'Afgrødemodel 1'!$BB$4)</f>
        <v>300</v>
      </c>
      <c r="M397" t="str">
        <f>IF(G397=1,MIN('Afgrødemodel 1'!$AW$44,'Afgrødemodel 1'!$AW$48),IF(G397=2,MIN('Afgrødemodel 2'!$AW$44,'Afgrødemodel 2'!$AW$48),IF(G397=3,MIN('Afgrødemodel 3'!$AW$44,'Afgrødemodel 3'!$AW$48),IF(G397=4,MIN('Afgrødemodel 4'!$AW$44,'Afgrødemodel 4'!$AW$48),""))))</f>
        <v/>
      </c>
      <c r="N397" s="13" t="e">
        <f t="shared" si="429"/>
        <v>#N/A</v>
      </c>
      <c r="O397" s="5" t="e">
        <f t="shared" si="430"/>
        <v>#N/A</v>
      </c>
      <c r="P397" s="13" t="e">
        <f t="shared" si="431"/>
        <v>#N/A</v>
      </c>
      <c r="Q397" s="13" t="e">
        <f t="shared" si="432"/>
        <v>#N/A</v>
      </c>
      <c r="R397" s="20"/>
      <c r="S397" s="13" t="e">
        <f t="shared" si="433"/>
        <v>#N/A</v>
      </c>
      <c r="T397" s="13" t="e">
        <f t="shared" si="434"/>
        <v>#N/A</v>
      </c>
      <c r="U397" s="13" t="e">
        <f t="shared" si="435"/>
        <v>#N/A</v>
      </c>
      <c r="V397" s="5" t="e">
        <f t="shared" si="436"/>
        <v>#N/A</v>
      </c>
      <c r="W397" s="5"/>
      <c r="X397" s="10">
        <f t="shared" si="426"/>
        <v>10</v>
      </c>
      <c r="Y397" s="12" t="e">
        <f t="shared" si="437"/>
        <v>#N/A</v>
      </c>
      <c r="Z397" s="8" t="e">
        <f t="shared" si="438"/>
        <v>#N/A</v>
      </c>
      <c r="AA397" s="13" t="e">
        <f t="shared" si="439"/>
        <v>#N/A</v>
      </c>
      <c r="AB397" s="5" t="e">
        <f t="shared" si="440"/>
        <v>#N/A</v>
      </c>
      <c r="AC397" s="5"/>
      <c r="AD397" s="16" t="e">
        <f t="shared" si="441"/>
        <v>#VALUE!</v>
      </c>
      <c r="AE397" s="10" t="e">
        <f t="shared" si="442"/>
        <v>#VALUE!</v>
      </c>
      <c r="AF397" t="e">
        <f t="shared" si="443"/>
        <v>#VALUE!</v>
      </c>
      <c r="AG397" s="13" t="e">
        <f t="shared" si="444"/>
        <v>#VALUE!</v>
      </c>
      <c r="AH397" s="13"/>
      <c r="AI397" s="14">
        <f t="shared" si="445"/>
        <v>10</v>
      </c>
      <c r="AJ397" s="4">
        <f t="shared" si="446"/>
        <v>10</v>
      </c>
      <c r="AK397" s="4">
        <f t="shared" si="447"/>
        <v>10</v>
      </c>
      <c r="AL397" s="15" t="e">
        <f t="shared" si="448"/>
        <v>#N/A</v>
      </c>
      <c r="AM397" s="7" t="e">
        <f t="shared" si="449"/>
        <v>#N/A</v>
      </c>
      <c r="AN397" s="7" t="e">
        <f t="shared" si="450"/>
        <v>#VALUE!</v>
      </c>
      <c r="AO397" s="15" t="e">
        <f t="shared" si="451"/>
        <v>#N/A</v>
      </c>
      <c r="AP397" s="17" t="e">
        <f t="shared" si="452"/>
        <v>#N/A</v>
      </c>
      <c r="AQ397" s="15" t="e">
        <f t="shared" si="453"/>
        <v>#N/A</v>
      </c>
      <c r="AR397" s="15" t="e">
        <f t="shared" si="454"/>
        <v>#N/A</v>
      </c>
      <c r="AS397" s="15"/>
      <c r="AT397" s="12" t="e">
        <f t="shared" si="424"/>
        <v>#VALUE!</v>
      </c>
      <c r="AU397" s="12" t="e">
        <f t="shared" si="455"/>
        <v>#N/A</v>
      </c>
      <c r="AV397" s="12" t="e">
        <f t="shared" si="456"/>
        <v>#N/A</v>
      </c>
      <c r="AW397" s="12" t="e">
        <f t="shared" si="457"/>
        <v>#N/A</v>
      </c>
      <c r="AX397" s="8"/>
      <c r="AY397" s="13" t="e">
        <f>INDEX(Klima!$B$1:$E$520,MATCH(Vandbalance!$F397,Klima!$B$1:$B$520,0),MATCH(Vandbalance!$AY$11,Klima!$B$1:$E$1,0))</f>
        <v>#N/A</v>
      </c>
      <c r="AZ397" s="13" t="e">
        <f t="shared" si="425"/>
        <v>#N/A</v>
      </c>
      <c r="BA397" s="13" t="e">
        <f t="shared" si="458"/>
        <v>#N/A</v>
      </c>
      <c r="BC397" s="16" t="e">
        <f>INDEX(Klima!$B$1:$E$520,MATCH(Vandbalance!$F397,Klima!$B$1:$B$520,0),MATCH($BC$11,Klima!$B$1:$E$1,0))</f>
        <v>#N/A</v>
      </c>
      <c r="BD397" s="16"/>
      <c r="BE397" s="16" t="e">
        <f t="shared" si="459"/>
        <v>#N/A</v>
      </c>
      <c r="BF397" s="16" t="e">
        <f t="shared" si="460"/>
        <v>#VALUE!</v>
      </c>
      <c r="BG397" s="16" t="e">
        <f t="shared" si="461"/>
        <v>#VALUE!</v>
      </c>
      <c r="BH397" s="16" t="e">
        <f t="shared" si="462"/>
        <v>#VALUE!</v>
      </c>
      <c r="BI397" s="2"/>
      <c r="BJ397" s="16" t="e">
        <f t="shared" si="463"/>
        <v>#N/A</v>
      </c>
      <c r="BK397" s="5" t="e">
        <f t="shared" si="464"/>
        <v>#N/A</v>
      </c>
      <c r="BL397" s="5" t="e">
        <f t="shared" si="465"/>
        <v>#N/A</v>
      </c>
      <c r="BM397" s="5" t="e">
        <f t="shared" si="466"/>
        <v>#N/A</v>
      </c>
      <c r="BN397" s="5" t="e">
        <f t="shared" si="467"/>
        <v>#N/A</v>
      </c>
      <c r="BO397" s="5" t="e">
        <f t="shared" si="468"/>
        <v>#N/A</v>
      </c>
      <c r="BP397" s="5" t="e">
        <f t="shared" si="469"/>
        <v>#N/A</v>
      </c>
      <c r="BQ397" s="5"/>
      <c r="BR397" s="16" t="e">
        <f t="shared" si="470"/>
        <v>#VALUE!</v>
      </c>
      <c r="BS397" s="5">
        <f t="shared" si="471"/>
        <v>0</v>
      </c>
      <c r="BT397" s="5"/>
      <c r="BU397" s="13" t="e">
        <f t="shared" si="472"/>
        <v>#VALUE!</v>
      </c>
      <c r="BV397" s="5">
        <f t="shared" si="473"/>
        <v>0</v>
      </c>
      <c r="BW397" s="5"/>
      <c r="BX397" s="13" t="e">
        <f t="shared" si="474"/>
        <v>#VALUE!</v>
      </c>
      <c r="BY397" s="5"/>
      <c r="BZ397" s="16" t="e">
        <f t="shared" si="475"/>
        <v>#VALUE!</v>
      </c>
      <c r="CA397" s="16"/>
      <c r="CB397" s="29">
        <f t="shared" si="476"/>
        <v>0</v>
      </c>
      <c r="CC397" s="28" t="e">
        <f t="shared" si="477"/>
        <v>#N/A</v>
      </c>
      <c r="CD397" s="28"/>
      <c r="CE397" s="16">
        <f t="shared" si="478"/>
        <v>0</v>
      </c>
      <c r="CF397" s="31" t="e">
        <f t="shared" si="479"/>
        <v>#N/A</v>
      </c>
      <c r="CG397" s="20"/>
      <c r="CH397" s="16" t="e">
        <f t="shared" si="480"/>
        <v>#N/A</v>
      </c>
      <c r="CI397" s="2">
        <f t="shared" si="481"/>
        <v>0</v>
      </c>
      <c r="CJ397" s="5"/>
      <c r="CK397" s="13" t="e">
        <f t="shared" si="482"/>
        <v>#N/A</v>
      </c>
      <c r="CL397" s="13"/>
      <c r="CM397" s="13" t="e">
        <f t="shared" si="483"/>
        <v>#N/A</v>
      </c>
      <c r="CN397" s="5" t="e">
        <f t="shared" si="484"/>
        <v>#N/A</v>
      </c>
      <c r="CO397" s="5" t="e">
        <f t="shared" si="485"/>
        <v>#N/A</v>
      </c>
      <c r="CP397" s="5"/>
      <c r="CQ397" s="13" t="e">
        <f t="shared" si="486"/>
        <v>#N/A</v>
      </c>
      <c r="CR397" s="5" t="e">
        <f t="shared" si="487"/>
        <v>#N/A</v>
      </c>
      <c r="CS397" s="5" t="e">
        <f t="shared" si="488"/>
        <v>#N/A</v>
      </c>
      <c r="CT397" s="5"/>
      <c r="CU397" t="e">
        <f>INDEX(Tilladeligt_underskud,MATCH('Afgrødemodel 1'!$AU$2,Konstanter!$A$75:$A$90,0),MATCH('Afgrødemodel 1'!M393,Konstanter!$B$73:$F$73,0))</f>
        <v>#N/A</v>
      </c>
      <c r="CV397" t="e">
        <f>INDEX(Utilladeligt_underskud,MATCH('Afgrødemodel 1'!$AU$2,Konstanter!$I$75:$I$90,0),MATCH('Afgrødemodel 1'!M393,Konstanter!$J$73:$N$73,0))</f>
        <v>#N/A</v>
      </c>
      <c r="CW397" t="e">
        <f t="shared" si="489"/>
        <v>#N/A</v>
      </c>
      <c r="CX397" t="e">
        <f t="shared" si="490"/>
        <v>#N/A</v>
      </c>
      <c r="CY397" s="8" t="e">
        <f t="shared" si="491"/>
        <v>#N/A</v>
      </c>
      <c r="CZ397" s="8" t="e">
        <f t="shared" si="492"/>
        <v>#VALUE!</v>
      </c>
      <c r="DA397" s="8" t="e">
        <f t="shared" si="493"/>
        <v>#VALUE!</v>
      </c>
    </row>
    <row r="398" spans="4:105" x14ac:dyDescent="0.2">
      <c r="D398" s="18">
        <f t="shared" si="427"/>
        <v>43575</v>
      </c>
      <c r="E398" s="18" t="str">
        <f>IF(G398=1,'Ark4'!$C$4,IF(G398=2,'Ark4'!$C$5,IF(G398=3,'Ark4'!$C$6,IF(G398=4,'Ark4'!$C$7,""))))</f>
        <v/>
      </c>
      <c r="F398" s="8">
        <f t="shared" si="428"/>
        <v>43575</v>
      </c>
      <c r="G398" s="2" t="str">
        <f>IF(AND($D398&gt;='Ark4'!$D$4,Vandbalance!$D398&lt;='Ark4'!$E$4),1,IF(AND(Vandbalance!$D398&gt;='Ark4'!$D$5,Vandbalance!$D398&lt;='Ark4'!$E$5),2,IF(AND(Vandbalance!$D398&gt;='Ark4'!$D$6,Vandbalance!$D398&lt;='Ark4'!$E$6),3,IF(AND(Vandbalance!$D398&gt;='Ark4'!$D$7,Vandbalance!$D398&lt;='Ark4'!$E$7),4,""))))</f>
        <v/>
      </c>
      <c r="H398" s="2" t="e">
        <f t="shared" si="423"/>
        <v>#VALUE!</v>
      </c>
      <c r="I398" s="2" t="str">
        <f>IF(G398=1,VLOOKUP($D398,'Afgrødemodel 1'!$AA$10:$AB$405,2,FALSE),IF(G398=2,VLOOKUP($D398,'Afgrødemodel 2'!$AA$10:$AB$405,2,FALSE),IF(G398=3,VLOOKUP($D398,'Afgrødemodel 3'!$AA$10:$AB$405,2,FALSE),IF(G398=4,VLOOKUP($D398,'Afgrødemodel 4'!$AA$10:$AB$405,2,FALSE),""))))</f>
        <v/>
      </c>
      <c r="J398" s="2">
        <f>IF(G398=1,VLOOKUP($D398,'Afgrødemodel 1'!$AH$10:$AJ$405,3,FALSE),IF(G398=2,VLOOKUP($D398,'Afgrødemodel 2'!$AH$10:$AJ$405,3,FALSE),IF(G398=3,VLOOKUP($D398,'Afgrødemodel 3'!$AH$10:$AJ$405,3,FALSE),IF(G398=4,VLOOKUP($D398,'Afgrødemodel 4'!$AH$10:$AJ$405,3,FALSE),0))))</f>
        <v>0</v>
      </c>
      <c r="K398" s="2">
        <f>IF(G398=1,VLOOKUP($D398,'Afgrødemodel 1'!$AQ$10:$AR$405,2,FALSE),IF(G398=2,VLOOKUP($D398,'Afgrødemodel 2'!$AQ$10:$AR$405,2,FALSE),IF(G398=3,VLOOKUP($D398,'Afgrødemodel 3'!$AQ$10:$AR$405,2,FALSE),IF(G398=4,VLOOKUP($D398,'Afgrødemodel 4'!$AQ$10:$AR$405,2,FALSE),0))))</f>
        <v>0</v>
      </c>
      <c r="L398">
        <f>IF('Afgrødemodel 1'!$BB$4=0,300,'Afgrødemodel 1'!$BB$4)</f>
        <v>300</v>
      </c>
      <c r="M398" t="str">
        <f>IF(G398=1,MIN('Afgrødemodel 1'!$AW$44,'Afgrødemodel 1'!$AW$48),IF(G398=2,MIN('Afgrødemodel 2'!$AW$44,'Afgrødemodel 2'!$AW$48),IF(G398=3,MIN('Afgrødemodel 3'!$AW$44,'Afgrødemodel 3'!$AW$48),IF(G398=4,MIN('Afgrødemodel 4'!$AW$44,'Afgrødemodel 4'!$AW$48),""))))</f>
        <v/>
      </c>
      <c r="N398" s="13" t="e">
        <f t="shared" si="429"/>
        <v>#N/A</v>
      </c>
      <c r="O398" s="5" t="e">
        <f t="shared" si="430"/>
        <v>#N/A</v>
      </c>
      <c r="P398" s="13" t="e">
        <f t="shared" si="431"/>
        <v>#N/A</v>
      </c>
      <c r="Q398" s="13" t="e">
        <f t="shared" si="432"/>
        <v>#N/A</v>
      </c>
      <c r="R398" s="20"/>
      <c r="S398" s="13" t="e">
        <f t="shared" si="433"/>
        <v>#N/A</v>
      </c>
      <c r="T398" s="13" t="e">
        <f t="shared" si="434"/>
        <v>#N/A</v>
      </c>
      <c r="U398" s="13" t="e">
        <f t="shared" si="435"/>
        <v>#N/A</v>
      </c>
      <c r="V398" s="5" t="e">
        <f t="shared" si="436"/>
        <v>#N/A</v>
      </c>
      <c r="W398" s="5"/>
      <c r="X398" s="10">
        <f t="shared" si="426"/>
        <v>10</v>
      </c>
      <c r="Y398" s="12" t="e">
        <f t="shared" si="437"/>
        <v>#N/A</v>
      </c>
      <c r="Z398" s="8" t="e">
        <f t="shared" si="438"/>
        <v>#N/A</v>
      </c>
      <c r="AA398" s="13" t="e">
        <f t="shared" si="439"/>
        <v>#N/A</v>
      </c>
      <c r="AB398" s="5" t="e">
        <f t="shared" si="440"/>
        <v>#N/A</v>
      </c>
      <c r="AC398" s="5"/>
      <c r="AD398" s="16" t="e">
        <f t="shared" si="441"/>
        <v>#VALUE!</v>
      </c>
      <c r="AE398" s="10" t="e">
        <f t="shared" si="442"/>
        <v>#VALUE!</v>
      </c>
      <c r="AF398" t="e">
        <f t="shared" si="443"/>
        <v>#VALUE!</v>
      </c>
      <c r="AG398" s="13" t="e">
        <f t="shared" si="444"/>
        <v>#VALUE!</v>
      </c>
      <c r="AH398" s="13"/>
      <c r="AI398" s="14">
        <f t="shared" si="445"/>
        <v>10</v>
      </c>
      <c r="AJ398" s="4">
        <f t="shared" si="446"/>
        <v>10</v>
      </c>
      <c r="AK398" s="4">
        <f t="shared" si="447"/>
        <v>10</v>
      </c>
      <c r="AL398" s="15" t="e">
        <f t="shared" si="448"/>
        <v>#N/A</v>
      </c>
      <c r="AM398" s="7" t="e">
        <f t="shared" si="449"/>
        <v>#N/A</v>
      </c>
      <c r="AN398" s="7" t="e">
        <f t="shared" si="450"/>
        <v>#VALUE!</v>
      </c>
      <c r="AO398" s="15" t="e">
        <f t="shared" si="451"/>
        <v>#N/A</v>
      </c>
      <c r="AP398" s="17" t="e">
        <f t="shared" si="452"/>
        <v>#N/A</v>
      </c>
      <c r="AQ398" s="15" t="e">
        <f t="shared" si="453"/>
        <v>#N/A</v>
      </c>
      <c r="AR398" s="15" t="e">
        <f t="shared" si="454"/>
        <v>#N/A</v>
      </c>
      <c r="AS398" s="15"/>
      <c r="AT398" s="12" t="e">
        <f t="shared" si="424"/>
        <v>#VALUE!</v>
      </c>
      <c r="AU398" s="12" t="e">
        <f t="shared" si="455"/>
        <v>#N/A</v>
      </c>
      <c r="AV398" s="12" t="e">
        <f t="shared" si="456"/>
        <v>#N/A</v>
      </c>
      <c r="AW398" s="12" t="e">
        <f t="shared" si="457"/>
        <v>#N/A</v>
      </c>
      <c r="AX398" s="8"/>
      <c r="AY398" s="13" t="e">
        <f>INDEX(Klima!$B$1:$E$520,MATCH(Vandbalance!$F398,Klima!$B$1:$B$520,0),MATCH(Vandbalance!$AY$11,Klima!$B$1:$E$1,0))</f>
        <v>#N/A</v>
      </c>
      <c r="AZ398" s="13" t="e">
        <f t="shared" si="425"/>
        <v>#N/A</v>
      </c>
      <c r="BA398" s="13" t="e">
        <f t="shared" si="458"/>
        <v>#N/A</v>
      </c>
      <c r="BC398" s="16" t="e">
        <f>INDEX(Klima!$B$1:$E$520,MATCH(Vandbalance!$F398,Klima!$B$1:$B$520,0),MATCH($BC$11,Klima!$B$1:$E$1,0))</f>
        <v>#N/A</v>
      </c>
      <c r="BD398" s="16"/>
      <c r="BE398" s="16" t="e">
        <f t="shared" si="459"/>
        <v>#N/A</v>
      </c>
      <c r="BF398" s="16" t="e">
        <f t="shared" si="460"/>
        <v>#VALUE!</v>
      </c>
      <c r="BG398" s="16" t="e">
        <f t="shared" si="461"/>
        <v>#VALUE!</v>
      </c>
      <c r="BH398" s="16" t="e">
        <f t="shared" si="462"/>
        <v>#VALUE!</v>
      </c>
      <c r="BI398" s="2"/>
      <c r="BJ398" s="16" t="e">
        <f t="shared" si="463"/>
        <v>#N/A</v>
      </c>
      <c r="BK398" s="5" t="e">
        <f t="shared" si="464"/>
        <v>#N/A</v>
      </c>
      <c r="BL398" s="5" t="e">
        <f t="shared" si="465"/>
        <v>#N/A</v>
      </c>
      <c r="BM398" s="5" t="e">
        <f t="shared" si="466"/>
        <v>#N/A</v>
      </c>
      <c r="BN398" s="5" t="e">
        <f t="shared" si="467"/>
        <v>#N/A</v>
      </c>
      <c r="BO398" s="5" t="e">
        <f t="shared" si="468"/>
        <v>#N/A</v>
      </c>
      <c r="BP398" s="5" t="e">
        <f t="shared" si="469"/>
        <v>#N/A</v>
      </c>
      <c r="BQ398" s="5"/>
      <c r="BR398" s="16" t="e">
        <f t="shared" si="470"/>
        <v>#VALUE!</v>
      </c>
      <c r="BS398" s="5">
        <f t="shared" si="471"/>
        <v>0</v>
      </c>
      <c r="BT398" s="5"/>
      <c r="BU398" s="13" t="e">
        <f t="shared" si="472"/>
        <v>#VALUE!</v>
      </c>
      <c r="BV398" s="5">
        <f t="shared" si="473"/>
        <v>0</v>
      </c>
      <c r="BW398" s="5"/>
      <c r="BX398" s="13" t="e">
        <f t="shared" si="474"/>
        <v>#VALUE!</v>
      </c>
      <c r="BY398" s="5"/>
      <c r="BZ398" s="16" t="e">
        <f t="shared" si="475"/>
        <v>#VALUE!</v>
      </c>
      <c r="CA398" s="16"/>
      <c r="CB398" s="29">
        <f t="shared" si="476"/>
        <v>0</v>
      </c>
      <c r="CC398" s="28" t="e">
        <f t="shared" si="477"/>
        <v>#N/A</v>
      </c>
      <c r="CD398" s="28"/>
      <c r="CE398" s="16">
        <f t="shared" si="478"/>
        <v>0</v>
      </c>
      <c r="CF398" s="31" t="e">
        <f t="shared" si="479"/>
        <v>#N/A</v>
      </c>
      <c r="CG398" s="20"/>
      <c r="CH398" s="16" t="e">
        <f t="shared" si="480"/>
        <v>#N/A</v>
      </c>
      <c r="CI398" s="2">
        <f t="shared" si="481"/>
        <v>0</v>
      </c>
      <c r="CJ398" s="5"/>
      <c r="CK398" s="13" t="e">
        <f t="shared" si="482"/>
        <v>#N/A</v>
      </c>
      <c r="CL398" s="13"/>
      <c r="CM398" s="13" t="e">
        <f t="shared" si="483"/>
        <v>#N/A</v>
      </c>
      <c r="CN398" s="5" t="e">
        <f t="shared" si="484"/>
        <v>#N/A</v>
      </c>
      <c r="CO398" s="5" t="e">
        <f t="shared" si="485"/>
        <v>#N/A</v>
      </c>
      <c r="CP398" s="5"/>
      <c r="CQ398" s="13" t="e">
        <f t="shared" si="486"/>
        <v>#N/A</v>
      </c>
      <c r="CR398" s="5" t="e">
        <f t="shared" si="487"/>
        <v>#N/A</v>
      </c>
      <c r="CS398" s="5" t="e">
        <f t="shared" si="488"/>
        <v>#N/A</v>
      </c>
      <c r="CT398" s="5"/>
      <c r="CU398" t="e">
        <f>INDEX(Tilladeligt_underskud,MATCH('Afgrødemodel 1'!$AU$2,Konstanter!$A$75:$A$90,0),MATCH('Afgrødemodel 1'!M394,Konstanter!$B$73:$F$73,0))</f>
        <v>#N/A</v>
      </c>
      <c r="CV398" t="e">
        <f>INDEX(Utilladeligt_underskud,MATCH('Afgrødemodel 1'!$AU$2,Konstanter!$I$75:$I$90,0),MATCH('Afgrødemodel 1'!M394,Konstanter!$J$73:$N$73,0))</f>
        <v>#N/A</v>
      </c>
      <c r="CW398" t="e">
        <f t="shared" si="489"/>
        <v>#N/A</v>
      </c>
      <c r="CX398" t="e">
        <f t="shared" si="490"/>
        <v>#N/A</v>
      </c>
      <c r="CY398" s="8" t="e">
        <f t="shared" si="491"/>
        <v>#N/A</v>
      </c>
      <c r="CZ398" s="8" t="e">
        <f t="shared" si="492"/>
        <v>#VALUE!</v>
      </c>
      <c r="DA398" s="8" t="e">
        <f t="shared" si="493"/>
        <v>#VALUE!</v>
      </c>
    </row>
    <row r="399" spans="4:105" x14ac:dyDescent="0.2">
      <c r="D399" s="18">
        <f t="shared" si="427"/>
        <v>43576</v>
      </c>
      <c r="E399" s="18" t="str">
        <f>IF(G399=1,'Ark4'!$C$4,IF(G399=2,'Ark4'!$C$5,IF(G399=3,'Ark4'!$C$6,IF(G399=4,'Ark4'!$C$7,""))))</f>
        <v/>
      </c>
      <c r="F399" s="8">
        <f t="shared" si="428"/>
        <v>43576</v>
      </c>
      <c r="G399" s="2" t="str">
        <f>IF(AND($D399&gt;='Ark4'!$D$4,Vandbalance!$D399&lt;='Ark4'!$E$4),1,IF(AND(Vandbalance!$D399&gt;='Ark4'!$D$5,Vandbalance!$D399&lt;='Ark4'!$E$5),2,IF(AND(Vandbalance!$D399&gt;='Ark4'!$D$6,Vandbalance!$D399&lt;='Ark4'!$E$6),3,IF(AND(Vandbalance!$D399&gt;='Ark4'!$D$7,Vandbalance!$D399&lt;='Ark4'!$E$7),4,""))))</f>
        <v/>
      </c>
      <c r="H399" s="2" t="e">
        <f t="shared" ref="H399:H409" si="494">I399+J399</f>
        <v>#VALUE!</v>
      </c>
      <c r="I399" s="2" t="str">
        <f>IF(G399=1,VLOOKUP($D399,'Afgrødemodel 1'!$AA$10:$AB$405,2,FALSE),IF(G399=2,VLOOKUP($D399,'Afgrødemodel 2'!$AA$10:$AB$405,2,FALSE),IF(G399=3,VLOOKUP($D399,'Afgrødemodel 3'!$AA$10:$AB$405,2,FALSE),IF(G399=4,VLOOKUP($D399,'Afgrødemodel 4'!$AA$10:$AB$405,2,FALSE),""))))</f>
        <v/>
      </c>
      <c r="J399" s="2">
        <f>IF(G399=1,VLOOKUP($D399,'Afgrødemodel 1'!$AH$10:$AJ$405,3,FALSE),IF(G399=2,VLOOKUP($D399,'Afgrødemodel 2'!$AH$10:$AJ$405,3,FALSE),IF(G399=3,VLOOKUP($D399,'Afgrødemodel 3'!$AH$10:$AJ$405,3,FALSE),IF(G399=4,VLOOKUP($D399,'Afgrødemodel 4'!$AH$10:$AJ$405,3,FALSE),0))))</f>
        <v>0</v>
      </c>
      <c r="K399" s="2">
        <f>IF(G399=1,VLOOKUP($D399,'Afgrødemodel 1'!$AQ$10:$AR$405,2,FALSE),IF(G399=2,VLOOKUP($D399,'Afgrødemodel 2'!$AQ$10:$AR$405,2,FALSE),IF(G399=3,VLOOKUP($D399,'Afgrødemodel 3'!$AQ$10:$AR$405,2,FALSE),IF(G399=4,VLOOKUP($D399,'Afgrødemodel 4'!$AQ$10:$AR$405,2,FALSE),0))))</f>
        <v>0</v>
      </c>
      <c r="L399">
        <f>IF('Afgrødemodel 1'!$BB$4=0,300,'Afgrødemodel 1'!$BB$4)</f>
        <v>300</v>
      </c>
      <c r="M399" t="str">
        <f>IF(G399=1,MIN('Afgrødemodel 1'!$AW$44,'Afgrødemodel 1'!$AW$48),IF(G399=2,MIN('Afgrødemodel 2'!$AW$44,'Afgrødemodel 2'!$AW$48),IF(G399=3,MIN('Afgrødemodel 3'!$AW$44,'Afgrødemodel 3'!$AW$48),IF(G399=4,MIN('Afgrødemodel 4'!$AW$44,'Afgrødemodel 4'!$AW$48),""))))</f>
        <v/>
      </c>
      <c r="N399" s="13" t="e">
        <f t="shared" si="429"/>
        <v>#N/A</v>
      </c>
      <c r="O399" s="5" t="e">
        <f t="shared" si="430"/>
        <v>#N/A</v>
      </c>
      <c r="P399" s="13" t="e">
        <f t="shared" si="431"/>
        <v>#N/A</v>
      </c>
      <c r="Q399" s="13" t="e">
        <f t="shared" si="432"/>
        <v>#N/A</v>
      </c>
      <c r="R399" s="20"/>
      <c r="S399" s="13" t="e">
        <f t="shared" si="433"/>
        <v>#N/A</v>
      </c>
      <c r="T399" s="13" t="e">
        <f t="shared" si="434"/>
        <v>#N/A</v>
      </c>
      <c r="U399" s="13" t="e">
        <f t="shared" si="435"/>
        <v>#N/A</v>
      </c>
      <c r="V399" s="5" t="e">
        <f t="shared" si="436"/>
        <v>#N/A</v>
      </c>
      <c r="W399" s="5"/>
      <c r="X399" s="10">
        <f t="shared" si="426"/>
        <v>10</v>
      </c>
      <c r="Y399" s="12" t="e">
        <f t="shared" si="437"/>
        <v>#N/A</v>
      </c>
      <c r="Z399" s="8" t="e">
        <f t="shared" si="438"/>
        <v>#N/A</v>
      </c>
      <c r="AA399" s="13" t="e">
        <f t="shared" si="439"/>
        <v>#N/A</v>
      </c>
      <c r="AB399" s="5" t="e">
        <f t="shared" si="440"/>
        <v>#N/A</v>
      </c>
      <c r="AC399" s="5"/>
      <c r="AD399" s="16" t="e">
        <f t="shared" si="441"/>
        <v>#VALUE!</v>
      </c>
      <c r="AE399" s="10" t="e">
        <f t="shared" si="442"/>
        <v>#VALUE!</v>
      </c>
      <c r="AF399" t="e">
        <f t="shared" si="443"/>
        <v>#VALUE!</v>
      </c>
      <c r="AG399" s="13" t="e">
        <f t="shared" si="444"/>
        <v>#VALUE!</v>
      </c>
      <c r="AH399" s="13"/>
      <c r="AI399" s="14">
        <f t="shared" si="445"/>
        <v>10</v>
      </c>
      <c r="AJ399" s="4">
        <f t="shared" si="446"/>
        <v>10</v>
      </c>
      <c r="AK399" s="4">
        <f t="shared" si="447"/>
        <v>10</v>
      </c>
      <c r="AL399" s="15" t="e">
        <f t="shared" si="448"/>
        <v>#N/A</v>
      </c>
      <c r="AM399" s="7" t="e">
        <f t="shared" si="449"/>
        <v>#N/A</v>
      </c>
      <c r="AN399" s="7" t="e">
        <f t="shared" si="450"/>
        <v>#VALUE!</v>
      </c>
      <c r="AO399" s="15" t="e">
        <f t="shared" si="451"/>
        <v>#N/A</v>
      </c>
      <c r="AP399" s="17" t="e">
        <f t="shared" si="452"/>
        <v>#N/A</v>
      </c>
      <c r="AQ399" s="15" t="e">
        <f t="shared" si="453"/>
        <v>#N/A</v>
      </c>
      <c r="AR399" s="15" t="e">
        <f t="shared" si="454"/>
        <v>#N/A</v>
      </c>
      <c r="AS399" s="15"/>
      <c r="AT399" s="12" t="e">
        <f t="shared" ref="AT399:AT409" si="495">((($B$18-$B$19)*$B$16)+((M399-$B$16)*($B$20-$B$21)))-AI399</f>
        <v>#VALUE!</v>
      </c>
      <c r="AU399" s="12" t="e">
        <f t="shared" si="455"/>
        <v>#N/A</v>
      </c>
      <c r="AV399" s="12" t="e">
        <f t="shared" si="456"/>
        <v>#N/A</v>
      </c>
      <c r="AW399" s="12" t="e">
        <f t="shared" si="457"/>
        <v>#N/A</v>
      </c>
      <c r="AX399" s="8"/>
      <c r="AY399" s="13" t="e">
        <f>INDEX(Klima!$B$1:$E$520,MATCH(Vandbalance!$F399,Klima!$B$1:$B$520,0),MATCH(Vandbalance!$AY$11,Klima!$B$1:$E$1,0))</f>
        <v>#N/A</v>
      </c>
      <c r="AZ399" s="13" t="e">
        <f t="shared" ref="AZ399:AZ409" si="496">AY399*-1</f>
        <v>#N/A</v>
      </c>
      <c r="BA399" s="13" t="e">
        <f t="shared" si="458"/>
        <v>#N/A</v>
      </c>
      <c r="BC399" s="16" t="e">
        <f>INDEX(Klima!$B$1:$E$520,MATCH(Vandbalance!$F399,Klima!$B$1:$B$520,0),MATCH($BC$11,Klima!$B$1:$E$1,0))</f>
        <v>#N/A</v>
      </c>
      <c r="BD399" s="16"/>
      <c r="BE399" s="16" t="e">
        <f t="shared" si="459"/>
        <v>#N/A</v>
      </c>
      <c r="BF399" s="16" t="e">
        <f t="shared" si="460"/>
        <v>#VALUE!</v>
      </c>
      <c r="BG399" s="16" t="e">
        <f t="shared" si="461"/>
        <v>#VALUE!</v>
      </c>
      <c r="BH399" s="16" t="e">
        <f t="shared" si="462"/>
        <v>#VALUE!</v>
      </c>
      <c r="BI399" s="2"/>
      <c r="BJ399" s="16" t="e">
        <f t="shared" si="463"/>
        <v>#N/A</v>
      </c>
      <c r="BK399" s="5" t="e">
        <f t="shared" si="464"/>
        <v>#N/A</v>
      </c>
      <c r="BL399" s="5" t="e">
        <f t="shared" si="465"/>
        <v>#N/A</v>
      </c>
      <c r="BM399" s="5" t="e">
        <f t="shared" si="466"/>
        <v>#N/A</v>
      </c>
      <c r="BN399" s="5" t="e">
        <f t="shared" si="467"/>
        <v>#N/A</v>
      </c>
      <c r="BO399" s="5" t="e">
        <f t="shared" si="468"/>
        <v>#N/A</v>
      </c>
      <c r="BP399" s="5" t="e">
        <f t="shared" si="469"/>
        <v>#N/A</v>
      </c>
      <c r="BQ399" s="5"/>
      <c r="BR399" s="16" t="e">
        <f t="shared" si="470"/>
        <v>#VALUE!</v>
      </c>
      <c r="BS399" s="5">
        <f t="shared" si="471"/>
        <v>0</v>
      </c>
      <c r="BT399" s="5"/>
      <c r="BU399" s="13" t="e">
        <f t="shared" si="472"/>
        <v>#VALUE!</v>
      </c>
      <c r="BV399" s="5">
        <f t="shared" si="473"/>
        <v>0</v>
      </c>
      <c r="BW399" s="5"/>
      <c r="BX399" s="13" t="e">
        <f t="shared" si="474"/>
        <v>#VALUE!</v>
      </c>
      <c r="BY399" s="5"/>
      <c r="BZ399" s="16" t="e">
        <f t="shared" si="475"/>
        <v>#VALUE!</v>
      </c>
      <c r="CA399" s="16"/>
      <c r="CB399" s="29">
        <f t="shared" si="476"/>
        <v>0</v>
      </c>
      <c r="CC399" s="28" t="e">
        <f t="shared" si="477"/>
        <v>#N/A</v>
      </c>
      <c r="CD399" s="28"/>
      <c r="CE399" s="16">
        <f t="shared" si="478"/>
        <v>0</v>
      </c>
      <c r="CF399" s="31" t="e">
        <f t="shared" si="479"/>
        <v>#N/A</v>
      </c>
      <c r="CG399" s="20"/>
      <c r="CH399" s="16" t="e">
        <f t="shared" si="480"/>
        <v>#N/A</v>
      </c>
      <c r="CI399" s="2">
        <f t="shared" si="481"/>
        <v>0</v>
      </c>
      <c r="CJ399" s="5"/>
      <c r="CK399" s="13" t="e">
        <f t="shared" si="482"/>
        <v>#N/A</v>
      </c>
      <c r="CL399" s="13"/>
      <c r="CM399" s="13" t="e">
        <f t="shared" si="483"/>
        <v>#N/A</v>
      </c>
      <c r="CN399" s="5" t="e">
        <f t="shared" si="484"/>
        <v>#N/A</v>
      </c>
      <c r="CO399" s="5" t="e">
        <f t="shared" si="485"/>
        <v>#N/A</v>
      </c>
      <c r="CP399" s="5"/>
      <c r="CQ399" s="13" t="e">
        <f t="shared" si="486"/>
        <v>#N/A</v>
      </c>
      <c r="CR399" s="5" t="e">
        <f t="shared" si="487"/>
        <v>#N/A</v>
      </c>
      <c r="CS399" s="5" t="e">
        <f t="shared" si="488"/>
        <v>#N/A</v>
      </c>
      <c r="CT399" s="5"/>
      <c r="CU399" t="e">
        <f>INDEX(Tilladeligt_underskud,MATCH('Afgrødemodel 1'!$AU$2,Konstanter!$A$75:$A$90,0),MATCH('Afgrødemodel 1'!M395,Konstanter!$B$73:$F$73,0))</f>
        <v>#N/A</v>
      </c>
      <c r="CV399" t="e">
        <f>INDEX(Utilladeligt_underskud,MATCH('Afgrødemodel 1'!$AU$2,Konstanter!$I$75:$I$90,0),MATCH('Afgrødemodel 1'!M395,Konstanter!$J$73:$N$73,0))</f>
        <v>#N/A</v>
      </c>
      <c r="CW399" t="e">
        <f t="shared" si="489"/>
        <v>#N/A</v>
      </c>
      <c r="CX399" t="e">
        <f t="shared" si="490"/>
        <v>#N/A</v>
      </c>
      <c r="CY399" s="8" t="e">
        <f t="shared" si="491"/>
        <v>#N/A</v>
      </c>
      <c r="CZ399" s="8" t="e">
        <f t="shared" si="492"/>
        <v>#VALUE!</v>
      </c>
      <c r="DA399" s="8" t="e">
        <f t="shared" si="493"/>
        <v>#VALUE!</v>
      </c>
    </row>
    <row r="400" spans="4:105" x14ac:dyDescent="0.2">
      <c r="D400" s="18">
        <f t="shared" si="427"/>
        <v>43577</v>
      </c>
      <c r="E400" s="18" t="str">
        <f>IF(G400=1,'Ark4'!$C$4,IF(G400=2,'Ark4'!$C$5,IF(G400=3,'Ark4'!$C$6,IF(G400=4,'Ark4'!$C$7,""))))</f>
        <v/>
      </c>
      <c r="F400" s="8">
        <f t="shared" si="428"/>
        <v>43577</v>
      </c>
      <c r="G400" s="2" t="str">
        <f>IF(AND($D400&gt;='Ark4'!$D$4,Vandbalance!$D400&lt;='Ark4'!$E$4),1,IF(AND(Vandbalance!$D400&gt;='Ark4'!$D$5,Vandbalance!$D400&lt;='Ark4'!$E$5),2,IF(AND(Vandbalance!$D400&gt;='Ark4'!$D$6,Vandbalance!$D400&lt;='Ark4'!$E$6),3,IF(AND(Vandbalance!$D400&gt;='Ark4'!$D$7,Vandbalance!$D400&lt;='Ark4'!$E$7),4,""))))</f>
        <v/>
      </c>
      <c r="H400" s="2" t="e">
        <f t="shared" si="494"/>
        <v>#VALUE!</v>
      </c>
      <c r="I400" s="2" t="str">
        <f>IF(G400=1,VLOOKUP($D400,'Afgrødemodel 1'!$AA$10:$AB$405,2,FALSE),IF(G400=2,VLOOKUP($D400,'Afgrødemodel 2'!$AA$10:$AB$405,2,FALSE),IF(G400=3,VLOOKUP($D400,'Afgrødemodel 3'!$AA$10:$AB$405,2,FALSE),IF(G400=4,VLOOKUP($D400,'Afgrødemodel 4'!$AA$10:$AB$405,2,FALSE),""))))</f>
        <v/>
      </c>
      <c r="J400" s="2">
        <f>IF(G400=1,VLOOKUP($D400,'Afgrødemodel 1'!$AH$10:$AJ$405,3,FALSE),IF(G400=2,VLOOKUP($D400,'Afgrødemodel 2'!$AH$10:$AJ$405,3,FALSE),IF(G400=3,VLOOKUP($D400,'Afgrødemodel 3'!$AH$10:$AJ$405,3,FALSE),IF(G400=4,VLOOKUP($D400,'Afgrødemodel 4'!$AH$10:$AJ$405,3,FALSE),0))))</f>
        <v>0</v>
      </c>
      <c r="K400" s="2">
        <f>IF(G400=1,VLOOKUP($D400,'Afgrødemodel 1'!$AQ$10:$AR$405,2,FALSE),IF(G400=2,VLOOKUP($D400,'Afgrødemodel 2'!$AQ$10:$AR$405,2,FALSE),IF(G400=3,VLOOKUP($D400,'Afgrødemodel 3'!$AQ$10:$AR$405,2,FALSE),IF(G400=4,VLOOKUP($D400,'Afgrødemodel 4'!$AQ$10:$AR$405,2,FALSE),0))))</f>
        <v>0</v>
      </c>
      <c r="L400">
        <f>IF('Afgrødemodel 1'!$BB$4=0,300,'Afgrødemodel 1'!$BB$4)</f>
        <v>300</v>
      </c>
      <c r="M400" t="str">
        <f>IF(G400=1,MIN('Afgrødemodel 1'!$AW$44,'Afgrødemodel 1'!$AW$48),IF(G400=2,MIN('Afgrødemodel 2'!$AW$44,'Afgrødemodel 2'!$AW$48),IF(G400=3,MIN('Afgrødemodel 3'!$AW$44,'Afgrødemodel 3'!$AW$48),IF(G400=4,MIN('Afgrødemodel 4'!$AW$44,'Afgrødemodel 4'!$AW$48),""))))</f>
        <v/>
      </c>
      <c r="N400" s="13" t="e">
        <f t="shared" si="429"/>
        <v>#N/A</v>
      </c>
      <c r="O400" s="5" t="e">
        <f t="shared" si="430"/>
        <v>#N/A</v>
      </c>
      <c r="P400" s="13" t="e">
        <f t="shared" si="431"/>
        <v>#N/A</v>
      </c>
      <c r="Q400" s="13" t="e">
        <f t="shared" si="432"/>
        <v>#N/A</v>
      </c>
      <c r="R400" s="20"/>
      <c r="S400" s="13" t="e">
        <f t="shared" si="433"/>
        <v>#N/A</v>
      </c>
      <c r="T400" s="13" t="e">
        <f t="shared" si="434"/>
        <v>#N/A</v>
      </c>
      <c r="U400" s="13" t="e">
        <f t="shared" si="435"/>
        <v>#N/A</v>
      </c>
      <c r="V400" s="5" t="e">
        <f t="shared" si="436"/>
        <v>#N/A</v>
      </c>
      <c r="W400" s="5"/>
      <c r="X400" s="10">
        <f t="shared" si="426"/>
        <v>10</v>
      </c>
      <c r="Y400" s="12" t="e">
        <f t="shared" si="437"/>
        <v>#N/A</v>
      </c>
      <c r="Z400" s="8" t="e">
        <f t="shared" si="438"/>
        <v>#N/A</v>
      </c>
      <c r="AA400" s="13" t="e">
        <f t="shared" si="439"/>
        <v>#N/A</v>
      </c>
      <c r="AB400" s="5" t="e">
        <f t="shared" si="440"/>
        <v>#N/A</v>
      </c>
      <c r="AC400" s="5"/>
      <c r="AD400" s="16" t="e">
        <f t="shared" si="441"/>
        <v>#VALUE!</v>
      </c>
      <c r="AE400" s="10" t="e">
        <f t="shared" si="442"/>
        <v>#VALUE!</v>
      </c>
      <c r="AF400" t="e">
        <f t="shared" si="443"/>
        <v>#VALUE!</v>
      </c>
      <c r="AG400" s="13" t="e">
        <f t="shared" si="444"/>
        <v>#VALUE!</v>
      </c>
      <c r="AH400" s="13"/>
      <c r="AI400" s="14">
        <f t="shared" si="445"/>
        <v>10</v>
      </c>
      <c r="AJ400" s="4">
        <f t="shared" si="446"/>
        <v>10</v>
      </c>
      <c r="AK400" s="4">
        <f t="shared" si="447"/>
        <v>10</v>
      </c>
      <c r="AL400" s="15" t="e">
        <f t="shared" si="448"/>
        <v>#N/A</v>
      </c>
      <c r="AM400" s="7" t="e">
        <f t="shared" si="449"/>
        <v>#N/A</v>
      </c>
      <c r="AN400" s="7" t="e">
        <f t="shared" si="450"/>
        <v>#VALUE!</v>
      </c>
      <c r="AO400" s="15" t="e">
        <f t="shared" si="451"/>
        <v>#N/A</v>
      </c>
      <c r="AP400" s="17" t="e">
        <f t="shared" si="452"/>
        <v>#N/A</v>
      </c>
      <c r="AQ400" s="15" t="e">
        <f t="shared" si="453"/>
        <v>#N/A</v>
      </c>
      <c r="AR400" s="15" t="e">
        <f t="shared" si="454"/>
        <v>#N/A</v>
      </c>
      <c r="AS400" s="15"/>
      <c r="AT400" s="12" t="e">
        <f t="shared" si="495"/>
        <v>#VALUE!</v>
      </c>
      <c r="AU400" s="12" t="e">
        <f t="shared" si="455"/>
        <v>#N/A</v>
      </c>
      <c r="AV400" s="12" t="e">
        <f t="shared" si="456"/>
        <v>#N/A</v>
      </c>
      <c r="AW400" s="12" t="e">
        <f t="shared" si="457"/>
        <v>#N/A</v>
      </c>
      <c r="AX400" s="8"/>
      <c r="AY400" s="13" t="e">
        <f>INDEX(Klima!$B$1:$E$520,MATCH(Vandbalance!$F400,Klima!$B$1:$B$520,0),MATCH(Vandbalance!$AY$11,Klima!$B$1:$E$1,0))</f>
        <v>#N/A</v>
      </c>
      <c r="AZ400" s="13" t="e">
        <f t="shared" si="496"/>
        <v>#N/A</v>
      </c>
      <c r="BA400" s="13" t="e">
        <f t="shared" si="458"/>
        <v>#N/A</v>
      </c>
      <c r="BC400" s="16" t="e">
        <f>INDEX(Klima!$B$1:$E$520,MATCH(Vandbalance!$F400,Klima!$B$1:$B$520,0),MATCH($BC$11,Klima!$B$1:$E$1,0))</f>
        <v>#N/A</v>
      </c>
      <c r="BD400" s="16"/>
      <c r="BE400" s="16" t="e">
        <f t="shared" si="459"/>
        <v>#N/A</v>
      </c>
      <c r="BF400" s="16" t="e">
        <f t="shared" si="460"/>
        <v>#VALUE!</v>
      </c>
      <c r="BG400" s="16" t="e">
        <f t="shared" si="461"/>
        <v>#VALUE!</v>
      </c>
      <c r="BH400" s="16" t="e">
        <f t="shared" si="462"/>
        <v>#VALUE!</v>
      </c>
      <c r="BI400" s="2"/>
      <c r="BJ400" s="16" t="e">
        <f t="shared" si="463"/>
        <v>#N/A</v>
      </c>
      <c r="BK400" s="5" t="e">
        <f t="shared" si="464"/>
        <v>#N/A</v>
      </c>
      <c r="BL400" s="5" t="e">
        <f t="shared" si="465"/>
        <v>#N/A</v>
      </c>
      <c r="BM400" s="5" t="e">
        <f t="shared" si="466"/>
        <v>#N/A</v>
      </c>
      <c r="BN400" s="5" t="e">
        <f t="shared" si="467"/>
        <v>#N/A</v>
      </c>
      <c r="BO400" s="5" t="e">
        <f t="shared" si="468"/>
        <v>#N/A</v>
      </c>
      <c r="BP400" s="5" t="e">
        <f t="shared" si="469"/>
        <v>#N/A</v>
      </c>
      <c r="BQ400" s="5"/>
      <c r="BR400" s="16" t="e">
        <f t="shared" si="470"/>
        <v>#VALUE!</v>
      </c>
      <c r="BS400" s="5">
        <f t="shared" si="471"/>
        <v>0</v>
      </c>
      <c r="BT400" s="5"/>
      <c r="BU400" s="13" t="e">
        <f t="shared" si="472"/>
        <v>#VALUE!</v>
      </c>
      <c r="BV400" s="5">
        <f t="shared" si="473"/>
        <v>0</v>
      </c>
      <c r="BW400" s="5"/>
      <c r="BX400" s="13" t="e">
        <f t="shared" si="474"/>
        <v>#VALUE!</v>
      </c>
      <c r="BY400" s="5"/>
      <c r="BZ400" s="16" t="e">
        <f t="shared" si="475"/>
        <v>#VALUE!</v>
      </c>
      <c r="CA400" s="16"/>
      <c r="CB400" s="29">
        <f t="shared" si="476"/>
        <v>0</v>
      </c>
      <c r="CC400" s="28" t="e">
        <f t="shared" si="477"/>
        <v>#N/A</v>
      </c>
      <c r="CD400" s="28"/>
      <c r="CE400" s="16">
        <f t="shared" si="478"/>
        <v>0</v>
      </c>
      <c r="CF400" s="31" t="e">
        <f t="shared" si="479"/>
        <v>#N/A</v>
      </c>
      <c r="CG400" s="20"/>
      <c r="CH400" s="16" t="e">
        <f t="shared" si="480"/>
        <v>#N/A</v>
      </c>
      <c r="CI400" s="2">
        <f t="shared" si="481"/>
        <v>0</v>
      </c>
      <c r="CJ400" s="5"/>
      <c r="CK400" s="13" t="e">
        <f t="shared" si="482"/>
        <v>#N/A</v>
      </c>
      <c r="CL400" s="13"/>
      <c r="CM400" s="13" t="e">
        <f t="shared" si="483"/>
        <v>#N/A</v>
      </c>
      <c r="CN400" s="5" t="e">
        <f t="shared" si="484"/>
        <v>#N/A</v>
      </c>
      <c r="CO400" s="5" t="e">
        <f t="shared" si="485"/>
        <v>#N/A</v>
      </c>
      <c r="CP400" s="5"/>
      <c r="CQ400" s="13" t="e">
        <f t="shared" si="486"/>
        <v>#N/A</v>
      </c>
      <c r="CR400" s="5" t="e">
        <f t="shared" si="487"/>
        <v>#N/A</v>
      </c>
      <c r="CS400" s="5" t="e">
        <f t="shared" si="488"/>
        <v>#N/A</v>
      </c>
      <c r="CT400" s="5"/>
      <c r="CU400" t="e">
        <f>INDEX(Tilladeligt_underskud,MATCH('Afgrødemodel 1'!$AU$2,Konstanter!$A$75:$A$90,0),MATCH('Afgrødemodel 1'!M396,Konstanter!$B$73:$F$73,0))</f>
        <v>#N/A</v>
      </c>
      <c r="CV400" t="e">
        <f>INDEX(Utilladeligt_underskud,MATCH('Afgrødemodel 1'!$AU$2,Konstanter!$I$75:$I$90,0),MATCH('Afgrødemodel 1'!M396,Konstanter!$J$73:$N$73,0))</f>
        <v>#N/A</v>
      </c>
      <c r="CW400" t="e">
        <f t="shared" si="489"/>
        <v>#N/A</v>
      </c>
      <c r="CX400" t="e">
        <f t="shared" si="490"/>
        <v>#N/A</v>
      </c>
      <c r="CY400" s="8" t="e">
        <f t="shared" si="491"/>
        <v>#N/A</v>
      </c>
      <c r="CZ400" s="8" t="e">
        <f t="shared" si="492"/>
        <v>#VALUE!</v>
      </c>
      <c r="DA400" s="8" t="e">
        <f t="shared" si="493"/>
        <v>#VALUE!</v>
      </c>
    </row>
    <row r="401" spans="4:105" x14ac:dyDescent="0.2">
      <c r="D401" s="18">
        <f t="shared" si="427"/>
        <v>43578</v>
      </c>
      <c r="E401" s="18" t="str">
        <f>IF(G401=1,'Ark4'!$C$4,IF(G401=2,'Ark4'!$C$5,IF(G401=3,'Ark4'!$C$6,IF(G401=4,'Ark4'!$C$7,""))))</f>
        <v/>
      </c>
      <c r="F401" s="8">
        <f t="shared" si="428"/>
        <v>43578</v>
      </c>
      <c r="G401" s="2" t="str">
        <f>IF(AND($D401&gt;='Ark4'!$D$4,Vandbalance!$D401&lt;='Ark4'!$E$4),1,IF(AND(Vandbalance!$D401&gt;='Ark4'!$D$5,Vandbalance!$D401&lt;='Ark4'!$E$5),2,IF(AND(Vandbalance!$D401&gt;='Ark4'!$D$6,Vandbalance!$D401&lt;='Ark4'!$E$6),3,IF(AND(Vandbalance!$D401&gt;='Ark4'!$D$7,Vandbalance!$D401&lt;='Ark4'!$E$7),4,""))))</f>
        <v/>
      </c>
      <c r="H401" s="2" t="e">
        <f t="shared" si="494"/>
        <v>#VALUE!</v>
      </c>
      <c r="I401" s="2" t="str">
        <f>IF(G401=1,VLOOKUP($D401,'Afgrødemodel 1'!$AA$10:$AB$405,2,FALSE),IF(G401=2,VLOOKUP($D401,'Afgrødemodel 2'!$AA$10:$AB$405,2,FALSE),IF(G401=3,VLOOKUP($D401,'Afgrødemodel 3'!$AA$10:$AB$405,2,FALSE),IF(G401=4,VLOOKUP($D401,'Afgrødemodel 4'!$AA$10:$AB$405,2,FALSE),""))))</f>
        <v/>
      </c>
      <c r="J401" s="2">
        <f>IF(G401=1,VLOOKUP($D401,'Afgrødemodel 1'!$AH$10:$AJ$405,3,FALSE),IF(G401=2,VLOOKUP($D401,'Afgrødemodel 2'!$AH$10:$AJ$405,3,FALSE),IF(G401=3,VLOOKUP($D401,'Afgrødemodel 3'!$AH$10:$AJ$405,3,FALSE),IF(G401=4,VLOOKUP($D401,'Afgrødemodel 4'!$AH$10:$AJ$405,3,FALSE),0))))</f>
        <v>0</v>
      </c>
      <c r="K401" s="2">
        <f>IF(G401=1,VLOOKUP($D401,'Afgrødemodel 1'!$AQ$10:$AR$405,2,FALSE),IF(G401=2,VLOOKUP($D401,'Afgrødemodel 2'!$AQ$10:$AR$405,2,FALSE),IF(G401=3,VLOOKUP($D401,'Afgrødemodel 3'!$AQ$10:$AR$405,2,FALSE),IF(G401=4,VLOOKUP($D401,'Afgrødemodel 4'!$AQ$10:$AR$405,2,FALSE),0))))</f>
        <v>0</v>
      </c>
      <c r="L401">
        <f>IF('Afgrødemodel 1'!$BB$4=0,300,'Afgrødemodel 1'!$BB$4)</f>
        <v>300</v>
      </c>
      <c r="M401" t="str">
        <f>IF(G401=1,MIN('Afgrødemodel 1'!$AW$44,'Afgrødemodel 1'!$AW$48),IF(G401=2,MIN('Afgrødemodel 2'!$AW$44,'Afgrødemodel 2'!$AW$48),IF(G401=3,MIN('Afgrødemodel 3'!$AW$44,'Afgrødemodel 3'!$AW$48),IF(G401=4,MIN('Afgrødemodel 4'!$AW$44,'Afgrødemodel 4'!$AW$48),""))))</f>
        <v/>
      </c>
      <c r="N401" s="13" t="e">
        <f t="shared" si="429"/>
        <v>#N/A</v>
      </c>
      <c r="O401" s="5" t="e">
        <f t="shared" si="430"/>
        <v>#N/A</v>
      </c>
      <c r="P401" s="13" t="e">
        <f t="shared" si="431"/>
        <v>#N/A</v>
      </c>
      <c r="Q401" s="13" t="e">
        <f t="shared" si="432"/>
        <v>#N/A</v>
      </c>
      <c r="R401" s="20"/>
      <c r="S401" s="13" t="e">
        <f t="shared" si="433"/>
        <v>#N/A</v>
      </c>
      <c r="T401" s="13" t="e">
        <f t="shared" si="434"/>
        <v>#N/A</v>
      </c>
      <c r="U401" s="13" t="e">
        <f t="shared" si="435"/>
        <v>#N/A</v>
      </c>
      <c r="V401" s="5" t="e">
        <f t="shared" si="436"/>
        <v>#N/A</v>
      </c>
      <c r="W401" s="5"/>
      <c r="X401" s="10">
        <f t="shared" ref="X401:X409" si="497">$B$22</f>
        <v>10</v>
      </c>
      <c r="Y401" s="12" t="e">
        <f t="shared" si="437"/>
        <v>#N/A</v>
      </c>
      <c r="Z401" s="8" t="e">
        <f t="shared" si="438"/>
        <v>#N/A</v>
      </c>
      <c r="AA401" s="13" t="e">
        <f t="shared" si="439"/>
        <v>#N/A</v>
      </c>
      <c r="AB401" s="5" t="e">
        <f t="shared" si="440"/>
        <v>#N/A</v>
      </c>
      <c r="AC401" s="5"/>
      <c r="AD401" s="16" t="e">
        <f t="shared" si="441"/>
        <v>#VALUE!</v>
      </c>
      <c r="AE401" s="10" t="e">
        <f t="shared" si="442"/>
        <v>#VALUE!</v>
      </c>
      <c r="AF401" t="e">
        <f t="shared" si="443"/>
        <v>#VALUE!</v>
      </c>
      <c r="AG401" s="13" t="e">
        <f t="shared" si="444"/>
        <v>#VALUE!</v>
      </c>
      <c r="AH401" s="13"/>
      <c r="AI401" s="14">
        <f t="shared" si="445"/>
        <v>10</v>
      </c>
      <c r="AJ401" s="4">
        <f t="shared" si="446"/>
        <v>10</v>
      </c>
      <c r="AK401" s="4">
        <f t="shared" si="447"/>
        <v>10</v>
      </c>
      <c r="AL401" s="15" t="e">
        <f t="shared" si="448"/>
        <v>#N/A</v>
      </c>
      <c r="AM401" s="7" t="e">
        <f t="shared" si="449"/>
        <v>#N/A</v>
      </c>
      <c r="AN401" s="7" t="e">
        <f t="shared" si="450"/>
        <v>#VALUE!</v>
      </c>
      <c r="AO401" s="15" t="e">
        <f t="shared" si="451"/>
        <v>#N/A</v>
      </c>
      <c r="AP401" s="17" t="e">
        <f t="shared" si="452"/>
        <v>#N/A</v>
      </c>
      <c r="AQ401" s="15" t="e">
        <f t="shared" si="453"/>
        <v>#N/A</v>
      </c>
      <c r="AR401" s="15" t="e">
        <f t="shared" si="454"/>
        <v>#N/A</v>
      </c>
      <c r="AS401" s="15"/>
      <c r="AT401" s="12" t="e">
        <f t="shared" si="495"/>
        <v>#VALUE!</v>
      </c>
      <c r="AU401" s="12" t="e">
        <f t="shared" si="455"/>
        <v>#N/A</v>
      </c>
      <c r="AV401" s="12" t="e">
        <f t="shared" si="456"/>
        <v>#N/A</v>
      </c>
      <c r="AW401" s="12" t="e">
        <f t="shared" si="457"/>
        <v>#N/A</v>
      </c>
      <c r="AX401" s="8"/>
      <c r="AY401" s="13" t="e">
        <f>INDEX(Klima!$B$1:$E$520,MATCH(Vandbalance!$F401,Klima!$B$1:$B$520,0),MATCH(Vandbalance!$AY$11,Klima!$B$1:$E$1,0))</f>
        <v>#N/A</v>
      </c>
      <c r="AZ401" s="13" t="e">
        <f t="shared" si="496"/>
        <v>#N/A</v>
      </c>
      <c r="BA401" s="13" t="e">
        <f t="shared" si="458"/>
        <v>#N/A</v>
      </c>
      <c r="BC401" s="16" t="e">
        <f>INDEX(Klima!$B$1:$E$520,MATCH(Vandbalance!$F401,Klima!$B$1:$B$520,0),MATCH($BC$11,Klima!$B$1:$E$1,0))</f>
        <v>#N/A</v>
      </c>
      <c r="BD401" s="16"/>
      <c r="BE401" s="16" t="e">
        <f t="shared" si="459"/>
        <v>#N/A</v>
      </c>
      <c r="BF401" s="16" t="e">
        <f t="shared" si="460"/>
        <v>#VALUE!</v>
      </c>
      <c r="BG401" s="16" t="e">
        <f t="shared" si="461"/>
        <v>#VALUE!</v>
      </c>
      <c r="BH401" s="16" t="e">
        <f t="shared" si="462"/>
        <v>#VALUE!</v>
      </c>
      <c r="BI401" s="2"/>
      <c r="BJ401" s="16" t="e">
        <f t="shared" si="463"/>
        <v>#N/A</v>
      </c>
      <c r="BK401" s="5" t="e">
        <f t="shared" si="464"/>
        <v>#N/A</v>
      </c>
      <c r="BL401" s="5" t="e">
        <f t="shared" si="465"/>
        <v>#N/A</v>
      </c>
      <c r="BM401" s="5" t="e">
        <f t="shared" si="466"/>
        <v>#N/A</v>
      </c>
      <c r="BN401" s="5" t="e">
        <f t="shared" si="467"/>
        <v>#N/A</v>
      </c>
      <c r="BO401" s="5" t="e">
        <f t="shared" si="468"/>
        <v>#N/A</v>
      </c>
      <c r="BP401" s="5" t="e">
        <f t="shared" si="469"/>
        <v>#N/A</v>
      </c>
      <c r="BQ401" s="5"/>
      <c r="BR401" s="16" t="e">
        <f t="shared" si="470"/>
        <v>#VALUE!</v>
      </c>
      <c r="BS401" s="5">
        <f t="shared" si="471"/>
        <v>0</v>
      </c>
      <c r="BT401" s="5"/>
      <c r="BU401" s="13" t="e">
        <f t="shared" si="472"/>
        <v>#VALUE!</v>
      </c>
      <c r="BV401" s="5">
        <f t="shared" si="473"/>
        <v>0</v>
      </c>
      <c r="BW401" s="5"/>
      <c r="BX401" s="13" t="e">
        <f t="shared" si="474"/>
        <v>#VALUE!</v>
      </c>
      <c r="BY401" s="5"/>
      <c r="BZ401" s="16" t="e">
        <f t="shared" si="475"/>
        <v>#VALUE!</v>
      </c>
      <c r="CA401" s="16"/>
      <c r="CB401" s="29">
        <f t="shared" si="476"/>
        <v>0</v>
      </c>
      <c r="CC401" s="28" t="e">
        <f t="shared" si="477"/>
        <v>#N/A</v>
      </c>
      <c r="CD401" s="28"/>
      <c r="CE401" s="16">
        <f t="shared" si="478"/>
        <v>0</v>
      </c>
      <c r="CF401" s="31" t="e">
        <f t="shared" si="479"/>
        <v>#N/A</v>
      </c>
      <c r="CG401" s="20"/>
      <c r="CH401" s="16" t="e">
        <f t="shared" si="480"/>
        <v>#N/A</v>
      </c>
      <c r="CI401" s="2">
        <f t="shared" si="481"/>
        <v>0</v>
      </c>
      <c r="CJ401" s="5"/>
      <c r="CK401" s="13" t="e">
        <f t="shared" si="482"/>
        <v>#N/A</v>
      </c>
      <c r="CL401" s="13"/>
      <c r="CM401" s="13" t="e">
        <f t="shared" si="483"/>
        <v>#N/A</v>
      </c>
      <c r="CN401" s="5" t="e">
        <f t="shared" si="484"/>
        <v>#N/A</v>
      </c>
      <c r="CO401" s="5" t="e">
        <f t="shared" si="485"/>
        <v>#N/A</v>
      </c>
      <c r="CP401" s="5"/>
      <c r="CQ401" s="13" t="e">
        <f t="shared" si="486"/>
        <v>#N/A</v>
      </c>
      <c r="CR401" s="5" t="e">
        <f t="shared" si="487"/>
        <v>#N/A</v>
      </c>
      <c r="CS401" s="5" t="e">
        <f t="shared" si="488"/>
        <v>#N/A</v>
      </c>
      <c r="CT401" s="5"/>
      <c r="CU401" t="e">
        <f>INDEX(Tilladeligt_underskud,MATCH('Afgrødemodel 1'!$AU$2,Konstanter!$A$75:$A$90,0),MATCH('Afgrødemodel 1'!M397,Konstanter!$B$73:$F$73,0))</f>
        <v>#N/A</v>
      </c>
      <c r="CV401" t="e">
        <f>INDEX(Utilladeligt_underskud,MATCH('Afgrødemodel 1'!$AU$2,Konstanter!$I$75:$I$90,0),MATCH('Afgrødemodel 1'!M397,Konstanter!$J$73:$N$73,0))</f>
        <v>#N/A</v>
      </c>
      <c r="CW401" t="e">
        <f t="shared" si="489"/>
        <v>#N/A</v>
      </c>
      <c r="CX401" t="e">
        <f t="shared" si="490"/>
        <v>#N/A</v>
      </c>
      <c r="CY401" s="8" t="e">
        <f t="shared" si="491"/>
        <v>#N/A</v>
      </c>
      <c r="CZ401" s="8" t="e">
        <f t="shared" si="492"/>
        <v>#VALUE!</v>
      </c>
      <c r="DA401" s="8" t="e">
        <f t="shared" si="493"/>
        <v>#VALUE!</v>
      </c>
    </row>
    <row r="402" spans="4:105" x14ac:dyDescent="0.2">
      <c r="D402" s="18">
        <f t="shared" ref="D402:D409" si="498">D401+1</f>
        <v>43579</v>
      </c>
      <c r="E402" s="18" t="str">
        <f>IF(G402=1,'Ark4'!$C$4,IF(G402=2,'Ark4'!$C$5,IF(G402=3,'Ark4'!$C$6,IF(G402=4,'Ark4'!$C$7,""))))</f>
        <v/>
      </c>
      <c r="F402" s="8">
        <f t="shared" si="428"/>
        <v>43579</v>
      </c>
      <c r="G402" s="2" t="str">
        <f>IF(AND($D402&gt;='Ark4'!$D$4,Vandbalance!$D402&lt;='Ark4'!$E$4),1,IF(AND(Vandbalance!$D402&gt;='Ark4'!$D$5,Vandbalance!$D402&lt;='Ark4'!$E$5),2,IF(AND(Vandbalance!$D402&gt;='Ark4'!$D$6,Vandbalance!$D402&lt;='Ark4'!$E$6),3,IF(AND(Vandbalance!$D402&gt;='Ark4'!$D$7,Vandbalance!$D402&lt;='Ark4'!$E$7),4,""))))</f>
        <v/>
      </c>
      <c r="H402" s="2" t="e">
        <f t="shared" si="494"/>
        <v>#VALUE!</v>
      </c>
      <c r="I402" s="2" t="str">
        <f>IF(G402=1,VLOOKUP($D402,'Afgrødemodel 1'!$AA$10:$AB$405,2,FALSE),IF(G402=2,VLOOKUP($D402,'Afgrødemodel 2'!$AA$10:$AB$405,2,FALSE),IF(G402=3,VLOOKUP($D402,'Afgrødemodel 3'!$AA$10:$AB$405,2,FALSE),IF(G402=4,VLOOKUP($D402,'Afgrødemodel 4'!$AA$10:$AB$405,2,FALSE),""))))</f>
        <v/>
      </c>
      <c r="J402" s="2">
        <f>IF(G402=1,VLOOKUP($D402,'Afgrødemodel 1'!$AH$10:$AJ$405,3,FALSE),IF(G402=2,VLOOKUP($D402,'Afgrødemodel 2'!$AH$10:$AJ$405,3,FALSE),IF(G402=3,VLOOKUP($D402,'Afgrødemodel 3'!$AH$10:$AJ$405,3,FALSE),IF(G402=4,VLOOKUP($D402,'Afgrødemodel 4'!$AH$10:$AJ$405,3,FALSE),0))))</f>
        <v>0</v>
      </c>
      <c r="K402" s="2">
        <f>IF(G402=1,VLOOKUP($D402,'Afgrødemodel 1'!$AQ$10:$AR$405,2,FALSE),IF(G402=2,VLOOKUP($D402,'Afgrødemodel 2'!$AQ$10:$AR$405,2,FALSE),IF(G402=3,VLOOKUP($D402,'Afgrødemodel 3'!$AQ$10:$AR$405,2,FALSE),IF(G402=4,VLOOKUP($D402,'Afgrødemodel 4'!$AQ$10:$AR$405,2,FALSE),0))))</f>
        <v>0</v>
      </c>
      <c r="L402">
        <f>IF('Afgrødemodel 1'!$BB$4=0,300,'Afgrødemodel 1'!$BB$4)</f>
        <v>300</v>
      </c>
      <c r="M402" t="str">
        <f>IF(G402=1,MIN('Afgrødemodel 1'!$AW$44,'Afgrødemodel 1'!$AW$48),IF(G402=2,MIN('Afgrødemodel 2'!$AW$44,'Afgrødemodel 2'!$AW$48),IF(G402=3,MIN('Afgrødemodel 3'!$AW$44,'Afgrødemodel 3'!$AW$48),IF(G402=4,MIN('Afgrødemodel 4'!$AW$44,'Afgrødemodel 4'!$AW$48),""))))</f>
        <v/>
      </c>
      <c r="N402" s="13" t="e">
        <f t="shared" si="429"/>
        <v>#N/A</v>
      </c>
      <c r="O402" s="5" t="e">
        <f t="shared" si="430"/>
        <v>#N/A</v>
      </c>
      <c r="P402" s="13" t="e">
        <f t="shared" si="431"/>
        <v>#N/A</v>
      </c>
      <c r="Q402" s="13" t="e">
        <f t="shared" si="432"/>
        <v>#N/A</v>
      </c>
      <c r="R402" s="20"/>
      <c r="S402" s="13" t="e">
        <f t="shared" si="433"/>
        <v>#N/A</v>
      </c>
      <c r="T402" s="13" t="e">
        <f t="shared" si="434"/>
        <v>#N/A</v>
      </c>
      <c r="U402" s="13" t="e">
        <f t="shared" si="435"/>
        <v>#N/A</v>
      </c>
      <c r="V402" s="5" t="e">
        <f t="shared" si="436"/>
        <v>#N/A</v>
      </c>
      <c r="W402" s="5"/>
      <c r="X402" s="10">
        <f t="shared" si="497"/>
        <v>10</v>
      </c>
      <c r="Y402" s="12" t="e">
        <f t="shared" si="437"/>
        <v>#N/A</v>
      </c>
      <c r="Z402" s="8" t="e">
        <f t="shared" si="438"/>
        <v>#N/A</v>
      </c>
      <c r="AA402" s="13" t="e">
        <f t="shared" si="439"/>
        <v>#N/A</v>
      </c>
      <c r="AB402" s="5" t="e">
        <f t="shared" si="440"/>
        <v>#N/A</v>
      </c>
      <c r="AC402" s="5"/>
      <c r="AD402" s="16" t="e">
        <f t="shared" si="441"/>
        <v>#VALUE!</v>
      </c>
      <c r="AE402" s="10" t="e">
        <f t="shared" si="442"/>
        <v>#VALUE!</v>
      </c>
      <c r="AF402" t="e">
        <f t="shared" si="443"/>
        <v>#VALUE!</v>
      </c>
      <c r="AG402" s="13" t="e">
        <f t="shared" si="444"/>
        <v>#VALUE!</v>
      </c>
      <c r="AH402" s="13"/>
      <c r="AI402" s="14">
        <f t="shared" si="445"/>
        <v>10</v>
      </c>
      <c r="AJ402" s="4">
        <f t="shared" si="446"/>
        <v>10</v>
      </c>
      <c r="AK402" s="4">
        <f t="shared" si="447"/>
        <v>10</v>
      </c>
      <c r="AL402" s="15" t="e">
        <f t="shared" si="448"/>
        <v>#N/A</v>
      </c>
      <c r="AM402" s="7" t="e">
        <f t="shared" si="449"/>
        <v>#N/A</v>
      </c>
      <c r="AN402" s="7" t="e">
        <f t="shared" si="450"/>
        <v>#VALUE!</v>
      </c>
      <c r="AO402" s="15" t="e">
        <f t="shared" si="451"/>
        <v>#N/A</v>
      </c>
      <c r="AP402" s="17" t="e">
        <f t="shared" si="452"/>
        <v>#N/A</v>
      </c>
      <c r="AQ402" s="15" t="e">
        <f t="shared" si="453"/>
        <v>#N/A</v>
      </c>
      <c r="AR402" s="15" t="e">
        <f t="shared" si="454"/>
        <v>#N/A</v>
      </c>
      <c r="AS402" s="15"/>
      <c r="AT402" s="12" t="e">
        <f t="shared" si="495"/>
        <v>#VALUE!</v>
      </c>
      <c r="AU402" s="12" t="e">
        <f t="shared" si="455"/>
        <v>#N/A</v>
      </c>
      <c r="AV402" s="12" t="e">
        <f t="shared" si="456"/>
        <v>#N/A</v>
      </c>
      <c r="AW402" s="12" t="e">
        <f t="shared" si="457"/>
        <v>#N/A</v>
      </c>
      <c r="AX402" s="8"/>
      <c r="AY402" s="13" t="e">
        <f>INDEX(Klima!$B$1:$E$520,MATCH(Vandbalance!$F402,Klima!$B$1:$B$520,0),MATCH(Vandbalance!$AY$11,Klima!$B$1:$E$1,0))</f>
        <v>#N/A</v>
      </c>
      <c r="AZ402" s="13" t="e">
        <f t="shared" si="496"/>
        <v>#N/A</v>
      </c>
      <c r="BA402" s="13" t="e">
        <f t="shared" si="458"/>
        <v>#N/A</v>
      </c>
      <c r="BC402" s="16" t="e">
        <f>INDEX(Klima!$B$1:$E$520,MATCH(Vandbalance!$F402,Klima!$B$1:$B$520,0),MATCH($BC$11,Klima!$B$1:$E$1,0))</f>
        <v>#N/A</v>
      </c>
      <c r="BD402" s="16"/>
      <c r="BE402" s="16" t="e">
        <f t="shared" si="459"/>
        <v>#N/A</v>
      </c>
      <c r="BF402" s="16" t="e">
        <f t="shared" si="460"/>
        <v>#VALUE!</v>
      </c>
      <c r="BG402" s="16" t="e">
        <f t="shared" si="461"/>
        <v>#VALUE!</v>
      </c>
      <c r="BH402" s="16" t="e">
        <f t="shared" si="462"/>
        <v>#VALUE!</v>
      </c>
      <c r="BI402" s="2"/>
      <c r="BJ402" s="16" t="e">
        <f t="shared" si="463"/>
        <v>#N/A</v>
      </c>
      <c r="BK402" s="5" t="e">
        <f t="shared" si="464"/>
        <v>#N/A</v>
      </c>
      <c r="BL402" s="5" t="e">
        <f t="shared" si="465"/>
        <v>#N/A</v>
      </c>
      <c r="BM402" s="5" t="e">
        <f t="shared" si="466"/>
        <v>#N/A</v>
      </c>
      <c r="BN402" s="5" t="e">
        <f t="shared" si="467"/>
        <v>#N/A</v>
      </c>
      <c r="BO402" s="5" t="e">
        <f t="shared" si="468"/>
        <v>#N/A</v>
      </c>
      <c r="BP402" s="5" t="e">
        <f t="shared" si="469"/>
        <v>#N/A</v>
      </c>
      <c r="BQ402" s="5"/>
      <c r="BR402" s="16" t="e">
        <f t="shared" si="470"/>
        <v>#VALUE!</v>
      </c>
      <c r="BS402" s="5">
        <f t="shared" si="471"/>
        <v>0</v>
      </c>
      <c r="BT402" s="5"/>
      <c r="BU402" s="13" t="e">
        <f t="shared" si="472"/>
        <v>#VALUE!</v>
      </c>
      <c r="BV402" s="5">
        <f t="shared" si="473"/>
        <v>0</v>
      </c>
      <c r="BW402" s="5"/>
      <c r="BX402" s="13" t="e">
        <f t="shared" si="474"/>
        <v>#VALUE!</v>
      </c>
      <c r="BY402" s="5"/>
      <c r="BZ402" s="16" t="e">
        <f t="shared" si="475"/>
        <v>#VALUE!</v>
      </c>
      <c r="CA402" s="16"/>
      <c r="CB402" s="29">
        <f t="shared" si="476"/>
        <v>0</v>
      </c>
      <c r="CC402" s="28" t="e">
        <f t="shared" si="477"/>
        <v>#N/A</v>
      </c>
      <c r="CD402" s="28"/>
      <c r="CE402" s="16">
        <f t="shared" si="478"/>
        <v>0</v>
      </c>
      <c r="CF402" s="31" t="e">
        <f t="shared" si="479"/>
        <v>#N/A</v>
      </c>
      <c r="CG402" s="20"/>
      <c r="CH402" s="16" t="e">
        <f t="shared" si="480"/>
        <v>#N/A</v>
      </c>
      <c r="CI402" s="2">
        <f t="shared" si="481"/>
        <v>0</v>
      </c>
      <c r="CJ402" s="5"/>
      <c r="CK402" s="13" t="e">
        <f t="shared" si="482"/>
        <v>#N/A</v>
      </c>
      <c r="CL402" s="13"/>
      <c r="CM402" s="13" t="e">
        <f t="shared" si="483"/>
        <v>#N/A</v>
      </c>
      <c r="CN402" s="5" t="e">
        <f t="shared" si="484"/>
        <v>#N/A</v>
      </c>
      <c r="CO402" s="5" t="e">
        <f t="shared" si="485"/>
        <v>#N/A</v>
      </c>
      <c r="CP402" s="5"/>
      <c r="CQ402" s="13" t="e">
        <f t="shared" si="486"/>
        <v>#N/A</v>
      </c>
      <c r="CR402" s="5" t="e">
        <f t="shared" si="487"/>
        <v>#N/A</v>
      </c>
      <c r="CS402" s="5" t="e">
        <f t="shared" si="488"/>
        <v>#N/A</v>
      </c>
      <c r="CT402" s="5"/>
      <c r="CU402" t="e">
        <f>INDEX(Tilladeligt_underskud,MATCH('Afgrødemodel 1'!$AU$2,Konstanter!$A$75:$A$90,0),MATCH('Afgrødemodel 1'!M398,Konstanter!$B$73:$F$73,0))</f>
        <v>#N/A</v>
      </c>
      <c r="CV402" t="e">
        <f>INDEX(Utilladeligt_underskud,MATCH('Afgrødemodel 1'!$AU$2,Konstanter!$I$75:$I$90,0),MATCH('Afgrødemodel 1'!M398,Konstanter!$J$73:$N$73,0))</f>
        <v>#N/A</v>
      </c>
      <c r="CW402" t="e">
        <f t="shared" si="489"/>
        <v>#N/A</v>
      </c>
      <c r="CX402" t="e">
        <f t="shared" si="490"/>
        <v>#N/A</v>
      </c>
      <c r="CY402" s="8" t="e">
        <f t="shared" si="491"/>
        <v>#N/A</v>
      </c>
      <c r="CZ402" s="8" t="e">
        <f t="shared" si="492"/>
        <v>#VALUE!</v>
      </c>
      <c r="DA402" s="8" t="e">
        <f t="shared" si="493"/>
        <v>#VALUE!</v>
      </c>
    </row>
    <row r="403" spans="4:105" x14ac:dyDescent="0.2">
      <c r="D403" s="18">
        <f t="shared" si="498"/>
        <v>43580</v>
      </c>
      <c r="E403" s="18" t="str">
        <f>IF(G403=1,'Ark4'!$C$4,IF(G403=2,'Ark4'!$C$5,IF(G403=3,'Ark4'!$C$6,IF(G403=4,'Ark4'!$C$7,""))))</f>
        <v/>
      </c>
      <c r="F403" s="8">
        <f t="shared" si="428"/>
        <v>43580</v>
      </c>
      <c r="G403" s="2" t="str">
        <f>IF(AND($D403&gt;='Ark4'!$D$4,Vandbalance!$D403&lt;='Ark4'!$E$4),1,IF(AND(Vandbalance!$D403&gt;='Ark4'!$D$5,Vandbalance!$D403&lt;='Ark4'!$E$5),2,IF(AND(Vandbalance!$D403&gt;='Ark4'!$D$6,Vandbalance!$D403&lt;='Ark4'!$E$6),3,IF(AND(Vandbalance!$D403&gt;='Ark4'!$D$7,Vandbalance!$D403&lt;='Ark4'!$E$7),4,""))))</f>
        <v/>
      </c>
      <c r="H403" s="2" t="e">
        <f t="shared" si="494"/>
        <v>#VALUE!</v>
      </c>
      <c r="I403" s="2" t="str">
        <f>IF(G403=1,VLOOKUP($D403,'Afgrødemodel 1'!$AA$10:$AB$405,2,FALSE),IF(G403=2,VLOOKUP($D403,'Afgrødemodel 2'!$AA$10:$AB$405,2,FALSE),IF(G403=3,VLOOKUP($D403,'Afgrødemodel 3'!$AA$10:$AB$405,2,FALSE),IF(G403=4,VLOOKUP($D403,'Afgrødemodel 4'!$AA$10:$AB$405,2,FALSE),""))))</f>
        <v/>
      </c>
      <c r="J403" s="2">
        <f>IF(G403=1,VLOOKUP($D403,'Afgrødemodel 1'!$AH$10:$AJ$405,3,FALSE),IF(G403=2,VLOOKUP($D403,'Afgrødemodel 2'!$AH$10:$AJ$405,3,FALSE),IF(G403=3,VLOOKUP($D403,'Afgrødemodel 3'!$AH$10:$AJ$405,3,FALSE),IF(G403=4,VLOOKUP($D403,'Afgrødemodel 4'!$AH$10:$AJ$405,3,FALSE),0))))</f>
        <v>0</v>
      </c>
      <c r="K403" s="2">
        <f>IF(G403=1,VLOOKUP($D403,'Afgrødemodel 1'!$AQ$10:$AR$405,2,FALSE),IF(G403=2,VLOOKUP($D403,'Afgrødemodel 2'!$AQ$10:$AR$405,2,FALSE),IF(G403=3,VLOOKUP($D403,'Afgrødemodel 3'!$AQ$10:$AR$405,2,FALSE),IF(G403=4,VLOOKUP($D403,'Afgrødemodel 4'!$AQ$10:$AR$405,2,FALSE),0))))</f>
        <v>0</v>
      </c>
      <c r="L403">
        <f>IF('Afgrødemodel 1'!$BB$4=0,300,'Afgrødemodel 1'!$BB$4)</f>
        <v>300</v>
      </c>
      <c r="M403" t="str">
        <f>IF(G403=1,MIN('Afgrødemodel 1'!$AW$44,'Afgrødemodel 1'!$AW$48),IF(G403=2,MIN('Afgrødemodel 2'!$AW$44,'Afgrødemodel 2'!$AW$48),IF(G403=3,MIN('Afgrødemodel 3'!$AW$44,'Afgrødemodel 3'!$AW$48),IF(G403=4,MIN('Afgrødemodel 4'!$AW$44,'Afgrødemodel 4'!$AW$48),""))))</f>
        <v/>
      </c>
      <c r="N403" s="13" t="e">
        <f t="shared" si="429"/>
        <v>#N/A</v>
      </c>
      <c r="O403" s="5" t="e">
        <f t="shared" si="430"/>
        <v>#N/A</v>
      </c>
      <c r="P403" s="13" t="e">
        <f t="shared" si="431"/>
        <v>#N/A</v>
      </c>
      <c r="Q403" s="13" t="e">
        <f t="shared" si="432"/>
        <v>#N/A</v>
      </c>
      <c r="R403" s="20"/>
      <c r="S403" s="13" t="e">
        <f t="shared" si="433"/>
        <v>#N/A</v>
      </c>
      <c r="T403" s="13" t="e">
        <f t="shared" si="434"/>
        <v>#N/A</v>
      </c>
      <c r="U403" s="13" t="e">
        <f t="shared" si="435"/>
        <v>#N/A</v>
      </c>
      <c r="V403" s="5" t="e">
        <f t="shared" si="436"/>
        <v>#N/A</v>
      </c>
      <c r="W403" s="5"/>
      <c r="X403" s="10">
        <f t="shared" si="497"/>
        <v>10</v>
      </c>
      <c r="Y403" s="12" t="e">
        <f t="shared" si="437"/>
        <v>#N/A</v>
      </c>
      <c r="Z403" s="8" t="e">
        <f t="shared" si="438"/>
        <v>#N/A</v>
      </c>
      <c r="AA403" s="13" t="e">
        <f t="shared" si="439"/>
        <v>#N/A</v>
      </c>
      <c r="AB403" s="5" t="e">
        <f t="shared" si="440"/>
        <v>#N/A</v>
      </c>
      <c r="AC403" s="5"/>
      <c r="AD403" s="16" t="e">
        <f t="shared" si="441"/>
        <v>#VALUE!</v>
      </c>
      <c r="AE403" s="10" t="e">
        <f t="shared" si="442"/>
        <v>#VALUE!</v>
      </c>
      <c r="AF403" t="e">
        <f t="shared" si="443"/>
        <v>#VALUE!</v>
      </c>
      <c r="AG403" s="13" t="e">
        <f t="shared" si="444"/>
        <v>#VALUE!</v>
      </c>
      <c r="AH403" s="13"/>
      <c r="AI403" s="14">
        <f t="shared" si="445"/>
        <v>10</v>
      </c>
      <c r="AJ403" s="4">
        <f t="shared" si="446"/>
        <v>10</v>
      </c>
      <c r="AK403" s="4">
        <f t="shared" si="447"/>
        <v>10</v>
      </c>
      <c r="AL403" s="15" t="e">
        <f t="shared" si="448"/>
        <v>#N/A</v>
      </c>
      <c r="AM403" s="7" t="e">
        <f t="shared" si="449"/>
        <v>#N/A</v>
      </c>
      <c r="AN403" s="7" t="e">
        <f t="shared" si="450"/>
        <v>#VALUE!</v>
      </c>
      <c r="AO403" s="15" t="e">
        <f t="shared" si="451"/>
        <v>#N/A</v>
      </c>
      <c r="AP403" s="17" t="e">
        <f t="shared" si="452"/>
        <v>#N/A</v>
      </c>
      <c r="AQ403" s="15" t="e">
        <f t="shared" si="453"/>
        <v>#N/A</v>
      </c>
      <c r="AR403" s="15" t="e">
        <f t="shared" si="454"/>
        <v>#N/A</v>
      </c>
      <c r="AS403" s="15"/>
      <c r="AT403" s="12" t="e">
        <f t="shared" si="495"/>
        <v>#VALUE!</v>
      </c>
      <c r="AU403" s="12" t="e">
        <f t="shared" si="455"/>
        <v>#N/A</v>
      </c>
      <c r="AV403" s="12" t="e">
        <f t="shared" si="456"/>
        <v>#N/A</v>
      </c>
      <c r="AW403" s="12" t="e">
        <f t="shared" si="457"/>
        <v>#N/A</v>
      </c>
      <c r="AX403" s="8"/>
      <c r="AY403" s="13" t="e">
        <f>INDEX(Klima!$B$1:$E$520,MATCH(Vandbalance!$F403,Klima!$B$1:$B$520,0),MATCH(Vandbalance!$AY$11,Klima!$B$1:$E$1,0))</f>
        <v>#N/A</v>
      </c>
      <c r="AZ403" s="13" t="e">
        <f t="shared" si="496"/>
        <v>#N/A</v>
      </c>
      <c r="BA403" s="13" t="e">
        <f t="shared" si="458"/>
        <v>#N/A</v>
      </c>
      <c r="BC403" s="16" t="e">
        <f>INDEX(Klima!$B$1:$E$520,MATCH(Vandbalance!$F403,Klima!$B$1:$B$520,0),MATCH($BC$11,Klima!$B$1:$E$1,0))</f>
        <v>#N/A</v>
      </c>
      <c r="BD403" s="16"/>
      <c r="BE403" s="16" t="e">
        <f t="shared" si="459"/>
        <v>#N/A</v>
      </c>
      <c r="BF403" s="16" t="e">
        <f t="shared" si="460"/>
        <v>#VALUE!</v>
      </c>
      <c r="BG403" s="16" t="e">
        <f t="shared" si="461"/>
        <v>#VALUE!</v>
      </c>
      <c r="BH403" s="16" t="e">
        <f t="shared" si="462"/>
        <v>#VALUE!</v>
      </c>
      <c r="BI403" s="2"/>
      <c r="BJ403" s="16" t="e">
        <f t="shared" si="463"/>
        <v>#N/A</v>
      </c>
      <c r="BK403" s="5" t="e">
        <f t="shared" si="464"/>
        <v>#N/A</v>
      </c>
      <c r="BL403" s="5" t="e">
        <f t="shared" si="465"/>
        <v>#N/A</v>
      </c>
      <c r="BM403" s="5" t="e">
        <f t="shared" si="466"/>
        <v>#N/A</v>
      </c>
      <c r="BN403" s="5" t="e">
        <f t="shared" si="467"/>
        <v>#N/A</v>
      </c>
      <c r="BO403" s="5" t="e">
        <f t="shared" si="468"/>
        <v>#N/A</v>
      </c>
      <c r="BP403" s="5" t="e">
        <f t="shared" si="469"/>
        <v>#N/A</v>
      </c>
      <c r="BQ403" s="5"/>
      <c r="BR403" s="16" t="e">
        <f t="shared" si="470"/>
        <v>#VALUE!</v>
      </c>
      <c r="BS403" s="5">
        <f t="shared" si="471"/>
        <v>0</v>
      </c>
      <c r="BT403" s="5"/>
      <c r="BU403" s="13" t="e">
        <f t="shared" si="472"/>
        <v>#VALUE!</v>
      </c>
      <c r="BV403" s="5">
        <f t="shared" si="473"/>
        <v>0</v>
      </c>
      <c r="BW403" s="5"/>
      <c r="BX403" s="13" t="e">
        <f t="shared" si="474"/>
        <v>#VALUE!</v>
      </c>
      <c r="BY403" s="5"/>
      <c r="BZ403" s="16" t="e">
        <f t="shared" si="475"/>
        <v>#VALUE!</v>
      </c>
      <c r="CA403" s="16"/>
      <c r="CB403" s="29">
        <f t="shared" si="476"/>
        <v>0</v>
      </c>
      <c r="CC403" s="28" t="e">
        <f t="shared" si="477"/>
        <v>#N/A</v>
      </c>
      <c r="CD403" s="28"/>
      <c r="CE403" s="16">
        <f t="shared" si="478"/>
        <v>0</v>
      </c>
      <c r="CF403" s="31" t="e">
        <f t="shared" si="479"/>
        <v>#N/A</v>
      </c>
      <c r="CG403" s="20"/>
      <c r="CH403" s="16" t="e">
        <f t="shared" si="480"/>
        <v>#N/A</v>
      </c>
      <c r="CI403" s="2">
        <f t="shared" si="481"/>
        <v>0</v>
      </c>
      <c r="CJ403" s="5"/>
      <c r="CK403" s="13" t="e">
        <f t="shared" si="482"/>
        <v>#N/A</v>
      </c>
      <c r="CL403" s="13"/>
      <c r="CM403" s="13" t="e">
        <f t="shared" si="483"/>
        <v>#N/A</v>
      </c>
      <c r="CN403" s="5" t="e">
        <f t="shared" si="484"/>
        <v>#N/A</v>
      </c>
      <c r="CO403" s="5" t="e">
        <f t="shared" si="485"/>
        <v>#N/A</v>
      </c>
      <c r="CP403" s="5"/>
      <c r="CQ403" s="13" t="e">
        <f t="shared" si="486"/>
        <v>#N/A</v>
      </c>
      <c r="CR403" s="5" t="e">
        <f t="shared" si="487"/>
        <v>#N/A</v>
      </c>
      <c r="CS403" s="5" t="e">
        <f t="shared" si="488"/>
        <v>#N/A</v>
      </c>
      <c r="CT403" s="5"/>
      <c r="CU403" t="e">
        <f>INDEX(Tilladeligt_underskud,MATCH('Afgrødemodel 1'!$AU$2,Konstanter!$A$75:$A$90,0),MATCH('Afgrødemodel 1'!M399,Konstanter!$B$73:$F$73,0))</f>
        <v>#N/A</v>
      </c>
      <c r="CV403" t="e">
        <f>INDEX(Utilladeligt_underskud,MATCH('Afgrødemodel 1'!$AU$2,Konstanter!$I$75:$I$90,0),MATCH('Afgrødemodel 1'!M399,Konstanter!$J$73:$N$73,0))</f>
        <v>#N/A</v>
      </c>
      <c r="CW403" t="e">
        <f t="shared" si="489"/>
        <v>#N/A</v>
      </c>
      <c r="CX403" t="e">
        <f t="shared" si="490"/>
        <v>#N/A</v>
      </c>
      <c r="CY403" s="8" t="e">
        <f t="shared" si="491"/>
        <v>#N/A</v>
      </c>
      <c r="CZ403" s="8" t="e">
        <f t="shared" si="492"/>
        <v>#VALUE!</v>
      </c>
      <c r="DA403" s="8" t="e">
        <f t="shared" si="493"/>
        <v>#VALUE!</v>
      </c>
    </row>
    <row r="404" spans="4:105" x14ac:dyDescent="0.2">
      <c r="D404" s="18">
        <f t="shared" si="498"/>
        <v>43581</v>
      </c>
      <c r="E404" s="18" t="str">
        <f>IF(G404=1,'Ark4'!$C$4,IF(G404=2,'Ark4'!$C$5,IF(G404=3,'Ark4'!$C$6,IF(G404=4,'Ark4'!$C$7,""))))</f>
        <v/>
      </c>
      <c r="F404" s="8">
        <f t="shared" si="428"/>
        <v>43581</v>
      </c>
      <c r="G404" s="2" t="str">
        <f>IF(AND($D404&gt;='Ark4'!$D$4,Vandbalance!$D404&lt;='Ark4'!$E$4),1,IF(AND(Vandbalance!$D404&gt;='Ark4'!$D$5,Vandbalance!$D404&lt;='Ark4'!$E$5),2,IF(AND(Vandbalance!$D404&gt;='Ark4'!$D$6,Vandbalance!$D404&lt;='Ark4'!$E$6),3,IF(AND(Vandbalance!$D404&gt;='Ark4'!$D$7,Vandbalance!$D404&lt;='Ark4'!$E$7),4,""))))</f>
        <v/>
      </c>
      <c r="H404" s="2" t="e">
        <f t="shared" si="494"/>
        <v>#VALUE!</v>
      </c>
      <c r="I404" s="2" t="str">
        <f>IF(G404=1,VLOOKUP($D404,'Afgrødemodel 1'!$AA$10:$AB$405,2,FALSE),IF(G404=2,VLOOKUP($D404,'Afgrødemodel 2'!$AA$10:$AB$405,2,FALSE),IF(G404=3,VLOOKUP($D404,'Afgrødemodel 3'!$AA$10:$AB$405,2,FALSE),IF(G404=4,VLOOKUP($D404,'Afgrødemodel 4'!$AA$10:$AB$405,2,FALSE),""))))</f>
        <v/>
      </c>
      <c r="J404" s="2">
        <f>IF(G404=1,VLOOKUP($D404,'Afgrødemodel 1'!$AH$10:$AJ$405,3,FALSE),IF(G404=2,VLOOKUP($D404,'Afgrødemodel 2'!$AH$10:$AJ$405,3,FALSE),IF(G404=3,VLOOKUP($D404,'Afgrødemodel 3'!$AH$10:$AJ$405,3,FALSE),IF(G404=4,VLOOKUP($D404,'Afgrødemodel 4'!$AH$10:$AJ$405,3,FALSE),0))))</f>
        <v>0</v>
      </c>
      <c r="K404" s="2">
        <f>IF(G404=1,VLOOKUP($D404,'Afgrødemodel 1'!$AQ$10:$AR$405,2,FALSE),IF(G404=2,VLOOKUP($D404,'Afgrødemodel 2'!$AQ$10:$AR$405,2,FALSE),IF(G404=3,VLOOKUP($D404,'Afgrødemodel 3'!$AQ$10:$AR$405,2,FALSE),IF(G404=4,VLOOKUP($D404,'Afgrødemodel 4'!$AQ$10:$AR$405,2,FALSE),0))))</f>
        <v>0</v>
      </c>
      <c r="L404">
        <f>IF('Afgrødemodel 1'!$BB$4=0,300,'Afgrødemodel 1'!$BB$4)</f>
        <v>300</v>
      </c>
      <c r="M404" t="str">
        <f>IF(G404=1,MIN('Afgrødemodel 1'!$AW$44,'Afgrødemodel 1'!$AW$48),IF(G404=2,MIN('Afgrødemodel 2'!$AW$44,'Afgrødemodel 2'!$AW$48),IF(G404=3,MIN('Afgrødemodel 3'!$AW$44,'Afgrødemodel 3'!$AW$48),IF(G404=4,MIN('Afgrødemodel 4'!$AW$44,'Afgrødemodel 4'!$AW$48),""))))</f>
        <v/>
      </c>
      <c r="N404" s="13" t="e">
        <f t="shared" si="429"/>
        <v>#N/A</v>
      </c>
      <c r="O404" s="5" t="e">
        <f t="shared" si="430"/>
        <v>#N/A</v>
      </c>
      <c r="P404" s="13" t="e">
        <f t="shared" si="431"/>
        <v>#N/A</v>
      </c>
      <c r="Q404" s="13" t="e">
        <f t="shared" si="432"/>
        <v>#N/A</v>
      </c>
      <c r="R404" s="20"/>
      <c r="S404" s="13" t="e">
        <f t="shared" si="433"/>
        <v>#N/A</v>
      </c>
      <c r="T404" s="13" t="e">
        <f t="shared" si="434"/>
        <v>#N/A</v>
      </c>
      <c r="U404" s="13" t="e">
        <f t="shared" si="435"/>
        <v>#N/A</v>
      </c>
      <c r="V404" s="5" t="e">
        <f t="shared" si="436"/>
        <v>#N/A</v>
      </c>
      <c r="W404" s="5"/>
      <c r="X404" s="10">
        <f t="shared" si="497"/>
        <v>10</v>
      </c>
      <c r="Y404" s="12" t="e">
        <f t="shared" si="437"/>
        <v>#N/A</v>
      </c>
      <c r="Z404" s="8" t="e">
        <f t="shared" si="438"/>
        <v>#N/A</v>
      </c>
      <c r="AA404" s="13" t="e">
        <f t="shared" si="439"/>
        <v>#N/A</v>
      </c>
      <c r="AB404" s="5" t="e">
        <f t="shared" si="440"/>
        <v>#N/A</v>
      </c>
      <c r="AC404" s="5"/>
      <c r="AD404" s="16" t="e">
        <f t="shared" si="441"/>
        <v>#VALUE!</v>
      </c>
      <c r="AE404" s="10" t="e">
        <f t="shared" si="442"/>
        <v>#VALUE!</v>
      </c>
      <c r="AF404" t="e">
        <f t="shared" si="443"/>
        <v>#VALUE!</v>
      </c>
      <c r="AG404" s="13" t="e">
        <f t="shared" si="444"/>
        <v>#VALUE!</v>
      </c>
      <c r="AH404" s="13"/>
      <c r="AI404" s="14">
        <f t="shared" si="445"/>
        <v>10</v>
      </c>
      <c r="AJ404" s="4">
        <f t="shared" si="446"/>
        <v>10</v>
      </c>
      <c r="AK404" s="4">
        <f t="shared" si="447"/>
        <v>10</v>
      </c>
      <c r="AL404" s="15" t="e">
        <f t="shared" si="448"/>
        <v>#N/A</v>
      </c>
      <c r="AM404" s="7" t="e">
        <f t="shared" si="449"/>
        <v>#N/A</v>
      </c>
      <c r="AN404" s="7" t="e">
        <f t="shared" si="450"/>
        <v>#VALUE!</v>
      </c>
      <c r="AO404" s="15" t="e">
        <f t="shared" si="451"/>
        <v>#N/A</v>
      </c>
      <c r="AP404" s="17" t="e">
        <f t="shared" si="452"/>
        <v>#N/A</v>
      </c>
      <c r="AQ404" s="15" t="e">
        <f t="shared" si="453"/>
        <v>#N/A</v>
      </c>
      <c r="AR404" s="15" t="e">
        <f t="shared" si="454"/>
        <v>#N/A</v>
      </c>
      <c r="AS404" s="15"/>
      <c r="AT404" s="12" t="e">
        <f t="shared" si="495"/>
        <v>#VALUE!</v>
      </c>
      <c r="AU404" s="12" t="e">
        <f t="shared" si="455"/>
        <v>#N/A</v>
      </c>
      <c r="AV404" s="12" t="e">
        <f t="shared" si="456"/>
        <v>#N/A</v>
      </c>
      <c r="AW404" s="12" t="e">
        <f t="shared" si="457"/>
        <v>#N/A</v>
      </c>
      <c r="AX404" s="8"/>
      <c r="AY404" s="13" t="e">
        <f>INDEX(Klima!$B$1:$E$520,MATCH(Vandbalance!$F404,Klima!$B$1:$B$520,0),MATCH(Vandbalance!$AY$11,Klima!$B$1:$E$1,0))</f>
        <v>#N/A</v>
      </c>
      <c r="AZ404" s="13" t="e">
        <f t="shared" si="496"/>
        <v>#N/A</v>
      </c>
      <c r="BA404" s="13" t="e">
        <f t="shared" si="458"/>
        <v>#N/A</v>
      </c>
      <c r="BC404" s="16" t="e">
        <f>INDEX(Klima!$B$1:$E$520,MATCH(Vandbalance!$F404,Klima!$B$1:$B$520,0),MATCH($BC$11,Klima!$B$1:$E$1,0))</f>
        <v>#N/A</v>
      </c>
      <c r="BD404" s="16"/>
      <c r="BE404" s="16" t="e">
        <f t="shared" si="459"/>
        <v>#N/A</v>
      </c>
      <c r="BF404" s="16" t="e">
        <f t="shared" si="460"/>
        <v>#VALUE!</v>
      </c>
      <c r="BG404" s="16" t="e">
        <f t="shared" si="461"/>
        <v>#VALUE!</v>
      </c>
      <c r="BH404" s="16" t="e">
        <f t="shared" si="462"/>
        <v>#VALUE!</v>
      </c>
      <c r="BI404" s="2"/>
      <c r="BJ404" s="16" t="e">
        <f t="shared" si="463"/>
        <v>#N/A</v>
      </c>
      <c r="BK404" s="5" t="e">
        <f t="shared" si="464"/>
        <v>#N/A</v>
      </c>
      <c r="BL404" s="5" t="e">
        <f t="shared" si="465"/>
        <v>#N/A</v>
      </c>
      <c r="BM404" s="5" t="e">
        <f t="shared" si="466"/>
        <v>#N/A</v>
      </c>
      <c r="BN404" s="5" t="e">
        <f t="shared" si="467"/>
        <v>#N/A</v>
      </c>
      <c r="BO404" s="5" t="e">
        <f t="shared" si="468"/>
        <v>#N/A</v>
      </c>
      <c r="BP404" s="5" t="e">
        <f t="shared" si="469"/>
        <v>#N/A</v>
      </c>
      <c r="BQ404" s="5"/>
      <c r="BR404" s="16" t="e">
        <f t="shared" si="470"/>
        <v>#VALUE!</v>
      </c>
      <c r="BS404" s="5">
        <f t="shared" si="471"/>
        <v>0</v>
      </c>
      <c r="BT404" s="5"/>
      <c r="BU404" s="13" t="e">
        <f t="shared" si="472"/>
        <v>#VALUE!</v>
      </c>
      <c r="BV404" s="5">
        <f t="shared" si="473"/>
        <v>0</v>
      </c>
      <c r="BW404" s="5"/>
      <c r="BX404" s="13" t="e">
        <f t="shared" si="474"/>
        <v>#VALUE!</v>
      </c>
      <c r="BY404" s="5"/>
      <c r="BZ404" s="16" t="e">
        <f t="shared" si="475"/>
        <v>#VALUE!</v>
      </c>
      <c r="CA404" s="16"/>
      <c r="CB404" s="29">
        <f t="shared" si="476"/>
        <v>0</v>
      </c>
      <c r="CC404" s="28" t="e">
        <f t="shared" si="477"/>
        <v>#N/A</v>
      </c>
      <c r="CD404" s="28"/>
      <c r="CE404" s="16">
        <f t="shared" si="478"/>
        <v>0</v>
      </c>
      <c r="CF404" s="31" t="e">
        <f t="shared" si="479"/>
        <v>#N/A</v>
      </c>
      <c r="CG404" s="20"/>
      <c r="CH404" s="16" t="e">
        <f t="shared" si="480"/>
        <v>#N/A</v>
      </c>
      <c r="CI404" s="2">
        <f t="shared" si="481"/>
        <v>0</v>
      </c>
      <c r="CJ404" s="5"/>
      <c r="CK404" s="13" t="e">
        <f t="shared" si="482"/>
        <v>#N/A</v>
      </c>
      <c r="CL404" s="13"/>
      <c r="CM404" s="13" t="e">
        <f t="shared" si="483"/>
        <v>#N/A</v>
      </c>
      <c r="CN404" s="5" t="e">
        <f t="shared" si="484"/>
        <v>#N/A</v>
      </c>
      <c r="CO404" s="5" t="e">
        <f t="shared" si="485"/>
        <v>#N/A</v>
      </c>
      <c r="CP404" s="5"/>
      <c r="CQ404" s="13" t="e">
        <f t="shared" si="486"/>
        <v>#N/A</v>
      </c>
      <c r="CR404" s="5" t="e">
        <f t="shared" si="487"/>
        <v>#N/A</v>
      </c>
      <c r="CS404" s="5" t="e">
        <f t="shared" si="488"/>
        <v>#N/A</v>
      </c>
      <c r="CT404" s="5"/>
      <c r="CU404" t="e">
        <f>INDEX(Tilladeligt_underskud,MATCH('Afgrødemodel 1'!$AU$2,Konstanter!$A$75:$A$90,0),MATCH('Afgrødemodel 1'!M400,Konstanter!$B$73:$F$73,0))</f>
        <v>#N/A</v>
      </c>
      <c r="CV404" t="e">
        <f>INDEX(Utilladeligt_underskud,MATCH('Afgrødemodel 1'!$AU$2,Konstanter!$I$75:$I$90,0),MATCH('Afgrødemodel 1'!M400,Konstanter!$J$73:$N$73,0))</f>
        <v>#N/A</v>
      </c>
      <c r="CW404" t="e">
        <f t="shared" si="489"/>
        <v>#N/A</v>
      </c>
      <c r="CX404" t="e">
        <f t="shared" si="490"/>
        <v>#N/A</v>
      </c>
      <c r="CY404" s="8" t="e">
        <f t="shared" si="491"/>
        <v>#N/A</v>
      </c>
      <c r="CZ404" s="8" t="e">
        <f t="shared" si="492"/>
        <v>#VALUE!</v>
      </c>
      <c r="DA404" s="8" t="e">
        <f t="shared" si="493"/>
        <v>#VALUE!</v>
      </c>
    </row>
    <row r="405" spans="4:105" x14ac:dyDescent="0.2">
      <c r="D405" s="18">
        <f t="shared" si="498"/>
        <v>43582</v>
      </c>
      <c r="E405" s="18" t="str">
        <f>IF(G405=1,'Ark4'!$C$4,IF(G405=2,'Ark4'!$C$5,IF(G405=3,'Ark4'!$C$6,IF(G405=4,'Ark4'!$C$7,""))))</f>
        <v/>
      </c>
      <c r="F405" s="8">
        <f t="shared" si="428"/>
        <v>43582</v>
      </c>
      <c r="G405" s="2" t="str">
        <f>IF(AND($D405&gt;='Ark4'!$D$4,Vandbalance!$D405&lt;='Ark4'!$E$4),1,IF(AND(Vandbalance!$D405&gt;='Ark4'!$D$5,Vandbalance!$D405&lt;='Ark4'!$E$5),2,IF(AND(Vandbalance!$D405&gt;='Ark4'!$D$6,Vandbalance!$D405&lt;='Ark4'!$E$6),3,IF(AND(Vandbalance!$D405&gt;='Ark4'!$D$7,Vandbalance!$D405&lt;='Ark4'!$E$7),4,""))))</f>
        <v/>
      </c>
      <c r="H405" s="2" t="e">
        <f t="shared" si="494"/>
        <v>#VALUE!</v>
      </c>
      <c r="I405" s="2" t="str">
        <f>IF(G405=1,VLOOKUP($D405,'Afgrødemodel 1'!$AA$10:$AB$405,2,FALSE),IF(G405=2,VLOOKUP($D405,'Afgrødemodel 2'!$AA$10:$AB$405,2,FALSE),IF(G405=3,VLOOKUP($D405,'Afgrødemodel 3'!$AA$10:$AB$405,2,FALSE),IF(G405=4,VLOOKUP($D405,'Afgrødemodel 4'!$AA$10:$AB$405,2,FALSE),""))))</f>
        <v/>
      </c>
      <c r="J405" s="2">
        <f>IF(G405=1,VLOOKUP($D405,'Afgrødemodel 1'!$AH$10:$AJ$405,3,FALSE),IF(G405=2,VLOOKUP($D405,'Afgrødemodel 2'!$AH$10:$AJ$405,3,FALSE),IF(G405=3,VLOOKUP($D405,'Afgrødemodel 3'!$AH$10:$AJ$405,3,FALSE),IF(G405=4,VLOOKUP($D405,'Afgrødemodel 4'!$AH$10:$AJ$405,3,FALSE),0))))</f>
        <v>0</v>
      </c>
      <c r="K405" s="2">
        <f>IF(G405=1,VLOOKUP($D405,'Afgrødemodel 1'!$AQ$10:$AR$405,2,FALSE),IF(G405=2,VLOOKUP($D405,'Afgrødemodel 2'!$AQ$10:$AR$405,2,FALSE),IF(G405=3,VLOOKUP($D405,'Afgrødemodel 3'!$AQ$10:$AR$405,2,FALSE),IF(G405=4,VLOOKUP($D405,'Afgrødemodel 4'!$AQ$10:$AR$405,2,FALSE),0))))</f>
        <v>0</v>
      </c>
      <c r="L405">
        <f>IF('Afgrødemodel 1'!$BB$4=0,300,'Afgrødemodel 1'!$BB$4)</f>
        <v>300</v>
      </c>
      <c r="M405" t="str">
        <f>IF(G405=1,MIN('Afgrødemodel 1'!$AW$44,'Afgrødemodel 1'!$AW$48),IF(G405=2,MIN('Afgrødemodel 2'!$AW$44,'Afgrødemodel 2'!$AW$48),IF(G405=3,MIN('Afgrødemodel 3'!$AW$44,'Afgrødemodel 3'!$AW$48),IF(G405=4,MIN('Afgrødemodel 4'!$AW$44,'Afgrødemodel 4'!$AW$48),""))))</f>
        <v/>
      </c>
      <c r="N405" s="13" t="e">
        <f t="shared" si="429"/>
        <v>#N/A</v>
      </c>
      <c r="O405" s="5" t="e">
        <f t="shared" si="430"/>
        <v>#N/A</v>
      </c>
      <c r="P405" s="13" t="e">
        <f t="shared" si="431"/>
        <v>#N/A</v>
      </c>
      <c r="Q405" s="13" t="e">
        <f t="shared" si="432"/>
        <v>#N/A</v>
      </c>
      <c r="R405" s="20"/>
      <c r="S405" s="13" t="e">
        <f t="shared" si="433"/>
        <v>#N/A</v>
      </c>
      <c r="T405" s="13" t="e">
        <f t="shared" si="434"/>
        <v>#N/A</v>
      </c>
      <c r="U405" s="13" t="e">
        <f t="shared" si="435"/>
        <v>#N/A</v>
      </c>
      <c r="V405" s="5" t="e">
        <f t="shared" si="436"/>
        <v>#N/A</v>
      </c>
      <c r="W405" s="5"/>
      <c r="X405" s="10">
        <f t="shared" si="497"/>
        <v>10</v>
      </c>
      <c r="Y405" s="12" t="e">
        <f t="shared" si="437"/>
        <v>#N/A</v>
      </c>
      <c r="Z405" s="8" t="e">
        <f t="shared" si="438"/>
        <v>#N/A</v>
      </c>
      <c r="AA405" s="13" t="e">
        <f t="shared" si="439"/>
        <v>#N/A</v>
      </c>
      <c r="AB405" s="5" t="e">
        <f t="shared" si="440"/>
        <v>#N/A</v>
      </c>
      <c r="AC405" s="5"/>
      <c r="AD405" s="16" t="e">
        <f t="shared" si="441"/>
        <v>#VALUE!</v>
      </c>
      <c r="AE405" s="10" t="e">
        <f t="shared" si="442"/>
        <v>#VALUE!</v>
      </c>
      <c r="AF405" t="e">
        <f t="shared" si="443"/>
        <v>#VALUE!</v>
      </c>
      <c r="AG405" s="13" t="e">
        <f t="shared" si="444"/>
        <v>#VALUE!</v>
      </c>
      <c r="AH405" s="13"/>
      <c r="AI405" s="14">
        <f t="shared" si="445"/>
        <v>10</v>
      </c>
      <c r="AJ405" s="4">
        <f t="shared" si="446"/>
        <v>10</v>
      </c>
      <c r="AK405" s="4">
        <f t="shared" si="447"/>
        <v>10</v>
      </c>
      <c r="AL405" s="15" t="e">
        <f t="shared" si="448"/>
        <v>#N/A</v>
      </c>
      <c r="AM405" s="7" t="e">
        <f t="shared" si="449"/>
        <v>#N/A</v>
      </c>
      <c r="AN405" s="7" t="e">
        <f t="shared" si="450"/>
        <v>#VALUE!</v>
      </c>
      <c r="AO405" s="15" t="e">
        <f t="shared" si="451"/>
        <v>#N/A</v>
      </c>
      <c r="AP405" s="17" t="e">
        <f t="shared" si="452"/>
        <v>#N/A</v>
      </c>
      <c r="AQ405" s="15" t="e">
        <f t="shared" si="453"/>
        <v>#N/A</v>
      </c>
      <c r="AR405" s="15" t="e">
        <f t="shared" si="454"/>
        <v>#N/A</v>
      </c>
      <c r="AS405" s="15"/>
      <c r="AT405" s="12" t="e">
        <f t="shared" si="495"/>
        <v>#VALUE!</v>
      </c>
      <c r="AU405" s="12" t="e">
        <f t="shared" si="455"/>
        <v>#N/A</v>
      </c>
      <c r="AV405" s="12" t="e">
        <f t="shared" si="456"/>
        <v>#N/A</v>
      </c>
      <c r="AW405" s="12" t="e">
        <f t="shared" si="457"/>
        <v>#N/A</v>
      </c>
      <c r="AX405" s="8"/>
      <c r="AY405" s="13" t="e">
        <f>INDEX(Klima!$B$1:$E$520,MATCH(Vandbalance!$F405,Klima!$B$1:$B$520,0),MATCH(Vandbalance!$AY$11,Klima!$B$1:$E$1,0))</f>
        <v>#N/A</v>
      </c>
      <c r="AZ405" s="13" t="e">
        <f t="shared" si="496"/>
        <v>#N/A</v>
      </c>
      <c r="BA405" s="13" t="e">
        <f t="shared" si="458"/>
        <v>#N/A</v>
      </c>
      <c r="BC405" s="16" t="e">
        <f>INDEX(Klima!$B$1:$E$520,MATCH(Vandbalance!$F405,Klima!$B$1:$B$520,0),MATCH($BC$11,Klima!$B$1:$E$1,0))</f>
        <v>#N/A</v>
      </c>
      <c r="BD405" s="16"/>
      <c r="BE405" s="16" t="e">
        <f t="shared" si="459"/>
        <v>#N/A</v>
      </c>
      <c r="BF405" s="16" t="e">
        <f t="shared" si="460"/>
        <v>#VALUE!</v>
      </c>
      <c r="BG405" s="16" t="e">
        <f t="shared" si="461"/>
        <v>#VALUE!</v>
      </c>
      <c r="BH405" s="16" t="e">
        <f t="shared" si="462"/>
        <v>#VALUE!</v>
      </c>
      <c r="BI405" s="2"/>
      <c r="BJ405" s="16" t="e">
        <f t="shared" si="463"/>
        <v>#N/A</v>
      </c>
      <c r="BK405" s="5" t="e">
        <f t="shared" si="464"/>
        <v>#N/A</v>
      </c>
      <c r="BL405" s="5" t="e">
        <f t="shared" si="465"/>
        <v>#N/A</v>
      </c>
      <c r="BM405" s="5" t="e">
        <f t="shared" si="466"/>
        <v>#N/A</v>
      </c>
      <c r="BN405" s="5" t="e">
        <f t="shared" si="467"/>
        <v>#N/A</v>
      </c>
      <c r="BO405" s="5" t="e">
        <f t="shared" si="468"/>
        <v>#N/A</v>
      </c>
      <c r="BP405" s="5" t="e">
        <f t="shared" si="469"/>
        <v>#N/A</v>
      </c>
      <c r="BQ405" s="5"/>
      <c r="BR405" s="16" t="e">
        <f t="shared" si="470"/>
        <v>#VALUE!</v>
      </c>
      <c r="BS405" s="5">
        <f t="shared" si="471"/>
        <v>0</v>
      </c>
      <c r="BT405" s="5"/>
      <c r="BU405" s="13" t="e">
        <f t="shared" si="472"/>
        <v>#VALUE!</v>
      </c>
      <c r="BV405" s="5">
        <f t="shared" si="473"/>
        <v>0</v>
      </c>
      <c r="BW405" s="5"/>
      <c r="BX405" s="13" t="e">
        <f t="shared" si="474"/>
        <v>#VALUE!</v>
      </c>
      <c r="BY405" s="5"/>
      <c r="BZ405" s="16" t="e">
        <f t="shared" si="475"/>
        <v>#VALUE!</v>
      </c>
      <c r="CA405" s="16"/>
      <c r="CB405" s="29">
        <f t="shared" si="476"/>
        <v>0</v>
      </c>
      <c r="CC405" s="28" t="e">
        <f t="shared" si="477"/>
        <v>#N/A</v>
      </c>
      <c r="CD405" s="28"/>
      <c r="CE405" s="16">
        <f t="shared" si="478"/>
        <v>0</v>
      </c>
      <c r="CF405" s="31" t="e">
        <f t="shared" si="479"/>
        <v>#N/A</v>
      </c>
      <c r="CG405" s="20"/>
      <c r="CH405" s="16" t="e">
        <f t="shared" si="480"/>
        <v>#N/A</v>
      </c>
      <c r="CI405" s="2">
        <f t="shared" si="481"/>
        <v>0</v>
      </c>
      <c r="CJ405" s="5"/>
      <c r="CK405" s="13" t="e">
        <f t="shared" si="482"/>
        <v>#N/A</v>
      </c>
      <c r="CL405" s="13"/>
      <c r="CM405" s="13" t="e">
        <f t="shared" si="483"/>
        <v>#N/A</v>
      </c>
      <c r="CN405" s="5" t="e">
        <f t="shared" si="484"/>
        <v>#N/A</v>
      </c>
      <c r="CO405" s="5" t="e">
        <f t="shared" si="485"/>
        <v>#N/A</v>
      </c>
      <c r="CP405" s="5"/>
      <c r="CQ405" s="13" t="e">
        <f t="shared" si="486"/>
        <v>#N/A</v>
      </c>
      <c r="CR405" s="5" t="e">
        <f t="shared" si="487"/>
        <v>#N/A</v>
      </c>
      <c r="CS405" s="5" t="e">
        <f t="shared" si="488"/>
        <v>#N/A</v>
      </c>
      <c r="CT405" s="5"/>
      <c r="CU405" t="e">
        <f>INDEX(Tilladeligt_underskud,MATCH('Afgrødemodel 1'!$AU$2,Konstanter!$A$75:$A$90,0),MATCH('Afgrødemodel 1'!M401,Konstanter!$B$73:$F$73,0))</f>
        <v>#N/A</v>
      </c>
      <c r="CV405" t="e">
        <f>INDEX(Utilladeligt_underskud,MATCH('Afgrødemodel 1'!$AU$2,Konstanter!$I$75:$I$90,0),MATCH('Afgrødemodel 1'!M401,Konstanter!$J$73:$N$73,0))</f>
        <v>#N/A</v>
      </c>
      <c r="CW405" t="e">
        <f t="shared" si="489"/>
        <v>#N/A</v>
      </c>
      <c r="CX405" t="e">
        <f t="shared" si="490"/>
        <v>#N/A</v>
      </c>
      <c r="CY405" s="8" t="e">
        <f t="shared" si="491"/>
        <v>#N/A</v>
      </c>
      <c r="CZ405" s="8" t="e">
        <f t="shared" si="492"/>
        <v>#VALUE!</v>
      </c>
      <c r="DA405" s="8" t="e">
        <f t="shared" si="493"/>
        <v>#VALUE!</v>
      </c>
    </row>
    <row r="406" spans="4:105" x14ac:dyDescent="0.2">
      <c r="D406" s="18">
        <f t="shared" si="498"/>
        <v>43583</v>
      </c>
      <c r="E406" s="18" t="str">
        <f>IF(G406=1,'Ark4'!$C$4,IF(G406=2,'Ark4'!$C$5,IF(G406=3,'Ark4'!$C$6,IF(G406=4,'Ark4'!$C$7,""))))</f>
        <v/>
      </c>
      <c r="F406" s="8">
        <f t="shared" si="428"/>
        <v>43583</v>
      </c>
      <c r="G406" s="2" t="str">
        <f>IF(AND($D406&gt;='Ark4'!$D$4,Vandbalance!$D406&lt;='Ark4'!$E$4),1,IF(AND(Vandbalance!$D406&gt;='Ark4'!$D$5,Vandbalance!$D406&lt;='Ark4'!$E$5),2,IF(AND(Vandbalance!$D406&gt;='Ark4'!$D$6,Vandbalance!$D406&lt;='Ark4'!$E$6),3,IF(AND(Vandbalance!$D406&gt;='Ark4'!$D$7,Vandbalance!$D406&lt;='Ark4'!$E$7),4,""))))</f>
        <v/>
      </c>
      <c r="H406" s="2" t="e">
        <f t="shared" si="494"/>
        <v>#VALUE!</v>
      </c>
      <c r="I406" s="2" t="str">
        <f>IF(G406=1,VLOOKUP($D406,'Afgrødemodel 1'!$AA$10:$AB$405,2,FALSE),IF(G406=2,VLOOKUP($D406,'Afgrødemodel 2'!$AA$10:$AB$405,2,FALSE),IF(G406=3,VLOOKUP($D406,'Afgrødemodel 3'!$AA$10:$AB$405,2,FALSE),IF(G406=4,VLOOKUP($D406,'Afgrødemodel 4'!$AA$10:$AB$405,2,FALSE),""))))</f>
        <v/>
      </c>
      <c r="J406" s="2">
        <f>IF(G406=1,VLOOKUP($D406,'Afgrødemodel 1'!$AH$10:$AJ$405,3,FALSE),IF(G406=2,VLOOKUP($D406,'Afgrødemodel 2'!$AH$10:$AJ$405,3,FALSE),IF(G406=3,VLOOKUP($D406,'Afgrødemodel 3'!$AH$10:$AJ$405,3,FALSE),IF(G406=4,VLOOKUP($D406,'Afgrødemodel 4'!$AH$10:$AJ$405,3,FALSE),0))))</f>
        <v>0</v>
      </c>
      <c r="K406" s="2">
        <f>IF(G406=1,VLOOKUP($D406,'Afgrødemodel 1'!$AQ$10:$AR$405,2,FALSE),IF(G406=2,VLOOKUP($D406,'Afgrødemodel 2'!$AQ$10:$AR$405,2,FALSE),IF(G406=3,VLOOKUP($D406,'Afgrødemodel 3'!$AQ$10:$AR$405,2,FALSE),IF(G406=4,VLOOKUP($D406,'Afgrødemodel 4'!$AQ$10:$AR$405,2,FALSE),0))))</f>
        <v>0</v>
      </c>
      <c r="L406">
        <f>IF('Afgrødemodel 1'!$BB$4=0,300,'Afgrødemodel 1'!$BB$4)</f>
        <v>300</v>
      </c>
      <c r="M406" t="str">
        <f>IF(G406=1,MIN('Afgrødemodel 1'!$AW$44,'Afgrødemodel 1'!$AW$48),IF(G406=2,MIN('Afgrødemodel 2'!$AW$44,'Afgrødemodel 2'!$AW$48),IF(G406=3,MIN('Afgrødemodel 3'!$AW$44,'Afgrødemodel 3'!$AW$48),IF(G406=4,MIN('Afgrødemodel 4'!$AW$44,'Afgrødemodel 4'!$AW$48),""))))</f>
        <v/>
      </c>
      <c r="N406" s="13" t="e">
        <f t="shared" si="429"/>
        <v>#N/A</v>
      </c>
      <c r="O406" s="5" t="e">
        <f t="shared" si="430"/>
        <v>#N/A</v>
      </c>
      <c r="P406" s="13" t="e">
        <f t="shared" si="431"/>
        <v>#N/A</v>
      </c>
      <c r="Q406" s="13" t="e">
        <f t="shared" si="432"/>
        <v>#N/A</v>
      </c>
      <c r="R406" s="20"/>
      <c r="S406" s="13" t="e">
        <f t="shared" si="433"/>
        <v>#N/A</v>
      </c>
      <c r="T406" s="13" t="e">
        <f t="shared" si="434"/>
        <v>#N/A</v>
      </c>
      <c r="U406" s="13" t="e">
        <f t="shared" si="435"/>
        <v>#N/A</v>
      </c>
      <c r="V406" s="5" t="e">
        <f t="shared" si="436"/>
        <v>#N/A</v>
      </c>
      <c r="W406" s="5"/>
      <c r="X406" s="10">
        <f t="shared" si="497"/>
        <v>10</v>
      </c>
      <c r="Y406" s="12" t="e">
        <f t="shared" si="437"/>
        <v>#N/A</v>
      </c>
      <c r="Z406" s="8" t="e">
        <f t="shared" si="438"/>
        <v>#N/A</v>
      </c>
      <c r="AA406" s="13" t="e">
        <f t="shared" si="439"/>
        <v>#N/A</v>
      </c>
      <c r="AB406" s="5" t="e">
        <f t="shared" si="440"/>
        <v>#N/A</v>
      </c>
      <c r="AC406" s="5"/>
      <c r="AD406" s="16" t="e">
        <f t="shared" si="441"/>
        <v>#VALUE!</v>
      </c>
      <c r="AE406" s="10" t="e">
        <f t="shared" si="442"/>
        <v>#VALUE!</v>
      </c>
      <c r="AF406" t="e">
        <f t="shared" si="443"/>
        <v>#VALUE!</v>
      </c>
      <c r="AG406" s="13" t="e">
        <f t="shared" si="444"/>
        <v>#VALUE!</v>
      </c>
      <c r="AH406" s="13"/>
      <c r="AI406" s="14">
        <f t="shared" si="445"/>
        <v>10</v>
      </c>
      <c r="AJ406" s="4">
        <f t="shared" si="446"/>
        <v>10</v>
      </c>
      <c r="AK406" s="4">
        <f t="shared" si="447"/>
        <v>10</v>
      </c>
      <c r="AL406" s="15" t="e">
        <f t="shared" si="448"/>
        <v>#N/A</v>
      </c>
      <c r="AM406" s="7" t="e">
        <f t="shared" si="449"/>
        <v>#N/A</v>
      </c>
      <c r="AN406" s="7" t="e">
        <f t="shared" si="450"/>
        <v>#VALUE!</v>
      </c>
      <c r="AO406" s="15" t="e">
        <f t="shared" si="451"/>
        <v>#N/A</v>
      </c>
      <c r="AP406" s="17" t="e">
        <f t="shared" si="452"/>
        <v>#N/A</v>
      </c>
      <c r="AQ406" s="15" t="e">
        <f t="shared" si="453"/>
        <v>#N/A</v>
      </c>
      <c r="AR406" s="15" t="e">
        <f t="shared" si="454"/>
        <v>#N/A</v>
      </c>
      <c r="AS406" s="15"/>
      <c r="AT406" s="12" t="e">
        <f t="shared" si="495"/>
        <v>#VALUE!</v>
      </c>
      <c r="AU406" s="12" t="e">
        <f t="shared" si="455"/>
        <v>#N/A</v>
      </c>
      <c r="AV406" s="12" t="e">
        <f t="shared" si="456"/>
        <v>#N/A</v>
      </c>
      <c r="AW406" s="12" t="e">
        <f t="shared" si="457"/>
        <v>#N/A</v>
      </c>
      <c r="AX406" s="8"/>
      <c r="AY406" s="13" t="e">
        <f>INDEX(Klima!$B$1:$E$520,MATCH(Vandbalance!$F406,Klima!$B$1:$B$520,0),MATCH(Vandbalance!$AY$11,Klima!$B$1:$E$1,0))</f>
        <v>#N/A</v>
      </c>
      <c r="AZ406" s="13" t="e">
        <f t="shared" si="496"/>
        <v>#N/A</v>
      </c>
      <c r="BA406" s="13" t="e">
        <f t="shared" si="458"/>
        <v>#N/A</v>
      </c>
      <c r="BC406" s="16" t="e">
        <f>INDEX(Klima!$B$1:$E$520,MATCH(Vandbalance!$F406,Klima!$B$1:$B$520,0),MATCH($BC$11,Klima!$B$1:$E$1,0))</f>
        <v>#N/A</v>
      </c>
      <c r="BD406" s="16"/>
      <c r="BE406" s="16" t="e">
        <f t="shared" si="459"/>
        <v>#N/A</v>
      </c>
      <c r="BF406" s="16" t="e">
        <f t="shared" si="460"/>
        <v>#VALUE!</v>
      </c>
      <c r="BG406" s="16" t="e">
        <f t="shared" si="461"/>
        <v>#VALUE!</v>
      </c>
      <c r="BH406" s="16" t="e">
        <f t="shared" si="462"/>
        <v>#VALUE!</v>
      </c>
      <c r="BI406" s="2"/>
      <c r="BJ406" s="16" t="e">
        <f t="shared" si="463"/>
        <v>#N/A</v>
      </c>
      <c r="BK406" s="5" t="e">
        <f t="shared" si="464"/>
        <v>#N/A</v>
      </c>
      <c r="BL406" s="5" t="e">
        <f t="shared" si="465"/>
        <v>#N/A</v>
      </c>
      <c r="BM406" s="5" t="e">
        <f t="shared" si="466"/>
        <v>#N/A</v>
      </c>
      <c r="BN406" s="5" t="e">
        <f t="shared" si="467"/>
        <v>#N/A</v>
      </c>
      <c r="BO406" s="5" t="e">
        <f t="shared" si="468"/>
        <v>#N/A</v>
      </c>
      <c r="BP406" s="5" t="e">
        <f t="shared" si="469"/>
        <v>#N/A</v>
      </c>
      <c r="BQ406" s="5"/>
      <c r="BR406" s="16" t="e">
        <f t="shared" si="470"/>
        <v>#VALUE!</v>
      </c>
      <c r="BS406" s="5">
        <f t="shared" si="471"/>
        <v>0</v>
      </c>
      <c r="BT406" s="5"/>
      <c r="BU406" s="13" t="e">
        <f t="shared" si="472"/>
        <v>#VALUE!</v>
      </c>
      <c r="BV406" s="5">
        <f t="shared" si="473"/>
        <v>0</v>
      </c>
      <c r="BW406" s="5"/>
      <c r="BX406" s="13" t="e">
        <f t="shared" si="474"/>
        <v>#VALUE!</v>
      </c>
      <c r="BY406" s="5"/>
      <c r="BZ406" s="16" t="e">
        <f t="shared" si="475"/>
        <v>#VALUE!</v>
      </c>
      <c r="CA406" s="16"/>
      <c r="CB406" s="29">
        <f t="shared" si="476"/>
        <v>0</v>
      </c>
      <c r="CC406" s="28" t="e">
        <f t="shared" si="477"/>
        <v>#N/A</v>
      </c>
      <c r="CD406" s="28"/>
      <c r="CE406" s="16">
        <f t="shared" si="478"/>
        <v>0</v>
      </c>
      <c r="CF406" s="31" t="e">
        <f t="shared" si="479"/>
        <v>#N/A</v>
      </c>
      <c r="CG406" s="20"/>
      <c r="CH406" s="16" t="e">
        <f t="shared" si="480"/>
        <v>#N/A</v>
      </c>
      <c r="CI406" s="2">
        <f t="shared" si="481"/>
        <v>0</v>
      </c>
      <c r="CJ406" s="5"/>
      <c r="CK406" s="13" t="e">
        <f t="shared" si="482"/>
        <v>#N/A</v>
      </c>
      <c r="CL406" s="13"/>
      <c r="CM406" s="13" t="e">
        <f t="shared" si="483"/>
        <v>#N/A</v>
      </c>
      <c r="CN406" s="5" t="e">
        <f t="shared" si="484"/>
        <v>#N/A</v>
      </c>
      <c r="CO406" s="5" t="e">
        <f t="shared" si="485"/>
        <v>#N/A</v>
      </c>
      <c r="CP406" s="5"/>
      <c r="CQ406" s="13" t="e">
        <f t="shared" si="486"/>
        <v>#N/A</v>
      </c>
      <c r="CR406" s="5" t="e">
        <f t="shared" si="487"/>
        <v>#N/A</v>
      </c>
      <c r="CS406" s="5" t="e">
        <f t="shared" si="488"/>
        <v>#N/A</v>
      </c>
      <c r="CT406" s="5"/>
      <c r="CU406" t="e">
        <f>INDEX(Tilladeligt_underskud,MATCH('Afgrødemodel 1'!$AU$2,Konstanter!$A$75:$A$90,0),MATCH('Afgrødemodel 1'!M402,Konstanter!$B$73:$F$73,0))</f>
        <v>#N/A</v>
      </c>
      <c r="CV406" t="e">
        <f>INDEX(Utilladeligt_underskud,MATCH('Afgrødemodel 1'!$AU$2,Konstanter!$I$75:$I$90,0),MATCH('Afgrødemodel 1'!M402,Konstanter!$J$73:$N$73,0))</f>
        <v>#N/A</v>
      </c>
      <c r="CW406" t="e">
        <f t="shared" si="489"/>
        <v>#N/A</v>
      </c>
      <c r="CX406" t="e">
        <f t="shared" si="490"/>
        <v>#N/A</v>
      </c>
      <c r="CY406" s="8" t="e">
        <f t="shared" si="491"/>
        <v>#N/A</v>
      </c>
      <c r="CZ406" s="8" t="e">
        <f t="shared" si="492"/>
        <v>#VALUE!</v>
      </c>
      <c r="DA406" s="8" t="e">
        <f t="shared" si="493"/>
        <v>#VALUE!</v>
      </c>
    </row>
    <row r="407" spans="4:105" x14ac:dyDescent="0.2">
      <c r="D407" s="18">
        <f t="shared" si="498"/>
        <v>43584</v>
      </c>
      <c r="E407" s="18" t="str">
        <f>IF(G407=1,'Ark4'!$C$4,IF(G407=2,'Ark4'!$C$5,IF(G407=3,'Ark4'!$C$6,IF(G407=4,'Ark4'!$C$7,""))))</f>
        <v/>
      </c>
      <c r="F407" s="8">
        <f t="shared" si="428"/>
        <v>43584</v>
      </c>
      <c r="G407" s="2" t="str">
        <f>IF(AND($D407&gt;='Ark4'!$D$4,Vandbalance!$D407&lt;='Ark4'!$E$4),1,IF(AND(Vandbalance!$D407&gt;='Ark4'!$D$5,Vandbalance!$D407&lt;='Ark4'!$E$5),2,IF(AND(Vandbalance!$D407&gt;='Ark4'!$D$6,Vandbalance!$D407&lt;='Ark4'!$E$6),3,IF(AND(Vandbalance!$D407&gt;='Ark4'!$D$7,Vandbalance!$D407&lt;='Ark4'!$E$7),4,""))))</f>
        <v/>
      </c>
      <c r="H407" s="2" t="e">
        <f t="shared" si="494"/>
        <v>#VALUE!</v>
      </c>
      <c r="I407" s="2" t="str">
        <f>IF(G407=1,VLOOKUP($D407,'Afgrødemodel 1'!$AA$10:$AB$405,2,FALSE),IF(G407=2,VLOOKUP($D407,'Afgrødemodel 2'!$AA$10:$AB$405,2,FALSE),IF(G407=3,VLOOKUP($D407,'Afgrødemodel 3'!$AA$10:$AB$405,2,FALSE),IF(G407=4,VLOOKUP($D407,'Afgrødemodel 4'!$AA$10:$AB$405,2,FALSE),""))))</f>
        <v/>
      </c>
      <c r="J407" s="2">
        <f>IF(G407=1,VLOOKUP($D407,'Afgrødemodel 1'!$AH$10:$AJ$405,3,FALSE),IF(G407=2,VLOOKUP($D407,'Afgrødemodel 2'!$AH$10:$AJ$405,3,FALSE),IF(G407=3,VLOOKUP($D407,'Afgrødemodel 3'!$AH$10:$AJ$405,3,FALSE),IF(G407=4,VLOOKUP($D407,'Afgrødemodel 4'!$AH$10:$AJ$405,3,FALSE),0))))</f>
        <v>0</v>
      </c>
      <c r="K407" s="2">
        <f>IF(G407=1,VLOOKUP($D407,'Afgrødemodel 1'!$AQ$10:$AR$405,2,FALSE),IF(G407=2,VLOOKUP($D407,'Afgrødemodel 2'!$AQ$10:$AR$405,2,FALSE),IF(G407=3,VLOOKUP($D407,'Afgrødemodel 3'!$AQ$10:$AR$405,2,FALSE),IF(G407=4,VLOOKUP($D407,'Afgrødemodel 4'!$AQ$10:$AR$405,2,FALSE),0))))</f>
        <v>0</v>
      </c>
      <c r="L407">
        <f>IF('Afgrødemodel 1'!$BB$4=0,300,'Afgrødemodel 1'!$BB$4)</f>
        <v>300</v>
      </c>
      <c r="M407" t="str">
        <f>IF(G407=1,MIN('Afgrødemodel 1'!$AW$44,'Afgrødemodel 1'!$AW$48),IF(G407=2,MIN('Afgrødemodel 2'!$AW$44,'Afgrødemodel 2'!$AW$48),IF(G407=3,MIN('Afgrødemodel 3'!$AW$44,'Afgrødemodel 3'!$AW$48),IF(G407=4,MIN('Afgrødemodel 4'!$AW$44,'Afgrødemodel 4'!$AW$48),""))))</f>
        <v/>
      </c>
      <c r="N407" s="13" t="e">
        <f t="shared" si="429"/>
        <v>#N/A</v>
      </c>
      <c r="O407" s="5" t="e">
        <f t="shared" si="430"/>
        <v>#N/A</v>
      </c>
      <c r="P407" s="13" t="e">
        <f t="shared" si="431"/>
        <v>#N/A</v>
      </c>
      <c r="Q407" s="13" t="e">
        <f t="shared" si="432"/>
        <v>#N/A</v>
      </c>
      <c r="R407" s="20"/>
      <c r="S407" s="13" t="e">
        <f t="shared" si="433"/>
        <v>#N/A</v>
      </c>
      <c r="T407" s="13" t="e">
        <f t="shared" si="434"/>
        <v>#N/A</v>
      </c>
      <c r="U407" s="13" t="e">
        <f t="shared" si="435"/>
        <v>#N/A</v>
      </c>
      <c r="V407" s="5" t="e">
        <f t="shared" si="436"/>
        <v>#N/A</v>
      </c>
      <c r="W407" s="5"/>
      <c r="X407" s="10">
        <f t="shared" si="497"/>
        <v>10</v>
      </c>
      <c r="Y407" s="12" t="e">
        <f t="shared" si="437"/>
        <v>#N/A</v>
      </c>
      <c r="Z407" s="8" t="e">
        <f t="shared" si="438"/>
        <v>#N/A</v>
      </c>
      <c r="AA407" s="13" t="e">
        <f t="shared" si="439"/>
        <v>#N/A</v>
      </c>
      <c r="AB407" s="5" t="e">
        <f t="shared" si="440"/>
        <v>#N/A</v>
      </c>
      <c r="AC407" s="5"/>
      <c r="AD407" s="16" t="e">
        <f t="shared" si="441"/>
        <v>#VALUE!</v>
      </c>
      <c r="AE407" s="10" t="e">
        <f t="shared" si="442"/>
        <v>#VALUE!</v>
      </c>
      <c r="AF407" t="e">
        <f t="shared" si="443"/>
        <v>#VALUE!</v>
      </c>
      <c r="AG407" s="13" t="e">
        <f t="shared" si="444"/>
        <v>#VALUE!</v>
      </c>
      <c r="AH407" s="13"/>
      <c r="AI407" s="14">
        <f t="shared" si="445"/>
        <v>10</v>
      </c>
      <c r="AJ407" s="4">
        <f t="shared" si="446"/>
        <v>10</v>
      </c>
      <c r="AK407" s="4">
        <f t="shared" si="447"/>
        <v>10</v>
      </c>
      <c r="AL407" s="15" t="e">
        <f t="shared" si="448"/>
        <v>#N/A</v>
      </c>
      <c r="AM407" s="7" t="e">
        <f t="shared" si="449"/>
        <v>#N/A</v>
      </c>
      <c r="AN407" s="7" t="e">
        <f t="shared" si="450"/>
        <v>#VALUE!</v>
      </c>
      <c r="AO407" s="15" t="e">
        <f t="shared" si="451"/>
        <v>#N/A</v>
      </c>
      <c r="AP407" s="17" t="e">
        <f t="shared" si="452"/>
        <v>#N/A</v>
      </c>
      <c r="AQ407" s="15" t="e">
        <f t="shared" si="453"/>
        <v>#N/A</v>
      </c>
      <c r="AR407" s="15" t="e">
        <f t="shared" si="454"/>
        <v>#N/A</v>
      </c>
      <c r="AS407" s="15"/>
      <c r="AT407" s="12" t="e">
        <f t="shared" si="495"/>
        <v>#VALUE!</v>
      </c>
      <c r="AU407" s="12" t="e">
        <f t="shared" si="455"/>
        <v>#N/A</v>
      </c>
      <c r="AV407" s="12" t="e">
        <f t="shared" si="456"/>
        <v>#N/A</v>
      </c>
      <c r="AW407" s="12" t="e">
        <f t="shared" si="457"/>
        <v>#N/A</v>
      </c>
      <c r="AX407" s="8"/>
      <c r="AY407" s="13" t="e">
        <f>INDEX(Klima!$B$1:$E$520,MATCH(Vandbalance!$F407,Klima!$B$1:$B$520,0),MATCH(Vandbalance!$AY$11,Klima!$B$1:$E$1,0))</f>
        <v>#N/A</v>
      </c>
      <c r="AZ407" s="13" t="e">
        <f t="shared" si="496"/>
        <v>#N/A</v>
      </c>
      <c r="BA407" s="13" t="e">
        <f t="shared" si="458"/>
        <v>#N/A</v>
      </c>
      <c r="BC407" s="16" t="e">
        <f>INDEX(Klima!$B$1:$E$520,MATCH(Vandbalance!$F407,Klima!$B$1:$B$520,0),MATCH($BC$11,Klima!$B$1:$E$1,0))</f>
        <v>#N/A</v>
      </c>
      <c r="BD407" s="16"/>
      <c r="BE407" s="16" t="e">
        <f t="shared" si="459"/>
        <v>#N/A</v>
      </c>
      <c r="BF407" s="16" t="e">
        <f t="shared" si="460"/>
        <v>#VALUE!</v>
      </c>
      <c r="BG407" s="16" t="e">
        <f t="shared" si="461"/>
        <v>#VALUE!</v>
      </c>
      <c r="BH407" s="16" t="e">
        <f t="shared" si="462"/>
        <v>#VALUE!</v>
      </c>
      <c r="BI407" s="2"/>
      <c r="BJ407" s="16" t="e">
        <f t="shared" si="463"/>
        <v>#N/A</v>
      </c>
      <c r="BK407" s="5" t="e">
        <f t="shared" si="464"/>
        <v>#N/A</v>
      </c>
      <c r="BL407" s="5" t="e">
        <f t="shared" si="465"/>
        <v>#N/A</v>
      </c>
      <c r="BM407" s="5" t="e">
        <f t="shared" si="466"/>
        <v>#N/A</v>
      </c>
      <c r="BN407" s="5" t="e">
        <f t="shared" si="467"/>
        <v>#N/A</v>
      </c>
      <c r="BO407" s="5" t="e">
        <f t="shared" si="468"/>
        <v>#N/A</v>
      </c>
      <c r="BP407" s="5" t="e">
        <f t="shared" si="469"/>
        <v>#N/A</v>
      </c>
      <c r="BQ407" s="5"/>
      <c r="BR407" s="16" t="e">
        <f t="shared" si="470"/>
        <v>#VALUE!</v>
      </c>
      <c r="BS407" s="5">
        <f t="shared" si="471"/>
        <v>0</v>
      </c>
      <c r="BT407" s="5"/>
      <c r="BU407" s="13" t="e">
        <f t="shared" si="472"/>
        <v>#VALUE!</v>
      </c>
      <c r="BV407" s="5">
        <f t="shared" si="473"/>
        <v>0</v>
      </c>
      <c r="BW407" s="5"/>
      <c r="BX407" s="13" t="e">
        <f t="shared" si="474"/>
        <v>#VALUE!</v>
      </c>
      <c r="BY407" s="5"/>
      <c r="BZ407" s="16" t="e">
        <f t="shared" si="475"/>
        <v>#VALUE!</v>
      </c>
      <c r="CA407" s="16"/>
      <c r="CB407" s="29">
        <f t="shared" si="476"/>
        <v>0</v>
      </c>
      <c r="CC407" s="28" t="e">
        <f t="shared" si="477"/>
        <v>#N/A</v>
      </c>
      <c r="CD407" s="28"/>
      <c r="CE407" s="16">
        <f t="shared" si="478"/>
        <v>0</v>
      </c>
      <c r="CF407" s="31" t="e">
        <f t="shared" si="479"/>
        <v>#N/A</v>
      </c>
      <c r="CG407" s="20"/>
      <c r="CH407" s="16" t="e">
        <f t="shared" si="480"/>
        <v>#N/A</v>
      </c>
      <c r="CI407" s="2">
        <f t="shared" si="481"/>
        <v>0</v>
      </c>
      <c r="CJ407" s="5"/>
      <c r="CK407" s="13" t="e">
        <f t="shared" si="482"/>
        <v>#N/A</v>
      </c>
      <c r="CL407" s="13"/>
      <c r="CM407" s="13" t="e">
        <f t="shared" si="483"/>
        <v>#N/A</v>
      </c>
      <c r="CN407" s="5" t="e">
        <f t="shared" si="484"/>
        <v>#N/A</v>
      </c>
      <c r="CO407" s="5" t="e">
        <f t="shared" si="485"/>
        <v>#N/A</v>
      </c>
      <c r="CP407" s="5"/>
      <c r="CQ407" s="13" t="e">
        <f t="shared" si="486"/>
        <v>#N/A</v>
      </c>
      <c r="CR407" s="5" t="e">
        <f t="shared" si="487"/>
        <v>#N/A</v>
      </c>
      <c r="CS407" s="5" t="e">
        <f t="shared" si="488"/>
        <v>#N/A</v>
      </c>
      <c r="CT407" s="5"/>
      <c r="CU407" t="e">
        <f>INDEX(Tilladeligt_underskud,MATCH('Afgrødemodel 1'!$AU$2,Konstanter!$A$75:$A$90,0),MATCH('Afgrødemodel 1'!M403,Konstanter!$B$73:$F$73,0))</f>
        <v>#N/A</v>
      </c>
      <c r="CV407" t="e">
        <f>INDEX(Utilladeligt_underskud,MATCH('Afgrødemodel 1'!$AU$2,Konstanter!$I$75:$I$90,0),MATCH('Afgrødemodel 1'!M403,Konstanter!$J$73:$N$73,0))</f>
        <v>#N/A</v>
      </c>
      <c r="CW407" t="e">
        <f t="shared" si="489"/>
        <v>#N/A</v>
      </c>
      <c r="CX407" t="e">
        <f t="shared" si="490"/>
        <v>#N/A</v>
      </c>
      <c r="CY407" s="8" t="e">
        <f t="shared" si="491"/>
        <v>#N/A</v>
      </c>
      <c r="CZ407" s="8" t="e">
        <f t="shared" si="492"/>
        <v>#VALUE!</v>
      </c>
      <c r="DA407" s="8" t="e">
        <f t="shared" si="493"/>
        <v>#VALUE!</v>
      </c>
    </row>
    <row r="408" spans="4:105" x14ac:dyDescent="0.2">
      <c r="D408" s="18">
        <f t="shared" si="498"/>
        <v>43585</v>
      </c>
      <c r="E408" s="18" t="str">
        <f>IF(G408=1,'Ark4'!$C$4,IF(G408=2,'Ark4'!$C$5,IF(G408=3,'Ark4'!$C$6,IF(G408=4,'Ark4'!$C$7,""))))</f>
        <v/>
      </c>
      <c r="F408" s="8">
        <f t="shared" si="428"/>
        <v>43585</v>
      </c>
      <c r="G408" s="2" t="str">
        <f>IF(AND($D408&gt;='Ark4'!$D$4,Vandbalance!$D408&lt;='Ark4'!$E$4),1,IF(AND(Vandbalance!$D408&gt;='Ark4'!$D$5,Vandbalance!$D408&lt;='Ark4'!$E$5),2,IF(AND(Vandbalance!$D408&gt;='Ark4'!$D$6,Vandbalance!$D408&lt;='Ark4'!$E$6),3,IF(AND(Vandbalance!$D408&gt;='Ark4'!$D$7,Vandbalance!$D408&lt;='Ark4'!$E$7),4,""))))</f>
        <v/>
      </c>
      <c r="H408" s="2" t="e">
        <f t="shared" si="494"/>
        <v>#VALUE!</v>
      </c>
      <c r="I408" s="2" t="str">
        <f>IF(G408=1,VLOOKUP($D408,'Afgrødemodel 1'!$AA$10:$AB$405,2,FALSE),IF(G408=2,VLOOKUP($D408,'Afgrødemodel 2'!$AA$10:$AB$405,2,FALSE),IF(G408=3,VLOOKUP($D408,'Afgrødemodel 3'!$AA$10:$AB$405,2,FALSE),IF(G408=4,VLOOKUP($D408,'Afgrødemodel 4'!$AA$10:$AB$405,2,FALSE),""))))</f>
        <v/>
      </c>
      <c r="J408" s="2">
        <f>IF(G408=1,VLOOKUP($D408,'Afgrødemodel 1'!$AH$10:$AJ$405,3,FALSE),IF(G408=2,VLOOKUP($D408,'Afgrødemodel 2'!$AH$10:$AJ$405,3,FALSE),IF(G408=3,VLOOKUP($D408,'Afgrødemodel 3'!$AH$10:$AJ$405,3,FALSE),IF(G408=4,VLOOKUP($D408,'Afgrødemodel 4'!$AH$10:$AJ$405,3,FALSE),0))))</f>
        <v>0</v>
      </c>
      <c r="K408" s="2">
        <f>IF(G408=1,VLOOKUP($D408,'Afgrødemodel 1'!$AQ$10:$AR$405,2,FALSE),IF(G408=2,VLOOKUP($D408,'Afgrødemodel 2'!$AQ$10:$AR$405,2,FALSE),IF(G408=3,VLOOKUP($D408,'Afgrødemodel 3'!$AQ$10:$AR$405,2,FALSE),IF(G408=4,VLOOKUP($D408,'Afgrødemodel 4'!$AQ$10:$AR$405,2,FALSE),0))))</f>
        <v>0</v>
      </c>
      <c r="L408">
        <f>IF('Afgrødemodel 1'!$BB$4=0,300,'Afgrødemodel 1'!$BB$4)</f>
        <v>300</v>
      </c>
      <c r="M408" t="str">
        <f>IF(G408=1,MIN('Afgrødemodel 1'!$AW$44,'Afgrødemodel 1'!$AW$48),IF(G408=2,MIN('Afgrødemodel 2'!$AW$44,'Afgrødemodel 2'!$AW$48),IF(G408=3,MIN('Afgrødemodel 3'!$AW$44,'Afgrødemodel 3'!$AW$48),IF(G408=4,MIN('Afgrødemodel 4'!$AW$44,'Afgrødemodel 4'!$AW$48),""))))</f>
        <v/>
      </c>
      <c r="N408" s="13" t="e">
        <f t="shared" si="429"/>
        <v>#N/A</v>
      </c>
      <c r="O408" s="5" t="e">
        <f t="shared" si="430"/>
        <v>#N/A</v>
      </c>
      <c r="P408" s="13" t="e">
        <f t="shared" si="431"/>
        <v>#N/A</v>
      </c>
      <c r="Q408" s="13" t="e">
        <f t="shared" si="432"/>
        <v>#N/A</v>
      </c>
      <c r="R408" s="20"/>
      <c r="S408" s="13" t="e">
        <f t="shared" si="433"/>
        <v>#N/A</v>
      </c>
      <c r="T408" s="13" t="e">
        <f t="shared" si="434"/>
        <v>#N/A</v>
      </c>
      <c r="U408" s="13" t="e">
        <f t="shared" si="435"/>
        <v>#N/A</v>
      </c>
      <c r="V408" s="5" t="e">
        <f t="shared" si="436"/>
        <v>#N/A</v>
      </c>
      <c r="W408" s="5"/>
      <c r="X408" s="10">
        <f t="shared" si="497"/>
        <v>10</v>
      </c>
      <c r="Y408" s="12" t="e">
        <f t="shared" si="437"/>
        <v>#N/A</v>
      </c>
      <c r="Z408" s="8" t="e">
        <f t="shared" si="438"/>
        <v>#N/A</v>
      </c>
      <c r="AA408" s="13" t="e">
        <f t="shared" si="439"/>
        <v>#N/A</v>
      </c>
      <c r="AB408" s="5" t="e">
        <f t="shared" si="440"/>
        <v>#N/A</v>
      </c>
      <c r="AC408" s="5"/>
      <c r="AD408" s="16" t="e">
        <f t="shared" si="441"/>
        <v>#VALUE!</v>
      </c>
      <c r="AE408" s="10" t="e">
        <f t="shared" si="442"/>
        <v>#VALUE!</v>
      </c>
      <c r="AF408" t="e">
        <f t="shared" si="443"/>
        <v>#VALUE!</v>
      </c>
      <c r="AG408" s="13" t="e">
        <f t="shared" si="444"/>
        <v>#VALUE!</v>
      </c>
      <c r="AH408" s="13"/>
      <c r="AI408" s="14">
        <f t="shared" si="445"/>
        <v>10</v>
      </c>
      <c r="AJ408" s="4">
        <f t="shared" si="446"/>
        <v>10</v>
      </c>
      <c r="AK408" s="4">
        <f t="shared" si="447"/>
        <v>10</v>
      </c>
      <c r="AL408" s="15" t="e">
        <f t="shared" si="448"/>
        <v>#N/A</v>
      </c>
      <c r="AM408" s="7" t="e">
        <f t="shared" si="449"/>
        <v>#N/A</v>
      </c>
      <c r="AN408" s="7" t="e">
        <f t="shared" si="450"/>
        <v>#VALUE!</v>
      </c>
      <c r="AO408" s="15" t="e">
        <f t="shared" si="451"/>
        <v>#N/A</v>
      </c>
      <c r="AP408" s="17" t="e">
        <f t="shared" si="452"/>
        <v>#N/A</v>
      </c>
      <c r="AQ408" s="15" t="e">
        <f t="shared" si="453"/>
        <v>#N/A</v>
      </c>
      <c r="AR408" s="15" t="e">
        <f t="shared" si="454"/>
        <v>#N/A</v>
      </c>
      <c r="AS408" s="15"/>
      <c r="AT408" s="12" t="e">
        <f t="shared" si="495"/>
        <v>#VALUE!</v>
      </c>
      <c r="AU408" s="12" t="e">
        <f t="shared" si="455"/>
        <v>#N/A</v>
      </c>
      <c r="AV408" s="12" t="e">
        <f t="shared" si="456"/>
        <v>#N/A</v>
      </c>
      <c r="AW408" s="12" t="e">
        <f t="shared" si="457"/>
        <v>#N/A</v>
      </c>
      <c r="AX408" s="8"/>
      <c r="AY408" s="13" t="e">
        <f>INDEX(Klima!$B$1:$E$520,MATCH(Vandbalance!$F408,Klima!$B$1:$B$520,0),MATCH(Vandbalance!$AY$11,Klima!$B$1:$E$1,0))</f>
        <v>#N/A</v>
      </c>
      <c r="AZ408" s="13" t="e">
        <f t="shared" si="496"/>
        <v>#N/A</v>
      </c>
      <c r="BA408" s="13" t="e">
        <f t="shared" si="458"/>
        <v>#N/A</v>
      </c>
      <c r="BC408" s="16" t="e">
        <f>INDEX(Klima!$B$1:$E$520,MATCH(Vandbalance!$F408,Klima!$B$1:$B$520,0),MATCH($BC$11,Klima!$B$1:$E$1,0))</f>
        <v>#N/A</v>
      </c>
      <c r="BD408" s="16"/>
      <c r="BE408" s="16" t="e">
        <f t="shared" si="459"/>
        <v>#N/A</v>
      </c>
      <c r="BF408" s="16" t="e">
        <f t="shared" si="460"/>
        <v>#VALUE!</v>
      </c>
      <c r="BG408" s="16" t="e">
        <f t="shared" si="461"/>
        <v>#VALUE!</v>
      </c>
      <c r="BH408" s="16" t="e">
        <f t="shared" si="462"/>
        <v>#VALUE!</v>
      </c>
      <c r="BI408" s="2"/>
      <c r="BJ408" s="16" t="e">
        <f t="shared" si="463"/>
        <v>#N/A</v>
      </c>
      <c r="BK408" s="5" t="e">
        <f t="shared" si="464"/>
        <v>#N/A</v>
      </c>
      <c r="BL408" s="5" t="e">
        <f t="shared" si="465"/>
        <v>#N/A</v>
      </c>
      <c r="BM408" s="5" t="e">
        <f t="shared" si="466"/>
        <v>#N/A</v>
      </c>
      <c r="BN408" s="5" t="e">
        <f t="shared" si="467"/>
        <v>#N/A</v>
      </c>
      <c r="BO408" s="5" t="e">
        <f t="shared" si="468"/>
        <v>#N/A</v>
      </c>
      <c r="BP408" s="5" t="e">
        <f t="shared" si="469"/>
        <v>#N/A</v>
      </c>
      <c r="BQ408" s="5"/>
      <c r="BR408" s="16" t="e">
        <f t="shared" si="470"/>
        <v>#VALUE!</v>
      </c>
      <c r="BS408" s="5">
        <f t="shared" si="471"/>
        <v>0</v>
      </c>
      <c r="BT408" s="5"/>
      <c r="BU408" s="13" t="e">
        <f t="shared" si="472"/>
        <v>#VALUE!</v>
      </c>
      <c r="BV408" s="5">
        <f t="shared" si="473"/>
        <v>0</v>
      </c>
      <c r="BW408" s="5"/>
      <c r="BX408" s="13" t="e">
        <f t="shared" si="474"/>
        <v>#VALUE!</v>
      </c>
      <c r="BY408" s="5"/>
      <c r="BZ408" s="16" t="e">
        <f t="shared" si="475"/>
        <v>#VALUE!</v>
      </c>
      <c r="CA408" s="16"/>
      <c r="CB408" s="29">
        <f t="shared" si="476"/>
        <v>0</v>
      </c>
      <c r="CC408" s="28" t="e">
        <f t="shared" si="477"/>
        <v>#N/A</v>
      </c>
      <c r="CD408" s="28"/>
      <c r="CE408" s="16">
        <f t="shared" si="478"/>
        <v>0</v>
      </c>
      <c r="CF408" s="31" t="e">
        <f t="shared" si="479"/>
        <v>#N/A</v>
      </c>
      <c r="CG408" s="20"/>
      <c r="CH408" s="16" t="e">
        <f t="shared" si="480"/>
        <v>#N/A</v>
      </c>
      <c r="CI408" s="2">
        <f t="shared" si="481"/>
        <v>0</v>
      </c>
      <c r="CJ408" s="5"/>
      <c r="CK408" s="13" t="e">
        <f t="shared" si="482"/>
        <v>#N/A</v>
      </c>
      <c r="CL408" s="13"/>
      <c r="CM408" s="13" t="e">
        <f t="shared" si="483"/>
        <v>#N/A</v>
      </c>
      <c r="CN408" s="5" t="e">
        <f t="shared" si="484"/>
        <v>#N/A</v>
      </c>
      <c r="CO408" s="5" t="e">
        <f t="shared" si="485"/>
        <v>#N/A</v>
      </c>
      <c r="CP408" s="5"/>
      <c r="CQ408" s="13" t="e">
        <f t="shared" si="486"/>
        <v>#N/A</v>
      </c>
      <c r="CR408" s="5" t="e">
        <f t="shared" si="487"/>
        <v>#N/A</v>
      </c>
      <c r="CS408" s="5" t="e">
        <f t="shared" si="488"/>
        <v>#N/A</v>
      </c>
      <c r="CT408" s="5"/>
      <c r="CU408" t="e">
        <f>INDEX(Tilladeligt_underskud,MATCH('Afgrødemodel 1'!$AU$2,Konstanter!$A$75:$A$90,0),MATCH('Afgrødemodel 1'!M404,Konstanter!$B$73:$F$73,0))</f>
        <v>#N/A</v>
      </c>
      <c r="CV408" t="e">
        <f>INDEX(Utilladeligt_underskud,MATCH('Afgrødemodel 1'!$AU$2,Konstanter!$I$75:$I$90,0),MATCH('Afgrødemodel 1'!M404,Konstanter!$J$73:$N$73,0))</f>
        <v>#N/A</v>
      </c>
      <c r="CW408" t="e">
        <f t="shared" si="489"/>
        <v>#N/A</v>
      </c>
      <c r="CX408" t="e">
        <f t="shared" si="490"/>
        <v>#N/A</v>
      </c>
      <c r="CY408" s="8" t="e">
        <f t="shared" si="491"/>
        <v>#N/A</v>
      </c>
      <c r="CZ408" s="8" t="e">
        <f t="shared" si="492"/>
        <v>#VALUE!</v>
      </c>
      <c r="DA408" s="8" t="e">
        <f t="shared" si="493"/>
        <v>#VALUE!</v>
      </c>
    </row>
    <row r="409" spans="4:105" x14ac:dyDescent="0.2">
      <c r="D409" s="18">
        <f t="shared" si="498"/>
        <v>43586</v>
      </c>
      <c r="E409" s="18" t="str">
        <f>IF(G409=1,'Ark4'!$C$4,IF(G409=2,'Ark4'!$C$5,IF(G409=3,'Ark4'!$C$6,IF(G409=4,'Ark4'!$C$7,""))))</f>
        <v>Vinterhvede, efterår</v>
      </c>
      <c r="F409" s="8">
        <f t="shared" si="428"/>
        <v>43586</v>
      </c>
      <c r="G409" s="2">
        <f>IF(AND($D409&gt;='Ark4'!$D$4,Vandbalance!$D409&lt;='Ark4'!$E$4),1,IF(AND(Vandbalance!$D409&gt;='Ark4'!$D$5,Vandbalance!$D409&lt;='Ark4'!$E$5),2,IF(AND(Vandbalance!$D409&gt;='Ark4'!$D$6,Vandbalance!$D409&lt;='Ark4'!$E$6),3,IF(Vandbalance!$D409&gt;='Ark4'!$D$7,4,""))))</f>
        <v>4</v>
      </c>
      <c r="H409" s="2">
        <f t="shared" si="494"/>
        <v>0</v>
      </c>
      <c r="I409" s="2">
        <f>IF(G409=1,VLOOKUP($D409,'Afgrødemodel 1'!$AA$10:$AB$405,2,FALSE),IF(G409=2,VLOOKUP($D409,'Afgrødemodel 2'!$AA$10:$AB$405,2,FALSE),IF(G409=3,VLOOKUP($D409,'Afgrødemodel 3'!$AA$10:$AB$405,2,FALSE),IF(G409=4,VLOOKUP($D409,'Afgrødemodel 4'!$AA$10:$AB$405,2,FALSE),""))))</f>
        <v>0</v>
      </c>
      <c r="J409" s="2">
        <f>IF(G409=1,VLOOKUP($D409,'Afgrødemodel 1'!$AH$10:$AJ$405,3,FALSE),IF(G409=2,VLOOKUP($D409,'Afgrødemodel 2'!$AH$10:$AJ$405,3,FALSE),IF(G409=3,VLOOKUP($D409,'Afgrødemodel 3'!$AH$10:$AJ$405,3,FALSE),IF(G409=4,VLOOKUP($D409,'Afgrødemodel 4'!$AH$10:$AJ$405,3,FALSE),0))))</f>
        <v>0</v>
      </c>
      <c r="K409" s="2">
        <f>IF(G409=1,VLOOKUP($D409,'Afgrødemodel 1'!$AQ$10:$AR$405,2,FALSE),IF(G409=2,VLOOKUP($D409,'Afgrødemodel 2'!$AQ$10:$AR$405,2,FALSE),IF(G409=3,VLOOKUP($D409,'Afgrødemodel 3'!$AQ$10:$AR$405,2,FALSE),IF(G409=4,VLOOKUP($D409,'Afgrødemodel 4'!$AQ$10:$AR$405,2,FALSE),0))))</f>
        <v>0</v>
      </c>
      <c r="L409">
        <f>IF('Afgrødemodel 1'!$BB$4=0,300,'Afgrødemodel 1'!$BB$4)</f>
        <v>300</v>
      </c>
      <c r="M409">
        <f>IF(G409=1,MIN('Afgrødemodel 1'!$AW$44,'Afgrødemodel 1'!$AW$48),IF(G409=2,MIN('Afgrødemodel 2'!$AW$44,'Afgrødemodel 2'!$AW$48),IF(G409=3,MIN('Afgrødemodel 3'!$AW$44,'Afgrødemodel 3'!$AW$48),IF(G409=4,MIN('Afgrødemodel 4'!$AW$44,'Afgrødemodel 4'!$AW$48),""))))</f>
        <v>900</v>
      </c>
      <c r="N409" s="13" t="e">
        <f t="shared" si="429"/>
        <v>#N/A</v>
      </c>
      <c r="O409" s="5" t="e">
        <f t="shared" si="430"/>
        <v>#N/A</v>
      </c>
      <c r="P409" s="13" t="e">
        <f t="shared" si="431"/>
        <v>#N/A</v>
      </c>
      <c r="Q409" s="13">
        <f t="shared" si="432"/>
        <v>0</v>
      </c>
      <c r="R409" s="20"/>
      <c r="S409" s="13" t="e">
        <f t="shared" si="433"/>
        <v>#N/A</v>
      </c>
      <c r="T409" s="13" t="e">
        <f t="shared" si="434"/>
        <v>#N/A</v>
      </c>
      <c r="U409" s="13">
        <f t="shared" si="435"/>
        <v>0</v>
      </c>
      <c r="V409" s="5" t="e">
        <f t="shared" si="436"/>
        <v>#N/A</v>
      </c>
      <c r="W409" s="5"/>
      <c r="X409" s="10">
        <f t="shared" si="497"/>
        <v>10</v>
      </c>
      <c r="Y409" s="12" t="e">
        <f t="shared" si="437"/>
        <v>#N/A</v>
      </c>
      <c r="Z409" s="8" t="e">
        <f t="shared" si="438"/>
        <v>#N/A</v>
      </c>
      <c r="AA409" s="13" t="e">
        <f t="shared" si="439"/>
        <v>#N/A</v>
      </c>
      <c r="AB409" s="5" t="e">
        <f t="shared" si="440"/>
        <v>#N/A</v>
      </c>
      <c r="AC409" s="5"/>
      <c r="AD409" s="16">
        <f t="shared" si="441"/>
        <v>0</v>
      </c>
      <c r="AE409" s="10" t="e">
        <f t="shared" si="442"/>
        <v>#VALUE!</v>
      </c>
      <c r="AF409" t="e">
        <f t="shared" si="443"/>
        <v>#VALUE!</v>
      </c>
      <c r="AG409" s="13" t="e">
        <f t="shared" si="444"/>
        <v>#VALUE!</v>
      </c>
      <c r="AH409" s="13"/>
      <c r="AI409" s="14">
        <f t="shared" si="445"/>
        <v>10</v>
      </c>
      <c r="AJ409" s="4">
        <f t="shared" si="446"/>
        <v>10</v>
      </c>
      <c r="AK409" s="4">
        <f t="shared" si="447"/>
        <v>10</v>
      </c>
      <c r="AL409" s="15" t="e">
        <f t="shared" si="448"/>
        <v>#N/A</v>
      </c>
      <c r="AM409" s="7" t="e">
        <f t="shared" si="449"/>
        <v>#N/A</v>
      </c>
      <c r="AN409" s="7" t="e">
        <f t="shared" si="450"/>
        <v>#VALUE!</v>
      </c>
      <c r="AO409" s="15" t="e">
        <f t="shared" si="451"/>
        <v>#N/A</v>
      </c>
      <c r="AP409" s="17" t="e">
        <f t="shared" si="452"/>
        <v>#N/A</v>
      </c>
      <c r="AQ409" s="15" t="e">
        <f t="shared" si="453"/>
        <v>#N/A</v>
      </c>
      <c r="AR409" s="15" t="e">
        <f t="shared" si="454"/>
        <v>#N/A</v>
      </c>
      <c r="AS409" s="15"/>
      <c r="AT409" s="12">
        <f t="shared" si="495"/>
        <v>161.00000000000003</v>
      </c>
      <c r="AU409" s="12" t="e">
        <f t="shared" si="455"/>
        <v>#N/A</v>
      </c>
      <c r="AV409" s="12" t="e">
        <f t="shared" si="456"/>
        <v>#N/A</v>
      </c>
      <c r="AW409" s="12" t="e">
        <f t="shared" si="457"/>
        <v>#N/A</v>
      </c>
      <c r="AX409" s="8"/>
      <c r="AY409" s="13" t="e">
        <f>INDEX(Klima!$B$1:$E$520,MATCH(Vandbalance!$F409,Klima!$B$1:$B$520,0),MATCH(Vandbalance!$AY$11,Klima!$B$1:$E$1,0))</f>
        <v>#N/A</v>
      </c>
      <c r="AZ409" s="13" t="e">
        <f t="shared" si="496"/>
        <v>#N/A</v>
      </c>
      <c r="BA409" s="13" t="e">
        <f t="shared" si="458"/>
        <v>#N/A</v>
      </c>
      <c r="BC409" s="16" t="e">
        <f>INDEX(Klima!$B$1:$E$520,MATCH(Vandbalance!$F409,Klima!$B$1:$B$520,0),MATCH($BC$11,Klima!$B$1:$E$1,0))</f>
        <v>#N/A</v>
      </c>
      <c r="BD409" s="16"/>
      <c r="BE409" s="16" t="e">
        <f t="shared" si="459"/>
        <v>#N/A</v>
      </c>
      <c r="BF409" s="16" t="e">
        <f t="shared" si="460"/>
        <v>#N/A</v>
      </c>
      <c r="BG409" s="16" t="e">
        <f t="shared" si="461"/>
        <v>#N/A</v>
      </c>
      <c r="BH409" s="16" t="e">
        <f t="shared" si="462"/>
        <v>#N/A</v>
      </c>
      <c r="BI409" s="2"/>
      <c r="BJ409" s="16" t="e">
        <f t="shared" si="463"/>
        <v>#N/A</v>
      </c>
      <c r="BK409" s="5" t="e">
        <f t="shared" si="464"/>
        <v>#N/A</v>
      </c>
      <c r="BL409" s="5" t="e">
        <f t="shared" si="465"/>
        <v>#N/A</v>
      </c>
      <c r="BM409" s="5" t="e">
        <f t="shared" si="466"/>
        <v>#N/A</v>
      </c>
      <c r="BN409" s="5" t="e">
        <f t="shared" si="467"/>
        <v>#N/A</v>
      </c>
      <c r="BO409" s="5" t="e">
        <f t="shared" si="468"/>
        <v>#N/A</v>
      </c>
      <c r="BP409" s="5" t="e">
        <f t="shared" si="469"/>
        <v>#N/A</v>
      </c>
      <c r="BQ409" s="5"/>
      <c r="BR409" s="16">
        <f t="shared" si="470"/>
        <v>0</v>
      </c>
      <c r="BS409" s="5">
        <f t="shared" si="471"/>
        <v>0</v>
      </c>
      <c r="BT409" s="5"/>
      <c r="BU409" s="13">
        <f t="shared" si="472"/>
        <v>0</v>
      </c>
      <c r="BV409" s="5">
        <f t="shared" si="473"/>
        <v>0</v>
      </c>
      <c r="BW409" s="5"/>
      <c r="BX409" s="13">
        <f t="shared" si="474"/>
        <v>0</v>
      </c>
      <c r="BY409" s="5"/>
      <c r="BZ409" s="16" t="e">
        <f t="shared" si="475"/>
        <v>#N/A</v>
      </c>
      <c r="CA409" s="16"/>
      <c r="CB409" s="29">
        <f t="shared" si="476"/>
        <v>0</v>
      </c>
      <c r="CC409" s="28" t="e">
        <f t="shared" si="477"/>
        <v>#N/A</v>
      </c>
      <c r="CD409" s="28"/>
      <c r="CE409" s="16">
        <f t="shared" si="478"/>
        <v>0</v>
      </c>
      <c r="CF409" s="31" t="e">
        <f t="shared" si="479"/>
        <v>#N/A</v>
      </c>
      <c r="CG409" s="20"/>
      <c r="CH409" s="16" t="e">
        <f t="shared" si="480"/>
        <v>#N/A</v>
      </c>
      <c r="CI409" s="2">
        <f t="shared" si="481"/>
        <v>0</v>
      </c>
      <c r="CJ409" s="5"/>
      <c r="CK409" s="13" t="e">
        <f t="shared" si="482"/>
        <v>#N/A</v>
      </c>
      <c r="CL409" s="13"/>
      <c r="CM409" s="13" t="e">
        <f t="shared" si="483"/>
        <v>#N/A</v>
      </c>
      <c r="CN409" s="5" t="e">
        <f t="shared" si="484"/>
        <v>#N/A</v>
      </c>
      <c r="CO409" s="5" t="e">
        <f t="shared" si="485"/>
        <v>#N/A</v>
      </c>
      <c r="CP409" s="5"/>
      <c r="CQ409" s="13" t="e">
        <f t="shared" si="486"/>
        <v>#N/A</v>
      </c>
      <c r="CR409" s="5" t="e">
        <f t="shared" si="487"/>
        <v>#N/A</v>
      </c>
      <c r="CS409" s="5" t="e">
        <f t="shared" si="488"/>
        <v>#N/A</v>
      </c>
      <c r="CT409" s="5"/>
      <c r="CU409" t="e">
        <f>INDEX(Tilladeligt_underskud,MATCH('Afgrødemodel 1'!$AU$2,Konstanter!$A$75:$A$90,0),MATCH('Afgrødemodel 1'!M405,Konstanter!$B$73:$F$73,0))</f>
        <v>#N/A</v>
      </c>
      <c r="CV409" t="e">
        <f>INDEX(Utilladeligt_underskud,MATCH('Afgrødemodel 1'!$AU$2,Konstanter!$I$75:$I$90,0),MATCH('Afgrødemodel 1'!M405,Konstanter!$J$73:$N$73,0))</f>
        <v>#N/A</v>
      </c>
      <c r="CW409" t="e">
        <f t="shared" si="489"/>
        <v>#N/A</v>
      </c>
      <c r="CX409" t="e">
        <f t="shared" si="490"/>
        <v>#N/A</v>
      </c>
      <c r="CY409" s="8" t="e">
        <f t="shared" si="491"/>
        <v>#N/A</v>
      </c>
      <c r="CZ409" s="8" t="e">
        <f t="shared" si="492"/>
        <v>#N/A</v>
      </c>
      <c r="DA409" s="8" t="e">
        <f t="shared" si="493"/>
        <v>#N/A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L405"/>
  <sheetViews>
    <sheetView tabSelected="1" topLeftCell="Y1" zoomScale="70" zoomScaleNormal="70" workbookViewId="0">
      <selection activeCell="BN59" sqref="BN59"/>
    </sheetView>
  </sheetViews>
  <sheetFormatPr defaultRowHeight="12" x14ac:dyDescent="0.2"/>
  <cols>
    <col min="3" max="3" width="7.7109375" style="8" bestFit="1" customWidth="1"/>
    <col min="4" max="4" width="12.85546875" bestFit="1" customWidth="1"/>
    <col min="5" max="5" width="9.5703125" bestFit="1" customWidth="1"/>
    <col min="6" max="6" width="7.85546875" bestFit="1" customWidth="1"/>
    <col min="7" max="8" width="11.140625" bestFit="1" customWidth="1"/>
    <col min="9" max="10" width="11.140625" customWidth="1"/>
    <col min="11" max="11" width="11.42578125" bestFit="1" customWidth="1"/>
    <col min="12" max="13" width="10.7109375" bestFit="1" customWidth="1"/>
    <col min="14" max="14" width="5.28515625" customWidth="1"/>
    <col min="15" max="18" width="9.140625" customWidth="1"/>
    <col min="19" max="19" width="8.140625" bestFit="1" customWidth="1"/>
    <col min="20" max="20" width="10.42578125" customWidth="1"/>
    <col min="21" max="21" width="10.85546875" customWidth="1"/>
    <col min="22" max="22" width="5.28515625" bestFit="1" customWidth="1"/>
    <col min="23" max="23" width="7.42578125" bestFit="1" customWidth="1"/>
    <col min="24" max="26" width="5.28515625" bestFit="1" customWidth="1"/>
    <col min="27" max="27" width="8.28515625" bestFit="1" customWidth="1"/>
    <col min="28" max="28" width="11.140625" style="10" bestFit="1" customWidth="1"/>
    <col min="29" max="29" width="4.85546875" bestFit="1" customWidth="1"/>
    <col min="30" max="33" width="5.28515625" bestFit="1" customWidth="1"/>
    <col min="34" max="34" width="8.28515625" bestFit="1" customWidth="1"/>
    <col min="35" max="35" width="12.5703125" style="5" bestFit="1" customWidth="1"/>
    <col min="36" max="36" width="11.140625" style="10" bestFit="1" customWidth="1"/>
    <col min="37" max="37" width="5.85546875" style="1" bestFit="1" customWidth="1"/>
    <col min="38" max="38" width="6.85546875" style="1" bestFit="1" customWidth="1"/>
    <col min="39" max="42" width="5.85546875" style="1" bestFit="1" customWidth="1"/>
    <col min="43" max="43" width="8.28515625" style="1" bestFit="1" customWidth="1"/>
    <col min="44" max="44" width="12.28515625" style="10" customWidth="1"/>
    <col min="45" max="45" width="9" style="1"/>
    <col min="46" max="46" width="12.140625" style="1" customWidth="1"/>
    <col min="47" max="47" width="18.5703125" style="1" customWidth="1"/>
    <col min="49" max="49" width="10.140625" bestFit="1" customWidth="1"/>
    <col min="50" max="50" width="14.42578125" bestFit="1" customWidth="1"/>
    <col min="52" max="52" width="11.42578125" customWidth="1"/>
    <col min="53" max="53" width="12.7109375" customWidth="1"/>
    <col min="56" max="56" width="11.42578125" customWidth="1"/>
    <col min="60" max="60" width="6.42578125" customWidth="1"/>
  </cols>
  <sheetData>
    <row r="1" spans="2:64" x14ac:dyDescent="0.2">
      <c r="S1" s="18"/>
    </row>
    <row r="2" spans="2:64" x14ac:dyDescent="0.2">
      <c r="B2" s="10"/>
      <c r="C2" s="12" t="s">
        <v>309</v>
      </c>
      <c r="AT2" s="10" t="s">
        <v>206</v>
      </c>
      <c r="AU2" s="21" t="str">
        <f>'Ark4'!C4</f>
        <v>Vårbyg</v>
      </c>
      <c r="AV2">
        <f>VLOOKUP($AU$2,Konstanter!$A$7:$G$26,7,FALSE)</f>
        <v>1</v>
      </c>
      <c r="AW2" t="s">
        <v>300</v>
      </c>
      <c r="AX2" s="19">
        <f>'Ark4'!D4</f>
        <v>43191</v>
      </c>
      <c r="BG2" t="str">
        <f>IF($BE$4="Ja","Overjord"," ")</f>
        <v xml:space="preserve"> </v>
      </c>
      <c r="BJ2" t="str">
        <f>IF($BE$4="Ja","Underjord"," ")</f>
        <v xml:space="preserve"> </v>
      </c>
    </row>
    <row r="3" spans="2:64" x14ac:dyDescent="0.2">
      <c r="B3" s="10" t="s">
        <v>8</v>
      </c>
      <c r="C3" s="12" t="s">
        <v>310</v>
      </c>
      <c r="D3" s="10" t="s">
        <v>116</v>
      </c>
      <c r="E3" s="10"/>
      <c r="F3" s="10" t="s">
        <v>119</v>
      </c>
      <c r="G3" s="10" t="s">
        <v>122</v>
      </c>
      <c r="H3" s="10" t="s">
        <v>122</v>
      </c>
      <c r="J3" s="10" t="s">
        <v>122</v>
      </c>
      <c r="K3" s="10" t="s">
        <v>139</v>
      </c>
      <c r="L3" s="10" t="s">
        <v>91</v>
      </c>
      <c r="M3" s="10" t="s">
        <v>140</v>
      </c>
      <c r="N3" s="10"/>
      <c r="O3" s="10" t="s">
        <v>139</v>
      </c>
      <c r="P3" s="10" t="s">
        <v>91</v>
      </c>
      <c r="Q3" s="10" t="s">
        <v>139</v>
      </c>
      <c r="R3" s="10" t="s">
        <v>91</v>
      </c>
      <c r="AB3" s="10" t="s">
        <v>12</v>
      </c>
      <c r="AI3" s="13" t="s">
        <v>15</v>
      </c>
      <c r="AJ3" s="10" t="s">
        <v>14</v>
      </c>
      <c r="AT3" s="10"/>
    </row>
    <row r="4" spans="2:64" x14ac:dyDescent="0.2">
      <c r="B4" s="10"/>
      <c r="C4" s="12" t="s">
        <v>308</v>
      </c>
      <c r="D4" s="10" t="s">
        <v>117</v>
      </c>
      <c r="E4" s="10"/>
      <c r="F4" s="10" t="s">
        <v>120</v>
      </c>
      <c r="G4" s="10" t="s">
        <v>123</v>
      </c>
      <c r="H4" s="10" t="s">
        <v>238</v>
      </c>
      <c r="I4" s="10"/>
      <c r="J4" s="10" t="s">
        <v>389</v>
      </c>
      <c r="K4" s="10" t="s">
        <v>140</v>
      </c>
      <c r="L4" s="10" t="s">
        <v>140</v>
      </c>
      <c r="M4" s="10" t="s">
        <v>141</v>
      </c>
      <c r="N4" s="10"/>
      <c r="O4" s="10" t="s">
        <v>236</v>
      </c>
      <c r="P4" s="10" t="s">
        <v>236</v>
      </c>
      <c r="Q4" s="10" t="s">
        <v>142</v>
      </c>
      <c r="R4" s="10" t="s">
        <v>142</v>
      </c>
      <c r="AB4" s="10" t="s">
        <v>13</v>
      </c>
      <c r="AI4" s="13" t="s">
        <v>13</v>
      </c>
      <c r="AJ4" s="10" t="s">
        <v>13</v>
      </c>
      <c r="AT4" s="10" t="s">
        <v>207</v>
      </c>
      <c r="AU4" s="21">
        <f>'Ark4'!$G$5</f>
        <v>6</v>
      </c>
      <c r="AV4" s="10" t="s">
        <v>370</v>
      </c>
      <c r="AX4" s="3">
        <f>'Ark4'!$H$5</f>
        <v>6</v>
      </c>
      <c r="AY4" s="10" t="s">
        <v>292</v>
      </c>
      <c r="BB4" s="3">
        <v>300</v>
      </c>
      <c r="BC4" t="s">
        <v>20</v>
      </c>
      <c r="BD4" t="s">
        <v>293</v>
      </c>
      <c r="BE4" s="3" t="s">
        <v>291</v>
      </c>
      <c r="BG4" t="str">
        <f>IF($BE$4="Ja","Organisk stof %:"," ")</f>
        <v xml:space="preserve"> </v>
      </c>
      <c r="BI4" s="3">
        <v>3</v>
      </c>
      <c r="BJ4" t="str">
        <f>IF($BE$4="Ja","Organisk stof %:"," ")</f>
        <v xml:space="preserve"> </v>
      </c>
      <c r="BL4" s="3">
        <v>3</v>
      </c>
    </row>
    <row r="5" spans="2:64" x14ac:dyDescent="0.2">
      <c r="E5" t="s">
        <v>122</v>
      </c>
      <c r="G5" s="10" t="s">
        <v>142</v>
      </c>
      <c r="H5" s="10" t="s">
        <v>142</v>
      </c>
      <c r="I5" s="1" t="s">
        <v>390</v>
      </c>
      <c r="J5" s="10" t="s">
        <v>236</v>
      </c>
      <c r="K5" s="10"/>
      <c r="L5" s="10"/>
      <c r="AT5" s="10"/>
      <c r="BG5" t="str">
        <f>IF($BE$4="Ja","Lerindhold %:"," ")</f>
        <v xml:space="preserve"> </v>
      </c>
      <c r="BI5" s="3">
        <v>3</v>
      </c>
      <c r="BJ5" t="str">
        <f>IF($BE$4="Ja","Lerindhold %:"," ")</f>
        <v xml:space="preserve"> </v>
      </c>
      <c r="BL5" s="3">
        <v>3</v>
      </c>
    </row>
    <row r="6" spans="2:64" x14ac:dyDescent="0.2">
      <c r="E6" t="s">
        <v>173</v>
      </c>
      <c r="BG6" t="str">
        <f>IF($BE$4="Ja","Siltindhold %:"," ")</f>
        <v xml:space="preserve"> </v>
      </c>
      <c r="BI6" s="3">
        <v>19</v>
      </c>
      <c r="BJ6" t="str">
        <f>IF($BE$4="Ja","Siltindhold %:"," ")</f>
        <v xml:space="preserve"> </v>
      </c>
      <c r="BL6" s="3">
        <v>19</v>
      </c>
    </row>
    <row r="7" spans="2:64" x14ac:dyDescent="0.2">
      <c r="B7" t="s">
        <v>8</v>
      </c>
      <c r="D7" t="s">
        <v>115</v>
      </c>
      <c r="F7" t="s">
        <v>118</v>
      </c>
      <c r="G7" t="s">
        <v>121</v>
      </c>
      <c r="M7" t="s">
        <v>10</v>
      </c>
      <c r="R7" t="s">
        <v>9</v>
      </c>
      <c r="S7" t="s">
        <v>154</v>
      </c>
      <c r="T7" t="s">
        <v>155</v>
      </c>
      <c r="U7" t="s">
        <v>156</v>
      </c>
      <c r="V7" t="s">
        <v>157</v>
      </c>
      <c r="W7" t="s">
        <v>158</v>
      </c>
      <c r="X7" t="s">
        <v>159</v>
      </c>
      <c r="Y7" t="s">
        <v>160</v>
      </c>
      <c r="Z7" t="s">
        <v>161</v>
      </c>
      <c r="AB7" s="10" t="s">
        <v>5</v>
      </c>
      <c r="AC7" t="s">
        <v>167</v>
      </c>
      <c r="AD7" t="s">
        <v>168</v>
      </c>
      <c r="AE7" t="s">
        <v>169</v>
      </c>
      <c r="AF7" t="s">
        <v>170</v>
      </c>
      <c r="AG7" t="s">
        <v>171</v>
      </c>
      <c r="AI7" s="13" t="s">
        <v>0</v>
      </c>
      <c r="AJ7" s="10" t="s">
        <v>6</v>
      </c>
      <c r="AK7" s="1" t="s">
        <v>174</v>
      </c>
      <c r="AL7" s="1" t="s">
        <v>175</v>
      </c>
      <c r="AM7" s="1" t="s">
        <v>175</v>
      </c>
      <c r="AN7" s="1" t="s">
        <v>176</v>
      </c>
      <c r="AO7" s="1" t="s">
        <v>177</v>
      </c>
      <c r="AP7" s="1" t="s">
        <v>178</v>
      </c>
      <c r="AR7" s="10" t="s">
        <v>186</v>
      </c>
      <c r="AS7" s="1" t="s">
        <v>186</v>
      </c>
      <c r="AV7" s="10" t="s">
        <v>132</v>
      </c>
      <c r="BG7" t="str">
        <f>IF($BE$4="Ja","Finsand %:"," ")</f>
        <v xml:space="preserve"> </v>
      </c>
      <c r="BI7" s="3">
        <v>76</v>
      </c>
      <c r="BJ7" t="str">
        <f>IF($BE$4="Ja","Finsand %:"," ")</f>
        <v xml:space="preserve"> </v>
      </c>
      <c r="BL7" s="3">
        <v>76</v>
      </c>
    </row>
    <row r="8" spans="2:64" x14ac:dyDescent="0.2">
      <c r="AR8" s="10" t="s">
        <v>20</v>
      </c>
      <c r="AS8" s="1" t="s">
        <v>299</v>
      </c>
      <c r="AV8" s="10"/>
    </row>
    <row r="9" spans="2:64" x14ac:dyDescent="0.2">
      <c r="AX9" t="s">
        <v>144</v>
      </c>
      <c r="AZ9" t="s">
        <v>145</v>
      </c>
      <c r="BA9" t="s">
        <v>91</v>
      </c>
    </row>
    <row r="10" spans="2:64" x14ac:dyDescent="0.2">
      <c r="B10" s="18">
        <f>'Ark4'!D4</f>
        <v>43191</v>
      </c>
      <c r="C10" s="8">
        <f>B10</f>
        <v>43191</v>
      </c>
      <c r="D10" s="5">
        <f>INDEX(Klima!$B$1:$E$520,MATCH('Afgrødemodel 1'!$C10,Klima!$B$1:$B$520,0),MATCH('Afgrødemodel 1'!$D$7,Klima!$B$1:$E$1,0))</f>
        <v>1.3</v>
      </c>
      <c r="E10" s="8">
        <f>IF(D10&gt;0,D10,0)</f>
        <v>1.3</v>
      </c>
      <c r="F10">
        <v>0</v>
      </c>
      <c r="G10" s="8">
        <f>(E10-F10)+G9</f>
        <v>1.3</v>
      </c>
      <c r="H10" s="8">
        <f t="shared" ref="H10:H73" si="0">IF(C10&gt;=$AY$21,E10+H9,0)</f>
        <v>0</v>
      </c>
      <c r="I10" s="8">
        <f t="shared" ref="I10:I73" si="1">IF(C10&lt;$AY$27,0,E10)</f>
        <v>1.3</v>
      </c>
      <c r="J10" s="8">
        <f t="shared" ref="J10:J73" si="2">IF(C10&lt;$AY$27,0,I10+J9)</f>
        <v>1.3</v>
      </c>
      <c r="K10" s="8" t="str">
        <f t="shared" ref="K10:K41" si="3">IF(AND(H10&gt;=$AX$12,H9&lt;$AX$12),"tSF1",IF(AND(H10&gt;=$AZ$13,H9&lt;$AZ$13),"tSF2",IF(AND(H10&gt;=$AZ$14,H9&lt;$AZ$14),"tSF3",IF(AND(H10&gt;=$AZ$15,H9&lt;$AZ$15),"tSF4",IF(AND(H10&gt;=$AZ$16,H9&lt;$AZ$16),"tSF5"," ")))))</f>
        <v xml:space="preserve"> </v>
      </c>
      <c r="L10" s="8" t="str">
        <f t="shared" ref="L10:L73" si="4">IF(OR(K10="tSF1",K10="tSF2",K10="tSF3",K10="tSF4",K10="tSF5"),C10," ")</f>
        <v xml:space="preserve"> </v>
      </c>
      <c r="M10" t="str">
        <f t="shared" ref="M10:M73" si="5">IF(AND($BA$12&gt;C10,C10&gt;=$AY$21),"F1",IF(AND(C10&gt;=$BA$12,C10&lt;$BA$13),"F2",IF(AND(C10&gt;=$BA$13,C10&lt;$BA$14),"F3",IF(AND(C10&gt;=$BA$14,C10&lt;$BA$15),"F4",IF(AND(C10&gt;=$BA$15,C10&lt;$BA$16),"F5"," ")))))</f>
        <v xml:space="preserve"> </v>
      </c>
      <c r="N10">
        <v>8</v>
      </c>
      <c r="O10" t="str">
        <f>IF($AV$2=1,(IF(AND(J10&gt;=$AW$21,J9&lt;$AW$21),"tSL0"," ")),(IF(AND(G10&gt;=$AW$21,G9&lt;$AW$21),"tSL0"," ")))</f>
        <v xml:space="preserve"> </v>
      </c>
      <c r="P10" t="str">
        <f t="shared" ref="P10:P73" si="6">IF($AV$2=1,(IF(AND(J10&gt;=$AW$21,J9&lt;$AW$21),C10," ")),(IF(AND(G10&gt;=$AW$21,G9&lt;$AW$21),C10," ")))</f>
        <v xml:space="preserve"> </v>
      </c>
      <c r="Q10" t="str">
        <f t="shared" ref="Q10:Q73" si="7">IF(AND($AW$22=0,O10="tSL0"),"tSLe",IF(AND(H10&gt;=($AW$22),H9&lt;($AW$22)),"tSLe",IF(AND(H10&gt;=($AW$23),H9&lt;($AW$23)),"tSLx",IF(AND(H10&gt;=($AW$24),H9&lt;($AW$24)),"tSLr",IF(AND(H10&gt;=($AW$25),H9&lt;($AW$25)),"tSLm",IF(AND($AW$27=B10),"Sådato",IF(AND($AW$29=B10),"tv",IF(AND($AW$28=B10),"th"," "))))))))</f>
        <v>Sådato</v>
      </c>
      <c r="R10">
        <f t="shared" ref="R10:R73" si="8">IF(AND(Q10="Sådato"),C10,IF(AND(Q10="tSLe"),C10,IF(AND(Q10="tSLx"),C10,IF(AND(Q10="tSLr"),C10,IF(AND(Q10="tSLm"),C10,IF(AND(Q10="tv"),C10,IF(AND(Q10="th"),C10," ")))))))</f>
        <v>43191</v>
      </c>
      <c r="S10">
        <f t="shared" ref="S10:S73" si="9">$AW$33</f>
        <v>0</v>
      </c>
      <c r="T10" s="8">
        <f>IFERROR($AW$33+($AW$34-$AW$33)*((H10)/$AW$22),0)</f>
        <v>0</v>
      </c>
      <c r="U10" s="2">
        <f>$AW$34+($AW$35-$AW$34)*((((2.7182^(2.4*((((H10)-$AW$22)/($AW$23-$AW$22))))-1)))/10)</f>
        <v>0</v>
      </c>
      <c r="V10">
        <f t="shared" ref="V10:V73" si="10">$AW$35</f>
        <v>5</v>
      </c>
      <c r="W10" s="2">
        <f>$AW$35-($AW$35-$AW$36)*((((H10)-$AW$24)/($AW$25-$AW$24)))</f>
        <v>18.080684596577015</v>
      </c>
      <c r="X10">
        <f t="shared" ref="X10:X25" si="11">$AW$36</f>
        <v>0</v>
      </c>
      <c r="Y10">
        <f>$AW$38</f>
        <v>0</v>
      </c>
      <c r="Z10">
        <v>0</v>
      </c>
      <c r="AA10" s="18">
        <f t="shared" ref="AA10:AA73" si="12">B10</f>
        <v>43191</v>
      </c>
      <c r="AB10" s="13">
        <f t="shared" ref="AB10:AB73" si="13">IF((C10&lt;$AY$21),S10,IF(AND($AY$21&lt;=C10,C10&lt;MIN($AY$22,$AY$28,$AY$29)),T10,IF(AND($AY$22&lt;=C10,C10&lt;MIN($AY$23,$AY$28,$AY$29)),U10,IF(AND($AY$23&lt;=C10,C10&lt;(MIN($AY$24,$AY$29,$AY$28))),V10,IF(AND($AY$24&lt;=C10,C10&lt;(MIN($AY$25,$AY$28,$AY$29))),W10,IF(AND($AY$25&lt;=C10,C10&lt;(MIN($AY$28,$AY$29))),X10,IF(AND($AY$29&lt;=C10,C10&lt;$AY$28),Y10,IF(AND(C10&gt;$AY$28),Z10,0))))))))</f>
        <v>0</v>
      </c>
      <c r="AC10">
        <v>0</v>
      </c>
      <c r="AD10" s="5">
        <f>$AW$37*(((H10)-$AW$24)/($AW$25-$AW$24))</f>
        <v>-5.2322738386308068</v>
      </c>
      <c r="AE10">
        <f t="shared" ref="AE10:AF25" si="14">$AW$37</f>
        <v>2</v>
      </c>
      <c r="AF10">
        <f t="shared" si="14"/>
        <v>2</v>
      </c>
      <c r="AG10">
        <v>0</v>
      </c>
      <c r="AH10" s="18">
        <f>AA10</f>
        <v>43191</v>
      </c>
      <c r="AI10" s="5">
        <f>AB10+AJ10</f>
        <v>0</v>
      </c>
      <c r="AJ10" s="13">
        <f t="shared" ref="AJ10:AJ73" si="15">IF(C10&lt;(MIN($AY$24,$AY$28,$AY$29)),AC10,IF(AND($AY$24&lt;=C10,C10&lt;(MIN($AY$25,$AY$28,$AY$29))),AD10,IF(AND($AY$25&lt;=C10,C10&lt;(MIN($AY$28,$AY$29))),AE10,IF(AND($AY$29&lt;=C10,C10&lt;$AY$28),AF10,IF(AND(C10&gt;=$AY$28),AG10," ")))))</f>
        <v>0</v>
      </c>
      <c r="AK10" s="20">
        <f t="shared" ref="AK10:AK73" si="16">$AW$42</f>
        <v>0</v>
      </c>
      <c r="AL10" s="20">
        <f>MAX($AW$43,($AW$46*(C10-$AY$21)))</f>
        <v>55</v>
      </c>
      <c r="AM10" s="20">
        <f>MIN(MIN($AW$48,$AW$44),AL10)</f>
        <v>55</v>
      </c>
      <c r="AN10" s="20">
        <f t="shared" ref="AN10:AN25" si="17">$AW$45</f>
        <v>0</v>
      </c>
      <c r="AO10" s="20">
        <f>$AW$49</f>
        <v>0</v>
      </c>
      <c r="AP10" s="1">
        <v>0</v>
      </c>
      <c r="AQ10" s="24">
        <f>AH10</f>
        <v>43191</v>
      </c>
      <c r="AR10" s="10">
        <f t="shared" ref="AR10:AR73" si="18">IF(C10&lt;$AY$21,AK10,IF(AND($AY$21&lt;=C10,C10&lt;(MIN($AY$25,$AY$29,$AY$28))),AM10,IF(AND($AY$25&lt;=C10,C10&lt;MIN($AY$29,$AY$28)),AN10,IF(AND($AY$29&lt;=C10,C10&lt;$AY$28),AO10,IF(AND(C10&gt;=$AY$28),AP10,"0")))))</f>
        <v>0</v>
      </c>
      <c r="AS10" s="1">
        <f>(0-AR10)/10</f>
        <v>0</v>
      </c>
    </row>
    <row r="11" spans="2:64" x14ac:dyDescent="0.2">
      <c r="B11" s="18">
        <f t="shared" ref="B11:B75" si="19">B10+1</f>
        <v>43192</v>
      </c>
      <c r="C11" s="8">
        <f t="shared" ref="C11:C74" si="20">B11</f>
        <v>43192</v>
      </c>
      <c r="D11" s="5">
        <f>INDEX(Klima!$B$1:$E$520,MATCH('Afgrødemodel 1'!$C11,Klima!$B$1:$B$520,0),MATCH('Afgrødemodel 1'!$D$7,Klima!$B$1:$E$1,0))</f>
        <v>1.9</v>
      </c>
      <c r="E11" s="8">
        <f>IF(D11&gt;0,D11,0)</f>
        <v>1.9</v>
      </c>
      <c r="F11">
        <v>0</v>
      </c>
      <c r="G11" s="8">
        <f t="shared" ref="G11:G74" si="21">(E11-F11)+G10</f>
        <v>3.2</v>
      </c>
      <c r="H11" s="8">
        <f t="shared" si="0"/>
        <v>0</v>
      </c>
      <c r="I11" s="8">
        <f t="shared" si="1"/>
        <v>1.9</v>
      </c>
      <c r="J11" s="8">
        <f t="shared" si="2"/>
        <v>3.2</v>
      </c>
      <c r="K11" s="8" t="str">
        <f t="shared" si="3"/>
        <v xml:space="preserve"> </v>
      </c>
      <c r="L11" s="8" t="str">
        <f t="shared" si="4"/>
        <v xml:space="preserve"> </v>
      </c>
      <c r="M11" t="str">
        <f t="shared" si="5"/>
        <v xml:space="preserve"> </v>
      </c>
      <c r="N11">
        <v>8</v>
      </c>
      <c r="O11" t="str">
        <f t="shared" ref="O11:O74" si="22">IF($AV$2=1,(IF(AND(J11&gt;=$AW$21,J10&lt;$AW$21),"tSL0"," ")),(IF(AND(G11&gt;=$AW$21,G10&lt;$AW$21),"tSL0"," ")))</f>
        <v xml:space="preserve"> </v>
      </c>
      <c r="P11" t="str">
        <f t="shared" si="6"/>
        <v xml:space="preserve"> </v>
      </c>
      <c r="Q11" t="str">
        <f t="shared" si="7"/>
        <v xml:space="preserve"> </v>
      </c>
      <c r="R11" t="str">
        <f t="shared" si="8"/>
        <v xml:space="preserve"> </v>
      </c>
      <c r="S11">
        <f t="shared" si="9"/>
        <v>0</v>
      </c>
      <c r="T11" s="8">
        <f t="shared" ref="T11:T74" si="23">IFERROR($AW$33+($AW$34-$AW$33)*((H11)/$AW$22),0)</f>
        <v>0</v>
      </c>
      <c r="U11" s="2">
        <f t="shared" ref="U11:U74" si="24">$AW$34+($AW$35-$AW$34)*((((2.7182^(2.4*((((H11)-$AW$22)/($AW$23-$AW$22))))-1)))/10)</f>
        <v>0</v>
      </c>
      <c r="V11">
        <f t="shared" si="10"/>
        <v>5</v>
      </c>
      <c r="W11" s="2">
        <f t="shared" ref="W11:W74" si="25">$AW$35-($AW$35-$AW$36)*((((H11)-$AW$24)/($AW$25-$AW$24)))</f>
        <v>18.080684596577015</v>
      </c>
      <c r="X11">
        <f t="shared" si="11"/>
        <v>0</v>
      </c>
      <c r="Y11">
        <f t="shared" ref="Y11:Y74" si="26">$AW$38</f>
        <v>0</v>
      </c>
      <c r="Z11">
        <v>0</v>
      </c>
      <c r="AA11" s="18">
        <f t="shared" si="12"/>
        <v>43192</v>
      </c>
      <c r="AB11" s="13">
        <f t="shared" si="13"/>
        <v>0</v>
      </c>
      <c r="AC11">
        <v>0</v>
      </c>
      <c r="AD11" s="5">
        <f t="shared" ref="AD11:AD74" si="27">$AW$37*(((H11)-$AW$24)/($AW$25-$AW$24))</f>
        <v>-5.2322738386308068</v>
      </c>
      <c r="AE11">
        <f t="shared" si="14"/>
        <v>2</v>
      </c>
      <c r="AF11">
        <f t="shared" si="14"/>
        <v>2</v>
      </c>
      <c r="AG11">
        <v>0</v>
      </c>
      <c r="AH11" s="18">
        <f t="shared" ref="AH11:AH74" si="28">AA11</f>
        <v>43192</v>
      </c>
      <c r="AI11" s="5">
        <f t="shared" ref="AI11:AI74" si="29">AB11+AJ11</f>
        <v>0</v>
      </c>
      <c r="AJ11" s="13">
        <f t="shared" si="15"/>
        <v>0</v>
      </c>
      <c r="AK11" s="20">
        <f t="shared" si="16"/>
        <v>0</v>
      </c>
      <c r="AL11" s="20">
        <f t="shared" ref="AL11:AL74" si="30">MAX($AW$43,($AW$46*(C11-$AY$21)))</f>
        <v>55</v>
      </c>
      <c r="AM11" s="20">
        <f t="shared" ref="AM11:AM74" si="31">MIN(MIN($AW$48,$AW$44),AL11)</f>
        <v>55</v>
      </c>
      <c r="AN11" s="20">
        <f t="shared" si="17"/>
        <v>0</v>
      </c>
      <c r="AO11" s="20">
        <f t="shared" ref="AO11:AO74" si="32">$AW$49</f>
        <v>0</v>
      </c>
      <c r="AP11" s="1">
        <v>0</v>
      </c>
      <c r="AQ11" s="24">
        <f t="shared" ref="AQ11:AQ74" si="33">AH11</f>
        <v>43192</v>
      </c>
      <c r="AR11" s="10">
        <f t="shared" si="18"/>
        <v>0</v>
      </c>
      <c r="AS11" s="1">
        <f t="shared" ref="AS11:AS74" si="34">(0-AR11)/10</f>
        <v>0</v>
      </c>
      <c r="AV11">
        <v>0</v>
      </c>
      <c r="AW11" t="s">
        <v>138</v>
      </c>
      <c r="AX11">
        <f>IF($AU$2="Bederoer",Konstanter!S7,IF($AU$2="Ærter",Konstanter!S10,IF($AU$2="Kartofler, tidlige",Konstanter!S11,IF($AU$2="Kartofler, middeltidlige",Konstanter!S12,IF($AU$2="Kartofler, sildige",Konstanter!S13,IF($AU$2="Vårbyg",Konstanter!S14,IF($AU$2="Vårraps",Konstanter!S15,IF($AU$2="Majs",Konstanter!S16,IF($AU$2="Test",Konstanter!S26,IF($AU$2="Vinterbyg",Konstanter!S18,IF(AU2="Vinterhvede",Konstanter!S19,IF($AU$2="Vinterrug",Konstanter!S21,IF($AU$2="Vinterraps",Konstanter!S20,IF($AU$2="Vinterbyg, efterår",Konstanter!S22,IF($AU$2="Vinterhvede, efterår",Konstanter!S23,IF($AU$2="Vinterrug, efterår",Konstanter!S25,IF($AU$2="Vinterraps, efterår",Konstanter!S24," ")))))))))))))))))</f>
        <v>110</v>
      </c>
      <c r="AY11" t="s">
        <v>244</v>
      </c>
    </row>
    <row r="12" spans="2:64" x14ac:dyDescent="0.2">
      <c r="B12" s="18">
        <f t="shared" si="19"/>
        <v>43193</v>
      </c>
      <c r="C12" s="8">
        <f t="shared" si="20"/>
        <v>43193</v>
      </c>
      <c r="D12" s="5">
        <f>INDEX(Klima!$B$1:$E$520,MATCH('Afgrødemodel 1'!$C12,Klima!$B$1:$B$520,0),MATCH('Afgrødemodel 1'!$D$7,Klima!$B$1:$E$1,0))</f>
        <v>2.5</v>
      </c>
      <c r="E12" s="8">
        <f>IF(D12&gt;0,D12,0)</f>
        <v>2.5</v>
      </c>
      <c r="F12">
        <v>0</v>
      </c>
      <c r="G12" s="8">
        <f t="shared" si="21"/>
        <v>5.7</v>
      </c>
      <c r="H12" s="8">
        <f t="shared" si="0"/>
        <v>0</v>
      </c>
      <c r="I12" s="8">
        <f t="shared" si="1"/>
        <v>2.5</v>
      </c>
      <c r="J12" s="8">
        <f t="shared" si="2"/>
        <v>5.7</v>
      </c>
      <c r="K12" s="8" t="str">
        <f t="shared" si="3"/>
        <v xml:space="preserve"> </v>
      </c>
      <c r="L12" s="8" t="str">
        <f t="shared" si="4"/>
        <v xml:space="preserve"> </v>
      </c>
      <c r="M12" t="str">
        <f t="shared" si="5"/>
        <v xml:space="preserve"> </v>
      </c>
      <c r="N12">
        <v>8</v>
      </c>
      <c r="O12" t="str">
        <f t="shared" si="22"/>
        <v xml:space="preserve"> </v>
      </c>
      <c r="P12" t="str">
        <f t="shared" si="6"/>
        <v xml:space="preserve"> </v>
      </c>
      <c r="Q12" t="str">
        <f t="shared" si="7"/>
        <v xml:space="preserve"> </v>
      </c>
      <c r="R12" t="str">
        <f t="shared" si="8"/>
        <v xml:space="preserve"> </v>
      </c>
      <c r="S12">
        <f t="shared" si="9"/>
        <v>0</v>
      </c>
      <c r="T12" s="8">
        <f t="shared" si="23"/>
        <v>0</v>
      </c>
      <c r="U12" s="2">
        <f t="shared" si="24"/>
        <v>0</v>
      </c>
      <c r="V12">
        <f t="shared" si="10"/>
        <v>5</v>
      </c>
      <c r="W12" s="2">
        <f t="shared" si="25"/>
        <v>18.080684596577015</v>
      </c>
      <c r="X12">
        <f t="shared" si="11"/>
        <v>0</v>
      </c>
      <c r="Y12">
        <f t="shared" si="26"/>
        <v>0</v>
      </c>
      <c r="Z12">
        <v>0</v>
      </c>
      <c r="AA12" s="18">
        <f t="shared" si="12"/>
        <v>43193</v>
      </c>
      <c r="AB12" s="13">
        <f t="shared" si="13"/>
        <v>0</v>
      </c>
      <c r="AC12">
        <v>0</v>
      </c>
      <c r="AD12" s="5">
        <f t="shared" si="27"/>
        <v>-5.2322738386308068</v>
      </c>
      <c r="AE12">
        <f t="shared" si="14"/>
        <v>2</v>
      </c>
      <c r="AF12">
        <f t="shared" si="14"/>
        <v>2</v>
      </c>
      <c r="AG12">
        <v>0</v>
      </c>
      <c r="AH12" s="18">
        <f t="shared" si="28"/>
        <v>43193</v>
      </c>
      <c r="AI12" s="5">
        <f t="shared" si="29"/>
        <v>0</v>
      </c>
      <c r="AJ12" s="13">
        <f t="shared" si="15"/>
        <v>0</v>
      </c>
      <c r="AK12" s="20">
        <f t="shared" si="16"/>
        <v>0</v>
      </c>
      <c r="AL12" s="20">
        <f t="shared" si="30"/>
        <v>55</v>
      </c>
      <c r="AM12" s="20">
        <f t="shared" si="31"/>
        <v>55</v>
      </c>
      <c r="AN12" s="20">
        <f t="shared" si="17"/>
        <v>0</v>
      </c>
      <c r="AO12" s="20">
        <f t="shared" si="32"/>
        <v>0</v>
      </c>
      <c r="AP12" s="1">
        <v>0</v>
      </c>
      <c r="AQ12" s="24">
        <f t="shared" si="33"/>
        <v>43193</v>
      </c>
      <c r="AR12" s="10">
        <f t="shared" si="18"/>
        <v>0</v>
      </c>
      <c r="AS12" s="1">
        <f t="shared" si="34"/>
        <v>0</v>
      </c>
      <c r="AV12">
        <v>1</v>
      </c>
      <c r="AW12" t="s">
        <v>133</v>
      </c>
      <c r="AX12">
        <f>IF($AU$2="Bederoer",Konstanter!B7,IF($AU$2="Ærter",Konstanter!B10,IF($AU$2="Kartofler, tidlige",Konstanter!B11,IF($AU$2="Kartofler, middeltidlige",Konstanter!B12,IF($AU$2="Kartofler, sildige",Konstanter!B13,IF($AU$2="Vårbyg",Konstanter!B14,IF($AU$2="Vårraps",Konstanter!B15,IF($AU$2="Majs",Konstanter!B16,IF($AU$2="Test",Konstanter!B26,IF($AU$2="Vinterhvede",Konstanter!B19,IF($AU$2="Vinterbyg",Konstanter!B18,IF($AU$2="Vinterrug",Konstanter!B21,IF($AU$2="Vinterraps",Konstanter!B20,IF($AU$2="Vinterbyg, efterår",Konstanter!B22,IF($AU$2="Vinterhvede, efterår",Konstanter!B23,IF($AU$2="Vinterrug, efterår",Konstanter!B25,IF($AU$2="Vinterraps, efterår",Konstanter!B24," ")))))))))))))))))</f>
        <v>294</v>
      </c>
      <c r="AY12" t="s">
        <v>239</v>
      </c>
      <c r="BA12">
        <f>VLOOKUP(AY12,$K$10:$L$1048576,2,FALSE)</f>
        <v>43233</v>
      </c>
    </row>
    <row r="13" spans="2:64" x14ac:dyDescent="0.2">
      <c r="B13" s="18">
        <f t="shared" si="19"/>
        <v>43194</v>
      </c>
      <c r="C13" s="8">
        <f t="shared" si="20"/>
        <v>43194</v>
      </c>
      <c r="D13" s="5">
        <f>INDEX(Klima!$B$1:$E$520,MATCH('Afgrødemodel 1'!$C13,Klima!$B$1:$B$520,0),MATCH('Afgrødemodel 1'!$D$7,Klima!$B$1:$E$1,0))</f>
        <v>8.4</v>
      </c>
      <c r="E13" s="8">
        <f>IF(D13&gt;0,D13,0)</f>
        <v>8.4</v>
      </c>
      <c r="F13">
        <v>0</v>
      </c>
      <c r="G13" s="8">
        <f t="shared" si="21"/>
        <v>14.100000000000001</v>
      </c>
      <c r="H13" s="8">
        <f t="shared" si="0"/>
        <v>0</v>
      </c>
      <c r="I13" s="8">
        <f t="shared" si="1"/>
        <v>8.4</v>
      </c>
      <c r="J13" s="8">
        <f t="shared" si="2"/>
        <v>14.100000000000001</v>
      </c>
      <c r="K13" s="8" t="str">
        <f t="shared" si="3"/>
        <v xml:space="preserve"> </v>
      </c>
      <c r="L13" s="8" t="str">
        <f t="shared" si="4"/>
        <v xml:space="preserve"> </v>
      </c>
      <c r="M13" t="str">
        <f t="shared" si="5"/>
        <v xml:space="preserve"> </v>
      </c>
      <c r="N13">
        <v>8</v>
      </c>
      <c r="O13" t="str">
        <f t="shared" si="22"/>
        <v xml:space="preserve"> </v>
      </c>
      <c r="P13" t="str">
        <f t="shared" si="6"/>
        <v xml:space="preserve"> </v>
      </c>
      <c r="Q13" t="str">
        <f t="shared" si="7"/>
        <v xml:space="preserve"> </v>
      </c>
      <c r="R13" t="str">
        <f t="shared" si="8"/>
        <v xml:space="preserve"> </v>
      </c>
      <c r="S13">
        <f t="shared" si="9"/>
        <v>0</v>
      </c>
      <c r="T13" s="8">
        <f t="shared" si="23"/>
        <v>0</v>
      </c>
      <c r="U13" s="2">
        <f t="shared" si="24"/>
        <v>0</v>
      </c>
      <c r="V13">
        <f t="shared" si="10"/>
        <v>5</v>
      </c>
      <c r="W13" s="2">
        <f t="shared" si="25"/>
        <v>18.080684596577015</v>
      </c>
      <c r="X13">
        <f t="shared" si="11"/>
        <v>0</v>
      </c>
      <c r="Y13">
        <f t="shared" si="26"/>
        <v>0</v>
      </c>
      <c r="Z13">
        <v>0</v>
      </c>
      <c r="AA13" s="18">
        <f t="shared" si="12"/>
        <v>43194</v>
      </c>
      <c r="AB13" s="13">
        <f t="shared" si="13"/>
        <v>0</v>
      </c>
      <c r="AC13">
        <v>0</v>
      </c>
      <c r="AD13" s="5">
        <f t="shared" si="27"/>
        <v>-5.2322738386308068</v>
      </c>
      <c r="AE13">
        <f t="shared" si="14"/>
        <v>2</v>
      </c>
      <c r="AF13">
        <f t="shared" si="14"/>
        <v>2</v>
      </c>
      <c r="AG13">
        <v>0</v>
      </c>
      <c r="AH13" s="18">
        <f t="shared" si="28"/>
        <v>43194</v>
      </c>
      <c r="AI13" s="5">
        <f t="shared" si="29"/>
        <v>0</v>
      </c>
      <c r="AJ13" s="13">
        <f t="shared" si="15"/>
        <v>0</v>
      </c>
      <c r="AK13" s="20">
        <f t="shared" si="16"/>
        <v>0</v>
      </c>
      <c r="AL13" s="20">
        <f t="shared" si="30"/>
        <v>55</v>
      </c>
      <c r="AM13" s="20">
        <f t="shared" si="31"/>
        <v>55</v>
      </c>
      <c r="AN13" s="20">
        <f t="shared" si="17"/>
        <v>0</v>
      </c>
      <c r="AO13" s="20">
        <f t="shared" si="32"/>
        <v>0</v>
      </c>
      <c r="AP13" s="1">
        <v>0</v>
      </c>
      <c r="AQ13" s="24">
        <f t="shared" si="33"/>
        <v>43194</v>
      </c>
      <c r="AR13" s="10">
        <f t="shared" si="18"/>
        <v>0</v>
      </c>
      <c r="AS13" s="1">
        <f t="shared" si="34"/>
        <v>0</v>
      </c>
      <c r="AV13">
        <v>2</v>
      </c>
      <c r="AW13" t="s">
        <v>134</v>
      </c>
      <c r="AX13">
        <f>IF($AU$2="Bederoer",Konstanter!C7,IF($AU$2="Ærter",Konstanter!C10,IF($AU$2="Kartofler, tidlige",Konstanter!C11,IF($AU$2="Kartofler, middeltidlige",Konstanter!C12,IF($AU$2="Kartofler, sildige",Konstanter!C13,IF($AU$2="Vårbyg",Konstanter!C14,IF($AU$2="Vårraps",Konstanter!C15,IF($AU$2="Majs",Konstanter!C16,IF($AU$2="Test",Konstanter!C26,IF($AU$2="Vinterhvede",Konstanter!C19,IF($AU$2="Vinterbyg",Konstanter!C18,IF($AU$2="Vinterrug",Konstanter!C21,IF($AU$2="Vinterraps",Konstanter!C20,IF($AU$2="Vinterbyg, efterår",Konstanter!C22,IF($AU$2="Vinterhvede, efterår",Konstanter!C23,IF($AU$2="Vinterrug, efterår",Konstanter!C25,IF($AU$2="Vinterraps, efterår",Konstanter!C24," ")))))))))))))))))</f>
        <v>449</v>
      </c>
      <c r="AY13" t="s">
        <v>240</v>
      </c>
      <c r="AZ13">
        <f>AX13+AX12</f>
        <v>743</v>
      </c>
      <c r="BA13">
        <f>VLOOKUP(AY13,$K$10:$L$1048576,2,FALSE)</f>
        <v>43259</v>
      </c>
    </row>
    <row r="14" spans="2:64" x14ac:dyDescent="0.2">
      <c r="B14" s="18">
        <f t="shared" si="19"/>
        <v>43195</v>
      </c>
      <c r="C14" s="8">
        <f t="shared" si="20"/>
        <v>43195</v>
      </c>
      <c r="D14" s="5">
        <f>INDEX(Klima!$B$1:$E$520,MATCH('Afgrødemodel 1'!$C14,Klima!$B$1:$B$520,0),MATCH('Afgrødemodel 1'!$D$7,Klima!$B$1:$E$1,0))</f>
        <v>6.1</v>
      </c>
      <c r="E14" s="8">
        <f t="shared" ref="E14:E48" si="35">IF(D14&gt;0,D14,0)</f>
        <v>6.1</v>
      </c>
      <c r="F14">
        <v>0</v>
      </c>
      <c r="G14" s="8">
        <f t="shared" si="21"/>
        <v>20.200000000000003</v>
      </c>
      <c r="H14" s="8">
        <f t="shared" si="0"/>
        <v>0</v>
      </c>
      <c r="I14" s="8">
        <f t="shared" si="1"/>
        <v>6.1</v>
      </c>
      <c r="J14" s="8">
        <f t="shared" si="2"/>
        <v>20.200000000000003</v>
      </c>
      <c r="K14" s="8" t="str">
        <f t="shared" si="3"/>
        <v xml:space="preserve"> </v>
      </c>
      <c r="L14" s="8" t="str">
        <f t="shared" si="4"/>
        <v xml:space="preserve"> </v>
      </c>
      <c r="M14" t="str">
        <f t="shared" si="5"/>
        <v xml:space="preserve"> </v>
      </c>
      <c r="N14">
        <v>8</v>
      </c>
      <c r="O14" t="str">
        <f t="shared" si="22"/>
        <v xml:space="preserve"> </v>
      </c>
      <c r="P14" t="str">
        <f t="shared" si="6"/>
        <v xml:space="preserve"> </v>
      </c>
      <c r="Q14" t="str">
        <f t="shared" si="7"/>
        <v xml:space="preserve"> </v>
      </c>
      <c r="R14" t="str">
        <f t="shared" si="8"/>
        <v xml:space="preserve"> </v>
      </c>
      <c r="S14">
        <f t="shared" si="9"/>
        <v>0</v>
      </c>
      <c r="T14" s="8">
        <f t="shared" si="23"/>
        <v>0</v>
      </c>
      <c r="U14" s="2">
        <f t="shared" si="24"/>
        <v>0</v>
      </c>
      <c r="V14">
        <f t="shared" si="10"/>
        <v>5</v>
      </c>
      <c r="W14" s="2">
        <f t="shared" si="25"/>
        <v>18.080684596577015</v>
      </c>
      <c r="X14">
        <f t="shared" si="11"/>
        <v>0</v>
      </c>
      <c r="Y14">
        <f t="shared" si="26"/>
        <v>0</v>
      </c>
      <c r="Z14">
        <v>0</v>
      </c>
      <c r="AA14" s="18">
        <f t="shared" si="12"/>
        <v>43195</v>
      </c>
      <c r="AB14" s="13">
        <f t="shared" si="13"/>
        <v>0</v>
      </c>
      <c r="AC14">
        <v>0</v>
      </c>
      <c r="AD14" s="5">
        <f t="shared" si="27"/>
        <v>-5.2322738386308068</v>
      </c>
      <c r="AE14">
        <f t="shared" si="14"/>
        <v>2</v>
      </c>
      <c r="AF14">
        <f t="shared" si="14"/>
        <v>2</v>
      </c>
      <c r="AG14">
        <v>0</v>
      </c>
      <c r="AH14" s="18">
        <f t="shared" si="28"/>
        <v>43195</v>
      </c>
      <c r="AI14" s="5">
        <f t="shared" si="29"/>
        <v>0</v>
      </c>
      <c r="AJ14" s="13">
        <f t="shared" si="15"/>
        <v>0</v>
      </c>
      <c r="AK14" s="20">
        <f t="shared" si="16"/>
        <v>0</v>
      </c>
      <c r="AL14" s="20">
        <f t="shared" si="30"/>
        <v>55</v>
      </c>
      <c r="AM14" s="20">
        <f t="shared" si="31"/>
        <v>55</v>
      </c>
      <c r="AN14" s="20">
        <f t="shared" si="17"/>
        <v>0</v>
      </c>
      <c r="AO14" s="20">
        <f t="shared" si="32"/>
        <v>0</v>
      </c>
      <c r="AP14" s="1">
        <v>0</v>
      </c>
      <c r="AQ14" s="24">
        <f t="shared" si="33"/>
        <v>43195</v>
      </c>
      <c r="AR14" s="10">
        <f t="shared" si="18"/>
        <v>0</v>
      </c>
      <c r="AS14" s="1">
        <f t="shared" si="34"/>
        <v>0</v>
      </c>
      <c r="AV14">
        <v>3</v>
      </c>
      <c r="AW14" t="s">
        <v>135</v>
      </c>
      <c r="AX14">
        <f>IF($AU$2="Bederoer",Konstanter!D7,IF($AU$2="Ærter",Konstanter!D10,IF($AU$2="Kartofler, tidlige",Konstanter!D11,IF($AU$2="Kartofler, middeltidlige",Konstanter!D12,IF($AU$2="Kartofler, sildige",Konstanter!D13,IF($AU$2="Vårbyg",Konstanter!D14,IF($AU$2="Vårraps",Konstanter!D15,IF($AU$2="Majs",Konstanter!D16,IF($AU$2="Test",Konstanter!D26,IF($AU$2="Vinterhvede",Konstanter!D19,IF($AU$2="Vinterbyg",Konstanter!D18,IF($AU$2="Vinterrug",Konstanter!D21,IF($AU$2="Vinterraps",Konstanter!D20,IF($AU$2="Vinterbyg, efterår",Konstanter!D22,IF($AU$2="Vinterhvede, efterår",Konstanter!D23,IF($AU$2="Vinterrug, efterår",Konstanter!D25,IF($AU$2="Vinterraps, efterår",Konstanter!D24," ")))))))))))))))))</f>
        <v>113</v>
      </c>
      <c r="AY14" t="s">
        <v>241</v>
      </c>
      <c r="AZ14">
        <f>AX14+AZ13</f>
        <v>856</v>
      </c>
      <c r="BA14">
        <f>VLOOKUP(AY14,$K$10:$L$1048576,2,FALSE)</f>
        <v>43266</v>
      </c>
    </row>
    <row r="15" spans="2:64" x14ac:dyDescent="0.2">
      <c r="B15" s="18">
        <f t="shared" si="19"/>
        <v>43196</v>
      </c>
      <c r="C15" s="8">
        <f t="shared" si="20"/>
        <v>43196</v>
      </c>
      <c r="D15" s="5">
        <f>INDEX(Klima!$B$1:$E$520,MATCH('Afgrødemodel 1'!$C15,Klima!$B$1:$B$520,0),MATCH('Afgrødemodel 1'!$D$7,Klima!$B$1:$E$1,0))</f>
        <v>5.6</v>
      </c>
      <c r="E15" s="8">
        <f t="shared" si="35"/>
        <v>5.6</v>
      </c>
      <c r="F15">
        <v>0</v>
      </c>
      <c r="G15" s="8">
        <f t="shared" si="21"/>
        <v>25.800000000000004</v>
      </c>
      <c r="H15" s="8">
        <f t="shared" si="0"/>
        <v>0</v>
      </c>
      <c r="I15" s="8">
        <f t="shared" si="1"/>
        <v>5.6</v>
      </c>
      <c r="J15" s="8">
        <f t="shared" si="2"/>
        <v>25.800000000000004</v>
      </c>
      <c r="K15" s="8" t="str">
        <f t="shared" si="3"/>
        <v xml:space="preserve"> </v>
      </c>
      <c r="L15" s="8" t="str">
        <f t="shared" si="4"/>
        <v xml:space="preserve"> </v>
      </c>
      <c r="M15" t="str">
        <f t="shared" si="5"/>
        <v xml:space="preserve"> </v>
      </c>
      <c r="N15">
        <v>8</v>
      </c>
      <c r="O15" t="str">
        <f t="shared" si="22"/>
        <v xml:space="preserve"> </v>
      </c>
      <c r="P15" t="str">
        <f t="shared" si="6"/>
        <v xml:space="preserve"> </v>
      </c>
      <c r="Q15" t="str">
        <f t="shared" si="7"/>
        <v xml:space="preserve"> </v>
      </c>
      <c r="R15" t="str">
        <f t="shared" si="8"/>
        <v xml:space="preserve"> </v>
      </c>
      <c r="S15">
        <f t="shared" si="9"/>
        <v>0</v>
      </c>
      <c r="T15" s="8">
        <f t="shared" si="23"/>
        <v>0</v>
      </c>
      <c r="U15" s="2">
        <f t="shared" si="24"/>
        <v>0</v>
      </c>
      <c r="V15">
        <f t="shared" si="10"/>
        <v>5</v>
      </c>
      <c r="W15" s="2">
        <f t="shared" si="25"/>
        <v>18.080684596577015</v>
      </c>
      <c r="X15">
        <f t="shared" si="11"/>
        <v>0</v>
      </c>
      <c r="Y15">
        <f t="shared" si="26"/>
        <v>0</v>
      </c>
      <c r="Z15">
        <v>0</v>
      </c>
      <c r="AA15" s="18">
        <f t="shared" si="12"/>
        <v>43196</v>
      </c>
      <c r="AB15" s="13">
        <f t="shared" si="13"/>
        <v>0</v>
      </c>
      <c r="AC15">
        <v>0</v>
      </c>
      <c r="AD15" s="5">
        <f t="shared" si="27"/>
        <v>-5.2322738386308068</v>
      </c>
      <c r="AE15">
        <f t="shared" si="14"/>
        <v>2</v>
      </c>
      <c r="AF15">
        <f t="shared" si="14"/>
        <v>2</v>
      </c>
      <c r="AG15">
        <v>0</v>
      </c>
      <c r="AH15" s="18">
        <f t="shared" si="28"/>
        <v>43196</v>
      </c>
      <c r="AI15" s="5">
        <f t="shared" si="29"/>
        <v>0</v>
      </c>
      <c r="AJ15" s="13">
        <f t="shared" si="15"/>
        <v>0</v>
      </c>
      <c r="AK15" s="20">
        <f t="shared" si="16"/>
        <v>0</v>
      </c>
      <c r="AL15" s="20">
        <f t="shared" si="30"/>
        <v>55</v>
      </c>
      <c r="AM15" s="20">
        <f t="shared" si="31"/>
        <v>55</v>
      </c>
      <c r="AN15" s="20">
        <f t="shared" si="17"/>
        <v>0</v>
      </c>
      <c r="AO15" s="20">
        <f t="shared" si="32"/>
        <v>0</v>
      </c>
      <c r="AP15" s="1">
        <v>0</v>
      </c>
      <c r="AQ15" s="24">
        <f t="shared" si="33"/>
        <v>43196</v>
      </c>
      <c r="AR15" s="10">
        <f t="shared" si="18"/>
        <v>0</v>
      </c>
      <c r="AS15" s="1">
        <f t="shared" si="34"/>
        <v>0</v>
      </c>
      <c r="AV15">
        <v>4</v>
      </c>
      <c r="AW15" t="s">
        <v>136</v>
      </c>
      <c r="AX15">
        <f>IF($AU$2="Bederoer",Konstanter!E7,IF($AU$2="Ærter",Konstanter!E10,IF($AU$2="Kartofler, tidlige",Konstanter!E11,IF($AU$2="Kartofler, middeltidlige",Konstanter!E12,IF($AU$2="Kartofler, sildige",Konstanter!E13,IF($AU$2="Vårbyg",Konstanter!E14,IF($AU$2="Vårraps",Konstanter!E15,IF($AU$2="Majs",Konstanter!E16,IF($AU$2="Test",Konstanter!E26,IF($AU$2="Vinterhvede",Konstanter!E19,IF($AU$2="Vinterbyg",Konstanter!E18,IF($AU$2="Vinterrug",Konstanter!E21,IF($AU$2="Vinterraps",Konstanter!E20,IF($AU$2="Vinterbyg, efterår",Konstanter!E22,IF($AU$2="Vinterhvede, efterår",Konstanter!E23,IF($AU$2="Vinterrug, efterår",Konstanter!E25,IF($AU$2="Vinterraps, efterår",Konstanter!E24," ")))))))))))))))))</f>
        <v>461</v>
      </c>
      <c r="AY15" t="s">
        <v>242</v>
      </c>
      <c r="AZ15">
        <f>AX15+AZ14</f>
        <v>1317</v>
      </c>
      <c r="BA15">
        <f>VLOOKUP(AY15,$K$10:$L$1048576,2,FALSE)</f>
        <v>43294</v>
      </c>
    </row>
    <row r="16" spans="2:64" x14ac:dyDescent="0.2">
      <c r="B16" s="18">
        <f t="shared" si="19"/>
        <v>43197</v>
      </c>
      <c r="C16" s="8">
        <f t="shared" si="20"/>
        <v>43197</v>
      </c>
      <c r="D16" s="5">
        <f>INDEX(Klima!$B$1:$E$520,MATCH('Afgrødemodel 1'!$C16,Klima!$B$1:$B$520,0),MATCH('Afgrødemodel 1'!$D$7,Klima!$B$1:$E$1,0))</f>
        <v>6.6</v>
      </c>
      <c r="E16" s="8">
        <f t="shared" si="35"/>
        <v>6.6</v>
      </c>
      <c r="F16">
        <v>0</v>
      </c>
      <c r="G16" s="8">
        <f t="shared" si="21"/>
        <v>32.400000000000006</v>
      </c>
      <c r="H16" s="8">
        <f t="shared" si="0"/>
        <v>0</v>
      </c>
      <c r="I16" s="8">
        <f t="shared" si="1"/>
        <v>6.6</v>
      </c>
      <c r="J16" s="8">
        <f t="shared" si="2"/>
        <v>32.400000000000006</v>
      </c>
      <c r="K16" s="8" t="str">
        <f t="shared" si="3"/>
        <v xml:space="preserve"> </v>
      </c>
      <c r="L16" s="8" t="str">
        <f t="shared" si="4"/>
        <v xml:space="preserve"> </v>
      </c>
      <c r="M16" t="str">
        <f t="shared" si="5"/>
        <v xml:space="preserve"> </v>
      </c>
      <c r="N16">
        <v>8</v>
      </c>
      <c r="O16" t="str">
        <f t="shared" si="22"/>
        <v xml:space="preserve"> </v>
      </c>
      <c r="P16" t="str">
        <f t="shared" si="6"/>
        <v xml:space="preserve"> </v>
      </c>
      <c r="Q16" t="str">
        <f t="shared" si="7"/>
        <v xml:space="preserve"> </v>
      </c>
      <c r="R16" t="str">
        <f t="shared" si="8"/>
        <v xml:space="preserve"> </v>
      </c>
      <c r="S16">
        <f t="shared" si="9"/>
        <v>0</v>
      </c>
      <c r="T16" s="8">
        <f t="shared" si="23"/>
        <v>0</v>
      </c>
      <c r="U16" s="2">
        <f t="shared" si="24"/>
        <v>0</v>
      </c>
      <c r="V16">
        <f t="shared" si="10"/>
        <v>5</v>
      </c>
      <c r="W16" s="2">
        <f t="shared" si="25"/>
        <v>18.080684596577015</v>
      </c>
      <c r="X16">
        <f t="shared" si="11"/>
        <v>0</v>
      </c>
      <c r="Y16">
        <f t="shared" si="26"/>
        <v>0</v>
      </c>
      <c r="Z16">
        <v>0</v>
      </c>
      <c r="AA16" s="18">
        <f t="shared" si="12"/>
        <v>43197</v>
      </c>
      <c r="AB16" s="13">
        <f t="shared" si="13"/>
        <v>0</v>
      </c>
      <c r="AC16">
        <v>0</v>
      </c>
      <c r="AD16" s="5">
        <f t="shared" si="27"/>
        <v>-5.2322738386308068</v>
      </c>
      <c r="AE16">
        <f t="shared" si="14"/>
        <v>2</v>
      </c>
      <c r="AF16">
        <f t="shared" si="14"/>
        <v>2</v>
      </c>
      <c r="AG16">
        <v>0</v>
      </c>
      <c r="AH16" s="18">
        <f t="shared" si="28"/>
        <v>43197</v>
      </c>
      <c r="AI16" s="5">
        <f t="shared" si="29"/>
        <v>0</v>
      </c>
      <c r="AJ16" s="13">
        <f t="shared" si="15"/>
        <v>0</v>
      </c>
      <c r="AK16" s="20">
        <f t="shared" si="16"/>
        <v>0</v>
      </c>
      <c r="AL16" s="20">
        <f t="shared" si="30"/>
        <v>55</v>
      </c>
      <c r="AM16" s="20">
        <f t="shared" si="31"/>
        <v>55</v>
      </c>
      <c r="AN16" s="20">
        <f t="shared" si="17"/>
        <v>0</v>
      </c>
      <c r="AO16" s="20">
        <f t="shared" si="32"/>
        <v>0</v>
      </c>
      <c r="AP16" s="1">
        <v>0</v>
      </c>
      <c r="AQ16" s="24">
        <f t="shared" si="33"/>
        <v>43197</v>
      </c>
      <c r="AR16" s="10">
        <f t="shared" si="18"/>
        <v>0</v>
      </c>
      <c r="AS16" s="1">
        <f t="shared" si="34"/>
        <v>0</v>
      </c>
      <c r="AV16">
        <v>5</v>
      </c>
      <c r="AW16" t="s">
        <v>137</v>
      </c>
      <c r="AX16">
        <f>IF($AU$2="Bederoer",Konstanter!F7,IF($AU$2="Ærter",Konstanter!F10,IF($AU$2="Kartofler, tidlige",Konstanter!F11,IF($AU$2="Kartofler, middeltidlige",Konstanter!F12,IF($AU$2="Kartofler, sildige",Konstanter!F13,IF($AU$2="Vårbyg",Konstanter!F14,IF($AU$2="Vårraps",Konstanter!F15,IF($AU$2="Majs",Konstanter!F16,IF($AU$2="Test",Konstanter!F26,IF($AU$2="Vinterbyg, efterår",Konstanter!F22,IF($AU$2="Vinterhvede, efterår",Konstanter!F23,IF($AU$2="Vinterrug, efterår",Konstanter!F25,IF($AU$2="Vinterraps, efterår",Konstanter!F24," ")))))))))))))</f>
        <v>162</v>
      </c>
      <c r="AY16" t="s">
        <v>243</v>
      </c>
      <c r="AZ16">
        <f>IFERROR(AX16+AZ15,0)</f>
        <v>1479</v>
      </c>
      <c r="BA16">
        <f>VLOOKUP(AY16,$K$10:$L$1048576,2,FALSE)</f>
        <v>43303</v>
      </c>
    </row>
    <row r="17" spans="2:52" x14ac:dyDescent="0.2">
      <c r="B17" s="18">
        <f t="shared" si="19"/>
        <v>43198</v>
      </c>
      <c r="C17" s="8">
        <f t="shared" si="20"/>
        <v>43198</v>
      </c>
      <c r="D17" s="5">
        <f>INDEX(Klima!$B$1:$E$520,MATCH('Afgrødemodel 1'!$C17,Klima!$B$1:$B$520,0),MATCH('Afgrødemodel 1'!$D$7,Klima!$B$1:$E$1,0))</f>
        <v>9.3000000000000007</v>
      </c>
      <c r="E17" s="8">
        <f t="shared" si="35"/>
        <v>9.3000000000000007</v>
      </c>
      <c r="F17">
        <v>0</v>
      </c>
      <c r="G17" s="8">
        <f t="shared" si="21"/>
        <v>41.7</v>
      </c>
      <c r="H17" s="8">
        <f t="shared" si="0"/>
        <v>0</v>
      </c>
      <c r="I17" s="8">
        <f t="shared" si="1"/>
        <v>9.3000000000000007</v>
      </c>
      <c r="J17" s="8">
        <f t="shared" si="2"/>
        <v>41.7</v>
      </c>
      <c r="K17" s="8" t="str">
        <f t="shared" si="3"/>
        <v xml:space="preserve"> </v>
      </c>
      <c r="L17" s="8" t="str">
        <f t="shared" si="4"/>
        <v xml:space="preserve"> </v>
      </c>
      <c r="M17" t="str">
        <f t="shared" si="5"/>
        <v xml:space="preserve"> </v>
      </c>
      <c r="N17">
        <v>8</v>
      </c>
      <c r="O17" t="str">
        <f t="shared" si="22"/>
        <v xml:space="preserve"> </v>
      </c>
      <c r="P17" t="str">
        <f t="shared" si="6"/>
        <v xml:space="preserve"> </v>
      </c>
      <c r="Q17" t="str">
        <f t="shared" si="7"/>
        <v xml:space="preserve"> </v>
      </c>
      <c r="R17" t="str">
        <f t="shared" si="8"/>
        <v xml:space="preserve"> </v>
      </c>
      <c r="S17">
        <f t="shared" si="9"/>
        <v>0</v>
      </c>
      <c r="T17" s="8">
        <f t="shared" si="23"/>
        <v>0</v>
      </c>
      <c r="U17" s="2">
        <f t="shared" si="24"/>
        <v>0</v>
      </c>
      <c r="V17">
        <f t="shared" si="10"/>
        <v>5</v>
      </c>
      <c r="W17" s="2">
        <f t="shared" si="25"/>
        <v>18.080684596577015</v>
      </c>
      <c r="X17">
        <f t="shared" si="11"/>
        <v>0</v>
      </c>
      <c r="Y17">
        <f t="shared" si="26"/>
        <v>0</v>
      </c>
      <c r="Z17">
        <v>0</v>
      </c>
      <c r="AA17" s="18">
        <f t="shared" si="12"/>
        <v>43198</v>
      </c>
      <c r="AB17" s="13">
        <f t="shared" si="13"/>
        <v>0</v>
      </c>
      <c r="AC17">
        <v>0</v>
      </c>
      <c r="AD17" s="5">
        <f t="shared" si="27"/>
        <v>-5.2322738386308068</v>
      </c>
      <c r="AE17">
        <f t="shared" si="14"/>
        <v>2</v>
      </c>
      <c r="AF17">
        <f t="shared" si="14"/>
        <v>2</v>
      </c>
      <c r="AG17">
        <v>0</v>
      </c>
      <c r="AH17" s="18">
        <f t="shared" si="28"/>
        <v>43198</v>
      </c>
      <c r="AI17" s="5">
        <f t="shared" si="29"/>
        <v>0</v>
      </c>
      <c r="AJ17" s="13">
        <f t="shared" si="15"/>
        <v>0</v>
      </c>
      <c r="AK17" s="20">
        <f t="shared" si="16"/>
        <v>0</v>
      </c>
      <c r="AL17" s="20">
        <f t="shared" si="30"/>
        <v>55</v>
      </c>
      <c r="AM17" s="20">
        <f t="shared" si="31"/>
        <v>55</v>
      </c>
      <c r="AN17" s="20">
        <f t="shared" si="17"/>
        <v>0</v>
      </c>
      <c r="AO17" s="20">
        <f t="shared" si="32"/>
        <v>0</v>
      </c>
      <c r="AP17" s="1">
        <v>0</v>
      </c>
      <c r="AQ17" s="24">
        <f t="shared" si="33"/>
        <v>43198</v>
      </c>
      <c r="AR17" s="10">
        <f t="shared" si="18"/>
        <v>0</v>
      </c>
      <c r="AS17" s="1">
        <f t="shared" si="34"/>
        <v>0</v>
      </c>
    </row>
    <row r="18" spans="2:52" x14ac:dyDescent="0.2">
      <c r="B18" s="18">
        <f t="shared" si="19"/>
        <v>43199</v>
      </c>
      <c r="C18" s="8">
        <f t="shared" si="20"/>
        <v>43199</v>
      </c>
      <c r="D18" s="5">
        <f>INDEX(Klima!$B$1:$E$520,MATCH('Afgrødemodel 1'!$C18,Klima!$B$1:$B$520,0),MATCH('Afgrødemodel 1'!$D$7,Klima!$B$1:$E$1,0))</f>
        <v>9.6999999999999993</v>
      </c>
      <c r="E18" s="8">
        <f t="shared" si="35"/>
        <v>9.6999999999999993</v>
      </c>
      <c r="F18">
        <v>0</v>
      </c>
      <c r="G18" s="8">
        <f t="shared" si="21"/>
        <v>51.400000000000006</v>
      </c>
      <c r="H18" s="8">
        <f t="shared" si="0"/>
        <v>0</v>
      </c>
      <c r="I18" s="8">
        <f t="shared" si="1"/>
        <v>9.6999999999999993</v>
      </c>
      <c r="J18" s="8">
        <f t="shared" si="2"/>
        <v>51.400000000000006</v>
      </c>
      <c r="K18" s="8" t="str">
        <f t="shared" si="3"/>
        <v xml:space="preserve"> </v>
      </c>
      <c r="L18" s="8" t="str">
        <f t="shared" si="4"/>
        <v xml:space="preserve"> </v>
      </c>
      <c r="M18" t="str">
        <f t="shared" si="5"/>
        <v xml:space="preserve"> </v>
      </c>
      <c r="N18">
        <v>8</v>
      </c>
      <c r="O18" t="str">
        <f t="shared" si="22"/>
        <v xml:space="preserve"> </v>
      </c>
      <c r="P18" t="str">
        <f t="shared" si="6"/>
        <v xml:space="preserve"> </v>
      </c>
      <c r="Q18" t="str">
        <f t="shared" si="7"/>
        <v xml:space="preserve"> </v>
      </c>
      <c r="R18" t="str">
        <f t="shared" si="8"/>
        <v xml:space="preserve"> </v>
      </c>
      <c r="S18">
        <f t="shared" si="9"/>
        <v>0</v>
      </c>
      <c r="T18" s="8">
        <f t="shared" si="23"/>
        <v>0</v>
      </c>
      <c r="U18" s="2">
        <f t="shared" si="24"/>
        <v>0</v>
      </c>
      <c r="V18">
        <f t="shared" si="10"/>
        <v>5</v>
      </c>
      <c r="W18" s="2">
        <f t="shared" si="25"/>
        <v>18.080684596577015</v>
      </c>
      <c r="X18">
        <f t="shared" si="11"/>
        <v>0</v>
      </c>
      <c r="Y18">
        <f t="shared" si="26"/>
        <v>0</v>
      </c>
      <c r="Z18">
        <v>0</v>
      </c>
      <c r="AA18" s="18">
        <f t="shared" si="12"/>
        <v>43199</v>
      </c>
      <c r="AB18" s="13">
        <f t="shared" si="13"/>
        <v>0</v>
      </c>
      <c r="AC18">
        <v>0</v>
      </c>
      <c r="AD18" s="5">
        <f t="shared" si="27"/>
        <v>-5.2322738386308068</v>
      </c>
      <c r="AE18">
        <f t="shared" si="14"/>
        <v>2</v>
      </c>
      <c r="AF18">
        <f t="shared" si="14"/>
        <v>2</v>
      </c>
      <c r="AG18">
        <v>0</v>
      </c>
      <c r="AH18" s="18">
        <f t="shared" si="28"/>
        <v>43199</v>
      </c>
      <c r="AI18" s="5">
        <f t="shared" si="29"/>
        <v>0</v>
      </c>
      <c r="AJ18" s="13">
        <f t="shared" si="15"/>
        <v>0</v>
      </c>
      <c r="AK18" s="20">
        <f t="shared" si="16"/>
        <v>0</v>
      </c>
      <c r="AL18" s="20">
        <f t="shared" si="30"/>
        <v>55</v>
      </c>
      <c r="AM18" s="20">
        <f t="shared" si="31"/>
        <v>55</v>
      </c>
      <c r="AN18" s="20">
        <f t="shared" si="17"/>
        <v>0</v>
      </c>
      <c r="AO18" s="20">
        <f t="shared" si="32"/>
        <v>0</v>
      </c>
      <c r="AP18" s="1">
        <v>0</v>
      </c>
      <c r="AQ18" s="24">
        <f t="shared" si="33"/>
        <v>43199</v>
      </c>
      <c r="AR18" s="10">
        <f t="shared" si="18"/>
        <v>0</v>
      </c>
      <c r="AS18" s="1">
        <f t="shared" si="34"/>
        <v>0</v>
      </c>
    </row>
    <row r="19" spans="2:52" x14ac:dyDescent="0.2">
      <c r="B19" s="18">
        <f t="shared" si="19"/>
        <v>43200</v>
      </c>
      <c r="C19" s="8">
        <f t="shared" si="20"/>
        <v>43200</v>
      </c>
      <c r="D19" s="5">
        <f>INDEX(Klima!$B$1:$E$520,MATCH('Afgrødemodel 1'!$C19,Klima!$B$1:$B$520,0),MATCH('Afgrødemodel 1'!$D$7,Klima!$B$1:$E$1,0))</f>
        <v>6.2</v>
      </c>
      <c r="E19" s="8">
        <f t="shared" si="35"/>
        <v>6.2</v>
      </c>
      <c r="F19">
        <v>0</v>
      </c>
      <c r="G19" s="8">
        <f t="shared" si="21"/>
        <v>57.600000000000009</v>
      </c>
      <c r="H19" s="8">
        <f t="shared" si="0"/>
        <v>0</v>
      </c>
      <c r="I19" s="8">
        <f t="shared" si="1"/>
        <v>6.2</v>
      </c>
      <c r="J19" s="8">
        <f t="shared" si="2"/>
        <v>57.600000000000009</v>
      </c>
      <c r="K19" s="8" t="str">
        <f t="shared" si="3"/>
        <v xml:space="preserve"> </v>
      </c>
      <c r="L19" s="8" t="str">
        <f t="shared" si="4"/>
        <v xml:space="preserve"> </v>
      </c>
      <c r="M19" t="str">
        <f t="shared" si="5"/>
        <v xml:space="preserve"> </v>
      </c>
      <c r="N19">
        <v>8</v>
      </c>
      <c r="O19" t="str">
        <f t="shared" si="22"/>
        <v xml:space="preserve"> </v>
      </c>
      <c r="P19" t="str">
        <f t="shared" si="6"/>
        <v xml:space="preserve"> </v>
      </c>
      <c r="Q19" t="str">
        <f t="shared" si="7"/>
        <v xml:space="preserve"> </v>
      </c>
      <c r="R19" t="str">
        <f t="shared" si="8"/>
        <v xml:space="preserve"> </v>
      </c>
      <c r="S19">
        <f t="shared" si="9"/>
        <v>0</v>
      </c>
      <c r="T19" s="8">
        <f t="shared" si="23"/>
        <v>0</v>
      </c>
      <c r="U19" s="2">
        <f t="shared" si="24"/>
        <v>0</v>
      </c>
      <c r="V19">
        <f t="shared" si="10"/>
        <v>5</v>
      </c>
      <c r="W19" s="2">
        <f t="shared" si="25"/>
        <v>18.080684596577015</v>
      </c>
      <c r="X19">
        <f t="shared" si="11"/>
        <v>0</v>
      </c>
      <c r="Y19">
        <f t="shared" si="26"/>
        <v>0</v>
      </c>
      <c r="Z19">
        <v>0</v>
      </c>
      <c r="AA19" s="18">
        <f t="shared" si="12"/>
        <v>43200</v>
      </c>
      <c r="AB19" s="13">
        <f t="shared" si="13"/>
        <v>0</v>
      </c>
      <c r="AC19">
        <v>0</v>
      </c>
      <c r="AD19" s="5">
        <f t="shared" si="27"/>
        <v>-5.2322738386308068</v>
      </c>
      <c r="AE19">
        <f t="shared" si="14"/>
        <v>2</v>
      </c>
      <c r="AF19">
        <f t="shared" si="14"/>
        <v>2</v>
      </c>
      <c r="AG19">
        <v>0</v>
      </c>
      <c r="AH19" s="18">
        <f t="shared" si="28"/>
        <v>43200</v>
      </c>
      <c r="AI19" s="5">
        <f t="shared" si="29"/>
        <v>0</v>
      </c>
      <c r="AJ19" s="13">
        <f t="shared" si="15"/>
        <v>0</v>
      </c>
      <c r="AK19" s="20">
        <f t="shared" si="16"/>
        <v>0</v>
      </c>
      <c r="AL19" s="20">
        <f t="shared" si="30"/>
        <v>55</v>
      </c>
      <c r="AM19" s="20">
        <f t="shared" si="31"/>
        <v>55</v>
      </c>
      <c r="AN19" s="20">
        <f t="shared" si="17"/>
        <v>0</v>
      </c>
      <c r="AO19" s="20">
        <f t="shared" si="32"/>
        <v>0</v>
      </c>
      <c r="AP19" s="1">
        <v>0</v>
      </c>
      <c r="AQ19" s="24">
        <f t="shared" si="33"/>
        <v>43200</v>
      </c>
      <c r="AR19" s="10">
        <f t="shared" si="18"/>
        <v>0</v>
      </c>
      <c r="AS19" s="1">
        <f t="shared" si="34"/>
        <v>0</v>
      </c>
      <c r="AV19" s="10" t="s">
        <v>143</v>
      </c>
    </row>
    <row r="20" spans="2:52" x14ac:dyDescent="0.2">
      <c r="B20" s="18">
        <f t="shared" si="19"/>
        <v>43201</v>
      </c>
      <c r="C20" s="8">
        <f t="shared" si="20"/>
        <v>43201</v>
      </c>
      <c r="D20" s="5">
        <f>INDEX(Klima!$B$1:$E$520,MATCH('Afgrødemodel 1'!$C20,Klima!$B$1:$B$520,0),MATCH('Afgrødemodel 1'!$D$7,Klima!$B$1:$E$1,0))</f>
        <v>6.1</v>
      </c>
      <c r="E20" s="8">
        <f t="shared" si="35"/>
        <v>6.1</v>
      </c>
      <c r="F20">
        <v>0</v>
      </c>
      <c r="G20" s="8">
        <f t="shared" si="21"/>
        <v>63.70000000000001</v>
      </c>
      <c r="H20" s="8">
        <f t="shared" si="0"/>
        <v>0</v>
      </c>
      <c r="I20" s="8">
        <f t="shared" si="1"/>
        <v>6.1</v>
      </c>
      <c r="J20" s="8">
        <f t="shared" si="2"/>
        <v>63.70000000000001</v>
      </c>
      <c r="K20" s="8" t="str">
        <f t="shared" si="3"/>
        <v xml:space="preserve"> </v>
      </c>
      <c r="L20" s="8" t="str">
        <f t="shared" si="4"/>
        <v xml:space="preserve"> </v>
      </c>
      <c r="M20" t="str">
        <f t="shared" si="5"/>
        <v xml:space="preserve"> </v>
      </c>
      <c r="N20">
        <v>8</v>
      </c>
      <c r="O20" t="str">
        <f t="shared" si="22"/>
        <v xml:space="preserve"> </v>
      </c>
      <c r="P20" t="str">
        <f t="shared" si="6"/>
        <v xml:space="preserve"> </v>
      </c>
      <c r="Q20" t="str">
        <f t="shared" si="7"/>
        <v xml:space="preserve"> </v>
      </c>
      <c r="R20" t="str">
        <f t="shared" si="8"/>
        <v xml:space="preserve"> </v>
      </c>
      <c r="S20">
        <f t="shared" si="9"/>
        <v>0</v>
      </c>
      <c r="T20" s="8">
        <f t="shared" si="23"/>
        <v>0</v>
      </c>
      <c r="U20" s="2">
        <f t="shared" si="24"/>
        <v>0</v>
      </c>
      <c r="V20">
        <f t="shared" si="10"/>
        <v>5</v>
      </c>
      <c r="W20" s="2">
        <f t="shared" si="25"/>
        <v>18.080684596577015</v>
      </c>
      <c r="X20">
        <f t="shared" si="11"/>
        <v>0</v>
      </c>
      <c r="Y20">
        <f t="shared" si="26"/>
        <v>0</v>
      </c>
      <c r="Z20">
        <v>0</v>
      </c>
      <c r="AA20" s="18">
        <f t="shared" si="12"/>
        <v>43201</v>
      </c>
      <c r="AB20" s="13">
        <f t="shared" si="13"/>
        <v>0</v>
      </c>
      <c r="AC20">
        <v>0</v>
      </c>
      <c r="AD20" s="5">
        <f t="shared" si="27"/>
        <v>-5.2322738386308068</v>
      </c>
      <c r="AE20">
        <f t="shared" si="14"/>
        <v>2</v>
      </c>
      <c r="AF20">
        <f t="shared" si="14"/>
        <v>2</v>
      </c>
      <c r="AG20">
        <v>0</v>
      </c>
      <c r="AH20" s="18">
        <f t="shared" si="28"/>
        <v>43201</v>
      </c>
      <c r="AI20" s="5">
        <f t="shared" si="29"/>
        <v>0</v>
      </c>
      <c r="AJ20" s="13">
        <f t="shared" si="15"/>
        <v>0</v>
      </c>
      <c r="AK20" s="20">
        <f t="shared" si="16"/>
        <v>0</v>
      </c>
      <c r="AL20" s="20">
        <f t="shared" si="30"/>
        <v>55</v>
      </c>
      <c r="AM20" s="20">
        <f t="shared" si="31"/>
        <v>55</v>
      </c>
      <c r="AN20" s="20">
        <f t="shared" si="17"/>
        <v>0</v>
      </c>
      <c r="AO20" s="20">
        <f t="shared" si="32"/>
        <v>0</v>
      </c>
      <c r="AP20" s="1">
        <v>0</v>
      </c>
      <c r="AQ20" s="24">
        <f t="shared" si="33"/>
        <v>43201</v>
      </c>
      <c r="AR20" s="10">
        <f t="shared" si="18"/>
        <v>0</v>
      </c>
      <c r="AS20" s="1">
        <f t="shared" si="34"/>
        <v>0</v>
      </c>
    </row>
    <row r="21" spans="2:52" x14ac:dyDescent="0.2">
      <c r="B21" s="18">
        <f t="shared" si="19"/>
        <v>43202</v>
      </c>
      <c r="C21" s="8">
        <f t="shared" si="20"/>
        <v>43202</v>
      </c>
      <c r="D21" s="5">
        <f>INDEX(Klima!$B$1:$E$520,MATCH('Afgrødemodel 1'!$C21,Klima!$B$1:$B$520,0),MATCH('Afgrødemodel 1'!$D$7,Klima!$B$1:$E$1,0))</f>
        <v>7.1</v>
      </c>
      <c r="E21" s="8">
        <f t="shared" si="35"/>
        <v>7.1</v>
      </c>
      <c r="F21">
        <v>0</v>
      </c>
      <c r="G21" s="8">
        <f t="shared" si="21"/>
        <v>70.800000000000011</v>
      </c>
      <c r="H21" s="8">
        <f t="shared" si="0"/>
        <v>0</v>
      </c>
      <c r="I21" s="8">
        <f t="shared" si="1"/>
        <v>7.1</v>
      </c>
      <c r="J21" s="8">
        <f t="shared" si="2"/>
        <v>70.800000000000011</v>
      </c>
      <c r="K21" s="8" t="str">
        <f t="shared" si="3"/>
        <v xml:space="preserve"> </v>
      </c>
      <c r="L21" s="8" t="str">
        <f t="shared" si="4"/>
        <v xml:space="preserve"> </v>
      </c>
      <c r="M21" t="str">
        <f t="shared" si="5"/>
        <v xml:space="preserve"> </v>
      </c>
      <c r="N21">
        <v>8</v>
      </c>
      <c r="O21" t="str">
        <f t="shared" si="22"/>
        <v xml:space="preserve"> </v>
      </c>
      <c r="P21" t="str">
        <f t="shared" si="6"/>
        <v xml:space="preserve"> </v>
      </c>
      <c r="Q21" t="str">
        <f t="shared" si="7"/>
        <v xml:space="preserve"> </v>
      </c>
      <c r="R21" t="str">
        <f t="shared" si="8"/>
        <v xml:space="preserve"> </v>
      </c>
      <c r="S21">
        <f t="shared" si="9"/>
        <v>0</v>
      </c>
      <c r="T21" s="8">
        <f t="shared" si="23"/>
        <v>0</v>
      </c>
      <c r="U21" s="2">
        <f t="shared" si="24"/>
        <v>0</v>
      </c>
      <c r="V21">
        <f t="shared" si="10"/>
        <v>5</v>
      </c>
      <c r="W21" s="2">
        <f t="shared" si="25"/>
        <v>18.080684596577015</v>
      </c>
      <c r="X21">
        <f t="shared" si="11"/>
        <v>0</v>
      </c>
      <c r="Y21">
        <f t="shared" si="26"/>
        <v>0</v>
      </c>
      <c r="Z21">
        <v>0</v>
      </c>
      <c r="AA21" s="18">
        <f t="shared" si="12"/>
        <v>43202</v>
      </c>
      <c r="AB21" s="13">
        <f t="shared" si="13"/>
        <v>0</v>
      </c>
      <c r="AC21">
        <v>0</v>
      </c>
      <c r="AD21" s="5">
        <f t="shared" si="27"/>
        <v>-5.2322738386308068</v>
      </c>
      <c r="AE21">
        <f t="shared" si="14"/>
        <v>2</v>
      </c>
      <c r="AF21">
        <f t="shared" si="14"/>
        <v>2</v>
      </c>
      <c r="AG21">
        <v>0</v>
      </c>
      <c r="AH21" s="18">
        <f t="shared" si="28"/>
        <v>43202</v>
      </c>
      <c r="AI21" s="5">
        <f t="shared" si="29"/>
        <v>0</v>
      </c>
      <c r="AJ21" s="13">
        <f t="shared" si="15"/>
        <v>0</v>
      </c>
      <c r="AK21" s="20">
        <f t="shared" si="16"/>
        <v>0</v>
      </c>
      <c r="AL21" s="20">
        <f t="shared" si="30"/>
        <v>55</v>
      </c>
      <c r="AM21" s="20">
        <f t="shared" si="31"/>
        <v>55</v>
      </c>
      <c r="AN21" s="20">
        <f t="shared" si="17"/>
        <v>0</v>
      </c>
      <c r="AO21" s="20">
        <f t="shared" si="32"/>
        <v>0</v>
      </c>
      <c r="AP21" s="1">
        <v>0</v>
      </c>
      <c r="AQ21" s="24">
        <f t="shared" si="33"/>
        <v>43202</v>
      </c>
      <c r="AR21" s="10">
        <f t="shared" si="18"/>
        <v>0</v>
      </c>
      <c r="AS21" s="1">
        <f t="shared" si="34"/>
        <v>0</v>
      </c>
      <c r="AV21" t="s">
        <v>146</v>
      </c>
      <c r="AW21">
        <f>VLOOKUP($AU$2,Konstanter!$R$7:$S$26,2,FALSE)</f>
        <v>110</v>
      </c>
      <c r="AX21" t="s">
        <v>147</v>
      </c>
      <c r="AY21">
        <f>VLOOKUP(AX21,$O$10:$P$1048576,2,FALSE)</f>
        <v>43207</v>
      </c>
      <c r="AZ21">
        <f>AY21+1</f>
        <v>43208</v>
      </c>
    </row>
    <row r="22" spans="2:52" x14ac:dyDescent="0.2">
      <c r="B22" s="18">
        <f t="shared" si="19"/>
        <v>43203</v>
      </c>
      <c r="C22" s="8">
        <f t="shared" si="20"/>
        <v>43203</v>
      </c>
      <c r="D22" s="5">
        <f>INDEX(Klima!$B$1:$E$520,MATCH('Afgrødemodel 1'!$C22,Klima!$B$1:$B$520,0),MATCH('Afgrødemodel 1'!$D$7,Klima!$B$1:$E$1,0))</f>
        <v>10.1</v>
      </c>
      <c r="E22" s="8">
        <f t="shared" si="35"/>
        <v>10.1</v>
      </c>
      <c r="F22">
        <v>0</v>
      </c>
      <c r="G22" s="8">
        <f t="shared" si="21"/>
        <v>80.900000000000006</v>
      </c>
      <c r="H22" s="8">
        <f t="shared" si="0"/>
        <v>0</v>
      </c>
      <c r="I22" s="8">
        <f t="shared" si="1"/>
        <v>10.1</v>
      </c>
      <c r="J22" s="8">
        <f t="shared" si="2"/>
        <v>80.900000000000006</v>
      </c>
      <c r="K22" s="8" t="str">
        <f t="shared" si="3"/>
        <v xml:space="preserve"> </v>
      </c>
      <c r="L22" s="8" t="str">
        <f t="shared" si="4"/>
        <v xml:space="preserve"> </v>
      </c>
      <c r="M22" t="str">
        <f t="shared" si="5"/>
        <v xml:space="preserve"> </v>
      </c>
      <c r="N22">
        <v>8</v>
      </c>
      <c r="O22" t="str">
        <f t="shared" si="22"/>
        <v xml:space="preserve"> </v>
      </c>
      <c r="P22" t="str">
        <f t="shared" si="6"/>
        <v xml:space="preserve"> </v>
      </c>
      <c r="Q22" t="str">
        <f t="shared" si="7"/>
        <v xml:space="preserve"> </v>
      </c>
      <c r="R22" t="str">
        <f t="shared" si="8"/>
        <v xml:space="preserve"> </v>
      </c>
      <c r="S22">
        <f t="shared" si="9"/>
        <v>0</v>
      </c>
      <c r="T22" s="8">
        <f t="shared" si="23"/>
        <v>0</v>
      </c>
      <c r="U22" s="2">
        <f t="shared" si="24"/>
        <v>0</v>
      </c>
      <c r="V22">
        <f t="shared" si="10"/>
        <v>5</v>
      </c>
      <c r="W22" s="2">
        <f t="shared" si="25"/>
        <v>18.080684596577015</v>
      </c>
      <c r="X22">
        <f t="shared" si="11"/>
        <v>0</v>
      </c>
      <c r="Y22">
        <f t="shared" si="26"/>
        <v>0</v>
      </c>
      <c r="Z22">
        <v>0</v>
      </c>
      <c r="AA22" s="18">
        <f t="shared" si="12"/>
        <v>43203</v>
      </c>
      <c r="AB22" s="13">
        <f t="shared" si="13"/>
        <v>0</v>
      </c>
      <c r="AC22">
        <v>0</v>
      </c>
      <c r="AD22" s="5">
        <f t="shared" si="27"/>
        <v>-5.2322738386308068</v>
      </c>
      <c r="AE22">
        <f t="shared" si="14"/>
        <v>2</v>
      </c>
      <c r="AF22">
        <f t="shared" si="14"/>
        <v>2</v>
      </c>
      <c r="AG22">
        <v>0</v>
      </c>
      <c r="AH22" s="18">
        <f t="shared" si="28"/>
        <v>43203</v>
      </c>
      <c r="AI22" s="5">
        <f t="shared" si="29"/>
        <v>0</v>
      </c>
      <c r="AJ22" s="13">
        <f t="shared" si="15"/>
        <v>0</v>
      </c>
      <c r="AK22" s="20">
        <f t="shared" si="16"/>
        <v>0</v>
      </c>
      <c r="AL22" s="20">
        <f t="shared" si="30"/>
        <v>55</v>
      </c>
      <c r="AM22" s="20">
        <f t="shared" si="31"/>
        <v>55</v>
      </c>
      <c r="AN22" s="20">
        <f t="shared" si="17"/>
        <v>0</v>
      </c>
      <c r="AO22" s="20">
        <f t="shared" si="32"/>
        <v>0</v>
      </c>
      <c r="AP22" s="1">
        <v>0</v>
      </c>
      <c r="AQ22" s="24">
        <f t="shared" si="33"/>
        <v>43203</v>
      </c>
      <c r="AR22" s="10">
        <f t="shared" si="18"/>
        <v>0</v>
      </c>
      <c r="AS22" s="1">
        <f t="shared" si="34"/>
        <v>0</v>
      </c>
      <c r="AV22" t="s">
        <v>127</v>
      </c>
      <c r="AW22">
        <f>VLOOKUP($AU$2,Konstanter!$I$7:$M$26,2,FALSE)</f>
        <v>0</v>
      </c>
      <c r="AX22" t="s">
        <v>129</v>
      </c>
      <c r="AY22">
        <f>VLOOKUP(AX22,$Q$10:$R$1048576,2,FALSE)</f>
        <v>43207</v>
      </c>
      <c r="AZ22">
        <f>AY22+1</f>
        <v>43208</v>
      </c>
    </row>
    <row r="23" spans="2:52" x14ac:dyDescent="0.2">
      <c r="B23" s="18">
        <f t="shared" si="19"/>
        <v>43204</v>
      </c>
      <c r="C23" s="8">
        <f t="shared" si="20"/>
        <v>43204</v>
      </c>
      <c r="D23" s="5">
        <f>INDEX(Klima!$B$1:$E$520,MATCH('Afgrødemodel 1'!$C23,Klima!$B$1:$B$520,0),MATCH('Afgrødemodel 1'!$D$7,Klima!$B$1:$E$1,0))</f>
        <v>9.8000000000000007</v>
      </c>
      <c r="E23" s="8">
        <f t="shared" si="35"/>
        <v>9.8000000000000007</v>
      </c>
      <c r="F23">
        <v>0</v>
      </c>
      <c r="G23" s="8">
        <f t="shared" si="21"/>
        <v>90.7</v>
      </c>
      <c r="H23" s="8">
        <f t="shared" si="0"/>
        <v>0</v>
      </c>
      <c r="I23" s="8">
        <f t="shared" si="1"/>
        <v>9.8000000000000007</v>
      </c>
      <c r="J23" s="8">
        <f t="shared" si="2"/>
        <v>90.7</v>
      </c>
      <c r="K23" s="8" t="str">
        <f t="shared" si="3"/>
        <v xml:space="preserve"> </v>
      </c>
      <c r="L23" s="8" t="str">
        <f t="shared" si="4"/>
        <v xml:space="preserve"> </v>
      </c>
      <c r="M23" t="str">
        <f t="shared" si="5"/>
        <v xml:space="preserve"> </v>
      </c>
      <c r="N23">
        <v>8</v>
      </c>
      <c r="O23" t="str">
        <f t="shared" si="22"/>
        <v xml:space="preserve"> </v>
      </c>
      <c r="P23" t="str">
        <f t="shared" si="6"/>
        <v xml:space="preserve"> </v>
      </c>
      <c r="Q23" t="str">
        <f t="shared" si="7"/>
        <v xml:space="preserve"> </v>
      </c>
      <c r="R23" t="str">
        <f t="shared" si="8"/>
        <v xml:space="preserve"> </v>
      </c>
      <c r="S23">
        <f t="shared" si="9"/>
        <v>0</v>
      </c>
      <c r="T23" s="8">
        <f t="shared" si="23"/>
        <v>0</v>
      </c>
      <c r="U23" s="2">
        <f t="shared" si="24"/>
        <v>0</v>
      </c>
      <c r="V23">
        <f t="shared" si="10"/>
        <v>5</v>
      </c>
      <c r="W23" s="2">
        <f t="shared" si="25"/>
        <v>18.080684596577015</v>
      </c>
      <c r="X23">
        <f t="shared" si="11"/>
        <v>0</v>
      </c>
      <c r="Y23">
        <f t="shared" si="26"/>
        <v>0</v>
      </c>
      <c r="Z23">
        <v>0</v>
      </c>
      <c r="AA23" s="18">
        <f t="shared" si="12"/>
        <v>43204</v>
      </c>
      <c r="AB23" s="13">
        <f t="shared" si="13"/>
        <v>0</v>
      </c>
      <c r="AC23">
        <v>0</v>
      </c>
      <c r="AD23" s="5">
        <f t="shared" si="27"/>
        <v>-5.2322738386308068</v>
      </c>
      <c r="AE23">
        <f t="shared" si="14"/>
        <v>2</v>
      </c>
      <c r="AF23">
        <f t="shared" si="14"/>
        <v>2</v>
      </c>
      <c r="AG23">
        <v>0</v>
      </c>
      <c r="AH23" s="18">
        <f t="shared" si="28"/>
        <v>43204</v>
      </c>
      <c r="AI23" s="5">
        <f t="shared" si="29"/>
        <v>0</v>
      </c>
      <c r="AJ23" s="13">
        <f t="shared" si="15"/>
        <v>0</v>
      </c>
      <c r="AK23" s="20">
        <f t="shared" si="16"/>
        <v>0</v>
      </c>
      <c r="AL23" s="20">
        <f t="shared" si="30"/>
        <v>55</v>
      </c>
      <c r="AM23" s="20">
        <f t="shared" si="31"/>
        <v>55</v>
      </c>
      <c r="AN23" s="20">
        <f t="shared" si="17"/>
        <v>0</v>
      </c>
      <c r="AO23" s="20">
        <f t="shared" si="32"/>
        <v>0</v>
      </c>
      <c r="AP23" s="1">
        <v>0</v>
      </c>
      <c r="AQ23" s="24">
        <f t="shared" si="33"/>
        <v>43204</v>
      </c>
      <c r="AR23" s="10">
        <f t="shared" si="18"/>
        <v>0</v>
      </c>
      <c r="AS23" s="1">
        <f t="shared" si="34"/>
        <v>0</v>
      </c>
      <c r="AV23" t="s">
        <v>126</v>
      </c>
      <c r="AW23">
        <f>VLOOKUP($AU$2,Konstanter!$I$7:$M$26,3,FALSE)</f>
        <v>400</v>
      </c>
      <c r="AX23" t="s">
        <v>130</v>
      </c>
      <c r="AY23">
        <f>VLOOKUP(AX23,$Q$10:$R$1048576,2,FALSE)</f>
        <v>43239</v>
      </c>
      <c r="AZ23">
        <f>AY23+1</f>
        <v>43240</v>
      </c>
    </row>
    <row r="24" spans="2:52" x14ac:dyDescent="0.2">
      <c r="B24" s="18">
        <f t="shared" si="19"/>
        <v>43205</v>
      </c>
      <c r="C24" s="8">
        <f t="shared" si="20"/>
        <v>43205</v>
      </c>
      <c r="D24" s="5">
        <f>INDEX(Klima!$B$1:$E$520,MATCH('Afgrødemodel 1'!$C24,Klima!$B$1:$B$520,0),MATCH('Afgrødemodel 1'!$D$7,Klima!$B$1:$E$1,0))</f>
        <v>8.6999999999999993</v>
      </c>
      <c r="E24" s="8">
        <f t="shared" si="35"/>
        <v>8.6999999999999993</v>
      </c>
      <c r="F24">
        <v>0</v>
      </c>
      <c r="G24" s="8">
        <f t="shared" si="21"/>
        <v>99.4</v>
      </c>
      <c r="H24" s="8">
        <f t="shared" si="0"/>
        <v>0</v>
      </c>
      <c r="I24" s="8">
        <f t="shared" si="1"/>
        <v>8.6999999999999993</v>
      </c>
      <c r="J24" s="8">
        <f t="shared" si="2"/>
        <v>99.4</v>
      </c>
      <c r="K24" s="8" t="str">
        <f t="shared" si="3"/>
        <v xml:space="preserve"> </v>
      </c>
      <c r="L24" s="8" t="str">
        <f t="shared" si="4"/>
        <v xml:space="preserve"> </v>
      </c>
      <c r="M24" t="str">
        <f t="shared" si="5"/>
        <v xml:space="preserve"> </v>
      </c>
      <c r="N24">
        <v>8</v>
      </c>
      <c r="O24" t="str">
        <f t="shared" si="22"/>
        <v xml:space="preserve"> </v>
      </c>
      <c r="P24" t="str">
        <f t="shared" si="6"/>
        <v xml:space="preserve"> </v>
      </c>
      <c r="Q24" t="str">
        <f t="shared" si="7"/>
        <v xml:space="preserve"> </v>
      </c>
      <c r="R24" t="str">
        <f t="shared" si="8"/>
        <v xml:space="preserve"> </v>
      </c>
      <c r="S24">
        <f t="shared" si="9"/>
        <v>0</v>
      </c>
      <c r="T24" s="8">
        <f t="shared" si="23"/>
        <v>0</v>
      </c>
      <c r="U24" s="2">
        <f t="shared" si="24"/>
        <v>0</v>
      </c>
      <c r="V24">
        <f t="shared" si="10"/>
        <v>5</v>
      </c>
      <c r="W24" s="2">
        <f t="shared" si="25"/>
        <v>18.080684596577015</v>
      </c>
      <c r="X24">
        <f t="shared" si="11"/>
        <v>0</v>
      </c>
      <c r="Y24">
        <f t="shared" si="26"/>
        <v>0</v>
      </c>
      <c r="Z24">
        <v>0</v>
      </c>
      <c r="AA24" s="18">
        <f t="shared" si="12"/>
        <v>43205</v>
      </c>
      <c r="AB24" s="13">
        <f t="shared" si="13"/>
        <v>0</v>
      </c>
      <c r="AC24">
        <v>0</v>
      </c>
      <c r="AD24" s="5">
        <f t="shared" si="27"/>
        <v>-5.2322738386308068</v>
      </c>
      <c r="AE24">
        <f t="shared" si="14"/>
        <v>2</v>
      </c>
      <c r="AF24">
        <f t="shared" si="14"/>
        <v>2</v>
      </c>
      <c r="AG24">
        <v>0</v>
      </c>
      <c r="AH24" s="18">
        <f t="shared" si="28"/>
        <v>43205</v>
      </c>
      <c r="AI24" s="5">
        <f t="shared" si="29"/>
        <v>0</v>
      </c>
      <c r="AJ24" s="13">
        <f t="shared" si="15"/>
        <v>0</v>
      </c>
      <c r="AK24" s="20">
        <f t="shared" si="16"/>
        <v>0</v>
      </c>
      <c r="AL24" s="20">
        <f t="shared" si="30"/>
        <v>55</v>
      </c>
      <c r="AM24" s="20">
        <f t="shared" si="31"/>
        <v>55</v>
      </c>
      <c r="AN24" s="20">
        <f t="shared" si="17"/>
        <v>0</v>
      </c>
      <c r="AO24" s="20">
        <f t="shared" si="32"/>
        <v>0</v>
      </c>
      <c r="AP24" s="1">
        <v>0</v>
      </c>
      <c r="AQ24" s="24">
        <f t="shared" si="33"/>
        <v>43205</v>
      </c>
      <c r="AR24" s="10">
        <f t="shared" si="18"/>
        <v>0</v>
      </c>
      <c r="AS24" s="1">
        <f t="shared" si="34"/>
        <v>0</v>
      </c>
      <c r="AV24" t="s">
        <v>124</v>
      </c>
      <c r="AW24">
        <f>VLOOKUP($AU$2,Konstanter!$I$7:$M$26,4,FALSE)</f>
        <v>1070</v>
      </c>
      <c r="AX24" t="s">
        <v>125</v>
      </c>
      <c r="AY24">
        <f>IFERROR(VLOOKUP(AX24,$Q$10:$R$1048576,2,FALSE),350)</f>
        <v>43280</v>
      </c>
      <c r="AZ24">
        <f>AY24+1</f>
        <v>43281</v>
      </c>
    </row>
    <row r="25" spans="2:52" x14ac:dyDescent="0.2">
      <c r="B25" s="18">
        <f t="shared" si="19"/>
        <v>43206</v>
      </c>
      <c r="C25" s="8">
        <f t="shared" si="20"/>
        <v>43206</v>
      </c>
      <c r="D25" s="5">
        <f>INDEX(Klima!$B$1:$E$520,MATCH('Afgrødemodel 1'!$C25,Klima!$B$1:$B$520,0),MATCH('Afgrødemodel 1'!$D$7,Klima!$B$1:$E$1,0))</f>
        <v>9.1999999999999993</v>
      </c>
      <c r="E25" s="8">
        <f t="shared" si="35"/>
        <v>9.1999999999999993</v>
      </c>
      <c r="F25">
        <v>0</v>
      </c>
      <c r="G25" s="8">
        <f t="shared" si="21"/>
        <v>108.60000000000001</v>
      </c>
      <c r="H25" s="8">
        <f t="shared" si="0"/>
        <v>0</v>
      </c>
      <c r="I25" s="8">
        <f t="shared" si="1"/>
        <v>9.1999999999999993</v>
      </c>
      <c r="J25" s="8">
        <f t="shared" si="2"/>
        <v>108.60000000000001</v>
      </c>
      <c r="K25" s="8" t="str">
        <f t="shared" si="3"/>
        <v xml:space="preserve"> </v>
      </c>
      <c r="L25" s="8" t="str">
        <f t="shared" si="4"/>
        <v xml:space="preserve"> </v>
      </c>
      <c r="M25" t="str">
        <f t="shared" si="5"/>
        <v xml:space="preserve"> </v>
      </c>
      <c r="N25">
        <v>8</v>
      </c>
      <c r="O25" t="str">
        <f t="shared" si="22"/>
        <v xml:space="preserve"> </v>
      </c>
      <c r="P25" t="str">
        <f t="shared" si="6"/>
        <v xml:space="preserve"> </v>
      </c>
      <c r="Q25" t="str">
        <f t="shared" si="7"/>
        <v xml:space="preserve"> </v>
      </c>
      <c r="R25" t="str">
        <f t="shared" si="8"/>
        <v xml:space="preserve"> </v>
      </c>
      <c r="S25">
        <f t="shared" si="9"/>
        <v>0</v>
      </c>
      <c r="T25" s="8">
        <f t="shared" si="23"/>
        <v>0</v>
      </c>
      <c r="U25" s="2">
        <f t="shared" si="24"/>
        <v>0</v>
      </c>
      <c r="V25">
        <f t="shared" si="10"/>
        <v>5</v>
      </c>
      <c r="W25" s="2">
        <f t="shared" si="25"/>
        <v>18.080684596577015</v>
      </c>
      <c r="X25">
        <f t="shared" si="11"/>
        <v>0</v>
      </c>
      <c r="Y25">
        <f t="shared" si="26"/>
        <v>0</v>
      </c>
      <c r="Z25">
        <v>0</v>
      </c>
      <c r="AA25" s="18">
        <f t="shared" si="12"/>
        <v>43206</v>
      </c>
      <c r="AB25" s="13">
        <f t="shared" si="13"/>
        <v>0</v>
      </c>
      <c r="AC25">
        <v>0</v>
      </c>
      <c r="AD25" s="5">
        <f t="shared" si="27"/>
        <v>-5.2322738386308068</v>
      </c>
      <c r="AE25">
        <f t="shared" si="14"/>
        <v>2</v>
      </c>
      <c r="AF25">
        <f t="shared" si="14"/>
        <v>2</v>
      </c>
      <c r="AG25">
        <v>0</v>
      </c>
      <c r="AH25" s="18">
        <f t="shared" si="28"/>
        <v>43206</v>
      </c>
      <c r="AI25" s="5">
        <f t="shared" si="29"/>
        <v>0</v>
      </c>
      <c r="AJ25" s="13">
        <f t="shared" si="15"/>
        <v>0</v>
      </c>
      <c r="AK25" s="20">
        <f t="shared" si="16"/>
        <v>0</v>
      </c>
      <c r="AL25" s="20">
        <f t="shared" si="30"/>
        <v>55</v>
      </c>
      <c r="AM25" s="20">
        <f t="shared" si="31"/>
        <v>55</v>
      </c>
      <c r="AN25" s="20">
        <f t="shared" si="17"/>
        <v>0</v>
      </c>
      <c r="AO25" s="20">
        <f t="shared" si="32"/>
        <v>0</v>
      </c>
      <c r="AP25" s="1">
        <v>0</v>
      </c>
      <c r="AQ25" s="24">
        <f t="shared" si="33"/>
        <v>43206</v>
      </c>
      <c r="AR25" s="10">
        <f t="shared" si="18"/>
        <v>0</v>
      </c>
      <c r="AS25" s="1">
        <f t="shared" si="34"/>
        <v>0</v>
      </c>
      <c r="AV25" t="s">
        <v>128</v>
      </c>
      <c r="AW25">
        <f>VLOOKUP($AU$2,Konstanter!$I$7:$M$26,5,FALSE)</f>
        <v>1479</v>
      </c>
      <c r="AX25" t="s">
        <v>131</v>
      </c>
      <c r="AY25">
        <f>IFERROR(VLOOKUP(AX25,$Q$10:$R$1048576,2,FALSE),400)</f>
        <v>43303</v>
      </c>
      <c r="AZ25">
        <f>AY25+1</f>
        <v>43304</v>
      </c>
    </row>
    <row r="26" spans="2:52" x14ac:dyDescent="0.2">
      <c r="B26" s="18">
        <f t="shared" si="19"/>
        <v>43207</v>
      </c>
      <c r="C26" s="8">
        <f t="shared" si="20"/>
        <v>43207</v>
      </c>
      <c r="D26" s="5">
        <f>INDEX(Klima!$B$1:$E$520,MATCH('Afgrødemodel 1'!$C26,Klima!$B$1:$B$520,0),MATCH('Afgrødemodel 1'!$D$7,Klima!$B$1:$E$1,0))</f>
        <v>10.6</v>
      </c>
      <c r="E26" s="8">
        <f t="shared" si="35"/>
        <v>10.6</v>
      </c>
      <c r="F26">
        <v>0</v>
      </c>
      <c r="G26" s="8">
        <f t="shared" si="21"/>
        <v>119.2</v>
      </c>
      <c r="H26" s="8">
        <f t="shared" si="0"/>
        <v>10.6</v>
      </c>
      <c r="I26" s="8">
        <f t="shared" si="1"/>
        <v>10.6</v>
      </c>
      <c r="J26" s="8">
        <f t="shared" si="2"/>
        <v>119.2</v>
      </c>
      <c r="K26" s="8" t="str">
        <f t="shared" si="3"/>
        <v xml:space="preserve"> </v>
      </c>
      <c r="L26" s="8" t="str">
        <f t="shared" si="4"/>
        <v xml:space="preserve"> </v>
      </c>
      <c r="M26" t="str">
        <f t="shared" si="5"/>
        <v>F1</v>
      </c>
      <c r="N26">
        <v>8</v>
      </c>
      <c r="O26" t="str">
        <f t="shared" si="22"/>
        <v>tSL0</v>
      </c>
      <c r="P26">
        <f t="shared" si="6"/>
        <v>43207</v>
      </c>
      <c r="Q26" t="str">
        <f t="shared" si="7"/>
        <v>tSLe</v>
      </c>
      <c r="R26">
        <f t="shared" si="8"/>
        <v>43207</v>
      </c>
      <c r="S26">
        <f t="shared" si="9"/>
        <v>0</v>
      </c>
      <c r="T26" s="8">
        <f t="shared" si="23"/>
        <v>0</v>
      </c>
      <c r="U26" s="2">
        <f t="shared" si="24"/>
        <v>3.283200338847736E-2</v>
      </c>
      <c r="V26">
        <f t="shared" si="10"/>
        <v>5</v>
      </c>
      <c r="W26" s="2">
        <f t="shared" si="25"/>
        <v>17.951100244498779</v>
      </c>
      <c r="X26">
        <f t="shared" ref="X26:X89" si="36">$AW$36</f>
        <v>0</v>
      </c>
      <c r="Y26">
        <f t="shared" si="26"/>
        <v>0</v>
      </c>
      <c r="Z26">
        <v>0</v>
      </c>
      <c r="AA26" s="18">
        <f t="shared" si="12"/>
        <v>43207</v>
      </c>
      <c r="AB26" s="13">
        <f t="shared" si="13"/>
        <v>3.283200338847736E-2</v>
      </c>
      <c r="AC26">
        <v>0</v>
      </c>
      <c r="AD26" s="5">
        <f t="shared" si="27"/>
        <v>-5.1804400977995115</v>
      </c>
      <c r="AE26">
        <f t="shared" ref="AE26:AE89" si="37">$AW$37</f>
        <v>2</v>
      </c>
      <c r="AF26">
        <f t="shared" ref="AF26:AF32" si="38">$AW$37</f>
        <v>2</v>
      </c>
      <c r="AG26">
        <v>0</v>
      </c>
      <c r="AH26" s="18">
        <f t="shared" si="28"/>
        <v>43207</v>
      </c>
      <c r="AI26" s="5">
        <f t="shared" si="29"/>
        <v>3.283200338847736E-2</v>
      </c>
      <c r="AJ26" s="13">
        <f t="shared" si="15"/>
        <v>0</v>
      </c>
      <c r="AK26" s="20">
        <f t="shared" si="16"/>
        <v>0</v>
      </c>
      <c r="AL26" s="20">
        <f t="shared" si="30"/>
        <v>55</v>
      </c>
      <c r="AM26" s="20">
        <f t="shared" si="31"/>
        <v>55</v>
      </c>
      <c r="AN26" s="20">
        <f t="shared" ref="AN26:AN89" si="39">$AW$45</f>
        <v>0</v>
      </c>
      <c r="AO26" s="20">
        <f t="shared" si="32"/>
        <v>0</v>
      </c>
      <c r="AP26" s="1">
        <v>0</v>
      </c>
      <c r="AQ26" s="24">
        <f t="shared" si="33"/>
        <v>43207</v>
      </c>
      <c r="AR26" s="10">
        <f t="shared" si="18"/>
        <v>55</v>
      </c>
      <c r="AS26" s="1">
        <f t="shared" si="34"/>
        <v>-5.5</v>
      </c>
    </row>
    <row r="27" spans="2:52" x14ac:dyDescent="0.2">
      <c r="B27" s="18">
        <f t="shared" si="19"/>
        <v>43208</v>
      </c>
      <c r="C27" s="8">
        <f t="shared" si="20"/>
        <v>43208</v>
      </c>
      <c r="D27" s="5">
        <f>INDEX(Klima!$B$1:$E$520,MATCH('Afgrødemodel 1'!$C27,Klima!$B$1:$B$520,0),MATCH('Afgrødemodel 1'!$D$7,Klima!$B$1:$E$1,0))</f>
        <v>13.7</v>
      </c>
      <c r="E27" s="8">
        <f t="shared" si="35"/>
        <v>13.7</v>
      </c>
      <c r="F27">
        <v>0</v>
      </c>
      <c r="G27" s="8">
        <f t="shared" si="21"/>
        <v>132.9</v>
      </c>
      <c r="H27" s="8">
        <f t="shared" si="0"/>
        <v>24.299999999999997</v>
      </c>
      <c r="I27" s="8">
        <f t="shared" si="1"/>
        <v>13.7</v>
      </c>
      <c r="J27" s="8">
        <f t="shared" si="2"/>
        <v>132.9</v>
      </c>
      <c r="K27" s="8" t="str">
        <f t="shared" si="3"/>
        <v xml:space="preserve"> </v>
      </c>
      <c r="L27" s="8" t="str">
        <f t="shared" si="4"/>
        <v xml:space="preserve"> </v>
      </c>
      <c r="M27" t="str">
        <f t="shared" si="5"/>
        <v>F1</v>
      </c>
      <c r="N27">
        <v>8</v>
      </c>
      <c r="O27" t="str">
        <f t="shared" si="22"/>
        <v xml:space="preserve"> </v>
      </c>
      <c r="P27" t="str">
        <f t="shared" si="6"/>
        <v xml:space="preserve"> </v>
      </c>
      <c r="Q27" t="str">
        <f t="shared" si="7"/>
        <v xml:space="preserve"> </v>
      </c>
      <c r="R27" t="str">
        <f t="shared" si="8"/>
        <v xml:space="preserve"> </v>
      </c>
      <c r="S27">
        <f t="shared" si="9"/>
        <v>0</v>
      </c>
      <c r="T27" s="8">
        <f t="shared" si="23"/>
        <v>0</v>
      </c>
      <c r="U27" s="2">
        <f t="shared" si="24"/>
        <v>7.8479846975225032E-2</v>
      </c>
      <c r="V27">
        <f t="shared" si="10"/>
        <v>5</v>
      </c>
      <c r="W27" s="2">
        <f t="shared" si="25"/>
        <v>17.783618581907092</v>
      </c>
      <c r="X27">
        <f t="shared" si="36"/>
        <v>0</v>
      </c>
      <c r="Y27">
        <f t="shared" si="26"/>
        <v>0</v>
      </c>
      <c r="Z27">
        <v>0</v>
      </c>
      <c r="AA27" s="18">
        <f t="shared" si="12"/>
        <v>43208</v>
      </c>
      <c r="AB27" s="13">
        <f t="shared" si="13"/>
        <v>7.8479846975225032E-2</v>
      </c>
      <c r="AC27">
        <v>0</v>
      </c>
      <c r="AD27" s="5">
        <f t="shared" si="27"/>
        <v>-5.1134474327628361</v>
      </c>
      <c r="AE27">
        <f t="shared" si="37"/>
        <v>2</v>
      </c>
      <c r="AF27">
        <f t="shared" si="38"/>
        <v>2</v>
      </c>
      <c r="AG27">
        <v>0</v>
      </c>
      <c r="AH27" s="18">
        <f t="shared" si="28"/>
        <v>43208</v>
      </c>
      <c r="AI27" s="5">
        <f t="shared" si="29"/>
        <v>7.8479846975225032E-2</v>
      </c>
      <c r="AJ27" s="13">
        <f t="shared" si="15"/>
        <v>0</v>
      </c>
      <c r="AK27" s="20">
        <f t="shared" si="16"/>
        <v>0</v>
      </c>
      <c r="AL27" s="20">
        <f t="shared" si="30"/>
        <v>55</v>
      </c>
      <c r="AM27" s="20">
        <f t="shared" si="31"/>
        <v>55</v>
      </c>
      <c r="AN27" s="20">
        <f t="shared" si="39"/>
        <v>0</v>
      </c>
      <c r="AO27" s="20">
        <f t="shared" si="32"/>
        <v>0</v>
      </c>
      <c r="AP27" s="1">
        <v>0</v>
      </c>
      <c r="AQ27" s="24">
        <f t="shared" si="33"/>
        <v>43208</v>
      </c>
      <c r="AR27" s="10">
        <f t="shared" si="18"/>
        <v>55</v>
      </c>
      <c r="AS27" s="1">
        <f t="shared" si="34"/>
        <v>-5.5</v>
      </c>
      <c r="AV27" t="s">
        <v>162</v>
      </c>
      <c r="AW27" s="26">
        <f>IF($AX$2&gt;1-3-18,$AX$2,$S$1)</f>
        <v>43191</v>
      </c>
      <c r="AX27" t="s">
        <v>162</v>
      </c>
      <c r="AY27">
        <f>VLOOKUP($AX$2,$B$10:$C$374,2,FALSE)</f>
        <v>43191</v>
      </c>
    </row>
    <row r="28" spans="2:52" x14ac:dyDescent="0.2">
      <c r="B28" s="18">
        <f t="shared" si="19"/>
        <v>43209</v>
      </c>
      <c r="C28" s="8">
        <f t="shared" si="20"/>
        <v>43209</v>
      </c>
      <c r="D28" s="5">
        <f>INDEX(Klima!$B$1:$E$520,MATCH('Afgrødemodel 1'!$C28,Klima!$B$1:$B$520,0),MATCH('Afgrødemodel 1'!$D$7,Klima!$B$1:$E$1,0))</f>
        <v>14</v>
      </c>
      <c r="E28" s="8">
        <f t="shared" si="35"/>
        <v>14</v>
      </c>
      <c r="F28">
        <v>0</v>
      </c>
      <c r="G28" s="8">
        <f t="shared" si="21"/>
        <v>146.9</v>
      </c>
      <c r="H28" s="8">
        <f t="shared" si="0"/>
        <v>38.299999999999997</v>
      </c>
      <c r="I28" s="8">
        <f t="shared" si="1"/>
        <v>14</v>
      </c>
      <c r="J28" s="8">
        <f t="shared" si="2"/>
        <v>146.9</v>
      </c>
      <c r="K28" s="8" t="str">
        <f t="shared" si="3"/>
        <v xml:space="preserve"> </v>
      </c>
      <c r="L28" s="8" t="str">
        <f t="shared" si="4"/>
        <v xml:space="preserve"> </v>
      </c>
      <c r="M28" t="str">
        <f t="shared" si="5"/>
        <v>F1</v>
      </c>
      <c r="N28">
        <v>8</v>
      </c>
      <c r="O28" t="str">
        <f t="shared" si="22"/>
        <v xml:space="preserve"> </v>
      </c>
      <c r="P28" t="str">
        <f t="shared" si="6"/>
        <v xml:space="preserve"> </v>
      </c>
      <c r="Q28" t="str">
        <f t="shared" si="7"/>
        <v xml:space="preserve"> </v>
      </c>
      <c r="R28" t="str">
        <f t="shared" si="8"/>
        <v xml:space="preserve"> </v>
      </c>
      <c r="S28">
        <f t="shared" si="9"/>
        <v>0</v>
      </c>
      <c r="T28" s="8">
        <f t="shared" si="23"/>
        <v>0</v>
      </c>
      <c r="U28" s="2">
        <f t="shared" si="24"/>
        <v>0.12916980507850739</v>
      </c>
      <c r="V28">
        <f t="shared" si="10"/>
        <v>5</v>
      </c>
      <c r="W28" s="2">
        <f t="shared" si="25"/>
        <v>17.612469437652813</v>
      </c>
      <c r="X28">
        <f t="shared" si="36"/>
        <v>0</v>
      </c>
      <c r="Y28">
        <f t="shared" si="26"/>
        <v>0</v>
      </c>
      <c r="Z28">
        <v>0</v>
      </c>
      <c r="AA28" s="18">
        <f t="shared" si="12"/>
        <v>43209</v>
      </c>
      <c r="AB28" s="13">
        <f t="shared" si="13"/>
        <v>0.12916980507850739</v>
      </c>
      <c r="AC28">
        <v>0</v>
      </c>
      <c r="AD28" s="5">
        <f t="shared" si="27"/>
        <v>-5.0449877750611245</v>
      </c>
      <c r="AE28">
        <f t="shared" si="37"/>
        <v>2</v>
      </c>
      <c r="AF28">
        <f t="shared" si="38"/>
        <v>2</v>
      </c>
      <c r="AG28">
        <v>0</v>
      </c>
      <c r="AH28" s="18">
        <f t="shared" si="28"/>
        <v>43209</v>
      </c>
      <c r="AI28" s="5">
        <f t="shared" si="29"/>
        <v>0.12916980507850739</v>
      </c>
      <c r="AJ28" s="13">
        <f t="shared" si="15"/>
        <v>0</v>
      </c>
      <c r="AK28" s="20">
        <f t="shared" si="16"/>
        <v>0</v>
      </c>
      <c r="AL28" s="20">
        <f t="shared" si="30"/>
        <v>55</v>
      </c>
      <c r="AM28" s="20">
        <f t="shared" si="31"/>
        <v>55</v>
      </c>
      <c r="AN28" s="20">
        <f t="shared" si="39"/>
        <v>0</v>
      </c>
      <c r="AO28" s="20">
        <f t="shared" si="32"/>
        <v>0</v>
      </c>
      <c r="AP28" s="1">
        <v>0</v>
      </c>
      <c r="AQ28" s="24">
        <f t="shared" si="33"/>
        <v>43209</v>
      </c>
      <c r="AR28" s="10">
        <f t="shared" si="18"/>
        <v>55</v>
      </c>
      <c r="AS28" s="1">
        <f t="shared" si="34"/>
        <v>-5.5</v>
      </c>
      <c r="AV28" t="s">
        <v>165</v>
      </c>
      <c r="AW28" s="19">
        <f>'Ark4'!E4</f>
        <v>43312</v>
      </c>
      <c r="AX28" t="s">
        <v>166</v>
      </c>
      <c r="AY28">
        <f>VLOOKUP(AX28,$Q$10:$R$1048576,2,FALSE)</f>
        <v>43312</v>
      </c>
    </row>
    <row r="29" spans="2:52" x14ac:dyDescent="0.2">
      <c r="B29" s="18">
        <f t="shared" si="19"/>
        <v>43210</v>
      </c>
      <c r="C29" s="8">
        <f t="shared" si="20"/>
        <v>43210</v>
      </c>
      <c r="D29" s="5">
        <f>INDEX(Klima!$B$1:$E$520,MATCH('Afgrødemodel 1'!$C29,Klima!$B$1:$B$520,0),MATCH('Afgrødemodel 1'!$D$7,Klima!$B$1:$E$1,0))</f>
        <v>15.8</v>
      </c>
      <c r="E29" s="8">
        <f t="shared" si="35"/>
        <v>15.8</v>
      </c>
      <c r="F29">
        <v>0</v>
      </c>
      <c r="G29" s="8">
        <f t="shared" si="21"/>
        <v>162.70000000000002</v>
      </c>
      <c r="H29" s="8">
        <f t="shared" si="0"/>
        <v>54.099999999999994</v>
      </c>
      <c r="I29" s="8">
        <f t="shared" si="1"/>
        <v>15.8</v>
      </c>
      <c r="J29" s="8">
        <f t="shared" si="2"/>
        <v>162.70000000000002</v>
      </c>
      <c r="K29" s="8" t="str">
        <f t="shared" si="3"/>
        <v xml:space="preserve"> </v>
      </c>
      <c r="L29" s="8" t="str">
        <f t="shared" si="4"/>
        <v xml:space="preserve"> </v>
      </c>
      <c r="M29" t="str">
        <f t="shared" si="5"/>
        <v>F1</v>
      </c>
      <c r="N29">
        <v>8</v>
      </c>
      <c r="O29" t="str">
        <f t="shared" si="22"/>
        <v xml:space="preserve"> </v>
      </c>
      <c r="P29" t="str">
        <f t="shared" si="6"/>
        <v xml:space="preserve"> </v>
      </c>
      <c r="Q29" t="str">
        <f t="shared" si="7"/>
        <v xml:space="preserve"> </v>
      </c>
      <c r="R29" t="str">
        <f t="shared" si="8"/>
        <v xml:space="preserve"> </v>
      </c>
      <c r="S29">
        <f t="shared" si="9"/>
        <v>0</v>
      </c>
      <c r="T29" s="8">
        <f t="shared" si="23"/>
        <v>0</v>
      </c>
      <c r="U29" s="2">
        <f t="shared" si="24"/>
        <v>0.19173181286689667</v>
      </c>
      <c r="V29">
        <f t="shared" si="10"/>
        <v>5</v>
      </c>
      <c r="W29" s="2">
        <f t="shared" si="25"/>
        <v>17.419315403422985</v>
      </c>
      <c r="X29">
        <f t="shared" si="36"/>
        <v>0</v>
      </c>
      <c r="Y29">
        <f t="shared" si="26"/>
        <v>0</v>
      </c>
      <c r="Z29">
        <v>0</v>
      </c>
      <c r="AA29" s="18">
        <f t="shared" si="12"/>
        <v>43210</v>
      </c>
      <c r="AB29" s="13">
        <f t="shared" si="13"/>
        <v>0.19173181286689667</v>
      </c>
      <c r="AC29">
        <v>0</v>
      </c>
      <c r="AD29" s="5">
        <f t="shared" si="27"/>
        <v>-4.9677261613691934</v>
      </c>
      <c r="AE29">
        <f t="shared" si="37"/>
        <v>2</v>
      </c>
      <c r="AF29">
        <f t="shared" si="38"/>
        <v>2</v>
      </c>
      <c r="AG29">
        <v>0</v>
      </c>
      <c r="AH29" s="18">
        <f t="shared" si="28"/>
        <v>43210</v>
      </c>
      <c r="AI29" s="5">
        <f t="shared" si="29"/>
        <v>0.19173181286689667</v>
      </c>
      <c r="AJ29" s="13">
        <f t="shared" si="15"/>
        <v>0</v>
      </c>
      <c r="AK29" s="20">
        <f t="shared" si="16"/>
        <v>0</v>
      </c>
      <c r="AL29" s="20">
        <f t="shared" si="30"/>
        <v>55</v>
      </c>
      <c r="AM29" s="20">
        <f t="shared" si="31"/>
        <v>55</v>
      </c>
      <c r="AN29" s="20">
        <f t="shared" si="39"/>
        <v>0</v>
      </c>
      <c r="AO29" s="20">
        <f t="shared" si="32"/>
        <v>0</v>
      </c>
      <c r="AP29" s="1">
        <v>0</v>
      </c>
      <c r="AQ29" s="24">
        <f t="shared" si="33"/>
        <v>43210</v>
      </c>
      <c r="AR29" s="10">
        <f t="shared" si="18"/>
        <v>55</v>
      </c>
      <c r="AS29" s="1">
        <f t="shared" si="34"/>
        <v>-5.5</v>
      </c>
      <c r="AV29" t="s">
        <v>163</v>
      </c>
      <c r="AW29" s="19">
        <v>43404</v>
      </c>
      <c r="AX29" t="s">
        <v>164</v>
      </c>
      <c r="AY29">
        <f>VLOOKUP(AX29,$Q$10:$R$1048576,2,FALSE)</f>
        <v>43404</v>
      </c>
    </row>
    <row r="30" spans="2:52" x14ac:dyDescent="0.2">
      <c r="B30" s="18">
        <f t="shared" si="19"/>
        <v>43211</v>
      </c>
      <c r="C30" s="8">
        <f t="shared" si="20"/>
        <v>43211</v>
      </c>
      <c r="D30" s="5">
        <f>INDEX(Klima!$B$1:$E$520,MATCH('Afgrødemodel 1'!$C30,Klima!$B$1:$B$520,0),MATCH('Afgrødemodel 1'!$D$7,Klima!$B$1:$E$1,0))</f>
        <v>11</v>
      </c>
      <c r="E30" s="8">
        <f t="shared" si="35"/>
        <v>11</v>
      </c>
      <c r="F30">
        <v>0</v>
      </c>
      <c r="G30" s="8">
        <f t="shared" si="21"/>
        <v>173.70000000000002</v>
      </c>
      <c r="H30" s="8">
        <f t="shared" si="0"/>
        <v>65.099999999999994</v>
      </c>
      <c r="I30" s="8">
        <f t="shared" si="1"/>
        <v>11</v>
      </c>
      <c r="J30" s="8">
        <f t="shared" si="2"/>
        <v>173.70000000000002</v>
      </c>
      <c r="K30" s="8" t="str">
        <f t="shared" si="3"/>
        <v xml:space="preserve"> </v>
      </c>
      <c r="L30" s="8" t="str">
        <f t="shared" si="4"/>
        <v xml:space="preserve"> </v>
      </c>
      <c r="M30" t="str">
        <f t="shared" si="5"/>
        <v>F1</v>
      </c>
      <c r="N30">
        <v>8</v>
      </c>
      <c r="O30" t="str">
        <f t="shared" si="22"/>
        <v xml:space="preserve"> </v>
      </c>
      <c r="P30" t="str">
        <f t="shared" si="6"/>
        <v xml:space="preserve"> </v>
      </c>
      <c r="Q30" t="str">
        <f t="shared" si="7"/>
        <v xml:space="preserve"> </v>
      </c>
      <c r="R30" t="str">
        <f t="shared" si="8"/>
        <v xml:space="preserve"> </v>
      </c>
      <c r="S30">
        <f t="shared" si="9"/>
        <v>0</v>
      </c>
      <c r="T30" s="8">
        <f t="shared" si="23"/>
        <v>0</v>
      </c>
      <c r="U30" s="2">
        <f t="shared" si="24"/>
        <v>0.2389249354995665</v>
      </c>
      <c r="V30">
        <f t="shared" si="10"/>
        <v>5</v>
      </c>
      <c r="W30" s="2">
        <f t="shared" si="25"/>
        <v>17.28484107579462</v>
      </c>
      <c r="X30">
        <f t="shared" si="36"/>
        <v>0</v>
      </c>
      <c r="Y30">
        <f t="shared" si="26"/>
        <v>0</v>
      </c>
      <c r="Z30">
        <v>0</v>
      </c>
      <c r="AA30" s="18">
        <f t="shared" si="12"/>
        <v>43211</v>
      </c>
      <c r="AB30" s="13">
        <f t="shared" si="13"/>
        <v>0.2389249354995665</v>
      </c>
      <c r="AC30">
        <v>0</v>
      </c>
      <c r="AD30" s="5">
        <f t="shared" si="27"/>
        <v>-4.9139364303178485</v>
      </c>
      <c r="AE30">
        <f t="shared" si="37"/>
        <v>2</v>
      </c>
      <c r="AF30">
        <f t="shared" si="38"/>
        <v>2</v>
      </c>
      <c r="AG30">
        <v>0</v>
      </c>
      <c r="AH30" s="18">
        <f t="shared" si="28"/>
        <v>43211</v>
      </c>
      <c r="AI30" s="5">
        <f t="shared" si="29"/>
        <v>0.2389249354995665</v>
      </c>
      <c r="AJ30" s="13">
        <f t="shared" si="15"/>
        <v>0</v>
      </c>
      <c r="AK30" s="20">
        <f t="shared" si="16"/>
        <v>0</v>
      </c>
      <c r="AL30" s="20">
        <f t="shared" si="30"/>
        <v>60</v>
      </c>
      <c r="AM30" s="20">
        <f t="shared" si="31"/>
        <v>60</v>
      </c>
      <c r="AN30" s="20">
        <f t="shared" si="39"/>
        <v>0</v>
      </c>
      <c r="AO30" s="20">
        <f t="shared" si="32"/>
        <v>0</v>
      </c>
      <c r="AP30" s="1">
        <v>0</v>
      </c>
      <c r="AQ30" s="24">
        <f t="shared" si="33"/>
        <v>43211</v>
      </c>
      <c r="AR30" s="10">
        <f t="shared" si="18"/>
        <v>60</v>
      </c>
      <c r="AS30" s="1">
        <f t="shared" si="34"/>
        <v>-6</v>
      </c>
    </row>
    <row r="31" spans="2:52" x14ac:dyDescent="0.2">
      <c r="B31" s="18">
        <f t="shared" si="19"/>
        <v>43212</v>
      </c>
      <c r="C31" s="8">
        <f t="shared" si="20"/>
        <v>43212</v>
      </c>
      <c r="D31" s="5">
        <f>INDEX(Klima!$B$1:$E$520,MATCH('Afgrødemodel 1'!$C31,Klima!$B$1:$B$520,0),MATCH('Afgrødemodel 1'!$D$7,Klima!$B$1:$E$1,0))</f>
        <v>7.7</v>
      </c>
      <c r="E31" s="8">
        <f t="shared" si="35"/>
        <v>7.7</v>
      </c>
      <c r="F31">
        <v>0</v>
      </c>
      <c r="G31" s="8">
        <f t="shared" si="21"/>
        <v>181.4</v>
      </c>
      <c r="H31" s="8">
        <f t="shared" si="0"/>
        <v>72.8</v>
      </c>
      <c r="I31" s="8">
        <f t="shared" si="1"/>
        <v>7.7</v>
      </c>
      <c r="J31" s="8">
        <f t="shared" si="2"/>
        <v>181.4</v>
      </c>
      <c r="K31" s="8" t="str">
        <f t="shared" si="3"/>
        <v xml:space="preserve"> </v>
      </c>
      <c r="L31" s="8" t="str">
        <f t="shared" si="4"/>
        <v xml:space="preserve"> </v>
      </c>
      <c r="M31" t="str">
        <f t="shared" si="5"/>
        <v>F1</v>
      </c>
      <c r="N31">
        <v>8</v>
      </c>
      <c r="O31" t="str">
        <f t="shared" si="22"/>
        <v xml:space="preserve"> </v>
      </c>
      <c r="P31" t="str">
        <f t="shared" si="6"/>
        <v xml:space="preserve"> </v>
      </c>
      <c r="Q31" t="str">
        <f t="shared" si="7"/>
        <v xml:space="preserve"> </v>
      </c>
      <c r="R31" t="str">
        <f t="shared" si="8"/>
        <v xml:space="preserve"> </v>
      </c>
      <c r="S31">
        <f t="shared" si="9"/>
        <v>0</v>
      </c>
      <c r="T31" s="8">
        <f t="shared" si="23"/>
        <v>0</v>
      </c>
      <c r="U31" s="2">
        <f t="shared" si="24"/>
        <v>0.27386307265918697</v>
      </c>
      <c r="V31">
        <f t="shared" si="10"/>
        <v>5</v>
      </c>
      <c r="W31" s="2">
        <f t="shared" si="25"/>
        <v>17.190709046454771</v>
      </c>
      <c r="X31">
        <f t="shared" si="36"/>
        <v>0</v>
      </c>
      <c r="Y31">
        <f t="shared" si="26"/>
        <v>0</v>
      </c>
      <c r="Z31">
        <v>0</v>
      </c>
      <c r="AA31" s="18">
        <f t="shared" si="12"/>
        <v>43212</v>
      </c>
      <c r="AB31" s="13">
        <f t="shared" si="13"/>
        <v>0.27386307265918697</v>
      </c>
      <c r="AC31">
        <v>0</v>
      </c>
      <c r="AD31" s="5">
        <f t="shared" si="27"/>
        <v>-4.8762836185819074</v>
      </c>
      <c r="AE31">
        <f t="shared" si="37"/>
        <v>2</v>
      </c>
      <c r="AF31">
        <f t="shared" si="38"/>
        <v>2</v>
      </c>
      <c r="AG31">
        <v>0</v>
      </c>
      <c r="AH31" s="18">
        <f t="shared" si="28"/>
        <v>43212</v>
      </c>
      <c r="AI31" s="5">
        <f t="shared" si="29"/>
        <v>0.27386307265918697</v>
      </c>
      <c r="AJ31" s="13">
        <f t="shared" si="15"/>
        <v>0</v>
      </c>
      <c r="AK31" s="20">
        <f t="shared" si="16"/>
        <v>0</v>
      </c>
      <c r="AL31" s="20">
        <f t="shared" si="30"/>
        <v>75</v>
      </c>
      <c r="AM31" s="20">
        <f t="shared" si="31"/>
        <v>75</v>
      </c>
      <c r="AN31" s="20">
        <f t="shared" si="39"/>
        <v>0</v>
      </c>
      <c r="AO31" s="20">
        <f t="shared" si="32"/>
        <v>0</v>
      </c>
      <c r="AP31" s="1">
        <v>0</v>
      </c>
      <c r="AQ31" s="24">
        <f t="shared" si="33"/>
        <v>43212</v>
      </c>
      <c r="AR31" s="10">
        <f t="shared" si="18"/>
        <v>75</v>
      </c>
      <c r="AS31" s="1">
        <f t="shared" si="34"/>
        <v>-7.5</v>
      </c>
      <c r="AV31" s="10" t="s">
        <v>149</v>
      </c>
      <c r="AX31" t="s">
        <v>148</v>
      </c>
    </row>
    <row r="32" spans="2:52" x14ac:dyDescent="0.2">
      <c r="B32" s="18">
        <f t="shared" si="19"/>
        <v>43213</v>
      </c>
      <c r="C32" s="8">
        <f t="shared" si="20"/>
        <v>43213</v>
      </c>
      <c r="D32" s="5">
        <f>INDEX(Klima!$B$1:$E$520,MATCH('Afgrødemodel 1'!$C32,Klima!$B$1:$B$520,0),MATCH('Afgrødemodel 1'!$D$7,Klima!$B$1:$E$1,0))</f>
        <v>10.7</v>
      </c>
      <c r="E32" s="8">
        <f t="shared" si="35"/>
        <v>10.7</v>
      </c>
      <c r="F32">
        <v>0</v>
      </c>
      <c r="G32" s="8">
        <f t="shared" si="21"/>
        <v>192.1</v>
      </c>
      <c r="H32" s="8">
        <f t="shared" si="0"/>
        <v>83.5</v>
      </c>
      <c r="I32" s="8">
        <f t="shared" si="1"/>
        <v>10.7</v>
      </c>
      <c r="J32" s="8">
        <f t="shared" si="2"/>
        <v>192.1</v>
      </c>
      <c r="K32" s="8" t="str">
        <f t="shared" si="3"/>
        <v xml:space="preserve"> </v>
      </c>
      <c r="L32" s="8" t="str">
        <f t="shared" si="4"/>
        <v xml:space="preserve"> </v>
      </c>
      <c r="M32" t="str">
        <f t="shared" si="5"/>
        <v>F1</v>
      </c>
      <c r="N32">
        <v>8</v>
      </c>
      <c r="O32" t="str">
        <f t="shared" si="22"/>
        <v xml:space="preserve"> </v>
      </c>
      <c r="P32" t="str">
        <f t="shared" si="6"/>
        <v xml:space="preserve"> </v>
      </c>
      <c r="Q32" t="str">
        <f t="shared" si="7"/>
        <v xml:space="preserve"> </v>
      </c>
      <c r="R32" t="str">
        <f t="shared" si="8"/>
        <v xml:space="preserve"> </v>
      </c>
      <c r="S32">
        <f t="shared" si="9"/>
        <v>0</v>
      </c>
      <c r="T32" s="8">
        <f t="shared" si="23"/>
        <v>0</v>
      </c>
      <c r="U32" s="2">
        <f t="shared" si="24"/>
        <v>0.32517296308773846</v>
      </c>
      <c r="V32">
        <f t="shared" si="10"/>
        <v>5</v>
      </c>
      <c r="W32" s="2">
        <f t="shared" si="25"/>
        <v>17.059902200488999</v>
      </c>
      <c r="X32">
        <f t="shared" si="36"/>
        <v>0</v>
      </c>
      <c r="Y32">
        <f t="shared" si="26"/>
        <v>0</v>
      </c>
      <c r="Z32">
        <v>0</v>
      </c>
      <c r="AA32" s="18">
        <f t="shared" si="12"/>
        <v>43213</v>
      </c>
      <c r="AB32" s="13">
        <f t="shared" si="13"/>
        <v>0.32517296308773846</v>
      </c>
      <c r="AC32">
        <v>0</v>
      </c>
      <c r="AD32" s="5">
        <f t="shared" si="27"/>
        <v>-4.8239608801955987</v>
      </c>
      <c r="AE32">
        <f t="shared" si="37"/>
        <v>2</v>
      </c>
      <c r="AF32">
        <f t="shared" si="38"/>
        <v>2</v>
      </c>
      <c r="AG32">
        <v>0</v>
      </c>
      <c r="AH32" s="18">
        <f t="shared" si="28"/>
        <v>43213</v>
      </c>
      <c r="AI32" s="5">
        <f t="shared" si="29"/>
        <v>0.32517296308773846</v>
      </c>
      <c r="AJ32" s="13">
        <f t="shared" si="15"/>
        <v>0</v>
      </c>
      <c r="AK32" s="20">
        <f t="shared" si="16"/>
        <v>0</v>
      </c>
      <c r="AL32" s="20">
        <f t="shared" si="30"/>
        <v>90</v>
      </c>
      <c r="AM32" s="20">
        <f t="shared" si="31"/>
        <v>90</v>
      </c>
      <c r="AN32" s="20">
        <f t="shared" si="39"/>
        <v>0</v>
      </c>
      <c r="AO32" s="20">
        <f t="shared" si="32"/>
        <v>0</v>
      </c>
      <c r="AP32" s="1">
        <v>0</v>
      </c>
      <c r="AQ32" s="24">
        <f t="shared" si="33"/>
        <v>43213</v>
      </c>
      <c r="AR32" s="10">
        <f t="shared" si="18"/>
        <v>90</v>
      </c>
      <c r="AS32" s="1">
        <f t="shared" si="34"/>
        <v>-9</v>
      </c>
      <c r="AX32" t="s">
        <v>148</v>
      </c>
    </row>
    <row r="33" spans="2:51" x14ac:dyDescent="0.2">
      <c r="B33" s="18">
        <f t="shared" si="19"/>
        <v>43214</v>
      </c>
      <c r="C33" s="8">
        <f t="shared" si="20"/>
        <v>43214</v>
      </c>
      <c r="D33" s="5">
        <f>INDEX(Klima!$B$1:$E$520,MATCH('Afgrødemodel 1'!$C33,Klima!$B$1:$B$520,0),MATCH('Afgrødemodel 1'!$D$7,Klima!$B$1:$E$1,0))</f>
        <v>8.6</v>
      </c>
      <c r="E33" s="8">
        <f t="shared" si="35"/>
        <v>8.6</v>
      </c>
      <c r="F33">
        <v>0</v>
      </c>
      <c r="G33" s="8">
        <f t="shared" si="21"/>
        <v>200.7</v>
      </c>
      <c r="H33" s="8">
        <f t="shared" si="0"/>
        <v>92.1</v>
      </c>
      <c r="I33" s="8">
        <f t="shared" si="1"/>
        <v>8.6</v>
      </c>
      <c r="J33" s="8">
        <f t="shared" si="2"/>
        <v>200.7</v>
      </c>
      <c r="K33" s="8" t="str">
        <f t="shared" si="3"/>
        <v xml:space="preserve"> </v>
      </c>
      <c r="L33" s="8" t="str">
        <f t="shared" si="4"/>
        <v xml:space="preserve"> </v>
      </c>
      <c r="M33" t="str">
        <f t="shared" si="5"/>
        <v>F1</v>
      </c>
      <c r="N33">
        <v>8</v>
      </c>
      <c r="O33" t="str">
        <f t="shared" si="22"/>
        <v xml:space="preserve"> </v>
      </c>
      <c r="P33" t="str">
        <f t="shared" si="6"/>
        <v xml:space="preserve"> </v>
      </c>
      <c r="Q33" t="str">
        <f t="shared" si="7"/>
        <v xml:space="preserve"> </v>
      </c>
      <c r="R33" t="str">
        <f t="shared" si="8"/>
        <v xml:space="preserve"> </v>
      </c>
      <c r="S33">
        <f t="shared" si="9"/>
        <v>0</v>
      </c>
      <c r="T33" s="8">
        <f t="shared" si="23"/>
        <v>0</v>
      </c>
      <c r="U33" s="2">
        <f t="shared" si="24"/>
        <v>0.3688682157019556</v>
      </c>
      <c r="V33">
        <f t="shared" si="10"/>
        <v>5</v>
      </c>
      <c r="W33" s="2">
        <f t="shared" si="25"/>
        <v>16.954767726161368</v>
      </c>
      <c r="X33">
        <f t="shared" si="36"/>
        <v>0</v>
      </c>
      <c r="Y33">
        <f t="shared" si="26"/>
        <v>0</v>
      </c>
      <c r="Z33">
        <v>0</v>
      </c>
      <c r="AA33" s="18">
        <f t="shared" si="12"/>
        <v>43214</v>
      </c>
      <c r="AB33" s="13">
        <f t="shared" si="13"/>
        <v>0.3688682157019556</v>
      </c>
      <c r="AC33">
        <v>0</v>
      </c>
      <c r="AD33" s="5">
        <f t="shared" si="27"/>
        <v>-4.7819070904645473</v>
      </c>
      <c r="AE33">
        <f t="shared" si="37"/>
        <v>2</v>
      </c>
      <c r="AF33">
        <f t="shared" ref="AF33:AF96" si="40">$AW$37</f>
        <v>2</v>
      </c>
      <c r="AG33">
        <v>0</v>
      </c>
      <c r="AH33" s="18">
        <f t="shared" si="28"/>
        <v>43214</v>
      </c>
      <c r="AI33" s="5">
        <f t="shared" si="29"/>
        <v>0.3688682157019556</v>
      </c>
      <c r="AJ33" s="13">
        <f t="shared" si="15"/>
        <v>0</v>
      </c>
      <c r="AK33" s="20">
        <f t="shared" si="16"/>
        <v>0</v>
      </c>
      <c r="AL33" s="20">
        <f t="shared" si="30"/>
        <v>105</v>
      </c>
      <c r="AM33" s="20">
        <f t="shared" si="31"/>
        <v>105</v>
      </c>
      <c r="AN33" s="20">
        <f t="shared" si="39"/>
        <v>0</v>
      </c>
      <c r="AO33" s="20">
        <f t="shared" si="32"/>
        <v>0</v>
      </c>
      <c r="AP33" s="1">
        <v>0</v>
      </c>
      <c r="AQ33" s="24">
        <f t="shared" si="33"/>
        <v>43214</v>
      </c>
      <c r="AR33" s="10">
        <f t="shared" si="18"/>
        <v>105</v>
      </c>
      <c r="AS33" s="1">
        <f t="shared" si="34"/>
        <v>-10.5</v>
      </c>
      <c r="AV33" t="s">
        <v>150</v>
      </c>
      <c r="AW33">
        <f>VLOOKUP($AU$2,Konstanter!$A$32:$G$50,2,FALSE)</f>
        <v>0</v>
      </c>
      <c r="AX33" t="s">
        <v>148</v>
      </c>
    </row>
    <row r="34" spans="2:51" x14ac:dyDescent="0.2">
      <c r="B34" s="18">
        <f t="shared" si="19"/>
        <v>43215</v>
      </c>
      <c r="C34" s="8">
        <f t="shared" si="20"/>
        <v>43215</v>
      </c>
      <c r="D34" s="5">
        <f>INDEX(Klima!$B$1:$E$520,MATCH('Afgrødemodel 1'!$C34,Klima!$B$1:$B$520,0),MATCH('Afgrødemodel 1'!$D$7,Klima!$B$1:$E$1,0))</f>
        <v>8.1999999999999993</v>
      </c>
      <c r="E34" s="8">
        <f t="shared" si="35"/>
        <v>8.1999999999999993</v>
      </c>
      <c r="F34">
        <v>0</v>
      </c>
      <c r="G34" s="8">
        <f t="shared" si="21"/>
        <v>208.89999999999998</v>
      </c>
      <c r="H34" s="8">
        <f t="shared" si="0"/>
        <v>100.3</v>
      </c>
      <c r="I34" s="8">
        <f t="shared" si="1"/>
        <v>8.1999999999999993</v>
      </c>
      <c r="J34" s="8">
        <f t="shared" si="2"/>
        <v>208.89999999999998</v>
      </c>
      <c r="K34" s="8" t="str">
        <f t="shared" si="3"/>
        <v xml:space="preserve"> </v>
      </c>
      <c r="L34" s="8" t="str">
        <f t="shared" si="4"/>
        <v xml:space="preserve"> </v>
      </c>
      <c r="M34" t="str">
        <f t="shared" si="5"/>
        <v>F1</v>
      </c>
      <c r="N34">
        <v>8</v>
      </c>
      <c r="O34" t="str">
        <f t="shared" si="22"/>
        <v xml:space="preserve"> </v>
      </c>
      <c r="P34" t="str">
        <f t="shared" si="6"/>
        <v xml:space="preserve"> </v>
      </c>
      <c r="Q34" t="str">
        <f t="shared" si="7"/>
        <v xml:space="preserve"> </v>
      </c>
      <c r="R34" t="str">
        <f t="shared" si="8"/>
        <v xml:space="preserve"> </v>
      </c>
      <c r="S34">
        <f t="shared" si="9"/>
        <v>0</v>
      </c>
      <c r="T34" s="8">
        <f t="shared" si="23"/>
        <v>0</v>
      </c>
      <c r="U34" s="2">
        <f t="shared" si="24"/>
        <v>0.41268424934032921</v>
      </c>
      <c r="V34">
        <f t="shared" si="10"/>
        <v>5</v>
      </c>
      <c r="W34" s="2">
        <f t="shared" si="25"/>
        <v>16.854523227383865</v>
      </c>
      <c r="X34">
        <f t="shared" si="36"/>
        <v>0</v>
      </c>
      <c r="Y34">
        <f t="shared" si="26"/>
        <v>0</v>
      </c>
      <c r="Z34">
        <v>0</v>
      </c>
      <c r="AA34" s="18">
        <f t="shared" si="12"/>
        <v>43215</v>
      </c>
      <c r="AB34" s="13">
        <f t="shared" si="13"/>
        <v>0.41268424934032921</v>
      </c>
      <c r="AC34">
        <v>0</v>
      </c>
      <c r="AD34" s="5">
        <f t="shared" si="27"/>
        <v>-4.7418092909535456</v>
      </c>
      <c r="AE34">
        <f t="shared" si="37"/>
        <v>2</v>
      </c>
      <c r="AF34">
        <f t="shared" si="40"/>
        <v>2</v>
      </c>
      <c r="AG34">
        <v>0</v>
      </c>
      <c r="AH34" s="18">
        <f t="shared" si="28"/>
        <v>43215</v>
      </c>
      <c r="AI34" s="5">
        <f t="shared" si="29"/>
        <v>0.41268424934032921</v>
      </c>
      <c r="AJ34" s="13">
        <f t="shared" si="15"/>
        <v>0</v>
      </c>
      <c r="AK34" s="20">
        <f t="shared" si="16"/>
        <v>0</v>
      </c>
      <c r="AL34" s="20">
        <f t="shared" si="30"/>
        <v>120</v>
      </c>
      <c r="AM34" s="20">
        <f t="shared" si="31"/>
        <v>120</v>
      </c>
      <c r="AN34" s="20">
        <f t="shared" si="39"/>
        <v>0</v>
      </c>
      <c r="AO34" s="20">
        <f t="shared" si="32"/>
        <v>0</v>
      </c>
      <c r="AP34" s="1">
        <v>0</v>
      </c>
      <c r="AQ34" s="24">
        <f t="shared" si="33"/>
        <v>43215</v>
      </c>
      <c r="AR34" s="10">
        <f t="shared" si="18"/>
        <v>120</v>
      </c>
      <c r="AS34" s="1">
        <f t="shared" si="34"/>
        <v>-12</v>
      </c>
      <c r="AV34" t="s">
        <v>151</v>
      </c>
      <c r="AW34">
        <f>VLOOKUP($AU$2,Konstanter!$A$32:$G$50,3,FALSE)</f>
        <v>0</v>
      </c>
      <c r="AX34" t="s">
        <v>148</v>
      </c>
    </row>
    <row r="35" spans="2:51" x14ac:dyDescent="0.2">
      <c r="B35" s="18">
        <f t="shared" si="19"/>
        <v>43216</v>
      </c>
      <c r="C35" s="8">
        <f t="shared" si="20"/>
        <v>43216</v>
      </c>
      <c r="D35" s="5">
        <f>INDEX(Klima!$B$1:$E$520,MATCH('Afgrødemodel 1'!$C35,Klima!$B$1:$B$520,0),MATCH('Afgrødemodel 1'!$D$7,Klima!$B$1:$E$1,0))</f>
        <v>8.4</v>
      </c>
      <c r="E35" s="8">
        <f t="shared" si="35"/>
        <v>8.4</v>
      </c>
      <c r="F35">
        <v>0</v>
      </c>
      <c r="G35" s="8">
        <f t="shared" si="21"/>
        <v>217.29999999999998</v>
      </c>
      <c r="H35" s="8">
        <f t="shared" si="0"/>
        <v>108.7</v>
      </c>
      <c r="I35" s="8">
        <f t="shared" si="1"/>
        <v>8.4</v>
      </c>
      <c r="J35" s="8">
        <f t="shared" si="2"/>
        <v>217.29999999999998</v>
      </c>
      <c r="K35" s="8" t="str">
        <f t="shared" si="3"/>
        <v xml:space="preserve"> </v>
      </c>
      <c r="L35" s="8" t="str">
        <f t="shared" si="4"/>
        <v xml:space="preserve"> </v>
      </c>
      <c r="M35" t="str">
        <f t="shared" si="5"/>
        <v>F1</v>
      </c>
      <c r="N35">
        <v>8</v>
      </c>
      <c r="O35" t="str">
        <f t="shared" si="22"/>
        <v xml:space="preserve"> </v>
      </c>
      <c r="P35" t="str">
        <f t="shared" si="6"/>
        <v xml:space="preserve"> </v>
      </c>
      <c r="Q35" t="str">
        <f t="shared" si="7"/>
        <v xml:space="preserve"> </v>
      </c>
      <c r="R35" t="str">
        <f t="shared" si="8"/>
        <v xml:space="preserve"> </v>
      </c>
      <c r="S35">
        <f t="shared" si="9"/>
        <v>0</v>
      </c>
      <c r="T35" s="8">
        <f t="shared" si="23"/>
        <v>0</v>
      </c>
      <c r="U35" s="2">
        <f t="shared" si="24"/>
        <v>0.45986098333019898</v>
      </c>
      <c r="V35">
        <f t="shared" si="10"/>
        <v>5</v>
      </c>
      <c r="W35" s="2">
        <f t="shared" si="25"/>
        <v>16.751833740831295</v>
      </c>
      <c r="X35">
        <f t="shared" si="36"/>
        <v>0</v>
      </c>
      <c r="Y35">
        <f t="shared" si="26"/>
        <v>0</v>
      </c>
      <c r="Z35">
        <v>0</v>
      </c>
      <c r="AA35" s="18">
        <f t="shared" si="12"/>
        <v>43216</v>
      </c>
      <c r="AB35" s="13">
        <f t="shared" si="13"/>
        <v>0.45986098333019898</v>
      </c>
      <c r="AC35">
        <v>0</v>
      </c>
      <c r="AD35" s="5">
        <f t="shared" si="27"/>
        <v>-4.7007334963325178</v>
      </c>
      <c r="AE35">
        <f t="shared" si="37"/>
        <v>2</v>
      </c>
      <c r="AF35">
        <f t="shared" si="40"/>
        <v>2</v>
      </c>
      <c r="AG35">
        <v>0</v>
      </c>
      <c r="AH35" s="18">
        <f t="shared" si="28"/>
        <v>43216</v>
      </c>
      <c r="AI35" s="5">
        <f t="shared" si="29"/>
        <v>0.45986098333019898</v>
      </c>
      <c r="AJ35" s="13">
        <f t="shared" si="15"/>
        <v>0</v>
      </c>
      <c r="AK35" s="20">
        <f t="shared" si="16"/>
        <v>0</v>
      </c>
      <c r="AL35" s="20">
        <f t="shared" si="30"/>
        <v>135</v>
      </c>
      <c r="AM35" s="20">
        <f t="shared" si="31"/>
        <v>135</v>
      </c>
      <c r="AN35" s="20">
        <f t="shared" si="39"/>
        <v>0</v>
      </c>
      <c r="AO35" s="20">
        <f t="shared" si="32"/>
        <v>0</v>
      </c>
      <c r="AP35" s="1">
        <v>0</v>
      </c>
      <c r="AQ35" s="24">
        <f t="shared" si="33"/>
        <v>43216</v>
      </c>
      <c r="AR35" s="10">
        <f t="shared" si="18"/>
        <v>135</v>
      </c>
      <c r="AS35" s="1">
        <f t="shared" si="34"/>
        <v>-13.5</v>
      </c>
      <c r="AV35" t="s">
        <v>152</v>
      </c>
      <c r="AW35">
        <f>VLOOKUP($AU$2,Konstanter!$A$32:$G$50,4,FALSE)</f>
        <v>5</v>
      </c>
      <c r="AX35" t="s">
        <v>148</v>
      </c>
    </row>
    <row r="36" spans="2:51" x14ac:dyDescent="0.2">
      <c r="B36" s="18">
        <f t="shared" si="19"/>
        <v>43217</v>
      </c>
      <c r="C36" s="8">
        <f t="shared" si="20"/>
        <v>43217</v>
      </c>
      <c r="D36" s="5">
        <f>INDEX(Klima!$B$1:$E$520,MATCH('Afgrødemodel 1'!$C36,Klima!$B$1:$B$520,0),MATCH('Afgrødemodel 1'!$D$7,Klima!$B$1:$E$1,0))</f>
        <v>9.4</v>
      </c>
      <c r="E36" s="8">
        <f t="shared" si="35"/>
        <v>9.4</v>
      </c>
      <c r="F36">
        <v>0</v>
      </c>
      <c r="G36" s="8">
        <f t="shared" si="21"/>
        <v>226.7</v>
      </c>
      <c r="H36" s="8">
        <f t="shared" si="0"/>
        <v>118.10000000000001</v>
      </c>
      <c r="I36" s="8">
        <f t="shared" si="1"/>
        <v>9.4</v>
      </c>
      <c r="J36" s="8">
        <f t="shared" si="2"/>
        <v>226.7</v>
      </c>
      <c r="K36" s="8" t="str">
        <f t="shared" si="3"/>
        <v xml:space="preserve"> </v>
      </c>
      <c r="L36" s="8" t="str">
        <f t="shared" si="4"/>
        <v xml:space="preserve"> </v>
      </c>
      <c r="M36" t="str">
        <f t="shared" si="5"/>
        <v>F1</v>
      </c>
      <c r="N36">
        <v>8</v>
      </c>
      <c r="O36" t="str">
        <f t="shared" si="22"/>
        <v xml:space="preserve"> </v>
      </c>
      <c r="P36" t="str">
        <f t="shared" si="6"/>
        <v xml:space="preserve"> </v>
      </c>
      <c r="Q36" t="str">
        <f t="shared" si="7"/>
        <v xml:space="preserve"> </v>
      </c>
      <c r="R36" t="str">
        <f t="shared" si="8"/>
        <v xml:space="preserve"> </v>
      </c>
      <c r="S36">
        <f t="shared" si="9"/>
        <v>0</v>
      </c>
      <c r="T36" s="8">
        <f t="shared" si="23"/>
        <v>0</v>
      </c>
      <c r="U36" s="2">
        <f t="shared" si="24"/>
        <v>0.51555116836282666</v>
      </c>
      <c r="V36">
        <f t="shared" si="10"/>
        <v>5</v>
      </c>
      <c r="W36" s="2">
        <f t="shared" si="25"/>
        <v>16.636919315403421</v>
      </c>
      <c r="X36">
        <f t="shared" si="36"/>
        <v>0</v>
      </c>
      <c r="Y36">
        <f t="shared" si="26"/>
        <v>0</v>
      </c>
      <c r="Z36">
        <v>0</v>
      </c>
      <c r="AA36" s="18">
        <f t="shared" si="12"/>
        <v>43217</v>
      </c>
      <c r="AB36" s="13">
        <f t="shared" si="13"/>
        <v>0.51555116836282666</v>
      </c>
      <c r="AC36">
        <v>0</v>
      </c>
      <c r="AD36" s="5">
        <f t="shared" si="27"/>
        <v>-4.6547677261613689</v>
      </c>
      <c r="AE36">
        <f t="shared" si="37"/>
        <v>2</v>
      </c>
      <c r="AF36">
        <f t="shared" si="40"/>
        <v>2</v>
      </c>
      <c r="AG36">
        <v>0</v>
      </c>
      <c r="AH36" s="18">
        <f t="shared" si="28"/>
        <v>43217</v>
      </c>
      <c r="AI36" s="5">
        <f t="shared" si="29"/>
        <v>0.51555116836282666</v>
      </c>
      <c r="AJ36" s="13">
        <f t="shared" si="15"/>
        <v>0</v>
      </c>
      <c r="AK36" s="20">
        <f t="shared" si="16"/>
        <v>0</v>
      </c>
      <c r="AL36" s="20">
        <f t="shared" si="30"/>
        <v>150</v>
      </c>
      <c r="AM36" s="20">
        <f t="shared" si="31"/>
        <v>150</v>
      </c>
      <c r="AN36" s="20">
        <f t="shared" si="39"/>
        <v>0</v>
      </c>
      <c r="AO36" s="20">
        <f t="shared" si="32"/>
        <v>0</v>
      </c>
      <c r="AP36" s="1">
        <v>0</v>
      </c>
      <c r="AQ36" s="24">
        <f t="shared" si="33"/>
        <v>43217</v>
      </c>
      <c r="AR36" s="10">
        <f t="shared" si="18"/>
        <v>150</v>
      </c>
      <c r="AS36" s="1">
        <f t="shared" si="34"/>
        <v>-15</v>
      </c>
      <c r="AV36" t="s">
        <v>153</v>
      </c>
      <c r="AW36">
        <f>VLOOKUP($AU$2,Konstanter!$A$32:$G$50,5,FALSE)</f>
        <v>0</v>
      </c>
      <c r="AX36" t="s">
        <v>148</v>
      </c>
    </row>
    <row r="37" spans="2:51" x14ac:dyDescent="0.2">
      <c r="B37" s="18">
        <f t="shared" si="19"/>
        <v>43218</v>
      </c>
      <c r="C37" s="8">
        <f t="shared" si="20"/>
        <v>43218</v>
      </c>
      <c r="D37" s="5">
        <f>INDEX(Klima!$B$1:$E$520,MATCH('Afgrødemodel 1'!$C37,Klima!$B$1:$B$520,0),MATCH('Afgrødemodel 1'!$D$7,Klima!$B$1:$E$1,0))</f>
        <v>8.3000000000000007</v>
      </c>
      <c r="E37" s="8">
        <f t="shared" si="35"/>
        <v>8.3000000000000007</v>
      </c>
      <c r="F37">
        <v>0</v>
      </c>
      <c r="G37" s="8">
        <f t="shared" si="21"/>
        <v>235</v>
      </c>
      <c r="H37" s="8">
        <f t="shared" si="0"/>
        <v>126.4</v>
      </c>
      <c r="I37" s="8">
        <f t="shared" si="1"/>
        <v>8.3000000000000007</v>
      </c>
      <c r="J37" s="8">
        <f t="shared" si="2"/>
        <v>235</v>
      </c>
      <c r="K37" s="8" t="str">
        <f t="shared" si="3"/>
        <v xml:space="preserve"> </v>
      </c>
      <c r="L37" s="8" t="str">
        <f t="shared" si="4"/>
        <v xml:space="preserve"> </v>
      </c>
      <c r="M37" t="str">
        <f t="shared" si="5"/>
        <v>F1</v>
      </c>
      <c r="N37">
        <v>8</v>
      </c>
      <c r="O37" t="str">
        <f t="shared" si="22"/>
        <v xml:space="preserve"> </v>
      </c>
      <c r="P37" t="str">
        <f t="shared" si="6"/>
        <v xml:space="preserve"> </v>
      </c>
      <c r="Q37" t="str">
        <f t="shared" si="7"/>
        <v xml:space="preserve"> </v>
      </c>
      <c r="R37" t="str">
        <f t="shared" si="8"/>
        <v xml:space="preserve"> </v>
      </c>
      <c r="S37">
        <f t="shared" si="9"/>
        <v>0</v>
      </c>
      <c r="T37" s="8">
        <f t="shared" si="23"/>
        <v>0</v>
      </c>
      <c r="U37" s="2">
        <f t="shared" si="24"/>
        <v>0.56740448742052374</v>
      </c>
      <c r="V37">
        <f t="shared" si="10"/>
        <v>5</v>
      </c>
      <c r="W37" s="2">
        <f t="shared" si="25"/>
        <v>16.535452322738386</v>
      </c>
      <c r="X37">
        <f t="shared" si="36"/>
        <v>0</v>
      </c>
      <c r="Y37">
        <f t="shared" si="26"/>
        <v>0</v>
      </c>
      <c r="Z37">
        <v>0</v>
      </c>
      <c r="AA37" s="18">
        <f t="shared" si="12"/>
        <v>43218</v>
      </c>
      <c r="AB37" s="13">
        <f t="shared" si="13"/>
        <v>0.56740448742052374</v>
      </c>
      <c r="AC37">
        <v>0</v>
      </c>
      <c r="AD37" s="5">
        <f t="shared" si="27"/>
        <v>-4.6141809290953546</v>
      </c>
      <c r="AE37">
        <f t="shared" si="37"/>
        <v>2</v>
      </c>
      <c r="AF37">
        <f t="shared" si="40"/>
        <v>2</v>
      </c>
      <c r="AG37">
        <v>0</v>
      </c>
      <c r="AH37" s="18">
        <f t="shared" si="28"/>
        <v>43218</v>
      </c>
      <c r="AI37" s="5">
        <f t="shared" si="29"/>
        <v>0.56740448742052374</v>
      </c>
      <c r="AJ37" s="13">
        <f t="shared" si="15"/>
        <v>0</v>
      </c>
      <c r="AK37" s="20">
        <f t="shared" si="16"/>
        <v>0</v>
      </c>
      <c r="AL37" s="20">
        <f t="shared" si="30"/>
        <v>165</v>
      </c>
      <c r="AM37" s="20">
        <f t="shared" si="31"/>
        <v>165</v>
      </c>
      <c r="AN37" s="20">
        <f t="shared" si="39"/>
        <v>0</v>
      </c>
      <c r="AO37" s="20">
        <f t="shared" si="32"/>
        <v>0</v>
      </c>
      <c r="AP37" s="1">
        <v>0</v>
      </c>
      <c r="AQ37" s="24">
        <f t="shared" si="33"/>
        <v>43218</v>
      </c>
      <c r="AR37" s="10">
        <f t="shared" si="18"/>
        <v>165</v>
      </c>
      <c r="AS37" s="1">
        <f t="shared" si="34"/>
        <v>-16.5</v>
      </c>
      <c r="AV37" t="s">
        <v>172</v>
      </c>
      <c r="AW37">
        <f>VLOOKUP($AU$2,Konstanter!$A$32:$G$50,6,FALSE)</f>
        <v>2</v>
      </c>
      <c r="AX37" t="s">
        <v>148</v>
      </c>
    </row>
    <row r="38" spans="2:51" x14ac:dyDescent="0.2">
      <c r="B38" s="18">
        <f t="shared" si="19"/>
        <v>43219</v>
      </c>
      <c r="C38" s="8">
        <f t="shared" si="20"/>
        <v>43219</v>
      </c>
      <c r="D38" s="5">
        <f>INDEX(Klima!$B$1:$E$520,MATCH('Afgrødemodel 1'!$C38,Klima!$B$1:$B$520,0),MATCH('Afgrødemodel 1'!$D$7,Klima!$B$1:$E$1,0))</f>
        <v>8.9</v>
      </c>
      <c r="E38" s="8">
        <f t="shared" si="35"/>
        <v>8.9</v>
      </c>
      <c r="F38">
        <v>0</v>
      </c>
      <c r="G38" s="8">
        <f t="shared" si="21"/>
        <v>243.9</v>
      </c>
      <c r="H38" s="8">
        <f t="shared" si="0"/>
        <v>135.30000000000001</v>
      </c>
      <c r="I38" s="8">
        <f t="shared" si="1"/>
        <v>8.9</v>
      </c>
      <c r="J38" s="8">
        <f t="shared" si="2"/>
        <v>243.9</v>
      </c>
      <c r="K38" s="8" t="str">
        <f t="shared" si="3"/>
        <v xml:space="preserve"> </v>
      </c>
      <c r="L38" s="8" t="str">
        <f t="shared" si="4"/>
        <v xml:space="preserve"> </v>
      </c>
      <c r="M38" t="str">
        <f t="shared" si="5"/>
        <v>F1</v>
      </c>
      <c r="N38">
        <v>8</v>
      </c>
      <c r="O38" t="str">
        <f t="shared" si="22"/>
        <v xml:space="preserve"> </v>
      </c>
      <c r="P38" t="str">
        <f t="shared" si="6"/>
        <v xml:space="preserve"> </v>
      </c>
      <c r="Q38" t="str">
        <f t="shared" si="7"/>
        <v xml:space="preserve"> </v>
      </c>
      <c r="R38" t="str">
        <f t="shared" si="8"/>
        <v xml:space="preserve"> </v>
      </c>
      <c r="S38">
        <f t="shared" si="9"/>
        <v>0</v>
      </c>
      <c r="T38" s="8">
        <f t="shared" si="23"/>
        <v>0</v>
      </c>
      <c r="U38" s="2">
        <f t="shared" si="24"/>
        <v>0.6259514160995272</v>
      </c>
      <c r="V38">
        <f t="shared" si="10"/>
        <v>5</v>
      </c>
      <c r="W38" s="2">
        <f t="shared" si="25"/>
        <v>16.42665036674817</v>
      </c>
      <c r="X38">
        <f t="shared" si="36"/>
        <v>0</v>
      </c>
      <c r="Y38">
        <f t="shared" si="26"/>
        <v>0</v>
      </c>
      <c r="Z38">
        <v>0</v>
      </c>
      <c r="AA38" s="18">
        <f t="shared" si="12"/>
        <v>43219</v>
      </c>
      <c r="AB38" s="13">
        <f t="shared" si="13"/>
        <v>0.6259514160995272</v>
      </c>
      <c r="AC38">
        <v>0</v>
      </c>
      <c r="AD38" s="5">
        <f t="shared" si="27"/>
        <v>-4.5706601466992671</v>
      </c>
      <c r="AE38">
        <f t="shared" si="37"/>
        <v>2</v>
      </c>
      <c r="AF38">
        <f t="shared" si="40"/>
        <v>2</v>
      </c>
      <c r="AG38">
        <v>0</v>
      </c>
      <c r="AH38" s="18">
        <f t="shared" si="28"/>
        <v>43219</v>
      </c>
      <c r="AI38" s="5">
        <f t="shared" si="29"/>
        <v>0.6259514160995272</v>
      </c>
      <c r="AJ38" s="13">
        <f t="shared" si="15"/>
        <v>0</v>
      </c>
      <c r="AK38" s="20">
        <f t="shared" si="16"/>
        <v>0</v>
      </c>
      <c r="AL38" s="20">
        <f t="shared" si="30"/>
        <v>180</v>
      </c>
      <c r="AM38" s="20">
        <f t="shared" si="31"/>
        <v>180</v>
      </c>
      <c r="AN38" s="20">
        <f t="shared" si="39"/>
        <v>0</v>
      </c>
      <c r="AO38" s="20">
        <f t="shared" si="32"/>
        <v>0</v>
      </c>
      <c r="AP38" s="1">
        <v>0</v>
      </c>
      <c r="AQ38" s="24">
        <f t="shared" si="33"/>
        <v>43219</v>
      </c>
      <c r="AR38" s="10">
        <f t="shared" si="18"/>
        <v>180</v>
      </c>
      <c r="AS38" s="1">
        <f t="shared" si="34"/>
        <v>-18</v>
      </c>
      <c r="AV38" t="s">
        <v>301</v>
      </c>
      <c r="AW38">
        <f>VLOOKUP($AU$2,Konstanter!$A$32:$G$50,7,FALSE)</f>
        <v>0</v>
      </c>
      <c r="AX38" t="s">
        <v>148</v>
      </c>
    </row>
    <row r="39" spans="2:51" x14ac:dyDescent="0.2">
      <c r="B39" s="18">
        <f t="shared" si="19"/>
        <v>43220</v>
      </c>
      <c r="C39" s="8">
        <f t="shared" si="20"/>
        <v>43220</v>
      </c>
      <c r="D39" s="5">
        <f>INDEX(Klima!$B$1:$E$520,MATCH('Afgrødemodel 1'!$C39,Klima!$B$1:$B$520,0),MATCH('Afgrødemodel 1'!$D$7,Klima!$B$1:$E$1,0))</f>
        <v>9</v>
      </c>
      <c r="E39" s="8">
        <f t="shared" si="35"/>
        <v>9</v>
      </c>
      <c r="F39">
        <v>0</v>
      </c>
      <c r="G39" s="8">
        <f t="shared" si="21"/>
        <v>252.9</v>
      </c>
      <c r="H39" s="8">
        <f t="shared" si="0"/>
        <v>144.30000000000001</v>
      </c>
      <c r="I39" s="8">
        <f t="shared" si="1"/>
        <v>9</v>
      </c>
      <c r="J39" s="8">
        <f t="shared" si="2"/>
        <v>252.9</v>
      </c>
      <c r="K39" s="8" t="str">
        <f t="shared" si="3"/>
        <v xml:space="preserve"> </v>
      </c>
      <c r="L39" s="8" t="str">
        <f t="shared" si="4"/>
        <v xml:space="preserve"> </v>
      </c>
      <c r="M39" t="str">
        <f t="shared" si="5"/>
        <v>F1</v>
      </c>
      <c r="N39">
        <v>8</v>
      </c>
      <c r="O39" t="str">
        <f t="shared" si="22"/>
        <v xml:space="preserve"> </v>
      </c>
      <c r="P39" t="str">
        <f t="shared" si="6"/>
        <v xml:space="preserve"> </v>
      </c>
      <c r="Q39" t="str">
        <f t="shared" si="7"/>
        <v xml:space="preserve"> </v>
      </c>
      <c r="R39" t="str">
        <f t="shared" si="8"/>
        <v xml:space="preserve"> </v>
      </c>
      <c r="S39">
        <f t="shared" si="9"/>
        <v>0</v>
      </c>
      <c r="T39" s="8">
        <f t="shared" si="23"/>
        <v>0</v>
      </c>
      <c r="U39" s="2">
        <f t="shared" si="24"/>
        <v>0.68842245058223495</v>
      </c>
      <c r="V39">
        <f t="shared" si="10"/>
        <v>5</v>
      </c>
      <c r="W39" s="2">
        <f t="shared" si="25"/>
        <v>16.316625916870414</v>
      </c>
      <c r="X39">
        <f t="shared" si="36"/>
        <v>0</v>
      </c>
      <c r="Y39">
        <f t="shared" si="26"/>
        <v>0</v>
      </c>
      <c r="Z39">
        <v>0</v>
      </c>
      <c r="AA39" s="18">
        <f t="shared" si="12"/>
        <v>43220</v>
      </c>
      <c r="AB39" s="13">
        <f t="shared" si="13"/>
        <v>0.68842245058223495</v>
      </c>
      <c r="AC39">
        <v>0</v>
      </c>
      <c r="AD39" s="5">
        <f t="shared" si="27"/>
        <v>-4.5266503667481661</v>
      </c>
      <c r="AE39">
        <f t="shared" si="37"/>
        <v>2</v>
      </c>
      <c r="AF39">
        <f t="shared" si="40"/>
        <v>2</v>
      </c>
      <c r="AG39">
        <v>0</v>
      </c>
      <c r="AH39" s="18">
        <f t="shared" si="28"/>
        <v>43220</v>
      </c>
      <c r="AI39" s="5">
        <f t="shared" si="29"/>
        <v>0.68842245058223495</v>
      </c>
      <c r="AJ39" s="13">
        <f t="shared" si="15"/>
        <v>0</v>
      </c>
      <c r="AK39" s="20">
        <f t="shared" si="16"/>
        <v>0</v>
      </c>
      <c r="AL39" s="20">
        <f t="shared" si="30"/>
        <v>195</v>
      </c>
      <c r="AM39" s="20">
        <f t="shared" si="31"/>
        <v>195</v>
      </c>
      <c r="AN39" s="20">
        <f t="shared" si="39"/>
        <v>0</v>
      </c>
      <c r="AO39" s="20">
        <f t="shared" si="32"/>
        <v>0</v>
      </c>
      <c r="AP39" s="1">
        <v>0</v>
      </c>
      <c r="AQ39" s="24">
        <f t="shared" si="33"/>
        <v>43220</v>
      </c>
      <c r="AR39" s="10">
        <f t="shared" si="18"/>
        <v>195</v>
      </c>
      <c r="AS39" s="1">
        <f t="shared" si="34"/>
        <v>-19.5</v>
      </c>
    </row>
    <row r="40" spans="2:51" x14ac:dyDescent="0.2">
      <c r="B40" s="18">
        <f t="shared" si="19"/>
        <v>43221</v>
      </c>
      <c r="C40" s="8">
        <f t="shared" si="20"/>
        <v>43221</v>
      </c>
      <c r="D40" s="5">
        <f>INDEX(Klima!$B$1:$E$520,MATCH('Afgrødemodel 1'!$C40,Klima!$B$1:$B$520,0),MATCH('Afgrødemodel 1'!$D$7,Klima!$B$1:$E$1,0))</f>
        <v>8.1</v>
      </c>
      <c r="E40" s="8">
        <f t="shared" si="35"/>
        <v>8.1</v>
      </c>
      <c r="F40">
        <v>0</v>
      </c>
      <c r="G40" s="8">
        <f t="shared" si="21"/>
        <v>261</v>
      </c>
      <c r="H40" s="8">
        <f t="shared" si="0"/>
        <v>152.4</v>
      </c>
      <c r="I40" s="8">
        <f t="shared" si="1"/>
        <v>8.1</v>
      </c>
      <c r="J40" s="8">
        <f t="shared" si="2"/>
        <v>261</v>
      </c>
      <c r="K40" s="8" t="str">
        <f t="shared" si="3"/>
        <v xml:space="preserve"> </v>
      </c>
      <c r="L40" s="8" t="str">
        <f t="shared" si="4"/>
        <v xml:space="preserve"> </v>
      </c>
      <c r="M40" t="str">
        <f t="shared" si="5"/>
        <v>F1</v>
      </c>
      <c r="N40">
        <v>8</v>
      </c>
      <c r="O40" t="str">
        <f t="shared" si="22"/>
        <v xml:space="preserve"> </v>
      </c>
      <c r="P40" t="str">
        <f t="shared" si="6"/>
        <v xml:space="preserve"> </v>
      </c>
      <c r="Q40" t="str">
        <f t="shared" si="7"/>
        <v xml:space="preserve"> </v>
      </c>
      <c r="R40" t="str">
        <f t="shared" si="8"/>
        <v xml:space="preserve"> </v>
      </c>
      <c r="S40">
        <f t="shared" si="9"/>
        <v>0</v>
      </c>
      <c r="T40" s="8">
        <f t="shared" si="23"/>
        <v>0</v>
      </c>
      <c r="U40" s="2">
        <f t="shared" si="24"/>
        <v>0.74760447525390705</v>
      </c>
      <c r="V40">
        <f t="shared" si="10"/>
        <v>5</v>
      </c>
      <c r="W40" s="2">
        <f t="shared" si="25"/>
        <v>16.21760391198044</v>
      </c>
      <c r="X40">
        <f t="shared" si="36"/>
        <v>0</v>
      </c>
      <c r="Y40">
        <f t="shared" si="26"/>
        <v>0</v>
      </c>
      <c r="Z40">
        <v>0</v>
      </c>
      <c r="AA40" s="18">
        <f t="shared" si="12"/>
        <v>43221</v>
      </c>
      <c r="AB40" s="13">
        <f t="shared" si="13"/>
        <v>0.74760447525390705</v>
      </c>
      <c r="AC40">
        <v>0</v>
      </c>
      <c r="AD40" s="5">
        <f t="shared" si="27"/>
        <v>-4.4870415647921762</v>
      </c>
      <c r="AE40">
        <f t="shared" si="37"/>
        <v>2</v>
      </c>
      <c r="AF40">
        <f t="shared" si="40"/>
        <v>2</v>
      </c>
      <c r="AG40">
        <v>0</v>
      </c>
      <c r="AH40" s="18">
        <f t="shared" si="28"/>
        <v>43221</v>
      </c>
      <c r="AI40" s="5">
        <f t="shared" si="29"/>
        <v>0.74760447525390705</v>
      </c>
      <c r="AJ40" s="13">
        <f t="shared" si="15"/>
        <v>0</v>
      </c>
      <c r="AK40" s="20">
        <f t="shared" si="16"/>
        <v>0</v>
      </c>
      <c r="AL40" s="20">
        <f t="shared" si="30"/>
        <v>210</v>
      </c>
      <c r="AM40" s="20">
        <f t="shared" si="31"/>
        <v>210</v>
      </c>
      <c r="AN40" s="20">
        <f t="shared" si="39"/>
        <v>0</v>
      </c>
      <c r="AO40" s="20">
        <f t="shared" si="32"/>
        <v>0</v>
      </c>
      <c r="AP40" s="1">
        <v>0</v>
      </c>
      <c r="AQ40" s="24">
        <f t="shared" si="33"/>
        <v>43221</v>
      </c>
      <c r="AR40" s="10">
        <f t="shared" si="18"/>
        <v>210</v>
      </c>
      <c r="AS40" s="1">
        <f t="shared" si="34"/>
        <v>-21</v>
      </c>
      <c r="AV40" s="10" t="s">
        <v>179</v>
      </c>
      <c r="AX40" t="s">
        <v>148</v>
      </c>
    </row>
    <row r="41" spans="2:51" x14ac:dyDescent="0.2">
      <c r="B41" s="18">
        <f t="shared" si="19"/>
        <v>43222</v>
      </c>
      <c r="C41" s="8">
        <f t="shared" si="20"/>
        <v>43222</v>
      </c>
      <c r="D41" s="5">
        <f>INDEX(Klima!$B$1:$E$520,MATCH('Afgrødemodel 1'!$C41,Klima!$B$1:$B$520,0),MATCH('Afgrødemodel 1'!$D$7,Klima!$B$1:$E$1,0))</f>
        <v>9.3000000000000007</v>
      </c>
      <c r="E41" s="8">
        <f t="shared" si="35"/>
        <v>9.3000000000000007</v>
      </c>
      <c r="F41">
        <v>0</v>
      </c>
      <c r="G41" s="8">
        <f t="shared" si="21"/>
        <v>270.3</v>
      </c>
      <c r="H41" s="8">
        <f t="shared" si="0"/>
        <v>161.70000000000002</v>
      </c>
      <c r="I41" s="8">
        <f t="shared" si="1"/>
        <v>9.3000000000000007</v>
      </c>
      <c r="J41" s="8">
        <f t="shared" si="2"/>
        <v>270.3</v>
      </c>
      <c r="K41" s="8" t="str">
        <f t="shared" si="3"/>
        <v xml:space="preserve"> </v>
      </c>
      <c r="L41" s="8" t="str">
        <f t="shared" si="4"/>
        <v xml:space="preserve"> </v>
      </c>
      <c r="M41" t="str">
        <f t="shared" si="5"/>
        <v>F1</v>
      </c>
      <c r="N41">
        <v>8</v>
      </c>
      <c r="O41" t="str">
        <f t="shared" si="22"/>
        <v xml:space="preserve"> </v>
      </c>
      <c r="P41" t="str">
        <f t="shared" si="6"/>
        <v xml:space="preserve"> </v>
      </c>
      <c r="Q41" t="str">
        <f t="shared" si="7"/>
        <v xml:space="preserve"> </v>
      </c>
      <c r="R41" t="str">
        <f t="shared" si="8"/>
        <v xml:space="preserve"> </v>
      </c>
      <c r="S41">
        <f t="shared" si="9"/>
        <v>0</v>
      </c>
      <c r="T41" s="8">
        <f t="shared" si="23"/>
        <v>0</v>
      </c>
      <c r="U41" s="2">
        <f t="shared" si="24"/>
        <v>0.81919752096043208</v>
      </c>
      <c r="V41">
        <f t="shared" si="10"/>
        <v>5</v>
      </c>
      <c r="W41" s="2">
        <f t="shared" si="25"/>
        <v>16.103911980440095</v>
      </c>
      <c r="X41">
        <f t="shared" si="36"/>
        <v>0</v>
      </c>
      <c r="Y41">
        <f t="shared" si="26"/>
        <v>0</v>
      </c>
      <c r="Z41">
        <v>0</v>
      </c>
      <c r="AA41" s="18">
        <f t="shared" si="12"/>
        <v>43222</v>
      </c>
      <c r="AB41" s="13">
        <f t="shared" si="13"/>
        <v>0.81919752096043208</v>
      </c>
      <c r="AC41">
        <v>0</v>
      </c>
      <c r="AD41" s="5">
        <f t="shared" si="27"/>
        <v>-4.4415647921760391</v>
      </c>
      <c r="AE41">
        <f t="shared" si="37"/>
        <v>2</v>
      </c>
      <c r="AF41">
        <f t="shared" si="40"/>
        <v>2</v>
      </c>
      <c r="AG41">
        <v>0</v>
      </c>
      <c r="AH41" s="18">
        <f t="shared" si="28"/>
        <v>43222</v>
      </c>
      <c r="AI41" s="5">
        <f t="shared" si="29"/>
        <v>0.81919752096043208</v>
      </c>
      <c r="AJ41" s="13">
        <f t="shared" si="15"/>
        <v>0</v>
      </c>
      <c r="AK41" s="20">
        <f t="shared" si="16"/>
        <v>0</v>
      </c>
      <c r="AL41" s="20">
        <f t="shared" si="30"/>
        <v>225</v>
      </c>
      <c r="AM41" s="20">
        <f t="shared" si="31"/>
        <v>225</v>
      </c>
      <c r="AN41" s="20">
        <f t="shared" si="39"/>
        <v>0</v>
      </c>
      <c r="AO41" s="20">
        <f t="shared" si="32"/>
        <v>0</v>
      </c>
      <c r="AP41" s="1">
        <v>0</v>
      </c>
      <c r="AQ41" s="24">
        <f t="shared" si="33"/>
        <v>43222</v>
      </c>
      <c r="AR41" s="10">
        <f t="shared" si="18"/>
        <v>225</v>
      </c>
      <c r="AS41" s="1">
        <f t="shared" si="34"/>
        <v>-22.5</v>
      </c>
      <c r="AX41" t="s">
        <v>148</v>
      </c>
    </row>
    <row r="42" spans="2:51" x14ac:dyDescent="0.2">
      <c r="B42" s="18">
        <f t="shared" si="19"/>
        <v>43223</v>
      </c>
      <c r="C42" s="8">
        <f t="shared" si="20"/>
        <v>43223</v>
      </c>
      <c r="D42" s="5">
        <f>INDEX(Klima!$B$1:$E$520,MATCH('Afgrødemodel 1'!$C42,Klima!$B$1:$B$520,0),MATCH('Afgrødemodel 1'!$D$7,Klima!$B$1:$E$1,0))</f>
        <v>9</v>
      </c>
      <c r="E42" s="8">
        <f t="shared" si="35"/>
        <v>9</v>
      </c>
      <c r="F42">
        <v>0</v>
      </c>
      <c r="G42" s="8">
        <f t="shared" si="21"/>
        <v>279.3</v>
      </c>
      <c r="H42" s="8">
        <f t="shared" si="0"/>
        <v>170.70000000000002</v>
      </c>
      <c r="I42" s="8">
        <f t="shared" si="1"/>
        <v>9</v>
      </c>
      <c r="J42" s="8">
        <f t="shared" si="2"/>
        <v>279.3</v>
      </c>
      <c r="K42" s="8" t="str">
        <f t="shared" ref="K42:K73" si="41">IF(AND(H42&gt;=$AX$12,H41&lt;$AX$12),"tSF1",IF(AND(H42&gt;=$AZ$13,H41&lt;$AZ$13),"tSF2",IF(AND(H42&gt;=$AZ$14,H41&lt;$AZ$14),"tSF3",IF(AND(H42&gt;=$AZ$15,H41&lt;$AZ$15),"tSF4",IF(AND(H42&gt;=$AZ$16,H41&lt;$AZ$16),"tSF5"," ")))))</f>
        <v xml:space="preserve"> </v>
      </c>
      <c r="L42" s="8" t="str">
        <f t="shared" si="4"/>
        <v xml:space="preserve"> </v>
      </c>
      <c r="M42" t="str">
        <f t="shared" si="5"/>
        <v>F1</v>
      </c>
      <c r="N42">
        <v>8</v>
      </c>
      <c r="O42" t="str">
        <f t="shared" si="22"/>
        <v xml:space="preserve"> </v>
      </c>
      <c r="P42" t="str">
        <f t="shared" si="6"/>
        <v xml:space="preserve"> </v>
      </c>
      <c r="Q42" t="str">
        <f t="shared" si="7"/>
        <v xml:space="preserve"> </v>
      </c>
      <c r="R42" t="str">
        <f t="shared" si="8"/>
        <v xml:space="preserve"> </v>
      </c>
      <c r="S42">
        <f t="shared" si="9"/>
        <v>0</v>
      </c>
      <c r="T42" s="8">
        <f t="shared" si="23"/>
        <v>0</v>
      </c>
      <c r="U42" s="2">
        <f t="shared" si="24"/>
        <v>0.892390407121461</v>
      </c>
      <c r="V42">
        <f t="shared" si="10"/>
        <v>5</v>
      </c>
      <c r="W42" s="2">
        <f t="shared" si="25"/>
        <v>15.993887530562347</v>
      </c>
      <c r="X42">
        <f t="shared" si="36"/>
        <v>0</v>
      </c>
      <c r="Y42">
        <f t="shared" si="26"/>
        <v>0</v>
      </c>
      <c r="Z42">
        <v>0</v>
      </c>
      <c r="AA42" s="18">
        <f t="shared" si="12"/>
        <v>43223</v>
      </c>
      <c r="AB42" s="13">
        <f t="shared" si="13"/>
        <v>0.892390407121461</v>
      </c>
      <c r="AC42">
        <v>0</v>
      </c>
      <c r="AD42" s="5">
        <f t="shared" si="27"/>
        <v>-4.3975550122249389</v>
      </c>
      <c r="AE42">
        <f t="shared" si="37"/>
        <v>2</v>
      </c>
      <c r="AF42">
        <f t="shared" si="40"/>
        <v>2</v>
      </c>
      <c r="AG42">
        <v>0</v>
      </c>
      <c r="AH42" s="18">
        <f t="shared" si="28"/>
        <v>43223</v>
      </c>
      <c r="AI42" s="5">
        <f t="shared" si="29"/>
        <v>0.892390407121461</v>
      </c>
      <c r="AJ42" s="13">
        <f t="shared" si="15"/>
        <v>0</v>
      </c>
      <c r="AK42" s="20">
        <f t="shared" si="16"/>
        <v>0</v>
      </c>
      <c r="AL42" s="20">
        <f t="shared" si="30"/>
        <v>240</v>
      </c>
      <c r="AM42" s="20">
        <f t="shared" si="31"/>
        <v>240</v>
      </c>
      <c r="AN42" s="20">
        <f t="shared" si="39"/>
        <v>0</v>
      </c>
      <c r="AO42" s="20">
        <f t="shared" si="32"/>
        <v>0</v>
      </c>
      <c r="AP42" s="1">
        <v>0</v>
      </c>
      <c r="AQ42" s="24">
        <f t="shared" si="33"/>
        <v>43223</v>
      </c>
      <c r="AR42" s="10">
        <f t="shared" si="18"/>
        <v>240</v>
      </c>
      <c r="AS42" s="1">
        <f t="shared" si="34"/>
        <v>-24</v>
      </c>
      <c r="AV42" t="s">
        <v>180</v>
      </c>
      <c r="AW42">
        <f>VLOOKUP($AU$2,Konstanter!$I$32:$O$50,2,FALSE)</f>
        <v>0</v>
      </c>
      <c r="AX42" t="s">
        <v>148</v>
      </c>
    </row>
    <row r="43" spans="2:51" x14ac:dyDescent="0.2">
      <c r="B43" s="18">
        <f t="shared" si="19"/>
        <v>43224</v>
      </c>
      <c r="C43" s="8">
        <f t="shared" si="20"/>
        <v>43224</v>
      </c>
      <c r="D43" s="5">
        <f>INDEX(Klima!$B$1:$E$520,MATCH('Afgrødemodel 1'!$C43,Klima!$B$1:$B$520,0),MATCH('Afgrødemodel 1'!$D$7,Klima!$B$1:$E$1,0))</f>
        <v>8.1</v>
      </c>
      <c r="E43" s="8">
        <f t="shared" si="35"/>
        <v>8.1</v>
      </c>
      <c r="F43">
        <v>0</v>
      </c>
      <c r="G43" s="8">
        <f t="shared" si="21"/>
        <v>287.40000000000003</v>
      </c>
      <c r="H43" s="8">
        <f t="shared" si="0"/>
        <v>178.8</v>
      </c>
      <c r="I43" s="8">
        <f t="shared" si="1"/>
        <v>8.1</v>
      </c>
      <c r="J43" s="8">
        <f t="shared" si="2"/>
        <v>287.40000000000003</v>
      </c>
      <c r="K43" s="8" t="str">
        <f t="shared" si="41"/>
        <v xml:space="preserve"> </v>
      </c>
      <c r="L43" s="8" t="str">
        <f t="shared" si="4"/>
        <v xml:space="preserve"> </v>
      </c>
      <c r="M43" t="str">
        <f t="shared" si="5"/>
        <v>F1</v>
      </c>
      <c r="N43">
        <v>8</v>
      </c>
      <c r="O43" t="str">
        <f t="shared" si="22"/>
        <v xml:space="preserve"> </v>
      </c>
      <c r="P43" t="str">
        <f t="shared" si="6"/>
        <v xml:space="preserve"> </v>
      </c>
      <c r="Q43" t="str">
        <f t="shared" si="7"/>
        <v xml:space="preserve"> </v>
      </c>
      <c r="R43" t="str">
        <f t="shared" si="8"/>
        <v xml:space="preserve"> </v>
      </c>
      <c r="S43">
        <f t="shared" si="9"/>
        <v>0</v>
      </c>
      <c r="T43" s="8">
        <f t="shared" si="23"/>
        <v>0</v>
      </c>
      <c r="U43" s="2">
        <f t="shared" si="24"/>
        <v>0.96172979345372833</v>
      </c>
      <c r="V43">
        <f t="shared" si="10"/>
        <v>5</v>
      </c>
      <c r="W43" s="2">
        <f t="shared" si="25"/>
        <v>15.894865525672373</v>
      </c>
      <c r="X43">
        <f t="shared" si="36"/>
        <v>0</v>
      </c>
      <c r="Y43">
        <f t="shared" si="26"/>
        <v>0</v>
      </c>
      <c r="Z43">
        <v>0</v>
      </c>
      <c r="AA43" s="18">
        <f t="shared" si="12"/>
        <v>43224</v>
      </c>
      <c r="AB43" s="13">
        <f t="shared" si="13"/>
        <v>0.96172979345372833</v>
      </c>
      <c r="AC43">
        <v>0</v>
      </c>
      <c r="AD43" s="5">
        <f t="shared" si="27"/>
        <v>-4.357946210268949</v>
      </c>
      <c r="AE43">
        <f t="shared" si="37"/>
        <v>2</v>
      </c>
      <c r="AF43">
        <f t="shared" si="40"/>
        <v>2</v>
      </c>
      <c r="AG43">
        <v>0</v>
      </c>
      <c r="AH43" s="18">
        <f t="shared" si="28"/>
        <v>43224</v>
      </c>
      <c r="AI43" s="5">
        <f t="shared" si="29"/>
        <v>0.96172979345372833</v>
      </c>
      <c r="AJ43" s="13">
        <f t="shared" si="15"/>
        <v>0</v>
      </c>
      <c r="AK43" s="20">
        <f t="shared" si="16"/>
        <v>0</v>
      </c>
      <c r="AL43" s="20">
        <f t="shared" si="30"/>
        <v>255</v>
      </c>
      <c r="AM43" s="20">
        <f t="shared" si="31"/>
        <v>255</v>
      </c>
      <c r="AN43" s="20">
        <f t="shared" si="39"/>
        <v>0</v>
      </c>
      <c r="AO43" s="20">
        <f t="shared" si="32"/>
        <v>0</v>
      </c>
      <c r="AP43" s="1">
        <v>0</v>
      </c>
      <c r="AQ43" s="24">
        <f t="shared" si="33"/>
        <v>43224</v>
      </c>
      <c r="AR43" s="10">
        <f t="shared" si="18"/>
        <v>255</v>
      </c>
      <c r="AS43" s="1">
        <f t="shared" si="34"/>
        <v>-25.5</v>
      </c>
      <c r="AV43" t="s">
        <v>181</v>
      </c>
      <c r="AW43">
        <f>VLOOKUP($AU$2,Konstanter!$I$32:$O$50,3,FALSE)</f>
        <v>55</v>
      </c>
      <c r="AX43" t="s">
        <v>148</v>
      </c>
    </row>
    <row r="44" spans="2:51" x14ac:dyDescent="0.2">
      <c r="B44" s="18">
        <f t="shared" si="19"/>
        <v>43225</v>
      </c>
      <c r="C44" s="8">
        <f t="shared" si="20"/>
        <v>43225</v>
      </c>
      <c r="D44" s="5">
        <f>INDEX(Klima!$B$1:$E$520,MATCH('Afgrødemodel 1'!$C44,Klima!$B$1:$B$520,0),MATCH('Afgrødemodel 1'!$D$7,Klima!$B$1:$E$1,0))</f>
        <v>11</v>
      </c>
      <c r="E44" s="8">
        <f t="shared" si="35"/>
        <v>11</v>
      </c>
      <c r="F44">
        <v>0</v>
      </c>
      <c r="G44" s="8">
        <f t="shared" si="21"/>
        <v>298.40000000000003</v>
      </c>
      <c r="H44" s="8">
        <f t="shared" si="0"/>
        <v>189.8</v>
      </c>
      <c r="I44" s="8">
        <f t="shared" si="1"/>
        <v>11</v>
      </c>
      <c r="J44" s="8">
        <f t="shared" si="2"/>
        <v>298.40000000000003</v>
      </c>
      <c r="K44" s="8" t="str">
        <f t="shared" si="41"/>
        <v xml:space="preserve"> </v>
      </c>
      <c r="L44" s="8" t="str">
        <f t="shared" si="4"/>
        <v xml:space="preserve"> </v>
      </c>
      <c r="M44" t="str">
        <f t="shared" si="5"/>
        <v>F1</v>
      </c>
      <c r="N44">
        <v>8</v>
      </c>
      <c r="O44" t="str">
        <f t="shared" si="22"/>
        <v xml:space="preserve"> </v>
      </c>
      <c r="P44" t="str">
        <f t="shared" si="6"/>
        <v xml:space="preserve"> </v>
      </c>
      <c r="Q44" t="str">
        <f t="shared" si="7"/>
        <v xml:space="preserve"> </v>
      </c>
      <c r="R44" t="str">
        <f t="shared" si="8"/>
        <v xml:space="preserve"> </v>
      </c>
      <c r="S44">
        <f t="shared" si="9"/>
        <v>0</v>
      </c>
      <c r="T44" s="8">
        <f t="shared" si="23"/>
        <v>0</v>
      </c>
      <c r="U44" s="2">
        <f t="shared" si="24"/>
        <v>1.0614557162971283</v>
      </c>
      <c r="V44">
        <f t="shared" si="10"/>
        <v>5</v>
      </c>
      <c r="W44" s="2">
        <f t="shared" si="25"/>
        <v>15.76039119804401</v>
      </c>
      <c r="X44">
        <f t="shared" si="36"/>
        <v>0</v>
      </c>
      <c r="Y44">
        <f t="shared" si="26"/>
        <v>0</v>
      </c>
      <c r="Z44">
        <v>0</v>
      </c>
      <c r="AA44" s="18">
        <f t="shared" si="12"/>
        <v>43225</v>
      </c>
      <c r="AB44" s="13">
        <f t="shared" si="13"/>
        <v>1.0614557162971283</v>
      </c>
      <c r="AC44">
        <v>0</v>
      </c>
      <c r="AD44" s="5">
        <f t="shared" si="27"/>
        <v>-4.3041564792176041</v>
      </c>
      <c r="AE44">
        <f t="shared" si="37"/>
        <v>2</v>
      </c>
      <c r="AF44">
        <f t="shared" si="40"/>
        <v>2</v>
      </c>
      <c r="AG44">
        <v>0</v>
      </c>
      <c r="AH44" s="18">
        <f t="shared" si="28"/>
        <v>43225</v>
      </c>
      <c r="AI44" s="5">
        <f t="shared" si="29"/>
        <v>1.0614557162971283</v>
      </c>
      <c r="AJ44" s="13">
        <f t="shared" si="15"/>
        <v>0</v>
      </c>
      <c r="AK44" s="20">
        <f t="shared" si="16"/>
        <v>0</v>
      </c>
      <c r="AL44" s="20">
        <f t="shared" si="30"/>
        <v>270</v>
      </c>
      <c r="AM44" s="20">
        <f t="shared" si="31"/>
        <v>270</v>
      </c>
      <c r="AN44" s="20">
        <f t="shared" si="39"/>
        <v>0</v>
      </c>
      <c r="AO44" s="20">
        <f t="shared" si="32"/>
        <v>0</v>
      </c>
      <c r="AP44" s="1">
        <v>0</v>
      </c>
      <c r="AQ44" s="24">
        <f t="shared" si="33"/>
        <v>43225</v>
      </c>
      <c r="AR44" s="10">
        <f t="shared" si="18"/>
        <v>270</v>
      </c>
      <c r="AS44" s="1">
        <f t="shared" si="34"/>
        <v>-27</v>
      </c>
      <c r="AV44" t="s">
        <v>182</v>
      </c>
      <c r="AW44">
        <f>VLOOKUP($AU$2,Konstanter!$I$32:$O$50,4,FALSE)</f>
        <v>900</v>
      </c>
      <c r="AX44" t="s">
        <v>148</v>
      </c>
    </row>
    <row r="45" spans="2:51" x14ac:dyDescent="0.2">
      <c r="B45" s="18">
        <f t="shared" si="19"/>
        <v>43226</v>
      </c>
      <c r="C45" s="8">
        <f t="shared" si="20"/>
        <v>43226</v>
      </c>
      <c r="D45" s="5">
        <f>INDEX(Klima!$B$1:$E$520,MATCH('Afgrødemodel 1'!$C45,Klima!$B$1:$B$520,0),MATCH('Afgrødemodel 1'!$D$7,Klima!$B$1:$E$1,0))</f>
        <v>13.2</v>
      </c>
      <c r="E45" s="8">
        <f t="shared" si="35"/>
        <v>13.2</v>
      </c>
      <c r="F45">
        <v>0</v>
      </c>
      <c r="G45" s="8">
        <f t="shared" si="21"/>
        <v>311.60000000000002</v>
      </c>
      <c r="H45" s="8">
        <f t="shared" si="0"/>
        <v>203</v>
      </c>
      <c r="I45" s="8">
        <f t="shared" si="1"/>
        <v>13.2</v>
      </c>
      <c r="J45" s="8">
        <f t="shared" si="2"/>
        <v>311.60000000000002</v>
      </c>
      <c r="K45" s="8" t="str">
        <f t="shared" si="41"/>
        <v xml:space="preserve"> </v>
      </c>
      <c r="L45" s="8" t="str">
        <f t="shared" si="4"/>
        <v xml:space="preserve"> </v>
      </c>
      <c r="M45" t="str">
        <f t="shared" si="5"/>
        <v>F1</v>
      </c>
      <c r="N45">
        <v>8</v>
      </c>
      <c r="O45" t="str">
        <f t="shared" si="22"/>
        <v xml:space="preserve"> </v>
      </c>
      <c r="P45" t="str">
        <f t="shared" si="6"/>
        <v xml:space="preserve"> </v>
      </c>
      <c r="Q45" t="str">
        <f t="shared" si="7"/>
        <v xml:space="preserve"> </v>
      </c>
      <c r="R45" t="str">
        <f t="shared" si="8"/>
        <v xml:space="preserve"> </v>
      </c>
      <c r="S45">
        <f t="shared" si="9"/>
        <v>0</v>
      </c>
      <c r="T45" s="8">
        <f t="shared" si="23"/>
        <v>0</v>
      </c>
      <c r="U45" s="2">
        <f t="shared" si="24"/>
        <v>1.1901480918757497</v>
      </c>
      <c r="V45">
        <f t="shared" si="10"/>
        <v>5</v>
      </c>
      <c r="W45" s="2">
        <f t="shared" si="25"/>
        <v>15.599022004889974</v>
      </c>
      <c r="X45">
        <f t="shared" si="36"/>
        <v>0</v>
      </c>
      <c r="Y45">
        <f t="shared" si="26"/>
        <v>0</v>
      </c>
      <c r="Z45">
        <v>0</v>
      </c>
      <c r="AA45" s="18">
        <f t="shared" si="12"/>
        <v>43226</v>
      </c>
      <c r="AB45" s="13">
        <f t="shared" si="13"/>
        <v>1.1901480918757497</v>
      </c>
      <c r="AC45">
        <v>0</v>
      </c>
      <c r="AD45" s="5">
        <f t="shared" si="27"/>
        <v>-4.2396088019559901</v>
      </c>
      <c r="AE45">
        <f t="shared" si="37"/>
        <v>2</v>
      </c>
      <c r="AF45">
        <f t="shared" si="40"/>
        <v>2</v>
      </c>
      <c r="AG45">
        <v>0</v>
      </c>
      <c r="AH45" s="18">
        <f t="shared" si="28"/>
        <v>43226</v>
      </c>
      <c r="AI45" s="5">
        <f t="shared" si="29"/>
        <v>1.1901480918757497</v>
      </c>
      <c r="AJ45" s="13">
        <f t="shared" si="15"/>
        <v>0</v>
      </c>
      <c r="AK45" s="20">
        <f t="shared" si="16"/>
        <v>0</v>
      </c>
      <c r="AL45" s="20">
        <f t="shared" si="30"/>
        <v>285</v>
      </c>
      <c r="AM45" s="20">
        <f t="shared" si="31"/>
        <v>285</v>
      </c>
      <c r="AN45" s="20">
        <f t="shared" si="39"/>
        <v>0</v>
      </c>
      <c r="AO45" s="20">
        <f t="shared" si="32"/>
        <v>0</v>
      </c>
      <c r="AP45" s="1">
        <v>0</v>
      </c>
      <c r="AQ45" s="24">
        <f t="shared" si="33"/>
        <v>43226</v>
      </c>
      <c r="AR45" s="10">
        <f t="shared" si="18"/>
        <v>285</v>
      </c>
      <c r="AS45" s="1">
        <f t="shared" si="34"/>
        <v>-28.5</v>
      </c>
      <c r="AV45" t="s">
        <v>183</v>
      </c>
      <c r="AW45">
        <f>VLOOKUP($AU$2,Konstanter!$I$32:$O$50,5,FALSE)</f>
        <v>0</v>
      </c>
      <c r="AX45" t="s">
        <v>148</v>
      </c>
    </row>
    <row r="46" spans="2:51" x14ac:dyDescent="0.2">
      <c r="B46" s="18">
        <f t="shared" si="19"/>
        <v>43227</v>
      </c>
      <c r="C46" s="8">
        <f t="shared" si="20"/>
        <v>43227</v>
      </c>
      <c r="D46" s="5">
        <f>INDEX(Klima!$B$1:$E$520,MATCH('Afgrødemodel 1'!$C46,Klima!$B$1:$B$520,0),MATCH('Afgrødemodel 1'!$D$7,Klima!$B$1:$E$1,0))</f>
        <v>15.3</v>
      </c>
      <c r="E46" s="8">
        <f t="shared" si="35"/>
        <v>15.3</v>
      </c>
      <c r="F46">
        <v>0</v>
      </c>
      <c r="G46" s="8">
        <f t="shared" si="21"/>
        <v>326.90000000000003</v>
      </c>
      <c r="H46" s="8">
        <f t="shared" si="0"/>
        <v>218.3</v>
      </c>
      <c r="I46" s="8">
        <f t="shared" si="1"/>
        <v>15.3</v>
      </c>
      <c r="J46" s="8">
        <f t="shared" si="2"/>
        <v>326.90000000000003</v>
      </c>
      <c r="K46" s="8" t="str">
        <f t="shared" si="41"/>
        <v xml:space="preserve"> </v>
      </c>
      <c r="L46" s="8" t="str">
        <f t="shared" si="4"/>
        <v xml:space="preserve"> </v>
      </c>
      <c r="M46" t="str">
        <f t="shared" si="5"/>
        <v>F1</v>
      </c>
      <c r="N46">
        <v>8</v>
      </c>
      <c r="O46" t="str">
        <f t="shared" si="22"/>
        <v xml:space="preserve"> </v>
      </c>
      <c r="P46" t="str">
        <f t="shared" si="6"/>
        <v xml:space="preserve"> </v>
      </c>
      <c r="Q46" t="str">
        <f t="shared" si="7"/>
        <v xml:space="preserve"> </v>
      </c>
      <c r="R46" t="str">
        <f t="shared" si="8"/>
        <v xml:space="preserve"> </v>
      </c>
      <c r="S46">
        <f t="shared" si="9"/>
        <v>0</v>
      </c>
      <c r="T46" s="8">
        <f t="shared" si="23"/>
        <v>0</v>
      </c>
      <c r="U46" s="2">
        <f t="shared" si="24"/>
        <v>1.3526432255327039</v>
      </c>
      <c r="V46">
        <f t="shared" si="10"/>
        <v>5</v>
      </c>
      <c r="W46" s="2">
        <f t="shared" si="25"/>
        <v>15.411980440097802</v>
      </c>
      <c r="X46">
        <f t="shared" si="36"/>
        <v>0</v>
      </c>
      <c r="Y46">
        <f t="shared" si="26"/>
        <v>0</v>
      </c>
      <c r="Z46">
        <v>0</v>
      </c>
      <c r="AA46" s="18">
        <f t="shared" si="12"/>
        <v>43227</v>
      </c>
      <c r="AB46" s="13">
        <f t="shared" si="13"/>
        <v>1.3526432255327039</v>
      </c>
      <c r="AC46">
        <v>0</v>
      </c>
      <c r="AD46" s="5">
        <f t="shared" si="27"/>
        <v>-4.1647921760391204</v>
      </c>
      <c r="AE46">
        <f t="shared" si="37"/>
        <v>2</v>
      </c>
      <c r="AF46">
        <f t="shared" si="40"/>
        <v>2</v>
      </c>
      <c r="AG46">
        <v>0</v>
      </c>
      <c r="AH46" s="18">
        <f t="shared" si="28"/>
        <v>43227</v>
      </c>
      <c r="AI46" s="5">
        <f t="shared" si="29"/>
        <v>1.3526432255327039</v>
      </c>
      <c r="AJ46" s="13">
        <f t="shared" si="15"/>
        <v>0</v>
      </c>
      <c r="AK46" s="20">
        <f t="shared" si="16"/>
        <v>0</v>
      </c>
      <c r="AL46" s="20">
        <f t="shared" si="30"/>
        <v>300</v>
      </c>
      <c r="AM46" s="20">
        <f t="shared" si="31"/>
        <v>300</v>
      </c>
      <c r="AN46" s="20">
        <f t="shared" si="39"/>
        <v>0</v>
      </c>
      <c r="AO46" s="20">
        <f t="shared" si="32"/>
        <v>0</v>
      </c>
      <c r="AP46" s="1">
        <v>0</v>
      </c>
      <c r="AQ46" s="24">
        <f t="shared" si="33"/>
        <v>43227</v>
      </c>
      <c r="AR46" s="10">
        <f t="shared" si="18"/>
        <v>300</v>
      </c>
      <c r="AS46" s="1">
        <f t="shared" si="34"/>
        <v>-30</v>
      </c>
      <c r="AV46" t="s">
        <v>184</v>
      </c>
      <c r="AW46">
        <f>VLOOKUP($AU$2,Konstanter!$I$32:$O$50,6,FALSE)</f>
        <v>15</v>
      </c>
      <c r="AX46" t="s">
        <v>148</v>
      </c>
    </row>
    <row r="47" spans="2:51" x14ac:dyDescent="0.2">
      <c r="B47" s="18">
        <f t="shared" si="19"/>
        <v>43228</v>
      </c>
      <c r="C47" s="8">
        <f t="shared" si="20"/>
        <v>43228</v>
      </c>
      <c r="D47" s="5">
        <f>INDEX(Klima!$B$1:$E$520,MATCH('Afgrødemodel 1'!$C47,Klima!$B$1:$B$520,0),MATCH('Afgrødemodel 1'!$D$7,Klima!$B$1:$E$1,0))</f>
        <v>15.3</v>
      </c>
      <c r="E47" s="8">
        <f t="shared" si="35"/>
        <v>15.3</v>
      </c>
      <c r="F47">
        <v>0</v>
      </c>
      <c r="G47" s="8">
        <f t="shared" si="21"/>
        <v>342.20000000000005</v>
      </c>
      <c r="H47" s="8">
        <f t="shared" si="0"/>
        <v>233.60000000000002</v>
      </c>
      <c r="I47" s="8">
        <f t="shared" si="1"/>
        <v>15.3</v>
      </c>
      <c r="J47" s="8">
        <f t="shared" si="2"/>
        <v>342.20000000000005</v>
      </c>
      <c r="K47" s="8" t="str">
        <f t="shared" si="41"/>
        <v xml:space="preserve"> </v>
      </c>
      <c r="L47" s="8" t="str">
        <f t="shared" si="4"/>
        <v xml:space="preserve"> </v>
      </c>
      <c r="M47" t="str">
        <f t="shared" si="5"/>
        <v>F1</v>
      </c>
      <c r="N47">
        <v>8</v>
      </c>
      <c r="O47" t="str">
        <f t="shared" si="22"/>
        <v xml:space="preserve"> </v>
      </c>
      <c r="P47" t="str">
        <f t="shared" si="6"/>
        <v xml:space="preserve"> </v>
      </c>
      <c r="Q47" t="str">
        <f t="shared" si="7"/>
        <v xml:space="preserve"> </v>
      </c>
      <c r="R47" t="str">
        <f t="shared" si="8"/>
        <v xml:space="preserve"> </v>
      </c>
      <c r="S47">
        <f t="shared" si="9"/>
        <v>0</v>
      </c>
      <c r="T47" s="8">
        <f t="shared" si="23"/>
        <v>0</v>
      </c>
      <c r="U47" s="2">
        <f t="shared" si="24"/>
        <v>1.5307610543777979</v>
      </c>
      <c r="V47">
        <f t="shared" si="10"/>
        <v>5</v>
      </c>
      <c r="W47" s="2">
        <f t="shared" si="25"/>
        <v>15.224938875305622</v>
      </c>
      <c r="X47">
        <f t="shared" si="36"/>
        <v>0</v>
      </c>
      <c r="Y47">
        <f t="shared" si="26"/>
        <v>0</v>
      </c>
      <c r="Z47">
        <v>0</v>
      </c>
      <c r="AA47" s="18">
        <f t="shared" si="12"/>
        <v>43228</v>
      </c>
      <c r="AB47" s="13">
        <f t="shared" si="13"/>
        <v>1.5307610543777979</v>
      </c>
      <c r="AC47">
        <v>0</v>
      </c>
      <c r="AD47" s="5">
        <f t="shared" si="27"/>
        <v>-4.089975550122249</v>
      </c>
      <c r="AE47">
        <f t="shared" si="37"/>
        <v>2</v>
      </c>
      <c r="AF47">
        <f t="shared" si="40"/>
        <v>2</v>
      </c>
      <c r="AG47">
        <v>0</v>
      </c>
      <c r="AH47" s="18">
        <f t="shared" si="28"/>
        <v>43228</v>
      </c>
      <c r="AI47" s="5">
        <f t="shared" si="29"/>
        <v>1.5307610543777979</v>
      </c>
      <c r="AJ47" s="13">
        <f t="shared" si="15"/>
        <v>0</v>
      </c>
      <c r="AK47" s="20">
        <f t="shared" si="16"/>
        <v>0</v>
      </c>
      <c r="AL47" s="20">
        <f t="shared" si="30"/>
        <v>315</v>
      </c>
      <c r="AM47" s="20">
        <f t="shared" si="31"/>
        <v>315</v>
      </c>
      <c r="AN47" s="20">
        <f t="shared" si="39"/>
        <v>0</v>
      </c>
      <c r="AO47" s="20">
        <f t="shared" si="32"/>
        <v>0</v>
      </c>
      <c r="AP47" s="1">
        <v>0</v>
      </c>
      <c r="AQ47" s="24">
        <f t="shared" si="33"/>
        <v>43228</v>
      </c>
      <c r="AR47" s="10">
        <f t="shared" si="18"/>
        <v>315</v>
      </c>
      <c r="AS47" s="1">
        <f t="shared" si="34"/>
        <v>-31.5</v>
      </c>
      <c r="AV47" t="s">
        <v>210</v>
      </c>
      <c r="AW47">
        <f>VLOOKUP($AX$4,Konstanter!$Q$32:$R$41,2,FALSE)</f>
        <v>900</v>
      </c>
      <c r="AX47" t="s">
        <v>224</v>
      </c>
      <c r="AY47">
        <f>IF(AX4="","",VLOOKUP($AX$4,Konstanter!$U$32:$W$41,3,FALSE))</f>
        <v>900</v>
      </c>
    </row>
    <row r="48" spans="2:51" x14ac:dyDescent="0.2">
      <c r="B48" s="18">
        <f t="shared" si="19"/>
        <v>43229</v>
      </c>
      <c r="C48" s="8">
        <f t="shared" si="20"/>
        <v>43229</v>
      </c>
      <c r="D48" s="5">
        <f>INDEX(Klima!$B$1:$E$520,MATCH('Afgrødemodel 1'!$C48,Klima!$B$1:$B$520,0),MATCH('Afgrødemodel 1'!$D$7,Klima!$B$1:$E$1,0))</f>
        <v>16.100000000000001</v>
      </c>
      <c r="E48" s="8">
        <f t="shared" si="35"/>
        <v>16.100000000000001</v>
      </c>
      <c r="F48">
        <v>0</v>
      </c>
      <c r="G48" s="8">
        <f t="shared" si="21"/>
        <v>358.30000000000007</v>
      </c>
      <c r="H48" s="8">
        <f t="shared" si="0"/>
        <v>249.70000000000002</v>
      </c>
      <c r="I48" s="8">
        <f t="shared" si="1"/>
        <v>16.100000000000001</v>
      </c>
      <c r="J48" s="8">
        <f t="shared" si="2"/>
        <v>358.30000000000007</v>
      </c>
      <c r="K48" s="8" t="str">
        <f t="shared" si="41"/>
        <v xml:space="preserve"> </v>
      </c>
      <c r="L48" s="8" t="str">
        <f t="shared" si="4"/>
        <v xml:space="preserve"> </v>
      </c>
      <c r="M48" t="str">
        <f t="shared" si="5"/>
        <v>F1</v>
      </c>
      <c r="N48">
        <v>8</v>
      </c>
      <c r="O48" t="str">
        <f t="shared" si="22"/>
        <v xml:space="preserve"> </v>
      </c>
      <c r="P48" t="str">
        <f t="shared" si="6"/>
        <v xml:space="preserve"> </v>
      </c>
      <c r="Q48" t="str">
        <f t="shared" si="7"/>
        <v xml:space="preserve"> </v>
      </c>
      <c r="R48" t="str">
        <f t="shared" si="8"/>
        <v xml:space="preserve"> </v>
      </c>
      <c r="S48">
        <f t="shared" si="9"/>
        <v>0</v>
      </c>
      <c r="T48" s="8">
        <f t="shared" si="23"/>
        <v>0</v>
      </c>
      <c r="U48" s="2">
        <f t="shared" si="24"/>
        <v>1.7367137626830389</v>
      </c>
      <c r="V48">
        <f t="shared" si="10"/>
        <v>5</v>
      </c>
      <c r="W48" s="2">
        <f t="shared" si="25"/>
        <v>15.028117359413201</v>
      </c>
      <c r="X48">
        <f t="shared" si="36"/>
        <v>0</v>
      </c>
      <c r="Y48">
        <f t="shared" si="26"/>
        <v>0</v>
      </c>
      <c r="Z48">
        <v>0</v>
      </c>
      <c r="AA48" s="18">
        <f t="shared" si="12"/>
        <v>43229</v>
      </c>
      <c r="AB48" s="13">
        <f t="shared" si="13"/>
        <v>1.7367137626830389</v>
      </c>
      <c r="AC48">
        <v>0</v>
      </c>
      <c r="AD48" s="5">
        <f t="shared" si="27"/>
        <v>-4.0112469437652809</v>
      </c>
      <c r="AE48">
        <f t="shared" si="37"/>
        <v>2</v>
      </c>
      <c r="AF48">
        <f t="shared" si="40"/>
        <v>2</v>
      </c>
      <c r="AG48">
        <v>0</v>
      </c>
      <c r="AH48" s="18">
        <f t="shared" si="28"/>
        <v>43229</v>
      </c>
      <c r="AI48" s="5">
        <f t="shared" si="29"/>
        <v>1.7367137626830389</v>
      </c>
      <c r="AJ48" s="13">
        <f t="shared" si="15"/>
        <v>0</v>
      </c>
      <c r="AK48" s="20">
        <f t="shared" si="16"/>
        <v>0</v>
      </c>
      <c r="AL48" s="20">
        <f t="shared" si="30"/>
        <v>330</v>
      </c>
      <c r="AM48" s="20">
        <f t="shared" si="31"/>
        <v>330</v>
      </c>
      <c r="AN48" s="20">
        <f t="shared" si="39"/>
        <v>0</v>
      </c>
      <c r="AO48" s="20">
        <f t="shared" si="32"/>
        <v>0</v>
      </c>
      <c r="AP48" s="1">
        <v>0</v>
      </c>
      <c r="AQ48" s="24">
        <f t="shared" si="33"/>
        <v>43229</v>
      </c>
      <c r="AR48" s="10">
        <f t="shared" si="18"/>
        <v>330</v>
      </c>
      <c r="AS48" s="1">
        <f t="shared" si="34"/>
        <v>-33</v>
      </c>
      <c r="AV48" t="s">
        <v>371</v>
      </c>
      <c r="AW48">
        <f>IF(AX4="",AW47,$AY$47)</f>
        <v>900</v>
      </c>
    </row>
    <row r="49" spans="2:49" x14ac:dyDescent="0.2">
      <c r="B49" s="18">
        <f t="shared" si="19"/>
        <v>43230</v>
      </c>
      <c r="C49" s="8">
        <f t="shared" si="20"/>
        <v>43230</v>
      </c>
      <c r="D49" s="5">
        <f>INDEX(Klima!$B$1:$E$520,MATCH('Afgrødemodel 1'!$C49,Klima!$B$1:$B$520,0),MATCH('Afgrødemodel 1'!$D$7,Klima!$B$1:$E$1,0))</f>
        <v>14.9</v>
      </c>
      <c r="E49" s="8">
        <f t="shared" ref="E49:E112" si="42">IF(D49&gt;0,D49,0)</f>
        <v>14.9</v>
      </c>
      <c r="F49">
        <v>0</v>
      </c>
      <c r="G49" s="8">
        <f t="shared" si="21"/>
        <v>373.20000000000005</v>
      </c>
      <c r="H49" s="8">
        <f t="shared" si="0"/>
        <v>264.60000000000002</v>
      </c>
      <c r="I49" s="8">
        <f t="shared" si="1"/>
        <v>14.9</v>
      </c>
      <c r="J49" s="8">
        <f t="shared" si="2"/>
        <v>373.20000000000005</v>
      </c>
      <c r="K49" s="8" t="str">
        <f t="shared" si="41"/>
        <v xml:space="preserve"> </v>
      </c>
      <c r="L49" s="8" t="str">
        <f t="shared" si="4"/>
        <v xml:space="preserve"> </v>
      </c>
      <c r="M49" t="str">
        <f t="shared" si="5"/>
        <v>F1</v>
      </c>
      <c r="N49">
        <v>8</v>
      </c>
      <c r="O49" t="str">
        <f t="shared" si="22"/>
        <v xml:space="preserve"> </v>
      </c>
      <c r="P49" t="str">
        <f t="shared" si="6"/>
        <v xml:space="preserve"> </v>
      </c>
      <c r="Q49" t="str">
        <f t="shared" si="7"/>
        <v xml:space="preserve"> </v>
      </c>
      <c r="R49" t="str">
        <f t="shared" si="8"/>
        <v xml:space="preserve"> </v>
      </c>
      <c r="S49">
        <f t="shared" si="9"/>
        <v>0</v>
      </c>
      <c r="T49" s="8">
        <f t="shared" si="23"/>
        <v>0</v>
      </c>
      <c r="U49" s="2">
        <f t="shared" si="24"/>
        <v>1.9458801242832853</v>
      </c>
      <c r="V49">
        <f t="shared" si="10"/>
        <v>5</v>
      </c>
      <c r="W49" s="2">
        <f t="shared" si="25"/>
        <v>14.84596577017115</v>
      </c>
      <c r="X49">
        <f t="shared" si="36"/>
        <v>0</v>
      </c>
      <c r="Y49">
        <f t="shared" si="26"/>
        <v>0</v>
      </c>
      <c r="Z49">
        <v>0</v>
      </c>
      <c r="AA49" s="18">
        <f t="shared" si="12"/>
        <v>43230</v>
      </c>
      <c r="AB49" s="13">
        <f t="shared" si="13"/>
        <v>1.9458801242832853</v>
      </c>
      <c r="AC49">
        <v>0</v>
      </c>
      <c r="AD49" s="5">
        <f t="shared" si="27"/>
        <v>-3.9383863080684596</v>
      </c>
      <c r="AE49">
        <f t="shared" si="37"/>
        <v>2</v>
      </c>
      <c r="AF49">
        <f t="shared" si="40"/>
        <v>2</v>
      </c>
      <c r="AG49">
        <v>0</v>
      </c>
      <c r="AH49" s="18">
        <f t="shared" si="28"/>
        <v>43230</v>
      </c>
      <c r="AI49" s="5">
        <f t="shared" si="29"/>
        <v>1.9458801242832853</v>
      </c>
      <c r="AJ49" s="13">
        <f t="shared" si="15"/>
        <v>0</v>
      </c>
      <c r="AK49" s="20">
        <f t="shared" si="16"/>
        <v>0</v>
      </c>
      <c r="AL49" s="20">
        <f t="shared" si="30"/>
        <v>345</v>
      </c>
      <c r="AM49" s="20">
        <f t="shared" si="31"/>
        <v>345</v>
      </c>
      <c r="AN49" s="20">
        <f t="shared" si="39"/>
        <v>0</v>
      </c>
      <c r="AO49" s="20">
        <f t="shared" si="32"/>
        <v>0</v>
      </c>
      <c r="AP49" s="1">
        <v>0</v>
      </c>
      <c r="AQ49" s="24">
        <f t="shared" si="33"/>
        <v>43230</v>
      </c>
      <c r="AR49" s="10">
        <f t="shared" si="18"/>
        <v>345</v>
      </c>
      <c r="AS49" s="1">
        <f t="shared" si="34"/>
        <v>-34.5</v>
      </c>
      <c r="AV49" t="s">
        <v>306</v>
      </c>
      <c r="AW49">
        <f>VLOOKUP($AU$2,Konstanter!$I$32:$O$50,7,FALSE)</f>
        <v>0</v>
      </c>
    </row>
    <row r="50" spans="2:49" x14ac:dyDescent="0.2">
      <c r="B50" s="18">
        <f t="shared" si="19"/>
        <v>43231</v>
      </c>
      <c r="C50" s="8">
        <f t="shared" si="20"/>
        <v>43231</v>
      </c>
      <c r="D50" s="5">
        <f>INDEX(Klima!$B$1:$E$520,MATCH('Afgrødemodel 1'!$C50,Klima!$B$1:$B$520,0),MATCH('Afgrødemodel 1'!$D$7,Klima!$B$1:$E$1,0))</f>
        <v>12.4</v>
      </c>
      <c r="E50" s="8">
        <f t="shared" si="42"/>
        <v>12.4</v>
      </c>
      <c r="F50">
        <v>0</v>
      </c>
      <c r="G50" s="8">
        <f t="shared" si="21"/>
        <v>385.6</v>
      </c>
      <c r="H50" s="8">
        <f t="shared" si="0"/>
        <v>277</v>
      </c>
      <c r="I50" s="8">
        <f t="shared" si="1"/>
        <v>12.4</v>
      </c>
      <c r="J50" s="8">
        <f t="shared" si="2"/>
        <v>385.6</v>
      </c>
      <c r="K50" s="8" t="str">
        <f t="shared" si="41"/>
        <v xml:space="preserve"> </v>
      </c>
      <c r="L50" s="8" t="str">
        <f t="shared" si="4"/>
        <v xml:space="preserve"> </v>
      </c>
      <c r="M50" t="str">
        <f t="shared" si="5"/>
        <v>F1</v>
      </c>
      <c r="N50">
        <v>8</v>
      </c>
      <c r="O50" t="str">
        <f t="shared" si="22"/>
        <v xml:space="preserve"> </v>
      </c>
      <c r="P50" t="str">
        <f t="shared" si="6"/>
        <v xml:space="preserve"> </v>
      </c>
      <c r="Q50" t="str">
        <f t="shared" si="7"/>
        <v xml:space="preserve"> </v>
      </c>
      <c r="R50" t="str">
        <f t="shared" si="8"/>
        <v xml:space="preserve"> </v>
      </c>
      <c r="S50">
        <f t="shared" si="9"/>
        <v>0</v>
      </c>
      <c r="T50" s="8">
        <f t="shared" si="23"/>
        <v>0</v>
      </c>
      <c r="U50" s="2">
        <f t="shared" si="24"/>
        <v>2.1347881689937509</v>
      </c>
      <c r="V50">
        <f t="shared" si="10"/>
        <v>5</v>
      </c>
      <c r="W50" s="2">
        <f t="shared" si="25"/>
        <v>14.69437652811736</v>
      </c>
      <c r="X50">
        <f t="shared" si="36"/>
        <v>0</v>
      </c>
      <c r="Y50">
        <f t="shared" si="26"/>
        <v>0</v>
      </c>
      <c r="Z50">
        <v>0</v>
      </c>
      <c r="AA50" s="18">
        <f t="shared" si="12"/>
        <v>43231</v>
      </c>
      <c r="AB50" s="13">
        <f t="shared" si="13"/>
        <v>2.1347881689937509</v>
      </c>
      <c r="AC50">
        <v>0</v>
      </c>
      <c r="AD50" s="5">
        <f t="shared" si="27"/>
        <v>-3.877750611246944</v>
      </c>
      <c r="AE50">
        <f t="shared" si="37"/>
        <v>2</v>
      </c>
      <c r="AF50">
        <f t="shared" si="40"/>
        <v>2</v>
      </c>
      <c r="AG50">
        <v>0</v>
      </c>
      <c r="AH50" s="18">
        <f t="shared" si="28"/>
        <v>43231</v>
      </c>
      <c r="AI50" s="5">
        <f t="shared" si="29"/>
        <v>2.1347881689937509</v>
      </c>
      <c r="AJ50" s="13">
        <f t="shared" si="15"/>
        <v>0</v>
      </c>
      <c r="AK50" s="20">
        <f t="shared" si="16"/>
        <v>0</v>
      </c>
      <c r="AL50" s="20">
        <f t="shared" si="30"/>
        <v>360</v>
      </c>
      <c r="AM50" s="20">
        <f t="shared" si="31"/>
        <v>360</v>
      </c>
      <c r="AN50" s="20">
        <f t="shared" si="39"/>
        <v>0</v>
      </c>
      <c r="AO50" s="20">
        <f t="shared" si="32"/>
        <v>0</v>
      </c>
      <c r="AP50" s="1">
        <v>0</v>
      </c>
      <c r="AQ50" s="24">
        <f t="shared" si="33"/>
        <v>43231</v>
      </c>
      <c r="AR50" s="10">
        <f t="shared" si="18"/>
        <v>360</v>
      </c>
      <c r="AS50" s="1">
        <f t="shared" si="34"/>
        <v>-36</v>
      </c>
    </row>
    <row r="51" spans="2:49" x14ac:dyDescent="0.2">
      <c r="B51" s="18">
        <f t="shared" si="19"/>
        <v>43232</v>
      </c>
      <c r="C51" s="8">
        <f t="shared" si="20"/>
        <v>43232</v>
      </c>
      <c r="D51" s="5">
        <f>INDEX(Klima!$B$1:$E$520,MATCH('Afgrødemodel 1'!$C51,Klima!$B$1:$B$520,0),MATCH('Afgrødemodel 1'!$D$7,Klima!$B$1:$E$1,0))</f>
        <v>12.3</v>
      </c>
      <c r="E51" s="8">
        <f t="shared" si="42"/>
        <v>12.3</v>
      </c>
      <c r="F51">
        <v>0</v>
      </c>
      <c r="G51" s="8">
        <f t="shared" si="21"/>
        <v>397.90000000000003</v>
      </c>
      <c r="H51" s="8">
        <f t="shared" si="0"/>
        <v>289.3</v>
      </c>
      <c r="I51" s="8">
        <f t="shared" si="1"/>
        <v>12.3</v>
      </c>
      <c r="J51" s="8">
        <f t="shared" si="2"/>
        <v>397.90000000000003</v>
      </c>
      <c r="K51" s="8" t="str">
        <f t="shared" si="41"/>
        <v xml:space="preserve"> </v>
      </c>
      <c r="L51" s="8" t="str">
        <f t="shared" si="4"/>
        <v xml:space="preserve"> </v>
      </c>
      <c r="M51" t="str">
        <f t="shared" si="5"/>
        <v>F1</v>
      </c>
      <c r="N51">
        <v>8</v>
      </c>
      <c r="O51" t="str">
        <f t="shared" si="22"/>
        <v xml:space="preserve"> </v>
      </c>
      <c r="P51" t="str">
        <f t="shared" si="6"/>
        <v xml:space="preserve"> </v>
      </c>
      <c r="Q51" t="str">
        <f t="shared" si="7"/>
        <v xml:space="preserve"> </v>
      </c>
      <c r="R51" t="str">
        <f t="shared" si="8"/>
        <v xml:space="preserve"> </v>
      </c>
      <c r="S51">
        <f t="shared" si="9"/>
        <v>0</v>
      </c>
      <c r="T51" s="8">
        <f t="shared" si="23"/>
        <v>0</v>
      </c>
      <c r="U51" s="2">
        <f t="shared" si="24"/>
        <v>2.3365841547236741</v>
      </c>
      <c r="V51">
        <f t="shared" si="10"/>
        <v>5</v>
      </c>
      <c r="W51" s="2">
        <f t="shared" si="25"/>
        <v>14.5440097799511</v>
      </c>
      <c r="X51">
        <f t="shared" si="36"/>
        <v>0</v>
      </c>
      <c r="Y51">
        <f t="shared" si="26"/>
        <v>0</v>
      </c>
      <c r="Z51">
        <v>0</v>
      </c>
      <c r="AA51" s="18">
        <f t="shared" si="12"/>
        <v>43232</v>
      </c>
      <c r="AB51" s="13">
        <f t="shared" si="13"/>
        <v>2.3365841547236741</v>
      </c>
      <c r="AC51">
        <v>0</v>
      </c>
      <c r="AD51" s="5">
        <f t="shared" si="27"/>
        <v>-3.8176039119804401</v>
      </c>
      <c r="AE51">
        <f t="shared" si="37"/>
        <v>2</v>
      </c>
      <c r="AF51">
        <f t="shared" si="40"/>
        <v>2</v>
      </c>
      <c r="AG51">
        <v>0</v>
      </c>
      <c r="AH51" s="18">
        <f t="shared" si="28"/>
        <v>43232</v>
      </c>
      <c r="AI51" s="5">
        <f t="shared" si="29"/>
        <v>2.3365841547236741</v>
      </c>
      <c r="AJ51" s="13">
        <f t="shared" si="15"/>
        <v>0</v>
      </c>
      <c r="AK51" s="20">
        <f t="shared" si="16"/>
        <v>0</v>
      </c>
      <c r="AL51" s="20">
        <f t="shared" si="30"/>
        <v>375</v>
      </c>
      <c r="AM51" s="20">
        <f t="shared" si="31"/>
        <v>375</v>
      </c>
      <c r="AN51" s="20">
        <f t="shared" si="39"/>
        <v>0</v>
      </c>
      <c r="AO51" s="20">
        <f t="shared" si="32"/>
        <v>0</v>
      </c>
      <c r="AP51" s="1">
        <v>0</v>
      </c>
      <c r="AQ51" s="24">
        <f t="shared" si="33"/>
        <v>43232</v>
      </c>
      <c r="AR51" s="10">
        <f t="shared" si="18"/>
        <v>375</v>
      </c>
      <c r="AS51" s="1">
        <f t="shared" si="34"/>
        <v>-37.5</v>
      </c>
    </row>
    <row r="52" spans="2:49" x14ac:dyDescent="0.2">
      <c r="B52" s="18">
        <f t="shared" si="19"/>
        <v>43233</v>
      </c>
      <c r="C52" s="8">
        <f t="shared" si="20"/>
        <v>43233</v>
      </c>
      <c r="D52" s="5">
        <f>INDEX(Klima!$B$1:$E$520,MATCH('Afgrødemodel 1'!$C52,Klima!$B$1:$B$520,0),MATCH('Afgrødemodel 1'!$D$7,Klima!$B$1:$E$1,0))</f>
        <v>15.7</v>
      </c>
      <c r="E52" s="8">
        <f t="shared" si="42"/>
        <v>15.7</v>
      </c>
      <c r="F52">
        <v>0</v>
      </c>
      <c r="G52" s="8">
        <f t="shared" si="21"/>
        <v>413.6</v>
      </c>
      <c r="H52" s="8">
        <f t="shared" si="0"/>
        <v>305</v>
      </c>
      <c r="I52" s="8">
        <f t="shared" si="1"/>
        <v>15.7</v>
      </c>
      <c r="J52" s="8">
        <f t="shared" si="2"/>
        <v>413.6</v>
      </c>
      <c r="K52" s="8" t="str">
        <f t="shared" si="41"/>
        <v>tSF1</v>
      </c>
      <c r="L52" s="8">
        <f t="shared" si="4"/>
        <v>43233</v>
      </c>
      <c r="M52" t="str">
        <f t="shared" si="5"/>
        <v>F2</v>
      </c>
      <c r="N52">
        <v>8</v>
      </c>
      <c r="O52" t="str">
        <f t="shared" si="22"/>
        <v xml:space="preserve"> </v>
      </c>
      <c r="P52" t="str">
        <f t="shared" si="6"/>
        <v xml:space="preserve"> </v>
      </c>
      <c r="Q52" t="str">
        <f t="shared" si="7"/>
        <v xml:space="preserve"> </v>
      </c>
      <c r="R52" t="str">
        <f t="shared" si="8"/>
        <v xml:space="preserve"> </v>
      </c>
      <c r="S52">
        <f t="shared" si="9"/>
        <v>0</v>
      </c>
      <c r="T52" s="8">
        <f t="shared" si="23"/>
        <v>0</v>
      </c>
      <c r="U52" s="2">
        <f t="shared" si="24"/>
        <v>2.6167716236616299</v>
      </c>
      <c r="V52">
        <f t="shared" si="10"/>
        <v>5</v>
      </c>
      <c r="W52" s="2">
        <f t="shared" si="25"/>
        <v>14.352078239608803</v>
      </c>
      <c r="X52">
        <f t="shared" si="36"/>
        <v>0</v>
      </c>
      <c r="Y52">
        <f t="shared" si="26"/>
        <v>0</v>
      </c>
      <c r="Z52">
        <v>0</v>
      </c>
      <c r="AA52" s="18">
        <f t="shared" si="12"/>
        <v>43233</v>
      </c>
      <c r="AB52" s="13">
        <f t="shared" si="13"/>
        <v>2.6167716236616299</v>
      </c>
      <c r="AC52">
        <v>0</v>
      </c>
      <c r="AD52" s="5">
        <f t="shared" si="27"/>
        <v>-3.7408312958435208</v>
      </c>
      <c r="AE52">
        <f t="shared" si="37"/>
        <v>2</v>
      </c>
      <c r="AF52">
        <f t="shared" si="40"/>
        <v>2</v>
      </c>
      <c r="AG52">
        <v>0</v>
      </c>
      <c r="AH52" s="18">
        <f t="shared" si="28"/>
        <v>43233</v>
      </c>
      <c r="AI52" s="5">
        <f t="shared" si="29"/>
        <v>2.6167716236616299</v>
      </c>
      <c r="AJ52" s="13">
        <f t="shared" si="15"/>
        <v>0</v>
      </c>
      <c r="AK52" s="20">
        <f t="shared" si="16"/>
        <v>0</v>
      </c>
      <c r="AL52" s="20">
        <f t="shared" si="30"/>
        <v>390</v>
      </c>
      <c r="AM52" s="20">
        <f t="shared" si="31"/>
        <v>390</v>
      </c>
      <c r="AN52" s="20">
        <f t="shared" si="39"/>
        <v>0</v>
      </c>
      <c r="AO52" s="20">
        <f t="shared" si="32"/>
        <v>0</v>
      </c>
      <c r="AP52" s="1">
        <v>0</v>
      </c>
      <c r="AQ52" s="24">
        <f t="shared" si="33"/>
        <v>43233</v>
      </c>
      <c r="AR52" s="10">
        <f t="shared" si="18"/>
        <v>390</v>
      </c>
      <c r="AS52" s="1">
        <f t="shared" si="34"/>
        <v>-39</v>
      </c>
    </row>
    <row r="53" spans="2:49" x14ac:dyDescent="0.2">
      <c r="B53" s="18">
        <f t="shared" si="19"/>
        <v>43234</v>
      </c>
      <c r="C53" s="8">
        <f t="shared" si="20"/>
        <v>43234</v>
      </c>
      <c r="D53" s="5">
        <f>INDEX(Klima!$B$1:$E$520,MATCH('Afgrødemodel 1'!$C53,Klima!$B$1:$B$520,0),MATCH('Afgrødemodel 1'!$D$7,Klima!$B$1:$E$1,0))</f>
        <v>18.2</v>
      </c>
      <c r="E53" s="8">
        <f t="shared" si="42"/>
        <v>18.2</v>
      </c>
      <c r="F53">
        <v>0</v>
      </c>
      <c r="G53" s="8">
        <f t="shared" si="21"/>
        <v>431.8</v>
      </c>
      <c r="H53" s="8">
        <f t="shared" si="0"/>
        <v>323.2</v>
      </c>
      <c r="I53" s="8">
        <f t="shared" si="1"/>
        <v>18.2</v>
      </c>
      <c r="J53" s="8">
        <f t="shared" si="2"/>
        <v>431.8</v>
      </c>
      <c r="K53" s="8" t="str">
        <f t="shared" si="41"/>
        <v xml:space="preserve"> </v>
      </c>
      <c r="L53" s="8" t="str">
        <f t="shared" si="4"/>
        <v xml:space="preserve"> </v>
      </c>
      <c r="M53" t="str">
        <f t="shared" si="5"/>
        <v>F2</v>
      </c>
      <c r="N53">
        <v>8</v>
      </c>
      <c r="O53" t="str">
        <f t="shared" si="22"/>
        <v xml:space="preserve"> </v>
      </c>
      <c r="P53" t="str">
        <f t="shared" si="6"/>
        <v xml:space="preserve"> </v>
      </c>
      <c r="Q53" t="str">
        <f t="shared" si="7"/>
        <v xml:space="preserve"> </v>
      </c>
      <c r="R53" t="str">
        <f t="shared" si="8"/>
        <v xml:space="preserve"> </v>
      </c>
      <c r="S53">
        <f t="shared" si="9"/>
        <v>0</v>
      </c>
      <c r="T53" s="8">
        <f t="shared" si="23"/>
        <v>0</v>
      </c>
      <c r="U53" s="2">
        <f t="shared" si="24"/>
        <v>2.9763901521637277</v>
      </c>
      <c r="V53">
        <f t="shared" si="10"/>
        <v>5</v>
      </c>
      <c r="W53" s="2">
        <f t="shared" si="25"/>
        <v>14.12958435207824</v>
      </c>
      <c r="X53">
        <f t="shared" si="36"/>
        <v>0</v>
      </c>
      <c r="Y53">
        <f t="shared" si="26"/>
        <v>0</v>
      </c>
      <c r="Z53">
        <v>0</v>
      </c>
      <c r="AA53" s="18">
        <f t="shared" si="12"/>
        <v>43234</v>
      </c>
      <c r="AB53" s="13">
        <f t="shared" si="13"/>
        <v>2.9763901521637277</v>
      </c>
      <c r="AC53">
        <v>0</v>
      </c>
      <c r="AD53" s="5">
        <f t="shared" si="27"/>
        <v>-3.6518337408312957</v>
      </c>
      <c r="AE53">
        <f t="shared" si="37"/>
        <v>2</v>
      </c>
      <c r="AF53">
        <f t="shared" si="40"/>
        <v>2</v>
      </c>
      <c r="AG53">
        <v>0</v>
      </c>
      <c r="AH53" s="18">
        <f t="shared" si="28"/>
        <v>43234</v>
      </c>
      <c r="AI53" s="5">
        <f t="shared" si="29"/>
        <v>2.9763901521637277</v>
      </c>
      <c r="AJ53" s="13">
        <f t="shared" si="15"/>
        <v>0</v>
      </c>
      <c r="AK53" s="20">
        <f t="shared" si="16"/>
        <v>0</v>
      </c>
      <c r="AL53" s="20">
        <f t="shared" si="30"/>
        <v>405</v>
      </c>
      <c r="AM53" s="20">
        <f t="shared" si="31"/>
        <v>405</v>
      </c>
      <c r="AN53" s="20">
        <f t="shared" si="39"/>
        <v>0</v>
      </c>
      <c r="AO53" s="20">
        <f t="shared" si="32"/>
        <v>0</v>
      </c>
      <c r="AP53" s="1">
        <v>0</v>
      </c>
      <c r="AQ53" s="24">
        <f t="shared" si="33"/>
        <v>43234</v>
      </c>
      <c r="AR53" s="10">
        <f t="shared" si="18"/>
        <v>405</v>
      </c>
      <c r="AS53" s="1">
        <f t="shared" si="34"/>
        <v>-40.5</v>
      </c>
    </row>
    <row r="54" spans="2:49" x14ac:dyDescent="0.2">
      <c r="B54" s="18">
        <f t="shared" si="19"/>
        <v>43235</v>
      </c>
      <c r="C54" s="8">
        <f t="shared" si="20"/>
        <v>43235</v>
      </c>
      <c r="D54" s="5">
        <f>INDEX(Klima!$B$1:$E$520,MATCH('Afgrødemodel 1'!$C54,Klima!$B$1:$B$520,0),MATCH('Afgrødemodel 1'!$D$7,Klima!$B$1:$E$1,0))</f>
        <v>17.899999999999999</v>
      </c>
      <c r="E54" s="8">
        <f t="shared" si="42"/>
        <v>17.899999999999999</v>
      </c>
      <c r="F54">
        <v>0</v>
      </c>
      <c r="G54" s="8">
        <f t="shared" si="21"/>
        <v>449.7</v>
      </c>
      <c r="H54" s="8">
        <f t="shared" si="0"/>
        <v>341.09999999999997</v>
      </c>
      <c r="I54" s="8">
        <f t="shared" si="1"/>
        <v>17.899999999999999</v>
      </c>
      <c r="J54" s="8">
        <f t="shared" si="2"/>
        <v>449.7</v>
      </c>
      <c r="K54" s="8" t="str">
        <f t="shared" si="41"/>
        <v xml:space="preserve"> </v>
      </c>
      <c r="L54" s="8" t="str">
        <f t="shared" si="4"/>
        <v xml:space="preserve"> </v>
      </c>
      <c r="M54" t="str">
        <f t="shared" si="5"/>
        <v>F2</v>
      </c>
      <c r="N54">
        <v>8</v>
      </c>
      <c r="O54" t="str">
        <f t="shared" si="22"/>
        <v xml:space="preserve"> </v>
      </c>
      <c r="P54" t="str">
        <f t="shared" si="6"/>
        <v xml:space="preserve"> </v>
      </c>
      <c r="Q54" t="str">
        <f t="shared" si="7"/>
        <v xml:space="preserve"> </v>
      </c>
      <c r="R54" t="str">
        <f t="shared" si="8"/>
        <v xml:space="preserve"> </v>
      </c>
      <c r="S54">
        <f t="shared" si="9"/>
        <v>0</v>
      </c>
      <c r="T54" s="8">
        <f t="shared" si="23"/>
        <v>0</v>
      </c>
      <c r="U54" s="2">
        <f t="shared" si="24"/>
        <v>3.3705290754382187</v>
      </c>
      <c r="V54">
        <f t="shared" si="10"/>
        <v>5</v>
      </c>
      <c r="W54" s="2">
        <f t="shared" si="25"/>
        <v>13.910757946210271</v>
      </c>
      <c r="X54">
        <f t="shared" si="36"/>
        <v>0</v>
      </c>
      <c r="Y54">
        <f t="shared" si="26"/>
        <v>0</v>
      </c>
      <c r="Z54">
        <v>0</v>
      </c>
      <c r="AA54" s="18">
        <f t="shared" si="12"/>
        <v>43235</v>
      </c>
      <c r="AB54" s="13">
        <f t="shared" si="13"/>
        <v>3.3705290754382187</v>
      </c>
      <c r="AC54">
        <v>0</v>
      </c>
      <c r="AD54" s="5">
        <f t="shared" si="27"/>
        <v>-3.5643031784841082</v>
      </c>
      <c r="AE54">
        <f t="shared" si="37"/>
        <v>2</v>
      </c>
      <c r="AF54">
        <f t="shared" si="40"/>
        <v>2</v>
      </c>
      <c r="AG54">
        <v>0</v>
      </c>
      <c r="AH54" s="18">
        <f t="shared" si="28"/>
        <v>43235</v>
      </c>
      <c r="AI54" s="5">
        <f t="shared" si="29"/>
        <v>3.3705290754382187</v>
      </c>
      <c r="AJ54" s="13">
        <f t="shared" si="15"/>
        <v>0</v>
      </c>
      <c r="AK54" s="20">
        <f t="shared" si="16"/>
        <v>0</v>
      </c>
      <c r="AL54" s="20">
        <f t="shared" si="30"/>
        <v>420</v>
      </c>
      <c r="AM54" s="20">
        <f t="shared" si="31"/>
        <v>420</v>
      </c>
      <c r="AN54" s="20">
        <f t="shared" si="39"/>
        <v>0</v>
      </c>
      <c r="AO54" s="20">
        <f t="shared" si="32"/>
        <v>0</v>
      </c>
      <c r="AP54" s="1">
        <v>0</v>
      </c>
      <c r="AQ54" s="24">
        <f t="shared" si="33"/>
        <v>43235</v>
      </c>
      <c r="AR54" s="10">
        <f t="shared" si="18"/>
        <v>420</v>
      </c>
      <c r="AS54" s="1">
        <f t="shared" si="34"/>
        <v>-42</v>
      </c>
    </row>
    <row r="55" spans="2:49" x14ac:dyDescent="0.2">
      <c r="B55" s="18">
        <f t="shared" si="19"/>
        <v>43236</v>
      </c>
      <c r="C55" s="8">
        <f t="shared" si="20"/>
        <v>43236</v>
      </c>
      <c r="D55" s="5">
        <f>INDEX(Klima!$B$1:$E$520,MATCH('Afgrødemodel 1'!$C55,Klima!$B$1:$B$520,0),MATCH('Afgrødemodel 1'!$D$7,Klima!$B$1:$E$1,0))</f>
        <v>17</v>
      </c>
      <c r="E55" s="8">
        <f t="shared" si="42"/>
        <v>17</v>
      </c>
      <c r="F55">
        <v>0</v>
      </c>
      <c r="G55" s="8">
        <f t="shared" si="21"/>
        <v>466.7</v>
      </c>
      <c r="H55" s="8">
        <f t="shared" si="0"/>
        <v>358.09999999999997</v>
      </c>
      <c r="I55" s="8">
        <f t="shared" si="1"/>
        <v>17</v>
      </c>
      <c r="J55" s="8">
        <f t="shared" si="2"/>
        <v>466.7</v>
      </c>
      <c r="K55" s="8" t="str">
        <f t="shared" si="41"/>
        <v xml:space="preserve"> </v>
      </c>
      <c r="L55" s="8" t="str">
        <f t="shared" si="4"/>
        <v xml:space="preserve"> </v>
      </c>
      <c r="M55" t="str">
        <f t="shared" si="5"/>
        <v>F2</v>
      </c>
      <c r="N55">
        <v>8</v>
      </c>
      <c r="O55" t="str">
        <f t="shared" si="22"/>
        <v xml:space="preserve"> </v>
      </c>
      <c r="P55" t="str">
        <f t="shared" si="6"/>
        <v xml:space="preserve"> </v>
      </c>
      <c r="Q55" t="str">
        <f t="shared" si="7"/>
        <v xml:space="preserve"> </v>
      </c>
      <c r="R55" t="str">
        <f t="shared" si="8"/>
        <v xml:space="preserve"> </v>
      </c>
      <c r="S55">
        <f t="shared" si="9"/>
        <v>0</v>
      </c>
      <c r="T55" s="8">
        <f t="shared" si="23"/>
        <v>0</v>
      </c>
      <c r="U55" s="2">
        <f t="shared" si="24"/>
        <v>3.7861467641216269</v>
      </c>
      <c r="V55">
        <f t="shared" si="10"/>
        <v>5</v>
      </c>
      <c r="W55" s="2">
        <f t="shared" si="25"/>
        <v>13.702933985330075</v>
      </c>
      <c r="X55">
        <f t="shared" si="36"/>
        <v>0</v>
      </c>
      <c r="Y55">
        <f t="shared" si="26"/>
        <v>0</v>
      </c>
      <c r="Z55">
        <v>0</v>
      </c>
      <c r="AA55" s="18">
        <f t="shared" si="12"/>
        <v>43236</v>
      </c>
      <c r="AB55" s="13">
        <f t="shared" si="13"/>
        <v>3.7861467641216269</v>
      </c>
      <c r="AC55">
        <v>0</v>
      </c>
      <c r="AD55" s="5">
        <f t="shared" si="27"/>
        <v>-3.4811735941320299</v>
      </c>
      <c r="AE55">
        <f t="shared" si="37"/>
        <v>2</v>
      </c>
      <c r="AF55">
        <f t="shared" si="40"/>
        <v>2</v>
      </c>
      <c r="AG55">
        <v>0</v>
      </c>
      <c r="AH55" s="18">
        <f t="shared" si="28"/>
        <v>43236</v>
      </c>
      <c r="AI55" s="5">
        <f t="shared" si="29"/>
        <v>3.7861467641216269</v>
      </c>
      <c r="AJ55" s="13">
        <f t="shared" si="15"/>
        <v>0</v>
      </c>
      <c r="AK55" s="20">
        <f t="shared" si="16"/>
        <v>0</v>
      </c>
      <c r="AL55" s="20">
        <f t="shared" si="30"/>
        <v>435</v>
      </c>
      <c r="AM55" s="20">
        <f t="shared" si="31"/>
        <v>435</v>
      </c>
      <c r="AN55" s="20">
        <f t="shared" si="39"/>
        <v>0</v>
      </c>
      <c r="AO55" s="20">
        <f t="shared" si="32"/>
        <v>0</v>
      </c>
      <c r="AP55" s="1">
        <v>0</v>
      </c>
      <c r="AQ55" s="24">
        <f t="shared" si="33"/>
        <v>43236</v>
      </c>
      <c r="AR55" s="10">
        <f t="shared" si="18"/>
        <v>435</v>
      </c>
      <c r="AS55" s="1">
        <f t="shared" si="34"/>
        <v>-43.5</v>
      </c>
    </row>
    <row r="56" spans="2:49" x14ac:dyDescent="0.2">
      <c r="B56" s="18">
        <f t="shared" si="19"/>
        <v>43237</v>
      </c>
      <c r="C56" s="8">
        <f t="shared" si="20"/>
        <v>43237</v>
      </c>
      <c r="D56" s="5">
        <f>INDEX(Klima!$B$1:$E$520,MATCH('Afgrødemodel 1'!$C56,Klima!$B$1:$B$520,0),MATCH('Afgrødemodel 1'!$D$7,Klima!$B$1:$E$1,0))</f>
        <v>13.8</v>
      </c>
      <c r="E56" s="8">
        <f t="shared" si="42"/>
        <v>13.8</v>
      </c>
      <c r="F56">
        <v>0</v>
      </c>
      <c r="G56" s="8">
        <f t="shared" si="21"/>
        <v>480.5</v>
      </c>
      <c r="H56" s="8">
        <f t="shared" si="0"/>
        <v>371.9</v>
      </c>
      <c r="I56" s="8">
        <f t="shared" si="1"/>
        <v>13.8</v>
      </c>
      <c r="J56" s="8">
        <f t="shared" si="2"/>
        <v>480.5</v>
      </c>
      <c r="K56" s="8" t="str">
        <f t="shared" si="41"/>
        <v xml:space="preserve"> </v>
      </c>
      <c r="L56" s="8" t="str">
        <f t="shared" si="4"/>
        <v xml:space="preserve"> </v>
      </c>
      <c r="M56" t="str">
        <f t="shared" si="5"/>
        <v>F2</v>
      </c>
      <c r="N56">
        <v>8</v>
      </c>
      <c r="O56" t="str">
        <f t="shared" si="22"/>
        <v xml:space="preserve"> </v>
      </c>
      <c r="P56" t="str">
        <f t="shared" si="6"/>
        <v xml:space="preserve"> </v>
      </c>
      <c r="Q56" t="str">
        <f t="shared" si="7"/>
        <v xml:space="preserve"> </v>
      </c>
      <c r="R56" t="str">
        <f t="shared" si="8"/>
        <v xml:space="preserve"> </v>
      </c>
      <c r="S56">
        <f t="shared" si="9"/>
        <v>0</v>
      </c>
      <c r="T56" s="8">
        <f t="shared" si="23"/>
        <v>0</v>
      </c>
      <c r="U56" s="2">
        <f t="shared" si="24"/>
        <v>4.1561347286556805</v>
      </c>
      <c r="V56">
        <f t="shared" si="10"/>
        <v>5</v>
      </c>
      <c r="W56" s="2">
        <f t="shared" si="25"/>
        <v>13.534229828850856</v>
      </c>
      <c r="X56">
        <f t="shared" si="36"/>
        <v>0</v>
      </c>
      <c r="Y56">
        <f t="shared" si="26"/>
        <v>0</v>
      </c>
      <c r="Z56">
        <v>0</v>
      </c>
      <c r="AA56" s="18">
        <f t="shared" si="12"/>
        <v>43237</v>
      </c>
      <c r="AB56" s="13">
        <f t="shared" si="13"/>
        <v>4.1561347286556805</v>
      </c>
      <c r="AC56">
        <v>0</v>
      </c>
      <c r="AD56" s="5">
        <f t="shared" si="27"/>
        <v>-3.4136919315403422</v>
      </c>
      <c r="AE56">
        <f t="shared" si="37"/>
        <v>2</v>
      </c>
      <c r="AF56">
        <f t="shared" si="40"/>
        <v>2</v>
      </c>
      <c r="AG56">
        <v>0</v>
      </c>
      <c r="AH56" s="18">
        <f t="shared" si="28"/>
        <v>43237</v>
      </c>
      <c r="AI56" s="5">
        <f t="shared" si="29"/>
        <v>4.1561347286556805</v>
      </c>
      <c r="AJ56" s="13">
        <f t="shared" si="15"/>
        <v>0</v>
      </c>
      <c r="AK56" s="20">
        <f t="shared" si="16"/>
        <v>0</v>
      </c>
      <c r="AL56" s="20">
        <f t="shared" si="30"/>
        <v>450</v>
      </c>
      <c r="AM56" s="20">
        <f t="shared" si="31"/>
        <v>450</v>
      </c>
      <c r="AN56" s="20">
        <f t="shared" si="39"/>
        <v>0</v>
      </c>
      <c r="AO56" s="20">
        <f t="shared" si="32"/>
        <v>0</v>
      </c>
      <c r="AP56" s="1">
        <v>0</v>
      </c>
      <c r="AQ56" s="24">
        <f t="shared" si="33"/>
        <v>43237</v>
      </c>
      <c r="AR56" s="10">
        <f t="shared" si="18"/>
        <v>450</v>
      </c>
      <c r="AS56" s="1">
        <f t="shared" si="34"/>
        <v>-45</v>
      </c>
    </row>
    <row r="57" spans="2:49" x14ac:dyDescent="0.2">
      <c r="B57" s="18">
        <f t="shared" si="19"/>
        <v>43238</v>
      </c>
      <c r="C57" s="8">
        <f t="shared" si="20"/>
        <v>43238</v>
      </c>
      <c r="D57" s="5">
        <f>INDEX(Klima!$B$1:$E$520,MATCH('Afgrødemodel 1'!$C57,Klima!$B$1:$B$520,0),MATCH('Afgrødemodel 1'!$D$7,Klima!$B$1:$E$1,0))</f>
        <v>13.4</v>
      </c>
      <c r="E57" s="8">
        <f t="shared" si="42"/>
        <v>13.4</v>
      </c>
      <c r="F57">
        <v>0</v>
      </c>
      <c r="G57" s="8">
        <f t="shared" si="21"/>
        <v>493.9</v>
      </c>
      <c r="H57" s="8">
        <f t="shared" si="0"/>
        <v>385.29999999999995</v>
      </c>
      <c r="I57" s="8">
        <f t="shared" si="1"/>
        <v>13.4</v>
      </c>
      <c r="J57" s="8">
        <f t="shared" si="2"/>
        <v>493.9</v>
      </c>
      <c r="K57" s="8" t="str">
        <f t="shared" si="41"/>
        <v xml:space="preserve"> </v>
      </c>
      <c r="L57" s="8" t="str">
        <f t="shared" si="4"/>
        <v xml:space="preserve"> </v>
      </c>
      <c r="M57" t="str">
        <f t="shared" si="5"/>
        <v>F2</v>
      </c>
      <c r="N57">
        <v>8</v>
      </c>
      <c r="O57" t="str">
        <f t="shared" si="22"/>
        <v xml:space="preserve"> </v>
      </c>
      <c r="P57" t="str">
        <f t="shared" si="6"/>
        <v xml:space="preserve"> </v>
      </c>
      <c r="Q57" t="str">
        <f t="shared" si="7"/>
        <v xml:space="preserve"> </v>
      </c>
      <c r="R57" t="str">
        <f t="shared" si="8"/>
        <v xml:space="preserve"> </v>
      </c>
      <c r="S57">
        <f t="shared" si="9"/>
        <v>0</v>
      </c>
      <c r="T57" s="8">
        <f t="shared" si="23"/>
        <v>0</v>
      </c>
      <c r="U57" s="2">
        <f t="shared" si="24"/>
        <v>4.5459362999014408</v>
      </c>
      <c r="V57">
        <f t="shared" si="10"/>
        <v>5</v>
      </c>
      <c r="W57" s="2">
        <f t="shared" si="25"/>
        <v>13.37041564792176</v>
      </c>
      <c r="X57">
        <f t="shared" si="36"/>
        <v>0</v>
      </c>
      <c r="Y57">
        <f t="shared" si="26"/>
        <v>0</v>
      </c>
      <c r="Z57">
        <v>0</v>
      </c>
      <c r="AA57" s="18">
        <f t="shared" si="12"/>
        <v>43238</v>
      </c>
      <c r="AB57" s="13">
        <f t="shared" si="13"/>
        <v>4.5459362999014408</v>
      </c>
      <c r="AC57">
        <v>0</v>
      </c>
      <c r="AD57" s="5">
        <f t="shared" si="27"/>
        <v>-3.3481662591687043</v>
      </c>
      <c r="AE57">
        <f t="shared" si="37"/>
        <v>2</v>
      </c>
      <c r="AF57">
        <f t="shared" si="40"/>
        <v>2</v>
      </c>
      <c r="AG57">
        <v>0</v>
      </c>
      <c r="AH57" s="18">
        <f t="shared" si="28"/>
        <v>43238</v>
      </c>
      <c r="AI57" s="5">
        <f t="shared" si="29"/>
        <v>4.5459362999014408</v>
      </c>
      <c r="AJ57" s="13">
        <f t="shared" si="15"/>
        <v>0</v>
      </c>
      <c r="AK57" s="20">
        <f t="shared" si="16"/>
        <v>0</v>
      </c>
      <c r="AL57" s="20">
        <f t="shared" si="30"/>
        <v>465</v>
      </c>
      <c r="AM57" s="20">
        <f t="shared" si="31"/>
        <v>465</v>
      </c>
      <c r="AN57" s="20">
        <f t="shared" si="39"/>
        <v>0</v>
      </c>
      <c r="AO57" s="20">
        <f t="shared" si="32"/>
        <v>0</v>
      </c>
      <c r="AP57" s="1">
        <v>0</v>
      </c>
      <c r="AQ57" s="24">
        <f t="shared" si="33"/>
        <v>43238</v>
      </c>
      <c r="AR57" s="10">
        <f t="shared" si="18"/>
        <v>465</v>
      </c>
      <c r="AS57" s="1">
        <f t="shared" si="34"/>
        <v>-46.5</v>
      </c>
    </row>
    <row r="58" spans="2:49" x14ac:dyDescent="0.2">
      <c r="B58" s="18">
        <f t="shared" si="19"/>
        <v>43239</v>
      </c>
      <c r="C58" s="8">
        <f t="shared" si="20"/>
        <v>43239</v>
      </c>
      <c r="D58" s="5">
        <f>INDEX(Klima!$B$1:$E$520,MATCH('Afgrødemodel 1'!$C58,Klima!$B$1:$B$520,0),MATCH('Afgrødemodel 1'!$D$7,Klima!$B$1:$E$1,0))</f>
        <v>14.9</v>
      </c>
      <c r="E58" s="8">
        <f t="shared" si="42"/>
        <v>14.9</v>
      </c>
      <c r="F58">
        <v>0</v>
      </c>
      <c r="G58" s="8">
        <f t="shared" si="21"/>
        <v>508.79999999999995</v>
      </c>
      <c r="H58" s="8">
        <f t="shared" si="0"/>
        <v>400.19999999999993</v>
      </c>
      <c r="I58" s="8">
        <f t="shared" si="1"/>
        <v>14.9</v>
      </c>
      <c r="J58" s="8">
        <f t="shared" si="2"/>
        <v>508.79999999999995</v>
      </c>
      <c r="K58" s="8" t="str">
        <f t="shared" si="41"/>
        <v xml:space="preserve"> </v>
      </c>
      <c r="L58" s="8" t="str">
        <f t="shared" si="4"/>
        <v xml:space="preserve"> </v>
      </c>
      <c r="M58" t="str">
        <f t="shared" si="5"/>
        <v>F2</v>
      </c>
      <c r="N58">
        <v>8</v>
      </c>
      <c r="O58" t="str">
        <f t="shared" si="22"/>
        <v xml:space="preserve"> </v>
      </c>
      <c r="P58" t="str">
        <f t="shared" si="6"/>
        <v xml:space="preserve"> </v>
      </c>
      <c r="Q58" t="str">
        <f t="shared" si="7"/>
        <v>tSLx</v>
      </c>
      <c r="R58">
        <f t="shared" si="8"/>
        <v>43239</v>
      </c>
      <c r="S58">
        <f t="shared" si="9"/>
        <v>0</v>
      </c>
      <c r="T58" s="8">
        <f t="shared" si="23"/>
        <v>0</v>
      </c>
      <c r="U58" s="2">
        <f t="shared" si="24"/>
        <v>5.0178072001148601</v>
      </c>
      <c r="V58">
        <f t="shared" si="10"/>
        <v>5</v>
      </c>
      <c r="W58" s="2">
        <f t="shared" si="25"/>
        <v>13.188264058679707</v>
      </c>
      <c r="X58">
        <f t="shared" si="36"/>
        <v>0</v>
      </c>
      <c r="Y58">
        <f t="shared" si="26"/>
        <v>0</v>
      </c>
      <c r="Z58">
        <v>0</v>
      </c>
      <c r="AA58" s="18">
        <f t="shared" si="12"/>
        <v>43239</v>
      </c>
      <c r="AB58" s="13">
        <f t="shared" si="13"/>
        <v>5</v>
      </c>
      <c r="AC58">
        <v>0</v>
      </c>
      <c r="AD58" s="5">
        <f t="shared" si="27"/>
        <v>-3.2753056234718829</v>
      </c>
      <c r="AE58">
        <f t="shared" si="37"/>
        <v>2</v>
      </c>
      <c r="AF58">
        <f t="shared" si="40"/>
        <v>2</v>
      </c>
      <c r="AG58">
        <v>0</v>
      </c>
      <c r="AH58" s="18">
        <f t="shared" si="28"/>
        <v>43239</v>
      </c>
      <c r="AI58" s="5">
        <f t="shared" si="29"/>
        <v>5</v>
      </c>
      <c r="AJ58" s="13">
        <f t="shared" si="15"/>
        <v>0</v>
      </c>
      <c r="AK58" s="20">
        <f t="shared" si="16"/>
        <v>0</v>
      </c>
      <c r="AL58" s="20">
        <f t="shared" si="30"/>
        <v>480</v>
      </c>
      <c r="AM58" s="20">
        <f t="shared" si="31"/>
        <v>480</v>
      </c>
      <c r="AN58" s="20">
        <f t="shared" si="39"/>
        <v>0</v>
      </c>
      <c r="AO58" s="20">
        <f t="shared" si="32"/>
        <v>0</v>
      </c>
      <c r="AP58" s="1">
        <v>0</v>
      </c>
      <c r="AQ58" s="24">
        <f t="shared" si="33"/>
        <v>43239</v>
      </c>
      <c r="AR58" s="10">
        <f t="shared" si="18"/>
        <v>480</v>
      </c>
      <c r="AS58" s="1">
        <f t="shared" si="34"/>
        <v>-48</v>
      </c>
    </row>
    <row r="59" spans="2:49" x14ac:dyDescent="0.2">
      <c r="B59" s="18">
        <f t="shared" si="19"/>
        <v>43240</v>
      </c>
      <c r="C59" s="8">
        <f t="shared" si="20"/>
        <v>43240</v>
      </c>
      <c r="D59" s="5">
        <f>INDEX(Klima!$B$1:$E$520,MATCH('Afgrødemodel 1'!$C59,Klima!$B$1:$B$520,0),MATCH('Afgrødemodel 1'!$D$7,Klima!$B$1:$E$1,0))</f>
        <v>14.9</v>
      </c>
      <c r="E59" s="8">
        <f t="shared" si="42"/>
        <v>14.9</v>
      </c>
      <c r="F59">
        <v>0</v>
      </c>
      <c r="G59" s="8">
        <f t="shared" si="21"/>
        <v>523.69999999999993</v>
      </c>
      <c r="H59" s="8">
        <f t="shared" si="0"/>
        <v>415.09999999999991</v>
      </c>
      <c r="I59" s="8">
        <f t="shared" si="1"/>
        <v>14.9</v>
      </c>
      <c r="J59" s="8">
        <f t="shared" si="2"/>
        <v>523.69999999999993</v>
      </c>
      <c r="K59" s="8" t="str">
        <f t="shared" si="41"/>
        <v xml:space="preserve"> </v>
      </c>
      <c r="L59" s="8" t="str">
        <f t="shared" si="4"/>
        <v xml:space="preserve"> </v>
      </c>
      <c r="M59" t="str">
        <f t="shared" si="5"/>
        <v>F2</v>
      </c>
      <c r="N59">
        <v>8</v>
      </c>
      <c r="O59" t="str">
        <f t="shared" si="22"/>
        <v xml:space="preserve"> </v>
      </c>
      <c r="P59" t="str">
        <f t="shared" si="6"/>
        <v xml:space="preserve"> </v>
      </c>
      <c r="Q59" t="str">
        <f t="shared" si="7"/>
        <v xml:space="preserve"> </v>
      </c>
      <c r="R59" t="str">
        <f t="shared" si="8"/>
        <v xml:space="preserve"> </v>
      </c>
      <c r="S59">
        <f t="shared" si="9"/>
        <v>0</v>
      </c>
      <c r="T59" s="8">
        <f t="shared" si="23"/>
        <v>0</v>
      </c>
      <c r="U59" s="2">
        <f t="shared" si="24"/>
        <v>5.5338051231907297</v>
      </c>
      <c r="V59">
        <f t="shared" si="10"/>
        <v>5</v>
      </c>
      <c r="W59" s="2">
        <f t="shared" si="25"/>
        <v>13.006112469437653</v>
      </c>
      <c r="X59">
        <f t="shared" si="36"/>
        <v>0</v>
      </c>
      <c r="Y59">
        <f t="shared" si="26"/>
        <v>0</v>
      </c>
      <c r="Z59">
        <v>0</v>
      </c>
      <c r="AA59" s="18">
        <f t="shared" si="12"/>
        <v>43240</v>
      </c>
      <c r="AB59" s="13">
        <f t="shared" si="13"/>
        <v>5</v>
      </c>
      <c r="AC59">
        <v>0</v>
      </c>
      <c r="AD59" s="5">
        <f t="shared" si="27"/>
        <v>-3.2024449877750616</v>
      </c>
      <c r="AE59">
        <f t="shared" si="37"/>
        <v>2</v>
      </c>
      <c r="AF59">
        <f t="shared" si="40"/>
        <v>2</v>
      </c>
      <c r="AG59">
        <v>0</v>
      </c>
      <c r="AH59" s="18">
        <f t="shared" si="28"/>
        <v>43240</v>
      </c>
      <c r="AI59" s="5">
        <f t="shared" si="29"/>
        <v>5</v>
      </c>
      <c r="AJ59" s="13">
        <f t="shared" si="15"/>
        <v>0</v>
      </c>
      <c r="AK59" s="20">
        <f t="shared" si="16"/>
        <v>0</v>
      </c>
      <c r="AL59" s="20">
        <f t="shared" si="30"/>
        <v>495</v>
      </c>
      <c r="AM59" s="20">
        <f t="shared" si="31"/>
        <v>495</v>
      </c>
      <c r="AN59" s="20">
        <f t="shared" si="39"/>
        <v>0</v>
      </c>
      <c r="AO59" s="20">
        <f t="shared" si="32"/>
        <v>0</v>
      </c>
      <c r="AP59" s="1">
        <v>0</v>
      </c>
      <c r="AQ59" s="24">
        <f t="shared" si="33"/>
        <v>43240</v>
      </c>
      <c r="AR59" s="10">
        <f t="shared" si="18"/>
        <v>495</v>
      </c>
      <c r="AS59" s="1">
        <f t="shared" si="34"/>
        <v>-49.5</v>
      </c>
    </row>
    <row r="60" spans="2:49" x14ac:dyDescent="0.2">
      <c r="B60" s="18">
        <f t="shared" si="19"/>
        <v>43241</v>
      </c>
      <c r="C60" s="8">
        <f t="shared" si="20"/>
        <v>43241</v>
      </c>
      <c r="D60" s="5">
        <f>INDEX(Klima!$B$1:$E$520,MATCH('Afgrødemodel 1'!$C60,Klima!$B$1:$B$520,0),MATCH('Afgrødemodel 1'!$D$7,Klima!$B$1:$E$1,0))</f>
        <v>13.8</v>
      </c>
      <c r="E60" s="8">
        <f t="shared" si="42"/>
        <v>13.8</v>
      </c>
      <c r="F60">
        <v>0</v>
      </c>
      <c r="G60" s="8">
        <f t="shared" si="21"/>
        <v>537.49999999999989</v>
      </c>
      <c r="H60" s="8">
        <f t="shared" si="0"/>
        <v>428.89999999999992</v>
      </c>
      <c r="I60" s="8">
        <f t="shared" si="1"/>
        <v>13.8</v>
      </c>
      <c r="J60" s="8">
        <f t="shared" si="2"/>
        <v>537.49999999999989</v>
      </c>
      <c r="K60" s="8" t="str">
        <f t="shared" si="41"/>
        <v xml:space="preserve"> </v>
      </c>
      <c r="L60" s="8" t="str">
        <f t="shared" si="4"/>
        <v xml:space="preserve"> </v>
      </c>
      <c r="M60" t="str">
        <f t="shared" si="5"/>
        <v>F2</v>
      </c>
      <c r="N60">
        <v>8</v>
      </c>
      <c r="O60" t="str">
        <f t="shared" si="22"/>
        <v xml:space="preserve"> </v>
      </c>
      <c r="P60" t="str">
        <f t="shared" si="6"/>
        <v xml:space="preserve"> </v>
      </c>
      <c r="Q60" t="str">
        <f t="shared" si="7"/>
        <v xml:space="preserve"> </v>
      </c>
      <c r="R60" t="str">
        <f t="shared" si="8"/>
        <v xml:space="preserve"> </v>
      </c>
      <c r="S60">
        <f t="shared" si="9"/>
        <v>0</v>
      </c>
      <c r="T60" s="8">
        <f t="shared" si="23"/>
        <v>0</v>
      </c>
      <c r="U60" s="2">
        <f t="shared" si="24"/>
        <v>6.0546541278519079</v>
      </c>
      <c r="V60">
        <f t="shared" si="10"/>
        <v>5</v>
      </c>
      <c r="W60" s="2">
        <f t="shared" si="25"/>
        <v>12.837408312958438</v>
      </c>
      <c r="X60">
        <f t="shared" si="36"/>
        <v>0</v>
      </c>
      <c r="Y60">
        <f t="shared" si="26"/>
        <v>0</v>
      </c>
      <c r="Z60">
        <v>0</v>
      </c>
      <c r="AA60" s="18">
        <f t="shared" si="12"/>
        <v>43241</v>
      </c>
      <c r="AB60" s="13">
        <f t="shared" si="13"/>
        <v>5</v>
      </c>
      <c r="AC60">
        <v>0</v>
      </c>
      <c r="AD60" s="5">
        <f t="shared" si="27"/>
        <v>-3.1349633251833748</v>
      </c>
      <c r="AE60">
        <f t="shared" si="37"/>
        <v>2</v>
      </c>
      <c r="AF60">
        <f t="shared" si="40"/>
        <v>2</v>
      </c>
      <c r="AG60">
        <v>0</v>
      </c>
      <c r="AH60" s="18">
        <f t="shared" si="28"/>
        <v>43241</v>
      </c>
      <c r="AI60" s="5">
        <f t="shared" si="29"/>
        <v>5</v>
      </c>
      <c r="AJ60" s="13">
        <f t="shared" si="15"/>
        <v>0</v>
      </c>
      <c r="AK60" s="20">
        <f t="shared" si="16"/>
        <v>0</v>
      </c>
      <c r="AL60" s="20">
        <f t="shared" si="30"/>
        <v>510</v>
      </c>
      <c r="AM60" s="20">
        <f t="shared" si="31"/>
        <v>510</v>
      </c>
      <c r="AN60" s="20">
        <f t="shared" si="39"/>
        <v>0</v>
      </c>
      <c r="AO60" s="20">
        <f t="shared" si="32"/>
        <v>0</v>
      </c>
      <c r="AP60" s="1">
        <v>0</v>
      </c>
      <c r="AQ60" s="24">
        <f t="shared" si="33"/>
        <v>43241</v>
      </c>
      <c r="AR60" s="10">
        <f t="shared" si="18"/>
        <v>510</v>
      </c>
      <c r="AS60" s="1">
        <f t="shared" si="34"/>
        <v>-51</v>
      </c>
    </row>
    <row r="61" spans="2:49" x14ac:dyDescent="0.2">
      <c r="B61" s="18">
        <f t="shared" si="19"/>
        <v>43242</v>
      </c>
      <c r="C61" s="8">
        <f t="shared" si="20"/>
        <v>43242</v>
      </c>
      <c r="D61" s="5">
        <f>INDEX(Klima!$B$1:$E$520,MATCH('Afgrødemodel 1'!$C61,Klima!$B$1:$B$520,0),MATCH('Afgrødemodel 1'!$D$7,Klima!$B$1:$E$1,0))</f>
        <v>15.9</v>
      </c>
      <c r="E61" s="8">
        <f t="shared" si="42"/>
        <v>15.9</v>
      </c>
      <c r="F61">
        <v>0</v>
      </c>
      <c r="G61" s="8">
        <f t="shared" si="21"/>
        <v>553.39999999999986</v>
      </c>
      <c r="H61" s="8">
        <f t="shared" si="0"/>
        <v>444.7999999999999</v>
      </c>
      <c r="I61" s="8">
        <f t="shared" si="1"/>
        <v>15.9</v>
      </c>
      <c r="J61" s="8">
        <f t="shared" si="2"/>
        <v>553.39999999999986</v>
      </c>
      <c r="K61" s="8" t="str">
        <f t="shared" si="41"/>
        <v xml:space="preserve"> </v>
      </c>
      <c r="L61" s="8" t="str">
        <f t="shared" si="4"/>
        <v xml:space="preserve"> </v>
      </c>
      <c r="M61" t="str">
        <f t="shared" si="5"/>
        <v>F2</v>
      </c>
      <c r="N61">
        <v>8</v>
      </c>
      <c r="O61" t="str">
        <f t="shared" si="22"/>
        <v xml:space="preserve"> </v>
      </c>
      <c r="P61" t="str">
        <f t="shared" si="6"/>
        <v xml:space="preserve"> </v>
      </c>
      <c r="Q61" t="str">
        <f t="shared" si="7"/>
        <v xml:space="preserve"> </v>
      </c>
      <c r="R61" t="str">
        <f t="shared" si="8"/>
        <v xml:space="preserve"> </v>
      </c>
      <c r="S61">
        <f t="shared" si="9"/>
        <v>0</v>
      </c>
      <c r="T61" s="8">
        <f t="shared" si="23"/>
        <v>0</v>
      </c>
      <c r="U61" s="2">
        <f t="shared" si="24"/>
        <v>6.7107464757129422</v>
      </c>
      <c r="V61">
        <f t="shared" si="10"/>
        <v>5</v>
      </c>
      <c r="W61" s="2">
        <f t="shared" si="25"/>
        <v>12.643031784841076</v>
      </c>
      <c r="X61">
        <f t="shared" si="36"/>
        <v>0</v>
      </c>
      <c r="Y61">
        <f t="shared" si="26"/>
        <v>0</v>
      </c>
      <c r="Z61">
        <v>0</v>
      </c>
      <c r="AA61" s="18">
        <f t="shared" si="12"/>
        <v>43242</v>
      </c>
      <c r="AB61" s="13">
        <f t="shared" si="13"/>
        <v>5</v>
      </c>
      <c r="AC61">
        <v>0</v>
      </c>
      <c r="AD61" s="5">
        <f t="shared" si="27"/>
        <v>-3.0572127139364307</v>
      </c>
      <c r="AE61">
        <f t="shared" si="37"/>
        <v>2</v>
      </c>
      <c r="AF61">
        <f t="shared" si="40"/>
        <v>2</v>
      </c>
      <c r="AG61">
        <v>0</v>
      </c>
      <c r="AH61" s="18">
        <f t="shared" si="28"/>
        <v>43242</v>
      </c>
      <c r="AI61" s="5">
        <f t="shared" si="29"/>
        <v>5</v>
      </c>
      <c r="AJ61" s="13">
        <f t="shared" si="15"/>
        <v>0</v>
      </c>
      <c r="AK61" s="20">
        <f t="shared" si="16"/>
        <v>0</v>
      </c>
      <c r="AL61" s="20">
        <f t="shared" si="30"/>
        <v>525</v>
      </c>
      <c r="AM61" s="20">
        <f t="shared" si="31"/>
        <v>525</v>
      </c>
      <c r="AN61" s="20">
        <f t="shared" si="39"/>
        <v>0</v>
      </c>
      <c r="AO61" s="20">
        <f t="shared" si="32"/>
        <v>0</v>
      </c>
      <c r="AP61" s="1">
        <v>0</v>
      </c>
      <c r="AQ61" s="24">
        <f t="shared" si="33"/>
        <v>43242</v>
      </c>
      <c r="AR61" s="10">
        <f t="shared" si="18"/>
        <v>525</v>
      </c>
      <c r="AS61" s="1">
        <f t="shared" si="34"/>
        <v>-52.5</v>
      </c>
    </row>
    <row r="62" spans="2:49" x14ac:dyDescent="0.2">
      <c r="B62" s="18">
        <f t="shared" si="19"/>
        <v>43243</v>
      </c>
      <c r="C62" s="8">
        <f t="shared" si="20"/>
        <v>43243</v>
      </c>
      <c r="D62" s="5">
        <f>INDEX(Klima!$B$1:$E$520,MATCH('Afgrødemodel 1'!$C62,Klima!$B$1:$B$520,0),MATCH('Afgrødemodel 1'!$D$7,Klima!$B$1:$E$1,0))</f>
        <v>16.3</v>
      </c>
      <c r="E62" s="8">
        <f t="shared" si="42"/>
        <v>16.3</v>
      </c>
      <c r="F62">
        <v>0</v>
      </c>
      <c r="G62" s="8">
        <f t="shared" si="21"/>
        <v>569.69999999999982</v>
      </c>
      <c r="H62" s="8">
        <f t="shared" si="0"/>
        <v>461.09999999999991</v>
      </c>
      <c r="I62" s="8">
        <f t="shared" si="1"/>
        <v>16.3</v>
      </c>
      <c r="J62" s="8">
        <f t="shared" si="2"/>
        <v>569.69999999999982</v>
      </c>
      <c r="K62" s="8" t="str">
        <f t="shared" si="41"/>
        <v xml:space="preserve"> </v>
      </c>
      <c r="L62" s="8" t="str">
        <f t="shared" si="4"/>
        <v xml:space="preserve"> </v>
      </c>
      <c r="M62" t="str">
        <f t="shared" si="5"/>
        <v>F2</v>
      </c>
      <c r="N62">
        <v>8</v>
      </c>
      <c r="O62" t="str">
        <f t="shared" si="22"/>
        <v xml:space="preserve"> </v>
      </c>
      <c r="P62" t="str">
        <f t="shared" si="6"/>
        <v xml:space="preserve"> </v>
      </c>
      <c r="Q62" t="str">
        <f t="shared" si="7"/>
        <v xml:space="preserve"> </v>
      </c>
      <c r="R62" t="str">
        <f t="shared" si="8"/>
        <v xml:space="preserve"> </v>
      </c>
      <c r="S62">
        <f t="shared" si="9"/>
        <v>0</v>
      </c>
      <c r="T62" s="8">
        <f t="shared" si="23"/>
        <v>0</v>
      </c>
      <c r="U62" s="2">
        <f t="shared" si="24"/>
        <v>7.4515711272117624</v>
      </c>
      <c r="V62">
        <f t="shared" si="10"/>
        <v>5</v>
      </c>
      <c r="W62" s="2">
        <f t="shared" si="25"/>
        <v>12.443765281173595</v>
      </c>
      <c r="X62">
        <f t="shared" si="36"/>
        <v>0</v>
      </c>
      <c r="Y62">
        <f t="shared" si="26"/>
        <v>0</v>
      </c>
      <c r="Z62">
        <v>0</v>
      </c>
      <c r="AA62" s="18">
        <f t="shared" si="12"/>
        <v>43243</v>
      </c>
      <c r="AB62" s="13">
        <f t="shared" si="13"/>
        <v>5</v>
      </c>
      <c r="AC62">
        <v>0</v>
      </c>
      <c r="AD62" s="5">
        <f t="shared" si="27"/>
        <v>-2.9775061124694382</v>
      </c>
      <c r="AE62">
        <f t="shared" si="37"/>
        <v>2</v>
      </c>
      <c r="AF62">
        <f t="shared" si="40"/>
        <v>2</v>
      </c>
      <c r="AG62">
        <v>0</v>
      </c>
      <c r="AH62" s="18">
        <f t="shared" si="28"/>
        <v>43243</v>
      </c>
      <c r="AI62" s="5">
        <f t="shared" si="29"/>
        <v>5</v>
      </c>
      <c r="AJ62" s="13">
        <f t="shared" si="15"/>
        <v>0</v>
      </c>
      <c r="AK62" s="20">
        <f t="shared" si="16"/>
        <v>0</v>
      </c>
      <c r="AL62" s="20">
        <f t="shared" si="30"/>
        <v>540</v>
      </c>
      <c r="AM62" s="20">
        <f t="shared" si="31"/>
        <v>540</v>
      </c>
      <c r="AN62" s="20">
        <f t="shared" si="39"/>
        <v>0</v>
      </c>
      <c r="AO62" s="20">
        <f t="shared" si="32"/>
        <v>0</v>
      </c>
      <c r="AP62" s="1">
        <v>0</v>
      </c>
      <c r="AQ62" s="24">
        <f t="shared" si="33"/>
        <v>43243</v>
      </c>
      <c r="AR62" s="10">
        <f t="shared" si="18"/>
        <v>540</v>
      </c>
      <c r="AS62" s="1">
        <f t="shared" si="34"/>
        <v>-54</v>
      </c>
    </row>
    <row r="63" spans="2:49" x14ac:dyDescent="0.2">
      <c r="B63" s="18">
        <f t="shared" si="19"/>
        <v>43244</v>
      </c>
      <c r="C63" s="8">
        <f t="shared" si="20"/>
        <v>43244</v>
      </c>
      <c r="D63" s="5">
        <f>INDEX(Klima!$B$1:$E$520,MATCH('Afgrødemodel 1'!$C63,Klima!$B$1:$B$520,0),MATCH('Afgrødemodel 1'!$D$7,Klima!$B$1:$E$1,0))</f>
        <v>16.7</v>
      </c>
      <c r="E63" s="8">
        <f t="shared" si="42"/>
        <v>16.7</v>
      </c>
      <c r="F63">
        <v>0</v>
      </c>
      <c r="G63" s="8">
        <f t="shared" si="21"/>
        <v>586.39999999999986</v>
      </c>
      <c r="H63" s="8">
        <f t="shared" si="0"/>
        <v>477.7999999999999</v>
      </c>
      <c r="I63" s="8">
        <f t="shared" si="1"/>
        <v>16.7</v>
      </c>
      <c r="J63" s="8">
        <f t="shared" si="2"/>
        <v>586.39999999999986</v>
      </c>
      <c r="K63" s="8" t="str">
        <f t="shared" si="41"/>
        <v xml:space="preserve"> </v>
      </c>
      <c r="L63" s="8" t="str">
        <f t="shared" si="4"/>
        <v xml:space="preserve"> </v>
      </c>
      <c r="M63" t="str">
        <f t="shared" si="5"/>
        <v>F2</v>
      </c>
      <c r="N63">
        <v>8</v>
      </c>
      <c r="O63" t="str">
        <f t="shared" si="22"/>
        <v xml:space="preserve"> </v>
      </c>
      <c r="P63" t="str">
        <f t="shared" si="6"/>
        <v xml:space="preserve"> </v>
      </c>
      <c r="Q63" t="str">
        <f t="shared" si="7"/>
        <v xml:space="preserve"> </v>
      </c>
      <c r="R63" t="str">
        <f t="shared" si="8"/>
        <v xml:space="preserve"> </v>
      </c>
      <c r="S63">
        <f t="shared" si="9"/>
        <v>0</v>
      </c>
      <c r="T63" s="8">
        <f t="shared" si="23"/>
        <v>0</v>
      </c>
      <c r="U63" s="2">
        <f t="shared" si="24"/>
        <v>8.2895763949793739</v>
      </c>
      <c r="V63">
        <f t="shared" si="10"/>
        <v>5</v>
      </c>
      <c r="W63" s="2">
        <f t="shared" si="25"/>
        <v>12.239608801955992</v>
      </c>
      <c r="X63">
        <f t="shared" si="36"/>
        <v>0</v>
      </c>
      <c r="Y63">
        <f t="shared" si="26"/>
        <v>0</v>
      </c>
      <c r="Z63">
        <v>0</v>
      </c>
      <c r="AA63" s="18">
        <f t="shared" si="12"/>
        <v>43244</v>
      </c>
      <c r="AB63" s="13">
        <f t="shared" si="13"/>
        <v>5</v>
      </c>
      <c r="AC63">
        <v>0</v>
      </c>
      <c r="AD63" s="5">
        <f t="shared" si="27"/>
        <v>-2.8958435207823965</v>
      </c>
      <c r="AE63">
        <f t="shared" si="37"/>
        <v>2</v>
      </c>
      <c r="AF63">
        <f t="shared" si="40"/>
        <v>2</v>
      </c>
      <c r="AG63">
        <v>0</v>
      </c>
      <c r="AH63" s="18">
        <f t="shared" si="28"/>
        <v>43244</v>
      </c>
      <c r="AI63" s="5">
        <f t="shared" si="29"/>
        <v>5</v>
      </c>
      <c r="AJ63" s="13">
        <f t="shared" si="15"/>
        <v>0</v>
      </c>
      <c r="AK63" s="20">
        <f t="shared" si="16"/>
        <v>0</v>
      </c>
      <c r="AL63" s="20">
        <f t="shared" si="30"/>
        <v>555</v>
      </c>
      <c r="AM63" s="20">
        <f t="shared" si="31"/>
        <v>555</v>
      </c>
      <c r="AN63" s="20">
        <f t="shared" si="39"/>
        <v>0</v>
      </c>
      <c r="AO63" s="20">
        <f t="shared" si="32"/>
        <v>0</v>
      </c>
      <c r="AP63" s="1">
        <v>0</v>
      </c>
      <c r="AQ63" s="24">
        <f t="shared" si="33"/>
        <v>43244</v>
      </c>
      <c r="AR63" s="10">
        <f t="shared" si="18"/>
        <v>555</v>
      </c>
      <c r="AS63" s="1">
        <f t="shared" si="34"/>
        <v>-55.5</v>
      </c>
    </row>
    <row r="64" spans="2:49" x14ac:dyDescent="0.2">
      <c r="B64" s="18">
        <f t="shared" si="19"/>
        <v>43245</v>
      </c>
      <c r="C64" s="8">
        <f t="shared" si="20"/>
        <v>43245</v>
      </c>
      <c r="D64" s="5">
        <f>INDEX(Klima!$B$1:$E$520,MATCH('Afgrødemodel 1'!$C64,Klima!$B$1:$B$520,0),MATCH('Afgrødemodel 1'!$D$7,Klima!$B$1:$E$1,0))</f>
        <v>17.5</v>
      </c>
      <c r="E64" s="8">
        <f t="shared" si="42"/>
        <v>17.5</v>
      </c>
      <c r="F64">
        <v>0</v>
      </c>
      <c r="G64" s="8">
        <f t="shared" si="21"/>
        <v>603.89999999999986</v>
      </c>
      <c r="H64" s="8">
        <f t="shared" si="0"/>
        <v>495.2999999999999</v>
      </c>
      <c r="I64" s="8">
        <f t="shared" si="1"/>
        <v>17.5</v>
      </c>
      <c r="J64" s="8">
        <f t="shared" si="2"/>
        <v>603.89999999999986</v>
      </c>
      <c r="K64" s="8" t="str">
        <f t="shared" si="41"/>
        <v xml:space="preserve"> </v>
      </c>
      <c r="L64" s="8" t="str">
        <f t="shared" si="4"/>
        <v xml:space="preserve"> </v>
      </c>
      <c r="M64" t="str">
        <f t="shared" si="5"/>
        <v>F2</v>
      </c>
      <c r="N64">
        <v>8</v>
      </c>
      <c r="O64" t="str">
        <f t="shared" si="22"/>
        <v xml:space="preserve"> </v>
      </c>
      <c r="P64" t="str">
        <f t="shared" si="6"/>
        <v xml:space="preserve"> </v>
      </c>
      <c r="Q64" t="str">
        <f t="shared" si="7"/>
        <v xml:space="preserve"> </v>
      </c>
      <c r="R64" t="str">
        <f t="shared" si="8"/>
        <v xml:space="preserve"> </v>
      </c>
      <c r="S64">
        <f t="shared" si="9"/>
        <v>0</v>
      </c>
      <c r="T64" s="8">
        <f t="shared" si="23"/>
        <v>0</v>
      </c>
      <c r="U64" s="2">
        <f t="shared" si="24"/>
        <v>9.2626449039999752</v>
      </c>
      <c r="V64">
        <f t="shared" si="10"/>
        <v>5</v>
      </c>
      <c r="W64" s="2">
        <f t="shared" si="25"/>
        <v>12.025672371638141</v>
      </c>
      <c r="X64">
        <f t="shared" si="36"/>
        <v>0</v>
      </c>
      <c r="Y64">
        <f t="shared" si="26"/>
        <v>0</v>
      </c>
      <c r="Z64">
        <v>0</v>
      </c>
      <c r="AA64" s="18">
        <f t="shared" si="12"/>
        <v>43245</v>
      </c>
      <c r="AB64" s="13">
        <f t="shared" si="13"/>
        <v>5</v>
      </c>
      <c r="AC64">
        <v>0</v>
      </c>
      <c r="AD64" s="5">
        <f t="shared" si="27"/>
        <v>-2.8102689486552568</v>
      </c>
      <c r="AE64">
        <f t="shared" si="37"/>
        <v>2</v>
      </c>
      <c r="AF64">
        <f t="shared" si="40"/>
        <v>2</v>
      </c>
      <c r="AG64">
        <v>0</v>
      </c>
      <c r="AH64" s="18">
        <f t="shared" si="28"/>
        <v>43245</v>
      </c>
      <c r="AI64" s="5">
        <f t="shared" si="29"/>
        <v>5</v>
      </c>
      <c r="AJ64" s="13">
        <f t="shared" si="15"/>
        <v>0</v>
      </c>
      <c r="AK64" s="20">
        <f t="shared" si="16"/>
        <v>0</v>
      </c>
      <c r="AL64" s="20">
        <f t="shared" si="30"/>
        <v>570</v>
      </c>
      <c r="AM64" s="20">
        <f t="shared" si="31"/>
        <v>570</v>
      </c>
      <c r="AN64" s="20">
        <f t="shared" si="39"/>
        <v>0</v>
      </c>
      <c r="AO64" s="20">
        <f t="shared" si="32"/>
        <v>0</v>
      </c>
      <c r="AP64" s="1">
        <v>0</v>
      </c>
      <c r="AQ64" s="24">
        <f t="shared" si="33"/>
        <v>43245</v>
      </c>
      <c r="AR64" s="10">
        <f t="shared" si="18"/>
        <v>570</v>
      </c>
      <c r="AS64" s="1">
        <f t="shared" si="34"/>
        <v>-57</v>
      </c>
    </row>
    <row r="65" spans="2:45" x14ac:dyDescent="0.2">
      <c r="B65" s="18">
        <f t="shared" si="19"/>
        <v>43246</v>
      </c>
      <c r="C65" s="8">
        <f t="shared" si="20"/>
        <v>43246</v>
      </c>
      <c r="D65" s="5">
        <f>INDEX(Klima!$B$1:$E$520,MATCH('Afgrødemodel 1'!$C65,Klima!$B$1:$B$520,0),MATCH('Afgrødemodel 1'!$D$7,Klima!$B$1:$E$1,0))</f>
        <v>18.399999999999999</v>
      </c>
      <c r="E65" s="8">
        <f t="shared" si="42"/>
        <v>18.399999999999999</v>
      </c>
      <c r="F65">
        <v>0</v>
      </c>
      <c r="G65" s="8">
        <f t="shared" si="21"/>
        <v>622.29999999999984</v>
      </c>
      <c r="H65" s="8">
        <f t="shared" si="0"/>
        <v>513.69999999999993</v>
      </c>
      <c r="I65" s="8">
        <f t="shared" si="1"/>
        <v>18.399999999999999</v>
      </c>
      <c r="J65" s="8">
        <f t="shared" si="2"/>
        <v>622.29999999999984</v>
      </c>
      <c r="K65" s="8" t="str">
        <f t="shared" si="41"/>
        <v xml:space="preserve"> </v>
      </c>
      <c r="L65" s="8" t="str">
        <f t="shared" si="4"/>
        <v xml:space="preserve"> </v>
      </c>
      <c r="M65" t="str">
        <f t="shared" si="5"/>
        <v>F2</v>
      </c>
      <c r="N65">
        <v>8</v>
      </c>
      <c r="O65" t="str">
        <f t="shared" si="22"/>
        <v xml:space="preserve"> </v>
      </c>
      <c r="P65" t="str">
        <f t="shared" si="6"/>
        <v xml:space="preserve"> </v>
      </c>
      <c r="Q65" t="str">
        <f t="shared" si="7"/>
        <v xml:space="preserve"> </v>
      </c>
      <c r="R65" t="str">
        <f t="shared" si="8"/>
        <v xml:space="preserve"> </v>
      </c>
      <c r="S65">
        <f t="shared" si="9"/>
        <v>0</v>
      </c>
      <c r="T65" s="8">
        <f t="shared" si="23"/>
        <v>0</v>
      </c>
      <c r="U65" s="2">
        <f t="shared" si="24"/>
        <v>10.402150186014119</v>
      </c>
      <c r="V65">
        <f t="shared" si="10"/>
        <v>5</v>
      </c>
      <c r="W65" s="2">
        <f t="shared" si="25"/>
        <v>11.800733496332519</v>
      </c>
      <c r="X65">
        <f t="shared" si="36"/>
        <v>0</v>
      </c>
      <c r="Y65">
        <f t="shared" si="26"/>
        <v>0</v>
      </c>
      <c r="Z65">
        <v>0</v>
      </c>
      <c r="AA65" s="18">
        <f t="shared" si="12"/>
        <v>43246</v>
      </c>
      <c r="AB65" s="13">
        <f t="shared" si="13"/>
        <v>5</v>
      </c>
      <c r="AC65">
        <v>0</v>
      </c>
      <c r="AD65" s="5">
        <f t="shared" si="27"/>
        <v>-2.7202933985330078</v>
      </c>
      <c r="AE65">
        <f t="shared" si="37"/>
        <v>2</v>
      </c>
      <c r="AF65">
        <f t="shared" si="40"/>
        <v>2</v>
      </c>
      <c r="AG65">
        <v>0</v>
      </c>
      <c r="AH65" s="18">
        <f t="shared" si="28"/>
        <v>43246</v>
      </c>
      <c r="AI65" s="5">
        <f t="shared" si="29"/>
        <v>5</v>
      </c>
      <c r="AJ65" s="13">
        <f t="shared" si="15"/>
        <v>0</v>
      </c>
      <c r="AK65" s="20">
        <f t="shared" si="16"/>
        <v>0</v>
      </c>
      <c r="AL65" s="20">
        <f t="shared" si="30"/>
        <v>585</v>
      </c>
      <c r="AM65" s="20">
        <f t="shared" si="31"/>
        <v>585</v>
      </c>
      <c r="AN65" s="20">
        <f t="shared" si="39"/>
        <v>0</v>
      </c>
      <c r="AO65" s="20">
        <f t="shared" si="32"/>
        <v>0</v>
      </c>
      <c r="AP65" s="1">
        <v>0</v>
      </c>
      <c r="AQ65" s="24">
        <f t="shared" si="33"/>
        <v>43246</v>
      </c>
      <c r="AR65" s="10">
        <f t="shared" si="18"/>
        <v>585</v>
      </c>
      <c r="AS65" s="1">
        <f t="shared" si="34"/>
        <v>-58.5</v>
      </c>
    </row>
    <row r="66" spans="2:45" x14ac:dyDescent="0.2">
      <c r="B66" s="18">
        <f t="shared" si="19"/>
        <v>43247</v>
      </c>
      <c r="C66" s="8">
        <f t="shared" si="20"/>
        <v>43247</v>
      </c>
      <c r="D66" s="5">
        <f>INDEX(Klima!$B$1:$E$520,MATCH('Afgrødemodel 1'!$C66,Klima!$B$1:$B$520,0),MATCH('Afgrødemodel 1'!$D$7,Klima!$B$1:$E$1,0))</f>
        <v>17.7</v>
      </c>
      <c r="E66" s="8">
        <f t="shared" si="42"/>
        <v>17.7</v>
      </c>
      <c r="F66">
        <v>0</v>
      </c>
      <c r="G66" s="8">
        <f t="shared" si="21"/>
        <v>639.99999999999989</v>
      </c>
      <c r="H66" s="8">
        <f t="shared" si="0"/>
        <v>531.4</v>
      </c>
      <c r="I66" s="8">
        <f t="shared" si="1"/>
        <v>17.7</v>
      </c>
      <c r="J66" s="8">
        <f t="shared" si="2"/>
        <v>639.99999999999989</v>
      </c>
      <c r="K66" s="8" t="str">
        <f t="shared" si="41"/>
        <v xml:space="preserve"> </v>
      </c>
      <c r="L66" s="8" t="str">
        <f t="shared" si="4"/>
        <v xml:space="preserve"> </v>
      </c>
      <c r="M66" t="str">
        <f t="shared" si="5"/>
        <v>F2</v>
      </c>
      <c r="N66">
        <v>8</v>
      </c>
      <c r="O66" t="str">
        <f t="shared" si="22"/>
        <v xml:space="preserve"> </v>
      </c>
      <c r="P66" t="str">
        <f t="shared" si="6"/>
        <v xml:space="preserve"> </v>
      </c>
      <c r="Q66" t="str">
        <f t="shared" si="7"/>
        <v xml:space="preserve"> </v>
      </c>
      <c r="R66" t="str">
        <f t="shared" si="8"/>
        <v xml:space="preserve"> </v>
      </c>
      <c r="S66">
        <f t="shared" si="9"/>
        <v>0</v>
      </c>
      <c r="T66" s="8">
        <f t="shared" si="23"/>
        <v>0</v>
      </c>
      <c r="U66" s="2">
        <f t="shared" si="24"/>
        <v>11.623634810855476</v>
      </c>
      <c r="V66">
        <f t="shared" si="10"/>
        <v>5</v>
      </c>
      <c r="W66" s="2">
        <f t="shared" si="25"/>
        <v>11.584352078239609</v>
      </c>
      <c r="X66">
        <f t="shared" si="36"/>
        <v>0</v>
      </c>
      <c r="Y66">
        <f t="shared" si="26"/>
        <v>0</v>
      </c>
      <c r="Z66">
        <v>0</v>
      </c>
      <c r="AA66" s="18">
        <f t="shared" si="12"/>
        <v>43247</v>
      </c>
      <c r="AB66" s="13">
        <f t="shared" si="13"/>
        <v>5</v>
      </c>
      <c r="AC66">
        <v>0</v>
      </c>
      <c r="AD66" s="5">
        <f t="shared" si="27"/>
        <v>-2.6337408312958437</v>
      </c>
      <c r="AE66">
        <f t="shared" si="37"/>
        <v>2</v>
      </c>
      <c r="AF66">
        <f t="shared" si="40"/>
        <v>2</v>
      </c>
      <c r="AG66">
        <v>0</v>
      </c>
      <c r="AH66" s="18">
        <f t="shared" si="28"/>
        <v>43247</v>
      </c>
      <c r="AI66" s="5">
        <f t="shared" si="29"/>
        <v>5</v>
      </c>
      <c r="AJ66" s="13">
        <f t="shared" si="15"/>
        <v>0</v>
      </c>
      <c r="AK66" s="20">
        <f t="shared" si="16"/>
        <v>0</v>
      </c>
      <c r="AL66" s="20">
        <f t="shared" si="30"/>
        <v>600</v>
      </c>
      <c r="AM66" s="20">
        <f t="shared" si="31"/>
        <v>600</v>
      </c>
      <c r="AN66" s="20">
        <f t="shared" si="39"/>
        <v>0</v>
      </c>
      <c r="AO66" s="20">
        <f t="shared" si="32"/>
        <v>0</v>
      </c>
      <c r="AP66" s="1">
        <v>0</v>
      </c>
      <c r="AQ66" s="24">
        <f t="shared" si="33"/>
        <v>43247</v>
      </c>
      <c r="AR66" s="10">
        <f t="shared" si="18"/>
        <v>600</v>
      </c>
      <c r="AS66" s="1">
        <f t="shared" si="34"/>
        <v>-60</v>
      </c>
    </row>
    <row r="67" spans="2:45" x14ac:dyDescent="0.2">
      <c r="B67" s="18">
        <f t="shared" si="19"/>
        <v>43248</v>
      </c>
      <c r="C67" s="8">
        <f t="shared" si="20"/>
        <v>43248</v>
      </c>
      <c r="D67" s="5">
        <f>INDEX(Klima!$B$1:$E$520,MATCH('Afgrødemodel 1'!$C67,Klima!$B$1:$B$520,0),MATCH('Afgrødemodel 1'!$D$7,Klima!$B$1:$E$1,0))</f>
        <v>17.600000000000001</v>
      </c>
      <c r="E67" s="8">
        <f t="shared" si="42"/>
        <v>17.600000000000001</v>
      </c>
      <c r="F67">
        <v>0</v>
      </c>
      <c r="G67" s="8">
        <f t="shared" si="21"/>
        <v>657.59999999999991</v>
      </c>
      <c r="H67" s="8">
        <f t="shared" si="0"/>
        <v>549</v>
      </c>
      <c r="I67" s="8">
        <f t="shared" si="1"/>
        <v>17.600000000000001</v>
      </c>
      <c r="J67" s="8">
        <f t="shared" si="2"/>
        <v>657.59999999999991</v>
      </c>
      <c r="K67" s="8" t="str">
        <f t="shared" si="41"/>
        <v xml:space="preserve"> </v>
      </c>
      <c r="L67" s="8" t="str">
        <f t="shared" si="4"/>
        <v xml:space="preserve"> </v>
      </c>
      <c r="M67" t="str">
        <f t="shared" si="5"/>
        <v>F2</v>
      </c>
      <c r="N67">
        <v>8</v>
      </c>
      <c r="O67" t="str">
        <f t="shared" si="22"/>
        <v xml:space="preserve"> </v>
      </c>
      <c r="P67" t="str">
        <f t="shared" si="6"/>
        <v xml:space="preserve"> </v>
      </c>
      <c r="Q67" t="str">
        <f t="shared" si="7"/>
        <v xml:space="preserve"> </v>
      </c>
      <c r="R67" t="str">
        <f t="shared" si="8"/>
        <v xml:space="preserve"> </v>
      </c>
      <c r="S67">
        <f t="shared" si="9"/>
        <v>0</v>
      </c>
      <c r="T67" s="8">
        <f t="shared" si="23"/>
        <v>0</v>
      </c>
      <c r="U67" s="2">
        <f t="shared" si="24"/>
        <v>12.973888922168314</v>
      </c>
      <c r="V67">
        <f t="shared" si="10"/>
        <v>5</v>
      </c>
      <c r="W67" s="2">
        <f t="shared" si="25"/>
        <v>11.36919315403423</v>
      </c>
      <c r="X67">
        <f t="shared" si="36"/>
        <v>0</v>
      </c>
      <c r="Y67">
        <f t="shared" si="26"/>
        <v>0</v>
      </c>
      <c r="Z67">
        <v>0</v>
      </c>
      <c r="AA67" s="18">
        <f t="shared" si="12"/>
        <v>43248</v>
      </c>
      <c r="AB67" s="13">
        <f t="shared" si="13"/>
        <v>5</v>
      </c>
      <c r="AC67">
        <v>0</v>
      </c>
      <c r="AD67" s="5">
        <f t="shared" si="27"/>
        <v>-2.5476772616136918</v>
      </c>
      <c r="AE67">
        <f t="shared" si="37"/>
        <v>2</v>
      </c>
      <c r="AF67">
        <f t="shared" si="40"/>
        <v>2</v>
      </c>
      <c r="AG67">
        <v>0</v>
      </c>
      <c r="AH67" s="18">
        <f t="shared" si="28"/>
        <v>43248</v>
      </c>
      <c r="AI67" s="5">
        <f t="shared" si="29"/>
        <v>5</v>
      </c>
      <c r="AJ67" s="13">
        <f t="shared" si="15"/>
        <v>0</v>
      </c>
      <c r="AK67" s="20">
        <f t="shared" si="16"/>
        <v>0</v>
      </c>
      <c r="AL67" s="20">
        <f t="shared" si="30"/>
        <v>615</v>
      </c>
      <c r="AM67" s="20">
        <f t="shared" si="31"/>
        <v>615</v>
      </c>
      <c r="AN67" s="20">
        <f t="shared" si="39"/>
        <v>0</v>
      </c>
      <c r="AO67" s="20">
        <f t="shared" si="32"/>
        <v>0</v>
      </c>
      <c r="AP67" s="1">
        <v>0</v>
      </c>
      <c r="AQ67" s="24">
        <f t="shared" si="33"/>
        <v>43248</v>
      </c>
      <c r="AR67" s="10">
        <f t="shared" si="18"/>
        <v>615</v>
      </c>
      <c r="AS67" s="1">
        <f t="shared" si="34"/>
        <v>-61.5</v>
      </c>
    </row>
    <row r="68" spans="2:45" x14ac:dyDescent="0.2">
      <c r="B68" s="18">
        <f t="shared" si="19"/>
        <v>43249</v>
      </c>
      <c r="C68" s="8">
        <f t="shared" si="20"/>
        <v>43249</v>
      </c>
      <c r="D68" s="5">
        <f>INDEX(Klima!$B$1:$E$520,MATCH('Afgrødemodel 1'!$C68,Klima!$B$1:$B$520,0),MATCH('Afgrødemodel 1'!$D$7,Klima!$B$1:$E$1,0))</f>
        <v>18.899999999999999</v>
      </c>
      <c r="E68" s="8">
        <f t="shared" si="42"/>
        <v>18.899999999999999</v>
      </c>
      <c r="F68">
        <v>0</v>
      </c>
      <c r="G68" s="8">
        <f t="shared" si="21"/>
        <v>676.49999999999989</v>
      </c>
      <c r="H68" s="8">
        <f t="shared" si="0"/>
        <v>567.9</v>
      </c>
      <c r="I68" s="8">
        <f t="shared" si="1"/>
        <v>18.899999999999999</v>
      </c>
      <c r="J68" s="8">
        <f t="shared" si="2"/>
        <v>676.49999999999989</v>
      </c>
      <c r="K68" s="8" t="str">
        <f t="shared" si="41"/>
        <v xml:space="preserve"> </v>
      </c>
      <c r="L68" s="8" t="str">
        <f t="shared" si="4"/>
        <v xml:space="preserve"> </v>
      </c>
      <c r="M68" t="str">
        <f t="shared" si="5"/>
        <v>F2</v>
      </c>
      <c r="N68">
        <v>8</v>
      </c>
      <c r="O68" t="str">
        <f t="shared" si="22"/>
        <v xml:space="preserve"> </v>
      </c>
      <c r="P68" t="str">
        <f t="shared" si="6"/>
        <v xml:space="preserve"> </v>
      </c>
      <c r="Q68" t="str">
        <f t="shared" si="7"/>
        <v xml:space="preserve"> </v>
      </c>
      <c r="R68" t="str">
        <f t="shared" si="8"/>
        <v xml:space="preserve"> </v>
      </c>
      <c r="S68">
        <f t="shared" si="9"/>
        <v>0</v>
      </c>
      <c r="T68" s="8">
        <f t="shared" si="23"/>
        <v>0</v>
      </c>
      <c r="U68" s="2">
        <f t="shared" si="24"/>
        <v>14.591780304417469</v>
      </c>
      <c r="V68">
        <f t="shared" si="10"/>
        <v>5</v>
      </c>
      <c r="W68" s="2">
        <f t="shared" si="25"/>
        <v>11.138141809290953</v>
      </c>
      <c r="X68">
        <f t="shared" si="36"/>
        <v>0</v>
      </c>
      <c r="Y68">
        <f t="shared" si="26"/>
        <v>0</v>
      </c>
      <c r="Z68">
        <v>0</v>
      </c>
      <c r="AA68" s="18">
        <f t="shared" si="12"/>
        <v>43249</v>
      </c>
      <c r="AB68" s="13">
        <f t="shared" si="13"/>
        <v>5</v>
      </c>
      <c r="AC68">
        <v>0</v>
      </c>
      <c r="AD68" s="5">
        <f t="shared" si="27"/>
        <v>-2.4552567237163814</v>
      </c>
      <c r="AE68">
        <f t="shared" si="37"/>
        <v>2</v>
      </c>
      <c r="AF68">
        <f t="shared" si="40"/>
        <v>2</v>
      </c>
      <c r="AG68">
        <v>0</v>
      </c>
      <c r="AH68" s="18">
        <f t="shared" si="28"/>
        <v>43249</v>
      </c>
      <c r="AI68" s="5">
        <f t="shared" si="29"/>
        <v>5</v>
      </c>
      <c r="AJ68" s="13">
        <f t="shared" si="15"/>
        <v>0</v>
      </c>
      <c r="AK68" s="20">
        <f t="shared" si="16"/>
        <v>0</v>
      </c>
      <c r="AL68" s="20">
        <f t="shared" si="30"/>
        <v>630</v>
      </c>
      <c r="AM68" s="20">
        <f t="shared" si="31"/>
        <v>630</v>
      </c>
      <c r="AN68" s="20">
        <f t="shared" si="39"/>
        <v>0</v>
      </c>
      <c r="AO68" s="20">
        <f t="shared" si="32"/>
        <v>0</v>
      </c>
      <c r="AP68" s="1">
        <v>0</v>
      </c>
      <c r="AQ68" s="24">
        <f t="shared" si="33"/>
        <v>43249</v>
      </c>
      <c r="AR68" s="10">
        <f t="shared" si="18"/>
        <v>630</v>
      </c>
      <c r="AS68" s="1">
        <f t="shared" si="34"/>
        <v>-63</v>
      </c>
    </row>
    <row r="69" spans="2:45" x14ac:dyDescent="0.2">
      <c r="B69" s="18">
        <f t="shared" si="19"/>
        <v>43250</v>
      </c>
      <c r="C69" s="8">
        <f t="shared" si="20"/>
        <v>43250</v>
      </c>
      <c r="D69" s="5">
        <f>INDEX(Klima!$B$1:$E$520,MATCH('Afgrødemodel 1'!$C69,Klima!$B$1:$B$520,0),MATCH('Afgrødemodel 1'!$D$7,Klima!$B$1:$E$1,0))</f>
        <v>20.9</v>
      </c>
      <c r="E69" s="8">
        <f t="shared" si="42"/>
        <v>20.9</v>
      </c>
      <c r="F69">
        <v>0</v>
      </c>
      <c r="G69" s="8">
        <f t="shared" si="21"/>
        <v>697.39999999999986</v>
      </c>
      <c r="H69" s="8">
        <f t="shared" si="0"/>
        <v>588.79999999999995</v>
      </c>
      <c r="I69" s="8">
        <f t="shared" si="1"/>
        <v>20.9</v>
      </c>
      <c r="J69" s="8">
        <f t="shared" si="2"/>
        <v>697.39999999999986</v>
      </c>
      <c r="K69" s="8" t="str">
        <f t="shared" si="41"/>
        <v xml:space="preserve"> </v>
      </c>
      <c r="L69" s="8" t="str">
        <f t="shared" si="4"/>
        <v xml:space="preserve"> </v>
      </c>
      <c r="M69" t="str">
        <f t="shared" si="5"/>
        <v>F2</v>
      </c>
      <c r="N69">
        <v>8</v>
      </c>
      <c r="O69" t="str">
        <f t="shared" si="22"/>
        <v xml:space="preserve"> </v>
      </c>
      <c r="P69" t="str">
        <f t="shared" si="6"/>
        <v xml:space="preserve"> </v>
      </c>
      <c r="Q69" t="str">
        <f t="shared" si="7"/>
        <v xml:space="preserve"> </v>
      </c>
      <c r="R69" t="str">
        <f t="shared" si="8"/>
        <v xml:space="preserve"> </v>
      </c>
      <c r="S69">
        <f t="shared" si="9"/>
        <v>0</v>
      </c>
      <c r="T69" s="8">
        <f t="shared" si="23"/>
        <v>0</v>
      </c>
      <c r="U69" s="2">
        <f t="shared" si="24"/>
        <v>16.608004782863009</v>
      </c>
      <c r="V69">
        <f t="shared" si="10"/>
        <v>5</v>
      </c>
      <c r="W69" s="2">
        <f t="shared" si="25"/>
        <v>10.882640586797066</v>
      </c>
      <c r="X69">
        <f t="shared" si="36"/>
        <v>0</v>
      </c>
      <c r="Y69">
        <f t="shared" si="26"/>
        <v>0</v>
      </c>
      <c r="Z69">
        <v>0</v>
      </c>
      <c r="AA69" s="18">
        <f t="shared" si="12"/>
        <v>43250</v>
      </c>
      <c r="AB69" s="13">
        <f t="shared" si="13"/>
        <v>5</v>
      </c>
      <c r="AC69">
        <v>0</v>
      </c>
      <c r="AD69" s="5">
        <f t="shared" si="27"/>
        <v>-2.3530562347188266</v>
      </c>
      <c r="AE69">
        <f t="shared" si="37"/>
        <v>2</v>
      </c>
      <c r="AF69">
        <f t="shared" si="40"/>
        <v>2</v>
      </c>
      <c r="AG69">
        <v>0</v>
      </c>
      <c r="AH69" s="18">
        <f t="shared" si="28"/>
        <v>43250</v>
      </c>
      <c r="AI69" s="5">
        <f t="shared" si="29"/>
        <v>5</v>
      </c>
      <c r="AJ69" s="13">
        <f t="shared" si="15"/>
        <v>0</v>
      </c>
      <c r="AK69" s="20">
        <f t="shared" si="16"/>
        <v>0</v>
      </c>
      <c r="AL69" s="20">
        <f t="shared" si="30"/>
        <v>645</v>
      </c>
      <c r="AM69" s="20">
        <f t="shared" si="31"/>
        <v>645</v>
      </c>
      <c r="AN69" s="20">
        <f t="shared" si="39"/>
        <v>0</v>
      </c>
      <c r="AO69" s="20">
        <f t="shared" si="32"/>
        <v>0</v>
      </c>
      <c r="AP69" s="1">
        <v>0</v>
      </c>
      <c r="AQ69" s="24">
        <f t="shared" si="33"/>
        <v>43250</v>
      </c>
      <c r="AR69" s="10">
        <f t="shared" si="18"/>
        <v>645</v>
      </c>
      <c r="AS69" s="1">
        <f t="shared" si="34"/>
        <v>-64.5</v>
      </c>
    </row>
    <row r="70" spans="2:45" x14ac:dyDescent="0.2">
      <c r="B70" s="18">
        <f t="shared" si="19"/>
        <v>43251</v>
      </c>
      <c r="C70" s="8">
        <f t="shared" si="20"/>
        <v>43251</v>
      </c>
      <c r="D70" s="5">
        <f>INDEX(Klima!$B$1:$E$520,MATCH('Afgrødemodel 1'!$C70,Klima!$B$1:$B$520,0),MATCH('Afgrødemodel 1'!$D$7,Klima!$B$1:$E$1,0))</f>
        <v>19.5</v>
      </c>
      <c r="E70" s="8">
        <f t="shared" si="42"/>
        <v>19.5</v>
      </c>
      <c r="F70">
        <v>0</v>
      </c>
      <c r="G70" s="8">
        <f t="shared" si="21"/>
        <v>716.89999999999986</v>
      </c>
      <c r="H70" s="8">
        <f t="shared" si="0"/>
        <v>608.29999999999995</v>
      </c>
      <c r="I70" s="8">
        <f t="shared" si="1"/>
        <v>19.5</v>
      </c>
      <c r="J70" s="8">
        <f t="shared" si="2"/>
        <v>716.89999999999986</v>
      </c>
      <c r="K70" s="8" t="str">
        <f t="shared" si="41"/>
        <v xml:space="preserve"> </v>
      </c>
      <c r="L70" s="8" t="str">
        <f t="shared" si="4"/>
        <v xml:space="preserve"> </v>
      </c>
      <c r="M70" t="str">
        <f t="shared" si="5"/>
        <v>F2</v>
      </c>
      <c r="N70">
        <v>8</v>
      </c>
      <c r="O70" t="str">
        <f t="shared" si="22"/>
        <v xml:space="preserve"> </v>
      </c>
      <c r="P70" t="str">
        <f t="shared" si="6"/>
        <v xml:space="preserve"> </v>
      </c>
      <c r="Q70" t="str">
        <f t="shared" si="7"/>
        <v xml:space="preserve"> </v>
      </c>
      <c r="R70" t="str">
        <f t="shared" si="8"/>
        <v xml:space="preserve"> </v>
      </c>
      <c r="S70">
        <f t="shared" si="9"/>
        <v>0</v>
      </c>
      <c r="T70" s="8">
        <f t="shared" si="23"/>
        <v>0</v>
      </c>
      <c r="U70" s="2">
        <f t="shared" si="24"/>
        <v>18.731372844622655</v>
      </c>
      <c r="V70">
        <f t="shared" si="10"/>
        <v>5</v>
      </c>
      <c r="W70" s="2">
        <f t="shared" si="25"/>
        <v>10.644254278728607</v>
      </c>
      <c r="X70">
        <f t="shared" si="36"/>
        <v>0</v>
      </c>
      <c r="Y70">
        <f t="shared" si="26"/>
        <v>0</v>
      </c>
      <c r="Z70">
        <v>0</v>
      </c>
      <c r="AA70" s="18">
        <f t="shared" si="12"/>
        <v>43251</v>
      </c>
      <c r="AB70" s="13">
        <f t="shared" si="13"/>
        <v>5</v>
      </c>
      <c r="AC70">
        <v>0</v>
      </c>
      <c r="AD70" s="5">
        <f t="shared" si="27"/>
        <v>-2.2577017114914426</v>
      </c>
      <c r="AE70">
        <f t="shared" si="37"/>
        <v>2</v>
      </c>
      <c r="AF70">
        <f t="shared" si="40"/>
        <v>2</v>
      </c>
      <c r="AG70">
        <v>0</v>
      </c>
      <c r="AH70" s="18">
        <f t="shared" si="28"/>
        <v>43251</v>
      </c>
      <c r="AI70" s="5">
        <f t="shared" si="29"/>
        <v>5</v>
      </c>
      <c r="AJ70" s="13">
        <f t="shared" si="15"/>
        <v>0</v>
      </c>
      <c r="AK70" s="20">
        <f t="shared" si="16"/>
        <v>0</v>
      </c>
      <c r="AL70" s="20">
        <f t="shared" si="30"/>
        <v>660</v>
      </c>
      <c r="AM70" s="20">
        <f t="shared" si="31"/>
        <v>660</v>
      </c>
      <c r="AN70" s="20">
        <f t="shared" si="39"/>
        <v>0</v>
      </c>
      <c r="AO70" s="20">
        <f t="shared" si="32"/>
        <v>0</v>
      </c>
      <c r="AP70" s="1">
        <v>0</v>
      </c>
      <c r="AQ70" s="24">
        <f t="shared" si="33"/>
        <v>43251</v>
      </c>
      <c r="AR70" s="10">
        <f t="shared" si="18"/>
        <v>660</v>
      </c>
      <c r="AS70" s="1">
        <f t="shared" si="34"/>
        <v>-66</v>
      </c>
    </row>
    <row r="71" spans="2:45" x14ac:dyDescent="0.2">
      <c r="B71" s="18">
        <f t="shared" si="19"/>
        <v>43252</v>
      </c>
      <c r="C71" s="8">
        <f t="shared" si="20"/>
        <v>43252</v>
      </c>
      <c r="D71" s="5">
        <f>INDEX(Klima!$B$1:$E$520,MATCH('Afgrødemodel 1'!$C71,Klima!$B$1:$B$520,0),MATCH('Afgrødemodel 1'!$D$7,Klima!$B$1:$E$1,0))</f>
        <v>19</v>
      </c>
      <c r="E71" s="8">
        <f t="shared" si="42"/>
        <v>19</v>
      </c>
      <c r="F71">
        <v>0</v>
      </c>
      <c r="G71" s="8">
        <f t="shared" si="21"/>
        <v>735.89999999999986</v>
      </c>
      <c r="H71" s="8">
        <f t="shared" si="0"/>
        <v>627.29999999999995</v>
      </c>
      <c r="I71" s="8">
        <f t="shared" si="1"/>
        <v>19</v>
      </c>
      <c r="J71" s="8">
        <f t="shared" si="2"/>
        <v>735.89999999999986</v>
      </c>
      <c r="K71" s="8" t="str">
        <f t="shared" si="41"/>
        <v xml:space="preserve"> </v>
      </c>
      <c r="L71" s="8" t="str">
        <f t="shared" si="4"/>
        <v xml:space="preserve"> </v>
      </c>
      <c r="M71" t="str">
        <f t="shared" si="5"/>
        <v>F2</v>
      </c>
      <c r="N71">
        <v>8</v>
      </c>
      <c r="O71" t="str">
        <f t="shared" si="22"/>
        <v xml:space="preserve"> </v>
      </c>
      <c r="P71" t="str">
        <f t="shared" si="6"/>
        <v xml:space="preserve"> </v>
      </c>
      <c r="Q71" t="str">
        <f t="shared" si="7"/>
        <v xml:space="preserve"> </v>
      </c>
      <c r="R71" t="str">
        <f t="shared" si="8"/>
        <v xml:space="preserve"> </v>
      </c>
      <c r="S71">
        <f t="shared" si="9"/>
        <v>0</v>
      </c>
      <c r="T71" s="8">
        <f t="shared" si="23"/>
        <v>0</v>
      </c>
      <c r="U71" s="2">
        <f t="shared" si="24"/>
        <v>21.053528012643543</v>
      </c>
      <c r="V71">
        <f t="shared" si="10"/>
        <v>5</v>
      </c>
      <c r="W71" s="2">
        <f t="shared" si="25"/>
        <v>10.4119804400978</v>
      </c>
      <c r="X71">
        <f t="shared" si="36"/>
        <v>0</v>
      </c>
      <c r="Y71">
        <f t="shared" si="26"/>
        <v>0</v>
      </c>
      <c r="Z71">
        <v>0</v>
      </c>
      <c r="AA71" s="18">
        <f t="shared" si="12"/>
        <v>43252</v>
      </c>
      <c r="AB71" s="13">
        <f t="shared" si="13"/>
        <v>5</v>
      </c>
      <c r="AC71">
        <v>0</v>
      </c>
      <c r="AD71" s="5">
        <f t="shared" si="27"/>
        <v>-2.16479217603912</v>
      </c>
      <c r="AE71">
        <f t="shared" si="37"/>
        <v>2</v>
      </c>
      <c r="AF71">
        <f t="shared" si="40"/>
        <v>2</v>
      </c>
      <c r="AG71">
        <v>0</v>
      </c>
      <c r="AH71" s="18">
        <f t="shared" si="28"/>
        <v>43252</v>
      </c>
      <c r="AI71" s="5">
        <f t="shared" si="29"/>
        <v>5</v>
      </c>
      <c r="AJ71" s="13">
        <f t="shared" si="15"/>
        <v>0</v>
      </c>
      <c r="AK71" s="20">
        <f t="shared" si="16"/>
        <v>0</v>
      </c>
      <c r="AL71" s="20">
        <f t="shared" si="30"/>
        <v>675</v>
      </c>
      <c r="AM71" s="20">
        <f t="shared" si="31"/>
        <v>675</v>
      </c>
      <c r="AN71" s="20">
        <f t="shared" si="39"/>
        <v>0</v>
      </c>
      <c r="AO71" s="20">
        <f t="shared" si="32"/>
        <v>0</v>
      </c>
      <c r="AP71" s="1">
        <v>0</v>
      </c>
      <c r="AQ71" s="24">
        <f t="shared" si="33"/>
        <v>43252</v>
      </c>
      <c r="AR71" s="10">
        <f t="shared" si="18"/>
        <v>675</v>
      </c>
      <c r="AS71" s="1">
        <f t="shared" si="34"/>
        <v>-67.5</v>
      </c>
    </row>
    <row r="72" spans="2:45" x14ac:dyDescent="0.2">
      <c r="B72" s="18">
        <f t="shared" si="19"/>
        <v>43253</v>
      </c>
      <c r="C72" s="8">
        <f t="shared" si="20"/>
        <v>43253</v>
      </c>
      <c r="D72" s="5">
        <f>INDEX(Klima!$B$1:$E$520,MATCH('Afgrødemodel 1'!$C72,Klima!$B$1:$B$520,0),MATCH('Afgrødemodel 1'!$D$7,Klima!$B$1:$E$1,0))</f>
        <v>20</v>
      </c>
      <c r="E72" s="8">
        <f t="shared" si="42"/>
        <v>20</v>
      </c>
      <c r="F72">
        <v>0</v>
      </c>
      <c r="G72" s="8">
        <f t="shared" si="21"/>
        <v>755.89999999999986</v>
      </c>
      <c r="H72" s="8">
        <f t="shared" si="0"/>
        <v>647.29999999999995</v>
      </c>
      <c r="I72" s="8">
        <f t="shared" si="1"/>
        <v>20</v>
      </c>
      <c r="J72" s="8">
        <f t="shared" si="2"/>
        <v>755.89999999999986</v>
      </c>
      <c r="K72" s="8" t="str">
        <f t="shared" si="41"/>
        <v xml:space="preserve"> </v>
      </c>
      <c r="L72" s="8" t="str">
        <f t="shared" si="4"/>
        <v xml:space="preserve"> </v>
      </c>
      <c r="M72" t="str">
        <f t="shared" si="5"/>
        <v>F2</v>
      </c>
      <c r="N72">
        <v>8</v>
      </c>
      <c r="O72" t="str">
        <f t="shared" si="22"/>
        <v xml:space="preserve"> </v>
      </c>
      <c r="P72" t="str">
        <f t="shared" si="6"/>
        <v xml:space="preserve"> </v>
      </c>
      <c r="Q72" t="str">
        <f t="shared" si="7"/>
        <v xml:space="preserve"> </v>
      </c>
      <c r="R72" t="str">
        <f t="shared" si="8"/>
        <v xml:space="preserve"> </v>
      </c>
      <c r="S72">
        <f t="shared" si="9"/>
        <v>0</v>
      </c>
      <c r="T72" s="8">
        <f t="shared" si="23"/>
        <v>0</v>
      </c>
      <c r="U72" s="2">
        <f t="shared" si="24"/>
        <v>23.801447187605117</v>
      </c>
      <c r="V72">
        <f t="shared" si="10"/>
        <v>5</v>
      </c>
      <c r="W72" s="2">
        <f t="shared" si="25"/>
        <v>10.167481662591687</v>
      </c>
      <c r="X72">
        <f t="shared" si="36"/>
        <v>0</v>
      </c>
      <c r="Y72">
        <f t="shared" si="26"/>
        <v>0</v>
      </c>
      <c r="Z72">
        <v>0</v>
      </c>
      <c r="AA72" s="18">
        <f t="shared" si="12"/>
        <v>43253</v>
      </c>
      <c r="AB72" s="13">
        <f t="shared" si="13"/>
        <v>5</v>
      </c>
      <c r="AC72">
        <v>0</v>
      </c>
      <c r="AD72" s="5">
        <f t="shared" si="27"/>
        <v>-2.066992665036675</v>
      </c>
      <c r="AE72">
        <f t="shared" si="37"/>
        <v>2</v>
      </c>
      <c r="AF72">
        <f t="shared" si="40"/>
        <v>2</v>
      </c>
      <c r="AG72">
        <v>0</v>
      </c>
      <c r="AH72" s="18">
        <f t="shared" si="28"/>
        <v>43253</v>
      </c>
      <c r="AI72" s="5">
        <f t="shared" si="29"/>
        <v>5</v>
      </c>
      <c r="AJ72" s="13">
        <f t="shared" si="15"/>
        <v>0</v>
      </c>
      <c r="AK72" s="20">
        <f t="shared" si="16"/>
        <v>0</v>
      </c>
      <c r="AL72" s="20">
        <f t="shared" si="30"/>
        <v>690</v>
      </c>
      <c r="AM72" s="20">
        <f t="shared" si="31"/>
        <v>690</v>
      </c>
      <c r="AN72" s="20">
        <f t="shared" si="39"/>
        <v>0</v>
      </c>
      <c r="AO72" s="20">
        <f t="shared" si="32"/>
        <v>0</v>
      </c>
      <c r="AP72" s="1">
        <v>0</v>
      </c>
      <c r="AQ72" s="24">
        <f t="shared" si="33"/>
        <v>43253</v>
      </c>
      <c r="AR72" s="10">
        <f t="shared" si="18"/>
        <v>690</v>
      </c>
      <c r="AS72" s="1">
        <f t="shared" si="34"/>
        <v>-69</v>
      </c>
    </row>
    <row r="73" spans="2:45" x14ac:dyDescent="0.2">
      <c r="B73" s="18">
        <f t="shared" si="19"/>
        <v>43254</v>
      </c>
      <c r="C73" s="8">
        <f t="shared" si="20"/>
        <v>43254</v>
      </c>
      <c r="D73" s="5">
        <f>INDEX(Klima!$B$1:$E$520,MATCH('Afgrødemodel 1'!$C73,Klima!$B$1:$B$520,0),MATCH('Afgrødemodel 1'!$D$7,Klima!$B$1:$E$1,0))</f>
        <v>20.2</v>
      </c>
      <c r="E73" s="8">
        <f t="shared" si="42"/>
        <v>20.2</v>
      </c>
      <c r="F73">
        <v>0</v>
      </c>
      <c r="G73" s="8">
        <f t="shared" si="21"/>
        <v>776.09999999999991</v>
      </c>
      <c r="H73" s="8">
        <f t="shared" si="0"/>
        <v>667.5</v>
      </c>
      <c r="I73" s="8">
        <f t="shared" si="1"/>
        <v>20.2</v>
      </c>
      <c r="J73" s="8">
        <f t="shared" si="2"/>
        <v>776.09999999999991</v>
      </c>
      <c r="K73" s="8" t="str">
        <f t="shared" si="41"/>
        <v xml:space="preserve"> </v>
      </c>
      <c r="L73" s="8" t="str">
        <f t="shared" si="4"/>
        <v xml:space="preserve"> </v>
      </c>
      <c r="M73" t="str">
        <f t="shared" si="5"/>
        <v>F2</v>
      </c>
      <c r="N73">
        <v>8</v>
      </c>
      <c r="O73" t="str">
        <f t="shared" si="22"/>
        <v xml:space="preserve"> </v>
      </c>
      <c r="P73" t="str">
        <f t="shared" si="6"/>
        <v xml:space="preserve"> </v>
      </c>
      <c r="Q73" t="str">
        <f t="shared" si="7"/>
        <v xml:space="preserve"> </v>
      </c>
      <c r="R73" t="str">
        <f t="shared" si="8"/>
        <v xml:space="preserve"> </v>
      </c>
      <c r="S73">
        <f t="shared" si="9"/>
        <v>0</v>
      </c>
      <c r="T73" s="8">
        <f t="shared" si="23"/>
        <v>0</v>
      </c>
      <c r="U73" s="2">
        <f t="shared" si="24"/>
        <v>26.93260460570891</v>
      </c>
      <c r="V73">
        <f t="shared" si="10"/>
        <v>5</v>
      </c>
      <c r="W73" s="2">
        <f t="shared" si="25"/>
        <v>9.9205378973105134</v>
      </c>
      <c r="X73">
        <f t="shared" si="36"/>
        <v>0</v>
      </c>
      <c r="Y73">
        <f t="shared" si="26"/>
        <v>0</v>
      </c>
      <c r="Z73">
        <v>0</v>
      </c>
      <c r="AA73" s="18">
        <f t="shared" si="12"/>
        <v>43254</v>
      </c>
      <c r="AB73" s="13">
        <f t="shared" si="13"/>
        <v>5</v>
      </c>
      <c r="AC73">
        <v>0</v>
      </c>
      <c r="AD73" s="5">
        <f t="shared" si="27"/>
        <v>-1.9682151589242054</v>
      </c>
      <c r="AE73">
        <f t="shared" si="37"/>
        <v>2</v>
      </c>
      <c r="AF73">
        <f t="shared" si="40"/>
        <v>2</v>
      </c>
      <c r="AG73">
        <v>0</v>
      </c>
      <c r="AH73" s="18">
        <f t="shared" si="28"/>
        <v>43254</v>
      </c>
      <c r="AI73" s="5">
        <f t="shared" si="29"/>
        <v>5</v>
      </c>
      <c r="AJ73" s="13">
        <f t="shared" si="15"/>
        <v>0</v>
      </c>
      <c r="AK73" s="20">
        <f t="shared" si="16"/>
        <v>0</v>
      </c>
      <c r="AL73" s="20">
        <f t="shared" si="30"/>
        <v>705</v>
      </c>
      <c r="AM73" s="20">
        <f t="shared" si="31"/>
        <v>705</v>
      </c>
      <c r="AN73" s="20">
        <f t="shared" si="39"/>
        <v>0</v>
      </c>
      <c r="AO73" s="20">
        <f t="shared" si="32"/>
        <v>0</v>
      </c>
      <c r="AP73" s="1">
        <v>0</v>
      </c>
      <c r="AQ73" s="24">
        <f t="shared" si="33"/>
        <v>43254</v>
      </c>
      <c r="AR73" s="10">
        <f t="shared" si="18"/>
        <v>705</v>
      </c>
      <c r="AS73" s="1">
        <f t="shared" si="34"/>
        <v>-70.5</v>
      </c>
    </row>
    <row r="74" spans="2:45" x14ac:dyDescent="0.2">
      <c r="B74" s="18">
        <f t="shared" si="19"/>
        <v>43255</v>
      </c>
      <c r="C74" s="8">
        <f t="shared" si="20"/>
        <v>43255</v>
      </c>
      <c r="D74" s="5">
        <f>INDEX(Klima!$B$1:$E$520,MATCH('Afgrødemodel 1'!$C74,Klima!$B$1:$B$520,0),MATCH('Afgrødemodel 1'!$D$7,Klima!$B$1:$E$1,0))</f>
        <v>18.399999999999999</v>
      </c>
      <c r="E74" s="8">
        <f t="shared" si="42"/>
        <v>18.399999999999999</v>
      </c>
      <c r="F74">
        <v>0</v>
      </c>
      <c r="G74" s="8">
        <f t="shared" si="21"/>
        <v>794.49999999999989</v>
      </c>
      <c r="H74" s="8">
        <f t="shared" ref="H74:H137" si="43">IF(C74&gt;=$AY$21,E74+H73,0)</f>
        <v>685.9</v>
      </c>
      <c r="I74" s="8">
        <f t="shared" ref="I74:I137" si="44">IF(C74&lt;$AY$27,0,E74)</f>
        <v>18.399999999999999</v>
      </c>
      <c r="J74" s="8">
        <f t="shared" ref="J74:J137" si="45">IF(C74&lt;$AY$27,0,I74+J73)</f>
        <v>794.49999999999989</v>
      </c>
      <c r="K74" s="8" t="str">
        <f t="shared" ref="K74:K137" si="46">IF(AND(H74&gt;=$AX$12,H73&lt;$AX$12),"tSF1",IF(AND(H74&gt;=$AZ$13,H73&lt;$AZ$13),"tSF2",IF(AND(H74&gt;=$AZ$14,H73&lt;$AZ$14),"tSF3",IF(AND(H74&gt;=$AZ$15,H73&lt;$AZ$15),"tSF4",IF(AND(H74&gt;=$AZ$16,H73&lt;$AZ$16),"tSF5"," ")))))</f>
        <v xml:space="preserve"> </v>
      </c>
      <c r="L74" s="8" t="str">
        <f t="shared" ref="L74:L137" si="47">IF(OR(K74="tSF1",K74="tSF2",K74="tSF3",K74="tSF4",K74="tSF5"),C74," ")</f>
        <v xml:space="preserve"> </v>
      </c>
      <c r="M74" t="str">
        <f t="shared" ref="M74:M137" si="48">IF(AND($BA$12&gt;C74,C74&gt;=$AY$21),"F1",IF(AND(C74&gt;=$BA$12,C74&lt;$BA$13),"F2",IF(AND(C74&gt;=$BA$13,C74&lt;$BA$14),"F3",IF(AND(C74&gt;=$BA$14,C74&lt;$BA$15),"F4",IF(AND(C74&gt;=$BA$15,C74&lt;$BA$16),"F5"," ")))))</f>
        <v>F2</v>
      </c>
      <c r="N74">
        <v>8</v>
      </c>
      <c r="O74" t="str">
        <f t="shared" si="22"/>
        <v xml:space="preserve"> </v>
      </c>
      <c r="P74" t="str">
        <f t="shared" ref="P74:P137" si="49">IF($AV$2=1,(IF(AND(J74&gt;=$AW$21,J73&lt;$AW$21),C74," ")),(IF(AND(G74&gt;=$AW$21,G73&lt;$AW$21),C74," ")))</f>
        <v xml:space="preserve"> </v>
      </c>
      <c r="Q74" t="str">
        <f t="shared" ref="Q74:Q137" si="50">IF(AND($AW$22=0,O74="tSL0"),"tSLe",IF(AND(H74&gt;=($AW$22),H73&lt;($AW$22)),"tSLe",IF(AND(H74&gt;=($AW$23),H73&lt;($AW$23)),"tSLx",IF(AND(H74&gt;=($AW$24),H73&lt;($AW$24)),"tSLr",IF(AND(H74&gt;=($AW$25),H73&lt;($AW$25)),"tSLm",IF(AND($AW$27=B74),"Sådato",IF(AND($AW$29=B74),"tv",IF(AND($AW$28=B74),"th"," "))))))))</f>
        <v xml:space="preserve"> </v>
      </c>
      <c r="R74" t="str">
        <f t="shared" ref="R74:R137" si="51">IF(AND(Q74="Sådato"),C74,IF(AND(Q74="tSLe"),C74,IF(AND(Q74="tSLx"),C74,IF(AND(Q74="tSLr"),C74,IF(AND(Q74="tSLm"),C74,IF(AND(Q74="tv"),C74,IF(AND(Q74="th"),C74," ")))))))</f>
        <v xml:space="preserve"> </v>
      </c>
      <c r="S74">
        <f t="shared" ref="S74:S137" si="52">$AW$33</f>
        <v>0</v>
      </c>
      <c r="T74" s="8">
        <f t="shared" si="23"/>
        <v>0</v>
      </c>
      <c r="U74" s="2">
        <f t="shared" si="24"/>
        <v>30.134564541259099</v>
      </c>
      <c r="V74">
        <f t="shared" ref="V74:V137" si="53">$AW$35</f>
        <v>5</v>
      </c>
      <c r="W74" s="2">
        <f t="shared" si="25"/>
        <v>9.69559902200489</v>
      </c>
      <c r="X74">
        <f t="shared" si="36"/>
        <v>0</v>
      </c>
      <c r="Y74">
        <f t="shared" si="26"/>
        <v>0</v>
      </c>
      <c r="Z74">
        <v>0</v>
      </c>
      <c r="AA74" s="18">
        <f t="shared" ref="AA74:AA137" si="54">B74</f>
        <v>43255</v>
      </c>
      <c r="AB74" s="13">
        <f t="shared" ref="AB74:AB137" si="55">IF((C74&lt;$AY$21),S74,IF(AND($AY$21&lt;=C74,C74&lt;MIN($AY$22,$AY$28,$AY$29)),T74,IF(AND($AY$22&lt;=C74,C74&lt;MIN($AY$23,$AY$28,$AY$29)),U74,IF(AND($AY$23&lt;=C74,C74&lt;(MIN($AY$24,$AY$29,$AY$28))),V74,IF(AND($AY$24&lt;=C74,C74&lt;(MIN($AY$25,$AY$28,$AY$29))),W74,IF(AND($AY$25&lt;=C74,C74&lt;(MIN($AY$28,$AY$29))),X74,IF(AND($AY$29&lt;=C74,C74&lt;$AY$28),Y74,IF(AND(C74&gt;$AY$28),Z74,0))))))))</f>
        <v>5</v>
      </c>
      <c r="AC74">
        <v>0</v>
      </c>
      <c r="AD74" s="5">
        <f t="shared" si="27"/>
        <v>-1.8782396088019562</v>
      </c>
      <c r="AE74">
        <f t="shared" si="37"/>
        <v>2</v>
      </c>
      <c r="AF74">
        <f t="shared" si="40"/>
        <v>2</v>
      </c>
      <c r="AG74">
        <v>0</v>
      </c>
      <c r="AH74" s="18">
        <f t="shared" si="28"/>
        <v>43255</v>
      </c>
      <c r="AI74" s="5">
        <f t="shared" si="29"/>
        <v>5</v>
      </c>
      <c r="AJ74" s="13">
        <f t="shared" ref="AJ74:AJ137" si="56">IF(C74&lt;(MIN($AY$24,$AY$28,$AY$29)),AC74,IF(AND($AY$24&lt;=C74,C74&lt;(MIN($AY$25,$AY$28,$AY$29))),AD74,IF(AND($AY$25&lt;=C74,C74&lt;(MIN($AY$28,$AY$29))),AE74,IF(AND($AY$29&lt;=C74,C74&lt;$AY$28),AF74,IF(AND(C74&gt;=$AY$28),AG74," ")))))</f>
        <v>0</v>
      </c>
      <c r="AK74" s="20">
        <f t="shared" ref="AK74:AK137" si="57">$AW$42</f>
        <v>0</v>
      </c>
      <c r="AL74" s="20">
        <f t="shared" si="30"/>
        <v>720</v>
      </c>
      <c r="AM74" s="20">
        <f t="shared" si="31"/>
        <v>720</v>
      </c>
      <c r="AN74" s="20">
        <f t="shared" si="39"/>
        <v>0</v>
      </c>
      <c r="AO74" s="20">
        <f t="shared" si="32"/>
        <v>0</v>
      </c>
      <c r="AP74" s="1">
        <v>0</v>
      </c>
      <c r="AQ74" s="24">
        <f t="shared" si="33"/>
        <v>43255</v>
      </c>
      <c r="AR74" s="10">
        <f t="shared" ref="AR74:AR137" si="58">IF(C74&lt;$AY$21,AK74,IF(AND($AY$21&lt;=C74,C74&lt;(MIN($AY$25,$AY$29,$AY$28))),AM74,IF(AND($AY$25&lt;=C74,C74&lt;MIN($AY$29,$AY$28)),AN74,IF(AND($AY$29&lt;=C74,C74&lt;$AY$28),AO74,IF(AND(C74&gt;=$AY$28),AP74,"0")))))</f>
        <v>720</v>
      </c>
      <c r="AS74" s="1">
        <f t="shared" si="34"/>
        <v>-72</v>
      </c>
    </row>
    <row r="75" spans="2:45" x14ac:dyDescent="0.2">
      <c r="B75" s="18">
        <f t="shared" si="19"/>
        <v>43256</v>
      </c>
      <c r="C75" s="8">
        <f t="shared" ref="C75:C138" si="59">B75</f>
        <v>43256</v>
      </c>
      <c r="D75" s="5">
        <f>INDEX(Klima!$B$1:$E$520,MATCH('Afgrødemodel 1'!$C75,Klima!$B$1:$B$520,0),MATCH('Afgrødemodel 1'!$D$7,Klima!$B$1:$E$1,0))</f>
        <v>16.100000000000001</v>
      </c>
      <c r="E75" s="8">
        <f t="shared" si="42"/>
        <v>16.100000000000001</v>
      </c>
      <c r="F75">
        <v>0</v>
      </c>
      <c r="G75" s="8">
        <f t="shared" ref="G75:G138" si="60">(E75-F75)+G74</f>
        <v>810.59999999999991</v>
      </c>
      <c r="H75" s="8">
        <f t="shared" si="43"/>
        <v>702</v>
      </c>
      <c r="I75" s="8">
        <f t="shared" si="44"/>
        <v>16.100000000000001</v>
      </c>
      <c r="J75" s="8">
        <f t="shared" si="45"/>
        <v>810.59999999999991</v>
      </c>
      <c r="K75" s="8" t="str">
        <f t="shared" si="46"/>
        <v xml:space="preserve"> </v>
      </c>
      <c r="L75" s="8" t="str">
        <f t="shared" si="47"/>
        <v xml:space="preserve"> </v>
      </c>
      <c r="M75" t="str">
        <f t="shared" si="48"/>
        <v>F2</v>
      </c>
      <c r="N75">
        <v>8</v>
      </c>
      <c r="O75" t="str">
        <f t="shared" ref="O75:O138" si="61">IF($AV$2=1,(IF(AND(J75&gt;=$AW$21,J74&lt;$AW$21),"tSL0"," ")),(IF(AND(G75&gt;=$AW$21,G74&lt;$AW$21),"tSL0"," ")))</f>
        <v xml:space="preserve"> </v>
      </c>
      <c r="P75" t="str">
        <f t="shared" si="49"/>
        <v xml:space="preserve"> </v>
      </c>
      <c r="Q75" t="str">
        <f t="shared" si="50"/>
        <v xml:space="preserve"> </v>
      </c>
      <c r="R75" t="str">
        <f t="shared" si="51"/>
        <v xml:space="preserve"> </v>
      </c>
      <c r="S75">
        <f t="shared" si="52"/>
        <v>0</v>
      </c>
      <c r="T75" s="8">
        <f t="shared" ref="T75:T138" si="62">IFERROR($AW$33+($AW$34-$AW$33)*((H75)/$AW$22),0)</f>
        <v>0</v>
      </c>
      <c r="U75" s="2">
        <f t="shared" ref="U75:U138" si="63">$AW$34+($AW$35-$AW$34)*((((2.7182^(2.4*((((H75)-$AW$22)/($AW$23-$AW$22))))-1)))/10)</f>
        <v>33.241415306110426</v>
      </c>
      <c r="V75">
        <f t="shared" si="53"/>
        <v>5</v>
      </c>
      <c r="W75" s="2">
        <f t="shared" ref="W75:W138" si="64">$AW$35-($AW$35-$AW$36)*((((H75)-$AW$24)/($AW$25-$AW$24)))</f>
        <v>9.4987775061124697</v>
      </c>
      <c r="X75">
        <f t="shared" si="36"/>
        <v>0</v>
      </c>
      <c r="Y75">
        <f t="shared" ref="Y75:Y138" si="65">$AW$38</f>
        <v>0</v>
      </c>
      <c r="Z75">
        <v>0</v>
      </c>
      <c r="AA75" s="18">
        <f t="shared" si="54"/>
        <v>43256</v>
      </c>
      <c r="AB75" s="13">
        <f t="shared" si="55"/>
        <v>5</v>
      </c>
      <c r="AC75">
        <v>0</v>
      </c>
      <c r="AD75" s="5">
        <f t="shared" ref="AD75:AD138" si="66">$AW$37*(((H75)-$AW$24)/($AW$25-$AW$24))</f>
        <v>-1.7995110024449879</v>
      </c>
      <c r="AE75">
        <f t="shared" si="37"/>
        <v>2</v>
      </c>
      <c r="AF75">
        <f t="shared" si="40"/>
        <v>2</v>
      </c>
      <c r="AG75">
        <v>0</v>
      </c>
      <c r="AH75" s="18">
        <f t="shared" ref="AH75:AH138" si="67">AA75</f>
        <v>43256</v>
      </c>
      <c r="AI75" s="5">
        <f t="shared" ref="AI75:AI138" si="68">AB75+AJ75</f>
        <v>5</v>
      </c>
      <c r="AJ75" s="13">
        <f t="shared" si="56"/>
        <v>0</v>
      </c>
      <c r="AK75" s="20">
        <f t="shared" si="57"/>
        <v>0</v>
      </c>
      <c r="AL75" s="20">
        <f t="shared" ref="AL75:AL138" si="69">MAX($AW$43,($AW$46*(C75-$AY$21)))</f>
        <v>735</v>
      </c>
      <c r="AM75" s="20">
        <f t="shared" ref="AM75:AM138" si="70">MIN(MIN($AW$48,$AW$44),AL75)</f>
        <v>735</v>
      </c>
      <c r="AN75" s="20">
        <f t="shared" si="39"/>
        <v>0</v>
      </c>
      <c r="AO75" s="20">
        <f t="shared" ref="AO75:AO138" si="71">$AW$49</f>
        <v>0</v>
      </c>
      <c r="AP75" s="1">
        <v>0</v>
      </c>
      <c r="AQ75" s="24">
        <f t="shared" ref="AQ75:AQ138" si="72">AH75</f>
        <v>43256</v>
      </c>
      <c r="AR75" s="10">
        <f t="shared" si="58"/>
        <v>735</v>
      </c>
      <c r="AS75" s="1">
        <f t="shared" ref="AS75:AS138" si="73">(0-AR75)/10</f>
        <v>-73.5</v>
      </c>
    </row>
    <row r="76" spans="2:45" x14ac:dyDescent="0.2">
      <c r="B76" s="18">
        <f t="shared" ref="B76:B139" si="74">B75+1</f>
        <v>43257</v>
      </c>
      <c r="C76" s="8">
        <f t="shared" si="59"/>
        <v>43257</v>
      </c>
      <c r="D76" s="5">
        <f>INDEX(Klima!$B$1:$E$520,MATCH('Afgrødemodel 1'!$C76,Klima!$B$1:$B$520,0),MATCH('Afgrødemodel 1'!$D$7,Klima!$B$1:$E$1,0))</f>
        <v>16.5</v>
      </c>
      <c r="E76" s="8">
        <f t="shared" si="42"/>
        <v>16.5</v>
      </c>
      <c r="F76">
        <v>0</v>
      </c>
      <c r="G76" s="8">
        <f t="shared" si="60"/>
        <v>827.09999999999991</v>
      </c>
      <c r="H76" s="8">
        <f t="shared" si="43"/>
        <v>718.5</v>
      </c>
      <c r="I76" s="8">
        <f t="shared" si="44"/>
        <v>16.5</v>
      </c>
      <c r="J76" s="8">
        <f t="shared" si="45"/>
        <v>827.09999999999991</v>
      </c>
      <c r="K76" s="8" t="str">
        <f t="shared" si="46"/>
        <v xml:space="preserve"> </v>
      </c>
      <c r="L76" s="8" t="str">
        <f t="shared" si="47"/>
        <v xml:space="preserve"> </v>
      </c>
      <c r="M76" t="str">
        <f t="shared" si="48"/>
        <v>F2</v>
      </c>
      <c r="N76">
        <v>8</v>
      </c>
      <c r="O76" t="str">
        <f t="shared" si="61"/>
        <v xml:space="preserve"> </v>
      </c>
      <c r="P76" t="str">
        <f t="shared" si="49"/>
        <v xml:space="preserve"> </v>
      </c>
      <c r="Q76" t="str">
        <f t="shared" si="50"/>
        <v xml:space="preserve"> </v>
      </c>
      <c r="R76" t="str">
        <f t="shared" si="51"/>
        <v xml:space="preserve"> </v>
      </c>
      <c r="S76">
        <f t="shared" si="52"/>
        <v>0</v>
      </c>
      <c r="T76" s="8">
        <f t="shared" si="62"/>
        <v>0</v>
      </c>
      <c r="U76" s="2">
        <f t="shared" si="63"/>
        <v>36.752648516800221</v>
      </c>
      <c r="V76">
        <f t="shared" si="53"/>
        <v>5</v>
      </c>
      <c r="W76" s="2">
        <f t="shared" si="64"/>
        <v>9.2970660146699267</v>
      </c>
      <c r="X76">
        <f t="shared" si="36"/>
        <v>0</v>
      </c>
      <c r="Y76">
        <f t="shared" si="65"/>
        <v>0</v>
      </c>
      <c r="Z76">
        <v>0</v>
      </c>
      <c r="AA76" s="18">
        <f t="shared" si="54"/>
        <v>43257</v>
      </c>
      <c r="AB76" s="13">
        <f t="shared" si="55"/>
        <v>5</v>
      </c>
      <c r="AC76">
        <v>0</v>
      </c>
      <c r="AD76" s="5">
        <f t="shared" si="66"/>
        <v>-1.7188264058679708</v>
      </c>
      <c r="AE76">
        <f t="shared" si="37"/>
        <v>2</v>
      </c>
      <c r="AF76">
        <f t="shared" si="40"/>
        <v>2</v>
      </c>
      <c r="AG76">
        <v>0</v>
      </c>
      <c r="AH76" s="18">
        <f t="shared" si="67"/>
        <v>43257</v>
      </c>
      <c r="AI76" s="5">
        <f t="shared" si="68"/>
        <v>5</v>
      </c>
      <c r="AJ76" s="13">
        <f t="shared" si="56"/>
        <v>0</v>
      </c>
      <c r="AK76" s="20">
        <f t="shared" si="57"/>
        <v>0</v>
      </c>
      <c r="AL76" s="20">
        <f t="shared" si="69"/>
        <v>750</v>
      </c>
      <c r="AM76" s="20">
        <f t="shared" si="70"/>
        <v>750</v>
      </c>
      <c r="AN76" s="20">
        <f t="shared" si="39"/>
        <v>0</v>
      </c>
      <c r="AO76" s="20">
        <f t="shared" si="71"/>
        <v>0</v>
      </c>
      <c r="AP76" s="1">
        <v>0</v>
      </c>
      <c r="AQ76" s="24">
        <f t="shared" si="72"/>
        <v>43257</v>
      </c>
      <c r="AR76" s="10">
        <f t="shared" si="58"/>
        <v>750</v>
      </c>
      <c r="AS76" s="1">
        <f t="shared" si="73"/>
        <v>-75</v>
      </c>
    </row>
    <row r="77" spans="2:45" x14ac:dyDescent="0.2">
      <c r="B77" s="18">
        <f t="shared" si="74"/>
        <v>43258</v>
      </c>
      <c r="C77" s="8">
        <f t="shared" si="59"/>
        <v>43258</v>
      </c>
      <c r="D77" s="5">
        <f>INDEX(Klima!$B$1:$E$520,MATCH('Afgrødemodel 1'!$C77,Klima!$B$1:$B$520,0),MATCH('Afgrødemodel 1'!$D$7,Klima!$B$1:$E$1,0))</f>
        <v>17.5</v>
      </c>
      <c r="E77" s="8">
        <f t="shared" si="42"/>
        <v>17.5</v>
      </c>
      <c r="F77">
        <v>0</v>
      </c>
      <c r="G77" s="8">
        <f t="shared" si="60"/>
        <v>844.59999999999991</v>
      </c>
      <c r="H77" s="8">
        <f t="shared" si="43"/>
        <v>736</v>
      </c>
      <c r="I77" s="8">
        <f t="shared" si="44"/>
        <v>17.5</v>
      </c>
      <c r="J77" s="8">
        <f t="shared" si="45"/>
        <v>844.59999999999991</v>
      </c>
      <c r="K77" s="8" t="str">
        <f t="shared" si="46"/>
        <v xml:space="preserve"> </v>
      </c>
      <c r="L77" s="8" t="str">
        <f t="shared" si="47"/>
        <v xml:space="preserve"> </v>
      </c>
      <c r="M77" t="str">
        <f t="shared" si="48"/>
        <v>F2</v>
      </c>
      <c r="N77">
        <v>8</v>
      </c>
      <c r="O77" t="str">
        <f t="shared" si="61"/>
        <v xml:space="preserve"> </v>
      </c>
      <c r="P77" t="str">
        <f t="shared" si="49"/>
        <v xml:space="preserve"> </v>
      </c>
      <c r="Q77" t="str">
        <f t="shared" si="50"/>
        <v xml:space="preserve"> </v>
      </c>
      <c r="R77" t="str">
        <f t="shared" si="51"/>
        <v xml:space="preserve"> </v>
      </c>
      <c r="S77">
        <f t="shared" si="52"/>
        <v>0</v>
      </c>
      <c r="T77" s="8">
        <f t="shared" si="62"/>
        <v>0</v>
      </c>
      <c r="U77" s="2">
        <f t="shared" si="63"/>
        <v>40.876781184902072</v>
      </c>
      <c r="V77">
        <f t="shared" si="53"/>
        <v>5</v>
      </c>
      <c r="W77" s="2">
        <f t="shared" si="64"/>
        <v>9.0831295843520792</v>
      </c>
      <c r="X77">
        <f t="shared" si="36"/>
        <v>0</v>
      </c>
      <c r="Y77">
        <f t="shared" si="65"/>
        <v>0</v>
      </c>
      <c r="Z77">
        <v>0</v>
      </c>
      <c r="AA77" s="18">
        <f t="shared" si="54"/>
        <v>43258</v>
      </c>
      <c r="AB77" s="13">
        <f t="shared" si="55"/>
        <v>5</v>
      </c>
      <c r="AC77">
        <v>0</v>
      </c>
      <c r="AD77" s="5">
        <f t="shared" si="66"/>
        <v>-1.6332518337408313</v>
      </c>
      <c r="AE77">
        <f t="shared" si="37"/>
        <v>2</v>
      </c>
      <c r="AF77">
        <f t="shared" si="40"/>
        <v>2</v>
      </c>
      <c r="AG77">
        <v>0</v>
      </c>
      <c r="AH77" s="18">
        <f t="shared" si="67"/>
        <v>43258</v>
      </c>
      <c r="AI77" s="5">
        <f t="shared" si="68"/>
        <v>5</v>
      </c>
      <c r="AJ77" s="13">
        <f t="shared" si="56"/>
        <v>0</v>
      </c>
      <c r="AK77" s="20">
        <f t="shared" si="57"/>
        <v>0</v>
      </c>
      <c r="AL77" s="20">
        <f t="shared" si="69"/>
        <v>765</v>
      </c>
      <c r="AM77" s="20">
        <f t="shared" si="70"/>
        <v>765</v>
      </c>
      <c r="AN77" s="20">
        <f t="shared" si="39"/>
        <v>0</v>
      </c>
      <c r="AO77" s="20">
        <f t="shared" si="71"/>
        <v>0</v>
      </c>
      <c r="AP77" s="1">
        <v>0</v>
      </c>
      <c r="AQ77" s="24">
        <f t="shared" si="72"/>
        <v>43258</v>
      </c>
      <c r="AR77" s="10">
        <f t="shared" si="58"/>
        <v>765</v>
      </c>
      <c r="AS77" s="1">
        <f t="shared" si="73"/>
        <v>-76.5</v>
      </c>
    </row>
    <row r="78" spans="2:45" x14ac:dyDescent="0.2">
      <c r="B78" s="18">
        <f t="shared" si="74"/>
        <v>43259</v>
      </c>
      <c r="C78" s="8">
        <f t="shared" si="59"/>
        <v>43259</v>
      </c>
      <c r="D78" s="5">
        <f>INDEX(Klima!$B$1:$E$520,MATCH('Afgrødemodel 1'!$C78,Klima!$B$1:$B$520,0),MATCH('Afgrødemodel 1'!$D$7,Klima!$B$1:$E$1,0))</f>
        <v>18.5</v>
      </c>
      <c r="E78" s="8">
        <f t="shared" si="42"/>
        <v>18.5</v>
      </c>
      <c r="F78">
        <v>0</v>
      </c>
      <c r="G78" s="8">
        <f t="shared" si="60"/>
        <v>863.09999999999991</v>
      </c>
      <c r="H78" s="8">
        <f t="shared" si="43"/>
        <v>754.5</v>
      </c>
      <c r="I78" s="8">
        <f t="shared" si="44"/>
        <v>18.5</v>
      </c>
      <c r="J78" s="8">
        <f t="shared" si="45"/>
        <v>863.09999999999991</v>
      </c>
      <c r="K78" s="8" t="str">
        <f t="shared" si="46"/>
        <v>tSF2</v>
      </c>
      <c r="L78" s="8">
        <f t="shared" si="47"/>
        <v>43259</v>
      </c>
      <c r="M78" t="str">
        <f t="shared" si="48"/>
        <v>F3</v>
      </c>
      <c r="N78">
        <v>8</v>
      </c>
      <c r="O78" t="str">
        <f t="shared" si="61"/>
        <v xml:space="preserve"> </v>
      </c>
      <c r="P78" t="str">
        <f t="shared" si="49"/>
        <v xml:space="preserve"> </v>
      </c>
      <c r="Q78" t="str">
        <f t="shared" si="50"/>
        <v xml:space="preserve"> </v>
      </c>
      <c r="R78" t="str">
        <f t="shared" si="51"/>
        <v xml:space="preserve"> </v>
      </c>
      <c r="S78">
        <f t="shared" si="52"/>
        <v>0</v>
      </c>
      <c r="T78" s="8">
        <f t="shared" si="62"/>
        <v>0</v>
      </c>
      <c r="U78" s="2">
        <f t="shared" si="63"/>
        <v>45.734050067436925</v>
      </c>
      <c r="V78">
        <f t="shared" si="53"/>
        <v>5</v>
      </c>
      <c r="W78" s="2">
        <f t="shared" si="64"/>
        <v>8.8569682151589237</v>
      </c>
      <c r="X78">
        <f t="shared" si="36"/>
        <v>0</v>
      </c>
      <c r="Y78">
        <f t="shared" si="65"/>
        <v>0</v>
      </c>
      <c r="Z78">
        <v>0</v>
      </c>
      <c r="AA78" s="18">
        <f t="shared" si="54"/>
        <v>43259</v>
      </c>
      <c r="AB78" s="13">
        <f t="shared" si="55"/>
        <v>5</v>
      </c>
      <c r="AC78">
        <v>0</v>
      </c>
      <c r="AD78" s="5">
        <f t="shared" si="66"/>
        <v>-1.5427872860635696</v>
      </c>
      <c r="AE78">
        <f t="shared" si="37"/>
        <v>2</v>
      </c>
      <c r="AF78">
        <f t="shared" si="40"/>
        <v>2</v>
      </c>
      <c r="AG78">
        <v>0</v>
      </c>
      <c r="AH78" s="18">
        <f t="shared" si="67"/>
        <v>43259</v>
      </c>
      <c r="AI78" s="5">
        <f t="shared" si="68"/>
        <v>5</v>
      </c>
      <c r="AJ78" s="13">
        <f t="shared" si="56"/>
        <v>0</v>
      </c>
      <c r="AK78" s="20">
        <f t="shared" si="57"/>
        <v>0</v>
      </c>
      <c r="AL78" s="20">
        <f t="shared" si="69"/>
        <v>780</v>
      </c>
      <c r="AM78" s="20">
        <f t="shared" si="70"/>
        <v>780</v>
      </c>
      <c r="AN78" s="20">
        <f t="shared" si="39"/>
        <v>0</v>
      </c>
      <c r="AO78" s="20">
        <f t="shared" si="71"/>
        <v>0</v>
      </c>
      <c r="AP78" s="1">
        <v>0</v>
      </c>
      <c r="AQ78" s="24">
        <f t="shared" si="72"/>
        <v>43259</v>
      </c>
      <c r="AR78" s="10">
        <f t="shared" si="58"/>
        <v>780</v>
      </c>
      <c r="AS78" s="1">
        <f t="shared" si="73"/>
        <v>-78</v>
      </c>
    </row>
    <row r="79" spans="2:45" x14ac:dyDescent="0.2">
      <c r="B79" s="18">
        <f t="shared" si="74"/>
        <v>43260</v>
      </c>
      <c r="C79" s="8">
        <f t="shared" si="59"/>
        <v>43260</v>
      </c>
      <c r="D79" s="5">
        <f>INDEX(Klima!$B$1:$E$520,MATCH('Afgrødemodel 1'!$C79,Klima!$B$1:$B$520,0),MATCH('Afgrødemodel 1'!$D$7,Klima!$B$1:$E$1,0))</f>
        <v>19.100000000000001</v>
      </c>
      <c r="E79" s="8">
        <f t="shared" si="42"/>
        <v>19.100000000000001</v>
      </c>
      <c r="F79">
        <v>0</v>
      </c>
      <c r="G79" s="8">
        <f t="shared" si="60"/>
        <v>882.19999999999993</v>
      </c>
      <c r="H79" s="8">
        <f t="shared" si="43"/>
        <v>773.6</v>
      </c>
      <c r="I79" s="8">
        <f t="shared" si="44"/>
        <v>19.100000000000001</v>
      </c>
      <c r="J79" s="8">
        <f t="shared" si="45"/>
        <v>882.19999999999993</v>
      </c>
      <c r="K79" s="8" t="str">
        <f t="shared" si="46"/>
        <v xml:space="preserve"> </v>
      </c>
      <c r="L79" s="8" t="str">
        <f t="shared" si="47"/>
        <v xml:space="preserve"> </v>
      </c>
      <c r="M79" t="str">
        <f t="shared" si="48"/>
        <v>F3</v>
      </c>
      <c r="N79">
        <v>8</v>
      </c>
      <c r="O79" t="str">
        <f t="shared" si="61"/>
        <v xml:space="preserve"> </v>
      </c>
      <c r="P79" t="str">
        <f t="shared" si="49"/>
        <v xml:space="preserve"> </v>
      </c>
      <c r="Q79" t="str">
        <f t="shared" si="50"/>
        <v xml:space="preserve"> </v>
      </c>
      <c r="R79" t="str">
        <f t="shared" si="51"/>
        <v xml:space="preserve"> </v>
      </c>
      <c r="S79">
        <f t="shared" si="52"/>
        <v>0</v>
      </c>
      <c r="T79" s="8">
        <f t="shared" si="62"/>
        <v>0</v>
      </c>
      <c r="U79" s="2">
        <f t="shared" si="63"/>
        <v>51.347830462013199</v>
      </c>
      <c r="V79">
        <f t="shared" si="53"/>
        <v>5</v>
      </c>
      <c r="W79" s="2">
        <f t="shared" si="64"/>
        <v>8.6234718826405867</v>
      </c>
      <c r="X79">
        <f t="shared" si="36"/>
        <v>0</v>
      </c>
      <c r="Y79">
        <f t="shared" si="65"/>
        <v>0</v>
      </c>
      <c r="Z79">
        <v>0</v>
      </c>
      <c r="AA79" s="18">
        <f t="shared" si="54"/>
        <v>43260</v>
      </c>
      <c r="AB79" s="13">
        <f t="shared" si="55"/>
        <v>5</v>
      </c>
      <c r="AC79">
        <v>0</v>
      </c>
      <c r="AD79" s="5">
        <f t="shared" si="66"/>
        <v>-1.4493887530562346</v>
      </c>
      <c r="AE79">
        <f t="shared" si="37"/>
        <v>2</v>
      </c>
      <c r="AF79">
        <f t="shared" si="40"/>
        <v>2</v>
      </c>
      <c r="AG79">
        <v>0</v>
      </c>
      <c r="AH79" s="18">
        <f t="shared" si="67"/>
        <v>43260</v>
      </c>
      <c r="AI79" s="5">
        <f t="shared" si="68"/>
        <v>5</v>
      </c>
      <c r="AJ79" s="13">
        <f t="shared" si="56"/>
        <v>0</v>
      </c>
      <c r="AK79" s="20">
        <f t="shared" si="57"/>
        <v>0</v>
      </c>
      <c r="AL79" s="20">
        <f t="shared" si="69"/>
        <v>795</v>
      </c>
      <c r="AM79" s="20">
        <f t="shared" si="70"/>
        <v>795</v>
      </c>
      <c r="AN79" s="20">
        <f t="shared" si="39"/>
        <v>0</v>
      </c>
      <c r="AO79" s="20">
        <f t="shared" si="71"/>
        <v>0</v>
      </c>
      <c r="AP79" s="1">
        <v>0</v>
      </c>
      <c r="AQ79" s="24">
        <f t="shared" si="72"/>
        <v>43260</v>
      </c>
      <c r="AR79" s="10">
        <f t="shared" si="58"/>
        <v>795</v>
      </c>
      <c r="AS79" s="1">
        <f t="shared" si="73"/>
        <v>-79.5</v>
      </c>
    </row>
    <row r="80" spans="2:45" x14ac:dyDescent="0.2">
      <c r="B80" s="18">
        <f t="shared" si="74"/>
        <v>43261</v>
      </c>
      <c r="C80" s="8">
        <f t="shared" si="59"/>
        <v>43261</v>
      </c>
      <c r="D80" s="5">
        <f>INDEX(Klima!$B$1:$E$520,MATCH('Afgrødemodel 1'!$C80,Klima!$B$1:$B$520,0),MATCH('Afgrødemodel 1'!$D$7,Klima!$B$1:$E$1,0))</f>
        <v>16.5</v>
      </c>
      <c r="E80" s="8">
        <f t="shared" si="42"/>
        <v>16.5</v>
      </c>
      <c r="F80">
        <v>0</v>
      </c>
      <c r="G80" s="8">
        <f t="shared" si="60"/>
        <v>898.69999999999993</v>
      </c>
      <c r="H80" s="8">
        <f t="shared" si="43"/>
        <v>790.1</v>
      </c>
      <c r="I80" s="8">
        <f t="shared" si="44"/>
        <v>16.5</v>
      </c>
      <c r="J80" s="8">
        <f t="shared" si="45"/>
        <v>898.69999999999993</v>
      </c>
      <c r="K80" s="8" t="str">
        <f t="shared" si="46"/>
        <v xml:space="preserve"> </v>
      </c>
      <c r="L80" s="8" t="str">
        <f t="shared" si="47"/>
        <v xml:space="preserve"> </v>
      </c>
      <c r="M80" t="str">
        <f t="shared" si="48"/>
        <v>F3</v>
      </c>
      <c r="N80">
        <v>8</v>
      </c>
      <c r="O80" t="str">
        <f t="shared" si="61"/>
        <v xml:space="preserve"> </v>
      </c>
      <c r="P80" t="str">
        <f t="shared" si="49"/>
        <v xml:space="preserve"> </v>
      </c>
      <c r="Q80" t="str">
        <f t="shared" si="50"/>
        <v xml:space="preserve"> </v>
      </c>
      <c r="R80" t="str">
        <f t="shared" si="51"/>
        <v xml:space="preserve"> </v>
      </c>
      <c r="S80">
        <f t="shared" si="52"/>
        <v>0</v>
      </c>
      <c r="T80" s="8">
        <f t="shared" si="62"/>
        <v>0</v>
      </c>
      <c r="U80" s="2">
        <f t="shared" si="63"/>
        <v>56.743271719258345</v>
      </c>
      <c r="V80">
        <f t="shared" si="53"/>
        <v>5</v>
      </c>
      <c r="W80" s="2">
        <f t="shared" si="64"/>
        <v>8.4217603911980436</v>
      </c>
      <c r="X80">
        <f t="shared" si="36"/>
        <v>0</v>
      </c>
      <c r="Y80">
        <f t="shared" si="65"/>
        <v>0</v>
      </c>
      <c r="Z80">
        <v>0</v>
      </c>
      <c r="AA80" s="18">
        <f t="shared" si="54"/>
        <v>43261</v>
      </c>
      <c r="AB80" s="13">
        <f t="shared" si="55"/>
        <v>5</v>
      </c>
      <c r="AC80">
        <v>0</v>
      </c>
      <c r="AD80" s="5">
        <f t="shared" si="66"/>
        <v>-1.3687041564792175</v>
      </c>
      <c r="AE80">
        <f t="shared" si="37"/>
        <v>2</v>
      </c>
      <c r="AF80">
        <f t="shared" si="40"/>
        <v>2</v>
      </c>
      <c r="AG80">
        <v>0</v>
      </c>
      <c r="AH80" s="18">
        <f t="shared" si="67"/>
        <v>43261</v>
      </c>
      <c r="AI80" s="5">
        <f t="shared" si="68"/>
        <v>5</v>
      </c>
      <c r="AJ80" s="13">
        <f t="shared" si="56"/>
        <v>0</v>
      </c>
      <c r="AK80" s="20">
        <f t="shared" si="57"/>
        <v>0</v>
      </c>
      <c r="AL80" s="20">
        <f t="shared" si="69"/>
        <v>810</v>
      </c>
      <c r="AM80" s="20">
        <f t="shared" si="70"/>
        <v>810</v>
      </c>
      <c r="AN80" s="20">
        <f t="shared" si="39"/>
        <v>0</v>
      </c>
      <c r="AO80" s="20">
        <f t="shared" si="71"/>
        <v>0</v>
      </c>
      <c r="AP80" s="1">
        <v>0</v>
      </c>
      <c r="AQ80" s="24">
        <f t="shared" si="72"/>
        <v>43261</v>
      </c>
      <c r="AR80" s="10">
        <f t="shared" si="58"/>
        <v>810</v>
      </c>
      <c r="AS80" s="1">
        <f t="shared" si="73"/>
        <v>-81</v>
      </c>
    </row>
    <row r="81" spans="2:45" x14ac:dyDescent="0.2">
      <c r="B81" s="18">
        <f t="shared" si="74"/>
        <v>43262</v>
      </c>
      <c r="C81" s="8">
        <f t="shared" si="59"/>
        <v>43262</v>
      </c>
      <c r="D81" s="5">
        <f>INDEX(Klima!$B$1:$E$520,MATCH('Afgrødemodel 1'!$C81,Klima!$B$1:$B$520,0),MATCH('Afgrødemodel 1'!$D$7,Klima!$B$1:$E$1,0))</f>
        <v>13.9</v>
      </c>
      <c r="E81" s="8">
        <f t="shared" si="42"/>
        <v>13.9</v>
      </c>
      <c r="F81">
        <v>0</v>
      </c>
      <c r="G81" s="8">
        <f t="shared" si="60"/>
        <v>912.59999999999991</v>
      </c>
      <c r="H81" s="8">
        <f t="shared" si="43"/>
        <v>804</v>
      </c>
      <c r="I81" s="8">
        <f t="shared" si="44"/>
        <v>13.9</v>
      </c>
      <c r="J81" s="8">
        <f t="shared" si="45"/>
        <v>912.59999999999991</v>
      </c>
      <c r="K81" s="8" t="str">
        <f t="shared" si="46"/>
        <v xml:space="preserve"> </v>
      </c>
      <c r="L81" s="8" t="str">
        <f t="shared" si="47"/>
        <v xml:space="preserve"> </v>
      </c>
      <c r="M81" t="str">
        <f t="shared" si="48"/>
        <v>F3</v>
      </c>
      <c r="N81">
        <v>8</v>
      </c>
      <c r="O81" t="str">
        <f t="shared" si="61"/>
        <v xml:space="preserve"> </v>
      </c>
      <c r="P81" t="str">
        <f t="shared" si="49"/>
        <v xml:space="preserve"> </v>
      </c>
      <c r="Q81" t="str">
        <f t="shared" si="50"/>
        <v xml:space="preserve"> </v>
      </c>
      <c r="R81" t="str">
        <f t="shared" si="51"/>
        <v xml:space="preserve"> </v>
      </c>
      <c r="S81">
        <f t="shared" si="52"/>
        <v>0</v>
      </c>
      <c r="T81" s="8">
        <f t="shared" si="62"/>
        <v>0</v>
      </c>
      <c r="U81" s="2">
        <f t="shared" si="63"/>
        <v>61.721935624324132</v>
      </c>
      <c r="V81">
        <f t="shared" si="53"/>
        <v>5</v>
      </c>
      <c r="W81" s="2">
        <f t="shared" si="64"/>
        <v>8.2518337408312963</v>
      </c>
      <c r="X81">
        <f t="shared" si="36"/>
        <v>0</v>
      </c>
      <c r="Y81">
        <f t="shared" si="65"/>
        <v>0</v>
      </c>
      <c r="Z81">
        <v>0</v>
      </c>
      <c r="AA81" s="18">
        <f t="shared" si="54"/>
        <v>43262</v>
      </c>
      <c r="AB81" s="13">
        <f t="shared" si="55"/>
        <v>5</v>
      </c>
      <c r="AC81">
        <v>0</v>
      </c>
      <c r="AD81" s="5">
        <f t="shared" si="66"/>
        <v>-1.3007334963325183</v>
      </c>
      <c r="AE81">
        <f t="shared" si="37"/>
        <v>2</v>
      </c>
      <c r="AF81">
        <f t="shared" si="40"/>
        <v>2</v>
      </c>
      <c r="AG81">
        <v>0</v>
      </c>
      <c r="AH81" s="18">
        <f t="shared" si="67"/>
        <v>43262</v>
      </c>
      <c r="AI81" s="5">
        <f t="shared" si="68"/>
        <v>5</v>
      </c>
      <c r="AJ81" s="13">
        <f t="shared" si="56"/>
        <v>0</v>
      </c>
      <c r="AK81" s="20">
        <f t="shared" si="57"/>
        <v>0</v>
      </c>
      <c r="AL81" s="20">
        <f t="shared" si="69"/>
        <v>825</v>
      </c>
      <c r="AM81" s="20">
        <f t="shared" si="70"/>
        <v>825</v>
      </c>
      <c r="AN81" s="20">
        <f t="shared" si="39"/>
        <v>0</v>
      </c>
      <c r="AO81" s="20">
        <f t="shared" si="71"/>
        <v>0</v>
      </c>
      <c r="AP81" s="1">
        <v>0</v>
      </c>
      <c r="AQ81" s="24">
        <f t="shared" si="72"/>
        <v>43262</v>
      </c>
      <c r="AR81" s="10">
        <f t="shared" si="58"/>
        <v>825</v>
      </c>
      <c r="AS81" s="1">
        <f t="shared" si="73"/>
        <v>-82.5</v>
      </c>
    </row>
    <row r="82" spans="2:45" x14ac:dyDescent="0.2">
      <c r="B82" s="18">
        <f t="shared" si="74"/>
        <v>43263</v>
      </c>
      <c r="C82" s="8">
        <f t="shared" si="59"/>
        <v>43263</v>
      </c>
      <c r="D82" s="5">
        <f>INDEX(Klima!$B$1:$E$520,MATCH('Afgrødemodel 1'!$C82,Klima!$B$1:$B$520,0),MATCH('Afgrødemodel 1'!$D$7,Klima!$B$1:$E$1,0))</f>
        <v>15.4</v>
      </c>
      <c r="E82" s="8">
        <f t="shared" si="42"/>
        <v>15.4</v>
      </c>
      <c r="F82">
        <v>0</v>
      </c>
      <c r="G82" s="8">
        <f t="shared" si="60"/>
        <v>927.99999999999989</v>
      </c>
      <c r="H82" s="8">
        <f t="shared" si="43"/>
        <v>819.4</v>
      </c>
      <c r="I82" s="8">
        <f t="shared" si="44"/>
        <v>15.4</v>
      </c>
      <c r="J82" s="8">
        <f t="shared" si="45"/>
        <v>927.99999999999989</v>
      </c>
      <c r="K82" s="8" t="str">
        <f t="shared" si="46"/>
        <v xml:space="preserve"> </v>
      </c>
      <c r="L82" s="8" t="str">
        <f t="shared" si="47"/>
        <v xml:space="preserve"> </v>
      </c>
      <c r="M82" t="str">
        <f t="shared" si="48"/>
        <v>F3</v>
      </c>
      <c r="N82">
        <v>8</v>
      </c>
      <c r="O82" t="str">
        <f t="shared" si="61"/>
        <v xml:space="preserve"> </v>
      </c>
      <c r="P82" t="str">
        <f t="shared" si="49"/>
        <v xml:space="preserve"> </v>
      </c>
      <c r="Q82" t="str">
        <f t="shared" si="50"/>
        <v xml:space="preserve"> </v>
      </c>
      <c r="R82" t="str">
        <f t="shared" si="51"/>
        <v xml:space="preserve"> </v>
      </c>
      <c r="S82">
        <f t="shared" si="52"/>
        <v>0</v>
      </c>
      <c r="T82" s="8">
        <f t="shared" si="62"/>
        <v>0</v>
      </c>
      <c r="U82" s="2">
        <f t="shared" si="63"/>
        <v>67.745044187066796</v>
      </c>
      <c r="V82">
        <f t="shared" si="53"/>
        <v>5</v>
      </c>
      <c r="W82" s="2">
        <f t="shared" si="64"/>
        <v>8.0635696821515896</v>
      </c>
      <c r="X82">
        <f t="shared" si="36"/>
        <v>0</v>
      </c>
      <c r="Y82">
        <f t="shared" si="65"/>
        <v>0</v>
      </c>
      <c r="Z82">
        <v>0</v>
      </c>
      <c r="AA82" s="18">
        <f t="shared" si="54"/>
        <v>43263</v>
      </c>
      <c r="AB82" s="13">
        <f t="shared" si="55"/>
        <v>5</v>
      </c>
      <c r="AC82">
        <v>0</v>
      </c>
      <c r="AD82" s="5">
        <f t="shared" si="66"/>
        <v>-1.2254278728606358</v>
      </c>
      <c r="AE82">
        <f t="shared" si="37"/>
        <v>2</v>
      </c>
      <c r="AF82">
        <f t="shared" si="40"/>
        <v>2</v>
      </c>
      <c r="AG82">
        <v>0</v>
      </c>
      <c r="AH82" s="18">
        <f t="shared" si="67"/>
        <v>43263</v>
      </c>
      <c r="AI82" s="5">
        <f t="shared" si="68"/>
        <v>5</v>
      </c>
      <c r="AJ82" s="13">
        <f t="shared" si="56"/>
        <v>0</v>
      </c>
      <c r="AK82" s="20">
        <f t="shared" si="57"/>
        <v>0</v>
      </c>
      <c r="AL82" s="20">
        <f t="shared" si="69"/>
        <v>840</v>
      </c>
      <c r="AM82" s="20">
        <f t="shared" si="70"/>
        <v>840</v>
      </c>
      <c r="AN82" s="20">
        <f t="shared" si="39"/>
        <v>0</v>
      </c>
      <c r="AO82" s="20">
        <f t="shared" si="71"/>
        <v>0</v>
      </c>
      <c r="AP82" s="1">
        <v>0</v>
      </c>
      <c r="AQ82" s="24">
        <f t="shared" si="72"/>
        <v>43263</v>
      </c>
      <c r="AR82" s="10">
        <f t="shared" si="58"/>
        <v>840</v>
      </c>
      <c r="AS82" s="1">
        <f t="shared" si="73"/>
        <v>-84</v>
      </c>
    </row>
    <row r="83" spans="2:45" x14ac:dyDescent="0.2">
      <c r="B83" s="18">
        <f t="shared" si="74"/>
        <v>43264</v>
      </c>
      <c r="C83" s="8">
        <f t="shared" si="59"/>
        <v>43264</v>
      </c>
      <c r="D83" s="5">
        <f>INDEX(Klima!$B$1:$E$520,MATCH('Afgrødemodel 1'!$C83,Klima!$B$1:$B$520,0),MATCH('Afgrødemodel 1'!$D$7,Klima!$B$1:$E$1,0))</f>
        <v>13.7</v>
      </c>
      <c r="E83" s="8">
        <f t="shared" si="42"/>
        <v>13.7</v>
      </c>
      <c r="F83">
        <v>0</v>
      </c>
      <c r="G83" s="8">
        <f t="shared" si="60"/>
        <v>941.69999999999993</v>
      </c>
      <c r="H83" s="8">
        <f t="shared" si="43"/>
        <v>833.1</v>
      </c>
      <c r="I83" s="8">
        <f t="shared" si="44"/>
        <v>13.7</v>
      </c>
      <c r="J83" s="8">
        <f t="shared" si="45"/>
        <v>941.69999999999993</v>
      </c>
      <c r="K83" s="8" t="str">
        <f t="shared" si="46"/>
        <v xml:space="preserve"> </v>
      </c>
      <c r="L83" s="8" t="str">
        <f t="shared" si="47"/>
        <v xml:space="preserve"> </v>
      </c>
      <c r="M83" t="str">
        <f t="shared" si="48"/>
        <v>F3</v>
      </c>
      <c r="N83">
        <v>8</v>
      </c>
      <c r="O83" t="str">
        <f t="shared" si="61"/>
        <v xml:space="preserve"> </v>
      </c>
      <c r="P83" t="str">
        <f t="shared" si="49"/>
        <v xml:space="preserve"> </v>
      </c>
      <c r="Q83" t="str">
        <f t="shared" si="50"/>
        <v xml:space="preserve"> </v>
      </c>
      <c r="R83" t="str">
        <f t="shared" si="51"/>
        <v xml:space="preserve"> </v>
      </c>
      <c r="S83">
        <f t="shared" si="52"/>
        <v>0</v>
      </c>
      <c r="T83" s="8">
        <f t="shared" si="62"/>
        <v>0</v>
      </c>
      <c r="U83" s="2">
        <f t="shared" si="63"/>
        <v>73.591613242249224</v>
      </c>
      <c r="V83">
        <f t="shared" si="53"/>
        <v>5</v>
      </c>
      <c r="W83" s="2">
        <f t="shared" si="64"/>
        <v>7.8960880195599019</v>
      </c>
      <c r="X83">
        <f t="shared" si="36"/>
        <v>0</v>
      </c>
      <c r="Y83">
        <f t="shared" si="65"/>
        <v>0</v>
      </c>
      <c r="Z83">
        <v>0</v>
      </c>
      <c r="AA83" s="18">
        <f t="shared" si="54"/>
        <v>43264</v>
      </c>
      <c r="AB83" s="13">
        <f t="shared" si="55"/>
        <v>5</v>
      </c>
      <c r="AC83">
        <v>0</v>
      </c>
      <c r="AD83" s="5">
        <f t="shared" si="66"/>
        <v>-1.1584352078239608</v>
      </c>
      <c r="AE83">
        <f t="shared" si="37"/>
        <v>2</v>
      </c>
      <c r="AF83">
        <f t="shared" si="40"/>
        <v>2</v>
      </c>
      <c r="AG83">
        <v>0</v>
      </c>
      <c r="AH83" s="18">
        <f t="shared" si="67"/>
        <v>43264</v>
      </c>
      <c r="AI83" s="5">
        <f t="shared" si="68"/>
        <v>5</v>
      </c>
      <c r="AJ83" s="13">
        <f t="shared" si="56"/>
        <v>0</v>
      </c>
      <c r="AK83" s="20">
        <f t="shared" si="57"/>
        <v>0</v>
      </c>
      <c r="AL83" s="20">
        <f t="shared" si="69"/>
        <v>855</v>
      </c>
      <c r="AM83" s="20">
        <f t="shared" si="70"/>
        <v>855</v>
      </c>
      <c r="AN83" s="20">
        <f t="shared" si="39"/>
        <v>0</v>
      </c>
      <c r="AO83" s="20">
        <f t="shared" si="71"/>
        <v>0</v>
      </c>
      <c r="AP83" s="1">
        <v>0</v>
      </c>
      <c r="AQ83" s="24">
        <f t="shared" si="72"/>
        <v>43264</v>
      </c>
      <c r="AR83" s="10">
        <f t="shared" si="58"/>
        <v>855</v>
      </c>
      <c r="AS83" s="1">
        <f t="shared" si="73"/>
        <v>-85.5</v>
      </c>
    </row>
    <row r="84" spans="2:45" x14ac:dyDescent="0.2">
      <c r="B84" s="18">
        <f t="shared" si="74"/>
        <v>43265</v>
      </c>
      <c r="C84" s="8">
        <f t="shared" si="59"/>
        <v>43265</v>
      </c>
      <c r="D84" s="5">
        <f>INDEX(Klima!$B$1:$E$520,MATCH('Afgrødemodel 1'!$C84,Klima!$B$1:$B$520,0),MATCH('Afgrødemodel 1'!$D$7,Klima!$B$1:$E$1,0))</f>
        <v>14.6</v>
      </c>
      <c r="E84" s="8">
        <f t="shared" si="42"/>
        <v>14.6</v>
      </c>
      <c r="F84">
        <v>0</v>
      </c>
      <c r="G84" s="8">
        <f t="shared" si="60"/>
        <v>956.3</v>
      </c>
      <c r="H84" s="8">
        <f t="shared" si="43"/>
        <v>847.7</v>
      </c>
      <c r="I84" s="8">
        <f t="shared" si="44"/>
        <v>14.6</v>
      </c>
      <c r="J84" s="8">
        <f t="shared" si="45"/>
        <v>956.3</v>
      </c>
      <c r="K84" s="8" t="str">
        <f t="shared" si="46"/>
        <v xml:space="preserve"> </v>
      </c>
      <c r="L84" s="8" t="str">
        <f t="shared" si="47"/>
        <v xml:space="preserve"> </v>
      </c>
      <c r="M84" t="str">
        <f t="shared" si="48"/>
        <v>F3</v>
      </c>
      <c r="N84">
        <v>8</v>
      </c>
      <c r="O84" t="str">
        <f t="shared" si="61"/>
        <v xml:space="preserve"> </v>
      </c>
      <c r="P84" t="str">
        <f t="shared" si="49"/>
        <v xml:space="preserve"> </v>
      </c>
      <c r="Q84" t="str">
        <f t="shared" si="50"/>
        <v xml:space="preserve"> </v>
      </c>
      <c r="R84" t="str">
        <f t="shared" si="51"/>
        <v xml:space="preserve"> </v>
      </c>
      <c r="S84">
        <f t="shared" si="52"/>
        <v>0</v>
      </c>
      <c r="T84" s="8">
        <f t="shared" si="62"/>
        <v>0</v>
      </c>
      <c r="U84" s="2">
        <f t="shared" si="63"/>
        <v>80.37459193782297</v>
      </c>
      <c r="V84">
        <f t="shared" si="53"/>
        <v>5</v>
      </c>
      <c r="W84" s="2">
        <f t="shared" si="64"/>
        <v>7.71760391198044</v>
      </c>
      <c r="X84">
        <f t="shared" si="36"/>
        <v>0</v>
      </c>
      <c r="Y84">
        <f t="shared" si="65"/>
        <v>0</v>
      </c>
      <c r="Z84">
        <v>0</v>
      </c>
      <c r="AA84" s="18">
        <f t="shared" si="54"/>
        <v>43265</v>
      </c>
      <c r="AB84" s="13">
        <f t="shared" si="55"/>
        <v>5</v>
      </c>
      <c r="AC84">
        <v>0</v>
      </c>
      <c r="AD84" s="5">
        <f t="shared" si="66"/>
        <v>-1.0870415647921758</v>
      </c>
      <c r="AE84">
        <f t="shared" si="37"/>
        <v>2</v>
      </c>
      <c r="AF84">
        <f t="shared" si="40"/>
        <v>2</v>
      </c>
      <c r="AG84">
        <v>0</v>
      </c>
      <c r="AH84" s="18">
        <f t="shared" si="67"/>
        <v>43265</v>
      </c>
      <c r="AI84" s="5">
        <f t="shared" si="68"/>
        <v>5</v>
      </c>
      <c r="AJ84" s="13">
        <f t="shared" si="56"/>
        <v>0</v>
      </c>
      <c r="AK84" s="20">
        <f t="shared" si="57"/>
        <v>0</v>
      </c>
      <c r="AL84" s="20">
        <f t="shared" si="69"/>
        <v>870</v>
      </c>
      <c r="AM84" s="20">
        <f t="shared" si="70"/>
        <v>870</v>
      </c>
      <c r="AN84" s="20">
        <f t="shared" si="39"/>
        <v>0</v>
      </c>
      <c r="AO84" s="20">
        <f t="shared" si="71"/>
        <v>0</v>
      </c>
      <c r="AP84" s="1">
        <v>0</v>
      </c>
      <c r="AQ84" s="24">
        <f t="shared" si="72"/>
        <v>43265</v>
      </c>
      <c r="AR84" s="10">
        <f t="shared" si="58"/>
        <v>870</v>
      </c>
      <c r="AS84" s="1">
        <f t="shared" si="73"/>
        <v>-87</v>
      </c>
    </row>
    <row r="85" spans="2:45" x14ac:dyDescent="0.2">
      <c r="B85" s="18">
        <f t="shared" si="74"/>
        <v>43266</v>
      </c>
      <c r="C85" s="8">
        <f t="shared" si="59"/>
        <v>43266</v>
      </c>
      <c r="D85" s="5">
        <f>INDEX(Klima!$B$1:$E$520,MATCH('Afgrødemodel 1'!$C85,Klima!$B$1:$B$520,0),MATCH('Afgrødemodel 1'!$D$7,Klima!$B$1:$E$1,0))</f>
        <v>14.5</v>
      </c>
      <c r="E85" s="8">
        <f t="shared" si="42"/>
        <v>14.5</v>
      </c>
      <c r="F85">
        <v>0</v>
      </c>
      <c r="G85" s="8">
        <f t="shared" si="60"/>
        <v>970.8</v>
      </c>
      <c r="H85" s="8">
        <f t="shared" si="43"/>
        <v>862.2</v>
      </c>
      <c r="I85" s="8">
        <f t="shared" si="44"/>
        <v>14.5</v>
      </c>
      <c r="J85" s="8">
        <f t="shared" si="45"/>
        <v>970.8</v>
      </c>
      <c r="K85" s="8" t="str">
        <f t="shared" si="46"/>
        <v>tSF3</v>
      </c>
      <c r="L85" s="8">
        <f t="shared" si="47"/>
        <v>43266</v>
      </c>
      <c r="M85" t="str">
        <f t="shared" si="48"/>
        <v>F4</v>
      </c>
      <c r="N85">
        <v>8</v>
      </c>
      <c r="O85" t="str">
        <f t="shared" si="61"/>
        <v xml:space="preserve"> </v>
      </c>
      <c r="P85" t="str">
        <f t="shared" si="49"/>
        <v xml:space="preserve"> </v>
      </c>
      <c r="Q85" t="str">
        <f t="shared" si="50"/>
        <v xml:space="preserve"> </v>
      </c>
      <c r="R85" t="str">
        <f t="shared" si="51"/>
        <v xml:space="preserve"> </v>
      </c>
      <c r="S85">
        <f t="shared" si="52"/>
        <v>0</v>
      </c>
      <c r="T85" s="8">
        <f t="shared" si="62"/>
        <v>0</v>
      </c>
      <c r="U85" s="2">
        <f t="shared" si="63"/>
        <v>87.725592755314793</v>
      </c>
      <c r="V85">
        <f t="shared" si="53"/>
        <v>5</v>
      </c>
      <c r="W85" s="2">
        <f t="shared" si="64"/>
        <v>7.5403422982885084</v>
      </c>
      <c r="X85">
        <f t="shared" si="36"/>
        <v>0</v>
      </c>
      <c r="Y85">
        <f t="shared" si="65"/>
        <v>0</v>
      </c>
      <c r="Z85">
        <v>0</v>
      </c>
      <c r="AA85" s="18">
        <f t="shared" si="54"/>
        <v>43266</v>
      </c>
      <c r="AB85" s="13">
        <f t="shared" si="55"/>
        <v>5</v>
      </c>
      <c r="AC85">
        <v>0</v>
      </c>
      <c r="AD85" s="5">
        <f t="shared" si="66"/>
        <v>-1.0161369193154033</v>
      </c>
      <c r="AE85">
        <f t="shared" si="37"/>
        <v>2</v>
      </c>
      <c r="AF85">
        <f t="shared" si="40"/>
        <v>2</v>
      </c>
      <c r="AG85">
        <v>0</v>
      </c>
      <c r="AH85" s="18">
        <f t="shared" si="67"/>
        <v>43266</v>
      </c>
      <c r="AI85" s="5">
        <f t="shared" si="68"/>
        <v>5</v>
      </c>
      <c r="AJ85" s="13">
        <f t="shared" si="56"/>
        <v>0</v>
      </c>
      <c r="AK85" s="20">
        <f t="shared" si="57"/>
        <v>0</v>
      </c>
      <c r="AL85" s="20">
        <f t="shared" si="69"/>
        <v>885</v>
      </c>
      <c r="AM85" s="20">
        <f t="shared" si="70"/>
        <v>885</v>
      </c>
      <c r="AN85" s="20">
        <f t="shared" si="39"/>
        <v>0</v>
      </c>
      <c r="AO85" s="20">
        <f t="shared" si="71"/>
        <v>0</v>
      </c>
      <c r="AP85" s="1">
        <v>0</v>
      </c>
      <c r="AQ85" s="24">
        <f t="shared" si="72"/>
        <v>43266</v>
      </c>
      <c r="AR85" s="10">
        <f t="shared" si="58"/>
        <v>885</v>
      </c>
      <c r="AS85" s="1">
        <f t="shared" si="73"/>
        <v>-88.5</v>
      </c>
    </row>
    <row r="86" spans="2:45" x14ac:dyDescent="0.2">
      <c r="B86" s="18">
        <f t="shared" si="74"/>
        <v>43267</v>
      </c>
      <c r="C86" s="8">
        <f t="shared" si="59"/>
        <v>43267</v>
      </c>
      <c r="D86" s="5">
        <f>INDEX(Klima!$B$1:$E$520,MATCH('Afgrødemodel 1'!$C86,Klima!$B$1:$B$520,0),MATCH('Afgrødemodel 1'!$D$7,Klima!$B$1:$E$1,0))</f>
        <v>13.4</v>
      </c>
      <c r="E86" s="8">
        <f t="shared" si="42"/>
        <v>13.4</v>
      </c>
      <c r="F86">
        <v>0</v>
      </c>
      <c r="G86" s="8">
        <f t="shared" si="60"/>
        <v>984.19999999999993</v>
      </c>
      <c r="H86" s="8">
        <f t="shared" si="43"/>
        <v>875.6</v>
      </c>
      <c r="I86" s="8">
        <f t="shared" si="44"/>
        <v>13.4</v>
      </c>
      <c r="J86" s="8">
        <f t="shared" si="45"/>
        <v>984.19999999999993</v>
      </c>
      <c r="K86" s="8" t="str">
        <f t="shared" si="46"/>
        <v xml:space="preserve"> </v>
      </c>
      <c r="L86" s="8" t="str">
        <f t="shared" si="47"/>
        <v xml:space="preserve"> </v>
      </c>
      <c r="M86" t="str">
        <f t="shared" si="48"/>
        <v>F4</v>
      </c>
      <c r="N86">
        <v>8</v>
      </c>
      <c r="O86" t="str">
        <f t="shared" si="61"/>
        <v xml:space="preserve"> </v>
      </c>
      <c r="P86" t="str">
        <f t="shared" si="49"/>
        <v xml:space="preserve"> </v>
      </c>
      <c r="Q86" t="str">
        <f t="shared" si="50"/>
        <v xml:space="preserve"> </v>
      </c>
      <c r="R86" t="str">
        <f t="shared" si="51"/>
        <v xml:space="preserve"> </v>
      </c>
      <c r="S86">
        <f t="shared" si="52"/>
        <v>0</v>
      </c>
      <c r="T86" s="8">
        <f t="shared" si="62"/>
        <v>0</v>
      </c>
      <c r="U86" s="2">
        <f t="shared" si="63"/>
        <v>95.111649363268612</v>
      </c>
      <c r="V86">
        <f t="shared" si="53"/>
        <v>5</v>
      </c>
      <c r="W86" s="2">
        <f t="shared" si="64"/>
        <v>7.3765281173594133</v>
      </c>
      <c r="X86">
        <f t="shared" si="36"/>
        <v>0</v>
      </c>
      <c r="Y86">
        <f t="shared" si="65"/>
        <v>0</v>
      </c>
      <c r="Z86">
        <v>0</v>
      </c>
      <c r="AA86" s="18">
        <f t="shared" si="54"/>
        <v>43267</v>
      </c>
      <c r="AB86" s="13">
        <f t="shared" si="55"/>
        <v>5</v>
      </c>
      <c r="AC86">
        <v>0</v>
      </c>
      <c r="AD86" s="5">
        <f t="shared" si="66"/>
        <v>-0.9506112469437652</v>
      </c>
      <c r="AE86">
        <f t="shared" si="37"/>
        <v>2</v>
      </c>
      <c r="AF86">
        <f t="shared" si="40"/>
        <v>2</v>
      </c>
      <c r="AG86">
        <v>0</v>
      </c>
      <c r="AH86" s="18">
        <f t="shared" si="67"/>
        <v>43267</v>
      </c>
      <c r="AI86" s="5">
        <f t="shared" si="68"/>
        <v>5</v>
      </c>
      <c r="AJ86" s="13">
        <f t="shared" si="56"/>
        <v>0</v>
      </c>
      <c r="AK86" s="20">
        <f t="shared" si="57"/>
        <v>0</v>
      </c>
      <c r="AL86" s="20">
        <f t="shared" si="69"/>
        <v>900</v>
      </c>
      <c r="AM86" s="20">
        <f t="shared" si="70"/>
        <v>900</v>
      </c>
      <c r="AN86" s="20">
        <f t="shared" si="39"/>
        <v>0</v>
      </c>
      <c r="AO86" s="20">
        <f t="shared" si="71"/>
        <v>0</v>
      </c>
      <c r="AP86" s="1">
        <v>0</v>
      </c>
      <c r="AQ86" s="24">
        <f t="shared" si="72"/>
        <v>43267</v>
      </c>
      <c r="AR86" s="10">
        <f t="shared" si="58"/>
        <v>900</v>
      </c>
      <c r="AS86" s="1">
        <f t="shared" si="73"/>
        <v>-90</v>
      </c>
    </row>
    <row r="87" spans="2:45" x14ac:dyDescent="0.2">
      <c r="B87" s="18">
        <f t="shared" si="74"/>
        <v>43268</v>
      </c>
      <c r="C87" s="8">
        <f t="shared" si="59"/>
        <v>43268</v>
      </c>
      <c r="D87" s="5">
        <f>INDEX(Klima!$B$1:$E$520,MATCH('Afgrødemodel 1'!$C87,Klima!$B$1:$B$520,0),MATCH('Afgrødemodel 1'!$D$7,Klima!$B$1:$E$1,0))</f>
        <v>15</v>
      </c>
      <c r="E87" s="8">
        <f t="shared" si="42"/>
        <v>15</v>
      </c>
      <c r="F87">
        <v>0</v>
      </c>
      <c r="G87" s="8">
        <f t="shared" si="60"/>
        <v>999.19999999999993</v>
      </c>
      <c r="H87" s="8">
        <f t="shared" si="43"/>
        <v>890.6</v>
      </c>
      <c r="I87" s="8">
        <f t="shared" si="44"/>
        <v>15</v>
      </c>
      <c r="J87" s="8">
        <f t="shared" si="45"/>
        <v>999.19999999999993</v>
      </c>
      <c r="K87" s="8" t="str">
        <f t="shared" si="46"/>
        <v xml:space="preserve"> </v>
      </c>
      <c r="L87" s="8" t="str">
        <f t="shared" si="47"/>
        <v xml:space="preserve"> </v>
      </c>
      <c r="M87" t="str">
        <f t="shared" si="48"/>
        <v>F4</v>
      </c>
      <c r="N87">
        <v>8</v>
      </c>
      <c r="O87" t="str">
        <f t="shared" si="61"/>
        <v xml:space="preserve"> </v>
      </c>
      <c r="P87" t="str">
        <f t="shared" si="49"/>
        <v xml:space="preserve"> </v>
      </c>
      <c r="Q87" t="str">
        <f t="shared" si="50"/>
        <v xml:space="preserve"> </v>
      </c>
      <c r="R87" t="str">
        <f t="shared" si="51"/>
        <v xml:space="preserve"> </v>
      </c>
      <c r="S87">
        <f t="shared" si="52"/>
        <v>0</v>
      </c>
      <c r="T87" s="8">
        <f t="shared" si="62"/>
        <v>0</v>
      </c>
      <c r="U87" s="2">
        <f t="shared" si="63"/>
        <v>104.1155245195027</v>
      </c>
      <c r="V87">
        <f t="shared" si="53"/>
        <v>5</v>
      </c>
      <c r="W87" s="2">
        <f t="shared" si="64"/>
        <v>7.1931540342298286</v>
      </c>
      <c r="X87">
        <f t="shared" si="36"/>
        <v>0</v>
      </c>
      <c r="Y87">
        <f t="shared" si="65"/>
        <v>0</v>
      </c>
      <c r="Z87">
        <v>0</v>
      </c>
      <c r="AA87" s="18">
        <f t="shared" si="54"/>
        <v>43268</v>
      </c>
      <c r="AB87" s="13">
        <f t="shared" si="55"/>
        <v>5</v>
      </c>
      <c r="AC87">
        <v>0</v>
      </c>
      <c r="AD87" s="5">
        <f t="shared" si="66"/>
        <v>-0.87726161369193145</v>
      </c>
      <c r="AE87">
        <f t="shared" si="37"/>
        <v>2</v>
      </c>
      <c r="AF87">
        <f t="shared" si="40"/>
        <v>2</v>
      </c>
      <c r="AG87">
        <v>0</v>
      </c>
      <c r="AH87" s="18">
        <f t="shared" si="67"/>
        <v>43268</v>
      </c>
      <c r="AI87" s="5">
        <f t="shared" si="68"/>
        <v>5</v>
      </c>
      <c r="AJ87" s="13">
        <f t="shared" si="56"/>
        <v>0</v>
      </c>
      <c r="AK87" s="20">
        <f t="shared" si="57"/>
        <v>0</v>
      </c>
      <c r="AL87" s="20">
        <f t="shared" si="69"/>
        <v>915</v>
      </c>
      <c r="AM87" s="20">
        <f t="shared" si="70"/>
        <v>900</v>
      </c>
      <c r="AN87" s="20">
        <f t="shared" si="39"/>
        <v>0</v>
      </c>
      <c r="AO87" s="20">
        <f t="shared" si="71"/>
        <v>0</v>
      </c>
      <c r="AP87" s="1">
        <v>0</v>
      </c>
      <c r="AQ87" s="24">
        <f t="shared" si="72"/>
        <v>43268</v>
      </c>
      <c r="AR87" s="10">
        <f t="shared" si="58"/>
        <v>900</v>
      </c>
      <c r="AS87" s="1">
        <f t="shared" si="73"/>
        <v>-90</v>
      </c>
    </row>
    <row r="88" spans="2:45" x14ac:dyDescent="0.2">
      <c r="B88" s="18">
        <f t="shared" si="74"/>
        <v>43269</v>
      </c>
      <c r="C88" s="8">
        <f t="shared" si="59"/>
        <v>43269</v>
      </c>
      <c r="D88" s="5">
        <f>INDEX(Klima!$B$1:$E$520,MATCH('Afgrødemodel 1'!$C88,Klima!$B$1:$B$520,0),MATCH('Afgrødemodel 1'!$D$7,Klima!$B$1:$E$1,0))</f>
        <v>13.8</v>
      </c>
      <c r="E88" s="8">
        <f t="shared" si="42"/>
        <v>13.8</v>
      </c>
      <c r="F88">
        <v>0</v>
      </c>
      <c r="G88" s="8">
        <f t="shared" si="60"/>
        <v>1012.9999999999999</v>
      </c>
      <c r="H88" s="8">
        <f t="shared" si="43"/>
        <v>904.4</v>
      </c>
      <c r="I88" s="8">
        <f t="shared" si="44"/>
        <v>13.8</v>
      </c>
      <c r="J88" s="8">
        <f t="shared" si="45"/>
        <v>1012.9999999999999</v>
      </c>
      <c r="K88" s="8" t="str">
        <f t="shared" si="46"/>
        <v xml:space="preserve"> </v>
      </c>
      <c r="L88" s="8" t="str">
        <f t="shared" si="47"/>
        <v xml:space="preserve"> </v>
      </c>
      <c r="M88" t="str">
        <f t="shared" si="48"/>
        <v>F4</v>
      </c>
      <c r="N88">
        <v>8</v>
      </c>
      <c r="O88" t="str">
        <f t="shared" si="61"/>
        <v xml:space="preserve"> </v>
      </c>
      <c r="P88" t="str">
        <f t="shared" si="49"/>
        <v xml:space="preserve"> </v>
      </c>
      <c r="Q88" t="str">
        <f t="shared" si="50"/>
        <v xml:space="preserve"> </v>
      </c>
      <c r="R88" t="str">
        <f t="shared" si="51"/>
        <v xml:space="preserve"> </v>
      </c>
      <c r="S88">
        <f t="shared" si="52"/>
        <v>0</v>
      </c>
      <c r="T88" s="8">
        <f t="shared" si="62"/>
        <v>0</v>
      </c>
      <c r="U88" s="2">
        <f t="shared" si="63"/>
        <v>113.14612638774395</v>
      </c>
      <c r="V88">
        <f t="shared" si="53"/>
        <v>5</v>
      </c>
      <c r="W88" s="2">
        <f t="shared" si="64"/>
        <v>7.0244498777506115</v>
      </c>
      <c r="X88">
        <f t="shared" si="36"/>
        <v>0</v>
      </c>
      <c r="Y88">
        <f t="shared" si="65"/>
        <v>0</v>
      </c>
      <c r="Z88">
        <v>0</v>
      </c>
      <c r="AA88" s="18">
        <f t="shared" si="54"/>
        <v>43269</v>
      </c>
      <c r="AB88" s="13">
        <f t="shared" si="55"/>
        <v>5</v>
      </c>
      <c r="AC88">
        <v>0</v>
      </c>
      <c r="AD88" s="5">
        <f t="shared" si="66"/>
        <v>-0.80977995110024459</v>
      </c>
      <c r="AE88">
        <f t="shared" si="37"/>
        <v>2</v>
      </c>
      <c r="AF88">
        <f t="shared" si="40"/>
        <v>2</v>
      </c>
      <c r="AG88">
        <v>0</v>
      </c>
      <c r="AH88" s="18">
        <f t="shared" si="67"/>
        <v>43269</v>
      </c>
      <c r="AI88" s="5">
        <f t="shared" si="68"/>
        <v>5</v>
      </c>
      <c r="AJ88" s="13">
        <f t="shared" si="56"/>
        <v>0</v>
      </c>
      <c r="AK88" s="20">
        <f t="shared" si="57"/>
        <v>0</v>
      </c>
      <c r="AL88" s="20">
        <f t="shared" si="69"/>
        <v>930</v>
      </c>
      <c r="AM88" s="20">
        <f t="shared" si="70"/>
        <v>900</v>
      </c>
      <c r="AN88" s="20">
        <f t="shared" si="39"/>
        <v>0</v>
      </c>
      <c r="AO88" s="20">
        <f t="shared" si="71"/>
        <v>0</v>
      </c>
      <c r="AP88" s="1">
        <v>0</v>
      </c>
      <c r="AQ88" s="24">
        <f t="shared" si="72"/>
        <v>43269</v>
      </c>
      <c r="AR88" s="10">
        <f t="shared" si="58"/>
        <v>900</v>
      </c>
      <c r="AS88" s="1">
        <f t="shared" si="73"/>
        <v>-90</v>
      </c>
    </row>
    <row r="89" spans="2:45" x14ac:dyDescent="0.2">
      <c r="B89" s="18">
        <f t="shared" si="74"/>
        <v>43270</v>
      </c>
      <c r="C89" s="8">
        <f t="shared" si="59"/>
        <v>43270</v>
      </c>
      <c r="D89" s="5">
        <f>INDEX(Klima!$B$1:$E$520,MATCH('Afgrødemodel 1'!$C89,Klima!$B$1:$B$520,0),MATCH('Afgrødemodel 1'!$D$7,Klima!$B$1:$E$1,0))</f>
        <v>14.9</v>
      </c>
      <c r="E89" s="8">
        <f t="shared" si="42"/>
        <v>14.9</v>
      </c>
      <c r="F89">
        <v>0</v>
      </c>
      <c r="G89" s="8">
        <f t="shared" si="60"/>
        <v>1027.8999999999999</v>
      </c>
      <c r="H89" s="8">
        <f t="shared" si="43"/>
        <v>919.3</v>
      </c>
      <c r="I89" s="8">
        <f t="shared" si="44"/>
        <v>14.9</v>
      </c>
      <c r="J89" s="8">
        <f t="shared" si="45"/>
        <v>1027.8999999999999</v>
      </c>
      <c r="K89" s="8" t="str">
        <f t="shared" si="46"/>
        <v xml:space="preserve"> </v>
      </c>
      <c r="L89" s="8" t="str">
        <f t="shared" si="47"/>
        <v xml:space="preserve"> </v>
      </c>
      <c r="M89" t="str">
        <f t="shared" si="48"/>
        <v>F4</v>
      </c>
      <c r="N89">
        <v>8</v>
      </c>
      <c r="O89" t="str">
        <f t="shared" si="61"/>
        <v xml:space="preserve"> </v>
      </c>
      <c r="P89" t="str">
        <f t="shared" si="49"/>
        <v xml:space="preserve"> </v>
      </c>
      <c r="Q89" t="str">
        <f t="shared" si="50"/>
        <v xml:space="preserve"> </v>
      </c>
      <c r="R89" t="str">
        <f t="shared" si="51"/>
        <v xml:space="preserve"> </v>
      </c>
      <c r="S89">
        <f t="shared" si="52"/>
        <v>0</v>
      </c>
      <c r="T89" s="8">
        <f t="shared" si="62"/>
        <v>0</v>
      </c>
      <c r="U89" s="2">
        <f t="shared" si="63"/>
        <v>123.77374766100495</v>
      </c>
      <c r="V89">
        <f t="shared" si="53"/>
        <v>5</v>
      </c>
      <c r="W89" s="2">
        <f t="shared" si="64"/>
        <v>6.8422982885085579</v>
      </c>
      <c r="X89">
        <f t="shared" si="36"/>
        <v>0</v>
      </c>
      <c r="Y89">
        <f t="shared" si="65"/>
        <v>0</v>
      </c>
      <c r="Z89">
        <v>0</v>
      </c>
      <c r="AA89" s="18">
        <f t="shared" si="54"/>
        <v>43270</v>
      </c>
      <c r="AB89" s="13">
        <f t="shared" si="55"/>
        <v>5</v>
      </c>
      <c r="AC89">
        <v>0</v>
      </c>
      <c r="AD89" s="5">
        <f t="shared" si="66"/>
        <v>-0.73691931540342326</v>
      </c>
      <c r="AE89">
        <f t="shared" si="37"/>
        <v>2</v>
      </c>
      <c r="AF89">
        <f t="shared" si="40"/>
        <v>2</v>
      </c>
      <c r="AG89">
        <v>0</v>
      </c>
      <c r="AH89" s="18">
        <f t="shared" si="67"/>
        <v>43270</v>
      </c>
      <c r="AI89" s="5">
        <f t="shared" si="68"/>
        <v>5</v>
      </c>
      <c r="AJ89" s="13">
        <f t="shared" si="56"/>
        <v>0</v>
      </c>
      <c r="AK89" s="20">
        <f t="shared" si="57"/>
        <v>0</v>
      </c>
      <c r="AL89" s="20">
        <f t="shared" si="69"/>
        <v>945</v>
      </c>
      <c r="AM89" s="20">
        <f t="shared" si="70"/>
        <v>900</v>
      </c>
      <c r="AN89" s="20">
        <f t="shared" si="39"/>
        <v>0</v>
      </c>
      <c r="AO89" s="20">
        <f t="shared" si="71"/>
        <v>0</v>
      </c>
      <c r="AP89" s="1">
        <v>0</v>
      </c>
      <c r="AQ89" s="24">
        <f t="shared" si="72"/>
        <v>43270</v>
      </c>
      <c r="AR89" s="10">
        <f t="shared" si="58"/>
        <v>900</v>
      </c>
      <c r="AS89" s="1">
        <f t="shared" si="73"/>
        <v>-90</v>
      </c>
    </row>
    <row r="90" spans="2:45" x14ac:dyDescent="0.2">
      <c r="B90" s="18">
        <f t="shared" si="74"/>
        <v>43271</v>
      </c>
      <c r="C90" s="8">
        <f t="shared" si="59"/>
        <v>43271</v>
      </c>
      <c r="D90" s="5">
        <f>INDEX(Klima!$B$1:$E$520,MATCH('Afgrødemodel 1'!$C90,Klima!$B$1:$B$520,0),MATCH('Afgrødemodel 1'!$D$7,Klima!$B$1:$E$1,0))</f>
        <v>14.7</v>
      </c>
      <c r="E90" s="8">
        <f t="shared" si="42"/>
        <v>14.7</v>
      </c>
      <c r="F90">
        <v>0</v>
      </c>
      <c r="G90" s="8">
        <f t="shared" si="60"/>
        <v>1042.5999999999999</v>
      </c>
      <c r="H90" s="8">
        <f t="shared" si="43"/>
        <v>934</v>
      </c>
      <c r="I90" s="8">
        <f t="shared" si="44"/>
        <v>14.7</v>
      </c>
      <c r="J90" s="8">
        <f t="shared" si="45"/>
        <v>1042.5999999999999</v>
      </c>
      <c r="K90" s="8" t="str">
        <f t="shared" si="46"/>
        <v xml:space="preserve"> </v>
      </c>
      <c r="L90" s="8" t="str">
        <f t="shared" si="47"/>
        <v xml:space="preserve"> </v>
      </c>
      <c r="M90" t="str">
        <f t="shared" si="48"/>
        <v>F4</v>
      </c>
      <c r="N90">
        <v>8</v>
      </c>
      <c r="O90" t="str">
        <f t="shared" si="61"/>
        <v xml:space="preserve"> </v>
      </c>
      <c r="P90" t="str">
        <f t="shared" si="49"/>
        <v xml:space="preserve"> </v>
      </c>
      <c r="Q90" t="str">
        <f t="shared" si="50"/>
        <v xml:space="preserve"> </v>
      </c>
      <c r="R90" t="str">
        <f t="shared" si="51"/>
        <v xml:space="preserve"> </v>
      </c>
      <c r="S90">
        <f t="shared" si="52"/>
        <v>0</v>
      </c>
      <c r="T90" s="8">
        <f t="shared" si="62"/>
        <v>0</v>
      </c>
      <c r="U90" s="2">
        <f t="shared" si="63"/>
        <v>135.23223974472671</v>
      </c>
      <c r="V90">
        <f t="shared" si="53"/>
        <v>5</v>
      </c>
      <c r="W90" s="2">
        <f t="shared" si="64"/>
        <v>6.6625916870415649</v>
      </c>
      <c r="X90">
        <f t="shared" ref="X90:X153" si="75">$AW$36</f>
        <v>0</v>
      </c>
      <c r="Y90">
        <f t="shared" si="65"/>
        <v>0</v>
      </c>
      <c r="Z90">
        <v>0</v>
      </c>
      <c r="AA90" s="18">
        <f t="shared" si="54"/>
        <v>43271</v>
      </c>
      <c r="AB90" s="13">
        <f t="shared" si="55"/>
        <v>5</v>
      </c>
      <c r="AC90">
        <v>0</v>
      </c>
      <c r="AD90" s="5">
        <f t="shared" si="66"/>
        <v>-0.66503667481662587</v>
      </c>
      <c r="AE90">
        <f t="shared" ref="AE90:AE153" si="76">$AW$37</f>
        <v>2</v>
      </c>
      <c r="AF90">
        <f t="shared" si="40"/>
        <v>2</v>
      </c>
      <c r="AG90">
        <v>0</v>
      </c>
      <c r="AH90" s="18">
        <f t="shared" si="67"/>
        <v>43271</v>
      </c>
      <c r="AI90" s="5">
        <f t="shared" si="68"/>
        <v>5</v>
      </c>
      <c r="AJ90" s="13">
        <f t="shared" si="56"/>
        <v>0</v>
      </c>
      <c r="AK90" s="20">
        <f t="shared" si="57"/>
        <v>0</v>
      </c>
      <c r="AL90" s="20">
        <f t="shared" si="69"/>
        <v>960</v>
      </c>
      <c r="AM90" s="20">
        <f t="shared" si="70"/>
        <v>900</v>
      </c>
      <c r="AN90" s="20">
        <f t="shared" ref="AN90:AN153" si="77">$AW$45</f>
        <v>0</v>
      </c>
      <c r="AO90" s="20">
        <f t="shared" si="71"/>
        <v>0</v>
      </c>
      <c r="AP90" s="1">
        <v>0</v>
      </c>
      <c r="AQ90" s="24">
        <f t="shared" si="72"/>
        <v>43271</v>
      </c>
      <c r="AR90" s="10">
        <f t="shared" si="58"/>
        <v>900</v>
      </c>
      <c r="AS90" s="1">
        <f t="shared" si="73"/>
        <v>-90</v>
      </c>
    </row>
    <row r="91" spans="2:45" x14ac:dyDescent="0.2">
      <c r="B91" s="18">
        <f t="shared" si="74"/>
        <v>43272</v>
      </c>
      <c r="C91" s="8">
        <f t="shared" si="59"/>
        <v>43272</v>
      </c>
      <c r="D91" s="5">
        <f>INDEX(Klima!$B$1:$E$520,MATCH('Afgrødemodel 1'!$C91,Klima!$B$1:$B$520,0),MATCH('Afgrødemodel 1'!$D$7,Klima!$B$1:$E$1,0))</f>
        <v>12.5</v>
      </c>
      <c r="E91" s="8">
        <f t="shared" si="42"/>
        <v>12.5</v>
      </c>
      <c r="F91">
        <v>0</v>
      </c>
      <c r="G91" s="8">
        <f t="shared" si="60"/>
        <v>1055.0999999999999</v>
      </c>
      <c r="H91" s="8">
        <f t="shared" si="43"/>
        <v>946.5</v>
      </c>
      <c r="I91" s="8">
        <f t="shared" si="44"/>
        <v>12.5</v>
      </c>
      <c r="J91" s="8">
        <f t="shared" si="45"/>
        <v>1055.0999999999999</v>
      </c>
      <c r="K91" s="8" t="str">
        <f t="shared" si="46"/>
        <v xml:space="preserve"> </v>
      </c>
      <c r="L91" s="8" t="str">
        <f t="shared" si="47"/>
        <v xml:space="preserve"> </v>
      </c>
      <c r="M91" t="str">
        <f t="shared" si="48"/>
        <v>F4</v>
      </c>
      <c r="N91">
        <v>8</v>
      </c>
      <c r="O91" t="str">
        <f t="shared" si="61"/>
        <v xml:space="preserve"> </v>
      </c>
      <c r="P91" t="str">
        <f t="shared" si="49"/>
        <v xml:space="preserve"> </v>
      </c>
      <c r="Q91" t="str">
        <f t="shared" si="50"/>
        <v xml:space="preserve"> </v>
      </c>
      <c r="R91" t="str">
        <f t="shared" si="51"/>
        <v xml:space="preserve"> </v>
      </c>
      <c r="S91">
        <f t="shared" si="52"/>
        <v>0</v>
      </c>
      <c r="T91" s="8">
        <f t="shared" si="62"/>
        <v>0</v>
      </c>
      <c r="U91" s="2">
        <f t="shared" si="63"/>
        <v>145.80329966686651</v>
      </c>
      <c r="V91">
        <f t="shared" si="53"/>
        <v>5</v>
      </c>
      <c r="W91" s="2">
        <f t="shared" si="64"/>
        <v>6.5097799511002439</v>
      </c>
      <c r="X91">
        <f t="shared" si="75"/>
        <v>0</v>
      </c>
      <c r="Y91">
        <f t="shared" si="65"/>
        <v>0</v>
      </c>
      <c r="Z91">
        <v>0</v>
      </c>
      <c r="AA91" s="18">
        <f t="shared" si="54"/>
        <v>43272</v>
      </c>
      <c r="AB91" s="13">
        <f t="shared" si="55"/>
        <v>5</v>
      </c>
      <c r="AC91">
        <v>0</v>
      </c>
      <c r="AD91" s="5">
        <f t="shared" si="66"/>
        <v>-0.60391198044009775</v>
      </c>
      <c r="AE91">
        <f t="shared" si="76"/>
        <v>2</v>
      </c>
      <c r="AF91">
        <f t="shared" si="40"/>
        <v>2</v>
      </c>
      <c r="AG91">
        <v>0</v>
      </c>
      <c r="AH91" s="18">
        <f t="shared" si="67"/>
        <v>43272</v>
      </c>
      <c r="AI91" s="5">
        <f t="shared" si="68"/>
        <v>5</v>
      </c>
      <c r="AJ91" s="13">
        <f t="shared" si="56"/>
        <v>0</v>
      </c>
      <c r="AK91" s="20">
        <f t="shared" si="57"/>
        <v>0</v>
      </c>
      <c r="AL91" s="20">
        <f t="shared" si="69"/>
        <v>975</v>
      </c>
      <c r="AM91" s="20">
        <f t="shared" si="70"/>
        <v>900</v>
      </c>
      <c r="AN91" s="20">
        <f t="shared" si="77"/>
        <v>0</v>
      </c>
      <c r="AO91" s="20">
        <f t="shared" si="71"/>
        <v>0</v>
      </c>
      <c r="AP91" s="1">
        <v>0</v>
      </c>
      <c r="AQ91" s="24">
        <f t="shared" si="72"/>
        <v>43272</v>
      </c>
      <c r="AR91" s="10">
        <f t="shared" si="58"/>
        <v>900</v>
      </c>
      <c r="AS91" s="1">
        <f t="shared" si="73"/>
        <v>-90</v>
      </c>
    </row>
    <row r="92" spans="2:45" x14ac:dyDescent="0.2">
      <c r="B92" s="18">
        <f t="shared" si="74"/>
        <v>43273</v>
      </c>
      <c r="C92" s="8">
        <f t="shared" si="59"/>
        <v>43273</v>
      </c>
      <c r="D92" s="5">
        <f>INDEX(Klima!$B$1:$E$520,MATCH('Afgrødemodel 1'!$C92,Klima!$B$1:$B$520,0),MATCH('Afgrødemodel 1'!$D$7,Klima!$B$1:$E$1,0))</f>
        <v>12.3</v>
      </c>
      <c r="E92" s="8">
        <f t="shared" si="42"/>
        <v>12.3</v>
      </c>
      <c r="F92">
        <v>0</v>
      </c>
      <c r="G92" s="8">
        <f t="shared" si="60"/>
        <v>1067.3999999999999</v>
      </c>
      <c r="H92" s="8">
        <f t="shared" si="43"/>
        <v>958.8</v>
      </c>
      <c r="I92" s="8">
        <f t="shared" si="44"/>
        <v>12.3</v>
      </c>
      <c r="J92" s="8">
        <f t="shared" si="45"/>
        <v>1067.3999999999999</v>
      </c>
      <c r="K92" s="8" t="str">
        <f t="shared" si="46"/>
        <v xml:space="preserve"> </v>
      </c>
      <c r="L92" s="8" t="str">
        <f t="shared" si="47"/>
        <v xml:space="preserve"> </v>
      </c>
      <c r="M92" t="str">
        <f t="shared" si="48"/>
        <v>F4</v>
      </c>
      <c r="N92">
        <v>8</v>
      </c>
      <c r="O92" t="str">
        <f t="shared" si="61"/>
        <v xml:space="preserve"> </v>
      </c>
      <c r="P92" t="str">
        <f t="shared" si="49"/>
        <v xml:space="preserve"> </v>
      </c>
      <c r="Q92" t="str">
        <f t="shared" si="50"/>
        <v xml:space="preserve"> </v>
      </c>
      <c r="R92" t="str">
        <f t="shared" si="51"/>
        <v xml:space="preserve"> </v>
      </c>
      <c r="S92">
        <f t="shared" si="52"/>
        <v>0</v>
      </c>
      <c r="T92" s="8">
        <f t="shared" si="62"/>
        <v>0</v>
      </c>
      <c r="U92" s="2">
        <f t="shared" si="63"/>
        <v>157.0085338937574</v>
      </c>
      <c r="V92">
        <f t="shared" si="53"/>
        <v>5</v>
      </c>
      <c r="W92" s="2">
        <f t="shared" si="64"/>
        <v>6.359413202933986</v>
      </c>
      <c r="X92">
        <f t="shared" si="75"/>
        <v>0</v>
      </c>
      <c r="Y92">
        <f t="shared" si="65"/>
        <v>0</v>
      </c>
      <c r="Z92">
        <v>0</v>
      </c>
      <c r="AA92" s="18">
        <f t="shared" si="54"/>
        <v>43273</v>
      </c>
      <c r="AB92" s="13">
        <f t="shared" si="55"/>
        <v>5</v>
      </c>
      <c r="AC92">
        <v>0</v>
      </c>
      <c r="AD92" s="5">
        <f t="shared" si="66"/>
        <v>-0.54376528117359435</v>
      </c>
      <c r="AE92">
        <f t="shared" si="76"/>
        <v>2</v>
      </c>
      <c r="AF92">
        <f t="shared" si="40"/>
        <v>2</v>
      </c>
      <c r="AG92">
        <v>0</v>
      </c>
      <c r="AH92" s="18">
        <f t="shared" si="67"/>
        <v>43273</v>
      </c>
      <c r="AI92" s="5">
        <f t="shared" si="68"/>
        <v>5</v>
      </c>
      <c r="AJ92" s="13">
        <f t="shared" si="56"/>
        <v>0</v>
      </c>
      <c r="AK92" s="20">
        <f t="shared" si="57"/>
        <v>0</v>
      </c>
      <c r="AL92" s="20">
        <f t="shared" si="69"/>
        <v>990</v>
      </c>
      <c r="AM92" s="20">
        <f t="shared" si="70"/>
        <v>900</v>
      </c>
      <c r="AN92" s="20">
        <f t="shared" si="77"/>
        <v>0</v>
      </c>
      <c r="AO92" s="20">
        <f t="shared" si="71"/>
        <v>0</v>
      </c>
      <c r="AP92" s="1">
        <v>0</v>
      </c>
      <c r="AQ92" s="24">
        <f t="shared" si="72"/>
        <v>43273</v>
      </c>
      <c r="AR92" s="10">
        <f t="shared" si="58"/>
        <v>900</v>
      </c>
      <c r="AS92" s="1">
        <f t="shared" si="73"/>
        <v>-90</v>
      </c>
    </row>
    <row r="93" spans="2:45" x14ac:dyDescent="0.2">
      <c r="B93" s="18">
        <f t="shared" si="74"/>
        <v>43274</v>
      </c>
      <c r="C93" s="8">
        <f t="shared" si="59"/>
        <v>43274</v>
      </c>
      <c r="D93" s="5">
        <f>INDEX(Klima!$B$1:$E$520,MATCH('Afgrødemodel 1'!$C93,Klima!$B$1:$B$520,0),MATCH('Afgrødemodel 1'!$D$7,Klima!$B$1:$E$1,0))</f>
        <v>13</v>
      </c>
      <c r="E93" s="8">
        <f t="shared" si="42"/>
        <v>13</v>
      </c>
      <c r="F93">
        <v>0</v>
      </c>
      <c r="G93" s="8">
        <f t="shared" si="60"/>
        <v>1080.3999999999999</v>
      </c>
      <c r="H93" s="8">
        <f t="shared" si="43"/>
        <v>971.8</v>
      </c>
      <c r="I93" s="8">
        <f t="shared" si="44"/>
        <v>13</v>
      </c>
      <c r="J93" s="8">
        <f t="shared" si="45"/>
        <v>1080.3999999999999</v>
      </c>
      <c r="K93" s="8" t="str">
        <f t="shared" si="46"/>
        <v xml:space="preserve"> </v>
      </c>
      <c r="L93" s="8" t="str">
        <f t="shared" si="47"/>
        <v xml:space="preserve"> </v>
      </c>
      <c r="M93" t="str">
        <f t="shared" si="48"/>
        <v>F4</v>
      </c>
      <c r="N93">
        <v>8</v>
      </c>
      <c r="O93" t="str">
        <f t="shared" si="61"/>
        <v xml:space="preserve"> </v>
      </c>
      <c r="P93" t="str">
        <f t="shared" si="49"/>
        <v xml:space="preserve"> </v>
      </c>
      <c r="Q93" t="str">
        <f t="shared" si="50"/>
        <v xml:space="preserve"> </v>
      </c>
      <c r="R93" t="str">
        <f t="shared" si="51"/>
        <v xml:space="preserve"> </v>
      </c>
      <c r="S93">
        <f t="shared" si="52"/>
        <v>0</v>
      </c>
      <c r="T93" s="8">
        <f t="shared" si="62"/>
        <v>0</v>
      </c>
      <c r="U93" s="2">
        <f t="shared" si="63"/>
        <v>169.78564508337053</v>
      </c>
      <c r="V93">
        <f t="shared" si="53"/>
        <v>5</v>
      </c>
      <c r="W93" s="2">
        <f t="shared" si="64"/>
        <v>6.2004889975550128</v>
      </c>
      <c r="X93">
        <f t="shared" si="75"/>
        <v>0</v>
      </c>
      <c r="Y93">
        <f t="shared" si="65"/>
        <v>0</v>
      </c>
      <c r="Z93">
        <v>0</v>
      </c>
      <c r="AA93" s="18">
        <f t="shared" si="54"/>
        <v>43274</v>
      </c>
      <c r="AB93" s="13">
        <f t="shared" si="55"/>
        <v>5</v>
      </c>
      <c r="AC93">
        <v>0</v>
      </c>
      <c r="AD93" s="5">
        <f t="shared" si="66"/>
        <v>-0.48019559902200509</v>
      </c>
      <c r="AE93">
        <f t="shared" si="76"/>
        <v>2</v>
      </c>
      <c r="AF93">
        <f t="shared" si="40"/>
        <v>2</v>
      </c>
      <c r="AG93">
        <v>0</v>
      </c>
      <c r="AH93" s="18">
        <f t="shared" si="67"/>
        <v>43274</v>
      </c>
      <c r="AI93" s="5">
        <f t="shared" si="68"/>
        <v>5</v>
      </c>
      <c r="AJ93" s="13">
        <f t="shared" si="56"/>
        <v>0</v>
      </c>
      <c r="AK93" s="20">
        <f t="shared" si="57"/>
        <v>0</v>
      </c>
      <c r="AL93" s="20">
        <f t="shared" si="69"/>
        <v>1005</v>
      </c>
      <c r="AM93" s="20">
        <f t="shared" si="70"/>
        <v>900</v>
      </c>
      <c r="AN93" s="20">
        <f t="shared" si="77"/>
        <v>0</v>
      </c>
      <c r="AO93" s="20">
        <f t="shared" si="71"/>
        <v>0</v>
      </c>
      <c r="AP93" s="1">
        <v>0</v>
      </c>
      <c r="AQ93" s="24">
        <f t="shared" si="72"/>
        <v>43274</v>
      </c>
      <c r="AR93" s="10">
        <f t="shared" si="58"/>
        <v>900</v>
      </c>
      <c r="AS93" s="1">
        <f t="shared" si="73"/>
        <v>-90</v>
      </c>
    </row>
    <row r="94" spans="2:45" x14ac:dyDescent="0.2">
      <c r="B94" s="18">
        <f t="shared" si="74"/>
        <v>43275</v>
      </c>
      <c r="C94" s="8">
        <f t="shared" si="59"/>
        <v>43275</v>
      </c>
      <c r="D94" s="5">
        <f>INDEX(Klima!$B$1:$E$520,MATCH('Afgrødemodel 1'!$C94,Klima!$B$1:$B$520,0),MATCH('Afgrødemodel 1'!$D$7,Klima!$B$1:$E$1,0))</f>
        <v>16</v>
      </c>
      <c r="E94" s="8">
        <f t="shared" si="42"/>
        <v>16</v>
      </c>
      <c r="F94">
        <v>0</v>
      </c>
      <c r="G94" s="8">
        <f t="shared" si="60"/>
        <v>1096.3999999999999</v>
      </c>
      <c r="H94" s="8">
        <f t="shared" si="43"/>
        <v>987.8</v>
      </c>
      <c r="I94" s="8">
        <f t="shared" si="44"/>
        <v>16</v>
      </c>
      <c r="J94" s="8">
        <f t="shared" si="45"/>
        <v>1096.3999999999999</v>
      </c>
      <c r="K94" s="8" t="str">
        <f t="shared" si="46"/>
        <v xml:space="preserve"> </v>
      </c>
      <c r="L94" s="8" t="str">
        <f t="shared" si="47"/>
        <v xml:space="preserve"> </v>
      </c>
      <c r="M94" t="str">
        <f t="shared" si="48"/>
        <v>F4</v>
      </c>
      <c r="N94">
        <v>8</v>
      </c>
      <c r="O94" t="str">
        <f t="shared" si="61"/>
        <v xml:space="preserve"> </v>
      </c>
      <c r="P94" t="str">
        <f t="shared" si="49"/>
        <v xml:space="preserve"> </v>
      </c>
      <c r="Q94" t="str">
        <f t="shared" si="50"/>
        <v xml:space="preserve"> </v>
      </c>
      <c r="R94" t="str">
        <f t="shared" si="51"/>
        <v xml:space="preserve"> </v>
      </c>
      <c r="S94">
        <f t="shared" si="52"/>
        <v>0</v>
      </c>
      <c r="T94" s="8">
        <f t="shared" si="62"/>
        <v>0</v>
      </c>
      <c r="U94" s="2">
        <f t="shared" si="63"/>
        <v>186.94292559544425</v>
      </c>
      <c r="V94">
        <f t="shared" si="53"/>
        <v>5</v>
      </c>
      <c r="W94" s="2">
        <f t="shared" si="64"/>
        <v>6.0048899755501228</v>
      </c>
      <c r="X94">
        <f t="shared" si="75"/>
        <v>0</v>
      </c>
      <c r="Y94">
        <f t="shared" si="65"/>
        <v>0</v>
      </c>
      <c r="Z94">
        <v>0</v>
      </c>
      <c r="AA94" s="18">
        <f t="shared" si="54"/>
        <v>43275</v>
      </c>
      <c r="AB94" s="13">
        <f t="shared" si="55"/>
        <v>5</v>
      </c>
      <c r="AC94">
        <v>0</v>
      </c>
      <c r="AD94" s="5">
        <f t="shared" si="66"/>
        <v>-0.40195599022004913</v>
      </c>
      <c r="AE94">
        <f t="shared" si="76"/>
        <v>2</v>
      </c>
      <c r="AF94">
        <f t="shared" si="40"/>
        <v>2</v>
      </c>
      <c r="AG94">
        <v>0</v>
      </c>
      <c r="AH94" s="18">
        <f t="shared" si="67"/>
        <v>43275</v>
      </c>
      <c r="AI94" s="5">
        <f t="shared" si="68"/>
        <v>5</v>
      </c>
      <c r="AJ94" s="13">
        <f t="shared" si="56"/>
        <v>0</v>
      </c>
      <c r="AK94" s="20">
        <f t="shared" si="57"/>
        <v>0</v>
      </c>
      <c r="AL94" s="20">
        <f t="shared" si="69"/>
        <v>1020</v>
      </c>
      <c r="AM94" s="20">
        <f t="shared" si="70"/>
        <v>900</v>
      </c>
      <c r="AN94" s="20">
        <f t="shared" si="77"/>
        <v>0</v>
      </c>
      <c r="AO94" s="20">
        <f t="shared" si="71"/>
        <v>0</v>
      </c>
      <c r="AP94" s="1">
        <v>0</v>
      </c>
      <c r="AQ94" s="24">
        <f t="shared" si="72"/>
        <v>43275</v>
      </c>
      <c r="AR94" s="10">
        <f t="shared" si="58"/>
        <v>900</v>
      </c>
      <c r="AS94" s="1">
        <f t="shared" si="73"/>
        <v>-90</v>
      </c>
    </row>
    <row r="95" spans="2:45" x14ac:dyDescent="0.2">
      <c r="B95" s="18">
        <f t="shared" si="74"/>
        <v>43276</v>
      </c>
      <c r="C95" s="8">
        <f t="shared" si="59"/>
        <v>43276</v>
      </c>
      <c r="D95" s="5">
        <f>INDEX(Klima!$B$1:$E$520,MATCH('Afgrødemodel 1'!$C95,Klima!$B$1:$B$520,0),MATCH('Afgrødemodel 1'!$D$7,Klima!$B$1:$E$1,0))</f>
        <v>17.8</v>
      </c>
      <c r="E95" s="8">
        <f t="shared" si="42"/>
        <v>17.8</v>
      </c>
      <c r="F95">
        <v>0</v>
      </c>
      <c r="G95" s="8">
        <f t="shared" si="60"/>
        <v>1114.1999999999998</v>
      </c>
      <c r="H95" s="8">
        <f t="shared" si="43"/>
        <v>1005.5999999999999</v>
      </c>
      <c r="I95" s="8">
        <f t="shared" si="44"/>
        <v>17.8</v>
      </c>
      <c r="J95" s="8">
        <f t="shared" si="45"/>
        <v>1114.1999999999998</v>
      </c>
      <c r="K95" s="8" t="str">
        <f t="shared" si="46"/>
        <v xml:space="preserve"> </v>
      </c>
      <c r="L95" s="8" t="str">
        <f t="shared" si="47"/>
        <v xml:space="preserve"> </v>
      </c>
      <c r="M95" t="str">
        <f t="shared" si="48"/>
        <v>F4</v>
      </c>
      <c r="N95">
        <v>8</v>
      </c>
      <c r="O95" t="str">
        <f t="shared" si="61"/>
        <v xml:space="preserve"> </v>
      </c>
      <c r="P95" t="str">
        <f t="shared" si="49"/>
        <v xml:space="preserve"> </v>
      </c>
      <c r="Q95" t="str">
        <f t="shared" si="50"/>
        <v xml:space="preserve"> </v>
      </c>
      <c r="R95" t="str">
        <f t="shared" si="51"/>
        <v xml:space="preserve"> </v>
      </c>
      <c r="S95">
        <f t="shared" si="52"/>
        <v>0</v>
      </c>
      <c r="T95" s="8">
        <f t="shared" si="62"/>
        <v>0</v>
      </c>
      <c r="U95" s="2">
        <f t="shared" si="63"/>
        <v>208.0692639348018</v>
      </c>
      <c r="V95">
        <f t="shared" si="53"/>
        <v>5</v>
      </c>
      <c r="W95" s="2">
        <f t="shared" si="64"/>
        <v>5.7872860635696828</v>
      </c>
      <c r="X95">
        <f t="shared" si="75"/>
        <v>0</v>
      </c>
      <c r="Y95">
        <f t="shared" si="65"/>
        <v>0</v>
      </c>
      <c r="Z95">
        <v>0</v>
      </c>
      <c r="AA95" s="18">
        <f t="shared" si="54"/>
        <v>43276</v>
      </c>
      <c r="AB95" s="13">
        <f t="shared" si="55"/>
        <v>5</v>
      </c>
      <c r="AC95">
        <v>0</v>
      </c>
      <c r="AD95" s="5">
        <f t="shared" si="66"/>
        <v>-0.31491442542787329</v>
      </c>
      <c r="AE95">
        <f t="shared" si="76"/>
        <v>2</v>
      </c>
      <c r="AF95">
        <f t="shared" si="40"/>
        <v>2</v>
      </c>
      <c r="AG95">
        <v>0</v>
      </c>
      <c r="AH95" s="18">
        <f t="shared" si="67"/>
        <v>43276</v>
      </c>
      <c r="AI95" s="5">
        <f t="shared" si="68"/>
        <v>5</v>
      </c>
      <c r="AJ95" s="13">
        <f t="shared" si="56"/>
        <v>0</v>
      </c>
      <c r="AK95" s="20">
        <f t="shared" si="57"/>
        <v>0</v>
      </c>
      <c r="AL95" s="20">
        <f t="shared" si="69"/>
        <v>1035</v>
      </c>
      <c r="AM95" s="20">
        <f t="shared" si="70"/>
        <v>900</v>
      </c>
      <c r="AN95" s="20">
        <f t="shared" si="77"/>
        <v>0</v>
      </c>
      <c r="AO95" s="20">
        <f t="shared" si="71"/>
        <v>0</v>
      </c>
      <c r="AP95" s="1">
        <v>0</v>
      </c>
      <c r="AQ95" s="24">
        <f t="shared" si="72"/>
        <v>43276</v>
      </c>
      <c r="AR95" s="10">
        <f t="shared" si="58"/>
        <v>900</v>
      </c>
      <c r="AS95" s="1">
        <f t="shared" si="73"/>
        <v>-90</v>
      </c>
    </row>
    <row r="96" spans="2:45" x14ac:dyDescent="0.2">
      <c r="B96" s="18">
        <f t="shared" si="74"/>
        <v>43277</v>
      </c>
      <c r="C96" s="8">
        <f t="shared" si="59"/>
        <v>43277</v>
      </c>
      <c r="D96" s="5">
        <f>INDEX(Klima!$B$1:$E$520,MATCH('Afgrødemodel 1'!$C96,Klima!$B$1:$B$520,0),MATCH('Afgrødemodel 1'!$D$7,Klima!$B$1:$E$1,0))</f>
        <v>18.899999999999999</v>
      </c>
      <c r="E96" s="8">
        <f t="shared" si="42"/>
        <v>18.899999999999999</v>
      </c>
      <c r="F96">
        <v>0</v>
      </c>
      <c r="G96" s="8">
        <f t="shared" si="60"/>
        <v>1133.0999999999999</v>
      </c>
      <c r="H96" s="8">
        <f t="shared" si="43"/>
        <v>1024.5</v>
      </c>
      <c r="I96" s="8">
        <f t="shared" si="44"/>
        <v>18.899999999999999</v>
      </c>
      <c r="J96" s="8">
        <f t="shared" si="45"/>
        <v>1133.0999999999999</v>
      </c>
      <c r="K96" s="8" t="str">
        <f t="shared" si="46"/>
        <v xml:space="preserve"> </v>
      </c>
      <c r="L96" s="8" t="str">
        <f t="shared" si="47"/>
        <v xml:space="preserve"> </v>
      </c>
      <c r="M96" t="str">
        <f t="shared" si="48"/>
        <v>F4</v>
      </c>
      <c r="N96">
        <v>8</v>
      </c>
      <c r="O96" t="str">
        <f t="shared" si="61"/>
        <v xml:space="preserve"> </v>
      </c>
      <c r="P96" t="str">
        <f t="shared" si="49"/>
        <v xml:space="preserve"> </v>
      </c>
      <c r="Q96" t="str">
        <f t="shared" si="50"/>
        <v xml:space="preserve"> </v>
      </c>
      <c r="R96" t="str">
        <f t="shared" si="51"/>
        <v xml:space="preserve"> </v>
      </c>
      <c r="S96">
        <f t="shared" si="52"/>
        <v>0</v>
      </c>
      <c r="T96" s="8">
        <f t="shared" si="62"/>
        <v>0</v>
      </c>
      <c r="U96" s="2">
        <f t="shared" si="63"/>
        <v>233.11343764525733</v>
      </c>
      <c r="V96">
        <f t="shared" si="53"/>
        <v>5</v>
      </c>
      <c r="W96" s="2">
        <f t="shared" si="64"/>
        <v>5.5562347188264063</v>
      </c>
      <c r="X96">
        <f t="shared" si="75"/>
        <v>0</v>
      </c>
      <c r="Y96">
        <f t="shared" si="65"/>
        <v>0</v>
      </c>
      <c r="Z96">
        <v>0</v>
      </c>
      <c r="AA96" s="18">
        <f t="shared" si="54"/>
        <v>43277</v>
      </c>
      <c r="AB96" s="13">
        <f t="shared" si="55"/>
        <v>5</v>
      </c>
      <c r="AC96">
        <v>0</v>
      </c>
      <c r="AD96" s="5">
        <f t="shared" si="66"/>
        <v>-0.22249388753056235</v>
      </c>
      <c r="AE96">
        <f t="shared" si="76"/>
        <v>2</v>
      </c>
      <c r="AF96">
        <f t="shared" si="40"/>
        <v>2</v>
      </c>
      <c r="AG96">
        <v>0</v>
      </c>
      <c r="AH96" s="18">
        <f t="shared" si="67"/>
        <v>43277</v>
      </c>
      <c r="AI96" s="5">
        <f t="shared" si="68"/>
        <v>5</v>
      </c>
      <c r="AJ96" s="13">
        <f t="shared" si="56"/>
        <v>0</v>
      </c>
      <c r="AK96" s="20">
        <f t="shared" si="57"/>
        <v>0</v>
      </c>
      <c r="AL96" s="20">
        <f t="shared" si="69"/>
        <v>1050</v>
      </c>
      <c r="AM96" s="20">
        <f t="shared" si="70"/>
        <v>900</v>
      </c>
      <c r="AN96" s="20">
        <f t="shared" si="77"/>
        <v>0</v>
      </c>
      <c r="AO96" s="20">
        <f t="shared" si="71"/>
        <v>0</v>
      </c>
      <c r="AP96" s="1">
        <v>0</v>
      </c>
      <c r="AQ96" s="24">
        <f t="shared" si="72"/>
        <v>43277</v>
      </c>
      <c r="AR96" s="10">
        <f t="shared" si="58"/>
        <v>900</v>
      </c>
      <c r="AS96" s="1">
        <f t="shared" si="73"/>
        <v>-90</v>
      </c>
    </row>
    <row r="97" spans="2:45" x14ac:dyDescent="0.2">
      <c r="B97" s="18">
        <f t="shared" si="74"/>
        <v>43278</v>
      </c>
      <c r="C97" s="8">
        <f t="shared" si="59"/>
        <v>43278</v>
      </c>
      <c r="D97" s="5">
        <f>INDEX(Klima!$B$1:$E$520,MATCH('Afgrødemodel 1'!$C97,Klima!$B$1:$B$520,0),MATCH('Afgrødemodel 1'!$D$7,Klima!$B$1:$E$1,0))</f>
        <v>19.100000000000001</v>
      </c>
      <c r="E97" s="8">
        <f t="shared" si="42"/>
        <v>19.100000000000001</v>
      </c>
      <c r="F97">
        <v>0</v>
      </c>
      <c r="G97" s="8">
        <f t="shared" si="60"/>
        <v>1152.1999999999998</v>
      </c>
      <c r="H97" s="8">
        <f t="shared" si="43"/>
        <v>1043.5999999999999</v>
      </c>
      <c r="I97" s="8">
        <f t="shared" si="44"/>
        <v>19.100000000000001</v>
      </c>
      <c r="J97" s="8">
        <f t="shared" si="45"/>
        <v>1152.1999999999998</v>
      </c>
      <c r="K97" s="8" t="str">
        <f t="shared" si="46"/>
        <v xml:space="preserve"> </v>
      </c>
      <c r="L97" s="8" t="str">
        <f t="shared" si="47"/>
        <v xml:space="preserve"> </v>
      </c>
      <c r="M97" t="str">
        <f t="shared" si="48"/>
        <v>F4</v>
      </c>
      <c r="N97">
        <v>8</v>
      </c>
      <c r="O97" t="str">
        <f t="shared" si="61"/>
        <v xml:space="preserve"> </v>
      </c>
      <c r="P97" t="str">
        <f t="shared" si="49"/>
        <v xml:space="preserve"> </v>
      </c>
      <c r="Q97" t="str">
        <f t="shared" si="50"/>
        <v xml:space="preserve"> </v>
      </c>
      <c r="R97" t="str">
        <f t="shared" si="51"/>
        <v xml:space="preserve"> </v>
      </c>
      <c r="S97">
        <f t="shared" si="52"/>
        <v>0</v>
      </c>
      <c r="T97" s="8">
        <f t="shared" si="62"/>
        <v>0</v>
      </c>
      <c r="U97" s="2">
        <f t="shared" si="63"/>
        <v>261.47899364239868</v>
      </c>
      <c r="V97">
        <f t="shared" si="53"/>
        <v>5</v>
      </c>
      <c r="W97" s="2">
        <f t="shared" si="64"/>
        <v>5.3227383863080693</v>
      </c>
      <c r="X97">
        <f t="shared" si="75"/>
        <v>0</v>
      </c>
      <c r="Y97">
        <f t="shared" si="65"/>
        <v>0</v>
      </c>
      <c r="Z97">
        <v>0</v>
      </c>
      <c r="AA97" s="18">
        <f t="shared" si="54"/>
        <v>43278</v>
      </c>
      <c r="AB97" s="13">
        <f t="shared" si="55"/>
        <v>5</v>
      </c>
      <c r="AC97">
        <v>0</v>
      </c>
      <c r="AD97" s="5">
        <f t="shared" si="66"/>
        <v>-0.12909535452322782</v>
      </c>
      <c r="AE97">
        <f t="shared" si="76"/>
        <v>2</v>
      </c>
      <c r="AF97">
        <f t="shared" ref="AF97:AF116" si="78">$AW$37</f>
        <v>2</v>
      </c>
      <c r="AG97">
        <v>0</v>
      </c>
      <c r="AH97" s="18">
        <f t="shared" si="67"/>
        <v>43278</v>
      </c>
      <c r="AI97" s="5">
        <f t="shared" si="68"/>
        <v>5</v>
      </c>
      <c r="AJ97" s="13">
        <f t="shared" si="56"/>
        <v>0</v>
      </c>
      <c r="AK97" s="20">
        <f t="shared" si="57"/>
        <v>0</v>
      </c>
      <c r="AL97" s="20">
        <f t="shared" si="69"/>
        <v>1065</v>
      </c>
      <c r="AM97" s="20">
        <f t="shared" si="70"/>
        <v>900</v>
      </c>
      <c r="AN97" s="20">
        <f t="shared" si="77"/>
        <v>0</v>
      </c>
      <c r="AO97" s="20">
        <f t="shared" si="71"/>
        <v>0</v>
      </c>
      <c r="AP97" s="1">
        <v>0</v>
      </c>
      <c r="AQ97" s="24">
        <f t="shared" si="72"/>
        <v>43278</v>
      </c>
      <c r="AR97" s="10">
        <f t="shared" si="58"/>
        <v>900</v>
      </c>
      <c r="AS97" s="1">
        <f t="shared" si="73"/>
        <v>-90</v>
      </c>
    </row>
    <row r="98" spans="2:45" x14ac:dyDescent="0.2">
      <c r="B98" s="18">
        <f t="shared" si="74"/>
        <v>43279</v>
      </c>
      <c r="C98" s="8">
        <f t="shared" si="59"/>
        <v>43279</v>
      </c>
      <c r="D98" s="5">
        <f>INDEX(Klima!$B$1:$E$520,MATCH('Afgrødemodel 1'!$C98,Klima!$B$1:$B$520,0),MATCH('Afgrødemodel 1'!$D$7,Klima!$B$1:$E$1,0))</f>
        <v>20.2</v>
      </c>
      <c r="E98" s="8">
        <f t="shared" si="42"/>
        <v>20.2</v>
      </c>
      <c r="F98">
        <v>0</v>
      </c>
      <c r="G98" s="8">
        <f t="shared" si="60"/>
        <v>1172.3999999999999</v>
      </c>
      <c r="H98" s="8">
        <f t="shared" si="43"/>
        <v>1063.8</v>
      </c>
      <c r="I98" s="8">
        <f t="shared" si="44"/>
        <v>20.2</v>
      </c>
      <c r="J98" s="8">
        <f t="shared" si="45"/>
        <v>1172.3999999999999</v>
      </c>
      <c r="K98" s="8" t="str">
        <f t="shared" si="46"/>
        <v xml:space="preserve"> </v>
      </c>
      <c r="L98" s="8" t="str">
        <f t="shared" si="47"/>
        <v xml:space="preserve"> </v>
      </c>
      <c r="M98" t="str">
        <f t="shared" si="48"/>
        <v>F4</v>
      </c>
      <c r="N98">
        <v>8</v>
      </c>
      <c r="O98" t="str">
        <f t="shared" si="61"/>
        <v xml:space="preserve"> </v>
      </c>
      <c r="P98" t="str">
        <f t="shared" si="49"/>
        <v xml:space="preserve"> </v>
      </c>
      <c r="Q98" t="str">
        <f t="shared" si="50"/>
        <v xml:space="preserve"> </v>
      </c>
      <c r="R98" t="str">
        <f t="shared" si="51"/>
        <v xml:space="preserve"> </v>
      </c>
      <c r="S98">
        <f t="shared" si="52"/>
        <v>0</v>
      </c>
      <c r="T98" s="8">
        <f t="shared" si="62"/>
        <v>0</v>
      </c>
      <c r="U98" s="2">
        <f t="shared" si="63"/>
        <v>295.23408085996812</v>
      </c>
      <c r="V98">
        <f t="shared" si="53"/>
        <v>5</v>
      </c>
      <c r="W98" s="2">
        <f t="shared" si="64"/>
        <v>5.0757946210268958</v>
      </c>
      <c r="X98">
        <f t="shared" si="75"/>
        <v>0</v>
      </c>
      <c r="Y98">
        <f t="shared" si="65"/>
        <v>0</v>
      </c>
      <c r="Z98">
        <v>0</v>
      </c>
      <c r="AA98" s="18">
        <f t="shared" si="54"/>
        <v>43279</v>
      </c>
      <c r="AB98" s="13">
        <f t="shared" si="55"/>
        <v>5</v>
      </c>
      <c r="AC98">
        <v>0</v>
      </c>
      <c r="AD98" s="5">
        <f t="shared" si="66"/>
        <v>-3.0317848410758168E-2</v>
      </c>
      <c r="AE98">
        <f t="shared" si="76"/>
        <v>2</v>
      </c>
      <c r="AF98">
        <f t="shared" si="78"/>
        <v>2</v>
      </c>
      <c r="AG98">
        <v>0</v>
      </c>
      <c r="AH98" s="18">
        <f t="shared" si="67"/>
        <v>43279</v>
      </c>
      <c r="AI98" s="5">
        <f t="shared" si="68"/>
        <v>5</v>
      </c>
      <c r="AJ98" s="13">
        <f t="shared" si="56"/>
        <v>0</v>
      </c>
      <c r="AK98" s="20">
        <f t="shared" si="57"/>
        <v>0</v>
      </c>
      <c r="AL98" s="20">
        <f t="shared" si="69"/>
        <v>1080</v>
      </c>
      <c r="AM98" s="20">
        <f t="shared" si="70"/>
        <v>900</v>
      </c>
      <c r="AN98" s="20">
        <f t="shared" si="77"/>
        <v>0</v>
      </c>
      <c r="AO98" s="20">
        <f t="shared" si="71"/>
        <v>0</v>
      </c>
      <c r="AP98" s="1">
        <v>0</v>
      </c>
      <c r="AQ98" s="24">
        <f t="shared" si="72"/>
        <v>43279</v>
      </c>
      <c r="AR98" s="10">
        <f t="shared" si="58"/>
        <v>900</v>
      </c>
      <c r="AS98" s="1">
        <f t="shared" si="73"/>
        <v>-90</v>
      </c>
    </row>
    <row r="99" spans="2:45" x14ac:dyDescent="0.2">
      <c r="B99" s="18">
        <f t="shared" si="74"/>
        <v>43280</v>
      </c>
      <c r="C99" s="8">
        <f t="shared" si="59"/>
        <v>43280</v>
      </c>
      <c r="D99" s="5">
        <f>INDEX(Klima!$B$1:$E$520,MATCH('Afgrødemodel 1'!$C99,Klima!$B$1:$B$520,0),MATCH('Afgrødemodel 1'!$D$7,Klima!$B$1:$E$1,0))</f>
        <v>17.3</v>
      </c>
      <c r="E99" s="8">
        <f t="shared" si="42"/>
        <v>17.3</v>
      </c>
      <c r="F99">
        <v>0</v>
      </c>
      <c r="G99" s="8">
        <f t="shared" si="60"/>
        <v>1189.6999999999998</v>
      </c>
      <c r="H99" s="8">
        <f t="shared" si="43"/>
        <v>1081.0999999999999</v>
      </c>
      <c r="I99" s="8">
        <f t="shared" si="44"/>
        <v>17.3</v>
      </c>
      <c r="J99" s="8">
        <f t="shared" si="45"/>
        <v>1189.6999999999998</v>
      </c>
      <c r="K99" s="8" t="str">
        <f t="shared" si="46"/>
        <v xml:space="preserve"> </v>
      </c>
      <c r="L99" s="8" t="str">
        <f t="shared" si="47"/>
        <v xml:space="preserve"> </v>
      </c>
      <c r="M99" t="str">
        <f t="shared" si="48"/>
        <v>F4</v>
      </c>
      <c r="N99">
        <v>8</v>
      </c>
      <c r="O99" t="str">
        <f t="shared" si="61"/>
        <v xml:space="preserve"> </v>
      </c>
      <c r="P99" t="str">
        <f t="shared" si="49"/>
        <v xml:space="preserve"> </v>
      </c>
      <c r="Q99" t="str">
        <f t="shared" si="50"/>
        <v>tSLr</v>
      </c>
      <c r="R99">
        <f t="shared" si="51"/>
        <v>43280</v>
      </c>
      <c r="S99">
        <f t="shared" si="52"/>
        <v>0</v>
      </c>
      <c r="T99" s="8">
        <f t="shared" si="62"/>
        <v>0</v>
      </c>
      <c r="U99" s="2">
        <f t="shared" si="63"/>
        <v>327.58002271850438</v>
      </c>
      <c r="V99">
        <f t="shared" si="53"/>
        <v>5</v>
      </c>
      <c r="W99" s="2">
        <f t="shared" si="64"/>
        <v>4.8643031784841089</v>
      </c>
      <c r="X99">
        <f t="shared" si="75"/>
        <v>0</v>
      </c>
      <c r="Y99">
        <f t="shared" si="65"/>
        <v>0</v>
      </c>
      <c r="Z99">
        <v>0</v>
      </c>
      <c r="AA99" s="18">
        <f t="shared" si="54"/>
        <v>43280</v>
      </c>
      <c r="AB99" s="13">
        <f t="shared" si="55"/>
        <v>4.8643031784841089</v>
      </c>
      <c r="AC99">
        <v>0</v>
      </c>
      <c r="AD99" s="5">
        <f t="shared" si="66"/>
        <v>5.4278728606356526E-2</v>
      </c>
      <c r="AE99">
        <f t="shared" si="76"/>
        <v>2</v>
      </c>
      <c r="AF99">
        <f t="shared" si="78"/>
        <v>2</v>
      </c>
      <c r="AG99">
        <v>0</v>
      </c>
      <c r="AH99" s="18">
        <f t="shared" si="67"/>
        <v>43280</v>
      </c>
      <c r="AI99" s="5">
        <f t="shared" si="68"/>
        <v>4.9185819070904655</v>
      </c>
      <c r="AJ99" s="13">
        <f t="shared" si="56"/>
        <v>5.4278728606356526E-2</v>
      </c>
      <c r="AK99" s="20">
        <f t="shared" si="57"/>
        <v>0</v>
      </c>
      <c r="AL99" s="20">
        <f t="shared" si="69"/>
        <v>1095</v>
      </c>
      <c r="AM99" s="20">
        <f t="shared" si="70"/>
        <v>900</v>
      </c>
      <c r="AN99" s="20">
        <f t="shared" si="77"/>
        <v>0</v>
      </c>
      <c r="AO99" s="20">
        <f t="shared" si="71"/>
        <v>0</v>
      </c>
      <c r="AP99" s="1">
        <v>0</v>
      </c>
      <c r="AQ99" s="24">
        <f t="shared" si="72"/>
        <v>43280</v>
      </c>
      <c r="AR99" s="10">
        <f t="shared" si="58"/>
        <v>900</v>
      </c>
      <c r="AS99" s="1">
        <f t="shared" si="73"/>
        <v>-90</v>
      </c>
    </row>
    <row r="100" spans="2:45" x14ac:dyDescent="0.2">
      <c r="B100" s="18">
        <f t="shared" si="74"/>
        <v>43281</v>
      </c>
      <c r="C100" s="8">
        <f t="shared" si="59"/>
        <v>43281</v>
      </c>
      <c r="D100" s="5">
        <f>INDEX(Klima!$B$1:$E$520,MATCH('Afgrødemodel 1'!$C100,Klima!$B$1:$B$520,0),MATCH('Afgrødemodel 1'!$D$7,Klima!$B$1:$E$1,0))</f>
        <v>17.100000000000001</v>
      </c>
      <c r="E100" s="8">
        <f t="shared" si="42"/>
        <v>17.100000000000001</v>
      </c>
      <c r="F100">
        <v>0</v>
      </c>
      <c r="G100" s="8">
        <f t="shared" si="60"/>
        <v>1206.7999999999997</v>
      </c>
      <c r="H100" s="8">
        <f t="shared" si="43"/>
        <v>1098.1999999999998</v>
      </c>
      <c r="I100" s="8">
        <f t="shared" si="44"/>
        <v>17.100000000000001</v>
      </c>
      <c r="J100" s="8">
        <f t="shared" si="45"/>
        <v>1206.7999999999997</v>
      </c>
      <c r="K100" s="8" t="str">
        <f t="shared" si="46"/>
        <v xml:space="preserve"> </v>
      </c>
      <c r="L100" s="8" t="str">
        <f t="shared" si="47"/>
        <v xml:space="preserve"> </v>
      </c>
      <c r="M100" t="str">
        <f t="shared" si="48"/>
        <v>F4</v>
      </c>
      <c r="N100">
        <v>8</v>
      </c>
      <c r="O100" t="str">
        <f t="shared" si="61"/>
        <v xml:space="preserve"> </v>
      </c>
      <c r="P100" t="str">
        <f t="shared" si="49"/>
        <v xml:space="preserve"> </v>
      </c>
      <c r="Q100" t="str">
        <f t="shared" si="50"/>
        <v xml:space="preserve"> </v>
      </c>
      <c r="R100" t="str">
        <f t="shared" si="51"/>
        <v xml:space="preserve"> </v>
      </c>
      <c r="S100">
        <f t="shared" si="52"/>
        <v>0</v>
      </c>
      <c r="T100" s="8">
        <f t="shared" si="62"/>
        <v>0</v>
      </c>
      <c r="U100" s="2">
        <f t="shared" si="63"/>
        <v>363.02732341057595</v>
      </c>
      <c r="V100">
        <f t="shared" si="53"/>
        <v>5</v>
      </c>
      <c r="W100" s="2">
        <f t="shared" si="64"/>
        <v>4.6552567237163833</v>
      </c>
      <c r="X100">
        <f t="shared" si="75"/>
        <v>0</v>
      </c>
      <c r="Y100">
        <f t="shared" si="65"/>
        <v>0</v>
      </c>
      <c r="Z100">
        <v>0</v>
      </c>
      <c r="AA100" s="18">
        <f t="shared" si="54"/>
        <v>43281</v>
      </c>
      <c r="AB100" s="13">
        <f t="shared" si="55"/>
        <v>4.6552567237163833</v>
      </c>
      <c r="AC100">
        <v>0</v>
      </c>
      <c r="AD100" s="5">
        <f t="shared" si="66"/>
        <v>0.13789731051344653</v>
      </c>
      <c r="AE100">
        <f t="shared" si="76"/>
        <v>2</v>
      </c>
      <c r="AF100">
        <f t="shared" si="78"/>
        <v>2</v>
      </c>
      <c r="AG100">
        <v>0</v>
      </c>
      <c r="AH100" s="18">
        <f t="shared" si="67"/>
        <v>43281</v>
      </c>
      <c r="AI100" s="5">
        <f t="shared" si="68"/>
        <v>4.79315403422983</v>
      </c>
      <c r="AJ100" s="13">
        <f t="shared" si="56"/>
        <v>0.13789731051344653</v>
      </c>
      <c r="AK100" s="20">
        <f t="shared" si="57"/>
        <v>0</v>
      </c>
      <c r="AL100" s="20">
        <f t="shared" si="69"/>
        <v>1110</v>
      </c>
      <c r="AM100" s="20">
        <f t="shared" si="70"/>
        <v>900</v>
      </c>
      <c r="AN100" s="20">
        <f t="shared" si="77"/>
        <v>0</v>
      </c>
      <c r="AO100" s="20">
        <f t="shared" si="71"/>
        <v>0</v>
      </c>
      <c r="AP100" s="1">
        <v>0</v>
      </c>
      <c r="AQ100" s="24">
        <f t="shared" si="72"/>
        <v>43281</v>
      </c>
      <c r="AR100" s="10">
        <f t="shared" si="58"/>
        <v>900</v>
      </c>
      <c r="AS100" s="1">
        <f t="shared" si="73"/>
        <v>-90</v>
      </c>
    </row>
    <row r="101" spans="2:45" x14ac:dyDescent="0.2">
      <c r="B101" s="18">
        <f t="shared" si="74"/>
        <v>43282</v>
      </c>
      <c r="C101" s="8">
        <f t="shared" si="59"/>
        <v>43282</v>
      </c>
      <c r="D101" s="5">
        <f>INDEX(Klima!$B$1:$E$520,MATCH('Afgrødemodel 1'!$C101,Klima!$B$1:$B$520,0),MATCH('Afgrødemodel 1'!$D$7,Klima!$B$1:$E$1,0))</f>
        <v>16.600000000000001</v>
      </c>
      <c r="E101" s="8">
        <f t="shared" si="42"/>
        <v>16.600000000000001</v>
      </c>
      <c r="F101">
        <v>0</v>
      </c>
      <c r="G101" s="8">
        <f t="shared" si="60"/>
        <v>1223.3999999999996</v>
      </c>
      <c r="H101" s="8">
        <f t="shared" si="43"/>
        <v>1114.7999999999997</v>
      </c>
      <c r="I101" s="8">
        <f t="shared" si="44"/>
        <v>16.600000000000001</v>
      </c>
      <c r="J101" s="8">
        <f t="shared" si="45"/>
        <v>1223.3999999999996</v>
      </c>
      <c r="K101" s="8" t="str">
        <f t="shared" si="46"/>
        <v xml:space="preserve"> </v>
      </c>
      <c r="L101" s="8" t="str">
        <f t="shared" si="47"/>
        <v xml:space="preserve"> </v>
      </c>
      <c r="M101" t="str">
        <f t="shared" si="48"/>
        <v>F4</v>
      </c>
      <c r="N101">
        <v>8</v>
      </c>
      <c r="O101" t="str">
        <f t="shared" si="61"/>
        <v xml:space="preserve"> </v>
      </c>
      <c r="P101" t="str">
        <f t="shared" si="49"/>
        <v xml:space="preserve"> </v>
      </c>
      <c r="Q101" t="str">
        <f t="shared" si="50"/>
        <v xml:space="preserve"> </v>
      </c>
      <c r="R101" t="str">
        <f t="shared" si="51"/>
        <v xml:space="preserve"> </v>
      </c>
      <c r="S101">
        <f t="shared" si="52"/>
        <v>0</v>
      </c>
      <c r="T101" s="8">
        <f t="shared" si="62"/>
        <v>0</v>
      </c>
      <c r="U101" s="2">
        <f t="shared" si="63"/>
        <v>401.09794985061899</v>
      </c>
      <c r="V101">
        <f t="shared" si="53"/>
        <v>5</v>
      </c>
      <c r="W101" s="2">
        <f t="shared" si="64"/>
        <v>4.4523227383863118</v>
      </c>
      <c r="X101">
        <f t="shared" si="75"/>
        <v>0</v>
      </c>
      <c r="Y101">
        <f t="shared" si="65"/>
        <v>0</v>
      </c>
      <c r="Z101">
        <v>0</v>
      </c>
      <c r="AA101" s="18">
        <f t="shared" si="54"/>
        <v>43282</v>
      </c>
      <c r="AB101" s="13">
        <f t="shared" si="55"/>
        <v>4.4523227383863118</v>
      </c>
      <c r="AC101">
        <v>0</v>
      </c>
      <c r="AD101" s="5">
        <f t="shared" si="66"/>
        <v>0.21907090464547543</v>
      </c>
      <c r="AE101">
        <f t="shared" si="76"/>
        <v>2</v>
      </c>
      <c r="AF101">
        <f t="shared" si="78"/>
        <v>2</v>
      </c>
      <c r="AG101">
        <v>0</v>
      </c>
      <c r="AH101" s="18">
        <f t="shared" si="67"/>
        <v>43282</v>
      </c>
      <c r="AI101" s="5">
        <f t="shared" si="68"/>
        <v>4.6713936430317871</v>
      </c>
      <c r="AJ101" s="13">
        <f t="shared" si="56"/>
        <v>0.21907090464547543</v>
      </c>
      <c r="AK101" s="20">
        <f t="shared" si="57"/>
        <v>0</v>
      </c>
      <c r="AL101" s="20">
        <f t="shared" si="69"/>
        <v>1125</v>
      </c>
      <c r="AM101" s="20">
        <f t="shared" si="70"/>
        <v>900</v>
      </c>
      <c r="AN101" s="20">
        <f t="shared" si="77"/>
        <v>0</v>
      </c>
      <c r="AO101" s="20">
        <f t="shared" si="71"/>
        <v>0</v>
      </c>
      <c r="AP101" s="1">
        <v>0</v>
      </c>
      <c r="AQ101" s="24">
        <f t="shared" si="72"/>
        <v>43282</v>
      </c>
      <c r="AR101" s="10">
        <f t="shared" si="58"/>
        <v>900</v>
      </c>
      <c r="AS101" s="1">
        <f t="shared" si="73"/>
        <v>-90</v>
      </c>
    </row>
    <row r="102" spans="2:45" x14ac:dyDescent="0.2">
      <c r="B102" s="18">
        <f t="shared" si="74"/>
        <v>43283</v>
      </c>
      <c r="C102" s="8">
        <f t="shared" si="59"/>
        <v>43283</v>
      </c>
      <c r="D102" s="5">
        <f>INDEX(Klima!$B$1:$E$520,MATCH('Afgrødemodel 1'!$C102,Klima!$B$1:$B$520,0),MATCH('Afgrødemodel 1'!$D$7,Klima!$B$1:$E$1,0))</f>
        <v>17.8</v>
      </c>
      <c r="E102" s="8">
        <f t="shared" si="42"/>
        <v>17.8</v>
      </c>
      <c r="F102">
        <v>0</v>
      </c>
      <c r="G102" s="8">
        <f t="shared" si="60"/>
        <v>1241.1999999999996</v>
      </c>
      <c r="H102" s="8">
        <f t="shared" si="43"/>
        <v>1132.5999999999997</v>
      </c>
      <c r="I102" s="8">
        <f t="shared" si="44"/>
        <v>17.8</v>
      </c>
      <c r="J102" s="8">
        <f t="shared" si="45"/>
        <v>1241.1999999999996</v>
      </c>
      <c r="K102" s="8" t="str">
        <f t="shared" si="46"/>
        <v xml:space="preserve"> </v>
      </c>
      <c r="L102" s="8" t="str">
        <f t="shared" si="47"/>
        <v xml:space="preserve"> </v>
      </c>
      <c r="M102" t="str">
        <f t="shared" si="48"/>
        <v>F4</v>
      </c>
      <c r="N102">
        <v>8</v>
      </c>
      <c r="O102" t="str">
        <f t="shared" si="61"/>
        <v xml:space="preserve"> </v>
      </c>
      <c r="P102" t="str">
        <f t="shared" si="49"/>
        <v xml:space="preserve"> </v>
      </c>
      <c r="Q102" t="str">
        <f t="shared" si="50"/>
        <v xml:space="preserve"> </v>
      </c>
      <c r="R102" t="str">
        <f t="shared" si="51"/>
        <v xml:space="preserve"> </v>
      </c>
      <c r="S102">
        <f t="shared" si="52"/>
        <v>0</v>
      </c>
      <c r="T102" s="8">
        <f t="shared" si="62"/>
        <v>0</v>
      </c>
      <c r="U102" s="2">
        <f t="shared" si="63"/>
        <v>446.36129674933352</v>
      </c>
      <c r="V102">
        <f t="shared" si="53"/>
        <v>5</v>
      </c>
      <c r="W102" s="2">
        <f t="shared" si="64"/>
        <v>4.2347188264058717</v>
      </c>
      <c r="X102">
        <f t="shared" si="75"/>
        <v>0</v>
      </c>
      <c r="Y102">
        <f t="shared" si="65"/>
        <v>0</v>
      </c>
      <c r="Z102">
        <v>0</v>
      </c>
      <c r="AA102" s="18">
        <f t="shared" si="54"/>
        <v>43283</v>
      </c>
      <c r="AB102" s="13">
        <f t="shared" si="55"/>
        <v>4.2347188264058717</v>
      </c>
      <c r="AC102">
        <v>0</v>
      </c>
      <c r="AD102" s="5">
        <f t="shared" si="66"/>
        <v>0.30611246943765125</v>
      </c>
      <c r="AE102">
        <f t="shared" si="76"/>
        <v>2</v>
      </c>
      <c r="AF102">
        <f t="shared" si="78"/>
        <v>2</v>
      </c>
      <c r="AG102">
        <v>0</v>
      </c>
      <c r="AH102" s="18">
        <f t="shared" si="67"/>
        <v>43283</v>
      </c>
      <c r="AI102" s="5">
        <f t="shared" si="68"/>
        <v>4.5408312958435229</v>
      </c>
      <c r="AJ102" s="13">
        <f t="shared" si="56"/>
        <v>0.30611246943765125</v>
      </c>
      <c r="AK102" s="20">
        <f t="shared" si="57"/>
        <v>0</v>
      </c>
      <c r="AL102" s="20">
        <f t="shared" si="69"/>
        <v>1140</v>
      </c>
      <c r="AM102" s="20">
        <f t="shared" si="70"/>
        <v>900</v>
      </c>
      <c r="AN102" s="20">
        <f t="shared" si="77"/>
        <v>0</v>
      </c>
      <c r="AO102" s="20">
        <f t="shared" si="71"/>
        <v>0</v>
      </c>
      <c r="AP102" s="1">
        <v>0</v>
      </c>
      <c r="AQ102" s="24">
        <f t="shared" si="72"/>
        <v>43283</v>
      </c>
      <c r="AR102" s="10">
        <f t="shared" si="58"/>
        <v>900</v>
      </c>
      <c r="AS102" s="1">
        <f t="shared" si="73"/>
        <v>-90</v>
      </c>
    </row>
    <row r="103" spans="2:45" x14ac:dyDescent="0.2">
      <c r="B103" s="18">
        <f t="shared" si="74"/>
        <v>43284</v>
      </c>
      <c r="C103" s="8">
        <f t="shared" si="59"/>
        <v>43284</v>
      </c>
      <c r="D103" s="5">
        <f>INDEX(Klima!$B$1:$E$520,MATCH('Afgrødemodel 1'!$C103,Klima!$B$1:$B$520,0),MATCH('Afgrødemodel 1'!$D$7,Klima!$B$1:$E$1,0))</f>
        <v>17.8</v>
      </c>
      <c r="E103" s="8">
        <f t="shared" si="42"/>
        <v>17.8</v>
      </c>
      <c r="F103">
        <v>0</v>
      </c>
      <c r="G103" s="8">
        <f t="shared" si="60"/>
        <v>1258.9999999999995</v>
      </c>
      <c r="H103" s="8">
        <f t="shared" si="43"/>
        <v>1150.3999999999996</v>
      </c>
      <c r="I103" s="8">
        <f t="shared" si="44"/>
        <v>17.8</v>
      </c>
      <c r="J103" s="8">
        <f t="shared" si="45"/>
        <v>1258.9999999999995</v>
      </c>
      <c r="K103" s="8" t="str">
        <f t="shared" si="46"/>
        <v xml:space="preserve"> </v>
      </c>
      <c r="L103" s="8" t="str">
        <f t="shared" si="47"/>
        <v xml:space="preserve"> </v>
      </c>
      <c r="M103" t="str">
        <f t="shared" si="48"/>
        <v>F4</v>
      </c>
      <c r="N103">
        <v>8</v>
      </c>
      <c r="O103" t="str">
        <f t="shared" si="61"/>
        <v xml:space="preserve"> </v>
      </c>
      <c r="P103" t="str">
        <f t="shared" si="49"/>
        <v xml:space="preserve"> </v>
      </c>
      <c r="Q103" t="str">
        <f t="shared" si="50"/>
        <v xml:space="preserve"> </v>
      </c>
      <c r="R103" t="str">
        <f t="shared" si="51"/>
        <v xml:space="preserve"> </v>
      </c>
      <c r="S103">
        <f t="shared" si="52"/>
        <v>0</v>
      </c>
      <c r="T103" s="8">
        <f t="shared" si="62"/>
        <v>0</v>
      </c>
      <c r="U103" s="2">
        <f t="shared" si="63"/>
        <v>496.72619004099062</v>
      </c>
      <c r="V103">
        <f t="shared" si="53"/>
        <v>5</v>
      </c>
      <c r="W103" s="2">
        <f t="shared" si="64"/>
        <v>4.0171149144254326</v>
      </c>
      <c r="X103">
        <f t="shared" si="75"/>
        <v>0</v>
      </c>
      <c r="Y103">
        <f t="shared" si="65"/>
        <v>0</v>
      </c>
      <c r="Z103">
        <v>0</v>
      </c>
      <c r="AA103" s="18">
        <f t="shared" si="54"/>
        <v>43284</v>
      </c>
      <c r="AB103" s="13">
        <f t="shared" si="55"/>
        <v>4.0171149144254326</v>
      </c>
      <c r="AC103">
        <v>0</v>
      </c>
      <c r="AD103" s="5">
        <f t="shared" si="66"/>
        <v>0.39315403422982709</v>
      </c>
      <c r="AE103">
        <f t="shared" si="76"/>
        <v>2</v>
      </c>
      <c r="AF103">
        <f t="shared" si="78"/>
        <v>2</v>
      </c>
      <c r="AG103">
        <v>0</v>
      </c>
      <c r="AH103" s="18">
        <f t="shared" si="67"/>
        <v>43284</v>
      </c>
      <c r="AI103" s="5">
        <f t="shared" si="68"/>
        <v>4.4102689486552595</v>
      </c>
      <c r="AJ103" s="13">
        <f t="shared" si="56"/>
        <v>0.39315403422982709</v>
      </c>
      <c r="AK103" s="20">
        <f t="shared" si="57"/>
        <v>0</v>
      </c>
      <c r="AL103" s="20">
        <f t="shared" si="69"/>
        <v>1155</v>
      </c>
      <c r="AM103" s="20">
        <f t="shared" si="70"/>
        <v>900</v>
      </c>
      <c r="AN103" s="20">
        <f t="shared" si="77"/>
        <v>0</v>
      </c>
      <c r="AO103" s="20">
        <f t="shared" si="71"/>
        <v>0</v>
      </c>
      <c r="AP103" s="1">
        <v>0</v>
      </c>
      <c r="AQ103" s="24">
        <f t="shared" si="72"/>
        <v>43284</v>
      </c>
      <c r="AR103" s="10">
        <f t="shared" si="58"/>
        <v>900</v>
      </c>
      <c r="AS103" s="1">
        <f t="shared" si="73"/>
        <v>-90</v>
      </c>
    </row>
    <row r="104" spans="2:45" x14ac:dyDescent="0.2">
      <c r="B104" s="18">
        <f t="shared" si="74"/>
        <v>43285</v>
      </c>
      <c r="C104" s="8">
        <f t="shared" si="59"/>
        <v>43285</v>
      </c>
      <c r="D104" s="5">
        <f>INDEX(Klima!$B$1:$E$520,MATCH('Afgrødemodel 1'!$C104,Klima!$B$1:$B$520,0),MATCH('Afgrødemodel 1'!$D$7,Klima!$B$1:$E$1,0))</f>
        <v>16.2</v>
      </c>
      <c r="E104" s="8">
        <f t="shared" si="42"/>
        <v>16.2</v>
      </c>
      <c r="F104">
        <v>0</v>
      </c>
      <c r="G104" s="8">
        <f t="shared" si="60"/>
        <v>1275.1999999999996</v>
      </c>
      <c r="H104" s="8">
        <f t="shared" si="43"/>
        <v>1166.5999999999997</v>
      </c>
      <c r="I104" s="8">
        <f t="shared" si="44"/>
        <v>16.2</v>
      </c>
      <c r="J104" s="8">
        <f t="shared" si="45"/>
        <v>1275.1999999999996</v>
      </c>
      <c r="K104" s="8" t="str">
        <f t="shared" si="46"/>
        <v xml:space="preserve"> </v>
      </c>
      <c r="L104" s="8" t="str">
        <f t="shared" si="47"/>
        <v xml:space="preserve"> </v>
      </c>
      <c r="M104" t="str">
        <f t="shared" si="48"/>
        <v>F4</v>
      </c>
      <c r="N104">
        <v>8</v>
      </c>
      <c r="O104" t="str">
        <f t="shared" si="61"/>
        <v xml:space="preserve"> </v>
      </c>
      <c r="P104" t="str">
        <f t="shared" si="49"/>
        <v xml:space="preserve"> </v>
      </c>
      <c r="Q104" t="str">
        <f t="shared" si="50"/>
        <v xml:space="preserve"> </v>
      </c>
      <c r="R104" t="str">
        <f t="shared" si="51"/>
        <v xml:space="preserve"> </v>
      </c>
      <c r="S104">
        <f t="shared" si="52"/>
        <v>0</v>
      </c>
      <c r="T104" s="8">
        <f t="shared" si="62"/>
        <v>0</v>
      </c>
      <c r="U104" s="2">
        <f t="shared" si="63"/>
        <v>547.48181782998131</v>
      </c>
      <c r="V104">
        <f t="shared" si="53"/>
        <v>5</v>
      </c>
      <c r="W104" s="2">
        <f t="shared" si="64"/>
        <v>3.8190709046454807</v>
      </c>
      <c r="X104">
        <f t="shared" si="75"/>
        <v>0</v>
      </c>
      <c r="Y104">
        <f t="shared" si="65"/>
        <v>0</v>
      </c>
      <c r="Z104">
        <v>0</v>
      </c>
      <c r="AA104" s="18">
        <f t="shared" si="54"/>
        <v>43285</v>
      </c>
      <c r="AB104" s="13">
        <f t="shared" si="55"/>
        <v>3.8190709046454807</v>
      </c>
      <c r="AC104">
        <v>0</v>
      </c>
      <c r="AD104" s="5">
        <f t="shared" si="66"/>
        <v>0.47237163814180771</v>
      </c>
      <c r="AE104">
        <f t="shared" si="76"/>
        <v>2</v>
      </c>
      <c r="AF104">
        <f t="shared" si="78"/>
        <v>2</v>
      </c>
      <c r="AG104">
        <v>0</v>
      </c>
      <c r="AH104" s="18">
        <f t="shared" si="67"/>
        <v>43285</v>
      </c>
      <c r="AI104" s="5">
        <f t="shared" si="68"/>
        <v>4.2914425427872889</v>
      </c>
      <c r="AJ104" s="13">
        <f t="shared" si="56"/>
        <v>0.47237163814180771</v>
      </c>
      <c r="AK104" s="20">
        <f t="shared" si="57"/>
        <v>0</v>
      </c>
      <c r="AL104" s="20">
        <f t="shared" si="69"/>
        <v>1170</v>
      </c>
      <c r="AM104" s="20">
        <f t="shared" si="70"/>
        <v>900</v>
      </c>
      <c r="AN104" s="20">
        <f t="shared" si="77"/>
        <v>0</v>
      </c>
      <c r="AO104" s="20">
        <f t="shared" si="71"/>
        <v>0</v>
      </c>
      <c r="AP104" s="1">
        <v>0</v>
      </c>
      <c r="AQ104" s="24">
        <f t="shared" si="72"/>
        <v>43285</v>
      </c>
      <c r="AR104" s="10">
        <f t="shared" si="58"/>
        <v>900</v>
      </c>
      <c r="AS104" s="1">
        <f t="shared" si="73"/>
        <v>-90</v>
      </c>
    </row>
    <row r="105" spans="2:45" x14ac:dyDescent="0.2">
      <c r="B105" s="18">
        <f t="shared" si="74"/>
        <v>43286</v>
      </c>
      <c r="C105" s="8">
        <f t="shared" si="59"/>
        <v>43286</v>
      </c>
      <c r="D105" s="5">
        <f>INDEX(Klima!$B$1:$E$520,MATCH('Afgrødemodel 1'!$C105,Klima!$B$1:$B$520,0),MATCH('Afgrødemodel 1'!$D$7,Klima!$B$1:$E$1,0))</f>
        <v>15.1</v>
      </c>
      <c r="E105" s="8">
        <f t="shared" si="42"/>
        <v>15.1</v>
      </c>
      <c r="F105">
        <v>0</v>
      </c>
      <c r="G105" s="8">
        <f t="shared" si="60"/>
        <v>1290.2999999999995</v>
      </c>
      <c r="H105" s="8">
        <f t="shared" si="43"/>
        <v>1181.6999999999996</v>
      </c>
      <c r="I105" s="8">
        <f t="shared" si="44"/>
        <v>15.1</v>
      </c>
      <c r="J105" s="8">
        <f t="shared" si="45"/>
        <v>1290.2999999999995</v>
      </c>
      <c r="K105" s="8" t="str">
        <f t="shared" si="46"/>
        <v xml:space="preserve"> </v>
      </c>
      <c r="L105" s="8" t="str">
        <f t="shared" si="47"/>
        <v xml:space="preserve"> </v>
      </c>
      <c r="M105" t="str">
        <f t="shared" si="48"/>
        <v>F4</v>
      </c>
      <c r="N105">
        <v>8</v>
      </c>
      <c r="O105" t="str">
        <f t="shared" si="61"/>
        <v xml:space="preserve"> </v>
      </c>
      <c r="P105" t="str">
        <f t="shared" si="49"/>
        <v xml:space="preserve"> </v>
      </c>
      <c r="Q105" t="str">
        <f t="shared" si="50"/>
        <v xml:space="preserve"> </v>
      </c>
      <c r="R105" t="str">
        <f t="shared" si="51"/>
        <v xml:space="preserve"> </v>
      </c>
      <c r="S105">
        <f t="shared" si="52"/>
        <v>0</v>
      </c>
      <c r="T105" s="8">
        <f t="shared" si="62"/>
        <v>0</v>
      </c>
      <c r="U105" s="2">
        <f t="shared" si="63"/>
        <v>599.44583724411871</v>
      </c>
      <c r="V105">
        <f t="shared" si="53"/>
        <v>5</v>
      </c>
      <c r="W105" s="2">
        <f t="shared" si="64"/>
        <v>3.6344743276283671</v>
      </c>
      <c r="X105">
        <f t="shared" si="75"/>
        <v>0</v>
      </c>
      <c r="Y105">
        <f t="shared" si="65"/>
        <v>0</v>
      </c>
      <c r="Z105">
        <v>0</v>
      </c>
      <c r="AA105" s="18">
        <f t="shared" si="54"/>
        <v>43286</v>
      </c>
      <c r="AB105" s="13">
        <f t="shared" si="55"/>
        <v>3.6344743276283671</v>
      </c>
      <c r="AC105">
        <v>0</v>
      </c>
      <c r="AD105" s="5">
        <f t="shared" si="66"/>
        <v>0.54621026894865321</v>
      </c>
      <c r="AE105">
        <f t="shared" si="76"/>
        <v>2</v>
      </c>
      <c r="AF105">
        <f t="shared" si="78"/>
        <v>2</v>
      </c>
      <c r="AG105">
        <v>0</v>
      </c>
      <c r="AH105" s="18">
        <f t="shared" si="67"/>
        <v>43286</v>
      </c>
      <c r="AI105" s="5">
        <f t="shared" si="68"/>
        <v>4.1806845965770201</v>
      </c>
      <c r="AJ105" s="13">
        <f t="shared" si="56"/>
        <v>0.54621026894865321</v>
      </c>
      <c r="AK105" s="20">
        <f t="shared" si="57"/>
        <v>0</v>
      </c>
      <c r="AL105" s="20">
        <f t="shared" si="69"/>
        <v>1185</v>
      </c>
      <c r="AM105" s="20">
        <f t="shared" si="70"/>
        <v>900</v>
      </c>
      <c r="AN105" s="20">
        <f t="shared" si="77"/>
        <v>0</v>
      </c>
      <c r="AO105" s="20">
        <f t="shared" si="71"/>
        <v>0</v>
      </c>
      <c r="AP105" s="1">
        <v>0</v>
      </c>
      <c r="AQ105" s="24">
        <f t="shared" si="72"/>
        <v>43286</v>
      </c>
      <c r="AR105" s="10">
        <f t="shared" si="58"/>
        <v>900</v>
      </c>
      <c r="AS105" s="1">
        <f t="shared" si="73"/>
        <v>-90</v>
      </c>
    </row>
    <row r="106" spans="2:45" x14ac:dyDescent="0.2">
      <c r="B106" s="18">
        <f t="shared" si="74"/>
        <v>43287</v>
      </c>
      <c r="C106" s="8">
        <f t="shared" si="59"/>
        <v>43287</v>
      </c>
      <c r="D106" s="5">
        <f>INDEX(Klima!$B$1:$E$520,MATCH('Afgrødemodel 1'!$C106,Klima!$B$1:$B$520,0),MATCH('Afgrødemodel 1'!$D$7,Klima!$B$1:$E$1,0))</f>
        <v>15.9</v>
      </c>
      <c r="E106" s="8">
        <f t="shared" si="42"/>
        <v>15.9</v>
      </c>
      <c r="F106">
        <v>0</v>
      </c>
      <c r="G106" s="8">
        <f t="shared" si="60"/>
        <v>1306.1999999999996</v>
      </c>
      <c r="H106" s="8">
        <f t="shared" si="43"/>
        <v>1197.5999999999997</v>
      </c>
      <c r="I106" s="8">
        <f t="shared" si="44"/>
        <v>15.9</v>
      </c>
      <c r="J106" s="8">
        <f t="shared" si="45"/>
        <v>1306.1999999999996</v>
      </c>
      <c r="K106" s="8" t="str">
        <f t="shared" si="46"/>
        <v xml:space="preserve"> </v>
      </c>
      <c r="L106" s="8" t="str">
        <f t="shared" si="47"/>
        <v xml:space="preserve"> </v>
      </c>
      <c r="M106" t="str">
        <f t="shared" si="48"/>
        <v>F4</v>
      </c>
      <c r="N106">
        <v>8</v>
      </c>
      <c r="O106" t="str">
        <f t="shared" si="61"/>
        <v xml:space="preserve"> </v>
      </c>
      <c r="P106" t="str">
        <f t="shared" si="49"/>
        <v xml:space="preserve"> </v>
      </c>
      <c r="Q106" t="str">
        <f t="shared" si="50"/>
        <v xml:space="preserve"> </v>
      </c>
      <c r="R106" t="str">
        <f t="shared" si="51"/>
        <v xml:space="preserve"> </v>
      </c>
      <c r="S106">
        <f t="shared" si="52"/>
        <v>0</v>
      </c>
      <c r="T106" s="8">
        <f t="shared" si="62"/>
        <v>0</v>
      </c>
      <c r="U106" s="2">
        <f t="shared" si="63"/>
        <v>659.49780417771865</v>
      </c>
      <c r="V106">
        <f t="shared" si="53"/>
        <v>5</v>
      </c>
      <c r="W106" s="2">
        <f t="shared" si="64"/>
        <v>3.4400977995110065</v>
      </c>
      <c r="X106">
        <f t="shared" si="75"/>
        <v>0</v>
      </c>
      <c r="Y106">
        <f t="shared" si="65"/>
        <v>0</v>
      </c>
      <c r="Z106">
        <v>0</v>
      </c>
      <c r="AA106" s="18">
        <f t="shared" si="54"/>
        <v>43287</v>
      </c>
      <c r="AB106" s="13">
        <f t="shared" si="55"/>
        <v>3.4400977995110065</v>
      </c>
      <c r="AC106">
        <v>0</v>
      </c>
      <c r="AD106" s="5">
        <f t="shared" si="66"/>
        <v>0.62396088019559748</v>
      </c>
      <c r="AE106">
        <f t="shared" si="76"/>
        <v>2</v>
      </c>
      <c r="AF106">
        <f t="shared" si="78"/>
        <v>2</v>
      </c>
      <c r="AG106">
        <v>0</v>
      </c>
      <c r="AH106" s="18">
        <f t="shared" si="67"/>
        <v>43287</v>
      </c>
      <c r="AI106" s="5">
        <f t="shared" si="68"/>
        <v>4.0640586797066041</v>
      </c>
      <c r="AJ106" s="13">
        <f t="shared" si="56"/>
        <v>0.62396088019559748</v>
      </c>
      <c r="AK106" s="20">
        <f t="shared" si="57"/>
        <v>0</v>
      </c>
      <c r="AL106" s="20">
        <f t="shared" si="69"/>
        <v>1200</v>
      </c>
      <c r="AM106" s="20">
        <f t="shared" si="70"/>
        <v>900</v>
      </c>
      <c r="AN106" s="20">
        <f t="shared" si="77"/>
        <v>0</v>
      </c>
      <c r="AO106" s="20">
        <f t="shared" si="71"/>
        <v>0</v>
      </c>
      <c r="AP106" s="1">
        <v>0</v>
      </c>
      <c r="AQ106" s="24">
        <f t="shared" si="72"/>
        <v>43287</v>
      </c>
      <c r="AR106" s="10">
        <f t="shared" si="58"/>
        <v>900</v>
      </c>
      <c r="AS106" s="1">
        <f t="shared" si="73"/>
        <v>-90</v>
      </c>
    </row>
    <row r="107" spans="2:45" x14ac:dyDescent="0.2">
      <c r="B107" s="18">
        <f t="shared" si="74"/>
        <v>43288</v>
      </c>
      <c r="C107" s="8">
        <f t="shared" si="59"/>
        <v>43288</v>
      </c>
      <c r="D107" s="5">
        <f>INDEX(Klima!$B$1:$E$520,MATCH('Afgrødemodel 1'!$C107,Klima!$B$1:$B$520,0),MATCH('Afgrødemodel 1'!$D$7,Klima!$B$1:$E$1,0))</f>
        <v>17.8</v>
      </c>
      <c r="E107" s="8">
        <f t="shared" si="42"/>
        <v>17.8</v>
      </c>
      <c r="F107">
        <v>0</v>
      </c>
      <c r="G107" s="8">
        <f t="shared" si="60"/>
        <v>1323.9999999999995</v>
      </c>
      <c r="H107" s="8">
        <f t="shared" si="43"/>
        <v>1215.3999999999996</v>
      </c>
      <c r="I107" s="8">
        <f t="shared" si="44"/>
        <v>17.8</v>
      </c>
      <c r="J107" s="8">
        <f t="shared" si="45"/>
        <v>1323.9999999999995</v>
      </c>
      <c r="K107" s="8" t="str">
        <f t="shared" si="46"/>
        <v xml:space="preserve"> </v>
      </c>
      <c r="L107" s="8" t="str">
        <f t="shared" si="47"/>
        <v xml:space="preserve"> </v>
      </c>
      <c r="M107" t="str">
        <f t="shared" si="48"/>
        <v>F4</v>
      </c>
      <c r="N107">
        <v>8</v>
      </c>
      <c r="O107" t="str">
        <f t="shared" si="61"/>
        <v xml:space="preserve"> </v>
      </c>
      <c r="P107" t="str">
        <f t="shared" si="49"/>
        <v xml:space="preserve"> </v>
      </c>
      <c r="Q107" t="str">
        <f t="shared" si="50"/>
        <v xml:space="preserve"> </v>
      </c>
      <c r="R107" t="str">
        <f t="shared" si="51"/>
        <v xml:space="preserve"> </v>
      </c>
      <c r="S107">
        <f t="shared" si="52"/>
        <v>0</v>
      </c>
      <c r="T107" s="8">
        <f t="shared" si="62"/>
        <v>0</v>
      </c>
      <c r="U107" s="2">
        <f t="shared" si="63"/>
        <v>733.88491091966785</v>
      </c>
      <c r="V107">
        <f t="shared" si="53"/>
        <v>5</v>
      </c>
      <c r="W107" s="2">
        <f t="shared" si="64"/>
        <v>3.2224938875305664</v>
      </c>
      <c r="X107">
        <f t="shared" si="75"/>
        <v>0</v>
      </c>
      <c r="Y107">
        <f t="shared" si="65"/>
        <v>0</v>
      </c>
      <c r="Z107">
        <v>0</v>
      </c>
      <c r="AA107" s="18">
        <f t="shared" si="54"/>
        <v>43288</v>
      </c>
      <c r="AB107" s="13">
        <f t="shared" si="55"/>
        <v>3.2224938875305664</v>
      </c>
      <c r="AC107">
        <v>0</v>
      </c>
      <c r="AD107" s="5">
        <f t="shared" si="66"/>
        <v>0.71100244498777332</v>
      </c>
      <c r="AE107">
        <f t="shared" si="76"/>
        <v>2</v>
      </c>
      <c r="AF107">
        <f t="shared" si="78"/>
        <v>2</v>
      </c>
      <c r="AG107">
        <v>0</v>
      </c>
      <c r="AH107" s="18">
        <f t="shared" si="67"/>
        <v>43288</v>
      </c>
      <c r="AI107" s="5">
        <f t="shared" si="68"/>
        <v>3.9334963325183399</v>
      </c>
      <c r="AJ107" s="13">
        <f t="shared" si="56"/>
        <v>0.71100244498777332</v>
      </c>
      <c r="AK107" s="20">
        <f t="shared" si="57"/>
        <v>0</v>
      </c>
      <c r="AL107" s="20">
        <f t="shared" si="69"/>
        <v>1215</v>
      </c>
      <c r="AM107" s="20">
        <f t="shared" si="70"/>
        <v>900</v>
      </c>
      <c r="AN107" s="20">
        <f t="shared" si="77"/>
        <v>0</v>
      </c>
      <c r="AO107" s="20">
        <f t="shared" si="71"/>
        <v>0</v>
      </c>
      <c r="AP107" s="1">
        <v>0</v>
      </c>
      <c r="AQ107" s="24">
        <f t="shared" si="72"/>
        <v>43288</v>
      </c>
      <c r="AR107" s="10">
        <f t="shared" si="58"/>
        <v>900</v>
      </c>
      <c r="AS107" s="1">
        <f t="shared" si="73"/>
        <v>-90</v>
      </c>
    </row>
    <row r="108" spans="2:45" x14ac:dyDescent="0.2">
      <c r="B108" s="18">
        <f t="shared" si="74"/>
        <v>43289</v>
      </c>
      <c r="C108" s="8">
        <f t="shared" si="59"/>
        <v>43289</v>
      </c>
      <c r="D108" s="5">
        <f>INDEX(Klima!$B$1:$E$520,MATCH('Afgrødemodel 1'!$C108,Klima!$B$1:$B$520,0),MATCH('Afgrødemodel 1'!$D$7,Klima!$B$1:$E$1,0))</f>
        <v>17.399999999999999</v>
      </c>
      <c r="E108" s="8">
        <f t="shared" si="42"/>
        <v>17.399999999999999</v>
      </c>
      <c r="F108">
        <v>0</v>
      </c>
      <c r="G108" s="8">
        <f t="shared" si="60"/>
        <v>1341.3999999999996</v>
      </c>
      <c r="H108" s="8">
        <f t="shared" si="43"/>
        <v>1232.7999999999997</v>
      </c>
      <c r="I108" s="8">
        <f t="shared" si="44"/>
        <v>17.399999999999999</v>
      </c>
      <c r="J108" s="8">
        <f t="shared" si="45"/>
        <v>1341.3999999999996</v>
      </c>
      <c r="K108" s="8" t="str">
        <f t="shared" si="46"/>
        <v xml:space="preserve"> </v>
      </c>
      <c r="L108" s="8" t="str">
        <f t="shared" si="47"/>
        <v xml:space="preserve"> </v>
      </c>
      <c r="M108" t="str">
        <f t="shared" si="48"/>
        <v>F4</v>
      </c>
      <c r="N108">
        <v>8</v>
      </c>
      <c r="O108" t="str">
        <f t="shared" si="61"/>
        <v xml:space="preserve"> </v>
      </c>
      <c r="P108" t="str">
        <f t="shared" si="49"/>
        <v xml:space="preserve"> </v>
      </c>
      <c r="Q108" t="str">
        <f t="shared" si="50"/>
        <v xml:space="preserve"> </v>
      </c>
      <c r="R108" t="str">
        <f t="shared" si="51"/>
        <v xml:space="preserve"> </v>
      </c>
      <c r="S108">
        <f t="shared" si="52"/>
        <v>0</v>
      </c>
      <c r="T108" s="8">
        <f t="shared" si="62"/>
        <v>0</v>
      </c>
      <c r="U108" s="2">
        <f t="shared" si="63"/>
        <v>814.69728396357539</v>
      </c>
      <c r="V108">
        <f t="shared" si="53"/>
        <v>5</v>
      </c>
      <c r="W108" s="2">
        <f t="shared" si="64"/>
        <v>3.0097799511002479</v>
      </c>
      <c r="X108">
        <f t="shared" si="75"/>
        <v>0</v>
      </c>
      <c r="Y108">
        <f t="shared" si="65"/>
        <v>0</v>
      </c>
      <c r="Z108">
        <v>0</v>
      </c>
      <c r="AA108" s="18">
        <f t="shared" si="54"/>
        <v>43289</v>
      </c>
      <c r="AB108" s="13">
        <f t="shared" si="55"/>
        <v>3.0097799511002479</v>
      </c>
      <c r="AC108">
        <v>0</v>
      </c>
      <c r="AD108" s="5">
        <f t="shared" si="66"/>
        <v>0.79608801955990083</v>
      </c>
      <c r="AE108">
        <f t="shared" si="76"/>
        <v>2</v>
      </c>
      <c r="AF108">
        <f t="shared" si="78"/>
        <v>2</v>
      </c>
      <c r="AG108">
        <v>0</v>
      </c>
      <c r="AH108" s="18">
        <f t="shared" si="67"/>
        <v>43289</v>
      </c>
      <c r="AI108" s="5">
        <f t="shared" si="68"/>
        <v>3.8058679706601488</v>
      </c>
      <c r="AJ108" s="13">
        <f t="shared" si="56"/>
        <v>0.79608801955990083</v>
      </c>
      <c r="AK108" s="20">
        <f t="shared" si="57"/>
        <v>0</v>
      </c>
      <c r="AL108" s="20">
        <f t="shared" si="69"/>
        <v>1230</v>
      </c>
      <c r="AM108" s="20">
        <f t="shared" si="70"/>
        <v>900</v>
      </c>
      <c r="AN108" s="20">
        <f t="shared" si="77"/>
        <v>0</v>
      </c>
      <c r="AO108" s="20">
        <f t="shared" si="71"/>
        <v>0</v>
      </c>
      <c r="AP108" s="1">
        <v>0</v>
      </c>
      <c r="AQ108" s="24">
        <f t="shared" si="72"/>
        <v>43289</v>
      </c>
      <c r="AR108" s="10">
        <f t="shared" si="58"/>
        <v>900</v>
      </c>
      <c r="AS108" s="1">
        <f t="shared" si="73"/>
        <v>-90</v>
      </c>
    </row>
    <row r="109" spans="2:45" x14ac:dyDescent="0.2">
      <c r="B109" s="18">
        <f t="shared" si="74"/>
        <v>43290</v>
      </c>
      <c r="C109" s="8">
        <f t="shared" si="59"/>
        <v>43290</v>
      </c>
      <c r="D109" s="5">
        <f>INDEX(Klima!$B$1:$E$520,MATCH('Afgrødemodel 1'!$C109,Klima!$B$1:$B$520,0),MATCH('Afgrødemodel 1'!$D$7,Klima!$B$1:$E$1,0))</f>
        <v>16</v>
      </c>
      <c r="E109" s="8">
        <f t="shared" si="42"/>
        <v>16</v>
      </c>
      <c r="F109">
        <v>0</v>
      </c>
      <c r="G109" s="8">
        <f t="shared" si="60"/>
        <v>1357.3999999999996</v>
      </c>
      <c r="H109" s="8">
        <f t="shared" si="43"/>
        <v>1248.7999999999997</v>
      </c>
      <c r="I109" s="8">
        <f t="shared" si="44"/>
        <v>16</v>
      </c>
      <c r="J109" s="8">
        <f t="shared" si="45"/>
        <v>1357.3999999999996</v>
      </c>
      <c r="K109" s="8" t="str">
        <f t="shared" si="46"/>
        <v xml:space="preserve"> </v>
      </c>
      <c r="L109" s="8" t="str">
        <f t="shared" si="47"/>
        <v xml:space="preserve"> </v>
      </c>
      <c r="M109" t="str">
        <f t="shared" si="48"/>
        <v>F4</v>
      </c>
      <c r="N109">
        <v>8</v>
      </c>
      <c r="O109" t="str">
        <f t="shared" si="61"/>
        <v xml:space="preserve"> </v>
      </c>
      <c r="P109" t="str">
        <f t="shared" si="49"/>
        <v xml:space="preserve"> </v>
      </c>
      <c r="Q109" t="str">
        <f t="shared" si="50"/>
        <v xml:space="preserve"> </v>
      </c>
      <c r="R109" t="str">
        <f t="shared" si="51"/>
        <v xml:space="preserve"> </v>
      </c>
      <c r="S109">
        <f t="shared" si="52"/>
        <v>0</v>
      </c>
      <c r="T109" s="8">
        <f t="shared" si="62"/>
        <v>0</v>
      </c>
      <c r="U109" s="2">
        <f t="shared" si="63"/>
        <v>896.83320603026482</v>
      </c>
      <c r="V109">
        <f t="shared" si="53"/>
        <v>5</v>
      </c>
      <c r="W109" s="2">
        <f t="shared" si="64"/>
        <v>2.8141809290953579</v>
      </c>
      <c r="X109">
        <f t="shared" si="75"/>
        <v>0</v>
      </c>
      <c r="Y109">
        <f t="shared" si="65"/>
        <v>0</v>
      </c>
      <c r="Z109">
        <v>0</v>
      </c>
      <c r="AA109" s="18">
        <f t="shared" si="54"/>
        <v>43290</v>
      </c>
      <c r="AB109" s="13">
        <f t="shared" si="55"/>
        <v>2.8141809290953579</v>
      </c>
      <c r="AC109">
        <v>0</v>
      </c>
      <c r="AD109" s="5">
        <f t="shared" si="66"/>
        <v>0.87432762836185685</v>
      </c>
      <c r="AE109">
        <f t="shared" si="76"/>
        <v>2</v>
      </c>
      <c r="AF109">
        <f t="shared" si="78"/>
        <v>2</v>
      </c>
      <c r="AG109">
        <v>0</v>
      </c>
      <c r="AH109" s="18">
        <f t="shared" si="67"/>
        <v>43290</v>
      </c>
      <c r="AI109" s="5">
        <f t="shared" si="68"/>
        <v>3.6885085574572147</v>
      </c>
      <c r="AJ109" s="13">
        <f t="shared" si="56"/>
        <v>0.87432762836185685</v>
      </c>
      <c r="AK109" s="20">
        <f t="shared" si="57"/>
        <v>0</v>
      </c>
      <c r="AL109" s="20">
        <f t="shared" si="69"/>
        <v>1245</v>
      </c>
      <c r="AM109" s="20">
        <f t="shared" si="70"/>
        <v>900</v>
      </c>
      <c r="AN109" s="20">
        <f t="shared" si="77"/>
        <v>0</v>
      </c>
      <c r="AO109" s="20">
        <f t="shared" si="71"/>
        <v>0</v>
      </c>
      <c r="AP109" s="1">
        <v>0</v>
      </c>
      <c r="AQ109" s="24">
        <f t="shared" si="72"/>
        <v>43290</v>
      </c>
      <c r="AR109" s="10">
        <f t="shared" si="58"/>
        <v>900</v>
      </c>
      <c r="AS109" s="1">
        <f t="shared" si="73"/>
        <v>-90</v>
      </c>
    </row>
    <row r="110" spans="2:45" x14ac:dyDescent="0.2">
      <c r="B110" s="18">
        <f t="shared" si="74"/>
        <v>43291</v>
      </c>
      <c r="C110" s="8">
        <f t="shared" si="59"/>
        <v>43291</v>
      </c>
      <c r="D110" s="5">
        <f>INDEX(Klima!$B$1:$E$520,MATCH('Afgrødemodel 1'!$C110,Klima!$B$1:$B$520,0),MATCH('Afgrødemodel 1'!$D$7,Klima!$B$1:$E$1,0))</f>
        <v>17.600000000000001</v>
      </c>
      <c r="E110" s="8">
        <f t="shared" si="42"/>
        <v>17.600000000000001</v>
      </c>
      <c r="F110">
        <v>0</v>
      </c>
      <c r="G110" s="8">
        <f t="shared" si="60"/>
        <v>1374.9999999999995</v>
      </c>
      <c r="H110" s="8">
        <f t="shared" si="43"/>
        <v>1266.3999999999996</v>
      </c>
      <c r="I110" s="8">
        <f t="shared" si="44"/>
        <v>17.600000000000001</v>
      </c>
      <c r="J110" s="8">
        <f t="shared" si="45"/>
        <v>1374.9999999999995</v>
      </c>
      <c r="K110" s="8" t="str">
        <f t="shared" si="46"/>
        <v xml:space="preserve"> </v>
      </c>
      <c r="L110" s="8" t="str">
        <f t="shared" si="47"/>
        <v xml:space="preserve"> </v>
      </c>
      <c r="M110" t="str">
        <f t="shared" si="48"/>
        <v>F4</v>
      </c>
      <c r="N110">
        <v>8</v>
      </c>
      <c r="O110" t="str">
        <f t="shared" si="61"/>
        <v xml:space="preserve"> </v>
      </c>
      <c r="P110" t="str">
        <f t="shared" si="49"/>
        <v xml:space="preserve"> </v>
      </c>
      <c r="Q110" t="str">
        <f t="shared" si="50"/>
        <v xml:space="preserve"> </v>
      </c>
      <c r="R110" t="str">
        <f t="shared" si="51"/>
        <v xml:space="preserve"> </v>
      </c>
      <c r="S110">
        <f t="shared" si="52"/>
        <v>0</v>
      </c>
      <c r="T110" s="8">
        <f t="shared" si="62"/>
        <v>0</v>
      </c>
      <c r="U110" s="2">
        <f t="shared" si="63"/>
        <v>996.77252864785146</v>
      </c>
      <c r="V110">
        <f t="shared" si="53"/>
        <v>5</v>
      </c>
      <c r="W110" s="2">
        <f t="shared" si="64"/>
        <v>2.5990220048899801</v>
      </c>
      <c r="X110">
        <f t="shared" si="75"/>
        <v>0</v>
      </c>
      <c r="Y110">
        <f t="shared" si="65"/>
        <v>0</v>
      </c>
      <c r="Z110">
        <v>0</v>
      </c>
      <c r="AA110" s="18">
        <f t="shared" si="54"/>
        <v>43291</v>
      </c>
      <c r="AB110" s="13">
        <f t="shared" si="55"/>
        <v>2.5990220048899801</v>
      </c>
      <c r="AC110">
        <v>0</v>
      </c>
      <c r="AD110" s="5">
        <f t="shared" si="66"/>
        <v>0.96039119804400797</v>
      </c>
      <c r="AE110">
        <f t="shared" si="76"/>
        <v>2</v>
      </c>
      <c r="AF110">
        <f t="shared" si="78"/>
        <v>2</v>
      </c>
      <c r="AG110">
        <v>0</v>
      </c>
      <c r="AH110" s="18">
        <f t="shared" si="67"/>
        <v>43291</v>
      </c>
      <c r="AI110" s="5">
        <f t="shared" si="68"/>
        <v>3.559413202933988</v>
      </c>
      <c r="AJ110" s="13">
        <f t="shared" si="56"/>
        <v>0.96039119804400797</v>
      </c>
      <c r="AK110" s="20">
        <f t="shared" si="57"/>
        <v>0</v>
      </c>
      <c r="AL110" s="20">
        <f t="shared" si="69"/>
        <v>1260</v>
      </c>
      <c r="AM110" s="20">
        <f t="shared" si="70"/>
        <v>900</v>
      </c>
      <c r="AN110" s="20">
        <f t="shared" si="77"/>
        <v>0</v>
      </c>
      <c r="AO110" s="20">
        <f t="shared" si="71"/>
        <v>0</v>
      </c>
      <c r="AP110" s="1">
        <v>0</v>
      </c>
      <c r="AQ110" s="24">
        <f t="shared" si="72"/>
        <v>43291</v>
      </c>
      <c r="AR110" s="10">
        <f t="shared" si="58"/>
        <v>900</v>
      </c>
      <c r="AS110" s="1">
        <f t="shared" si="73"/>
        <v>-90</v>
      </c>
    </row>
    <row r="111" spans="2:45" x14ac:dyDescent="0.2">
      <c r="B111" s="18">
        <f t="shared" si="74"/>
        <v>43292</v>
      </c>
      <c r="C111" s="8">
        <f t="shared" si="59"/>
        <v>43292</v>
      </c>
      <c r="D111" s="5">
        <f>INDEX(Klima!$B$1:$E$520,MATCH('Afgrødemodel 1'!$C111,Klima!$B$1:$B$520,0),MATCH('Afgrødemodel 1'!$D$7,Klima!$B$1:$E$1,0))</f>
        <v>20.399999999999999</v>
      </c>
      <c r="E111" s="8">
        <f t="shared" si="42"/>
        <v>20.399999999999999</v>
      </c>
      <c r="F111">
        <v>0</v>
      </c>
      <c r="G111" s="8">
        <f t="shared" si="60"/>
        <v>1395.3999999999996</v>
      </c>
      <c r="H111" s="8">
        <f t="shared" si="43"/>
        <v>1286.7999999999997</v>
      </c>
      <c r="I111" s="8">
        <f t="shared" si="44"/>
        <v>20.399999999999999</v>
      </c>
      <c r="J111" s="8">
        <f t="shared" si="45"/>
        <v>1395.3999999999996</v>
      </c>
      <c r="K111" s="8" t="str">
        <f t="shared" si="46"/>
        <v xml:space="preserve"> </v>
      </c>
      <c r="L111" s="8" t="str">
        <f t="shared" si="47"/>
        <v xml:space="preserve"> </v>
      </c>
      <c r="M111" t="str">
        <f t="shared" si="48"/>
        <v>F4</v>
      </c>
      <c r="N111">
        <v>8</v>
      </c>
      <c r="O111" t="str">
        <f t="shared" si="61"/>
        <v xml:space="preserve"> </v>
      </c>
      <c r="P111" t="str">
        <f t="shared" si="49"/>
        <v xml:space="preserve"> </v>
      </c>
      <c r="Q111" t="str">
        <f t="shared" si="50"/>
        <v xml:space="preserve"> </v>
      </c>
      <c r="R111" t="str">
        <f t="shared" si="51"/>
        <v xml:space="preserve"> </v>
      </c>
      <c r="S111">
        <f t="shared" si="52"/>
        <v>0</v>
      </c>
      <c r="T111" s="8">
        <f t="shared" si="62"/>
        <v>0</v>
      </c>
      <c r="U111" s="2">
        <f t="shared" si="63"/>
        <v>1126.6193360072555</v>
      </c>
      <c r="V111">
        <f t="shared" si="53"/>
        <v>5</v>
      </c>
      <c r="W111" s="2">
        <f t="shared" si="64"/>
        <v>2.3496332518337444</v>
      </c>
      <c r="X111">
        <f t="shared" si="75"/>
        <v>0</v>
      </c>
      <c r="Y111">
        <f t="shared" si="65"/>
        <v>0</v>
      </c>
      <c r="Z111">
        <v>0</v>
      </c>
      <c r="AA111" s="18">
        <f t="shared" si="54"/>
        <v>43292</v>
      </c>
      <c r="AB111" s="13">
        <f t="shared" si="55"/>
        <v>2.3496332518337444</v>
      </c>
      <c r="AC111">
        <v>0</v>
      </c>
      <c r="AD111" s="5">
        <f t="shared" si="66"/>
        <v>1.0601466992665023</v>
      </c>
      <c r="AE111">
        <f t="shared" si="76"/>
        <v>2</v>
      </c>
      <c r="AF111">
        <f t="shared" si="78"/>
        <v>2</v>
      </c>
      <c r="AG111">
        <v>0</v>
      </c>
      <c r="AH111" s="18">
        <f t="shared" si="67"/>
        <v>43292</v>
      </c>
      <c r="AI111" s="5">
        <f t="shared" si="68"/>
        <v>3.4097799511002469</v>
      </c>
      <c r="AJ111" s="13">
        <f t="shared" si="56"/>
        <v>1.0601466992665023</v>
      </c>
      <c r="AK111" s="20">
        <f t="shared" si="57"/>
        <v>0</v>
      </c>
      <c r="AL111" s="20">
        <f t="shared" si="69"/>
        <v>1275</v>
      </c>
      <c r="AM111" s="20">
        <f t="shared" si="70"/>
        <v>900</v>
      </c>
      <c r="AN111" s="20">
        <f t="shared" si="77"/>
        <v>0</v>
      </c>
      <c r="AO111" s="20">
        <f t="shared" si="71"/>
        <v>0</v>
      </c>
      <c r="AP111" s="1">
        <v>0</v>
      </c>
      <c r="AQ111" s="24">
        <f t="shared" si="72"/>
        <v>43292</v>
      </c>
      <c r="AR111" s="10">
        <f t="shared" si="58"/>
        <v>900</v>
      </c>
      <c r="AS111" s="1">
        <f t="shared" si="73"/>
        <v>-90</v>
      </c>
    </row>
    <row r="112" spans="2:45" x14ac:dyDescent="0.2">
      <c r="B112" s="18">
        <f t="shared" si="74"/>
        <v>43293</v>
      </c>
      <c r="C112" s="8">
        <f t="shared" si="59"/>
        <v>43293</v>
      </c>
      <c r="D112" s="5">
        <f>INDEX(Klima!$B$1:$E$520,MATCH('Afgrødemodel 1'!$C112,Klima!$B$1:$B$520,0),MATCH('Afgrødemodel 1'!$D$7,Klima!$B$1:$E$1,0))</f>
        <v>21.5</v>
      </c>
      <c r="E112" s="8">
        <f t="shared" si="42"/>
        <v>21.5</v>
      </c>
      <c r="F112">
        <v>0</v>
      </c>
      <c r="G112" s="8">
        <f t="shared" si="60"/>
        <v>1416.8999999999996</v>
      </c>
      <c r="H112" s="8">
        <f t="shared" si="43"/>
        <v>1308.2999999999997</v>
      </c>
      <c r="I112" s="8">
        <f t="shared" si="44"/>
        <v>21.5</v>
      </c>
      <c r="J112" s="8">
        <f t="shared" si="45"/>
        <v>1416.8999999999996</v>
      </c>
      <c r="K112" s="8" t="str">
        <f t="shared" si="46"/>
        <v xml:space="preserve"> </v>
      </c>
      <c r="L112" s="8" t="str">
        <f t="shared" si="47"/>
        <v xml:space="preserve"> </v>
      </c>
      <c r="M112" t="str">
        <f t="shared" si="48"/>
        <v>F4</v>
      </c>
      <c r="N112">
        <v>8</v>
      </c>
      <c r="O112" t="str">
        <f t="shared" si="61"/>
        <v xml:space="preserve"> </v>
      </c>
      <c r="P112" t="str">
        <f t="shared" si="49"/>
        <v xml:space="preserve"> </v>
      </c>
      <c r="Q112" t="str">
        <f t="shared" si="50"/>
        <v xml:space="preserve"> </v>
      </c>
      <c r="R112" t="str">
        <f t="shared" si="51"/>
        <v xml:space="preserve"> </v>
      </c>
      <c r="S112">
        <f t="shared" si="52"/>
        <v>0</v>
      </c>
      <c r="T112" s="8">
        <f t="shared" si="62"/>
        <v>0</v>
      </c>
      <c r="U112" s="2">
        <f t="shared" si="63"/>
        <v>1281.8075576775145</v>
      </c>
      <c r="V112">
        <f t="shared" si="53"/>
        <v>5</v>
      </c>
      <c r="W112" s="2">
        <f t="shared" si="64"/>
        <v>2.0867970660146735</v>
      </c>
      <c r="X112">
        <f t="shared" si="75"/>
        <v>0</v>
      </c>
      <c r="Y112">
        <f t="shared" si="65"/>
        <v>0</v>
      </c>
      <c r="Z112">
        <v>0</v>
      </c>
      <c r="AA112" s="18">
        <f t="shared" si="54"/>
        <v>43293</v>
      </c>
      <c r="AB112" s="13">
        <f t="shared" si="55"/>
        <v>2.0867970660146735</v>
      </c>
      <c r="AC112">
        <v>0</v>
      </c>
      <c r="AD112" s="5">
        <f t="shared" si="66"/>
        <v>1.1652811735941306</v>
      </c>
      <c r="AE112">
        <f t="shared" si="76"/>
        <v>2</v>
      </c>
      <c r="AF112">
        <f t="shared" si="78"/>
        <v>2</v>
      </c>
      <c r="AG112">
        <v>0</v>
      </c>
      <c r="AH112" s="18">
        <f t="shared" si="67"/>
        <v>43293</v>
      </c>
      <c r="AI112" s="5">
        <f t="shared" si="68"/>
        <v>3.2520782396088039</v>
      </c>
      <c r="AJ112" s="13">
        <f t="shared" si="56"/>
        <v>1.1652811735941306</v>
      </c>
      <c r="AK112" s="20">
        <f t="shared" si="57"/>
        <v>0</v>
      </c>
      <c r="AL112" s="20">
        <f t="shared" si="69"/>
        <v>1290</v>
      </c>
      <c r="AM112" s="20">
        <f t="shared" si="70"/>
        <v>900</v>
      </c>
      <c r="AN112" s="20">
        <f t="shared" si="77"/>
        <v>0</v>
      </c>
      <c r="AO112" s="20">
        <f t="shared" si="71"/>
        <v>0</v>
      </c>
      <c r="AP112" s="1">
        <v>0</v>
      </c>
      <c r="AQ112" s="24">
        <f t="shared" si="72"/>
        <v>43293</v>
      </c>
      <c r="AR112" s="10">
        <f t="shared" si="58"/>
        <v>900</v>
      </c>
      <c r="AS112" s="1">
        <f t="shared" si="73"/>
        <v>-90</v>
      </c>
    </row>
    <row r="113" spans="2:45" x14ac:dyDescent="0.2">
      <c r="B113" s="18">
        <f t="shared" si="74"/>
        <v>43294</v>
      </c>
      <c r="C113" s="8">
        <f t="shared" si="59"/>
        <v>43294</v>
      </c>
      <c r="D113" s="5">
        <f>INDEX(Klima!$B$1:$E$520,MATCH('Afgrødemodel 1'!$C113,Klima!$B$1:$B$520,0),MATCH('Afgrødemodel 1'!$D$7,Klima!$B$1:$E$1,0))</f>
        <v>18.5</v>
      </c>
      <c r="E113" s="8">
        <f t="shared" ref="E113:E166" si="79">IF(D113&gt;0,D113,0)</f>
        <v>18.5</v>
      </c>
      <c r="F113">
        <v>0</v>
      </c>
      <c r="G113" s="8">
        <f t="shared" si="60"/>
        <v>1435.3999999999996</v>
      </c>
      <c r="H113" s="8">
        <f t="shared" si="43"/>
        <v>1326.7999999999997</v>
      </c>
      <c r="I113" s="8">
        <f t="shared" si="44"/>
        <v>18.5</v>
      </c>
      <c r="J113" s="8">
        <f t="shared" si="45"/>
        <v>1435.3999999999996</v>
      </c>
      <c r="K113" s="8" t="str">
        <f t="shared" si="46"/>
        <v>tSF4</v>
      </c>
      <c r="L113" s="8">
        <f t="shared" si="47"/>
        <v>43294</v>
      </c>
      <c r="M113" t="str">
        <f t="shared" si="48"/>
        <v>F5</v>
      </c>
      <c r="N113">
        <v>8</v>
      </c>
      <c r="O113" t="str">
        <f t="shared" si="61"/>
        <v xml:space="preserve"> </v>
      </c>
      <c r="P113" t="str">
        <f t="shared" si="49"/>
        <v xml:space="preserve"> </v>
      </c>
      <c r="Q113" t="str">
        <f t="shared" si="50"/>
        <v xml:space="preserve"> </v>
      </c>
      <c r="R113" t="str">
        <f t="shared" si="51"/>
        <v xml:space="preserve"> </v>
      </c>
      <c r="S113">
        <f t="shared" si="52"/>
        <v>0</v>
      </c>
      <c r="T113" s="8">
        <f t="shared" si="62"/>
        <v>0</v>
      </c>
      <c r="U113" s="2">
        <f t="shared" si="63"/>
        <v>1432.3391461525259</v>
      </c>
      <c r="V113">
        <f t="shared" si="53"/>
        <v>5</v>
      </c>
      <c r="W113" s="2">
        <f t="shared" si="64"/>
        <v>1.8606356968215194</v>
      </c>
      <c r="X113">
        <f t="shared" si="75"/>
        <v>0</v>
      </c>
      <c r="Y113">
        <f t="shared" si="65"/>
        <v>0</v>
      </c>
      <c r="Z113">
        <v>0</v>
      </c>
      <c r="AA113" s="18">
        <f t="shared" si="54"/>
        <v>43294</v>
      </c>
      <c r="AB113" s="13">
        <f t="shared" si="55"/>
        <v>1.8606356968215194</v>
      </c>
      <c r="AC113">
        <v>0</v>
      </c>
      <c r="AD113" s="5">
        <f t="shared" si="66"/>
        <v>1.2557457212713923</v>
      </c>
      <c r="AE113">
        <f t="shared" si="76"/>
        <v>2</v>
      </c>
      <c r="AF113">
        <f t="shared" si="78"/>
        <v>2</v>
      </c>
      <c r="AG113">
        <v>0</v>
      </c>
      <c r="AH113" s="18">
        <f t="shared" si="67"/>
        <v>43294</v>
      </c>
      <c r="AI113" s="5">
        <f t="shared" si="68"/>
        <v>3.1163814180929119</v>
      </c>
      <c r="AJ113" s="13">
        <f t="shared" si="56"/>
        <v>1.2557457212713923</v>
      </c>
      <c r="AK113" s="20">
        <f t="shared" si="57"/>
        <v>0</v>
      </c>
      <c r="AL113" s="20">
        <f t="shared" si="69"/>
        <v>1305</v>
      </c>
      <c r="AM113" s="20">
        <f t="shared" si="70"/>
        <v>900</v>
      </c>
      <c r="AN113" s="20">
        <f t="shared" si="77"/>
        <v>0</v>
      </c>
      <c r="AO113" s="20">
        <f t="shared" si="71"/>
        <v>0</v>
      </c>
      <c r="AP113" s="1">
        <v>0</v>
      </c>
      <c r="AQ113" s="24">
        <f t="shared" si="72"/>
        <v>43294</v>
      </c>
      <c r="AR113" s="10">
        <f t="shared" si="58"/>
        <v>900</v>
      </c>
      <c r="AS113" s="1">
        <f t="shared" si="73"/>
        <v>-90</v>
      </c>
    </row>
    <row r="114" spans="2:45" x14ac:dyDescent="0.2">
      <c r="B114" s="18">
        <f t="shared" si="74"/>
        <v>43295</v>
      </c>
      <c r="C114" s="8">
        <f t="shared" si="59"/>
        <v>43295</v>
      </c>
      <c r="D114" s="5">
        <f>INDEX(Klima!$B$1:$E$520,MATCH('Afgrødemodel 1'!$C114,Klima!$B$1:$B$520,0),MATCH('Afgrødemodel 1'!$D$7,Klima!$B$1:$E$1,0))</f>
        <v>15.9</v>
      </c>
      <c r="E114" s="8">
        <f t="shared" si="79"/>
        <v>15.9</v>
      </c>
      <c r="F114">
        <v>0</v>
      </c>
      <c r="G114" s="8">
        <f t="shared" si="60"/>
        <v>1451.2999999999997</v>
      </c>
      <c r="H114" s="8">
        <f t="shared" si="43"/>
        <v>1342.6999999999998</v>
      </c>
      <c r="I114" s="8">
        <f t="shared" si="44"/>
        <v>15.9</v>
      </c>
      <c r="J114" s="8">
        <f t="shared" si="45"/>
        <v>1451.2999999999997</v>
      </c>
      <c r="K114" s="8" t="str">
        <f t="shared" si="46"/>
        <v xml:space="preserve"> </v>
      </c>
      <c r="L114" s="8" t="str">
        <f t="shared" si="47"/>
        <v xml:space="preserve"> </v>
      </c>
      <c r="M114" t="str">
        <f t="shared" si="48"/>
        <v>F5</v>
      </c>
      <c r="N114">
        <v>8</v>
      </c>
      <c r="O114" t="str">
        <f t="shared" si="61"/>
        <v xml:space="preserve"> </v>
      </c>
      <c r="P114" t="str">
        <f t="shared" si="49"/>
        <v xml:space="preserve"> </v>
      </c>
      <c r="Q114" t="str">
        <f t="shared" si="50"/>
        <v xml:space="preserve"> </v>
      </c>
      <c r="R114" t="str">
        <f t="shared" si="51"/>
        <v xml:space="preserve"> </v>
      </c>
      <c r="S114">
        <f t="shared" si="52"/>
        <v>0</v>
      </c>
      <c r="T114" s="8">
        <f t="shared" si="62"/>
        <v>0</v>
      </c>
      <c r="U114" s="2">
        <f t="shared" si="63"/>
        <v>1575.7601079866313</v>
      </c>
      <c r="V114">
        <f t="shared" si="53"/>
        <v>5</v>
      </c>
      <c r="W114" s="2">
        <f t="shared" si="64"/>
        <v>1.6662591687041588</v>
      </c>
      <c r="X114">
        <f t="shared" si="75"/>
        <v>0</v>
      </c>
      <c r="Y114">
        <f t="shared" si="65"/>
        <v>0</v>
      </c>
      <c r="Z114">
        <v>0</v>
      </c>
      <c r="AA114" s="18">
        <f t="shared" si="54"/>
        <v>43295</v>
      </c>
      <c r="AB114" s="13">
        <f t="shared" si="55"/>
        <v>1.6662591687041588</v>
      </c>
      <c r="AC114">
        <v>0</v>
      </c>
      <c r="AD114" s="5">
        <f t="shared" si="66"/>
        <v>1.3334963325183364</v>
      </c>
      <c r="AE114">
        <f t="shared" si="76"/>
        <v>2</v>
      </c>
      <c r="AF114">
        <f t="shared" si="78"/>
        <v>2</v>
      </c>
      <c r="AG114">
        <v>0</v>
      </c>
      <c r="AH114" s="18">
        <f t="shared" si="67"/>
        <v>43295</v>
      </c>
      <c r="AI114" s="5">
        <f t="shared" si="68"/>
        <v>2.999755501222495</v>
      </c>
      <c r="AJ114" s="13">
        <f t="shared" si="56"/>
        <v>1.3334963325183364</v>
      </c>
      <c r="AK114" s="20">
        <f t="shared" si="57"/>
        <v>0</v>
      </c>
      <c r="AL114" s="20">
        <f t="shared" si="69"/>
        <v>1320</v>
      </c>
      <c r="AM114" s="20">
        <f t="shared" si="70"/>
        <v>900</v>
      </c>
      <c r="AN114" s="20">
        <f t="shared" si="77"/>
        <v>0</v>
      </c>
      <c r="AO114" s="20">
        <f t="shared" si="71"/>
        <v>0</v>
      </c>
      <c r="AP114" s="1">
        <v>0</v>
      </c>
      <c r="AQ114" s="24">
        <f t="shared" si="72"/>
        <v>43295</v>
      </c>
      <c r="AR114" s="10">
        <f t="shared" si="58"/>
        <v>900</v>
      </c>
      <c r="AS114" s="1">
        <f t="shared" si="73"/>
        <v>-90</v>
      </c>
    </row>
    <row r="115" spans="2:45" x14ac:dyDescent="0.2">
      <c r="B115" s="18">
        <f t="shared" si="74"/>
        <v>43296</v>
      </c>
      <c r="C115" s="8">
        <f t="shared" si="59"/>
        <v>43296</v>
      </c>
      <c r="D115" s="5">
        <f>INDEX(Klima!$B$1:$E$520,MATCH('Afgrødemodel 1'!$C115,Klima!$B$1:$B$520,0),MATCH('Afgrødemodel 1'!$D$7,Klima!$B$1:$E$1,0))</f>
        <v>19</v>
      </c>
      <c r="E115" s="8">
        <f t="shared" si="79"/>
        <v>19</v>
      </c>
      <c r="F115">
        <v>0</v>
      </c>
      <c r="G115" s="8">
        <f t="shared" si="60"/>
        <v>1470.2999999999997</v>
      </c>
      <c r="H115" s="8">
        <f t="shared" si="43"/>
        <v>1361.6999999999998</v>
      </c>
      <c r="I115" s="8">
        <f t="shared" si="44"/>
        <v>19</v>
      </c>
      <c r="J115" s="8">
        <f t="shared" si="45"/>
        <v>1470.2999999999997</v>
      </c>
      <c r="K115" s="8" t="str">
        <f t="shared" si="46"/>
        <v xml:space="preserve"> </v>
      </c>
      <c r="L115" s="8" t="str">
        <f t="shared" si="47"/>
        <v xml:space="preserve"> </v>
      </c>
      <c r="M115" t="str">
        <f t="shared" si="48"/>
        <v>F5</v>
      </c>
      <c r="N115">
        <v>8</v>
      </c>
      <c r="O115" t="str">
        <f t="shared" si="61"/>
        <v xml:space="preserve"> </v>
      </c>
      <c r="P115" t="str">
        <f t="shared" si="49"/>
        <v xml:space="preserve"> </v>
      </c>
      <c r="Q115" t="str">
        <f t="shared" si="50"/>
        <v xml:space="preserve"> </v>
      </c>
      <c r="R115" t="str">
        <f t="shared" si="51"/>
        <v xml:space="preserve"> </v>
      </c>
      <c r="S115">
        <f t="shared" si="52"/>
        <v>0</v>
      </c>
      <c r="T115" s="8">
        <f t="shared" si="62"/>
        <v>0</v>
      </c>
      <c r="U115" s="2">
        <f t="shared" si="63"/>
        <v>1766.0908028090637</v>
      </c>
      <c r="V115">
        <f t="shared" si="53"/>
        <v>5</v>
      </c>
      <c r="W115" s="2">
        <f t="shared" si="64"/>
        <v>1.4339853300733516</v>
      </c>
      <c r="X115">
        <f t="shared" si="75"/>
        <v>0</v>
      </c>
      <c r="Y115">
        <f t="shared" si="65"/>
        <v>0</v>
      </c>
      <c r="Z115">
        <v>0</v>
      </c>
      <c r="AA115" s="18">
        <f t="shared" si="54"/>
        <v>43296</v>
      </c>
      <c r="AB115" s="13">
        <f t="shared" si="55"/>
        <v>1.4339853300733516</v>
      </c>
      <c r="AC115">
        <v>0</v>
      </c>
      <c r="AD115" s="5">
        <f t="shared" si="66"/>
        <v>1.4264058679706593</v>
      </c>
      <c r="AE115">
        <f t="shared" si="76"/>
        <v>2</v>
      </c>
      <c r="AF115">
        <f t="shared" si="78"/>
        <v>2</v>
      </c>
      <c r="AG115">
        <v>0</v>
      </c>
      <c r="AH115" s="18">
        <f t="shared" si="67"/>
        <v>43296</v>
      </c>
      <c r="AI115" s="5">
        <f t="shared" si="68"/>
        <v>2.8603911980440109</v>
      </c>
      <c r="AJ115" s="13">
        <f t="shared" si="56"/>
        <v>1.4264058679706593</v>
      </c>
      <c r="AK115" s="20">
        <f t="shared" si="57"/>
        <v>0</v>
      </c>
      <c r="AL115" s="20">
        <f t="shared" si="69"/>
        <v>1335</v>
      </c>
      <c r="AM115" s="20">
        <f t="shared" si="70"/>
        <v>900</v>
      </c>
      <c r="AN115" s="20">
        <f t="shared" si="77"/>
        <v>0</v>
      </c>
      <c r="AO115" s="20">
        <f t="shared" si="71"/>
        <v>0</v>
      </c>
      <c r="AP115" s="1">
        <v>0</v>
      </c>
      <c r="AQ115" s="24">
        <f t="shared" si="72"/>
        <v>43296</v>
      </c>
      <c r="AR115" s="10">
        <f t="shared" si="58"/>
        <v>900</v>
      </c>
      <c r="AS115" s="1">
        <f t="shared" si="73"/>
        <v>-90</v>
      </c>
    </row>
    <row r="116" spans="2:45" x14ac:dyDescent="0.2">
      <c r="B116" s="18">
        <f t="shared" si="74"/>
        <v>43297</v>
      </c>
      <c r="C116" s="8">
        <f t="shared" si="59"/>
        <v>43297</v>
      </c>
      <c r="D116" s="5">
        <f>INDEX(Klima!$B$1:$E$520,MATCH('Afgrødemodel 1'!$C116,Klima!$B$1:$B$520,0),MATCH('Afgrødemodel 1'!$D$7,Klima!$B$1:$E$1,0))</f>
        <v>19.899999999999999</v>
      </c>
      <c r="E116" s="8">
        <f t="shared" si="79"/>
        <v>19.899999999999999</v>
      </c>
      <c r="F116">
        <v>0</v>
      </c>
      <c r="G116" s="8">
        <f t="shared" si="60"/>
        <v>1490.1999999999998</v>
      </c>
      <c r="H116" s="8">
        <f t="shared" si="43"/>
        <v>1381.6</v>
      </c>
      <c r="I116" s="8">
        <f t="shared" si="44"/>
        <v>19.899999999999999</v>
      </c>
      <c r="J116" s="8">
        <f t="shared" si="45"/>
        <v>1490.1999999999998</v>
      </c>
      <c r="K116" s="8" t="str">
        <f t="shared" si="46"/>
        <v xml:space="preserve"> </v>
      </c>
      <c r="L116" s="8" t="str">
        <f t="shared" si="47"/>
        <v xml:space="preserve"> </v>
      </c>
      <c r="M116" t="str">
        <f t="shared" si="48"/>
        <v>F5</v>
      </c>
      <c r="N116">
        <v>8</v>
      </c>
      <c r="O116" t="str">
        <f t="shared" si="61"/>
        <v xml:space="preserve"> </v>
      </c>
      <c r="P116" t="str">
        <f t="shared" si="49"/>
        <v xml:space="preserve"> </v>
      </c>
      <c r="Q116" t="str">
        <f t="shared" si="50"/>
        <v xml:space="preserve"> </v>
      </c>
      <c r="R116" t="str">
        <f t="shared" si="51"/>
        <v xml:space="preserve"> </v>
      </c>
      <c r="S116">
        <f t="shared" si="52"/>
        <v>0</v>
      </c>
      <c r="T116" s="8">
        <f t="shared" si="62"/>
        <v>0</v>
      </c>
      <c r="U116" s="2">
        <f t="shared" si="63"/>
        <v>1990.1236762947938</v>
      </c>
      <c r="V116">
        <f t="shared" si="53"/>
        <v>5</v>
      </c>
      <c r="W116" s="2">
        <f t="shared" si="64"/>
        <v>1.1907090464547689</v>
      </c>
      <c r="X116">
        <f t="shared" si="75"/>
        <v>0</v>
      </c>
      <c r="Y116">
        <f t="shared" si="65"/>
        <v>0</v>
      </c>
      <c r="Z116">
        <v>0</v>
      </c>
      <c r="AA116" s="18">
        <f t="shared" si="54"/>
        <v>43297</v>
      </c>
      <c r="AB116" s="13">
        <f t="shared" si="55"/>
        <v>1.1907090464547689</v>
      </c>
      <c r="AC116">
        <v>0</v>
      </c>
      <c r="AD116" s="5">
        <f t="shared" si="66"/>
        <v>1.5237163814180925</v>
      </c>
      <c r="AE116">
        <f t="shared" si="76"/>
        <v>2</v>
      </c>
      <c r="AF116">
        <f t="shared" si="78"/>
        <v>2</v>
      </c>
      <c r="AG116">
        <v>0</v>
      </c>
      <c r="AH116" s="18">
        <f t="shared" si="67"/>
        <v>43297</v>
      </c>
      <c r="AI116" s="5">
        <f t="shared" si="68"/>
        <v>2.7144254278728615</v>
      </c>
      <c r="AJ116" s="13">
        <f t="shared" si="56"/>
        <v>1.5237163814180925</v>
      </c>
      <c r="AK116" s="20">
        <f t="shared" si="57"/>
        <v>0</v>
      </c>
      <c r="AL116" s="20">
        <f t="shared" si="69"/>
        <v>1350</v>
      </c>
      <c r="AM116" s="20">
        <f t="shared" si="70"/>
        <v>900</v>
      </c>
      <c r="AN116" s="20">
        <f t="shared" si="77"/>
        <v>0</v>
      </c>
      <c r="AO116" s="20">
        <f t="shared" si="71"/>
        <v>0</v>
      </c>
      <c r="AP116" s="1">
        <v>0</v>
      </c>
      <c r="AQ116" s="24">
        <f t="shared" si="72"/>
        <v>43297</v>
      </c>
      <c r="AR116" s="10">
        <f t="shared" si="58"/>
        <v>900</v>
      </c>
      <c r="AS116" s="1">
        <f t="shared" si="73"/>
        <v>-90</v>
      </c>
    </row>
    <row r="117" spans="2:45" x14ac:dyDescent="0.2">
      <c r="B117" s="18">
        <f t="shared" si="74"/>
        <v>43298</v>
      </c>
      <c r="C117" s="8">
        <f t="shared" si="59"/>
        <v>43298</v>
      </c>
      <c r="D117" s="5">
        <f>INDEX(Klima!$B$1:$E$520,MATCH('Afgrødemodel 1'!$C117,Klima!$B$1:$B$520,0),MATCH('Afgrødemodel 1'!$D$7,Klima!$B$1:$E$1,0))</f>
        <v>21.3</v>
      </c>
      <c r="E117" s="8">
        <f t="shared" si="79"/>
        <v>21.3</v>
      </c>
      <c r="F117">
        <v>0</v>
      </c>
      <c r="G117" s="8">
        <f t="shared" si="60"/>
        <v>1511.4999999999998</v>
      </c>
      <c r="H117" s="8">
        <f t="shared" si="43"/>
        <v>1402.8999999999999</v>
      </c>
      <c r="I117" s="8">
        <f t="shared" si="44"/>
        <v>21.3</v>
      </c>
      <c r="J117" s="8">
        <f t="shared" si="45"/>
        <v>1511.4999999999998</v>
      </c>
      <c r="K117" s="8" t="str">
        <f t="shared" si="46"/>
        <v xml:space="preserve"> </v>
      </c>
      <c r="L117" s="8" t="str">
        <f t="shared" si="47"/>
        <v xml:space="preserve"> </v>
      </c>
      <c r="M117" t="str">
        <f t="shared" si="48"/>
        <v>F5</v>
      </c>
      <c r="N117">
        <v>8</v>
      </c>
      <c r="O117" t="str">
        <f t="shared" si="61"/>
        <v xml:space="preserve"> </v>
      </c>
      <c r="P117" t="str">
        <f t="shared" si="49"/>
        <v xml:space="preserve"> </v>
      </c>
      <c r="Q117" t="str">
        <f t="shared" si="50"/>
        <v xml:space="preserve"> </v>
      </c>
      <c r="R117" t="str">
        <f t="shared" si="51"/>
        <v xml:space="preserve"> </v>
      </c>
      <c r="S117">
        <f t="shared" si="52"/>
        <v>0</v>
      </c>
      <c r="T117" s="8">
        <f t="shared" si="62"/>
        <v>0</v>
      </c>
      <c r="U117" s="2">
        <f t="shared" si="63"/>
        <v>2261.4881695272998</v>
      </c>
      <c r="V117">
        <f t="shared" si="53"/>
        <v>5</v>
      </c>
      <c r="W117" s="2">
        <f t="shared" si="64"/>
        <v>0.93031784841075904</v>
      </c>
      <c r="X117">
        <f t="shared" si="75"/>
        <v>0</v>
      </c>
      <c r="Y117">
        <f t="shared" si="65"/>
        <v>0</v>
      </c>
      <c r="Z117">
        <v>0</v>
      </c>
      <c r="AA117" s="18">
        <f t="shared" si="54"/>
        <v>43298</v>
      </c>
      <c r="AB117" s="13">
        <f t="shared" si="55"/>
        <v>0.93031784841075904</v>
      </c>
      <c r="AC117">
        <v>0</v>
      </c>
      <c r="AD117" s="5">
        <f t="shared" si="66"/>
        <v>1.6278728606356963</v>
      </c>
      <c r="AE117">
        <f t="shared" si="76"/>
        <v>2</v>
      </c>
      <c r="AF117">
        <f t="shared" ref="AF117:AF180" si="80">$AW$37</f>
        <v>2</v>
      </c>
      <c r="AG117">
        <v>0</v>
      </c>
      <c r="AH117" s="18">
        <f t="shared" si="67"/>
        <v>43298</v>
      </c>
      <c r="AI117" s="5">
        <f t="shared" si="68"/>
        <v>2.5581907090464551</v>
      </c>
      <c r="AJ117" s="13">
        <f t="shared" si="56"/>
        <v>1.6278728606356963</v>
      </c>
      <c r="AK117" s="20">
        <f t="shared" si="57"/>
        <v>0</v>
      </c>
      <c r="AL117" s="20">
        <f t="shared" si="69"/>
        <v>1365</v>
      </c>
      <c r="AM117" s="20">
        <f t="shared" si="70"/>
        <v>900</v>
      </c>
      <c r="AN117" s="20">
        <f t="shared" si="77"/>
        <v>0</v>
      </c>
      <c r="AO117" s="20">
        <f t="shared" si="71"/>
        <v>0</v>
      </c>
      <c r="AP117" s="1">
        <v>0</v>
      </c>
      <c r="AQ117" s="24">
        <f t="shared" si="72"/>
        <v>43298</v>
      </c>
      <c r="AR117" s="10">
        <f t="shared" si="58"/>
        <v>900</v>
      </c>
      <c r="AS117" s="1">
        <f t="shared" si="73"/>
        <v>-90</v>
      </c>
    </row>
    <row r="118" spans="2:45" x14ac:dyDescent="0.2">
      <c r="B118" s="18">
        <f t="shared" si="74"/>
        <v>43299</v>
      </c>
      <c r="C118" s="8">
        <f t="shared" si="59"/>
        <v>43299</v>
      </c>
      <c r="D118" s="5">
        <f>INDEX(Klima!$B$1:$E$520,MATCH('Afgrødemodel 1'!$C118,Klima!$B$1:$B$520,0),MATCH('Afgrødemodel 1'!$D$7,Klima!$B$1:$E$1,0))</f>
        <v>19</v>
      </c>
      <c r="E118" s="8">
        <f t="shared" si="79"/>
        <v>19</v>
      </c>
      <c r="F118">
        <v>0</v>
      </c>
      <c r="G118" s="8">
        <f t="shared" si="60"/>
        <v>1530.4999999999998</v>
      </c>
      <c r="H118" s="8">
        <f t="shared" si="43"/>
        <v>1421.8999999999999</v>
      </c>
      <c r="I118" s="8">
        <f t="shared" si="44"/>
        <v>19</v>
      </c>
      <c r="J118" s="8">
        <f t="shared" si="45"/>
        <v>1530.4999999999998</v>
      </c>
      <c r="K118" s="8" t="str">
        <f t="shared" si="46"/>
        <v xml:space="preserve"> </v>
      </c>
      <c r="L118" s="8" t="str">
        <f t="shared" si="47"/>
        <v xml:space="preserve"> </v>
      </c>
      <c r="M118" t="str">
        <f t="shared" si="48"/>
        <v>F5</v>
      </c>
      <c r="N118">
        <v>8</v>
      </c>
      <c r="O118" t="str">
        <f t="shared" si="61"/>
        <v xml:space="preserve"> </v>
      </c>
      <c r="P118" t="str">
        <f t="shared" si="49"/>
        <v xml:space="preserve"> </v>
      </c>
      <c r="Q118" t="str">
        <f t="shared" si="50"/>
        <v xml:space="preserve"> </v>
      </c>
      <c r="R118" t="str">
        <f t="shared" si="51"/>
        <v xml:space="preserve"> </v>
      </c>
      <c r="S118">
        <f t="shared" si="52"/>
        <v>0</v>
      </c>
      <c r="T118" s="8">
        <f t="shared" si="62"/>
        <v>0</v>
      </c>
      <c r="U118" s="2">
        <f t="shared" si="63"/>
        <v>2534.6193474368733</v>
      </c>
      <c r="V118">
        <f t="shared" si="53"/>
        <v>5</v>
      </c>
      <c r="W118" s="2">
        <f t="shared" si="64"/>
        <v>0.69804400977995318</v>
      </c>
      <c r="X118">
        <f t="shared" si="75"/>
        <v>0</v>
      </c>
      <c r="Y118">
        <f t="shared" si="65"/>
        <v>0</v>
      </c>
      <c r="Z118">
        <v>0</v>
      </c>
      <c r="AA118" s="18">
        <f t="shared" si="54"/>
        <v>43299</v>
      </c>
      <c r="AB118" s="13">
        <f t="shared" si="55"/>
        <v>0.69804400977995318</v>
      </c>
      <c r="AC118">
        <v>0</v>
      </c>
      <c r="AD118" s="5">
        <f t="shared" si="66"/>
        <v>1.7207823960880189</v>
      </c>
      <c r="AE118">
        <f t="shared" si="76"/>
        <v>2</v>
      </c>
      <c r="AF118">
        <f t="shared" si="80"/>
        <v>2</v>
      </c>
      <c r="AG118">
        <v>0</v>
      </c>
      <c r="AH118" s="18">
        <f t="shared" si="67"/>
        <v>43299</v>
      </c>
      <c r="AI118" s="5">
        <f t="shared" si="68"/>
        <v>2.4188264058679723</v>
      </c>
      <c r="AJ118" s="13">
        <f t="shared" si="56"/>
        <v>1.7207823960880189</v>
      </c>
      <c r="AK118" s="20">
        <f t="shared" si="57"/>
        <v>0</v>
      </c>
      <c r="AL118" s="20">
        <f t="shared" si="69"/>
        <v>1380</v>
      </c>
      <c r="AM118" s="20">
        <f t="shared" si="70"/>
        <v>900</v>
      </c>
      <c r="AN118" s="20">
        <f t="shared" si="77"/>
        <v>0</v>
      </c>
      <c r="AO118" s="20">
        <f t="shared" si="71"/>
        <v>0</v>
      </c>
      <c r="AP118" s="1">
        <v>0</v>
      </c>
      <c r="AQ118" s="24">
        <f t="shared" si="72"/>
        <v>43299</v>
      </c>
      <c r="AR118" s="10">
        <f t="shared" si="58"/>
        <v>900</v>
      </c>
      <c r="AS118" s="1">
        <f t="shared" si="73"/>
        <v>-90</v>
      </c>
    </row>
    <row r="119" spans="2:45" x14ac:dyDescent="0.2">
      <c r="B119" s="18">
        <f t="shared" si="74"/>
        <v>43300</v>
      </c>
      <c r="C119" s="8">
        <f t="shared" si="59"/>
        <v>43300</v>
      </c>
      <c r="D119" s="5">
        <f>INDEX(Klima!$B$1:$E$520,MATCH('Afgrødemodel 1'!$C119,Klima!$B$1:$B$520,0),MATCH('Afgrødemodel 1'!$D$7,Klima!$B$1:$E$1,0))</f>
        <v>17.399999999999999</v>
      </c>
      <c r="E119" s="8">
        <f t="shared" si="79"/>
        <v>17.399999999999999</v>
      </c>
      <c r="F119">
        <v>0</v>
      </c>
      <c r="G119" s="8">
        <f t="shared" si="60"/>
        <v>1547.8999999999999</v>
      </c>
      <c r="H119" s="8">
        <f t="shared" si="43"/>
        <v>1439.3</v>
      </c>
      <c r="I119" s="8">
        <f t="shared" si="44"/>
        <v>17.399999999999999</v>
      </c>
      <c r="J119" s="8">
        <f t="shared" si="45"/>
        <v>1547.8999999999999</v>
      </c>
      <c r="K119" s="8" t="str">
        <f t="shared" si="46"/>
        <v xml:space="preserve"> </v>
      </c>
      <c r="L119" s="8" t="str">
        <f t="shared" si="47"/>
        <v xml:space="preserve"> </v>
      </c>
      <c r="M119" t="str">
        <f t="shared" si="48"/>
        <v>F5</v>
      </c>
      <c r="N119">
        <v>8</v>
      </c>
      <c r="O119" t="str">
        <f t="shared" si="61"/>
        <v xml:space="preserve"> </v>
      </c>
      <c r="P119" t="str">
        <f t="shared" si="49"/>
        <v xml:space="preserve"> </v>
      </c>
      <c r="Q119" t="str">
        <f t="shared" si="50"/>
        <v xml:space="preserve"> </v>
      </c>
      <c r="R119" t="str">
        <f t="shared" si="51"/>
        <v xml:space="preserve"> </v>
      </c>
      <c r="S119">
        <f t="shared" si="52"/>
        <v>0</v>
      </c>
      <c r="T119" s="8">
        <f t="shared" si="62"/>
        <v>0</v>
      </c>
      <c r="U119" s="2">
        <f t="shared" si="63"/>
        <v>2813.5861499537405</v>
      </c>
      <c r="V119">
        <f t="shared" si="53"/>
        <v>5</v>
      </c>
      <c r="W119" s="2">
        <f t="shared" si="64"/>
        <v>0.48533007334963418</v>
      </c>
      <c r="X119">
        <f t="shared" si="75"/>
        <v>0</v>
      </c>
      <c r="Y119">
        <f t="shared" si="65"/>
        <v>0</v>
      </c>
      <c r="Z119">
        <v>0</v>
      </c>
      <c r="AA119" s="18">
        <f t="shared" si="54"/>
        <v>43300</v>
      </c>
      <c r="AB119" s="13">
        <f t="shared" si="55"/>
        <v>0.48533007334963418</v>
      </c>
      <c r="AC119">
        <v>0</v>
      </c>
      <c r="AD119" s="5">
        <f t="shared" si="66"/>
        <v>1.8058679706601464</v>
      </c>
      <c r="AE119">
        <f t="shared" si="76"/>
        <v>2</v>
      </c>
      <c r="AF119">
        <f t="shared" si="80"/>
        <v>2</v>
      </c>
      <c r="AG119">
        <v>0</v>
      </c>
      <c r="AH119" s="18">
        <f t="shared" si="67"/>
        <v>43300</v>
      </c>
      <c r="AI119" s="5">
        <f t="shared" si="68"/>
        <v>2.2911980440097803</v>
      </c>
      <c r="AJ119" s="13">
        <f t="shared" si="56"/>
        <v>1.8058679706601464</v>
      </c>
      <c r="AK119" s="20">
        <f t="shared" si="57"/>
        <v>0</v>
      </c>
      <c r="AL119" s="20">
        <f t="shared" si="69"/>
        <v>1395</v>
      </c>
      <c r="AM119" s="20">
        <f t="shared" si="70"/>
        <v>900</v>
      </c>
      <c r="AN119" s="20">
        <f t="shared" si="77"/>
        <v>0</v>
      </c>
      <c r="AO119" s="20">
        <f t="shared" si="71"/>
        <v>0</v>
      </c>
      <c r="AP119" s="1">
        <v>0</v>
      </c>
      <c r="AQ119" s="24">
        <f t="shared" si="72"/>
        <v>43300</v>
      </c>
      <c r="AR119" s="10">
        <f t="shared" si="58"/>
        <v>900</v>
      </c>
      <c r="AS119" s="1">
        <f t="shared" si="73"/>
        <v>-90</v>
      </c>
    </row>
    <row r="120" spans="2:45" x14ac:dyDescent="0.2">
      <c r="B120" s="18">
        <f t="shared" si="74"/>
        <v>43301</v>
      </c>
      <c r="C120" s="8">
        <f t="shared" si="59"/>
        <v>43301</v>
      </c>
      <c r="D120" s="5">
        <f>INDEX(Klima!$B$1:$E$520,MATCH('Afgrødemodel 1'!$C120,Klima!$B$1:$B$520,0),MATCH('Afgrødemodel 1'!$D$7,Klima!$B$1:$E$1,0))</f>
        <v>18.100000000000001</v>
      </c>
      <c r="E120" s="8">
        <f t="shared" si="79"/>
        <v>18.100000000000001</v>
      </c>
      <c r="F120">
        <v>0</v>
      </c>
      <c r="G120" s="8">
        <f t="shared" si="60"/>
        <v>1565.9999999999998</v>
      </c>
      <c r="H120" s="8">
        <f t="shared" si="43"/>
        <v>1457.3999999999999</v>
      </c>
      <c r="I120" s="8">
        <f t="shared" si="44"/>
        <v>18.100000000000001</v>
      </c>
      <c r="J120" s="8">
        <f t="shared" si="45"/>
        <v>1565.9999999999998</v>
      </c>
      <c r="K120" s="8" t="str">
        <f t="shared" si="46"/>
        <v xml:space="preserve"> </v>
      </c>
      <c r="L120" s="8" t="str">
        <f t="shared" si="47"/>
        <v xml:space="preserve"> </v>
      </c>
      <c r="M120" t="str">
        <f t="shared" si="48"/>
        <v>F5</v>
      </c>
      <c r="N120">
        <v>8</v>
      </c>
      <c r="O120" t="str">
        <f t="shared" si="61"/>
        <v xml:space="preserve"> </v>
      </c>
      <c r="P120" t="str">
        <f t="shared" si="49"/>
        <v xml:space="preserve"> </v>
      </c>
      <c r="Q120" t="str">
        <f t="shared" si="50"/>
        <v xml:space="preserve"> </v>
      </c>
      <c r="R120" t="str">
        <f t="shared" si="51"/>
        <v xml:space="preserve"> </v>
      </c>
      <c r="S120">
        <f t="shared" si="52"/>
        <v>0</v>
      </c>
      <c r="T120" s="8">
        <f t="shared" si="62"/>
        <v>0</v>
      </c>
      <c r="U120" s="2">
        <f t="shared" si="63"/>
        <v>3136.3976556202265</v>
      </c>
      <c r="V120">
        <f t="shared" si="53"/>
        <v>5</v>
      </c>
      <c r="W120" s="2">
        <f t="shared" si="64"/>
        <v>0.26405867970660335</v>
      </c>
      <c r="X120">
        <f t="shared" si="75"/>
        <v>0</v>
      </c>
      <c r="Y120">
        <f t="shared" si="65"/>
        <v>0</v>
      </c>
      <c r="Z120">
        <v>0</v>
      </c>
      <c r="AA120" s="18">
        <f t="shared" si="54"/>
        <v>43301</v>
      </c>
      <c r="AB120" s="13">
        <f t="shared" si="55"/>
        <v>0.26405867970660335</v>
      </c>
      <c r="AC120">
        <v>0</v>
      </c>
      <c r="AD120" s="5">
        <f t="shared" si="66"/>
        <v>1.8943765281173588</v>
      </c>
      <c r="AE120">
        <f t="shared" si="76"/>
        <v>2</v>
      </c>
      <c r="AF120">
        <f t="shared" si="80"/>
        <v>2</v>
      </c>
      <c r="AG120">
        <v>0</v>
      </c>
      <c r="AH120" s="18">
        <f t="shared" si="67"/>
        <v>43301</v>
      </c>
      <c r="AI120" s="5">
        <f t="shared" si="68"/>
        <v>2.1584352078239624</v>
      </c>
      <c r="AJ120" s="13">
        <f t="shared" si="56"/>
        <v>1.8943765281173588</v>
      </c>
      <c r="AK120" s="20">
        <f t="shared" si="57"/>
        <v>0</v>
      </c>
      <c r="AL120" s="20">
        <f t="shared" si="69"/>
        <v>1410</v>
      </c>
      <c r="AM120" s="20">
        <f t="shared" si="70"/>
        <v>900</v>
      </c>
      <c r="AN120" s="20">
        <f t="shared" si="77"/>
        <v>0</v>
      </c>
      <c r="AO120" s="20">
        <f t="shared" si="71"/>
        <v>0</v>
      </c>
      <c r="AP120" s="1">
        <v>0</v>
      </c>
      <c r="AQ120" s="24">
        <f t="shared" si="72"/>
        <v>43301</v>
      </c>
      <c r="AR120" s="10">
        <f t="shared" si="58"/>
        <v>900</v>
      </c>
      <c r="AS120" s="1">
        <f t="shared" si="73"/>
        <v>-90</v>
      </c>
    </row>
    <row r="121" spans="2:45" x14ac:dyDescent="0.2">
      <c r="B121" s="18">
        <f t="shared" si="74"/>
        <v>43302</v>
      </c>
      <c r="C121" s="8">
        <f t="shared" si="59"/>
        <v>43302</v>
      </c>
      <c r="D121" s="5">
        <f>INDEX(Klima!$B$1:$E$520,MATCH('Afgrødemodel 1'!$C121,Klima!$B$1:$B$520,0),MATCH('Afgrødemodel 1'!$D$7,Klima!$B$1:$E$1,0))</f>
        <v>18.899999999999999</v>
      </c>
      <c r="E121" s="8">
        <f t="shared" si="79"/>
        <v>18.899999999999999</v>
      </c>
      <c r="F121">
        <v>0</v>
      </c>
      <c r="G121" s="8">
        <f t="shared" si="60"/>
        <v>1584.8999999999999</v>
      </c>
      <c r="H121" s="8">
        <f t="shared" si="43"/>
        <v>1476.3</v>
      </c>
      <c r="I121" s="8">
        <f t="shared" si="44"/>
        <v>18.899999999999999</v>
      </c>
      <c r="J121" s="8">
        <f t="shared" si="45"/>
        <v>1584.8999999999999</v>
      </c>
      <c r="K121" s="8" t="str">
        <f t="shared" si="46"/>
        <v xml:space="preserve"> </v>
      </c>
      <c r="L121" s="8" t="str">
        <f t="shared" si="47"/>
        <v xml:space="preserve"> </v>
      </c>
      <c r="M121" t="str">
        <f t="shared" si="48"/>
        <v>F5</v>
      </c>
      <c r="N121">
        <v>8</v>
      </c>
      <c r="O121" t="str">
        <f t="shared" si="61"/>
        <v xml:space="preserve"> </v>
      </c>
      <c r="P121" t="str">
        <f t="shared" si="49"/>
        <v xml:space="preserve"> </v>
      </c>
      <c r="Q121" t="str">
        <f t="shared" si="50"/>
        <v xml:space="preserve"> </v>
      </c>
      <c r="R121" t="str">
        <f t="shared" si="51"/>
        <v xml:space="preserve"> </v>
      </c>
      <c r="S121">
        <f t="shared" si="52"/>
        <v>0</v>
      </c>
      <c r="T121" s="8">
        <f t="shared" si="62"/>
        <v>0</v>
      </c>
      <c r="U121" s="2">
        <f t="shared" si="63"/>
        <v>3513.0639405615793</v>
      </c>
      <c r="V121">
        <f t="shared" si="53"/>
        <v>5</v>
      </c>
      <c r="W121" s="2">
        <f t="shared" si="64"/>
        <v>3.3007334963325974E-2</v>
      </c>
      <c r="X121">
        <f t="shared" si="75"/>
        <v>0</v>
      </c>
      <c r="Y121">
        <f t="shared" si="65"/>
        <v>0</v>
      </c>
      <c r="Z121">
        <v>0</v>
      </c>
      <c r="AA121" s="18">
        <f t="shared" si="54"/>
        <v>43302</v>
      </c>
      <c r="AB121" s="13">
        <f t="shared" si="55"/>
        <v>3.3007334963325974E-2</v>
      </c>
      <c r="AC121">
        <v>0</v>
      </c>
      <c r="AD121" s="5">
        <f t="shared" si="66"/>
        <v>1.9867970660146697</v>
      </c>
      <c r="AE121">
        <f t="shared" si="76"/>
        <v>2</v>
      </c>
      <c r="AF121">
        <f t="shared" si="80"/>
        <v>2</v>
      </c>
      <c r="AG121">
        <v>0</v>
      </c>
      <c r="AH121" s="18">
        <f t="shared" si="67"/>
        <v>43302</v>
      </c>
      <c r="AI121" s="5">
        <f t="shared" si="68"/>
        <v>2.0198044009779954</v>
      </c>
      <c r="AJ121" s="13">
        <f t="shared" si="56"/>
        <v>1.9867970660146697</v>
      </c>
      <c r="AK121" s="20">
        <f t="shared" si="57"/>
        <v>0</v>
      </c>
      <c r="AL121" s="20">
        <f t="shared" si="69"/>
        <v>1425</v>
      </c>
      <c r="AM121" s="20">
        <f t="shared" si="70"/>
        <v>900</v>
      </c>
      <c r="AN121" s="20">
        <f t="shared" si="77"/>
        <v>0</v>
      </c>
      <c r="AO121" s="20">
        <f t="shared" si="71"/>
        <v>0</v>
      </c>
      <c r="AP121" s="1">
        <v>0</v>
      </c>
      <c r="AQ121" s="24">
        <f t="shared" si="72"/>
        <v>43302</v>
      </c>
      <c r="AR121" s="10">
        <f t="shared" si="58"/>
        <v>900</v>
      </c>
      <c r="AS121" s="1">
        <f t="shared" si="73"/>
        <v>-90</v>
      </c>
    </row>
    <row r="122" spans="2:45" x14ac:dyDescent="0.2">
      <c r="B122" s="18">
        <f t="shared" si="74"/>
        <v>43303</v>
      </c>
      <c r="C122" s="8">
        <f t="shared" si="59"/>
        <v>43303</v>
      </c>
      <c r="D122" s="5">
        <f>INDEX(Klima!$B$1:$E$520,MATCH('Afgrødemodel 1'!$C122,Klima!$B$1:$B$520,0),MATCH('Afgrødemodel 1'!$D$7,Klima!$B$1:$E$1,0))</f>
        <v>19</v>
      </c>
      <c r="E122" s="8">
        <f t="shared" si="79"/>
        <v>19</v>
      </c>
      <c r="F122">
        <v>0</v>
      </c>
      <c r="G122" s="8">
        <f t="shared" si="60"/>
        <v>1603.8999999999999</v>
      </c>
      <c r="H122" s="8">
        <f t="shared" si="43"/>
        <v>1495.3</v>
      </c>
      <c r="I122" s="8">
        <f t="shared" si="44"/>
        <v>19</v>
      </c>
      <c r="J122" s="8">
        <f t="shared" si="45"/>
        <v>1603.8999999999999</v>
      </c>
      <c r="K122" s="8" t="str">
        <f t="shared" si="46"/>
        <v>tSF5</v>
      </c>
      <c r="L122" s="8">
        <f t="shared" si="47"/>
        <v>43303</v>
      </c>
      <c r="M122" t="str">
        <f t="shared" si="48"/>
        <v xml:space="preserve"> </v>
      </c>
      <c r="N122">
        <v>8</v>
      </c>
      <c r="O122" t="str">
        <f t="shared" si="61"/>
        <v xml:space="preserve"> </v>
      </c>
      <c r="P122" t="str">
        <f t="shared" si="49"/>
        <v xml:space="preserve"> </v>
      </c>
      <c r="Q122" t="str">
        <f t="shared" si="50"/>
        <v>tSLm</v>
      </c>
      <c r="R122">
        <f t="shared" si="51"/>
        <v>43303</v>
      </c>
      <c r="S122">
        <f t="shared" si="52"/>
        <v>0</v>
      </c>
      <c r="T122" s="8">
        <f t="shared" si="62"/>
        <v>0</v>
      </c>
      <c r="U122" s="2">
        <f t="shared" si="63"/>
        <v>3937.3207384858224</v>
      </c>
      <c r="V122">
        <f t="shared" si="53"/>
        <v>5</v>
      </c>
      <c r="W122" s="2">
        <f t="shared" si="64"/>
        <v>-0.19926650366748078</v>
      </c>
      <c r="X122">
        <f t="shared" si="75"/>
        <v>0</v>
      </c>
      <c r="Y122">
        <f t="shared" si="65"/>
        <v>0</v>
      </c>
      <c r="Z122">
        <v>0</v>
      </c>
      <c r="AA122" s="18">
        <f t="shared" si="54"/>
        <v>43303</v>
      </c>
      <c r="AB122" s="13">
        <f t="shared" si="55"/>
        <v>0</v>
      </c>
      <c r="AC122">
        <v>0</v>
      </c>
      <c r="AD122" s="5">
        <f t="shared" si="66"/>
        <v>2.0797066014669925</v>
      </c>
      <c r="AE122">
        <f t="shared" si="76"/>
        <v>2</v>
      </c>
      <c r="AF122">
        <f t="shared" si="80"/>
        <v>2</v>
      </c>
      <c r="AG122">
        <v>0</v>
      </c>
      <c r="AH122" s="18">
        <f t="shared" si="67"/>
        <v>43303</v>
      </c>
      <c r="AI122" s="5">
        <f t="shared" si="68"/>
        <v>2</v>
      </c>
      <c r="AJ122" s="13">
        <f t="shared" si="56"/>
        <v>2</v>
      </c>
      <c r="AK122" s="20">
        <f t="shared" si="57"/>
        <v>0</v>
      </c>
      <c r="AL122" s="20">
        <f t="shared" si="69"/>
        <v>1440</v>
      </c>
      <c r="AM122" s="20">
        <f t="shared" si="70"/>
        <v>900</v>
      </c>
      <c r="AN122" s="20">
        <f t="shared" si="77"/>
        <v>0</v>
      </c>
      <c r="AO122" s="20">
        <f t="shared" si="71"/>
        <v>0</v>
      </c>
      <c r="AP122" s="1">
        <v>0</v>
      </c>
      <c r="AQ122" s="24">
        <f t="shared" si="72"/>
        <v>43303</v>
      </c>
      <c r="AR122" s="10">
        <f t="shared" si="58"/>
        <v>0</v>
      </c>
      <c r="AS122" s="1">
        <f t="shared" si="73"/>
        <v>0</v>
      </c>
    </row>
    <row r="123" spans="2:45" x14ac:dyDescent="0.2">
      <c r="B123" s="18">
        <f t="shared" si="74"/>
        <v>43304</v>
      </c>
      <c r="C123" s="8">
        <f t="shared" si="59"/>
        <v>43304</v>
      </c>
      <c r="D123" s="5">
        <f>INDEX(Klima!$B$1:$E$520,MATCH('Afgrødemodel 1'!$C123,Klima!$B$1:$B$520,0),MATCH('Afgrødemodel 1'!$D$7,Klima!$B$1:$E$1,0))</f>
        <v>20.9</v>
      </c>
      <c r="E123" s="8">
        <f t="shared" si="79"/>
        <v>20.9</v>
      </c>
      <c r="F123">
        <v>0</v>
      </c>
      <c r="G123" s="8">
        <f t="shared" si="60"/>
        <v>1624.8</v>
      </c>
      <c r="H123" s="8">
        <f t="shared" si="43"/>
        <v>1516.2</v>
      </c>
      <c r="I123" s="8">
        <f t="shared" si="44"/>
        <v>20.9</v>
      </c>
      <c r="J123" s="8">
        <f t="shared" si="45"/>
        <v>1624.8</v>
      </c>
      <c r="K123" s="8" t="str">
        <f t="shared" si="46"/>
        <v xml:space="preserve"> </v>
      </c>
      <c r="L123" s="8" t="str">
        <f t="shared" si="47"/>
        <v xml:space="preserve"> </v>
      </c>
      <c r="M123" t="str">
        <f t="shared" si="48"/>
        <v xml:space="preserve"> </v>
      </c>
      <c r="N123">
        <v>8</v>
      </c>
      <c r="O123" t="str">
        <f t="shared" si="61"/>
        <v xml:space="preserve"> </v>
      </c>
      <c r="P123" t="str">
        <f t="shared" si="49"/>
        <v xml:space="preserve"> </v>
      </c>
      <c r="Q123" t="str">
        <f t="shared" si="50"/>
        <v xml:space="preserve"> </v>
      </c>
      <c r="R123" t="str">
        <f t="shared" si="51"/>
        <v xml:space="preserve"> </v>
      </c>
      <c r="S123">
        <f t="shared" si="52"/>
        <v>0</v>
      </c>
      <c r="T123" s="8">
        <f t="shared" si="62"/>
        <v>0</v>
      </c>
      <c r="U123" s="2">
        <f t="shared" si="63"/>
        <v>4463.4038383267125</v>
      </c>
      <c r="V123">
        <f t="shared" si="53"/>
        <v>5</v>
      </c>
      <c r="W123" s="2">
        <f t="shared" si="64"/>
        <v>-0.45476772616137051</v>
      </c>
      <c r="X123">
        <f t="shared" si="75"/>
        <v>0</v>
      </c>
      <c r="Y123">
        <f t="shared" si="65"/>
        <v>0</v>
      </c>
      <c r="Z123">
        <v>0</v>
      </c>
      <c r="AA123" s="18">
        <f t="shared" si="54"/>
        <v>43304</v>
      </c>
      <c r="AB123" s="13">
        <f t="shared" si="55"/>
        <v>0</v>
      </c>
      <c r="AC123">
        <v>0</v>
      </c>
      <c r="AD123" s="5">
        <f t="shared" si="66"/>
        <v>2.1819070904645481</v>
      </c>
      <c r="AE123">
        <f t="shared" si="76"/>
        <v>2</v>
      </c>
      <c r="AF123">
        <f t="shared" si="80"/>
        <v>2</v>
      </c>
      <c r="AG123">
        <v>0</v>
      </c>
      <c r="AH123" s="18">
        <f t="shared" si="67"/>
        <v>43304</v>
      </c>
      <c r="AI123" s="5">
        <f t="shared" si="68"/>
        <v>2</v>
      </c>
      <c r="AJ123" s="13">
        <f t="shared" si="56"/>
        <v>2</v>
      </c>
      <c r="AK123" s="20">
        <f t="shared" si="57"/>
        <v>0</v>
      </c>
      <c r="AL123" s="20">
        <f t="shared" si="69"/>
        <v>1455</v>
      </c>
      <c r="AM123" s="20">
        <f t="shared" si="70"/>
        <v>900</v>
      </c>
      <c r="AN123" s="20">
        <f t="shared" si="77"/>
        <v>0</v>
      </c>
      <c r="AO123" s="20">
        <f t="shared" si="71"/>
        <v>0</v>
      </c>
      <c r="AP123" s="1">
        <v>0</v>
      </c>
      <c r="AQ123" s="24">
        <f t="shared" si="72"/>
        <v>43304</v>
      </c>
      <c r="AR123" s="10">
        <f t="shared" si="58"/>
        <v>0</v>
      </c>
      <c r="AS123" s="1">
        <f t="shared" si="73"/>
        <v>0</v>
      </c>
    </row>
    <row r="124" spans="2:45" x14ac:dyDescent="0.2">
      <c r="B124" s="18">
        <f t="shared" si="74"/>
        <v>43305</v>
      </c>
      <c r="C124" s="8">
        <f t="shared" si="59"/>
        <v>43305</v>
      </c>
      <c r="D124" s="5">
        <f>INDEX(Klima!$B$1:$E$520,MATCH('Afgrødemodel 1'!$C124,Klima!$B$1:$B$520,0),MATCH('Afgrødemodel 1'!$D$7,Klima!$B$1:$E$1,0))</f>
        <v>22</v>
      </c>
      <c r="E124" s="8">
        <f t="shared" si="79"/>
        <v>22</v>
      </c>
      <c r="F124">
        <v>0</v>
      </c>
      <c r="G124" s="8">
        <f t="shared" si="60"/>
        <v>1646.8</v>
      </c>
      <c r="H124" s="8">
        <f t="shared" si="43"/>
        <v>1538.2</v>
      </c>
      <c r="I124" s="8">
        <f t="shared" si="44"/>
        <v>22</v>
      </c>
      <c r="J124" s="8">
        <f t="shared" si="45"/>
        <v>1646.8</v>
      </c>
      <c r="K124" s="8" t="str">
        <f t="shared" si="46"/>
        <v xml:space="preserve"> </v>
      </c>
      <c r="L124" s="8" t="str">
        <f t="shared" si="47"/>
        <v xml:space="preserve"> </v>
      </c>
      <c r="M124" t="str">
        <f t="shared" si="48"/>
        <v xml:space="preserve"> </v>
      </c>
      <c r="N124">
        <v>8</v>
      </c>
      <c r="O124" t="str">
        <f t="shared" si="61"/>
        <v xml:space="preserve"> </v>
      </c>
      <c r="P124" t="str">
        <f t="shared" si="49"/>
        <v xml:space="preserve"> </v>
      </c>
      <c r="Q124" t="str">
        <f t="shared" si="50"/>
        <v xml:space="preserve"> </v>
      </c>
      <c r="R124" t="str">
        <f t="shared" si="51"/>
        <v xml:space="preserve"> </v>
      </c>
      <c r="S124">
        <f t="shared" si="52"/>
        <v>0</v>
      </c>
      <c r="T124" s="8">
        <f t="shared" si="62"/>
        <v>0</v>
      </c>
      <c r="U124" s="2">
        <f t="shared" si="63"/>
        <v>5093.2775653592826</v>
      </c>
      <c r="V124">
        <f t="shared" si="53"/>
        <v>5</v>
      </c>
      <c r="W124" s="2">
        <f t="shared" si="64"/>
        <v>-0.72371638141809314</v>
      </c>
      <c r="X124">
        <f t="shared" si="75"/>
        <v>0</v>
      </c>
      <c r="Y124">
        <f t="shared" si="65"/>
        <v>0</v>
      </c>
      <c r="Z124">
        <v>0</v>
      </c>
      <c r="AA124" s="18">
        <f t="shared" si="54"/>
        <v>43305</v>
      </c>
      <c r="AB124" s="13">
        <f t="shared" si="55"/>
        <v>0</v>
      </c>
      <c r="AC124">
        <v>0</v>
      </c>
      <c r="AD124" s="5">
        <f t="shared" si="66"/>
        <v>2.2894865525672374</v>
      </c>
      <c r="AE124">
        <f t="shared" si="76"/>
        <v>2</v>
      </c>
      <c r="AF124">
        <f t="shared" si="80"/>
        <v>2</v>
      </c>
      <c r="AG124">
        <v>0</v>
      </c>
      <c r="AH124" s="18">
        <f t="shared" si="67"/>
        <v>43305</v>
      </c>
      <c r="AI124" s="5">
        <f t="shared" si="68"/>
        <v>2</v>
      </c>
      <c r="AJ124" s="13">
        <f t="shared" si="56"/>
        <v>2</v>
      </c>
      <c r="AK124" s="20">
        <f t="shared" si="57"/>
        <v>0</v>
      </c>
      <c r="AL124" s="20">
        <f t="shared" si="69"/>
        <v>1470</v>
      </c>
      <c r="AM124" s="20">
        <f t="shared" si="70"/>
        <v>900</v>
      </c>
      <c r="AN124" s="20">
        <f t="shared" si="77"/>
        <v>0</v>
      </c>
      <c r="AO124" s="20">
        <f t="shared" si="71"/>
        <v>0</v>
      </c>
      <c r="AP124" s="1">
        <v>0</v>
      </c>
      <c r="AQ124" s="24">
        <f t="shared" si="72"/>
        <v>43305</v>
      </c>
      <c r="AR124" s="10">
        <f t="shared" si="58"/>
        <v>0</v>
      </c>
      <c r="AS124" s="1">
        <f t="shared" si="73"/>
        <v>0</v>
      </c>
    </row>
    <row r="125" spans="2:45" x14ac:dyDescent="0.2">
      <c r="B125" s="18">
        <f t="shared" si="74"/>
        <v>43306</v>
      </c>
      <c r="C125" s="8">
        <f t="shared" si="59"/>
        <v>43306</v>
      </c>
      <c r="D125" s="5">
        <f>INDEX(Klima!$B$1:$E$520,MATCH('Afgrødemodel 1'!$C125,Klima!$B$1:$B$520,0),MATCH('Afgrødemodel 1'!$D$7,Klima!$B$1:$E$1,0))</f>
        <v>23</v>
      </c>
      <c r="E125" s="8">
        <f t="shared" si="79"/>
        <v>23</v>
      </c>
      <c r="F125">
        <v>0</v>
      </c>
      <c r="G125" s="8">
        <f t="shared" si="60"/>
        <v>1669.8</v>
      </c>
      <c r="H125" s="8">
        <f t="shared" si="43"/>
        <v>1561.2</v>
      </c>
      <c r="I125" s="8">
        <f t="shared" si="44"/>
        <v>23</v>
      </c>
      <c r="J125" s="8">
        <f t="shared" si="45"/>
        <v>1669.8</v>
      </c>
      <c r="K125" s="8" t="str">
        <f t="shared" si="46"/>
        <v xml:space="preserve"> </v>
      </c>
      <c r="L125" s="8" t="str">
        <f t="shared" si="47"/>
        <v xml:space="preserve"> </v>
      </c>
      <c r="M125" t="str">
        <f t="shared" si="48"/>
        <v xml:space="preserve"> </v>
      </c>
      <c r="N125">
        <v>8</v>
      </c>
      <c r="O125" t="str">
        <f t="shared" si="61"/>
        <v xml:space="preserve"> </v>
      </c>
      <c r="P125" t="str">
        <f t="shared" si="49"/>
        <v xml:space="preserve"> </v>
      </c>
      <c r="Q125" t="str">
        <f t="shared" si="50"/>
        <v xml:space="preserve"> </v>
      </c>
      <c r="R125" t="str">
        <f t="shared" si="51"/>
        <v xml:space="preserve"> </v>
      </c>
      <c r="S125">
        <f t="shared" si="52"/>
        <v>0</v>
      </c>
      <c r="T125" s="8">
        <f t="shared" si="62"/>
        <v>0</v>
      </c>
      <c r="U125" s="2">
        <f t="shared" si="63"/>
        <v>5847.0078113464069</v>
      </c>
      <c r="V125">
        <f t="shared" si="53"/>
        <v>5</v>
      </c>
      <c r="W125" s="2">
        <f t="shared" si="64"/>
        <v>-1.0048899755501228</v>
      </c>
      <c r="X125">
        <f t="shared" si="75"/>
        <v>0</v>
      </c>
      <c r="Y125">
        <f t="shared" si="65"/>
        <v>0</v>
      </c>
      <c r="Z125">
        <v>0</v>
      </c>
      <c r="AA125" s="18">
        <f t="shared" si="54"/>
        <v>43306</v>
      </c>
      <c r="AB125" s="13">
        <f t="shared" si="55"/>
        <v>0</v>
      </c>
      <c r="AC125">
        <v>0</v>
      </c>
      <c r="AD125" s="5">
        <f t="shared" si="66"/>
        <v>2.4019559902200491</v>
      </c>
      <c r="AE125">
        <f t="shared" si="76"/>
        <v>2</v>
      </c>
      <c r="AF125">
        <f t="shared" si="80"/>
        <v>2</v>
      </c>
      <c r="AG125">
        <v>0</v>
      </c>
      <c r="AH125" s="18">
        <f t="shared" si="67"/>
        <v>43306</v>
      </c>
      <c r="AI125" s="5">
        <f t="shared" si="68"/>
        <v>2</v>
      </c>
      <c r="AJ125" s="13">
        <f t="shared" si="56"/>
        <v>2</v>
      </c>
      <c r="AK125" s="20">
        <f t="shared" si="57"/>
        <v>0</v>
      </c>
      <c r="AL125" s="20">
        <f t="shared" si="69"/>
        <v>1485</v>
      </c>
      <c r="AM125" s="20">
        <f t="shared" si="70"/>
        <v>900</v>
      </c>
      <c r="AN125" s="20">
        <f t="shared" si="77"/>
        <v>0</v>
      </c>
      <c r="AO125" s="20">
        <f t="shared" si="71"/>
        <v>0</v>
      </c>
      <c r="AP125" s="1">
        <v>0</v>
      </c>
      <c r="AQ125" s="24">
        <f t="shared" si="72"/>
        <v>43306</v>
      </c>
      <c r="AR125" s="10">
        <f t="shared" si="58"/>
        <v>0</v>
      </c>
      <c r="AS125" s="1">
        <f t="shared" si="73"/>
        <v>0</v>
      </c>
    </row>
    <row r="126" spans="2:45" x14ac:dyDescent="0.2">
      <c r="B126" s="18">
        <f t="shared" si="74"/>
        <v>43307</v>
      </c>
      <c r="C126" s="8">
        <f t="shared" si="59"/>
        <v>43307</v>
      </c>
      <c r="D126" s="5">
        <f>INDEX(Klima!$B$1:$E$520,MATCH('Afgrødemodel 1'!$C126,Klima!$B$1:$B$520,0),MATCH('Afgrødemodel 1'!$D$7,Klima!$B$1:$E$1,0))</f>
        <v>22</v>
      </c>
      <c r="E126" s="8">
        <f t="shared" si="79"/>
        <v>22</v>
      </c>
      <c r="F126">
        <v>0</v>
      </c>
      <c r="G126" s="8">
        <f t="shared" si="60"/>
        <v>1691.8</v>
      </c>
      <c r="H126" s="8">
        <f t="shared" si="43"/>
        <v>1583.2</v>
      </c>
      <c r="I126" s="8">
        <f t="shared" si="44"/>
        <v>22</v>
      </c>
      <c r="J126" s="8">
        <f t="shared" si="45"/>
        <v>1691.8</v>
      </c>
      <c r="K126" s="8" t="str">
        <f t="shared" si="46"/>
        <v xml:space="preserve"> </v>
      </c>
      <c r="L126" s="8" t="str">
        <f t="shared" si="47"/>
        <v xml:space="preserve"> </v>
      </c>
      <c r="M126" t="str">
        <f t="shared" si="48"/>
        <v xml:space="preserve"> </v>
      </c>
      <c r="N126">
        <v>8</v>
      </c>
      <c r="O126" t="str">
        <f t="shared" si="61"/>
        <v xml:space="preserve"> </v>
      </c>
      <c r="P126" t="str">
        <f t="shared" si="49"/>
        <v xml:space="preserve"> </v>
      </c>
      <c r="Q126" t="str">
        <f t="shared" si="50"/>
        <v xml:space="preserve"> </v>
      </c>
      <c r="R126" t="str">
        <f t="shared" si="51"/>
        <v xml:space="preserve"> </v>
      </c>
      <c r="S126">
        <f t="shared" si="52"/>
        <v>0</v>
      </c>
      <c r="T126" s="8">
        <f t="shared" si="62"/>
        <v>0</v>
      </c>
      <c r="U126" s="2">
        <f t="shared" si="63"/>
        <v>6672.1132957793925</v>
      </c>
      <c r="V126">
        <f t="shared" si="53"/>
        <v>5</v>
      </c>
      <c r="W126" s="2">
        <f t="shared" si="64"/>
        <v>-1.2738386308068463</v>
      </c>
      <c r="X126">
        <f t="shared" si="75"/>
        <v>0</v>
      </c>
      <c r="Y126">
        <f t="shared" si="65"/>
        <v>0</v>
      </c>
      <c r="Z126">
        <v>0</v>
      </c>
      <c r="AA126" s="18">
        <f t="shared" si="54"/>
        <v>43307</v>
      </c>
      <c r="AB126" s="13">
        <f t="shared" si="55"/>
        <v>0</v>
      </c>
      <c r="AC126">
        <v>0</v>
      </c>
      <c r="AD126" s="5">
        <f t="shared" si="66"/>
        <v>2.5095354523227384</v>
      </c>
      <c r="AE126">
        <f t="shared" si="76"/>
        <v>2</v>
      </c>
      <c r="AF126">
        <f t="shared" si="80"/>
        <v>2</v>
      </c>
      <c r="AG126">
        <v>0</v>
      </c>
      <c r="AH126" s="18">
        <f t="shared" si="67"/>
        <v>43307</v>
      </c>
      <c r="AI126" s="5">
        <f t="shared" si="68"/>
        <v>2</v>
      </c>
      <c r="AJ126" s="13">
        <f t="shared" si="56"/>
        <v>2</v>
      </c>
      <c r="AK126" s="20">
        <f t="shared" si="57"/>
        <v>0</v>
      </c>
      <c r="AL126" s="20">
        <f t="shared" si="69"/>
        <v>1500</v>
      </c>
      <c r="AM126" s="20">
        <f t="shared" si="70"/>
        <v>900</v>
      </c>
      <c r="AN126" s="20">
        <f t="shared" si="77"/>
        <v>0</v>
      </c>
      <c r="AO126" s="20">
        <f t="shared" si="71"/>
        <v>0</v>
      </c>
      <c r="AP126" s="1">
        <v>0</v>
      </c>
      <c r="AQ126" s="24">
        <f t="shared" si="72"/>
        <v>43307</v>
      </c>
      <c r="AR126" s="10">
        <f t="shared" si="58"/>
        <v>0</v>
      </c>
      <c r="AS126" s="1">
        <f t="shared" si="73"/>
        <v>0</v>
      </c>
    </row>
    <row r="127" spans="2:45" x14ac:dyDescent="0.2">
      <c r="B127" s="18">
        <f t="shared" si="74"/>
        <v>43308</v>
      </c>
      <c r="C127" s="8">
        <f t="shared" si="59"/>
        <v>43308</v>
      </c>
      <c r="D127" s="5">
        <f>INDEX(Klima!$B$1:$E$520,MATCH('Afgrødemodel 1'!$C127,Klima!$B$1:$B$520,0),MATCH('Afgrødemodel 1'!$D$7,Klima!$B$1:$E$1,0))</f>
        <v>23.4</v>
      </c>
      <c r="E127" s="8">
        <f t="shared" si="79"/>
        <v>23.4</v>
      </c>
      <c r="F127">
        <v>0</v>
      </c>
      <c r="G127" s="8">
        <f t="shared" si="60"/>
        <v>1715.2</v>
      </c>
      <c r="H127" s="8">
        <f t="shared" si="43"/>
        <v>1606.6000000000001</v>
      </c>
      <c r="I127" s="8">
        <f t="shared" si="44"/>
        <v>23.4</v>
      </c>
      <c r="J127" s="8">
        <f t="shared" si="45"/>
        <v>1715.2</v>
      </c>
      <c r="K127" s="8" t="str">
        <f t="shared" si="46"/>
        <v xml:space="preserve"> </v>
      </c>
      <c r="L127" s="8" t="str">
        <f t="shared" si="47"/>
        <v xml:space="preserve"> </v>
      </c>
      <c r="M127" t="str">
        <f t="shared" si="48"/>
        <v xml:space="preserve"> </v>
      </c>
      <c r="N127">
        <v>8</v>
      </c>
      <c r="O127" t="str">
        <f t="shared" si="61"/>
        <v xml:space="preserve"> </v>
      </c>
      <c r="P127" t="str">
        <f t="shared" si="49"/>
        <v xml:space="preserve"> </v>
      </c>
      <c r="Q127" t="str">
        <f t="shared" si="50"/>
        <v xml:space="preserve"> </v>
      </c>
      <c r="R127" t="str">
        <f t="shared" si="51"/>
        <v xml:space="preserve"> </v>
      </c>
      <c r="S127">
        <f t="shared" si="52"/>
        <v>0</v>
      </c>
      <c r="T127" s="8">
        <f t="shared" si="62"/>
        <v>0</v>
      </c>
      <c r="U127" s="2">
        <f t="shared" si="63"/>
        <v>7677.870538146899</v>
      </c>
      <c r="V127">
        <f t="shared" si="53"/>
        <v>5</v>
      </c>
      <c r="W127" s="2">
        <f t="shared" si="64"/>
        <v>-1.5599022004889997</v>
      </c>
      <c r="X127">
        <f t="shared" si="75"/>
        <v>0</v>
      </c>
      <c r="Y127">
        <f t="shared" si="65"/>
        <v>0</v>
      </c>
      <c r="Z127">
        <v>0</v>
      </c>
      <c r="AA127" s="18">
        <f t="shared" si="54"/>
        <v>43308</v>
      </c>
      <c r="AB127" s="13">
        <f t="shared" si="55"/>
        <v>0</v>
      </c>
      <c r="AC127">
        <v>0</v>
      </c>
      <c r="AD127" s="5">
        <f t="shared" si="66"/>
        <v>2.6239608801955998</v>
      </c>
      <c r="AE127">
        <f t="shared" si="76"/>
        <v>2</v>
      </c>
      <c r="AF127">
        <f t="shared" si="80"/>
        <v>2</v>
      </c>
      <c r="AG127">
        <v>0</v>
      </c>
      <c r="AH127" s="18">
        <f t="shared" si="67"/>
        <v>43308</v>
      </c>
      <c r="AI127" s="5">
        <f t="shared" si="68"/>
        <v>2</v>
      </c>
      <c r="AJ127" s="13">
        <f t="shared" si="56"/>
        <v>2</v>
      </c>
      <c r="AK127" s="20">
        <f t="shared" si="57"/>
        <v>0</v>
      </c>
      <c r="AL127" s="20">
        <f t="shared" si="69"/>
        <v>1515</v>
      </c>
      <c r="AM127" s="20">
        <f t="shared" si="70"/>
        <v>900</v>
      </c>
      <c r="AN127" s="20">
        <f t="shared" si="77"/>
        <v>0</v>
      </c>
      <c r="AO127" s="20">
        <f t="shared" si="71"/>
        <v>0</v>
      </c>
      <c r="AP127" s="1">
        <v>0</v>
      </c>
      <c r="AQ127" s="24">
        <f t="shared" si="72"/>
        <v>43308</v>
      </c>
      <c r="AR127" s="10">
        <f t="shared" si="58"/>
        <v>0</v>
      </c>
      <c r="AS127" s="1">
        <f t="shared" si="73"/>
        <v>0</v>
      </c>
    </row>
    <row r="128" spans="2:45" x14ac:dyDescent="0.2">
      <c r="B128" s="18">
        <f t="shared" si="74"/>
        <v>43309</v>
      </c>
      <c r="C128" s="8">
        <f t="shared" si="59"/>
        <v>43309</v>
      </c>
      <c r="D128" s="5">
        <f>INDEX(Klima!$B$1:$E$520,MATCH('Afgrødemodel 1'!$C128,Klima!$B$1:$B$520,0),MATCH('Afgrødemodel 1'!$D$7,Klima!$B$1:$E$1,0))</f>
        <v>23.2</v>
      </c>
      <c r="E128" s="8">
        <f t="shared" si="79"/>
        <v>23.2</v>
      </c>
      <c r="F128">
        <v>0</v>
      </c>
      <c r="G128" s="8">
        <f t="shared" si="60"/>
        <v>1738.4</v>
      </c>
      <c r="H128" s="8">
        <f t="shared" si="43"/>
        <v>1629.8000000000002</v>
      </c>
      <c r="I128" s="8">
        <f t="shared" si="44"/>
        <v>23.2</v>
      </c>
      <c r="J128" s="8">
        <f t="shared" si="45"/>
        <v>1738.4</v>
      </c>
      <c r="K128" s="8" t="str">
        <f t="shared" si="46"/>
        <v xml:space="preserve"> </v>
      </c>
      <c r="L128" s="8" t="str">
        <f t="shared" si="47"/>
        <v xml:space="preserve"> </v>
      </c>
      <c r="M128" t="str">
        <f t="shared" si="48"/>
        <v xml:space="preserve"> </v>
      </c>
      <c r="N128">
        <v>8</v>
      </c>
      <c r="O128" t="str">
        <f t="shared" si="61"/>
        <v xml:space="preserve"> </v>
      </c>
      <c r="P128" t="str">
        <f t="shared" si="49"/>
        <v xml:space="preserve"> </v>
      </c>
      <c r="Q128" t="str">
        <f t="shared" si="50"/>
        <v xml:space="preserve"> </v>
      </c>
      <c r="R128" t="str">
        <f t="shared" si="51"/>
        <v xml:space="preserve"> </v>
      </c>
      <c r="S128">
        <f t="shared" si="52"/>
        <v>0</v>
      </c>
      <c r="T128" s="8">
        <f t="shared" si="62"/>
        <v>0</v>
      </c>
      <c r="U128" s="2">
        <f t="shared" si="63"/>
        <v>8824.6285098373519</v>
      </c>
      <c r="V128">
        <f t="shared" si="53"/>
        <v>5</v>
      </c>
      <c r="W128" s="2">
        <f t="shared" si="64"/>
        <v>-1.84352078239609</v>
      </c>
      <c r="X128">
        <f t="shared" si="75"/>
        <v>0</v>
      </c>
      <c r="Y128">
        <f t="shared" si="65"/>
        <v>0</v>
      </c>
      <c r="Z128">
        <v>0</v>
      </c>
      <c r="AA128" s="18">
        <f t="shared" si="54"/>
        <v>43309</v>
      </c>
      <c r="AB128" s="13">
        <f t="shared" si="55"/>
        <v>0</v>
      </c>
      <c r="AC128">
        <v>0</v>
      </c>
      <c r="AD128" s="5">
        <f t="shared" si="66"/>
        <v>2.7374083129584359</v>
      </c>
      <c r="AE128">
        <f t="shared" si="76"/>
        <v>2</v>
      </c>
      <c r="AF128">
        <f t="shared" si="80"/>
        <v>2</v>
      </c>
      <c r="AG128">
        <v>0</v>
      </c>
      <c r="AH128" s="18">
        <f t="shared" si="67"/>
        <v>43309</v>
      </c>
      <c r="AI128" s="5">
        <f t="shared" si="68"/>
        <v>2</v>
      </c>
      <c r="AJ128" s="13">
        <f t="shared" si="56"/>
        <v>2</v>
      </c>
      <c r="AK128" s="20">
        <f t="shared" si="57"/>
        <v>0</v>
      </c>
      <c r="AL128" s="20">
        <f t="shared" si="69"/>
        <v>1530</v>
      </c>
      <c r="AM128" s="20">
        <f t="shared" si="70"/>
        <v>900</v>
      </c>
      <c r="AN128" s="20">
        <f t="shared" si="77"/>
        <v>0</v>
      </c>
      <c r="AO128" s="20">
        <f t="shared" si="71"/>
        <v>0</v>
      </c>
      <c r="AP128" s="1">
        <v>0</v>
      </c>
      <c r="AQ128" s="24">
        <f t="shared" si="72"/>
        <v>43309</v>
      </c>
      <c r="AR128" s="10">
        <f t="shared" si="58"/>
        <v>0</v>
      </c>
      <c r="AS128" s="1">
        <f t="shared" si="73"/>
        <v>0</v>
      </c>
    </row>
    <row r="129" spans="2:45" x14ac:dyDescent="0.2">
      <c r="B129" s="18">
        <f t="shared" si="74"/>
        <v>43310</v>
      </c>
      <c r="C129" s="8">
        <f t="shared" si="59"/>
        <v>43310</v>
      </c>
      <c r="D129" s="5">
        <f>INDEX(Klima!$B$1:$E$520,MATCH('Afgrødemodel 1'!$C129,Klima!$B$1:$B$520,0),MATCH('Afgrødemodel 1'!$D$7,Klima!$B$1:$E$1,0))</f>
        <v>20.100000000000001</v>
      </c>
      <c r="E129" s="8">
        <f t="shared" si="79"/>
        <v>20.100000000000001</v>
      </c>
      <c r="F129">
        <v>0</v>
      </c>
      <c r="G129" s="8">
        <f t="shared" si="60"/>
        <v>1758.5</v>
      </c>
      <c r="H129" s="8">
        <f t="shared" si="43"/>
        <v>1649.9</v>
      </c>
      <c r="I129" s="8">
        <f t="shared" si="44"/>
        <v>20.100000000000001</v>
      </c>
      <c r="J129" s="8">
        <f t="shared" si="45"/>
        <v>1758.5</v>
      </c>
      <c r="K129" s="8" t="str">
        <f t="shared" si="46"/>
        <v xml:space="preserve"> </v>
      </c>
      <c r="L129" s="8" t="str">
        <f t="shared" si="47"/>
        <v xml:space="preserve"> </v>
      </c>
      <c r="M129" t="str">
        <f t="shared" si="48"/>
        <v xml:space="preserve"> </v>
      </c>
      <c r="N129">
        <v>8</v>
      </c>
      <c r="O129" t="str">
        <f t="shared" si="61"/>
        <v xml:space="preserve"> </v>
      </c>
      <c r="P129" t="str">
        <f t="shared" si="49"/>
        <v xml:space="preserve"> </v>
      </c>
      <c r="Q129" t="str">
        <f t="shared" si="50"/>
        <v xml:space="preserve"> </v>
      </c>
      <c r="R129" t="str">
        <f t="shared" si="51"/>
        <v xml:space="preserve"> </v>
      </c>
      <c r="S129">
        <f t="shared" si="52"/>
        <v>0</v>
      </c>
      <c r="T129" s="8">
        <f t="shared" si="62"/>
        <v>0</v>
      </c>
      <c r="U129" s="2">
        <f t="shared" si="63"/>
        <v>9955.7404378325355</v>
      </c>
      <c r="V129">
        <f t="shared" si="53"/>
        <v>5</v>
      </c>
      <c r="W129" s="2">
        <f t="shared" si="64"/>
        <v>-2.0892420537897323</v>
      </c>
      <c r="X129">
        <f t="shared" si="75"/>
        <v>0</v>
      </c>
      <c r="Y129">
        <f t="shared" si="65"/>
        <v>0</v>
      </c>
      <c r="Z129">
        <v>0</v>
      </c>
      <c r="AA129" s="18">
        <f t="shared" si="54"/>
        <v>43310</v>
      </c>
      <c r="AB129" s="13">
        <f t="shared" si="55"/>
        <v>0</v>
      </c>
      <c r="AC129">
        <v>0</v>
      </c>
      <c r="AD129" s="5">
        <f t="shared" si="66"/>
        <v>2.8356968215158931</v>
      </c>
      <c r="AE129">
        <f t="shared" si="76"/>
        <v>2</v>
      </c>
      <c r="AF129">
        <f t="shared" si="80"/>
        <v>2</v>
      </c>
      <c r="AG129">
        <v>0</v>
      </c>
      <c r="AH129" s="18">
        <f t="shared" si="67"/>
        <v>43310</v>
      </c>
      <c r="AI129" s="5">
        <f t="shared" si="68"/>
        <v>2</v>
      </c>
      <c r="AJ129" s="13">
        <f t="shared" si="56"/>
        <v>2</v>
      </c>
      <c r="AK129" s="20">
        <f t="shared" si="57"/>
        <v>0</v>
      </c>
      <c r="AL129" s="20">
        <f t="shared" si="69"/>
        <v>1545</v>
      </c>
      <c r="AM129" s="20">
        <f t="shared" si="70"/>
        <v>900</v>
      </c>
      <c r="AN129" s="20">
        <f t="shared" si="77"/>
        <v>0</v>
      </c>
      <c r="AO129" s="20">
        <f t="shared" si="71"/>
        <v>0</v>
      </c>
      <c r="AP129" s="1">
        <v>0</v>
      </c>
      <c r="AQ129" s="24">
        <f t="shared" si="72"/>
        <v>43310</v>
      </c>
      <c r="AR129" s="10">
        <f t="shared" si="58"/>
        <v>0</v>
      </c>
      <c r="AS129" s="1">
        <f t="shared" si="73"/>
        <v>0</v>
      </c>
    </row>
    <row r="130" spans="2:45" x14ac:dyDescent="0.2">
      <c r="B130" s="18">
        <f t="shared" si="74"/>
        <v>43311</v>
      </c>
      <c r="C130" s="8">
        <f t="shared" si="59"/>
        <v>43311</v>
      </c>
      <c r="D130" s="5">
        <f>INDEX(Klima!$B$1:$E$520,MATCH('Afgrødemodel 1'!$C130,Klima!$B$1:$B$520,0),MATCH('Afgrødemodel 1'!$D$7,Klima!$B$1:$E$1,0))</f>
        <v>23.7</v>
      </c>
      <c r="E130" s="8">
        <f t="shared" si="79"/>
        <v>23.7</v>
      </c>
      <c r="F130">
        <v>0</v>
      </c>
      <c r="G130" s="8">
        <f t="shared" si="60"/>
        <v>1782.2</v>
      </c>
      <c r="H130" s="8">
        <f t="shared" si="43"/>
        <v>1673.6000000000001</v>
      </c>
      <c r="I130" s="8">
        <f t="shared" si="44"/>
        <v>23.7</v>
      </c>
      <c r="J130" s="8">
        <f t="shared" si="45"/>
        <v>1782.2</v>
      </c>
      <c r="K130" s="8" t="str">
        <f t="shared" si="46"/>
        <v xml:space="preserve"> </v>
      </c>
      <c r="L130" s="8" t="str">
        <f t="shared" si="47"/>
        <v xml:space="preserve"> </v>
      </c>
      <c r="M130" t="str">
        <f t="shared" si="48"/>
        <v xml:space="preserve"> </v>
      </c>
      <c r="N130">
        <v>8</v>
      </c>
      <c r="O130" t="str">
        <f t="shared" si="61"/>
        <v xml:space="preserve"> </v>
      </c>
      <c r="P130" t="str">
        <f t="shared" si="49"/>
        <v xml:space="preserve"> </v>
      </c>
      <c r="Q130" t="str">
        <f t="shared" si="50"/>
        <v xml:space="preserve"> </v>
      </c>
      <c r="R130" t="str">
        <f t="shared" si="51"/>
        <v xml:space="preserve"> </v>
      </c>
      <c r="S130">
        <f t="shared" si="52"/>
        <v>0</v>
      </c>
      <c r="T130" s="8">
        <f t="shared" si="62"/>
        <v>0</v>
      </c>
      <c r="U130" s="2">
        <f t="shared" si="63"/>
        <v>11477.07639912892</v>
      </c>
      <c r="V130">
        <f t="shared" si="53"/>
        <v>5</v>
      </c>
      <c r="W130" s="2">
        <f t="shared" si="64"/>
        <v>-2.3789731051344765</v>
      </c>
      <c r="X130">
        <f t="shared" si="75"/>
        <v>0</v>
      </c>
      <c r="Y130">
        <f t="shared" si="65"/>
        <v>0</v>
      </c>
      <c r="Z130">
        <v>0</v>
      </c>
      <c r="AA130" s="18">
        <f t="shared" si="54"/>
        <v>43311</v>
      </c>
      <c r="AB130" s="13">
        <f t="shared" si="55"/>
        <v>0</v>
      </c>
      <c r="AC130">
        <v>0</v>
      </c>
      <c r="AD130" s="5">
        <f t="shared" si="66"/>
        <v>2.9515892420537906</v>
      </c>
      <c r="AE130">
        <f t="shared" si="76"/>
        <v>2</v>
      </c>
      <c r="AF130">
        <f t="shared" si="80"/>
        <v>2</v>
      </c>
      <c r="AG130">
        <v>0</v>
      </c>
      <c r="AH130" s="18">
        <f t="shared" si="67"/>
        <v>43311</v>
      </c>
      <c r="AI130" s="5">
        <f t="shared" si="68"/>
        <v>2</v>
      </c>
      <c r="AJ130" s="13">
        <f t="shared" si="56"/>
        <v>2</v>
      </c>
      <c r="AK130" s="20">
        <f t="shared" si="57"/>
        <v>0</v>
      </c>
      <c r="AL130" s="20">
        <f t="shared" si="69"/>
        <v>1560</v>
      </c>
      <c r="AM130" s="20">
        <f t="shared" si="70"/>
        <v>900</v>
      </c>
      <c r="AN130" s="20">
        <f t="shared" si="77"/>
        <v>0</v>
      </c>
      <c r="AO130" s="20">
        <f t="shared" si="71"/>
        <v>0</v>
      </c>
      <c r="AP130" s="1">
        <v>0</v>
      </c>
      <c r="AQ130" s="24">
        <f t="shared" si="72"/>
        <v>43311</v>
      </c>
      <c r="AR130" s="10">
        <f t="shared" si="58"/>
        <v>0</v>
      </c>
      <c r="AS130" s="1">
        <f t="shared" si="73"/>
        <v>0</v>
      </c>
    </row>
    <row r="131" spans="2:45" x14ac:dyDescent="0.2">
      <c r="B131" s="18">
        <f t="shared" si="74"/>
        <v>43312</v>
      </c>
      <c r="C131" s="8">
        <f t="shared" si="59"/>
        <v>43312</v>
      </c>
      <c r="D131" s="5">
        <f>INDEX(Klima!$B$1:$E$520,MATCH('Afgrødemodel 1'!$C131,Klima!$B$1:$B$520,0),MATCH('Afgrødemodel 1'!$D$7,Klima!$B$1:$E$1,0))</f>
        <v>23.5</v>
      </c>
      <c r="E131" s="8">
        <f t="shared" si="79"/>
        <v>23.5</v>
      </c>
      <c r="F131">
        <v>0</v>
      </c>
      <c r="G131" s="8">
        <f t="shared" si="60"/>
        <v>1805.7</v>
      </c>
      <c r="H131" s="8">
        <f t="shared" si="43"/>
        <v>1697.1000000000001</v>
      </c>
      <c r="I131" s="8">
        <f t="shared" si="44"/>
        <v>23.5</v>
      </c>
      <c r="J131" s="8">
        <f t="shared" si="45"/>
        <v>1805.7</v>
      </c>
      <c r="K131" s="8" t="str">
        <f t="shared" si="46"/>
        <v xml:space="preserve"> </v>
      </c>
      <c r="L131" s="8" t="str">
        <f t="shared" si="47"/>
        <v xml:space="preserve"> </v>
      </c>
      <c r="M131" t="str">
        <f t="shared" si="48"/>
        <v xml:space="preserve"> </v>
      </c>
      <c r="N131">
        <v>8</v>
      </c>
      <c r="O131" t="str">
        <f t="shared" si="61"/>
        <v xml:space="preserve"> </v>
      </c>
      <c r="P131" t="str">
        <f t="shared" si="49"/>
        <v xml:space="preserve"> </v>
      </c>
      <c r="Q131" t="str">
        <f t="shared" si="50"/>
        <v>th</v>
      </c>
      <c r="R131">
        <f t="shared" si="51"/>
        <v>43312</v>
      </c>
      <c r="S131">
        <f t="shared" si="52"/>
        <v>0</v>
      </c>
      <c r="T131" s="8">
        <f t="shared" si="62"/>
        <v>0</v>
      </c>
      <c r="U131" s="2">
        <f t="shared" si="63"/>
        <v>13215.008270578342</v>
      </c>
      <c r="V131">
        <f t="shared" si="53"/>
        <v>5</v>
      </c>
      <c r="W131" s="2">
        <f t="shared" si="64"/>
        <v>-2.6662591687041584</v>
      </c>
      <c r="X131">
        <f t="shared" si="75"/>
        <v>0</v>
      </c>
      <c r="Y131">
        <f t="shared" si="65"/>
        <v>0</v>
      </c>
      <c r="Z131">
        <v>0</v>
      </c>
      <c r="AA131" s="18">
        <f t="shared" si="54"/>
        <v>43312</v>
      </c>
      <c r="AB131" s="13">
        <f t="shared" si="55"/>
        <v>0</v>
      </c>
      <c r="AC131">
        <v>0</v>
      </c>
      <c r="AD131" s="5">
        <f t="shared" si="66"/>
        <v>3.0665036674816633</v>
      </c>
      <c r="AE131">
        <f t="shared" si="76"/>
        <v>2</v>
      </c>
      <c r="AF131">
        <f t="shared" si="80"/>
        <v>2</v>
      </c>
      <c r="AG131">
        <v>0</v>
      </c>
      <c r="AH131" s="18">
        <f t="shared" si="67"/>
        <v>43312</v>
      </c>
      <c r="AI131" s="5">
        <f t="shared" si="68"/>
        <v>0</v>
      </c>
      <c r="AJ131" s="13">
        <f t="shared" si="56"/>
        <v>0</v>
      </c>
      <c r="AK131" s="20">
        <f t="shared" si="57"/>
        <v>0</v>
      </c>
      <c r="AL131" s="20">
        <f t="shared" si="69"/>
        <v>1575</v>
      </c>
      <c r="AM131" s="20">
        <f t="shared" si="70"/>
        <v>900</v>
      </c>
      <c r="AN131" s="20">
        <f t="shared" si="77"/>
        <v>0</v>
      </c>
      <c r="AO131" s="20">
        <f t="shared" si="71"/>
        <v>0</v>
      </c>
      <c r="AP131" s="1">
        <v>0</v>
      </c>
      <c r="AQ131" s="24">
        <f t="shared" si="72"/>
        <v>43312</v>
      </c>
      <c r="AR131" s="10">
        <f t="shared" si="58"/>
        <v>0</v>
      </c>
      <c r="AS131" s="1">
        <f t="shared" si="73"/>
        <v>0</v>
      </c>
    </row>
    <row r="132" spans="2:45" x14ac:dyDescent="0.2">
      <c r="B132" s="18">
        <f t="shared" si="74"/>
        <v>43313</v>
      </c>
      <c r="C132" s="8">
        <f t="shared" si="59"/>
        <v>43313</v>
      </c>
      <c r="D132" s="5">
        <f>INDEX(Klima!$B$1:$E$520,MATCH('Afgrødemodel 1'!$C132,Klima!$B$1:$B$520,0),MATCH('Afgrødemodel 1'!$D$7,Klima!$B$1:$E$1,0))</f>
        <v>20.100000000000001</v>
      </c>
      <c r="E132" s="8">
        <f t="shared" si="79"/>
        <v>20.100000000000001</v>
      </c>
      <c r="F132">
        <v>0</v>
      </c>
      <c r="G132" s="8">
        <f t="shared" si="60"/>
        <v>1825.8</v>
      </c>
      <c r="H132" s="8">
        <f t="shared" si="43"/>
        <v>1717.2</v>
      </c>
      <c r="I132" s="8">
        <f t="shared" si="44"/>
        <v>20.100000000000001</v>
      </c>
      <c r="J132" s="8">
        <f t="shared" si="45"/>
        <v>1825.8</v>
      </c>
      <c r="K132" s="8" t="str">
        <f t="shared" si="46"/>
        <v xml:space="preserve"> </v>
      </c>
      <c r="L132" s="8" t="str">
        <f t="shared" si="47"/>
        <v xml:space="preserve"> </v>
      </c>
      <c r="M132" t="str">
        <f t="shared" si="48"/>
        <v xml:space="preserve"> </v>
      </c>
      <c r="N132">
        <v>8</v>
      </c>
      <c r="O132" t="str">
        <f t="shared" si="61"/>
        <v xml:space="preserve"> </v>
      </c>
      <c r="P132" t="str">
        <f t="shared" si="49"/>
        <v xml:space="preserve"> </v>
      </c>
      <c r="Q132" t="str">
        <f t="shared" si="50"/>
        <v xml:space="preserve"> </v>
      </c>
      <c r="R132" t="str">
        <f t="shared" si="51"/>
        <v xml:space="preserve"> </v>
      </c>
      <c r="S132">
        <f t="shared" si="52"/>
        <v>0</v>
      </c>
      <c r="T132" s="8">
        <f t="shared" si="62"/>
        <v>0</v>
      </c>
      <c r="U132" s="2">
        <f t="shared" si="63"/>
        <v>14908.832788001222</v>
      </c>
      <c r="V132">
        <f t="shared" si="53"/>
        <v>5</v>
      </c>
      <c r="W132" s="2">
        <f t="shared" si="64"/>
        <v>-2.9119804400977998</v>
      </c>
      <c r="X132">
        <f t="shared" si="75"/>
        <v>0</v>
      </c>
      <c r="Y132">
        <f t="shared" si="65"/>
        <v>0</v>
      </c>
      <c r="Z132">
        <v>0</v>
      </c>
      <c r="AA132" s="18">
        <f t="shared" si="54"/>
        <v>43313</v>
      </c>
      <c r="AB132" s="13">
        <f t="shared" si="55"/>
        <v>0</v>
      </c>
      <c r="AC132">
        <v>0</v>
      </c>
      <c r="AD132" s="5">
        <f t="shared" si="66"/>
        <v>3.16479217603912</v>
      </c>
      <c r="AE132">
        <f t="shared" si="76"/>
        <v>2</v>
      </c>
      <c r="AF132">
        <f t="shared" si="80"/>
        <v>2</v>
      </c>
      <c r="AG132">
        <v>0</v>
      </c>
      <c r="AH132" s="18">
        <f t="shared" si="67"/>
        <v>43313</v>
      </c>
      <c r="AI132" s="5">
        <f t="shared" si="68"/>
        <v>0</v>
      </c>
      <c r="AJ132" s="13">
        <f t="shared" si="56"/>
        <v>0</v>
      </c>
      <c r="AK132" s="20">
        <f t="shared" si="57"/>
        <v>0</v>
      </c>
      <c r="AL132" s="20">
        <f t="shared" si="69"/>
        <v>1590</v>
      </c>
      <c r="AM132" s="20">
        <f t="shared" si="70"/>
        <v>900</v>
      </c>
      <c r="AN132" s="20">
        <f t="shared" si="77"/>
        <v>0</v>
      </c>
      <c r="AO132" s="20">
        <f t="shared" si="71"/>
        <v>0</v>
      </c>
      <c r="AP132" s="1">
        <v>0</v>
      </c>
      <c r="AQ132" s="24">
        <f t="shared" si="72"/>
        <v>43313</v>
      </c>
      <c r="AR132" s="10">
        <f t="shared" si="58"/>
        <v>0</v>
      </c>
      <c r="AS132" s="1">
        <f t="shared" si="73"/>
        <v>0</v>
      </c>
    </row>
    <row r="133" spans="2:45" x14ac:dyDescent="0.2">
      <c r="B133" s="18">
        <f t="shared" si="74"/>
        <v>43314</v>
      </c>
      <c r="C133" s="8">
        <f t="shared" si="59"/>
        <v>43314</v>
      </c>
      <c r="D133" s="5">
        <f>INDEX(Klima!$B$1:$E$520,MATCH('Afgrødemodel 1'!$C133,Klima!$B$1:$B$520,0),MATCH('Afgrødemodel 1'!$D$7,Klima!$B$1:$E$1,0))</f>
        <v>20.399999999999999</v>
      </c>
      <c r="E133" s="8">
        <f t="shared" si="79"/>
        <v>20.399999999999999</v>
      </c>
      <c r="F133">
        <v>0</v>
      </c>
      <c r="G133" s="8">
        <f t="shared" si="60"/>
        <v>1846.2</v>
      </c>
      <c r="H133" s="8">
        <f t="shared" si="43"/>
        <v>1737.6000000000001</v>
      </c>
      <c r="I133" s="8">
        <f t="shared" si="44"/>
        <v>20.399999999999999</v>
      </c>
      <c r="J133" s="8">
        <f t="shared" si="45"/>
        <v>1846.2</v>
      </c>
      <c r="K133" s="8" t="str">
        <f t="shared" si="46"/>
        <v xml:space="preserve"> </v>
      </c>
      <c r="L133" s="8" t="str">
        <f t="shared" si="47"/>
        <v xml:space="preserve"> </v>
      </c>
      <c r="M133" t="str">
        <f t="shared" si="48"/>
        <v xml:space="preserve"> </v>
      </c>
      <c r="N133">
        <v>8</v>
      </c>
      <c r="O133" t="str">
        <f t="shared" si="61"/>
        <v xml:space="preserve"> </v>
      </c>
      <c r="P133" t="str">
        <f t="shared" si="49"/>
        <v xml:space="preserve"> </v>
      </c>
      <c r="Q133" t="str">
        <f t="shared" si="50"/>
        <v xml:space="preserve"> </v>
      </c>
      <c r="R133" t="str">
        <f t="shared" si="51"/>
        <v xml:space="preserve"> </v>
      </c>
      <c r="S133">
        <f t="shared" si="52"/>
        <v>0</v>
      </c>
      <c r="T133" s="8">
        <f t="shared" si="62"/>
        <v>0</v>
      </c>
      <c r="U133" s="2">
        <f t="shared" si="63"/>
        <v>16850.05668294361</v>
      </c>
      <c r="V133">
        <f t="shared" si="53"/>
        <v>5</v>
      </c>
      <c r="W133" s="2">
        <f t="shared" si="64"/>
        <v>-3.1613691931540355</v>
      </c>
      <c r="X133">
        <f t="shared" si="75"/>
        <v>0</v>
      </c>
      <c r="Y133">
        <f t="shared" si="65"/>
        <v>0</v>
      </c>
      <c r="Z133">
        <v>0</v>
      </c>
      <c r="AA133" s="18">
        <f t="shared" si="54"/>
        <v>43314</v>
      </c>
      <c r="AB133" s="13">
        <f t="shared" si="55"/>
        <v>0</v>
      </c>
      <c r="AC133">
        <v>0</v>
      </c>
      <c r="AD133" s="5">
        <f t="shared" si="66"/>
        <v>3.2645476772616142</v>
      </c>
      <c r="AE133">
        <f t="shared" si="76"/>
        <v>2</v>
      </c>
      <c r="AF133">
        <f t="shared" si="80"/>
        <v>2</v>
      </c>
      <c r="AG133">
        <v>0</v>
      </c>
      <c r="AH133" s="18">
        <f t="shared" si="67"/>
        <v>43314</v>
      </c>
      <c r="AI133" s="5">
        <f t="shared" si="68"/>
        <v>0</v>
      </c>
      <c r="AJ133" s="13">
        <f t="shared" si="56"/>
        <v>0</v>
      </c>
      <c r="AK133" s="20">
        <f t="shared" si="57"/>
        <v>0</v>
      </c>
      <c r="AL133" s="20">
        <f t="shared" si="69"/>
        <v>1605</v>
      </c>
      <c r="AM133" s="20">
        <f t="shared" si="70"/>
        <v>900</v>
      </c>
      <c r="AN133" s="20">
        <f t="shared" si="77"/>
        <v>0</v>
      </c>
      <c r="AO133" s="20">
        <f t="shared" si="71"/>
        <v>0</v>
      </c>
      <c r="AP133" s="1">
        <v>0</v>
      </c>
      <c r="AQ133" s="24">
        <f t="shared" si="72"/>
        <v>43314</v>
      </c>
      <c r="AR133" s="10">
        <f t="shared" si="58"/>
        <v>0</v>
      </c>
      <c r="AS133" s="1">
        <f t="shared" si="73"/>
        <v>0</v>
      </c>
    </row>
    <row r="134" spans="2:45" x14ac:dyDescent="0.2">
      <c r="B134" s="18">
        <f t="shared" si="74"/>
        <v>43315</v>
      </c>
      <c r="C134" s="8">
        <f t="shared" si="59"/>
        <v>43315</v>
      </c>
      <c r="D134" s="5">
        <f>INDEX(Klima!$B$1:$E$520,MATCH('Afgrødemodel 1'!$C134,Klima!$B$1:$B$520,0),MATCH('Afgrødemodel 1'!$D$7,Klima!$B$1:$E$1,0))</f>
        <v>21.2</v>
      </c>
      <c r="E134" s="8">
        <f t="shared" si="79"/>
        <v>21.2</v>
      </c>
      <c r="F134">
        <v>0</v>
      </c>
      <c r="G134" s="8">
        <f t="shared" si="60"/>
        <v>1867.4</v>
      </c>
      <c r="H134" s="8">
        <f t="shared" si="43"/>
        <v>1758.8000000000002</v>
      </c>
      <c r="I134" s="8">
        <f t="shared" si="44"/>
        <v>21.2</v>
      </c>
      <c r="J134" s="8">
        <f t="shared" si="45"/>
        <v>1867.4</v>
      </c>
      <c r="K134" s="8" t="str">
        <f t="shared" si="46"/>
        <v xml:space="preserve"> </v>
      </c>
      <c r="L134" s="8" t="str">
        <f t="shared" si="47"/>
        <v xml:space="preserve"> </v>
      </c>
      <c r="M134" t="str">
        <f t="shared" si="48"/>
        <v xml:space="preserve"> </v>
      </c>
      <c r="N134">
        <v>8</v>
      </c>
      <c r="O134" t="str">
        <f t="shared" si="61"/>
        <v xml:space="preserve"> </v>
      </c>
      <c r="P134" t="str">
        <f t="shared" si="49"/>
        <v xml:space="preserve"> </v>
      </c>
      <c r="Q134" t="str">
        <f t="shared" si="50"/>
        <v xml:space="preserve"> </v>
      </c>
      <c r="R134" t="str">
        <f t="shared" si="51"/>
        <v xml:space="preserve"> </v>
      </c>
      <c r="S134">
        <f t="shared" si="52"/>
        <v>0</v>
      </c>
      <c r="T134" s="8">
        <f t="shared" si="62"/>
        <v>0</v>
      </c>
      <c r="U134" s="2">
        <f t="shared" si="63"/>
        <v>19135.662405770545</v>
      </c>
      <c r="V134">
        <f t="shared" si="53"/>
        <v>5</v>
      </c>
      <c r="W134" s="2">
        <f t="shared" si="64"/>
        <v>-3.4205378973105169</v>
      </c>
      <c r="X134">
        <f t="shared" si="75"/>
        <v>0</v>
      </c>
      <c r="Y134">
        <f t="shared" si="65"/>
        <v>0</v>
      </c>
      <c r="Z134">
        <v>0</v>
      </c>
      <c r="AA134" s="18">
        <f t="shared" si="54"/>
        <v>43315</v>
      </c>
      <c r="AB134" s="13">
        <f t="shared" si="55"/>
        <v>0</v>
      </c>
      <c r="AC134">
        <v>0</v>
      </c>
      <c r="AD134" s="5">
        <f t="shared" si="66"/>
        <v>3.3682151589242064</v>
      </c>
      <c r="AE134">
        <f t="shared" si="76"/>
        <v>2</v>
      </c>
      <c r="AF134">
        <f t="shared" si="80"/>
        <v>2</v>
      </c>
      <c r="AG134">
        <v>0</v>
      </c>
      <c r="AH134" s="18">
        <f t="shared" si="67"/>
        <v>43315</v>
      </c>
      <c r="AI134" s="5">
        <f t="shared" si="68"/>
        <v>0</v>
      </c>
      <c r="AJ134" s="13">
        <f t="shared" si="56"/>
        <v>0</v>
      </c>
      <c r="AK134" s="20">
        <f t="shared" si="57"/>
        <v>0</v>
      </c>
      <c r="AL134" s="20">
        <f t="shared" si="69"/>
        <v>1620</v>
      </c>
      <c r="AM134" s="20">
        <f t="shared" si="70"/>
        <v>900</v>
      </c>
      <c r="AN134" s="20">
        <f t="shared" si="77"/>
        <v>0</v>
      </c>
      <c r="AO134" s="20">
        <f t="shared" si="71"/>
        <v>0</v>
      </c>
      <c r="AP134" s="1">
        <v>0</v>
      </c>
      <c r="AQ134" s="24">
        <f t="shared" si="72"/>
        <v>43315</v>
      </c>
      <c r="AR134" s="10">
        <f t="shared" si="58"/>
        <v>0</v>
      </c>
      <c r="AS134" s="1">
        <f t="shared" si="73"/>
        <v>0</v>
      </c>
    </row>
    <row r="135" spans="2:45" x14ac:dyDescent="0.2">
      <c r="B135" s="18">
        <f t="shared" si="74"/>
        <v>43316</v>
      </c>
      <c r="C135" s="8">
        <f t="shared" si="59"/>
        <v>43316</v>
      </c>
      <c r="D135" s="5">
        <f>INDEX(Klima!$B$1:$E$520,MATCH('Afgrødemodel 1'!$C135,Klima!$B$1:$B$520,0),MATCH('Afgrødemodel 1'!$D$7,Klima!$B$1:$E$1,0))</f>
        <v>20.399999999999999</v>
      </c>
      <c r="E135" s="8">
        <f t="shared" si="79"/>
        <v>20.399999999999999</v>
      </c>
      <c r="F135">
        <v>0</v>
      </c>
      <c r="G135" s="8">
        <f t="shared" si="60"/>
        <v>1887.8000000000002</v>
      </c>
      <c r="H135" s="8">
        <f t="shared" si="43"/>
        <v>1779.2000000000003</v>
      </c>
      <c r="I135" s="8">
        <f t="shared" si="44"/>
        <v>20.399999999999999</v>
      </c>
      <c r="J135" s="8">
        <f t="shared" si="45"/>
        <v>1887.8000000000002</v>
      </c>
      <c r="K135" s="8" t="str">
        <f t="shared" si="46"/>
        <v xml:space="preserve"> </v>
      </c>
      <c r="L135" s="8" t="str">
        <f t="shared" si="47"/>
        <v xml:space="preserve"> </v>
      </c>
      <c r="M135" t="str">
        <f t="shared" si="48"/>
        <v xml:space="preserve"> </v>
      </c>
      <c r="N135">
        <v>8</v>
      </c>
      <c r="O135" t="str">
        <f t="shared" si="61"/>
        <v xml:space="preserve"> </v>
      </c>
      <c r="P135" t="str">
        <f t="shared" si="49"/>
        <v xml:space="preserve"> </v>
      </c>
      <c r="Q135" t="str">
        <f t="shared" si="50"/>
        <v xml:space="preserve"> </v>
      </c>
      <c r="R135" t="str">
        <f t="shared" si="51"/>
        <v xml:space="preserve"> </v>
      </c>
      <c r="S135">
        <f t="shared" si="52"/>
        <v>0</v>
      </c>
      <c r="T135" s="8">
        <f t="shared" si="62"/>
        <v>0</v>
      </c>
      <c r="U135" s="2">
        <f t="shared" si="63"/>
        <v>21627.227672156994</v>
      </c>
      <c r="V135">
        <f t="shared" si="53"/>
        <v>5</v>
      </c>
      <c r="W135" s="2">
        <f t="shared" si="64"/>
        <v>-3.6699266503667509</v>
      </c>
      <c r="X135">
        <f t="shared" si="75"/>
        <v>0</v>
      </c>
      <c r="Y135">
        <f t="shared" si="65"/>
        <v>0</v>
      </c>
      <c r="Z135">
        <v>0</v>
      </c>
      <c r="AA135" s="18">
        <f t="shared" si="54"/>
        <v>43316</v>
      </c>
      <c r="AB135" s="13">
        <f t="shared" si="55"/>
        <v>0</v>
      </c>
      <c r="AC135">
        <v>0</v>
      </c>
      <c r="AD135" s="5">
        <f t="shared" si="66"/>
        <v>3.4679706601467006</v>
      </c>
      <c r="AE135">
        <f t="shared" si="76"/>
        <v>2</v>
      </c>
      <c r="AF135">
        <f t="shared" si="80"/>
        <v>2</v>
      </c>
      <c r="AG135">
        <v>0</v>
      </c>
      <c r="AH135" s="18">
        <f t="shared" si="67"/>
        <v>43316</v>
      </c>
      <c r="AI135" s="5">
        <f t="shared" si="68"/>
        <v>0</v>
      </c>
      <c r="AJ135" s="13">
        <f t="shared" si="56"/>
        <v>0</v>
      </c>
      <c r="AK135" s="20">
        <f t="shared" si="57"/>
        <v>0</v>
      </c>
      <c r="AL135" s="20">
        <f t="shared" si="69"/>
        <v>1635</v>
      </c>
      <c r="AM135" s="20">
        <f t="shared" si="70"/>
        <v>900</v>
      </c>
      <c r="AN135" s="20">
        <f t="shared" si="77"/>
        <v>0</v>
      </c>
      <c r="AO135" s="20">
        <f t="shared" si="71"/>
        <v>0</v>
      </c>
      <c r="AP135" s="1">
        <v>0</v>
      </c>
      <c r="AQ135" s="24">
        <f t="shared" si="72"/>
        <v>43316</v>
      </c>
      <c r="AR135" s="10">
        <f t="shared" si="58"/>
        <v>0</v>
      </c>
      <c r="AS135" s="1">
        <f t="shared" si="73"/>
        <v>0</v>
      </c>
    </row>
    <row r="136" spans="2:45" x14ac:dyDescent="0.2">
      <c r="B136" s="18">
        <f t="shared" si="74"/>
        <v>43317</v>
      </c>
      <c r="C136" s="8">
        <f t="shared" si="59"/>
        <v>43317</v>
      </c>
      <c r="D136" s="5">
        <f>INDEX(Klima!$B$1:$E$520,MATCH('Afgrødemodel 1'!$C136,Klima!$B$1:$B$520,0),MATCH('Afgrødemodel 1'!$D$7,Klima!$B$1:$E$1,0))</f>
        <v>17.8</v>
      </c>
      <c r="E136" s="8">
        <f t="shared" si="79"/>
        <v>17.8</v>
      </c>
      <c r="F136">
        <v>0</v>
      </c>
      <c r="G136" s="8">
        <f t="shared" si="60"/>
        <v>1905.6000000000001</v>
      </c>
      <c r="H136" s="8">
        <f t="shared" si="43"/>
        <v>1797.0000000000002</v>
      </c>
      <c r="I136" s="8">
        <f t="shared" si="44"/>
        <v>17.8</v>
      </c>
      <c r="J136" s="8">
        <f t="shared" si="45"/>
        <v>1905.6000000000001</v>
      </c>
      <c r="K136" s="8" t="str">
        <f t="shared" si="46"/>
        <v xml:space="preserve"> </v>
      </c>
      <c r="L136" s="8" t="str">
        <f t="shared" si="47"/>
        <v xml:space="preserve"> </v>
      </c>
      <c r="M136" t="str">
        <f t="shared" si="48"/>
        <v xml:space="preserve"> </v>
      </c>
      <c r="N136">
        <v>8</v>
      </c>
      <c r="O136" t="str">
        <f t="shared" si="61"/>
        <v xml:space="preserve"> </v>
      </c>
      <c r="P136" t="str">
        <f t="shared" si="49"/>
        <v xml:space="preserve"> </v>
      </c>
      <c r="Q136" t="str">
        <f t="shared" si="50"/>
        <v xml:space="preserve"> </v>
      </c>
      <c r="R136" t="str">
        <f t="shared" si="51"/>
        <v xml:space="preserve"> </v>
      </c>
      <c r="S136">
        <f t="shared" si="52"/>
        <v>0</v>
      </c>
      <c r="T136" s="8">
        <f t="shared" si="62"/>
        <v>0</v>
      </c>
      <c r="U136" s="2">
        <f t="shared" si="63"/>
        <v>24064.848035059546</v>
      </c>
      <c r="V136">
        <f t="shared" si="53"/>
        <v>5</v>
      </c>
      <c r="W136" s="2">
        <f t="shared" si="64"/>
        <v>-3.887530562347191</v>
      </c>
      <c r="X136">
        <f t="shared" si="75"/>
        <v>0</v>
      </c>
      <c r="Y136">
        <f t="shared" si="65"/>
        <v>0</v>
      </c>
      <c r="Z136">
        <v>0</v>
      </c>
      <c r="AA136" s="18">
        <f t="shared" si="54"/>
        <v>43317</v>
      </c>
      <c r="AB136" s="13">
        <f t="shared" si="55"/>
        <v>0</v>
      </c>
      <c r="AC136">
        <v>0</v>
      </c>
      <c r="AD136" s="5">
        <f t="shared" si="66"/>
        <v>3.5550122249388765</v>
      </c>
      <c r="AE136">
        <f t="shared" si="76"/>
        <v>2</v>
      </c>
      <c r="AF136">
        <f t="shared" si="80"/>
        <v>2</v>
      </c>
      <c r="AG136">
        <v>0</v>
      </c>
      <c r="AH136" s="18">
        <f t="shared" si="67"/>
        <v>43317</v>
      </c>
      <c r="AI136" s="5">
        <f t="shared" si="68"/>
        <v>0</v>
      </c>
      <c r="AJ136" s="13">
        <f t="shared" si="56"/>
        <v>0</v>
      </c>
      <c r="AK136" s="20">
        <f t="shared" si="57"/>
        <v>0</v>
      </c>
      <c r="AL136" s="20">
        <f t="shared" si="69"/>
        <v>1650</v>
      </c>
      <c r="AM136" s="20">
        <f t="shared" si="70"/>
        <v>900</v>
      </c>
      <c r="AN136" s="20">
        <f t="shared" si="77"/>
        <v>0</v>
      </c>
      <c r="AO136" s="20">
        <f t="shared" si="71"/>
        <v>0</v>
      </c>
      <c r="AP136" s="1">
        <v>0</v>
      </c>
      <c r="AQ136" s="24">
        <f t="shared" si="72"/>
        <v>43317</v>
      </c>
      <c r="AR136" s="10">
        <f t="shared" si="58"/>
        <v>0</v>
      </c>
      <c r="AS136" s="1">
        <f t="shared" si="73"/>
        <v>0</v>
      </c>
    </row>
    <row r="137" spans="2:45" x14ac:dyDescent="0.2">
      <c r="B137" s="18">
        <f t="shared" si="74"/>
        <v>43318</v>
      </c>
      <c r="C137" s="8">
        <f t="shared" si="59"/>
        <v>43318</v>
      </c>
      <c r="D137" s="5">
        <f>INDEX(Klima!$B$1:$E$520,MATCH('Afgrødemodel 1'!$C137,Klima!$B$1:$B$520,0),MATCH('Afgrødemodel 1'!$D$7,Klima!$B$1:$E$1,0))</f>
        <v>17.8</v>
      </c>
      <c r="E137" s="8">
        <f t="shared" si="79"/>
        <v>17.8</v>
      </c>
      <c r="F137">
        <v>0</v>
      </c>
      <c r="G137" s="8">
        <f t="shared" si="60"/>
        <v>1923.4</v>
      </c>
      <c r="H137" s="8">
        <f t="shared" si="43"/>
        <v>1814.8000000000002</v>
      </c>
      <c r="I137" s="8">
        <f t="shared" si="44"/>
        <v>17.8</v>
      </c>
      <c r="J137" s="8">
        <f t="shared" si="45"/>
        <v>1923.4</v>
      </c>
      <c r="K137" s="8" t="str">
        <f t="shared" si="46"/>
        <v xml:space="preserve"> </v>
      </c>
      <c r="L137" s="8" t="str">
        <f t="shared" si="47"/>
        <v xml:space="preserve"> </v>
      </c>
      <c r="M137" t="str">
        <f t="shared" si="48"/>
        <v xml:space="preserve"> </v>
      </c>
      <c r="N137">
        <v>8</v>
      </c>
      <c r="O137" t="str">
        <f t="shared" si="61"/>
        <v xml:space="preserve"> </v>
      </c>
      <c r="P137" t="str">
        <f t="shared" si="49"/>
        <v xml:space="preserve"> </v>
      </c>
      <c r="Q137" t="str">
        <f t="shared" si="50"/>
        <v xml:space="preserve"> </v>
      </c>
      <c r="R137" t="str">
        <f t="shared" si="51"/>
        <v xml:space="preserve"> </v>
      </c>
      <c r="S137">
        <f t="shared" si="52"/>
        <v>0</v>
      </c>
      <c r="T137" s="8">
        <f t="shared" si="62"/>
        <v>0</v>
      </c>
      <c r="U137" s="2">
        <f t="shared" si="63"/>
        <v>26777.207987978611</v>
      </c>
      <c r="V137">
        <f t="shared" si="53"/>
        <v>5</v>
      </c>
      <c r="W137" s="2">
        <f t="shared" si="64"/>
        <v>-4.105134474327631</v>
      </c>
      <c r="X137">
        <f t="shared" si="75"/>
        <v>0</v>
      </c>
      <c r="Y137">
        <f t="shared" si="65"/>
        <v>0</v>
      </c>
      <c r="Z137">
        <v>0</v>
      </c>
      <c r="AA137" s="18">
        <f t="shared" si="54"/>
        <v>43318</v>
      </c>
      <c r="AB137" s="13">
        <f t="shared" si="55"/>
        <v>0</v>
      </c>
      <c r="AC137">
        <v>0</v>
      </c>
      <c r="AD137" s="5">
        <f t="shared" si="66"/>
        <v>3.6420537897310523</v>
      </c>
      <c r="AE137">
        <f t="shared" si="76"/>
        <v>2</v>
      </c>
      <c r="AF137">
        <f t="shared" si="80"/>
        <v>2</v>
      </c>
      <c r="AG137">
        <v>0</v>
      </c>
      <c r="AH137" s="18">
        <f t="shared" si="67"/>
        <v>43318</v>
      </c>
      <c r="AI137" s="5">
        <f t="shared" si="68"/>
        <v>0</v>
      </c>
      <c r="AJ137" s="13">
        <f t="shared" si="56"/>
        <v>0</v>
      </c>
      <c r="AK137" s="20">
        <f t="shared" si="57"/>
        <v>0</v>
      </c>
      <c r="AL137" s="20">
        <f t="shared" si="69"/>
        <v>1665</v>
      </c>
      <c r="AM137" s="20">
        <f t="shared" si="70"/>
        <v>900</v>
      </c>
      <c r="AN137" s="20">
        <f t="shared" si="77"/>
        <v>0</v>
      </c>
      <c r="AO137" s="20">
        <f t="shared" si="71"/>
        <v>0</v>
      </c>
      <c r="AP137" s="1">
        <v>0</v>
      </c>
      <c r="AQ137" s="24">
        <f t="shared" si="72"/>
        <v>43318</v>
      </c>
      <c r="AR137" s="10">
        <f t="shared" si="58"/>
        <v>0</v>
      </c>
      <c r="AS137" s="1">
        <f t="shared" si="73"/>
        <v>0</v>
      </c>
    </row>
    <row r="138" spans="2:45" x14ac:dyDescent="0.2">
      <c r="B138" s="18">
        <f t="shared" si="74"/>
        <v>43319</v>
      </c>
      <c r="C138" s="8">
        <f t="shared" si="59"/>
        <v>43319</v>
      </c>
      <c r="D138" s="5">
        <f>INDEX(Klima!$B$1:$E$520,MATCH('Afgrødemodel 1'!$C138,Klima!$B$1:$B$520,0),MATCH('Afgrødemodel 1'!$D$7,Klima!$B$1:$E$1,0))</f>
        <v>21.9</v>
      </c>
      <c r="E138" s="8">
        <f t="shared" si="79"/>
        <v>21.9</v>
      </c>
      <c r="F138">
        <v>0</v>
      </c>
      <c r="G138" s="8">
        <f t="shared" si="60"/>
        <v>1945.3000000000002</v>
      </c>
      <c r="H138" s="8">
        <f t="shared" ref="H138:H201" si="81">IF(C138&gt;=$AY$21,E138+H137,0)</f>
        <v>1836.7000000000003</v>
      </c>
      <c r="I138" s="8">
        <f t="shared" ref="I138:I201" si="82">IF(C138&lt;$AY$27,0,E138)</f>
        <v>21.9</v>
      </c>
      <c r="J138" s="8">
        <f t="shared" ref="J138:J201" si="83">IF(C138&lt;$AY$27,0,I138+J137)</f>
        <v>1945.3000000000002</v>
      </c>
      <c r="K138" s="8" t="str">
        <f t="shared" ref="K138:K201" si="84">IF(AND(H138&gt;=$AX$12,H137&lt;$AX$12),"tSF1",IF(AND(H138&gt;=$AZ$13,H137&lt;$AZ$13),"tSF2",IF(AND(H138&gt;=$AZ$14,H137&lt;$AZ$14),"tSF3",IF(AND(H138&gt;=$AZ$15,H137&lt;$AZ$15),"tSF4",IF(AND(H138&gt;=$AZ$16,H137&lt;$AZ$16),"tSF5"," ")))))</f>
        <v xml:space="preserve"> </v>
      </c>
      <c r="L138" s="8" t="str">
        <f t="shared" ref="L138:L201" si="85">IF(OR(K138="tSF1",K138="tSF2",K138="tSF3",K138="tSF4",K138="tSF5"),C138," ")</f>
        <v xml:space="preserve"> </v>
      </c>
      <c r="M138" t="str">
        <f t="shared" ref="M138:M201" si="86">IF(AND($BA$12&gt;C138,C138&gt;=$AY$21),"F1",IF(AND(C138&gt;=$BA$12,C138&lt;$BA$13),"F2",IF(AND(C138&gt;=$BA$13,C138&lt;$BA$14),"F3",IF(AND(C138&gt;=$BA$14,C138&lt;$BA$15),"F4",IF(AND(C138&gt;=$BA$15,C138&lt;$BA$16),"F5"," ")))))</f>
        <v xml:space="preserve"> </v>
      </c>
      <c r="N138">
        <v>8</v>
      </c>
      <c r="O138" t="str">
        <f t="shared" si="61"/>
        <v xml:space="preserve"> </v>
      </c>
      <c r="P138" t="str">
        <f t="shared" ref="P138:P201" si="87">IF($AV$2=1,(IF(AND(J138&gt;=$AW$21,J137&lt;$AW$21),C138," ")),(IF(AND(G138&gt;=$AW$21,G137&lt;$AW$21),C138," ")))</f>
        <v xml:space="preserve"> </v>
      </c>
      <c r="Q138" t="str">
        <f t="shared" ref="Q138:Q201" si="88">IF(AND($AW$22=0,O138="tSL0"),"tSLe",IF(AND(H138&gt;=($AW$22),H137&lt;($AW$22)),"tSLe",IF(AND(H138&gt;=($AW$23),H137&lt;($AW$23)),"tSLx",IF(AND(H138&gt;=($AW$24),H137&lt;($AW$24)),"tSLr",IF(AND(H138&gt;=($AW$25),H137&lt;($AW$25)),"tSLm",IF(AND($AW$27=B138),"Sådato",IF(AND($AW$29=B138),"tv",IF(AND($AW$28=B138),"th"," "))))))))</f>
        <v xml:space="preserve"> </v>
      </c>
      <c r="R138" t="str">
        <f t="shared" ref="R138:R201" si="89">IF(AND(Q138="Sådato"),C138,IF(AND(Q138="tSLe"),C138,IF(AND(Q138="tSLx"),C138,IF(AND(Q138="tSLr"),C138,IF(AND(Q138="tSLm"),C138,IF(AND(Q138="tv"),C138,IF(AND(Q138="th"),C138," ")))))))</f>
        <v xml:space="preserve"> </v>
      </c>
      <c r="S138">
        <f t="shared" ref="S138:S201" si="90">$AW$33</f>
        <v>0</v>
      </c>
      <c r="T138" s="8">
        <f t="shared" si="62"/>
        <v>0</v>
      </c>
      <c r="U138" s="2">
        <f t="shared" si="63"/>
        <v>30537.316300340321</v>
      </c>
      <c r="V138">
        <f t="shared" ref="V138:V201" si="91">$AW$35</f>
        <v>5</v>
      </c>
      <c r="W138" s="2">
        <f t="shared" si="64"/>
        <v>-4.3728606356968243</v>
      </c>
      <c r="X138">
        <f t="shared" si="75"/>
        <v>0</v>
      </c>
      <c r="Y138">
        <f t="shared" si="65"/>
        <v>0</v>
      </c>
      <c r="Z138">
        <v>0</v>
      </c>
      <c r="AA138" s="18">
        <f t="shared" ref="AA138:AA201" si="92">B138</f>
        <v>43319</v>
      </c>
      <c r="AB138" s="13">
        <f t="shared" ref="AB138:AB201" si="93">IF((C138&lt;$AY$21),S138,IF(AND($AY$21&lt;=C138,C138&lt;MIN($AY$22,$AY$28,$AY$29)),T138,IF(AND($AY$22&lt;=C138,C138&lt;MIN($AY$23,$AY$28,$AY$29)),U138,IF(AND($AY$23&lt;=C138,C138&lt;(MIN($AY$24,$AY$29,$AY$28))),V138,IF(AND($AY$24&lt;=C138,C138&lt;(MIN($AY$25,$AY$28,$AY$29))),W138,IF(AND($AY$25&lt;=C138,C138&lt;(MIN($AY$28,$AY$29))),X138,IF(AND($AY$29&lt;=C138,C138&lt;$AY$28),Y138,IF(AND(C138&gt;$AY$28),Z138,0))))))))</f>
        <v>0</v>
      </c>
      <c r="AC138">
        <v>0</v>
      </c>
      <c r="AD138" s="5">
        <f t="shared" si="66"/>
        <v>3.7491442542787299</v>
      </c>
      <c r="AE138">
        <f t="shared" si="76"/>
        <v>2</v>
      </c>
      <c r="AF138">
        <f t="shared" si="80"/>
        <v>2</v>
      </c>
      <c r="AG138">
        <v>0</v>
      </c>
      <c r="AH138" s="18">
        <f t="shared" si="67"/>
        <v>43319</v>
      </c>
      <c r="AI138" s="5">
        <f t="shared" si="68"/>
        <v>0</v>
      </c>
      <c r="AJ138" s="13">
        <f t="shared" ref="AJ138:AJ201" si="94">IF(C138&lt;(MIN($AY$24,$AY$28,$AY$29)),AC138,IF(AND($AY$24&lt;=C138,C138&lt;(MIN($AY$25,$AY$28,$AY$29))),AD138,IF(AND($AY$25&lt;=C138,C138&lt;(MIN($AY$28,$AY$29))),AE138,IF(AND($AY$29&lt;=C138,C138&lt;$AY$28),AF138,IF(AND(C138&gt;=$AY$28),AG138," ")))))</f>
        <v>0</v>
      </c>
      <c r="AK138" s="20">
        <f t="shared" ref="AK138:AK201" si="95">$AW$42</f>
        <v>0</v>
      </c>
      <c r="AL138" s="20">
        <f t="shared" si="69"/>
        <v>1680</v>
      </c>
      <c r="AM138" s="20">
        <f t="shared" si="70"/>
        <v>900</v>
      </c>
      <c r="AN138" s="20">
        <f t="shared" si="77"/>
        <v>0</v>
      </c>
      <c r="AO138" s="20">
        <f t="shared" si="71"/>
        <v>0</v>
      </c>
      <c r="AP138" s="1">
        <v>0</v>
      </c>
      <c r="AQ138" s="24">
        <f t="shared" si="72"/>
        <v>43319</v>
      </c>
      <c r="AR138" s="10">
        <f t="shared" ref="AR138:AR201" si="96">IF(C138&lt;$AY$21,AK138,IF(AND($AY$21&lt;=C138,C138&lt;(MIN($AY$25,$AY$29,$AY$28))),AM138,IF(AND($AY$25&lt;=C138,C138&lt;MIN($AY$29,$AY$28)),AN138,IF(AND($AY$29&lt;=C138,C138&lt;$AY$28),AO138,IF(AND(C138&gt;=$AY$28),AP138,"0")))))</f>
        <v>0</v>
      </c>
      <c r="AS138" s="1">
        <f t="shared" si="73"/>
        <v>0</v>
      </c>
    </row>
    <row r="139" spans="2:45" x14ac:dyDescent="0.2">
      <c r="B139" s="18">
        <f t="shared" si="74"/>
        <v>43320</v>
      </c>
      <c r="C139" s="8">
        <f t="shared" ref="C139:C202" si="97">B139</f>
        <v>43320</v>
      </c>
      <c r="D139" s="5">
        <f>INDEX(Klima!$B$1:$E$520,MATCH('Afgrødemodel 1'!$C139,Klima!$B$1:$B$520,0),MATCH('Afgrødemodel 1'!$D$7,Klima!$B$1:$E$1,0))</f>
        <v>23.1</v>
      </c>
      <c r="E139" s="8">
        <f t="shared" si="79"/>
        <v>23.1</v>
      </c>
      <c r="F139">
        <v>0</v>
      </c>
      <c r="G139" s="8">
        <f t="shared" ref="G139:G202" si="98">(E139-F139)+G138</f>
        <v>1968.4</v>
      </c>
      <c r="H139" s="8">
        <f t="shared" si="81"/>
        <v>1859.8000000000002</v>
      </c>
      <c r="I139" s="8">
        <f t="shared" si="82"/>
        <v>23.1</v>
      </c>
      <c r="J139" s="8">
        <f t="shared" si="83"/>
        <v>1968.4</v>
      </c>
      <c r="K139" s="8" t="str">
        <f t="shared" si="84"/>
        <v xml:space="preserve"> </v>
      </c>
      <c r="L139" s="8" t="str">
        <f t="shared" si="85"/>
        <v xml:space="preserve"> </v>
      </c>
      <c r="M139" t="str">
        <f t="shared" si="86"/>
        <v xml:space="preserve"> </v>
      </c>
      <c r="N139">
        <v>8</v>
      </c>
      <c r="O139" t="str">
        <f t="shared" ref="O139:O202" si="99">IF($AV$2=1,(IF(AND(J139&gt;=$AW$21,J138&lt;$AW$21),"tSL0"," ")),(IF(AND(G139&gt;=$AW$21,G138&lt;$AW$21),"tSL0"," ")))</f>
        <v xml:space="preserve"> </v>
      </c>
      <c r="P139" t="str">
        <f t="shared" si="87"/>
        <v xml:space="preserve"> </v>
      </c>
      <c r="Q139" t="str">
        <f t="shared" si="88"/>
        <v xml:space="preserve"> </v>
      </c>
      <c r="R139" t="str">
        <f t="shared" si="89"/>
        <v xml:space="preserve"> </v>
      </c>
      <c r="S139">
        <f t="shared" si="90"/>
        <v>0</v>
      </c>
      <c r="T139" s="8">
        <f t="shared" ref="T139:T202" si="100">IFERROR($AW$33+($AW$34-$AW$33)*((H139)/$AW$22),0)</f>
        <v>0</v>
      </c>
      <c r="U139" s="2">
        <f t="shared" ref="U139:U202" si="101">$AW$34+($AW$35-$AW$34)*((((2.7182^(2.4*((((H139)-$AW$22)/($AW$23-$AW$22))))-1)))/10)</f>
        <v>35077.060427097495</v>
      </c>
      <c r="V139">
        <f t="shared" si="91"/>
        <v>5</v>
      </c>
      <c r="W139" s="2">
        <f t="shared" ref="W139:W202" si="102">$AW$35-($AW$35-$AW$36)*((((H139)-$AW$24)/($AW$25-$AW$24)))</f>
        <v>-4.6552567237163842</v>
      </c>
      <c r="X139">
        <f t="shared" si="75"/>
        <v>0</v>
      </c>
      <c r="Y139">
        <f t="shared" ref="Y139:Y202" si="103">$AW$38</f>
        <v>0</v>
      </c>
      <c r="Z139">
        <v>0</v>
      </c>
      <c r="AA139" s="18">
        <f t="shared" si="92"/>
        <v>43320</v>
      </c>
      <c r="AB139" s="13">
        <f t="shared" si="93"/>
        <v>0</v>
      </c>
      <c r="AC139">
        <v>0</v>
      </c>
      <c r="AD139" s="5">
        <f t="shared" ref="AD139:AD202" si="104">$AW$37*(((H139)-$AW$24)/($AW$25-$AW$24))</f>
        <v>3.8621026894865533</v>
      </c>
      <c r="AE139">
        <f t="shared" si="76"/>
        <v>2</v>
      </c>
      <c r="AF139">
        <f t="shared" si="80"/>
        <v>2</v>
      </c>
      <c r="AG139">
        <v>0</v>
      </c>
      <c r="AH139" s="18">
        <f t="shared" ref="AH139:AH202" si="105">AA139</f>
        <v>43320</v>
      </c>
      <c r="AI139" s="5">
        <f t="shared" ref="AI139:AI202" si="106">AB139+AJ139</f>
        <v>0</v>
      </c>
      <c r="AJ139" s="13">
        <f t="shared" si="94"/>
        <v>0</v>
      </c>
      <c r="AK139" s="20">
        <f t="shared" si="95"/>
        <v>0</v>
      </c>
      <c r="AL139" s="20">
        <f t="shared" ref="AL139:AL202" si="107">MAX($AW$43,($AW$46*(C139-$AY$21)))</f>
        <v>1695</v>
      </c>
      <c r="AM139" s="20">
        <f t="shared" ref="AM139:AM202" si="108">MIN(MIN($AW$48,$AW$44),AL139)</f>
        <v>900</v>
      </c>
      <c r="AN139" s="20">
        <f t="shared" si="77"/>
        <v>0</v>
      </c>
      <c r="AO139" s="20">
        <f t="shared" ref="AO139:AO202" si="109">$AW$49</f>
        <v>0</v>
      </c>
      <c r="AP139" s="1">
        <v>0</v>
      </c>
      <c r="AQ139" s="24">
        <f t="shared" ref="AQ139:AQ202" si="110">AH139</f>
        <v>43320</v>
      </c>
      <c r="AR139" s="10">
        <f t="shared" si="96"/>
        <v>0</v>
      </c>
      <c r="AS139" s="1">
        <f t="shared" ref="AS139:AS202" si="111">(0-AR139)/10</f>
        <v>0</v>
      </c>
    </row>
    <row r="140" spans="2:45" x14ac:dyDescent="0.2">
      <c r="B140" s="18">
        <f t="shared" ref="B140:B203" si="112">B139+1</f>
        <v>43321</v>
      </c>
      <c r="C140" s="8">
        <f t="shared" si="97"/>
        <v>43321</v>
      </c>
      <c r="D140" s="5">
        <f>INDEX(Klima!$B$1:$E$520,MATCH('Afgrødemodel 1'!$C140,Klima!$B$1:$B$520,0),MATCH('Afgrødemodel 1'!$D$7,Klima!$B$1:$E$1,0))</f>
        <v>18.7</v>
      </c>
      <c r="E140" s="8">
        <f t="shared" si="79"/>
        <v>18.7</v>
      </c>
      <c r="F140">
        <v>0</v>
      </c>
      <c r="G140" s="8">
        <f t="shared" si="98"/>
        <v>1987.1000000000001</v>
      </c>
      <c r="H140" s="8">
        <f t="shared" si="81"/>
        <v>1878.5000000000002</v>
      </c>
      <c r="I140" s="8">
        <f t="shared" si="82"/>
        <v>18.7</v>
      </c>
      <c r="J140" s="8">
        <f t="shared" si="83"/>
        <v>1987.1000000000001</v>
      </c>
      <c r="K140" s="8" t="str">
        <f t="shared" si="84"/>
        <v xml:space="preserve"> </v>
      </c>
      <c r="L140" s="8" t="str">
        <f t="shared" si="85"/>
        <v xml:space="preserve"> </v>
      </c>
      <c r="M140" t="str">
        <f t="shared" si="86"/>
        <v xml:space="preserve"> </v>
      </c>
      <c r="N140">
        <v>8</v>
      </c>
      <c r="O140" t="str">
        <f t="shared" si="99"/>
        <v xml:space="preserve"> </v>
      </c>
      <c r="P140" t="str">
        <f t="shared" si="87"/>
        <v xml:space="preserve"> </v>
      </c>
      <c r="Q140" t="str">
        <f t="shared" si="88"/>
        <v xml:space="preserve"> </v>
      </c>
      <c r="R140" t="str">
        <f t="shared" si="89"/>
        <v xml:space="preserve"> </v>
      </c>
      <c r="S140">
        <f t="shared" si="90"/>
        <v>0</v>
      </c>
      <c r="T140" s="8">
        <f t="shared" si="100"/>
        <v>0</v>
      </c>
      <c r="U140" s="2">
        <f t="shared" si="101"/>
        <v>39241.917637260383</v>
      </c>
      <c r="V140">
        <f t="shared" si="91"/>
        <v>5</v>
      </c>
      <c r="W140" s="2">
        <f t="shared" si="102"/>
        <v>-4.8838630806846002</v>
      </c>
      <c r="X140">
        <f t="shared" si="75"/>
        <v>0</v>
      </c>
      <c r="Y140">
        <f t="shared" si="103"/>
        <v>0</v>
      </c>
      <c r="Z140">
        <v>0</v>
      </c>
      <c r="AA140" s="18">
        <f t="shared" si="92"/>
        <v>43321</v>
      </c>
      <c r="AB140" s="13">
        <f t="shared" si="93"/>
        <v>0</v>
      </c>
      <c r="AC140">
        <v>0</v>
      </c>
      <c r="AD140" s="5">
        <f t="shared" si="104"/>
        <v>3.9535452322738398</v>
      </c>
      <c r="AE140">
        <f t="shared" si="76"/>
        <v>2</v>
      </c>
      <c r="AF140">
        <f t="shared" si="80"/>
        <v>2</v>
      </c>
      <c r="AG140">
        <v>0</v>
      </c>
      <c r="AH140" s="18">
        <f t="shared" si="105"/>
        <v>43321</v>
      </c>
      <c r="AI140" s="5">
        <f t="shared" si="106"/>
        <v>0</v>
      </c>
      <c r="AJ140" s="13">
        <f t="shared" si="94"/>
        <v>0</v>
      </c>
      <c r="AK140" s="20">
        <f t="shared" si="95"/>
        <v>0</v>
      </c>
      <c r="AL140" s="20">
        <f t="shared" si="107"/>
        <v>1710</v>
      </c>
      <c r="AM140" s="20">
        <f t="shared" si="108"/>
        <v>900</v>
      </c>
      <c r="AN140" s="20">
        <f t="shared" si="77"/>
        <v>0</v>
      </c>
      <c r="AO140" s="20">
        <f t="shared" si="109"/>
        <v>0</v>
      </c>
      <c r="AP140" s="1">
        <v>0</v>
      </c>
      <c r="AQ140" s="24">
        <f t="shared" si="110"/>
        <v>43321</v>
      </c>
      <c r="AR140" s="10">
        <f t="shared" si="96"/>
        <v>0</v>
      </c>
      <c r="AS140" s="1">
        <f t="shared" si="111"/>
        <v>0</v>
      </c>
    </row>
    <row r="141" spans="2:45" x14ac:dyDescent="0.2">
      <c r="B141" s="18">
        <f t="shared" si="112"/>
        <v>43322</v>
      </c>
      <c r="C141" s="8">
        <f t="shared" si="97"/>
        <v>43322</v>
      </c>
      <c r="D141" s="5">
        <f>INDEX(Klima!$B$1:$E$520,MATCH('Afgrødemodel 1'!$C141,Klima!$B$1:$B$520,0),MATCH('Afgrødemodel 1'!$D$7,Klima!$B$1:$E$1,0))</f>
        <v>17.600000000000001</v>
      </c>
      <c r="E141" s="8">
        <f t="shared" si="79"/>
        <v>17.600000000000001</v>
      </c>
      <c r="F141">
        <v>0</v>
      </c>
      <c r="G141" s="8">
        <f t="shared" si="98"/>
        <v>2004.7</v>
      </c>
      <c r="H141" s="8">
        <f t="shared" si="81"/>
        <v>1896.1000000000001</v>
      </c>
      <c r="I141" s="8">
        <f t="shared" si="82"/>
        <v>17.600000000000001</v>
      </c>
      <c r="J141" s="8">
        <f t="shared" si="83"/>
        <v>2004.7</v>
      </c>
      <c r="K141" s="8" t="str">
        <f t="shared" si="84"/>
        <v xml:space="preserve"> </v>
      </c>
      <c r="L141" s="8" t="str">
        <f t="shared" si="85"/>
        <v xml:space="preserve"> </v>
      </c>
      <c r="M141" t="str">
        <f t="shared" si="86"/>
        <v xml:space="preserve"> </v>
      </c>
      <c r="N141">
        <v>8</v>
      </c>
      <c r="O141" t="str">
        <f t="shared" si="99"/>
        <v xml:space="preserve"> </v>
      </c>
      <c r="P141" t="str">
        <f t="shared" si="87"/>
        <v xml:space="preserve"> </v>
      </c>
      <c r="Q141" t="str">
        <f t="shared" si="88"/>
        <v xml:space="preserve"> </v>
      </c>
      <c r="R141" t="str">
        <f t="shared" si="89"/>
        <v xml:space="preserve"> </v>
      </c>
      <c r="S141">
        <f t="shared" si="90"/>
        <v>0</v>
      </c>
      <c r="T141" s="8">
        <f t="shared" si="100"/>
        <v>0</v>
      </c>
      <c r="U141" s="2">
        <f t="shared" si="101"/>
        <v>43612.491032057893</v>
      </c>
      <c r="V141">
        <f t="shared" si="91"/>
        <v>5</v>
      </c>
      <c r="W141" s="2">
        <f t="shared" si="102"/>
        <v>-5.0990220048899779</v>
      </c>
      <c r="X141">
        <f t="shared" si="75"/>
        <v>0</v>
      </c>
      <c r="Y141">
        <f t="shared" si="103"/>
        <v>0</v>
      </c>
      <c r="Z141">
        <v>0</v>
      </c>
      <c r="AA141" s="18">
        <f t="shared" si="92"/>
        <v>43322</v>
      </c>
      <c r="AB141" s="13">
        <f t="shared" si="93"/>
        <v>0</v>
      </c>
      <c r="AC141">
        <v>0</v>
      </c>
      <c r="AD141" s="5">
        <f t="shared" si="104"/>
        <v>4.0396088019559908</v>
      </c>
      <c r="AE141">
        <f t="shared" si="76"/>
        <v>2</v>
      </c>
      <c r="AF141">
        <f t="shared" si="80"/>
        <v>2</v>
      </c>
      <c r="AG141">
        <v>0</v>
      </c>
      <c r="AH141" s="18">
        <f t="shared" si="105"/>
        <v>43322</v>
      </c>
      <c r="AI141" s="5">
        <f t="shared" si="106"/>
        <v>0</v>
      </c>
      <c r="AJ141" s="13">
        <f t="shared" si="94"/>
        <v>0</v>
      </c>
      <c r="AK141" s="20">
        <f t="shared" si="95"/>
        <v>0</v>
      </c>
      <c r="AL141" s="20">
        <f t="shared" si="107"/>
        <v>1725</v>
      </c>
      <c r="AM141" s="20">
        <f t="shared" si="108"/>
        <v>900</v>
      </c>
      <c r="AN141" s="20">
        <f t="shared" si="77"/>
        <v>0</v>
      </c>
      <c r="AO141" s="20">
        <f t="shared" si="109"/>
        <v>0</v>
      </c>
      <c r="AP141" s="1">
        <v>0</v>
      </c>
      <c r="AQ141" s="24">
        <f t="shared" si="110"/>
        <v>43322</v>
      </c>
      <c r="AR141" s="10">
        <f t="shared" si="96"/>
        <v>0</v>
      </c>
      <c r="AS141" s="1">
        <f t="shared" si="111"/>
        <v>0</v>
      </c>
    </row>
    <row r="142" spans="2:45" x14ac:dyDescent="0.2">
      <c r="B142" s="18">
        <f t="shared" si="112"/>
        <v>43323</v>
      </c>
      <c r="C142" s="8">
        <f t="shared" si="97"/>
        <v>43323</v>
      </c>
      <c r="D142" s="5">
        <f>INDEX(Klima!$B$1:$E$520,MATCH('Afgrødemodel 1'!$C142,Klima!$B$1:$B$520,0),MATCH('Afgrødemodel 1'!$D$7,Klima!$B$1:$E$1,0))</f>
        <v>14</v>
      </c>
      <c r="E142" s="8">
        <f t="shared" si="79"/>
        <v>14</v>
      </c>
      <c r="F142">
        <v>0</v>
      </c>
      <c r="G142" s="8">
        <f t="shared" si="98"/>
        <v>2018.7</v>
      </c>
      <c r="H142" s="8">
        <f t="shared" si="81"/>
        <v>1910.1000000000001</v>
      </c>
      <c r="I142" s="8">
        <f t="shared" si="82"/>
        <v>14</v>
      </c>
      <c r="J142" s="8">
        <f t="shared" si="83"/>
        <v>2018.7</v>
      </c>
      <c r="K142" s="8" t="str">
        <f t="shared" si="84"/>
        <v xml:space="preserve"> </v>
      </c>
      <c r="L142" s="8" t="str">
        <f t="shared" si="85"/>
        <v xml:space="preserve"> </v>
      </c>
      <c r="M142" t="str">
        <f t="shared" si="86"/>
        <v xml:space="preserve"> </v>
      </c>
      <c r="N142">
        <v>8</v>
      </c>
      <c r="O142" t="str">
        <f t="shared" si="99"/>
        <v xml:space="preserve"> </v>
      </c>
      <c r="P142" t="str">
        <f t="shared" si="87"/>
        <v xml:space="preserve"> </v>
      </c>
      <c r="Q142" t="str">
        <f t="shared" si="88"/>
        <v xml:space="preserve"> </v>
      </c>
      <c r="R142" t="str">
        <f t="shared" si="89"/>
        <v xml:space="preserve"> </v>
      </c>
      <c r="S142">
        <f t="shared" si="90"/>
        <v>0</v>
      </c>
      <c r="T142" s="8">
        <f t="shared" si="100"/>
        <v>0</v>
      </c>
      <c r="U142" s="2">
        <f t="shared" si="101"/>
        <v>47434.129244233198</v>
      </c>
      <c r="V142">
        <f t="shared" si="91"/>
        <v>5</v>
      </c>
      <c r="W142" s="2">
        <f t="shared" si="102"/>
        <v>-5.2701711491442556</v>
      </c>
      <c r="X142">
        <f t="shared" si="75"/>
        <v>0</v>
      </c>
      <c r="Y142">
        <f t="shared" si="103"/>
        <v>0</v>
      </c>
      <c r="Z142">
        <v>0</v>
      </c>
      <c r="AA142" s="18">
        <f t="shared" si="92"/>
        <v>43323</v>
      </c>
      <c r="AB142" s="13">
        <f t="shared" si="93"/>
        <v>0</v>
      </c>
      <c r="AC142">
        <v>0</v>
      </c>
      <c r="AD142" s="5">
        <f t="shared" si="104"/>
        <v>4.1080684596577024</v>
      </c>
      <c r="AE142">
        <f t="shared" si="76"/>
        <v>2</v>
      </c>
      <c r="AF142">
        <f t="shared" si="80"/>
        <v>2</v>
      </c>
      <c r="AG142">
        <v>0</v>
      </c>
      <c r="AH142" s="18">
        <f t="shared" si="105"/>
        <v>43323</v>
      </c>
      <c r="AI142" s="5">
        <f t="shared" si="106"/>
        <v>0</v>
      </c>
      <c r="AJ142" s="13">
        <f t="shared" si="94"/>
        <v>0</v>
      </c>
      <c r="AK142" s="20">
        <f t="shared" si="95"/>
        <v>0</v>
      </c>
      <c r="AL142" s="20">
        <f t="shared" si="107"/>
        <v>1740</v>
      </c>
      <c r="AM142" s="20">
        <f t="shared" si="108"/>
        <v>900</v>
      </c>
      <c r="AN142" s="20">
        <f t="shared" si="77"/>
        <v>0</v>
      </c>
      <c r="AO142" s="20">
        <f t="shared" si="109"/>
        <v>0</v>
      </c>
      <c r="AP142" s="1">
        <v>0</v>
      </c>
      <c r="AQ142" s="24">
        <f t="shared" si="110"/>
        <v>43323</v>
      </c>
      <c r="AR142" s="10">
        <f t="shared" si="96"/>
        <v>0</v>
      </c>
      <c r="AS142" s="1">
        <f t="shared" si="111"/>
        <v>0</v>
      </c>
    </row>
    <row r="143" spans="2:45" x14ac:dyDescent="0.2">
      <c r="B143" s="18">
        <f t="shared" si="112"/>
        <v>43324</v>
      </c>
      <c r="C143" s="8">
        <f t="shared" si="97"/>
        <v>43324</v>
      </c>
      <c r="D143" s="5">
        <f>INDEX(Klima!$B$1:$E$520,MATCH('Afgrødemodel 1'!$C143,Klima!$B$1:$B$520,0),MATCH('Afgrødemodel 1'!$D$7,Klima!$B$1:$E$1,0))</f>
        <v>13.2</v>
      </c>
      <c r="E143" s="8">
        <f t="shared" si="79"/>
        <v>13.2</v>
      </c>
      <c r="F143">
        <v>0</v>
      </c>
      <c r="G143" s="8">
        <f t="shared" si="98"/>
        <v>2031.9</v>
      </c>
      <c r="H143" s="8">
        <f t="shared" si="81"/>
        <v>1923.3000000000002</v>
      </c>
      <c r="I143" s="8">
        <f t="shared" si="82"/>
        <v>13.2</v>
      </c>
      <c r="J143" s="8">
        <f t="shared" si="83"/>
        <v>2031.9</v>
      </c>
      <c r="K143" s="8" t="str">
        <f t="shared" si="84"/>
        <v xml:space="preserve"> </v>
      </c>
      <c r="L143" s="8" t="str">
        <f t="shared" si="85"/>
        <v xml:space="preserve"> </v>
      </c>
      <c r="M143" t="str">
        <f t="shared" si="86"/>
        <v xml:space="preserve"> </v>
      </c>
      <c r="N143">
        <v>8</v>
      </c>
      <c r="O143" t="str">
        <f t="shared" si="99"/>
        <v xml:space="preserve"> </v>
      </c>
      <c r="P143" t="str">
        <f t="shared" si="87"/>
        <v xml:space="preserve"> </v>
      </c>
      <c r="Q143" t="str">
        <f t="shared" si="88"/>
        <v xml:space="preserve"> </v>
      </c>
      <c r="R143" t="str">
        <f t="shared" si="89"/>
        <v xml:space="preserve"> </v>
      </c>
      <c r="S143">
        <f t="shared" si="90"/>
        <v>0</v>
      </c>
      <c r="T143" s="8">
        <f t="shared" si="100"/>
        <v>0</v>
      </c>
      <c r="U143" s="2">
        <f t="shared" si="101"/>
        <v>51343.60618835537</v>
      </c>
      <c r="V143">
        <f t="shared" si="91"/>
        <v>5</v>
      </c>
      <c r="W143" s="2">
        <f t="shared" si="102"/>
        <v>-5.4315403422982911</v>
      </c>
      <c r="X143">
        <f t="shared" si="75"/>
        <v>0</v>
      </c>
      <c r="Y143">
        <f t="shared" si="103"/>
        <v>0</v>
      </c>
      <c r="Z143">
        <v>0</v>
      </c>
      <c r="AA143" s="18">
        <f t="shared" si="92"/>
        <v>43324</v>
      </c>
      <c r="AB143" s="13">
        <f t="shared" si="93"/>
        <v>0</v>
      </c>
      <c r="AC143">
        <v>0</v>
      </c>
      <c r="AD143" s="5">
        <f t="shared" si="104"/>
        <v>4.1726161369193164</v>
      </c>
      <c r="AE143">
        <f t="shared" si="76"/>
        <v>2</v>
      </c>
      <c r="AF143">
        <f t="shared" si="80"/>
        <v>2</v>
      </c>
      <c r="AG143">
        <v>0</v>
      </c>
      <c r="AH143" s="18">
        <f t="shared" si="105"/>
        <v>43324</v>
      </c>
      <c r="AI143" s="5">
        <f t="shared" si="106"/>
        <v>0</v>
      </c>
      <c r="AJ143" s="13">
        <f t="shared" si="94"/>
        <v>0</v>
      </c>
      <c r="AK143" s="20">
        <f t="shared" si="95"/>
        <v>0</v>
      </c>
      <c r="AL143" s="20">
        <f t="shared" si="107"/>
        <v>1755</v>
      </c>
      <c r="AM143" s="20">
        <f t="shared" si="108"/>
        <v>900</v>
      </c>
      <c r="AN143" s="20">
        <f t="shared" si="77"/>
        <v>0</v>
      </c>
      <c r="AO143" s="20">
        <f t="shared" si="109"/>
        <v>0</v>
      </c>
      <c r="AP143" s="1">
        <v>0</v>
      </c>
      <c r="AQ143" s="24">
        <f t="shared" si="110"/>
        <v>43324</v>
      </c>
      <c r="AR143" s="10">
        <f t="shared" si="96"/>
        <v>0</v>
      </c>
      <c r="AS143" s="1">
        <f t="shared" si="111"/>
        <v>0</v>
      </c>
    </row>
    <row r="144" spans="2:45" x14ac:dyDescent="0.2">
      <c r="B144" s="18">
        <f t="shared" si="112"/>
        <v>43325</v>
      </c>
      <c r="C144" s="8">
        <f t="shared" si="97"/>
        <v>43325</v>
      </c>
      <c r="D144" s="5">
        <f>INDEX(Klima!$B$1:$E$520,MATCH('Afgrødemodel 1'!$C144,Klima!$B$1:$B$520,0),MATCH('Afgrødemodel 1'!$D$7,Klima!$B$1:$E$1,0))</f>
        <v>15.9</v>
      </c>
      <c r="E144" s="8">
        <f t="shared" si="79"/>
        <v>15.9</v>
      </c>
      <c r="F144">
        <v>0</v>
      </c>
      <c r="G144" s="8">
        <f t="shared" si="98"/>
        <v>2047.8000000000002</v>
      </c>
      <c r="H144" s="8">
        <f t="shared" si="81"/>
        <v>1939.2000000000003</v>
      </c>
      <c r="I144" s="8">
        <f t="shared" si="82"/>
        <v>15.9</v>
      </c>
      <c r="J144" s="8">
        <f t="shared" si="83"/>
        <v>2047.8000000000002</v>
      </c>
      <c r="K144" s="8" t="str">
        <f t="shared" si="84"/>
        <v xml:space="preserve"> </v>
      </c>
      <c r="L144" s="8" t="str">
        <f t="shared" si="85"/>
        <v xml:space="preserve"> </v>
      </c>
      <c r="M144" t="str">
        <f t="shared" si="86"/>
        <v xml:space="preserve"> </v>
      </c>
      <c r="N144">
        <v>8</v>
      </c>
      <c r="O144" t="str">
        <f t="shared" si="99"/>
        <v xml:space="preserve"> </v>
      </c>
      <c r="P144" t="str">
        <f t="shared" si="87"/>
        <v xml:space="preserve"> </v>
      </c>
      <c r="Q144" t="str">
        <f t="shared" si="88"/>
        <v xml:space="preserve"> </v>
      </c>
      <c r="R144" t="str">
        <f t="shared" si="89"/>
        <v xml:space="preserve"> </v>
      </c>
      <c r="S144">
        <f t="shared" si="90"/>
        <v>0</v>
      </c>
      <c r="T144" s="8">
        <f t="shared" si="100"/>
        <v>0</v>
      </c>
      <c r="U144" s="2">
        <f t="shared" si="101"/>
        <v>56482.927733149736</v>
      </c>
      <c r="V144">
        <f t="shared" si="91"/>
        <v>5</v>
      </c>
      <c r="W144" s="2">
        <f t="shared" si="102"/>
        <v>-5.6259168704156508</v>
      </c>
      <c r="X144">
        <f t="shared" si="75"/>
        <v>0</v>
      </c>
      <c r="Y144">
        <f t="shared" si="103"/>
        <v>0</v>
      </c>
      <c r="Z144">
        <v>0</v>
      </c>
      <c r="AA144" s="18">
        <f t="shared" si="92"/>
        <v>43325</v>
      </c>
      <c r="AB144" s="13">
        <f t="shared" si="93"/>
        <v>0</v>
      </c>
      <c r="AC144">
        <v>0</v>
      </c>
      <c r="AD144" s="5">
        <f t="shared" si="104"/>
        <v>4.2503667481662601</v>
      </c>
      <c r="AE144">
        <f t="shared" si="76"/>
        <v>2</v>
      </c>
      <c r="AF144">
        <f t="shared" si="80"/>
        <v>2</v>
      </c>
      <c r="AG144">
        <v>0</v>
      </c>
      <c r="AH144" s="18">
        <f t="shared" si="105"/>
        <v>43325</v>
      </c>
      <c r="AI144" s="5">
        <f t="shared" si="106"/>
        <v>0</v>
      </c>
      <c r="AJ144" s="13">
        <f t="shared" si="94"/>
        <v>0</v>
      </c>
      <c r="AK144" s="20">
        <f t="shared" si="95"/>
        <v>0</v>
      </c>
      <c r="AL144" s="20">
        <f t="shared" si="107"/>
        <v>1770</v>
      </c>
      <c r="AM144" s="20">
        <f t="shared" si="108"/>
        <v>900</v>
      </c>
      <c r="AN144" s="20">
        <f t="shared" si="77"/>
        <v>0</v>
      </c>
      <c r="AO144" s="20">
        <f t="shared" si="109"/>
        <v>0</v>
      </c>
      <c r="AP144" s="1">
        <v>0</v>
      </c>
      <c r="AQ144" s="24">
        <f t="shared" si="110"/>
        <v>43325</v>
      </c>
      <c r="AR144" s="10">
        <f t="shared" si="96"/>
        <v>0</v>
      </c>
      <c r="AS144" s="1">
        <f t="shared" si="111"/>
        <v>0</v>
      </c>
    </row>
    <row r="145" spans="2:45" x14ac:dyDescent="0.2">
      <c r="B145" s="18">
        <f t="shared" si="112"/>
        <v>43326</v>
      </c>
      <c r="C145" s="8">
        <f t="shared" si="97"/>
        <v>43326</v>
      </c>
      <c r="D145" s="5">
        <f>INDEX(Klima!$B$1:$E$520,MATCH('Afgrødemodel 1'!$C145,Klima!$B$1:$B$520,0),MATCH('Afgrødemodel 1'!$D$7,Klima!$B$1:$E$1,0))</f>
        <v>17.100000000000001</v>
      </c>
      <c r="E145" s="8">
        <f t="shared" si="79"/>
        <v>17.100000000000001</v>
      </c>
      <c r="F145">
        <v>0</v>
      </c>
      <c r="G145" s="8">
        <f t="shared" si="98"/>
        <v>2064.9</v>
      </c>
      <c r="H145" s="8">
        <f t="shared" si="81"/>
        <v>1956.3000000000002</v>
      </c>
      <c r="I145" s="8">
        <f t="shared" si="82"/>
        <v>17.100000000000001</v>
      </c>
      <c r="J145" s="8">
        <f t="shared" si="83"/>
        <v>2064.9</v>
      </c>
      <c r="K145" s="8" t="str">
        <f t="shared" si="84"/>
        <v xml:space="preserve"> </v>
      </c>
      <c r="L145" s="8" t="str">
        <f t="shared" si="85"/>
        <v xml:space="preserve"> </v>
      </c>
      <c r="M145" t="str">
        <f t="shared" si="86"/>
        <v xml:space="preserve"> </v>
      </c>
      <c r="N145">
        <v>8</v>
      </c>
      <c r="O145" t="str">
        <f t="shared" si="99"/>
        <v xml:space="preserve"> </v>
      </c>
      <c r="P145" t="str">
        <f t="shared" si="87"/>
        <v xml:space="preserve"> </v>
      </c>
      <c r="Q145" t="str">
        <f t="shared" si="88"/>
        <v xml:space="preserve"> </v>
      </c>
      <c r="R145" t="str">
        <f t="shared" si="89"/>
        <v xml:space="preserve"> </v>
      </c>
      <c r="S145">
        <f t="shared" si="90"/>
        <v>0</v>
      </c>
      <c r="T145" s="8">
        <f t="shared" si="100"/>
        <v>0</v>
      </c>
      <c r="U145" s="2">
        <f t="shared" si="101"/>
        <v>62585.661542985465</v>
      </c>
      <c r="V145">
        <f t="shared" si="91"/>
        <v>5</v>
      </c>
      <c r="W145" s="2">
        <f t="shared" si="102"/>
        <v>-5.8349633251833755</v>
      </c>
      <c r="X145">
        <f t="shared" si="75"/>
        <v>0</v>
      </c>
      <c r="Y145">
        <f t="shared" si="103"/>
        <v>0</v>
      </c>
      <c r="Z145">
        <v>0</v>
      </c>
      <c r="AA145" s="18">
        <f t="shared" si="92"/>
        <v>43326</v>
      </c>
      <c r="AB145" s="13">
        <f t="shared" si="93"/>
        <v>0</v>
      </c>
      <c r="AC145">
        <v>0</v>
      </c>
      <c r="AD145" s="5">
        <f t="shared" si="104"/>
        <v>4.3339853300733502</v>
      </c>
      <c r="AE145">
        <f t="shared" si="76"/>
        <v>2</v>
      </c>
      <c r="AF145">
        <f t="shared" si="80"/>
        <v>2</v>
      </c>
      <c r="AG145">
        <v>0</v>
      </c>
      <c r="AH145" s="18">
        <f t="shared" si="105"/>
        <v>43326</v>
      </c>
      <c r="AI145" s="5">
        <f t="shared" si="106"/>
        <v>0</v>
      </c>
      <c r="AJ145" s="13">
        <f t="shared" si="94"/>
        <v>0</v>
      </c>
      <c r="AK145" s="20">
        <f t="shared" si="95"/>
        <v>0</v>
      </c>
      <c r="AL145" s="20">
        <f t="shared" si="107"/>
        <v>1785</v>
      </c>
      <c r="AM145" s="20">
        <f t="shared" si="108"/>
        <v>900</v>
      </c>
      <c r="AN145" s="20">
        <f t="shared" si="77"/>
        <v>0</v>
      </c>
      <c r="AO145" s="20">
        <f t="shared" si="109"/>
        <v>0</v>
      </c>
      <c r="AP145" s="1">
        <v>0</v>
      </c>
      <c r="AQ145" s="24">
        <f t="shared" si="110"/>
        <v>43326</v>
      </c>
      <c r="AR145" s="10">
        <f t="shared" si="96"/>
        <v>0</v>
      </c>
      <c r="AS145" s="1">
        <f t="shared" si="111"/>
        <v>0</v>
      </c>
    </row>
    <row r="146" spans="2:45" x14ac:dyDescent="0.2">
      <c r="B146" s="18">
        <f t="shared" si="112"/>
        <v>43327</v>
      </c>
      <c r="C146" s="8">
        <f t="shared" si="97"/>
        <v>43327</v>
      </c>
      <c r="D146" s="5">
        <f>INDEX(Klima!$B$1:$E$520,MATCH('Afgrødemodel 1'!$C146,Klima!$B$1:$B$520,0),MATCH('Afgrødemodel 1'!$D$7,Klima!$B$1:$E$1,0))</f>
        <v>18</v>
      </c>
      <c r="E146" s="8">
        <f t="shared" si="79"/>
        <v>18</v>
      </c>
      <c r="F146">
        <v>0</v>
      </c>
      <c r="G146" s="8">
        <f t="shared" si="98"/>
        <v>2082.9</v>
      </c>
      <c r="H146" s="8">
        <f t="shared" si="81"/>
        <v>1974.3000000000002</v>
      </c>
      <c r="I146" s="8">
        <f t="shared" si="82"/>
        <v>18</v>
      </c>
      <c r="J146" s="8">
        <f t="shared" si="83"/>
        <v>2082.9</v>
      </c>
      <c r="K146" s="8" t="str">
        <f t="shared" si="84"/>
        <v xml:space="preserve"> </v>
      </c>
      <c r="L146" s="8" t="str">
        <f t="shared" si="85"/>
        <v xml:space="preserve"> </v>
      </c>
      <c r="M146" t="str">
        <f t="shared" si="86"/>
        <v xml:space="preserve"> </v>
      </c>
      <c r="N146">
        <v>8</v>
      </c>
      <c r="O146" t="str">
        <f t="shared" si="99"/>
        <v xml:space="preserve"> </v>
      </c>
      <c r="P146" t="str">
        <f t="shared" si="87"/>
        <v xml:space="preserve"> </v>
      </c>
      <c r="Q146" t="str">
        <f t="shared" si="88"/>
        <v xml:space="preserve"> </v>
      </c>
      <c r="R146" t="str">
        <f t="shared" si="89"/>
        <v xml:space="preserve"> </v>
      </c>
      <c r="S146">
        <f t="shared" si="90"/>
        <v>0</v>
      </c>
      <c r="T146" s="8">
        <f t="shared" si="100"/>
        <v>0</v>
      </c>
      <c r="U146" s="2">
        <f t="shared" si="101"/>
        <v>69723.245474974858</v>
      </c>
      <c r="V146">
        <f t="shared" si="91"/>
        <v>5</v>
      </c>
      <c r="W146" s="2">
        <f t="shared" si="102"/>
        <v>-6.0550122249388778</v>
      </c>
      <c r="X146">
        <f t="shared" si="75"/>
        <v>0</v>
      </c>
      <c r="Y146">
        <f t="shared" si="103"/>
        <v>0</v>
      </c>
      <c r="Z146">
        <v>0</v>
      </c>
      <c r="AA146" s="18">
        <f t="shared" si="92"/>
        <v>43327</v>
      </c>
      <c r="AB146" s="13">
        <f t="shared" si="93"/>
        <v>0</v>
      </c>
      <c r="AC146">
        <v>0</v>
      </c>
      <c r="AD146" s="5">
        <f t="shared" si="104"/>
        <v>4.4220048899755513</v>
      </c>
      <c r="AE146">
        <f t="shared" si="76"/>
        <v>2</v>
      </c>
      <c r="AF146">
        <f t="shared" si="80"/>
        <v>2</v>
      </c>
      <c r="AG146">
        <v>0</v>
      </c>
      <c r="AH146" s="18">
        <f t="shared" si="105"/>
        <v>43327</v>
      </c>
      <c r="AI146" s="5">
        <f t="shared" si="106"/>
        <v>0</v>
      </c>
      <c r="AJ146" s="13">
        <f t="shared" si="94"/>
        <v>0</v>
      </c>
      <c r="AK146" s="20">
        <f t="shared" si="95"/>
        <v>0</v>
      </c>
      <c r="AL146" s="20">
        <f t="shared" si="107"/>
        <v>1800</v>
      </c>
      <c r="AM146" s="20">
        <f t="shared" si="108"/>
        <v>900</v>
      </c>
      <c r="AN146" s="20">
        <f t="shared" si="77"/>
        <v>0</v>
      </c>
      <c r="AO146" s="20">
        <f t="shared" si="109"/>
        <v>0</v>
      </c>
      <c r="AP146" s="1">
        <v>0</v>
      </c>
      <c r="AQ146" s="24">
        <f t="shared" si="110"/>
        <v>43327</v>
      </c>
      <c r="AR146" s="10">
        <f t="shared" si="96"/>
        <v>0</v>
      </c>
      <c r="AS146" s="1">
        <f t="shared" si="111"/>
        <v>0</v>
      </c>
    </row>
    <row r="147" spans="2:45" x14ac:dyDescent="0.2">
      <c r="B147" s="18">
        <f t="shared" si="112"/>
        <v>43328</v>
      </c>
      <c r="C147" s="8">
        <f t="shared" si="97"/>
        <v>43328</v>
      </c>
      <c r="D147" s="5">
        <f>INDEX(Klima!$B$1:$E$520,MATCH('Afgrødemodel 1'!$C147,Klima!$B$1:$B$520,0),MATCH('Afgrødemodel 1'!$D$7,Klima!$B$1:$E$1,0))</f>
        <v>19</v>
      </c>
      <c r="E147" s="8">
        <f t="shared" si="79"/>
        <v>19</v>
      </c>
      <c r="F147">
        <v>0</v>
      </c>
      <c r="G147" s="8">
        <f t="shared" si="98"/>
        <v>2101.9</v>
      </c>
      <c r="H147" s="8">
        <f t="shared" si="81"/>
        <v>1993.3000000000002</v>
      </c>
      <c r="I147" s="8">
        <f t="shared" si="82"/>
        <v>19</v>
      </c>
      <c r="J147" s="8">
        <f t="shared" si="83"/>
        <v>2101.9</v>
      </c>
      <c r="K147" s="8" t="str">
        <f t="shared" si="84"/>
        <v xml:space="preserve"> </v>
      </c>
      <c r="L147" s="8" t="str">
        <f t="shared" si="85"/>
        <v xml:space="preserve"> </v>
      </c>
      <c r="M147" t="str">
        <f t="shared" si="86"/>
        <v xml:space="preserve"> </v>
      </c>
      <c r="N147">
        <v>8</v>
      </c>
      <c r="O147" t="str">
        <f t="shared" si="99"/>
        <v xml:space="preserve"> </v>
      </c>
      <c r="P147" t="str">
        <f t="shared" si="87"/>
        <v xml:space="preserve"> </v>
      </c>
      <c r="Q147" t="str">
        <f t="shared" si="88"/>
        <v xml:space="preserve"> </v>
      </c>
      <c r="R147" t="str">
        <f t="shared" si="89"/>
        <v xml:space="preserve"> </v>
      </c>
      <c r="S147">
        <f t="shared" si="90"/>
        <v>0</v>
      </c>
      <c r="T147" s="8">
        <f t="shared" si="100"/>
        <v>0</v>
      </c>
      <c r="U147" s="2">
        <f t="shared" si="101"/>
        <v>78142.267725575992</v>
      </c>
      <c r="V147">
        <f t="shared" si="91"/>
        <v>5</v>
      </c>
      <c r="W147" s="2">
        <f t="shared" si="102"/>
        <v>-6.2872860635696846</v>
      </c>
      <c r="X147">
        <f t="shared" si="75"/>
        <v>0</v>
      </c>
      <c r="Y147">
        <f t="shared" si="103"/>
        <v>0</v>
      </c>
      <c r="Z147">
        <v>0</v>
      </c>
      <c r="AA147" s="18">
        <f t="shared" si="92"/>
        <v>43328</v>
      </c>
      <c r="AB147" s="13">
        <f t="shared" si="93"/>
        <v>0</v>
      </c>
      <c r="AC147">
        <v>0</v>
      </c>
      <c r="AD147" s="5">
        <f t="shared" si="104"/>
        <v>4.5149144254278735</v>
      </c>
      <c r="AE147">
        <f t="shared" si="76"/>
        <v>2</v>
      </c>
      <c r="AF147">
        <f t="shared" si="80"/>
        <v>2</v>
      </c>
      <c r="AG147">
        <v>0</v>
      </c>
      <c r="AH147" s="18">
        <f t="shared" si="105"/>
        <v>43328</v>
      </c>
      <c r="AI147" s="5">
        <f t="shared" si="106"/>
        <v>0</v>
      </c>
      <c r="AJ147" s="13">
        <f t="shared" si="94"/>
        <v>0</v>
      </c>
      <c r="AK147" s="20">
        <f t="shared" si="95"/>
        <v>0</v>
      </c>
      <c r="AL147" s="20">
        <f t="shared" si="107"/>
        <v>1815</v>
      </c>
      <c r="AM147" s="20">
        <f t="shared" si="108"/>
        <v>900</v>
      </c>
      <c r="AN147" s="20">
        <f t="shared" si="77"/>
        <v>0</v>
      </c>
      <c r="AO147" s="20">
        <f t="shared" si="109"/>
        <v>0</v>
      </c>
      <c r="AP147" s="1">
        <v>0</v>
      </c>
      <c r="AQ147" s="24">
        <f t="shared" si="110"/>
        <v>43328</v>
      </c>
      <c r="AR147" s="10">
        <f t="shared" si="96"/>
        <v>0</v>
      </c>
      <c r="AS147" s="1">
        <f t="shared" si="111"/>
        <v>0</v>
      </c>
    </row>
    <row r="148" spans="2:45" x14ac:dyDescent="0.2">
      <c r="B148" s="18">
        <f t="shared" si="112"/>
        <v>43329</v>
      </c>
      <c r="C148" s="8">
        <f t="shared" si="97"/>
        <v>43329</v>
      </c>
      <c r="D148" s="5">
        <f>INDEX(Klima!$B$1:$E$520,MATCH('Afgrødemodel 1'!$C148,Klima!$B$1:$B$520,0),MATCH('Afgrødemodel 1'!$D$7,Klima!$B$1:$E$1,0))</f>
        <v>17.2</v>
      </c>
      <c r="E148" s="8">
        <f t="shared" si="79"/>
        <v>17.2</v>
      </c>
      <c r="F148">
        <v>0</v>
      </c>
      <c r="G148" s="8">
        <f t="shared" si="98"/>
        <v>2119.1</v>
      </c>
      <c r="H148" s="8">
        <f t="shared" si="81"/>
        <v>2010.5000000000002</v>
      </c>
      <c r="I148" s="8">
        <f t="shared" si="82"/>
        <v>17.2</v>
      </c>
      <c r="J148" s="8">
        <f t="shared" si="83"/>
        <v>2119.1</v>
      </c>
      <c r="K148" s="8" t="str">
        <f t="shared" si="84"/>
        <v xml:space="preserve"> </v>
      </c>
      <c r="L148" s="8" t="str">
        <f t="shared" si="85"/>
        <v xml:space="preserve"> </v>
      </c>
      <c r="M148" t="str">
        <f t="shared" si="86"/>
        <v xml:space="preserve"> </v>
      </c>
      <c r="N148">
        <v>8</v>
      </c>
      <c r="O148" t="str">
        <f t="shared" si="99"/>
        <v xml:space="preserve"> </v>
      </c>
      <c r="P148" t="str">
        <f t="shared" si="87"/>
        <v xml:space="preserve"> </v>
      </c>
      <c r="Q148" t="str">
        <f t="shared" si="88"/>
        <v xml:space="preserve"> </v>
      </c>
      <c r="R148" t="str">
        <f t="shared" si="89"/>
        <v xml:space="preserve"> </v>
      </c>
      <c r="S148">
        <f t="shared" si="90"/>
        <v>0</v>
      </c>
      <c r="T148" s="8">
        <f t="shared" si="100"/>
        <v>0</v>
      </c>
      <c r="U148" s="2">
        <f t="shared" si="101"/>
        <v>86637.143399484979</v>
      </c>
      <c r="V148">
        <f t="shared" si="91"/>
        <v>5</v>
      </c>
      <c r="W148" s="2">
        <f t="shared" si="102"/>
        <v>-6.497555012224943</v>
      </c>
      <c r="X148">
        <f t="shared" si="75"/>
        <v>0</v>
      </c>
      <c r="Y148">
        <f t="shared" si="103"/>
        <v>0</v>
      </c>
      <c r="Z148">
        <v>0</v>
      </c>
      <c r="AA148" s="18">
        <f t="shared" si="92"/>
        <v>43329</v>
      </c>
      <c r="AB148" s="13">
        <f t="shared" si="93"/>
        <v>0</v>
      </c>
      <c r="AC148">
        <v>0</v>
      </c>
      <c r="AD148" s="5">
        <f t="shared" si="104"/>
        <v>4.599022004889977</v>
      </c>
      <c r="AE148">
        <f t="shared" si="76"/>
        <v>2</v>
      </c>
      <c r="AF148">
        <f t="shared" si="80"/>
        <v>2</v>
      </c>
      <c r="AG148">
        <v>0</v>
      </c>
      <c r="AH148" s="18">
        <f t="shared" si="105"/>
        <v>43329</v>
      </c>
      <c r="AI148" s="5">
        <f t="shared" si="106"/>
        <v>0</v>
      </c>
      <c r="AJ148" s="13">
        <f t="shared" si="94"/>
        <v>0</v>
      </c>
      <c r="AK148" s="20">
        <f t="shared" si="95"/>
        <v>0</v>
      </c>
      <c r="AL148" s="20">
        <f t="shared" si="107"/>
        <v>1830</v>
      </c>
      <c r="AM148" s="20">
        <f t="shared" si="108"/>
        <v>900</v>
      </c>
      <c r="AN148" s="20">
        <f t="shared" si="77"/>
        <v>0</v>
      </c>
      <c r="AO148" s="20">
        <f t="shared" si="109"/>
        <v>0</v>
      </c>
      <c r="AP148" s="1">
        <v>0</v>
      </c>
      <c r="AQ148" s="24">
        <f t="shared" si="110"/>
        <v>43329</v>
      </c>
      <c r="AR148" s="10">
        <f t="shared" si="96"/>
        <v>0</v>
      </c>
      <c r="AS148" s="1">
        <f t="shared" si="111"/>
        <v>0</v>
      </c>
    </row>
    <row r="149" spans="2:45" x14ac:dyDescent="0.2">
      <c r="B149" s="18">
        <f t="shared" si="112"/>
        <v>43330</v>
      </c>
      <c r="C149" s="8">
        <f t="shared" si="97"/>
        <v>43330</v>
      </c>
      <c r="D149" s="5">
        <f>INDEX(Klima!$B$1:$E$520,MATCH('Afgrødemodel 1'!$C149,Klima!$B$1:$B$520,0),MATCH('Afgrødemodel 1'!$D$7,Klima!$B$1:$E$1,0))</f>
        <v>15.8</v>
      </c>
      <c r="E149" s="8">
        <f t="shared" si="79"/>
        <v>15.8</v>
      </c>
      <c r="F149">
        <v>0</v>
      </c>
      <c r="G149" s="8">
        <f t="shared" si="98"/>
        <v>2134.9</v>
      </c>
      <c r="H149" s="8">
        <f t="shared" si="81"/>
        <v>2026.3000000000002</v>
      </c>
      <c r="I149" s="8">
        <f t="shared" si="82"/>
        <v>15.8</v>
      </c>
      <c r="J149" s="8">
        <f t="shared" si="83"/>
        <v>2134.9</v>
      </c>
      <c r="K149" s="8" t="str">
        <f t="shared" si="84"/>
        <v xml:space="preserve"> </v>
      </c>
      <c r="L149" s="8" t="str">
        <f t="shared" si="85"/>
        <v xml:space="preserve"> </v>
      </c>
      <c r="M149" t="str">
        <f t="shared" si="86"/>
        <v xml:space="preserve"> </v>
      </c>
      <c r="N149">
        <v>8</v>
      </c>
      <c r="O149" t="str">
        <f t="shared" si="99"/>
        <v xml:space="preserve"> </v>
      </c>
      <c r="P149" t="str">
        <f t="shared" si="87"/>
        <v xml:space="preserve"> </v>
      </c>
      <c r="Q149" t="str">
        <f t="shared" si="88"/>
        <v xml:space="preserve"> </v>
      </c>
      <c r="R149" t="str">
        <f t="shared" si="89"/>
        <v xml:space="preserve"> </v>
      </c>
      <c r="S149">
        <f t="shared" si="90"/>
        <v>0</v>
      </c>
      <c r="T149" s="8">
        <f t="shared" si="100"/>
        <v>0</v>
      </c>
      <c r="U149" s="2">
        <f t="shared" si="101"/>
        <v>95252.027453639108</v>
      </c>
      <c r="V149">
        <f t="shared" si="91"/>
        <v>5</v>
      </c>
      <c r="W149" s="2">
        <f t="shared" si="102"/>
        <v>-6.6907090464547707</v>
      </c>
      <c r="X149">
        <f t="shared" si="75"/>
        <v>0</v>
      </c>
      <c r="Y149">
        <f t="shared" si="103"/>
        <v>0</v>
      </c>
      <c r="Z149">
        <v>0</v>
      </c>
      <c r="AA149" s="18">
        <f t="shared" si="92"/>
        <v>43330</v>
      </c>
      <c r="AB149" s="13">
        <f t="shared" si="93"/>
        <v>0</v>
      </c>
      <c r="AC149">
        <v>0</v>
      </c>
      <c r="AD149" s="5">
        <f t="shared" si="104"/>
        <v>4.6762836185819081</v>
      </c>
      <c r="AE149">
        <f t="shared" si="76"/>
        <v>2</v>
      </c>
      <c r="AF149">
        <f t="shared" si="80"/>
        <v>2</v>
      </c>
      <c r="AG149">
        <v>0</v>
      </c>
      <c r="AH149" s="18">
        <f t="shared" si="105"/>
        <v>43330</v>
      </c>
      <c r="AI149" s="5">
        <f t="shared" si="106"/>
        <v>0</v>
      </c>
      <c r="AJ149" s="13">
        <f t="shared" si="94"/>
        <v>0</v>
      </c>
      <c r="AK149" s="20">
        <f t="shared" si="95"/>
        <v>0</v>
      </c>
      <c r="AL149" s="20">
        <f t="shared" si="107"/>
        <v>1845</v>
      </c>
      <c r="AM149" s="20">
        <f t="shared" si="108"/>
        <v>900</v>
      </c>
      <c r="AN149" s="20">
        <f t="shared" si="77"/>
        <v>0</v>
      </c>
      <c r="AO149" s="20">
        <f t="shared" si="109"/>
        <v>0</v>
      </c>
      <c r="AP149" s="1">
        <v>0</v>
      </c>
      <c r="AQ149" s="24">
        <f t="shared" si="110"/>
        <v>43330</v>
      </c>
      <c r="AR149" s="10">
        <f t="shared" si="96"/>
        <v>0</v>
      </c>
      <c r="AS149" s="1">
        <f t="shared" si="111"/>
        <v>0</v>
      </c>
    </row>
    <row r="150" spans="2:45" x14ac:dyDescent="0.2">
      <c r="B150" s="18">
        <f t="shared" si="112"/>
        <v>43331</v>
      </c>
      <c r="C150" s="8">
        <f t="shared" si="97"/>
        <v>43331</v>
      </c>
      <c r="D150" s="5">
        <f>INDEX(Klima!$B$1:$E$520,MATCH('Afgrødemodel 1'!$C150,Klima!$B$1:$B$520,0),MATCH('Afgrødemodel 1'!$D$7,Klima!$B$1:$E$1,0))</f>
        <v>17.7</v>
      </c>
      <c r="E150" s="8">
        <f t="shared" si="79"/>
        <v>17.7</v>
      </c>
      <c r="F150">
        <v>0</v>
      </c>
      <c r="G150" s="8">
        <f t="shared" si="98"/>
        <v>2152.6</v>
      </c>
      <c r="H150" s="8">
        <f t="shared" si="81"/>
        <v>2044.0000000000002</v>
      </c>
      <c r="I150" s="8">
        <f t="shared" si="82"/>
        <v>17.7</v>
      </c>
      <c r="J150" s="8">
        <f t="shared" si="83"/>
        <v>2152.6</v>
      </c>
      <c r="K150" s="8" t="str">
        <f t="shared" si="84"/>
        <v xml:space="preserve"> </v>
      </c>
      <c r="L150" s="8" t="str">
        <f t="shared" si="85"/>
        <v xml:space="preserve"> </v>
      </c>
      <c r="M150" t="str">
        <f t="shared" si="86"/>
        <v xml:space="preserve"> </v>
      </c>
      <c r="N150">
        <v>8</v>
      </c>
      <c r="O150" t="str">
        <f t="shared" si="99"/>
        <v xml:space="preserve"> </v>
      </c>
      <c r="P150" t="str">
        <f t="shared" si="87"/>
        <v xml:space="preserve"> </v>
      </c>
      <c r="Q150" t="str">
        <f t="shared" si="88"/>
        <v xml:space="preserve"> </v>
      </c>
      <c r="R150" t="str">
        <f t="shared" si="89"/>
        <v xml:space="preserve"> </v>
      </c>
      <c r="S150">
        <f t="shared" si="90"/>
        <v>0</v>
      </c>
      <c r="T150" s="8">
        <f t="shared" si="100"/>
        <v>0</v>
      </c>
      <c r="U150" s="2">
        <f t="shared" si="101"/>
        <v>105924.18806202634</v>
      </c>
      <c r="V150">
        <f t="shared" si="91"/>
        <v>5</v>
      </c>
      <c r="W150" s="2">
        <f t="shared" si="102"/>
        <v>-6.9070904645476805</v>
      </c>
      <c r="X150">
        <f t="shared" si="75"/>
        <v>0</v>
      </c>
      <c r="Y150">
        <f t="shared" si="103"/>
        <v>0</v>
      </c>
      <c r="Z150">
        <v>0</v>
      </c>
      <c r="AA150" s="18">
        <f t="shared" si="92"/>
        <v>43331</v>
      </c>
      <c r="AB150" s="13">
        <f t="shared" si="93"/>
        <v>0</v>
      </c>
      <c r="AC150">
        <v>0</v>
      </c>
      <c r="AD150" s="5">
        <f t="shared" si="104"/>
        <v>4.7628361858190722</v>
      </c>
      <c r="AE150">
        <f t="shared" si="76"/>
        <v>2</v>
      </c>
      <c r="AF150">
        <f t="shared" si="80"/>
        <v>2</v>
      </c>
      <c r="AG150">
        <v>0</v>
      </c>
      <c r="AH150" s="18">
        <f t="shared" si="105"/>
        <v>43331</v>
      </c>
      <c r="AI150" s="5">
        <f t="shared" si="106"/>
        <v>0</v>
      </c>
      <c r="AJ150" s="13">
        <f t="shared" si="94"/>
        <v>0</v>
      </c>
      <c r="AK150" s="20">
        <f t="shared" si="95"/>
        <v>0</v>
      </c>
      <c r="AL150" s="20">
        <f t="shared" si="107"/>
        <v>1860</v>
      </c>
      <c r="AM150" s="20">
        <f t="shared" si="108"/>
        <v>900</v>
      </c>
      <c r="AN150" s="20">
        <f t="shared" si="77"/>
        <v>0</v>
      </c>
      <c r="AO150" s="20">
        <f t="shared" si="109"/>
        <v>0</v>
      </c>
      <c r="AP150" s="1">
        <v>0</v>
      </c>
      <c r="AQ150" s="24">
        <f t="shared" si="110"/>
        <v>43331</v>
      </c>
      <c r="AR150" s="10">
        <f t="shared" si="96"/>
        <v>0</v>
      </c>
      <c r="AS150" s="1">
        <f t="shared" si="111"/>
        <v>0</v>
      </c>
    </row>
    <row r="151" spans="2:45" x14ac:dyDescent="0.2">
      <c r="B151" s="18">
        <f t="shared" si="112"/>
        <v>43332</v>
      </c>
      <c r="C151" s="8">
        <f t="shared" si="97"/>
        <v>43332</v>
      </c>
      <c r="D151" s="5">
        <f>INDEX(Klima!$B$1:$E$520,MATCH('Afgrødemodel 1'!$C151,Klima!$B$1:$B$520,0),MATCH('Afgrødemodel 1'!$D$7,Klima!$B$1:$E$1,0))</f>
        <v>16.5</v>
      </c>
      <c r="E151" s="8">
        <f t="shared" si="79"/>
        <v>16.5</v>
      </c>
      <c r="F151">
        <v>0</v>
      </c>
      <c r="G151" s="8">
        <f t="shared" si="98"/>
        <v>2169.1</v>
      </c>
      <c r="H151" s="8">
        <f t="shared" si="81"/>
        <v>2060.5</v>
      </c>
      <c r="I151" s="8">
        <f t="shared" si="82"/>
        <v>16.5</v>
      </c>
      <c r="J151" s="8">
        <f t="shared" si="83"/>
        <v>2169.1</v>
      </c>
      <c r="K151" s="8" t="str">
        <f t="shared" si="84"/>
        <v xml:space="preserve"> </v>
      </c>
      <c r="L151" s="8" t="str">
        <f t="shared" si="85"/>
        <v xml:space="preserve"> </v>
      </c>
      <c r="M151" t="str">
        <f t="shared" si="86"/>
        <v xml:space="preserve"> </v>
      </c>
      <c r="N151">
        <v>8</v>
      </c>
      <c r="O151" t="str">
        <f t="shared" si="99"/>
        <v xml:space="preserve"> </v>
      </c>
      <c r="P151" t="str">
        <f t="shared" si="87"/>
        <v xml:space="preserve"> </v>
      </c>
      <c r="Q151" t="str">
        <f t="shared" si="88"/>
        <v xml:space="preserve"> </v>
      </c>
      <c r="R151" t="str">
        <f t="shared" si="89"/>
        <v xml:space="preserve"> </v>
      </c>
      <c r="S151">
        <f t="shared" si="90"/>
        <v>0</v>
      </c>
      <c r="T151" s="8">
        <f t="shared" si="100"/>
        <v>0</v>
      </c>
      <c r="U151" s="2">
        <f t="shared" si="101"/>
        <v>116947.02984803698</v>
      </c>
      <c r="V151">
        <f t="shared" si="91"/>
        <v>5</v>
      </c>
      <c r="W151" s="2">
        <f t="shared" si="102"/>
        <v>-7.10880195599022</v>
      </c>
      <c r="X151">
        <f t="shared" si="75"/>
        <v>0</v>
      </c>
      <c r="Y151">
        <f t="shared" si="103"/>
        <v>0</v>
      </c>
      <c r="Z151">
        <v>0</v>
      </c>
      <c r="AA151" s="18">
        <f t="shared" si="92"/>
        <v>43332</v>
      </c>
      <c r="AB151" s="13">
        <f t="shared" si="93"/>
        <v>0</v>
      </c>
      <c r="AC151">
        <v>0</v>
      </c>
      <c r="AD151" s="5">
        <f t="shared" si="104"/>
        <v>4.8435207823960882</v>
      </c>
      <c r="AE151">
        <f t="shared" si="76"/>
        <v>2</v>
      </c>
      <c r="AF151">
        <f t="shared" si="80"/>
        <v>2</v>
      </c>
      <c r="AG151">
        <v>0</v>
      </c>
      <c r="AH151" s="18">
        <f t="shared" si="105"/>
        <v>43332</v>
      </c>
      <c r="AI151" s="5">
        <f t="shared" si="106"/>
        <v>0</v>
      </c>
      <c r="AJ151" s="13">
        <f t="shared" si="94"/>
        <v>0</v>
      </c>
      <c r="AK151" s="20">
        <f t="shared" si="95"/>
        <v>0</v>
      </c>
      <c r="AL151" s="20">
        <f t="shared" si="107"/>
        <v>1875</v>
      </c>
      <c r="AM151" s="20">
        <f t="shared" si="108"/>
        <v>900</v>
      </c>
      <c r="AN151" s="20">
        <f t="shared" si="77"/>
        <v>0</v>
      </c>
      <c r="AO151" s="20">
        <f t="shared" si="109"/>
        <v>0</v>
      </c>
      <c r="AP151" s="1">
        <v>0</v>
      </c>
      <c r="AQ151" s="24">
        <f t="shared" si="110"/>
        <v>43332</v>
      </c>
      <c r="AR151" s="10">
        <f t="shared" si="96"/>
        <v>0</v>
      </c>
      <c r="AS151" s="1">
        <f t="shared" si="111"/>
        <v>0</v>
      </c>
    </row>
    <row r="152" spans="2:45" x14ac:dyDescent="0.2">
      <c r="B152" s="18">
        <f t="shared" si="112"/>
        <v>43333</v>
      </c>
      <c r="C152" s="8">
        <f t="shared" si="97"/>
        <v>43333</v>
      </c>
      <c r="D152" s="5">
        <f>INDEX(Klima!$B$1:$E$520,MATCH('Afgrødemodel 1'!$C152,Klima!$B$1:$B$520,0),MATCH('Afgrødemodel 1'!$D$7,Klima!$B$1:$E$1,0))</f>
        <v>15.4</v>
      </c>
      <c r="E152" s="8">
        <f t="shared" si="79"/>
        <v>15.4</v>
      </c>
      <c r="F152">
        <v>0</v>
      </c>
      <c r="G152" s="8">
        <f t="shared" si="98"/>
        <v>2184.5</v>
      </c>
      <c r="H152" s="8">
        <f t="shared" si="81"/>
        <v>2075.9</v>
      </c>
      <c r="I152" s="8">
        <f t="shared" si="82"/>
        <v>15.4</v>
      </c>
      <c r="J152" s="8">
        <f t="shared" si="83"/>
        <v>2184.5</v>
      </c>
      <c r="K152" s="8" t="str">
        <f t="shared" si="84"/>
        <v xml:space="preserve"> </v>
      </c>
      <c r="L152" s="8" t="str">
        <f t="shared" si="85"/>
        <v xml:space="preserve"> </v>
      </c>
      <c r="M152" t="str">
        <f t="shared" si="86"/>
        <v xml:space="preserve"> </v>
      </c>
      <c r="N152">
        <v>8</v>
      </c>
      <c r="O152" t="str">
        <f t="shared" si="99"/>
        <v xml:space="preserve"> </v>
      </c>
      <c r="P152" t="str">
        <f t="shared" si="87"/>
        <v xml:space="preserve"> </v>
      </c>
      <c r="Q152" t="str">
        <f t="shared" si="88"/>
        <v xml:space="preserve"> </v>
      </c>
      <c r="R152" t="str">
        <f t="shared" si="89"/>
        <v xml:space="preserve"> </v>
      </c>
      <c r="S152">
        <f t="shared" si="90"/>
        <v>0</v>
      </c>
      <c r="T152" s="8">
        <f t="shared" si="100"/>
        <v>0</v>
      </c>
      <c r="U152" s="2">
        <f t="shared" si="101"/>
        <v>128267.59809059661</v>
      </c>
      <c r="V152">
        <f t="shared" si="91"/>
        <v>5</v>
      </c>
      <c r="W152" s="2">
        <f t="shared" si="102"/>
        <v>-7.2970660146699284</v>
      </c>
      <c r="X152">
        <f t="shared" si="75"/>
        <v>0</v>
      </c>
      <c r="Y152">
        <f t="shared" si="103"/>
        <v>0</v>
      </c>
      <c r="Z152">
        <v>0</v>
      </c>
      <c r="AA152" s="18">
        <f t="shared" si="92"/>
        <v>43333</v>
      </c>
      <c r="AB152" s="13">
        <f t="shared" si="93"/>
        <v>0</v>
      </c>
      <c r="AC152">
        <v>0</v>
      </c>
      <c r="AD152" s="5">
        <f t="shared" si="104"/>
        <v>4.9188264058679714</v>
      </c>
      <c r="AE152">
        <f t="shared" si="76"/>
        <v>2</v>
      </c>
      <c r="AF152">
        <f t="shared" si="80"/>
        <v>2</v>
      </c>
      <c r="AG152">
        <v>0</v>
      </c>
      <c r="AH152" s="18">
        <f t="shared" si="105"/>
        <v>43333</v>
      </c>
      <c r="AI152" s="5">
        <f t="shared" si="106"/>
        <v>0</v>
      </c>
      <c r="AJ152" s="13">
        <f t="shared" si="94"/>
        <v>0</v>
      </c>
      <c r="AK152" s="20">
        <f t="shared" si="95"/>
        <v>0</v>
      </c>
      <c r="AL152" s="20">
        <f t="shared" si="107"/>
        <v>1890</v>
      </c>
      <c r="AM152" s="20">
        <f t="shared" si="108"/>
        <v>900</v>
      </c>
      <c r="AN152" s="20">
        <f t="shared" si="77"/>
        <v>0</v>
      </c>
      <c r="AO152" s="20">
        <f t="shared" si="109"/>
        <v>0</v>
      </c>
      <c r="AP152" s="1">
        <v>0</v>
      </c>
      <c r="AQ152" s="24">
        <f t="shared" si="110"/>
        <v>43333</v>
      </c>
      <c r="AR152" s="10">
        <f t="shared" si="96"/>
        <v>0</v>
      </c>
      <c r="AS152" s="1">
        <f t="shared" si="111"/>
        <v>0</v>
      </c>
    </row>
    <row r="153" spans="2:45" x14ac:dyDescent="0.2">
      <c r="B153" s="18">
        <f t="shared" si="112"/>
        <v>43334</v>
      </c>
      <c r="C153" s="8">
        <f t="shared" si="97"/>
        <v>43334</v>
      </c>
      <c r="D153" s="5">
        <f>INDEX(Klima!$B$1:$E$520,MATCH('Afgrødemodel 1'!$C153,Klima!$B$1:$B$520,0),MATCH('Afgrødemodel 1'!$D$7,Klima!$B$1:$E$1,0))</f>
        <v>19.399999999999999</v>
      </c>
      <c r="E153" s="8">
        <f t="shared" si="79"/>
        <v>19.399999999999999</v>
      </c>
      <c r="F153">
        <v>0</v>
      </c>
      <c r="G153" s="8">
        <f t="shared" si="98"/>
        <v>2203.9</v>
      </c>
      <c r="H153" s="8">
        <f t="shared" si="81"/>
        <v>2095.3000000000002</v>
      </c>
      <c r="I153" s="8">
        <f t="shared" si="82"/>
        <v>19.399999999999999</v>
      </c>
      <c r="J153" s="8">
        <f t="shared" si="83"/>
        <v>2203.9</v>
      </c>
      <c r="K153" s="8" t="str">
        <f t="shared" si="84"/>
        <v xml:space="preserve"> </v>
      </c>
      <c r="L153" s="8" t="str">
        <f t="shared" si="85"/>
        <v xml:space="preserve"> </v>
      </c>
      <c r="M153" t="str">
        <f t="shared" si="86"/>
        <v xml:space="preserve"> </v>
      </c>
      <c r="N153">
        <v>8</v>
      </c>
      <c r="O153" t="str">
        <f t="shared" si="99"/>
        <v xml:space="preserve"> </v>
      </c>
      <c r="P153" t="str">
        <f t="shared" si="87"/>
        <v xml:space="preserve"> </v>
      </c>
      <c r="Q153" t="str">
        <f t="shared" si="88"/>
        <v xml:space="preserve"> </v>
      </c>
      <c r="R153" t="str">
        <f t="shared" si="89"/>
        <v xml:space="preserve"> </v>
      </c>
      <c r="S153">
        <f t="shared" si="90"/>
        <v>0</v>
      </c>
      <c r="T153" s="8">
        <f t="shared" si="100"/>
        <v>0</v>
      </c>
      <c r="U153" s="2">
        <f t="shared" si="101"/>
        <v>144101.16908578921</v>
      </c>
      <c r="V153">
        <f t="shared" si="91"/>
        <v>5</v>
      </c>
      <c r="W153" s="2">
        <f t="shared" si="102"/>
        <v>-7.534229828850858</v>
      </c>
      <c r="X153">
        <f t="shared" si="75"/>
        <v>0</v>
      </c>
      <c r="Y153">
        <f t="shared" si="103"/>
        <v>0</v>
      </c>
      <c r="Z153">
        <v>0</v>
      </c>
      <c r="AA153" s="18">
        <f t="shared" si="92"/>
        <v>43334</v>
      </c>
      <c r="AB153" s="13">
        <f t="shared" si="93"/>
        <v>0</v>
      </c>
      <c r="AC153">
        <v>0</v>
      </c>
      <c r="AD153" s="5">
        <f t="shared" si="104"/>
        <v>5.0136919315403432</v>
      </c>
      <c r="AE153">
        <f t="shared" si="76"/>
        <v>2</v>
      </c>
      <c r="AF153">
        <f t="shared" si="80"/>
        <v>2</v>
      </c>
      <c r="AG153">
        <v>0</v>
      </c>
      <c r="AH153" s="18">
        <f t="shared" si="105"/>
        <v>43334</v>
      </c>
      <c r="AI153" s="5">
        <f t="shared" si="106"/>
        <v>0</v>
      </c>
      <c r="AJ153" s="13">
        <f t="shared" si="94"/>
        <v>0</v>
      </c>
      <c r="AK153" s="20">
        <f t="shared" si="95"/>
        <v>0</v>
      </c>
      <c r="AL153" s="20">
        <f t="shared" si="107"/>
        <v>1905</v>
      </c>
      <c r="AM153" s="20">
        <f t="shared" si="108"/>
        <v>900</v>
      </c>
      <c r="AN153" s="20">
        <f t="shared" si="77"/>
        <v>0</v>
      </c>
      <c r="AO153" s="20">
        <f t="shared" si="109"/>
        <v>0</v>
      </c>
      <c r="AP153" s="1">
        <v>0</v>
      </c>
      <c r="AQ153" s="24">
        <f t="shared" si="110"/>
        <v>43334</v>
      </c>
      <c r="AR153" s="10">
        <f t="shared" si="96"/>
        <v>0</v>
      </c>
      <c r="AS153" s="1">
        <f t="shared" si="111"/>
        <v>0</v>
      </c>
    </row>
    <row r="154" spans="2:45" x14ac:dyDescent="0.2">
      <c r="B154" s="18">
        <f t="shared" si="112"/>
        <v>43335</v>
      </c>
      <c r="C154" s="8">
        <f t="shared" si="97"/>
        <v>43335</v>
      </c>
      <c r="D154" s="5">
        <f>INDEX(Klima!$B$1:$E$520,MATCH('Afgrødemodel 1'!$C154,Klima!$B$1:$B$520,0),MATCH('Afgrødemodel 1'!$D$7,Klima!$B$1:$E$1,0))</f>
        <v>18.8</v>
      </c>
      <c r="E154" s="8">
        <f t="shared" si="79"/>
        <v>18.8</v>
      </c>
      <c r="F154">
        <v>0</v>
      </c>
      <c r="G154" s="8">
        <f t="shared" si="98"/>
        <v>2222.7000000000003</v>
      </c>
      <c r="H154" s="8">
        <f t="shared" si="81"/>
        <v>2114.1000000000004</v>
      </c>
      <c r="I154" s="8">
        <f t="shared" si="82"/>
        <v>18.8</v>
      </c>
      <c r="J154" s="8">
        <f t="shared" si="83"/>
        <v>2222.7000000000003</v>
      </c>
      <c r="K154" s="8" t="str">
        <f t="shared" si="84"/>
        <v xml:space="preserve"> </v>
      </c>
      <c r="L154" s="8" t="str">
        <f t="shared" si="85"/>
        <v xml:space="preserve"> </v>
      </c>
      <c r="M154" t="str">
        <f t="shared" si="86"/>
        <v xml:space="preserve"> </v>
      </c>
      <c r="N154">
        <v>8</v>
      </c>
      <c r="O154" t="str">
        <f t="shared" si="99"/>
        <v xml:space="preserve"> </v>
      </c>
      <c r="P154" t="str">
        <f t="shared" si="87"/>
        <v xml:space="preserve"> </v>
      </c>
      <c r="Q154" t="str">
        <f t="shared" si="88"/>
        <v xml:space="preserve"> </v>
      </c>
      <c r="R154" t="str">
        <f t="shared" si="89"/>
        <v xml:space="preserve"> </v>
      </c>
      <c r="S154">
        <f t="shared" si="90"/>
        <v>0</v>
      </c>
      <c r="T154" s="8">
        <f t="shared" si="100"/>
        <v>0</v>
      </c>
      <c r="U154" s="2">
        <f t="shared" si="101"/>
        <v>161307.51761039271</v>
      </c>
      <c r="V154">
        <f t="shared" si="91"/>
        <v>5</v>
      </c>
      <c r="W154" s="2">
        <f t="shared" si="102"/>
        <v>-7.7640586797066078</v>
      </c>
      <c r="X154">
        <f t="shared" ref="X154:X217" si="113">$AW$36</f>
        <v>0</v>
      </c>
      <c r="Y154">
        <f t="shared" si="103"/>
        <v>0</v>
      </c>
      <c r="Z154">
        <v>0</v>
      </c>
      <c r="AA154" s="18">
        <f t="shared" si="92"/>
        <v>43335</v>
      </c>
      <c r="AB154" s="13">
        <f t="shared" si="93"/>
        <v>0</v>
      </c>
      <c r="AC154">
        <v>0</v>
      </c>
      <c r="AD154" s="5">
        <f t="shared" si="104"/>
        <v>5.1056234718826428</v>
      </c>
      <c r="AE154">
        <f t="shared" ref="AE154:AE217" si="114">$AW$37</f>
        <v>2</v>
      </c>
      <c r="AF154">
        <f t="shared" si="80"/>
        <v>2</v>
      </c>
      <c r="AG154">
        <v>0</v>
      </c>
      <c r="AH154" s="18">
        <f t="shared" si="105"/>
        <v>43335</v>
      </c>
      <c r="AI154" s="5">
        <f t="shared" si="106"/>
        <v>0</v>
      </c>
      <c r="AJ154" s="13">
        <f t="shared" si="94"/>
        <v>0</v>
      </c>
      <c r="AK154" s="20">
        <f t="shared" si="95"/>
        <v>0</v>
      </c>
      <c r="AL154" s="20">
        <f t="shared" si="107"/>
        <v>1920</v>
      </c>
      <c r="AM154" s="20">
        <f t="shared" si="108"/>
        <v>900</v>
      </c>
      <c r="AN154" s="20">
        <f t="shared" ref="AN154:AN217" si="115">$AW$45</f>
        <v>0</v>
      </c>
      <c r="AO154" s="20">
        <f t="shared" si="109"/>
        <v>0</v>
      </c>
      <c r="AP154" s="1">
        <v>0</v>
      </c>
      <c r="AQ154" s="24">
        <f t="shared" si="110"/>
        <v>43335</v>
      </c>
      <c r="AR154" s="10">
        <f t="shared" si="96"/>
        <v>0</v>
      </c>
      <c r="AS154" s="1">
        <f t="shared" si="111"/>
        <v>0</v>
      </c>
    </row>
    <row r="155" spans="2:45" x14ac:dyDescent="0.2">
      <c r="B155" s="18">
        <f t="shared" si="112"/>
        <v>43336</v>
      </c>
      <c r="C155" s="8">
        <f t="shared" si="97"/>
        <v>43336</v>
      </c>
      <c r="D155" s="5">
        <f>INDEX(Klima!$B$1:$E$520,MATCH('Afgrødemodel 1'!$C155,Klima!$B$1:$B$520,0),MATCH('Afgrødemodel 1'!$D$7,Klima!$B$1:$E$1,0))</f>
        <v>14.3</v>
      </c>
      <c r="E155" s="8">
        <f t="shared" si="79"/>
        <v>14.3</v>
      </c>
      <c r="F155">
        <v>0</v>
      </c>
      <c r="G155" s="8">
        <f t="shared" si="98"/>
        <v>2237.0000000000005</v>
      </c>
      <c r="H155" s="8">
        <f t="shared" si="81"/>
        <v>2128.4000000000005</v>
      </c>
      <c r="I155" s="8">
        <f t="shared" si="82"/>
        <v>14.3</v>
      </c>
      <c r="J155" s="8">
        <f t="shared" si="83"/>
        <v>2237.0000000000005</v>
      </c>
      <c r="K155" s="8" t="str">
        <f t="shared" si="84"/>
        <v xml:space="preserve"> </v>
      </c>
      <c r="L155" s="8" t="str">
        <f t="shared" si="85"/>
        <v xml:space="preserve"> </v>
      </c>
      <c r="M155" t="str">
        <f t="shared" si="86"/>
        <v xml:space="preserve"> </v>
      </c>
      <c r="N155">
        <v>8</v>
      </c>
      <c r="O155" t="str">
        <f t="shared" si="99"/>
        <v xml:space="preserve"> </v>
      </c>
      <c r="P155" t="str">
        <f t="shared" si="87"/>
        <v xml:space="preserve"> </v>
      </c>
      <c r="Q155" t="str">
        <f t="shared" si="88"/>
        <v xml:space="preserve"> </v>
      </c>
      <c r="R155" t="str">
        <f t="shared" si="89"/>
        <v xml:space="preserve"> </v>
      </c>
      <c r="S155">
        <f t="shared" si="90"/>
        <v>0</v>
      </c>
      <c r="T155" s="8">
        <f t="shared" si="100"/>
        <v>0</v>
      </c>
      <c r="U155" s="2">
        <f t="shared" si="101"/>
        <v>175758.38904996851</v>
      </c>
      <c r="V155">
        <f t="shared" si="91"/>
        <v>5</v>
      </c>
      <c r="W155" s="2">
        <f t="shared" si="102"/>
        <v>-7.938875305623478</v>
      </c>
      <c r="X155">
        <f t="shared" si="113"/>
        <v>0</v>
      </c>
      <c r="Y155">
        <f t="shared" si="103"/>
        <v>0</v>
      </c>
      <c r="Z155">
        <v>0</v>
      </c>
      <c r="AA155" s="18">
        <f t="shared" si="92"/>
        <v>43336</v>
      </c>
      <c r="AB155" s="13">
        <f t="shared" si="93"/>
        <v>0</v>
      </c>
      <c r="AC155">
        <v>0</v>
      </c>
      <c r="AD155" s="5">
        <f t="shared" si="104"/>
        <v>5.1755501222493914</v>
      </c>
      <c r="AE155">
        <f t="shared" si="114"/>
        <v>2</v>
      </c>
      <c r="AF155">
        <f t="shared" si="80"/>
        <v>2</v>
      </c>
      <c r="AG155">
        <v>0</v>
      </c>
      <c r="AH155" s="18">
        <f t="shared" si="105"/>
        <v>43336</v>
      </c>
      <c r="AI155" s="5">
        <f t="shared" si="106"/>
        <v>0</v>
      </c>
      <c r="AJ155" s="13">
        <f t="shared" si="94"/>
        <v>0</v>
      </c>
      <c r="AK155" s="20">
        <f t="shared" si="95"/>
        <v>0</v>
      </c>
      <c r="AL155" s="20">
        <f t="shared" si="107"/>
        <v>1935</v>
      </c>
      <c r="AM155" s="20">
        <f t="shared" si="108"/>
        <v>900</v>
      </c>
      <c r="AN155" s="20">
        <f t="shared" si="115"/>
        <v>0</v>
      </c>
      <c r="AO155" s="20">
        <f t="shared" si="109"/>
        <v>0</v>
      </c>
      <c r="AP155" s="1">
        <v>0</v>
      </c>
      <c r="AQ155" s="24">
        <f t="shared" si="110"/>
        <v>43336</v>
      </c>
      <c r="AR155" s="10">
        <f t="shared" si="96"/>
        <v>0</v>
      </c>
      <c r="AS155" s="1">
        <f t="shared" si="111"/>
        <v>0</v>
      </c>
    </row>
    <row r="156" spans="2:45" x14ac:dyDescent="0.2">
      <c r="B156" s="18">
        <f t="shared" si="112"/>
        <v>43337</v>
      </c>
      <c r="C156" s="8">
        <f t="shared" si="97"/>
        <v>43337</v>
      </c>
      <c r="D156" s="5">
        <f>INDEX(Klima!$B$1:$E$520,MATCH('Afgrødemodel 1'!$C156,Klima!$B$1:$B$520,0),MATCH('Afgrødemodel 1'!$D$7,Klima!$B$1:$E$1,0))</f>
        <v>12.4</v>
      </c>
      <c r="E156" s="8">
        <f t="shared" si="79"/>
        <v>12.4</v>
      </c>
      <c r="F156">
        <v>0</v>
      </c>
      <c r="G156" s="8">
        <f t="shared" si="98"/>
        <v>2249.4000000000005</v>
      </c>
      <c r="H156" s="8">
        <f t="shared" si="81"/>
        <v>2140.8000000000006</v>
      </c>
      <c r="I156" s="8">
        <f t="shared" si="82"/>
        <v>12.4</v>
      </c>
      <c r="J156" s="8">
        <f t="shared" si="83"/>
        <v>2249.4000000000005</v>
      </c>
      <c r="K156" s="8" t="str">
        <f t="shared" si="84"/>
        <v xml:space="preserve"> </v>
      </c>
      <c r="L156" s="8" t="str">
        <f t="shared" si="85"/>
        <v xml:space="preserve"> </v>
      </c>
      <c r="M156" t="str">
        <f t="shared" si="86"/>
        <v xml:space="preserve"> </v>
      </c>
      <c r="N156">
        <v>8</v>
      </c>
      <c r="O156" t="str">
        <f t="shared" si="99"/>
        <v xml:space="preserve"> </v>
      </c>
      <c r="P156" t="str">
        <f t="shared" si="87"/>
        <v xml:space="preserve"> </v>
      </c>
      <c r="Q156" t="str">
        <f t="shared" si="88"/>
        <v xml:space="preserve"> </v>
      </c>
      <c r="R156" t="str">
        <f t="shared" si="89"/>
        <v xml:space="preserve"> </v>
      </c>
      <c r="S156">
        <f t="shared" si="90"/>
        <v>0</v>
      </c>
      <c r="T156" s="8">
        <f t="shared" si="100"/>
        <v>0</v>
      </c>
      <c r="U156" s="2">
        <f t="shared" si="101"/>
        <v>189333.16229468863</v>
      </c>
      <c r="V156">
        <f t="shared" si="91"/>
        <v>5</v>
      </c>
      <c r="W156" s="2">
        <f t="shared" si="102"/>
        <v>-8.0904645476772696</v>
      </c>
      <c r="X156">
        <f t="shared" si="113"/>
        <v>0</v>
      </c>
      <c r="Y156">
        <f t="shared" si="103"/>
        <v>0</v>
      </c>
      <c r="Z156">
        <v>0</v>
      </c>
      <c r="AA156" s="18">
        <f t="shared" si="92"/>
        <v>43337</v>
      </c>
      <c r="AB156" s="13">
        <f t="shared" si="93"/>
        <v>0</v>
      </c>
      <c r="AC156">
        <v>0</v>
      </c>
      <c r="AD156" s="5">
        <f t="shared" si="104"/>
        <v>5.2361858190709079</v>
      </c>
      <c r="AE156">
        <f t="shared" si="114"/>
        <v>2</v>
      </c>
      <c r="AF156">
        <f t="shared" si="80"/>
        <v>2</v>
      </c>
      <c r="AG156">
        <v>0</v>
      </c>
      <c r="AH156" s="18">
        <f t="shared" si="105"/>
        <v>43337</v>
      </c>
      <c r="AI156" s="5">
        <f t="shared" si="106"/>
        <v>0</v>
      </c>
      <c r="AJ156" s="13">
        <f t="shared" si="94"/>
        <v>0</v>
      </c>
      <c r="AK156" s="20">
        <f t="shared" si="95"/>
        <v>0</v>
      </c>
      <c r="AL156" s="20">
        <f t="shared" si="107"/>
        <v>1950</v>
      </c>
      <c r="AM156" s="20">
        <f t="shared" si="108"/>
        <v>900</v>
      </c>
      <c r="AN156" s="20">
        <f t="shared" si="115"/>
        <v>0</v>
      </c>
      <c r="AO156" s="20">
        <f t="shared" si="109"/>
        <v>0</v>
      </c>
      <c r="AP156" s="1">
        <v>0</v>
      </c>
      <c r="AQ156" s="24">
        <f t="shared" si="110"/>
        <v>43337</v>
      </c>
      <c r="AR156" s="10">
        <f t="shared" si="96"/>
        <v>0</v>
      </c>
      <c r="AS156" s="1">
        <f t="shared" si="111"/>
        <v>0</v>
      </c>
    </row>
    <row r="157" spans="2:45" x14ac:dyDescent="0.2">
      <c r="B157" s="18">
        <f t="shared" si="112"/>
        <v>43338</v>
      </c>
      <c r="C157" s="8">
        <f t="shared" si="97"/>
        <v>43338</v>
      </c>
      <c r="D157" s="5">
        <f>INDEX(Klima!$B$1:$E$520,MATCH('Afgrødemodel 1'!$C157,Klima!$B$1:$B$520,0),MATCH('Afgrødemodel 1'!$D$7,Klima!$B$1:$E$1,0))</f>
        <v>12.7</v>
      </c>
      <c r="E157" s="8">
        <f t="shared" si="79"/>
        <v>12.7</v>
      </c>
      <c r="F157">
        <v>0</v>
      </c>
      <c r="G157" s="8">
        <f t="shared" si="98"/>
        <v>2262.1000000000004</v>
      </c>
      <c r="H157" s="8">
        <f t="shared" si="81"/>
        <v>2153.5000000000005</v>
      </c>
      <c r="I157" s="8">
        <f t="shared" si="82"/>
        <v>12.7</v>
      </c>
      <c r="J157" s="8">
        <f t="shared" si="83"/>
        <v>2262.1000000000004</v>
      </c>
      <c r="K157" s="8" t="str">
        <f t="shared" si="84"/>
        <v xml:space="preserve"> </v>
      </c>
      <c r="L157" s="8" t="str">
        <f t="shared" si="85"/>
        <v xml:space="preserve"> </v>
      </c>
      <c r="M157" t="str">
        <f t="shared" si="86"/>
        <v xml:space="preserve"> </v>
      </c>
      <c r="N157">
        <v>8</v>
      </c>
      <c r="O157" t="str">
        <f t="shared" si="99"/>
        <v xml:space="preserve"> </v>
      </c>
      <c r="P157" t="str">
        <f t="shared" si="87"/>
        <v xml:space="preserve"> </v>
      </c>
      <c r="Q157" t="str">
        <f t="shared" si="88"/>
        <v xml:space="preserve"> </v>
      </c>
      <c r="R157" t="str">
        <f t="shared" si="89"/>
        <v xml:space="preserve"> </v>
      </c>
      <c r="S157">
        <f t="shared" si="90"/>
        <v>0</v>
      </c>
      <c r="T157" s="8">
        <f t="shared" si="100"/>
        <v>0</v>
      </c>
      <c r="U157" s="2">
        <f t="shared" si="101"/>
        <v>204323.8278203957</v>
      </c>
      <c r="V157">
        <f t="shared" si="91"/>
        <v>5</v>
      </c>
      <c r="W157" s="2">
        <f t="shared" si="102"/>
        <v>-8.2457212713936485</v>
      </c>
      <c r="X157">
        <f t="shared" si="113"/>
        <v>0</v>
      </c>
      <c r="Y157">
        <f t="shared" si="103"/>
        <v>0</v>
      </c>
      <c r="Z157">
        <v>0</v>
      </c>
      <c r="AA157" s="18">
        <f t="shared" si="92"/>
        <v>43338</v>
      </c>
      <c r="AB157" s="13">
        <f t="shared" si="93"/>
        <v>0</v>
      </c>
      <c r="AC157">
        <v>0</v>
      </c>
      <c r="AD157" s="5">
        <f t="shared" si="104"/>
        <v>5.2982885085574596</v>
      </c>
      <c r="AE157">
        <f t="shared" si="114"/>
        <v>2</v>
      </c>
      <c r="AF157">
        <f t="shared" si="80"/>
        <v>2</v>
      </c>
      <c r="AG157">
        <v>0</v>
      </c>
      <c r="AH157" s="18">
        <f t="shared" si="105"/>
        <v>43338</v>
      </c>
      <c r="AI157" s="5">
        <f t="shared" si="106"/>
        <v>0</v>
      </c>
      <c r="AJ157" s="13">
        <f t="shared" si="94"/>
        <v>0</v>
      </c>
      <c r="AK157" s="20">
        <f t="shared" si="95"/>
        <v>0</v>
      </c>
      <c r="AL157" s="20">
        <f t="shared" si="107"/>
        <v>1965</v>
      </c>
      <c r="AM157" s="20">
        <f t="shared" si="108"/>
        <v>900</v>
      </c>
      <c r="AN157" s="20">
        <f t="shared" si="115"/>
        <v>0</v>
      </c>
      <c r="AO157" s="20">
        <f t="shared" si="109"/>
        <v>0</v>
      </c>
      <c r="AP157" s="1">
        <v>0</v>
      </c>
      <c r="AQ157" s="24">
        <f t="shared" si="110"/>
        <v>43338</v>
      </c>
      <c r="AR157" s="10">
        <f t="shared" si="96"/>
        <v>0</v>
      </c>
      <c r="AS157" s="1">
        <f t="shared" si="111"/>
        <v>0</v>
      </c>
    </row>
    <row r="158" spans="2:45" x14ac:dyDescent="0.2">
      <c r="B158" s="18">
        <f t="shared" si="112"/>
        <v>43339</v>
      </c>
      <c r="C158" s="8">
        <f t="shared" si="97"/>
        <v>43339</v>
      </c>
      <c r="D158" s="5">
        <f>INDEX(Klima!$B$1:$E$520,MATCH('Afgrødemodel 1'!$C158,Klima!$B$1:$B$520,0),MATCH('Afgrødemodel 1'!$D$7,Klima!$B$1:$E$1,0))</f>
        <v>14.2</v>
      </c>
      <c r="E158" s="8">
        <f t="shared" si="79"/>
        <v>14.2</v>
      </c>
      <c r="F158">
        <v>0</v>
      </c>
      <c r="G158" s="8">
        <f t="shared" si="98"/>
        <v>2276.3000000000002</v>
      </c>
      <c r="H158" s="8">
        <f t="shared" si="81"/>
        <v>2167.7000000000003</v>
      </c>
      <c r="I158" s="8">
        <f t="shared" si="82"/>
        <v>14.2</v>
      </c>
      <c r="J158" s="8">
        <f t="shared" si="83"/>
        <v>2276.3000000000002</v>
      </c>
      <c r="K158" s="8" t="str">
        <f t="shared" si="84"/>
        <v xml:space="preserve"> </v>
      </c>
      <c r="L158" s="8" t="str">
        <f t="shared" si="85"/>
        <v xml:space="preserve"> </v>
      </c>
      <c r="M158" t="str">
        <f t="shared" si="86"/>
        <v xml:space="preserve"> </v>
      </c>
      <c r="N158">
        <v>8</v>
      </c>
      <c r="O158" t="str">
        <f t="shared" si="99"/>
        <v xml:space="preserve"> </v>
      </c>
      <c r="P158" t="str">
        <f t="shared" si="87"/>
        <v xml:space="preserve"> </v>
      </c>
      <c r="Q158" t="str">
        <f t="shared" si="88"/>
        <v xml:space="preserve"> </v>
      </c>
      <c r="R158" t="str">
        <f t="shared" si="89"/>
        <v xml:space="preserve"> </v>
      </c>
      <c r="S158">
        <f t="shared" si="90"/>
        <v>0</v>
      </c>
      <c r="T158" s="8">
        <f t="shared" si="100"/>
        <v>0</v>
      </c>
      <c r="U158" s="2">
        <f t="shared" si="101"/>
        <v>222494.80690563269</v>
      </c>
      <c r="V158">
        <f t="shared" si="91"/>
        <v>5</v>
      </c>
      <c r="W158" s="2">
        <f t="shared" si="102"/>
        <v>-8.4193154034229867</v>
      </c>
      <c r="X158">
        <f t="shared" si="113"/>
        <v>0</v>
      </c>
      <c r="Y158">
        <f t="shared" si="103"/>
        <v>0</v>
      </c>
      <c r="Z158">
        <v>0</v>
      </c>
      <c r="AA158" s="18">
        <f t="shared" si="92"/>
        <v>43339</v>
      </c>
      <c r="AB158" s="13">
        <f t="shared" si="93"/>
        <v>0</v>
      </c>
      <c r="AC158">
        <v>0</v>
      </c>
      <c r="AD158" s="5">
        <f t="shared" si="104"/>
        <v>5.3677261613691947</v>
      </c>
      <c r="AE158">
        <f t="shared" si="114"/>
        <v>2</v>
      </c>
      <c r="AF158">
        <f t="shared" si="80"/>
        <v>2</v>
      </c>
      <c r="AG158">
        <v>0</v>
      </c>
      <c r="AH158" s="18">
        <f t="shared" si="105"/>
        <v>43339</v>
      </c>
      <c r="AI158" s="5">
        <f t="shared" si="106"/>
        <v>0</v>
      </c>
      <c r="AJ158" s="13">
        <f t="shared" si="94"/>
        <v>0</v>
      </c>
      <c r="AK158" s="20">
        <f t="shared" si="95"/>
        <v>0</v>
      </c>
      <c r="AL158" s="20">
        <f t="shared" si="107"/>
        <v>1980</v>
      </c>
      <c r="AM158" s="20">
        <f t="shared" si="108"/>
        <v>900</v>
      </c>
      <c r="AN158" s="20">
        <f t="shared" si="115"/>
        <v>0</v>
      </c>
      <c r="AO158" s="20">
        <f t="shared" si="109"/>
        <v>0</v>
      </c>
      <c r="AP158" s="1">
        <v>0</v>
      </c>
      <c r="AQ158" s="24">
        <f t="shared" si="110"/>
        <v>43339</v>
      </c>
      <c r="AR158" s="10">
        <f t="shared" si="96"/>
        <v>0</v>
      </c>
      <c r="AS158" s="1">
        <f t="shared" si="111"/>
        <v>0</v>
      </c>
    </row>
    <row r="159" spans="2:45" x14ac:dyDescent="0.2">
      <c r="B159" s="18">
        <f t="shared" si="112"/>
        <v>43340</v>
      </c>
      <c r="C159" s="8">
        <f t="shared" si="97"/>
        <v>43340</v>
      </c>
      <c r="D159" s="5">
        <f>INDEX(Klima!$B$1:$E$520,MATCH('Afgrødemodel 1'!$C159,Klima!$B$1:$B$520,0),MATCH('Afgrødemodel 1'!$D$7,Klima!$B$1:$E$1,0))</f>
        <v>15.3</v>
      </c>
      <c r="E159" s="8">
        <f t="shared" si="79"/>
        <v>15.3</v>
      </c>
      <c r="F159">
        <v>0</v>
      </c>
      <c r="G159" s="8">
        <f t="shared" si="98"/>
        <v>2291.6000000000004</v>
      </c>
      <c r="H159" s="8">
        <f t="shared" si="81"/>
        <v>2183.0000000000005</v>
      </c>
      <c r="I159" s="8">
        <f t="shared" si="82"/>
        <v>15.3</v>
      </c>
      <c r="J159" s="8">
        <f t="shared" si="83"/>
        <v>2291.6000000000004</v>
      </c>
      <c r="K159" s="8" t="str">
        <f t="shared" si="84"/>
        <v xml:space="preserve"> </v>
      </c>
      <c r="L159" s="8" t="str">
        <f t="shared" si="85"/>
        <v xml:space="preserve"> </v>
      </c>
      <c r="M159" t="str">
        <f t="shared" si="86"/>
        <v xml:space="preserve"> </v>
      </c>
      <c r="N159">
        <v>8</v>
      </c>
      <c r="O159" t="str">
        <f t="shared" si="99"/>
        <v xml:space="preserve"> </v>
      </c>
      <c r="P159" t="str">
        <f t="shared" si="87"/>
        <v xml:space="preserve"> </v>
      </c>
      <c r="Q159" t="str">
        <f t="shared" si="88"/>
        <v xml:space="preserve"> </v>
      </c>
      <c r="R159" t="str">
        <f t="shared" si="89"/>
        <v xml:space="preserve"> </v>
      </c>
      <c r="S159">
        <f t="shared" si="90"/>
        <v>0</v>
      </c>
      <c r="T159" s="8">
        <f t="shared" si="100"/>
        <v>0</v>
      </c>
      <c r="U159" s="2">
        <f t="shared" si="101"/>
        <v>243886.07126138004</v>
      </c>
      <c r="V159">
        <f t="shared" si="91"/>
        <v>5</v>
      </c>
      <c r="W159" s="2">
        <f t="shared" si="102"/>
        <v>-8.6063569682151648</v>
      </c>
      <c r="X159">
        <f t="shared" si="113"/>
        <v>0</v>
      </c>
      <c r="Y159">
        <f t="shared" si="103"/>
        <v>0</v>
      </c>
      <c r="Z159">
        <v>0</v>
      </c>
      <c r="AA159" s="18">
        <f t="shared" si="92"/>
        <v>43340</v>
      </c>
      <c r="AB159" s="13">
        <f t="shared" si="93"/>
        <v>0</v>
      </c>
      <c r="AC159">
        <v>0</v>
      </c>
      <c r="AD159" s="5">
        <f t="shared" si="104"/>
        <v>5.4425427872860661</v>
      </c>
      <c r="AE159">
        <f t="shared" si="114"/>
        <v>2</v>
      </c>
      <c r="AF159">
        <f t="shared" si="80"/>
        <v>2</v>
      </c>
      <c r="AG159">
        <v>0</v>
      </c>
      <c r="AH159" s="18">
        <f t="shared" si="105"/>
        <v>43340</v>
      </c>
      <c r="AI159" s="5">
        <f t="shared" si="106"/>
        <v>0</v>
      </c>
      <c r="AJ159" s="13">
        <f t="shared" si="94"/>
        <v>0</v>
      </c>
      <c r="AK159" s="20">
        <f t="shared" si="95"/>
        <v>0</v>
      </c>
      <c r="AL159" s="20">
        <f t="shared" si="107"/>
        <v>1995</v>
      </c>
      <c r="AM159" s="20">
        <f t="shared" si="108"/>
        <v>900</v>
      </c>
      <c r="AN159" s="20">
        <f t="shared" si="115"/>
        <v>0</v>
      </c>
      <c r="AO159" s="20">
        <f t="shared" si="109"/>
        <v>0</v>
      </c>
      <c r="AP159" s="1">
        <v>0</v>
      </c>
      <c r="AQ159" s="24">
        <f t="shared" si="110"/>
        <v>43340</v>
      </c>
      <c r="AR159" s="10">
        <f t="shared" si="96"/>
        <v>0</v>
      </c>
      <c r="AS159" s="1">
        <f t="shared" si="111"/>
        <v>0</v>
      </c>
    </row>
    <row r="160" spans="2:45" x14ac:dyDescent="0.2">
      <c r="B160" s="18">
        <f t="shared" si="112"/>
        <v>43341</v>
      </c>
      <c r="C160" s="8">
        <f t="shared" si="97"/>
        <v>43341</v>
      </c>
      <c r="D160" s="5">
        <f>INDEX(Klima!$B$1:$E$520,MATCH('Afgrødemodel 1'!$C160,Klima!$B$1:$B$520,0),MATCH('Afgrødemodel 1'!$D$7,Klima!$B$1:$E$1,0))</f>
        <v>15.1</v>
      </c>
      <c r="E160" s="8">
        <f t="shared" si="79"/>
        <v>15.1</v>
      </c>
      <c r="F160">
        <v>0</v>
      </c>
      <c r="G160" s="8">
        <f t="shared" si="98"/>
        <v>2306.7000000000003</v>
      </c>
      <c r="H160" s="8">
        <f t="shared" si="81"/>
        <v>2198.1000000000004</v>
      </c>
      <c r="I160" s="8">
        <f t="shared" si="82"/>
        <v>15.1</v>
      </c>
      <c r="J160" s="8">
        <f t="shared" si="83"/>
        <v>2306.7000000000003</v>
      </c>
      <c r="K160" s="8" t="str">
        <f t="shared" si="84"/>
        <v xml:space="preserve"> </v>
      </c>
      <c r="L160" s="8" t="str">
        <f t="shared" si="85"/>
        <v xml:space="preserve"> </v>
      </c>
      <c r="M160" t="str">
        <f t="shared" si="86"/>
        <v xml:space="preserve"> </v>
      </c>
      <c r="N160">
        <v>8</v>
      </c>
      <c r="O160" t="str">
        <f t="shared" si="99"/>
        <v xml:space="preserve"> </v>
      </c>
      <c r="P160" t="str">
        <f t="shared" si="87"/>
        <v xml:space="preserve"> </v>
      </c>
      <c r="Q160" t="str">
        <f t="shared" si="88"/>
        <v xml:space="preserve"> </v>
      </c>
      <c r="R160" t="str">
        <f t="shared" si="89"/>
        <v xml:space="preserve"> </v>
      </c>
      <c r="S160">
        <f t="shared" si="90"/>
        <v>0</v>
      </c>
      <c r="T160" s="8">
        <f t="shared" si="100"/>
        <v>0</v>
      </c>
      <c r="U160" s="2">
        <f t="shared" si="101"/>
        <v>267013.34685979382</v>
      </c>
      <c r="V160">
        <f t="shared" si="91"/>
        <v>5</v>
      </c>
      <c r="W160" s="2">
        <f t="shared" si="102"/>
        <v>-8.7909535452322789</v>
      </c>
      <c r="X160">
        <f t="shared" si="113"/>
        <v>0</v>
      </c>
      <c r="Y160">
        <f t="shared" si="103"/>
        <v>0</v>
      </c>
      <c r="Z160">
        <v>0</v>
      </c>
      <c r="AA160" s="18">
        <f t="shared" si="92"/>
        <v>43341</v>
      </c>
      <c r="AB160" s="13">
        <f t="shared" si="93"/>
        <v>0</v>
      </c>
      <c r="AC160">
        <v>0</v>
      </c>
      <c r="AD160" s="5">
        <f t="shared" si="104"/>
        <v>5.5163814180929114</v>
      </c>
      <c r="AE160">
        <f t="shared" si="114"/>
        <v>2</v>
      </c>
      <c r="AF160">
        <f t="shared" si="80"/>
        <v>2</v>
      </c>
      <c r="AG160">
        <v>0</v>
      </c>
      <c r="AH160" s="18">
        <f t="shared" si="105"/>
        <v>43341</v>
      </c>
      <c r="AI160" s="5">
        <f t="shared" si="106"/>
        <v>0</v>
      </c>
      <c r="AJ160" s="13">
        <f t="shared" si="94"/>
        <v>0</v>
      </c>
      <c r="AK160" s="20">
        <f t="shared" si="95"/>
        <v>0</v>
      </c>
      <c r="AL160" s="20">
        <f t="shared" si="107"/>
        <v>2010</v>
      </c>
      <c r="AM160" s="20">
        <f t="shared" si="108"/>
        <v>900</v>
      </c>
      <c r="AN160" s="20">
        <f t="shared" si="115"/>
        <v>0</v>
      </c>
      <c r="AO160" s="20">
        <f t="shared" si="109"/>
        <v>0</v>
      </c>
      <c r="AP160" s="1">
        <v>0</v>
      </c>
      <c r="AQ160" s="24">
        <f t="shared" si="110"/>
        <v>43341</v>
      </c>
      <c r="AR160" s="10">
        <f t="shared" si="96"/>
        <v>0</v>
      </c>
      <c r="AS160" s="1">
        <f t="shared" si="111"/>
        <v>0</v>
      </c>
    </row>
    <row r="161" spans="2:45" x14ac:dyDescent="0.2">
      <c r="B161" s="18">
        <f t="shared" si="112"/>
        <v>43342</v>
      </c>
      <c r="C161" s="8">
        <f t="shared" si="97"/>
        <v>43342</v>
      </c>
      <c r="D161" s="5">
        <f>INDEX(Klima!$B$1:$E$520,MATCH('Afgrødemodel 1'!$C161,Klima!$B$1:$B$520,0),MATCH('Afgrødemodel 1'!$D$7,Klima!$B$1:$E$1,0))</f>
        <v>15.2</v>
      </c>
      <c r="E161" s="8">
        <f t="shared" si="79"/>
        <v>15.2</v>
      </c>
      <c r="F161">
        <v>0</v>
      </c>
      <c r="G161" s="8">
        <f t="shared" si="98"/>
        <v>2321.9</v>
      </c>
      <c r="H161" s="8">
        <f t="shared" si="81"/>
        <v>2213.3000000000002</v>
      </c>
      <c r="I161" s="8">
        <f t="shared" si="82"/>
        <v>15.2</v>
      </c>
      <c r="J161" s="8">
        <f t="shared" si="83"/>
        <v>2321.9</v>
      </c>
      <c r="K161" s="8" t="str">
        <f t="shared" si="84"/>
        <v xml:space="preserve"> </v>
      </c>
      <c r="L161" s="8" t="str">
        <f t="shared" si="85"/>
        <v xml:space="preserve"> </v>
      </c>
      <c r="M161" t="str">
        <f t="shared" si="86"/>
        <v xml:space="preserve"> </v>
      </c>
      <c r="N161">
        <v>8</v>
      </c>
      <c r="O161" t="str">
        <f t="shared" si="99"/>
        <v xml:space="preserve"> </v>
      </c>
      <c r="P161" t="str">
        <f t="shared" si="87"/>
        <v xml:space="preserve"> </v>
      </c>
      <c r="Q161" t="str">
        <f t="shared" si="88"/>
        <v xml:space="preserve"> </v>
      </c>
      <c r="R161" t="str">
        <f t="shared" si="89"/>
        <v xml:space="preserve"> </v>
      </c>
      <c r="S161">
        <f t="shared" si="90"/>
        <v>0</v>
      </c>
      <c r="T161" s="8">
        <f t="shared" si="100"/>
        <v>0</v>
      </c>
      <c r="U161" s="2">
        <f t="shared" si="101"/>
        <v>292509.18362026964</v>
      </c>
      <c r="V161">
        <f t="shared" si="91"/>
        <v>5</v>
      </c>
      <c r="W161" s="2">
        <f t="shared" si="102"/>
        <v>-8.9767726161369215</v>
      </c>
      <c r="X161">
        <f t="shared" si="113"/>
        <v>0</v>
      </c>
      <c r="Y161">
        <f t="shared" si="103"/>
        <v>0</v>
      </c>
      <c r="Z161">
        <v>0</v>
      </c>
      <c r="AA161" s="18">
        <f t="shared" si="92"/>
        <v>43342</v>
      </c>
      <c r="AB161" s="13">
        <f t="shared" si="93"/>
        <v>0</v>
      </c>
      <c r="AC161">
        <v>0</v>
      </c>
      <c r="AD161" s="5">
        <f t="shared" si="104"/>
        <v>5.5907090464547684</v>
      </c>
      <c r="AE161">
        <f t="shared" si="114"/>
        <v>2</v>
      </c>
      <c r="AF161">
        <f t="shared" si="80"/>
        <v>2</v>
      </c>
      <c r="AG161">
        <v>0</v>
      </c>
      <c r="AH161" s="18">
        <f t="shared" si="105"/>
        <v>43342</v>
      </c>
      <c r="AI161" s="5">
        <f t="shared" si="106"/>
        <v>0</v>
      </c>
      <c r="AJ161" s="13">
        <f t="shared" si="94"/>
        <v>0</v>
      </c>
      <c r="AK161" s="20">
        <f t="shared" si="95"/>
        <v>0</v>
      </c>
      <c r="AL161" s="20">
        <f t="shared" si="107"/>
        <v>2025</v>
      </c>
      <c r="AM161" s="20">
        <f t="shared" si="108"/>
        <v>900</v>
      </c>
      <c r="AN161" s="20">
        <f t="shared" si="115"/>
        <v>0</v>
      </c>
      <c r="AO161" s="20">
        <f t="shared" si="109"/>
        <v>0</v>
      </c>
      <c r="AP161" s="1">
        <v>0</v>
      </c>
      <c r="AQ161" s="24">
        <f t="shared" si="110"/>
        <v>43342</v>
      </c>
      <c r="AR161" s="10">
        <f t="shared" si="96"/>
        <v>0</v>
      </c>
      <c r="AS161" s="1">
        <f t="shared" si="111"/>
        <v>0</v>
      </c>
    </row>
    <row r="162" spans="2:45" x14ac:dyDescent="0.2">
      <c r="B162" s="18">
        <f t="shared" si="112"/>
        <v>43343</v>
      </c>
      <c r="C162" s="8">
        <f t="shared" si="97"/>
        <v>43343</v>
      </c>
      <c r="D162" s="5">
        <f>INDEX(Klima!$B$1:$E$520,MATCH('Afgrødemodel 1'!$C162,Klima!$B$1:$B$520,0),MATCH('Afgrødemodel 1'!$D$7,Klima!$B$1:$E$1,0))</f>
        <v>14.2</v>
      </c>
      <c r="E162" s="8">
        <f t="shared" si="79"/>
        <v>14.2</v>
      </c>
      <c r="F162">
        <v>0</v>
      </c>
      <c r="G162" s="8">
        <f t="shared" si="98"/>
        <v>2336.1</v>
      </c>
      <c r="H162" s="8">
        <f t="shared" si="81"/>
        <v>2227.5</v>
      </c>
      <c r="I162" s="8">
        <f t="shared" si="82"/>
        <v>14.2</v>
      </c>
      <c r="J162" s="8">
        <f t="shared" si="83"/>
        <v>2336.1</v>
      </c>
      <c r="K162" s="8" t="str">
        <f t="shared" si="84"/>
        <v xml:space="preserve"> </v>
      </c>
      <c r="L162" s="8" t="str">
        <f t="shared" si="85"/>
        <v xml:space="preserve"> </v>
      </c>
      <c r="M162" t="str">
        <f t="shared" si="86"/>
        <v xml:space="preserve"> </v>
      </c>
      <c r="N162">
        <v>8</v>
      </c>
      <c r="O162" t="str">
        <f t="shared" si="99"/>
        <v xml:space="preserve"> </v>
      </c>
      <c r="P162" t="str">
        <f t="shared" si="87"/>
        <v xml:space="preserve"> </v>
      </c>
      <c r="Q162" t="str">
        <f t="shared" si="88"/>
        <v xml:space="preserve"> </v>
      </c>
      <c r="R162" t="str">
        <f t="shared" si="89"/>
        <v xml:space="preserve"> </v>
      </c>
      <c r="S162">
        <f t="shared" si="90"/>
        <v>0</v>
      </c>
      <c r="T162" s="8">
        <f t="shared" si="100"/>
        <v>0</v>
      </c>
      <c r="U162" s="2">
        <f t="shared" si="101"/>
        <v>318522.66620451189</v>
      </c>
      <c r="V162">
        <f t="shared" si="91"/>
        <v>5</v>
      </c>
      <c r="W162" s="2">
        <f t="shared" si="102"/>
        <v>-9.1503667481662596</v>
      </c>
      <c r="X162">
        <f t="shared" si="113"/>
        <v>0</v>
      </c>
      <c r="Y162">
        <f t="shared" si="103"/>
        <v>0</v>
      </c>
      <c r="Z162">
        <v>0</v>
      </c>
      <c r="AA162" s="18">
        <f t="shared" si="92"/>
        <v>43343</v>
      </c>
      <c r="AB162" s="13">
        <f t="shared" si="93"/>
        <v>0</v>
      </c>
      <c r="AC162">
        <v>0</v>
      </c>
      <c r="AD162" s="5">
        <f t="shared" si="104"/>
        <v>5.6601466992665035</v>
      </c>
      <c r="AE162">
        <f t="shared" si="114"/>
        <v>2</v>
      </c>
      <c r="AF162">
        <f t="shared" si="80"/>
        <v>2</v>
      </c>
      <c r="AG162">
        <v>0</v>
      </c>
      <c r="AH162" s="18">
        <f t="shared" si="105"/>
        <v>43343</v>
      </c>
      <c r="AI162" s="5">
        <f t="shared" si="106"/>
        <v>0</v>
      </c>
      <c r="AJ162" s="13">
        <f t="shared" si="94"/>
        <v>0</v>
      </c>
      <c r="AK162" s="20">
        <f t="shared" si="95"/>
        <v>0</v>
      </c>
      <c r="AL162" s="20">
        <f t="shared" si="107"/>
        <v>2040</v>
      </c>
      <c r="AM162" s="20">
        <f t="shared" si="108"/>
        <v>900</v>
      </c>
      <c r="AN162" s="20">
        <f t="shared" si="115"/>
        <v>0</v>
      </c>
      <c r="AO162" s="20">
        <f t="shared" si="109"/>
        <v>0</v>
      </c>
      <c r="AP162" s="1">
        <v>0</v>
      </c>
      <c r="AQ162" s="24">
        <f t="shared" si="110"/>
        <v>43343</v>
      </c>
      <c r="AR162" s="10">
        <f t="shared" si="96"/>
        <v>0</v>
      </c>
      <c r="AS162" s="1">
        <f t="shared" si="111"/>
        <v>0</v>
      </c>
    </row>
    <row r="163" spans="2:45" x14ac:dyDescent="0.2">
      <c r="B163" s="18">
        <f t="shared" si="112"/>
        <v>43344</v>
      </c>
      <c r="C163" s="8">
        <f t="shared" si="97"/>
        <v>43344</v>
      </c>
      <c r="D163" s="5">
        <f>INDEX(Klima!$B$1:$E$520,MATCH('Afgrødemodel 1'!$C163,Klima!$B$1:$B$520,0),MATCH('Afgrødemodel 1'!$D$7,Klima!$B$1:$E$1,0))</f>
        <v>15</v>
      </c>
      <c r="E163" s="8">
        <f t="shared" si="79"/>
        <v>15</v>
      </c>
      <c r="F163">
        <v>0</v>
      </c>
      <c r="G163" s="8">
        <f t="shared" si="98"/>
        <v>2351.1</v>
      </c>
      <c r="H163" s="8">
        <f t="shared" si="81"/>
        <v>2242.5</v>
      </c>
      <c r="I163" s="8">
        <f t="shared" si="82"/>
        <v>15</v>
      </c>
      <c r="J163" s="8">
        <f t="shared" si="83"/>
        <v>2351.1</v>
      </c>
      <c r="K163" s="8" t="str">
        <f t="shared" si="84"/>
        <v xml:space="preserve"> </v>
      </c>
      <c r="L163" s="8" t="str">
        <f t="shared" si="85"/>
        <v xml:space="preserve"> </v>
      </c>
      <c r="M163" t="str">
        <f t="shared" si="86"/>
        <v xml:space="preserve"> </v>
      </c>
      <c r="N163">
        <v>8</v>
      </c>
      <c r="O163" t="str">
        <f t="shared" si="99"/>
        <v xml:space="preserve"> </v>
      </c>
      <c r="P163" t="str">
        <f t="shared" si="87"/>
        <v xml:space="preserve"> </v>
      </c>
      <c r="Q163" t="str">
        <f t="shared" si="88"/>
        <v xml:space="preserve"> </v>
      </c>
      <c r="R163" t="str">
        <f t="shared" si="89"/>
        <v xml:space="preserve"> </v>
      </c>
      <c r="S163">
        <f t="shared" si="90"/>
        <v>0</v>
      </c>
      <c r="T163" s="8">
        <f t="shared" si="100"/>
        <v>0</v>
      </c>
      <c r="U163" s="2">
        <f t="shared" si="101"/>
        <v>348518.41297776724</v>
      </c>
      <c r="V163">
        <f t="shared" si="91"/>
        <v>5</v>
      </c>
      <c r="W163" s="2">
        <f t="shared" si="102"/>
        <v>-9.3337408312958416</v>
      </c>
      <c r="X163">
        <f t="shared" si="113"/>
        <v>0</v>
      </c>
      <c r="Y163">
        <f t="shared" si="103"/>
        <v>0</v>
      </c>
      <c r="Z163">
        <v>0</v>
      </c>
      <c r="AA163" s="18">
        <f t="shared" si="92"/>
        <v>43344</v>
      </c>
      <c r="AB163" s="13">
        <f t="shared" si="93"/>
        <v>0</v>
      </c>
      <c r="AC163">
        <v>0</v>
      </c>
      <c r="AD163" s="5">
        <f t="shared" si="104"/>
        <v>5.733496332518337</v>
      </c>
      <c r="AE163">
        <f t="shared" si="114"/>
        <v>2</v>
      </c>
      <c r="AF163">
        <f t="shared" si="80"/>
        <v>2</v>
      </c>
      <c r="AG163">
        <v>0</v>
      </c>
      <c r="AH163" s="18">
        <f t="shared" si="105"/>
        <v>43344</v>
      </c>
      <c r="AI163" s="5">
        <f t="shared" si="106"/>
        <v>0</v>
      </c>
      <c r="AJ163" s="13">
        <f t="shared" si="94"/>
        <v>0</v>
      </c>
      <c r="AK163" s="20">
        <f t="shared" si="95"/>
        <v>0</v>
      </c>
      <c r="AL163" s="20">
        <f t="shared" si="107"/>
        <v>2055</v>
      </c>
      <c r="AM163" s="20">
        <f t="shared" si="108"/>
        <v>900</v>
      </c>
      <c r="AN163" s="20">
        <f t="shared" si="115"/>
        <v>0</v>
      </c>
      <c r="AO163" s="20">
        <f t="shared" si="109"/>
        <v>0</v>
      </c>
      <c r="AP163" s="1">
        <v>0</v>
      </c>
      <c r="AQ163" s="24">
        <f t="shared" si="110"/>
        <v>43344</v>
      </c>
      <c r="AR163" s="10">
        <f t="shared" si="96"/>
        <v>0</v>
      </c>
      <c r="AS163" s="1">
        <f t="shared" si="111"/>
        <v>0</v>
      </c>
    </row>
    <row r="164" spans="2:45" x14ac:dyDescent="0.2">
      <c r="B164" s="18">
        <f t="shared" si="112"/>
        <v>43345</v>
      </c>
      <c r="C164" s="8">
        <f t="shared" si="97"/>
        <v>43345</v>
      </c>
      <c r="D164" s="5">
        <f>INDEX(Klima!$B$1:$E$520,MATCH('Afgrødemodel 1'!$C164,Klima!$B$1:$B$520,0),MATCH('Afgrødemodel 1'!$D$7,Klima!$B$1:$E$1,0))</f>
        <v>14.4</v>
      </c>
      <c r="E164" s="8">
        <f t="shared" si="79"/>
        <v>14.4</v>
      </c>
      <c r="F164">
        <v>0</v>
      </c>
      <c r="G164" s="8">
        <f t="shared" si="98"/>
        <v>2365.5</v>
      </c>
      <c r="H164" s="8">
        <f t="shared" si="81"/>
        <v>2256.9</v>
      </c>
      <c r="I164" s="8">
        <f t="shared" si="82"/>
        <v>14.4</v>
      </c>
      <c r="J164" s="8">
        <f t="shared" si="83"/>
        <v>2365.5</v>
      </c>
      <c r="K164" s="8" t="str">
        <f t="shared" si="84"/>
        <v xml:space="preserve"> </v>
      </c>
      <c r="L164" s="8" t="str">
        <f t="shared" si="85"/>
        <v xml:space="preserve"> </v>
      </c>
      <c r="M164" t="str">
        <f t="shared" si="86"/>
        <v xml:space="preserve"> </v>
      </c>
      <c r="N164">
        <v>8</v>
      </c>
      <c r="O164" t="str">
        <f t="shared" si="99"/>
        <v xml:space="preserve"> </v>
      </c>
      <c r="P164" t="str">
        <f t="shared" si="87"/>
        <v xml:space="preserve"> </v>
      </c>
      <c r="Q164" t="str">
        <f t="shared" si="88"/>
        <v xml:space="preserve"> </v>
      </c>
      <c r="R164" t="str">
        <f t="shared" si="89"/>
        <v xml:space="preserve"> </v>
      </c>
      <c r="S164">
        <f t="shared" si="90"/>
        <v>0</v>
      </c>
      <c r="T164" s="8">
        <f t="shared" si="100"/>
        <v>0</v>
      </c>
      <c r="U164" s="2">
        <f t="shared" si="101"/>
        <v>379968.58625574701</v>
      </c>
      <c r="V164">
        <f t="shared" si="91"/>
        <v>5</v>
      </c>
      <c r="W164" s="2">
        <f t="shared" si="102"/>
        <v>-9.5097799511002457</v>
      </c>
      <c r="X164">
        <f t="shared" si="113"/>
        <v>0</v>
      </c>
      <c r="Y164">
        <f t="shared" si="103"/>
        <v>0</v>
      </c>
      <c r="Z164">
        <v>0</v>
      </c>
      <c r="AA164" s="18">
        <f t="shared" si="92"/>
        <v>43345</v>
      </c>
      <c r="AB164" s="13">
        <f t="shared" si="93"/>
        <v>0</v>
      </c>
      <c r="AC164">
        <v>0</v>
      </c>
      <c r="AD164" s="5">
        <f t="shared" si="104"/>
        <v>5.8039119804400983</v>
      </c>
      <c r="AE164">
        <f t="shared" si="114"/>
        <v>2</v>
      </c>
      <c r="AF164">
        <f t="shared" si="80"/>
        <v>2</v>
      </c>
      <c r="AG164">
        <v>0</v>
      </c>
      <c r="AH164" s="18">
        <f t="shared" si="105"/>
        <v>43345</v>
      </c>
      <c r="AI164" s="5">
        <f t="shared" si="106"/>
        <v>0</v>
      </c>
      <c r="AJ164" s="13">
        <f t="shared" si="94"/>
        <v>0</v>
      </c>
      <c r="AK164" s="20">
        <f t="shared" si="95"/>
        <v>0</v>
      </c>
      <c r="AL164" s="20">
        <f t="shared" si="107"/>
        <v>2070</v>
      </c>
      <c r="AM164" s="20">
        <f t="shared" si="108"/>
        <v>900</v>
      </c>
      <c r="AN164" s="20">
        <f t="shared" si="115"/>
        <v>0</v>
      </c>
      <c r="AO164" s="20">
        <f t="shared" si="109"/>
        <v>0</v>
      </c>
      <c r="AP164" s="1">
        <v>0</v>
      </c>
      <c r="AQ164" s="24">
        <f t="shared" si="110"/>
        <v>43345</v>
      </c>
      <c r="AR164" s="10">
        <f t="shared" si="96"/>
        <v>0</v>
      </c>
      <c r="AS164" s="1">
        <f t="shared" si="111"/>
        <v>0</v>
      </c>
    </row>
    <row r="165" spans="2:45" x14ac:dyDescent="0.2">
      <c r="B165" s="18">
        <f t="shared" si="112"/>
        <v>43346</v>
      </c>
      <c r="C165" s="8">
        <f t="shared" si="97"/>
        <v>43346</v>
      </c>
      <c r="D165" s="5">
        <f>INDEX(Klima!$B$1:$E$520,MATCH('Afgrødemodel 1'!$C165,Klima!$B$1:$B$520,0),MATCH('Afgrødemodel 1'!$D$7,Klima!$B$1:$E$1,0))</f>
        <v>16.399999999999999</v>
      </c>
      <c r="E165" s="8">
        <f t="shared" si="79"/>
        <v>16.399999999999999</v>
      </c>
      <c r="F165">
        <v>0</v>
      </c>
      <c r="G165" s="8">
        <f t="shared" si="98"/>
        <v>2381.9</v>
      </c>
      <c r="H165" s="8">
        <f t="shared" si="81"/>
        <v>2273.3000000000002</v>
      </c>
      <c r="I165" s="8">
        <f t="shared" si="82"/>
        <v>16.399999999999999</v>
      </c>
      <c r="J165" s="8">
        <f t="shared" si="83"/>
        <v>2381.9</v>
      </c>
      <c r="K165" s="8" t="str">
        <f t="shared" si="84"/>
        <v xml:space="preserve"> </v>
      </c>
      <c r="L165" s="8" t="str">
        <f t="shared" si="85"/>
        <v xml:space="preserve"> </v>
      </c>
      <c r="M165" t="str">
        <f t="shared" si="86"/>
        <v xml:space="preserve"> </v>
      </c>
      <c r="N165">
        <v>8</v>
      </c>
      <c r="O165" t="str">
        <f t="shared" si="99"/>
        <v xml:space="preserve"> </v>
      </c>
      <c r="P165" t="str">
        <f t="shared" si="87"/>
        <v xml:space="preserve"> </v>
      </c>
      <c r="Q165" t="str">
        <f t="shared" si="88"/>
        <v xml:space="preserve"> </v>
      </c>
      <c r="R165" t="str">
        <f t="shared" si="89"/>
        <v xml:space="preserve"> </v>
      </c>
      <c r="S165">
        <f t="shared" si="90"/>
        <v>0</v>
      </c>
      <c r="T165" s="8">
        <f t="shared" si="100"/>
        <v>0</v>
      </c>
      <c r="U165" s="2">
        <f t="shared" si="101"/>
        <v>419257.68994794105</v>
      </c>
      <c r="V165">
        <f t="shared" si="91"/>
        <v>5</v>
      </c>
      <c r="W165" s="2">
        <f t="shared" si="102"/>
        <v>-9.7102689486552585</v>
      </c>
      <c r="X165">
        <f t="shared" si="113"/>
        <v>0</v>
      </c>
      <c r="Y165">
        <f t="shared" si="103"/>
        <v>0</v>
      </c>
      <c r="Z165">
        <v>0</v>
      </c>
      <c r="AA165" s="18">
        <f t="shared" si="92"/>
        <v>43346</v>
      </c>
      <c r="AB165" s="13">
        <f t="shared" si="93"/>
        <v>0</v>
      </c>
      <c r="AC165">
        <v>0</v>
      </c>
      <c r="AD165" s="5">
        <f t="shared" si="104"/>
        <v>5.8841075794621034</v>
      </c>
      <c r="AE165">
        <f t="shared" si="114"/>
        <v>2</v>
      </c>
      <c r="AF165">
        <f t="shared" si="80"/>
        <v>2</v>
      </c>
      <c r="AG165">
        <v>0</v>
      </c>
      <c r="AH165" s="18">
        <f t="shared" si="105"/>
        <v>43346</v>
      </c>
      <c r="AI165" s="5">
        <f t="shared" si="106"/>
        <v>0</v>
      </c>
      <c r="AJ165" s="13">
        <f t="shared" si="94"/>
        <v>0</v>
      </c>
      <c r="AK165" s="20">
        <f t="shared" si="95"/>
        <v>0</v>
      </c>
      <c r="AL165" s="20">
        <f t="shared" si="107"/>
        <v>2085</v>
      </c>
      <c r="AM165" s="20">
        <f t="shared" si="108"/>
        <v>900</v>
      </c>
      <c r="AN165" s="20">
        <f t="shared" si="115"/>
        <v>0</v>
      </c>
      <c r="AO165" s="20">
        <f t="shared" si="109"/>
        <v>0</v>
      </c>
      <c r="AP165" s="1">
        <v>0</v>
      </c>
      <c r="AQ165" s="24">
        <f t="shared" si="110"/>
        <v>43346</v>
      </c>
      <c r="AR165" s="10">
        <f t="shared" si="96"/>
        <v>0</v>
      </c>
      <c r="AS165" s="1">
        <f t="shared" si="111"/>
        <v>0</v>
      </c>
    </row>
    <row r="166" spans="2:45" x14ac:dyDescent="0.2">
      <c r="B166" s="18">
        <f t="shared" si="112"/>
        <v>43347</v>
      </c>
      <c r="C166" s="8">
        <f t="shared" si="97"/>
        <v>43347</v>
      </c>
      <c r="D166" s="5">
        <f>INDEX(Klima!$B$1:$E$520,MATCH('Afgrødemodel 1'!$C166,Klima!$B$1:$B$520,0),MATCH('Afgrødemodel 1'!$D$7,Klima!$B$1:$E$1,0))</f>
        <v>16.2</v>
      </c>
      <c r="E166" s="8">
        <f t="shared" si="79"/>
        <v>16.2</v>
      </c>
      <c r="F166">
        <v>0</v>
      </c>
      <c r="G166" s="8">
        <f t="shared" si="98"/>
        <v>2398.1</v>
      </c>
      <c r="H166" s="8">
        <f t="shared" si="81"/>
        <v>2289.5</v>
      </c>
      <c r="I166" s="8">
        <f t="shared" si="82"/>
        <v>16.2</v>
      </c>
      <c r="J166" s="8">
        <f t="shared" si="83"/>
        <v>2398.1</v>
      </c>
      <c r="K166" s="8" t="str">
        <f t="shared" si="84"/>
        <v xml:space="preserve"> </v>
      </c>
      <c r="L166" s="8" t="str">
        <f t="shared" si="85"/>
        <v xml:space="preserve"> </v>
      </c>
      <c r="M166" t="str">
        <f t="shared" si="86"/>
        <v xml:space="preserve"> </v>
      </c>
      <c r="N166">
        <v>8</v>
      </c>
      <c r="O166" t="str">
        <f t="shared" si="99"/>
        <v xml:space="preserve"> </v>
      </c>
      <c r="P166" t="str">
        <f t="shared" si="87"/>
        <v xml:space="preserve"> </v>
      </c>
      <c r="Q166" t="str">
        <f t="shared" si="88"/>
        <v xml:space="preserve"> </v>
      </c>
      <c r="R166" t="str">
        <f t="shared" si="89"/>
        <v xml:space="preserve"> </v>
      </c>
      <c r="S166">
        <f t="shared" si="90"/>
        <v>0</v>
      </c>
      <c r="T166" s="8">
        <f t="shared" si="100"/>
        <v>0</v>
      </c>
      <c r="U166" s="2">
        <f t="shared" si="101"/>
        <v>462054.53585569502</v>
      </c>
      <c r="V166">
        <f t="shared" si="91"/>
        <v>5</v>
      </c>
      <c r="W166" s="2">
        <f t="shared" si="102"/>
        <v>-9.9083129584352072</v>
      </c>
      <c r="X166">
        <f t="shared" si="113"/>
        <v>0</v>
      </c>
      <c r="Y166">
        <f t="shared" si="103"/>
        <v>0</v>
      </c>
      <c r="Z166">
        <v>0</v>
      </c>
      <c r="AA166" s="18">
        <f t="shared" si="92"/>
        <v>43347</v>
      </c>
      <c r="AB166" s="13">
        <f t="shared" si="93"/>
        <v>0</v>
      </c>
      <c r="AC166">
        <v>0</v>
      </c>
      <c r="AD166" s="5">
        <f t="shared" si="104"/>
        <v>5.9633251833740832</v>
      </c>
      <c r="AE166">
        <f t="shared" si="114"/>
        <v>2</v>
      </c>
      <c r="AF166">
        <f t="shared" si="80"/>
        <v>2</v>
      </c>
      <c r="AG166">
        <v>0</v>
      </c>
      <c r="AH166" s="18">
        <f t="shared" si="105"/>
        <v>43347</v>
      </c>
      <c r="AI166" s="5">
        <f t="shared" si="106"/>
        <v>0</v>
      </c>
      <c r="AJ166" s="13">
        <f t="shared" si="94"/>
        <v>0</v>
      </c>
      <c r="AK166" s="20">
        <f t="shared" si="95"/>
        <v>0</v>
      </c>
      <c r="AL166" s="20">
        <f t="shared" si="107"/>
        <v>2100</v>
      </c>
      <c r="AM166" s="20">
        <f t="shared" si="108"/>
        <v>900</v>
      </c>
      <c r="AN166" s="20">
        <f t="shared" si="115"/>
        <v>0</v>
      </c>
      <c r="AO166" s="20">
        <f t="shared" si="109"/>
        <v>0</v>
      </c>
      <c r="AP166" s="1">
        <v>0</v>
      </c>
      <c r="AQ166" s="24">
        <f t="shared" si="110"/>
        <v>43347</v>
      </c>
      <c r="AR166" s="10">
        <f t="shared" si="96"/>
        <v>0</v>
      </c>
      <c r="AS166" s="1">
        <f t="shared" si="111"/>
        <v>0</v>
      </c>
    </row>
    <row r="167" spans="2:45" x14ac:dyDescent="0.2">
      <c r="B167" s="18">
        <f t="shared" si="112"/>
        <v>43348</v>
      </c>
      <c r="C167" s="8">
        <f t="shared" si="97"/>
        <v>43348</v>
      </c>
      <c r="D167" s="5">
        <f>INDEX(Klima!$B$1:$E$520,MATCH('Afgrødemodel 1'!$C167,Klima!$B$1:$B$520,0),MATCH('Afgrødemodel 1'!$D$7,Klima!$B$1:$E$1,0))</f>
        <v>16.399999999999999</v>
      </c>
      <c r="E167" s="8">
        <f t="shared" ref="E167:E199" si="116">IF(D167&gt;0,D167,0)</f>
        <v>16.399999999999999</v>
      </c>
      <c r="F167">
        <v>0</v>
      </c>
      <c r="G167" s="8">
        <f t="shared" si="98"/>
        <v>2414.5</v>
      </c>
      <c r="H167" s="8">
        <f t="shared" si="81"/>
        <v>2305.9</v>
      </c>
      <c r="I167" s="8">
        <f t="shared" si="82"/>
        <v>16.399999999999999</v>
      </c>
      <c r="J167" s="8">
        <f t="shared" si="83"/>
        <v>2414.5</v>
      </c>
      <c r="K167" s="8" t="str">
        <f t="shared" si="84"/>
        <v xml:space="preserve"> </v>
      </c>
      <c r="L167" s="8" t="str">
        <f t="shared" si="85"/>
        <v xml:space="preserve"> </v>
      </c>
      <c r="M167" t="str">
        <f t="shared" si="86"/>
        <v xml:space="preserve"> </v>
      </c>
      <c r="N167">
        <v>8</v>
      </c>
      <c r="O167" t="str">
        <f t="shared" si="99"/>
        <v xml:space="preserve"> </v>
      </c>
      <c r="P167" t="str">
        <f t="shared" si="87"/>
        <v xml:space="preserve"> </v>
      </c>
      <c r="Q167" t="str">
        <f t="shared" si="88"/>
        <v xml:space="preserve"> </v>
      </c>
      <c r="R167" t="str">
        <f t="shared" si="89"/>
        <v xml:space="preserve"> </v>
      </c>
      <c r="S167">
        <f t="shared" si="90"/>
        <v>0</v>
      </c>
      <c r="T167" s="8">
        <f t="shared" si="100"/>
        <v>0</v>
      </c>
      <c r="U167" s="2">
        <f t="shared" si="101"/>
        <v>509831.39158394426</v>
      </c>
      <c r="V167">
        <f t="shared" si="91"/>
        <v>5</v>
      </c>
      <c r="W167" s="2">
        <f t="shared" si="102"/>
        <v>-10.10880195599022</v>
      </c>
      <c r="X167">
        <f t="shared" si="113"/>
        <v>0</v>
      </c>
      <c r="Y167">
        <f t="shared" si="103"/>
        <v>0</v>
      </c>
      <c r="Z167">
        <v>0</v>
      </c>
      <c r="AA167" s="18">
        <f t="shared" si="92"/>
        <v>43348</v>
      </c>
      <c r="AB167" s="13">
        <f t="shared" si="93"/>
        <v>0</v>
      </c>
      <c r="AC167">
        <v>0</v>
      </c>
      <c r="AD167" s="5">
        <f t="shared" si="104"/>
        <v>6.0435207823960884</v>
      </c>
      <c r="AE167">
        <f t="shared" si="114"/>
        <v>2</v>
      </c>
      <c r="AF167">
        <f t="shared" si="80"/>
        <v>2</v>
      </c>
      <c r="AG167">
        <v>0</v>
      </c>
      <c r="AH167" s="18">
        <f t="shared" si="105"/>
        <v>43348</v>
      </c>
      <c r="AI167" s="5">
        <f t="shared" si="106"/>
        <v>0</v>
      </c>
      <c r="AJ167" s="13">
        <f t="shared" si="94"/>
        <v>0</v>
      </c>
      <c r="AK167" s="20">
        <f t="shared" si="95"/>
        <v>0</v>
      </c>
      <c r="AL167" s="20">
        <f t="shared" si="107"/>
        <v>2115</v>
      </c>
      <c r="AM167" s="20">
        <f t="shared" si="108"/>
        <v>900</v>
      </c>
      <c r="AN167" s="20">
        <f t="shared" si="115"/>
        <v>0</v>
      </c>
      <c r="AO167" s="20">
        <f t="shared" si="109"/>
        <v>0</v>
      </c>
      <c r="AP167" s="1">
        <v>0</v>
      </c>
      <c r="AQ167" s="24">
        <f t="shared" si="110"/>
        <v>43348</v>
      </c>
      <c r="AR167" s="10">
        <f t="shared" si="96"/>
        <v>0</v>
      </c>
      <c r="AS167" s="1">
        <f t="shared" si="111"/>
        <v>0</v>
      </c>
    </row>
    <row r="168" spans="2:45" x14ac:dyDescent="0.2">
      <c r="B168" s="18">
        <f t="shared" si="112"/>
        <v>43349</v>
      </c>
      <c r="C168" s="8">
        <f t="shared" si="97"/>
        <v>43349</v>
      </c>
      <c r="D168" s="5">
        <f>INDEX(Klima!$B$1:$E$520,MATCH('Afgrødemodel 1'!$C168,Klima!$B$1:$B$520,0),MATCH('Afgrødemodel 1'!$D$7,Klima!$B$1:$E$1,0))</f>
        <v>16.5</v>
      </c>
      <c r="E168" s="8">
        <f t="shared" si="116"/>
        <v>16.5</v>
      </c>
      <c r="F168">
        <v>0</v>
      </c>
      <c r="G168" s="8">
        <f t="shared" si="98"/>
        <v>2431</v>
      </c>
      <c r="H168" s="8">
        <f t="shared" si="81"/>
        <v>2322.4</v>
      </c>
      <c r="I168" s="8">
        <f t="shared" si="82"/>
        <v>16.5</v>
      </c>
      <c r="J168" s="8">
        <f t="shared" si="83"/>
        <v>2431</v>
      </c>
      <c r="K168" s="8" t="str">
        <f t="shared" si="84"/>
        <v xml:space="preserve"> </v>
      </c>
      <c r="L168" s="8" t="str">
        <f t="shared" si="85"/>
        <v xml:space="preserve"> </v>
      </c>
      <c r="M168" t="str">
        <f t="shared" si="86"/>
        <v xml:space="preserve"> </v>
      </c>
      <c r="N168">
        <v>8</v>
      </c>
      <c r="O168" t="str">
        <f t="shared" si="99"/>
        <v xml:space="preserve"> </v>
      </c>
      <c r="P168" t="str">
        <f t="shared" si="87"/>
        <v xml:space="preserve"> </v>
      </c>
      <c r="Q168" t="str">
        <f t="shared" si="88"/>
        <v xml:space="preserve"> </v>
      </c>
      <c r="R168" t="str">
        <f t="shared" si="89"/>
        <v xml:space="preserve"> </v>
      </c>
      <c r="S168">
        <f t="shared" si="90"/>
        <v>0</v>
      </c>
      <c r="T168" s="8">
        <f t="shared" si="100"/>
        <v>0</v>
      </c>
      <c r="U168" s="2">
        <f t="shared" si="101"/>
        <v>562886.03239725181</v>
      </c>
      <c r="V168">
        <f t="shared" si="91"/>
        <v>5</v>
      </c>
      <c r="W168" s="2">
        <f t="shared" si="102"/>
        <v>-10.310513447432763</v>
      </c>
      <c r="X168">
        <f t="shared" si="113"/>
        <v>0</v>
      </c>
      <c r="Y168">
        <f t="shared" si="103"/>
        <v>0</v>
      </c>
      <c r="Z168">
        <v>0</v>
      </c>
      <c r="AA168" s="18">
        <f t="shared" si="92"/>
        <v>43349</v>
      </c>
      <c r="AB168" s="13">
        <f t="shared" si="93"/>
        <v>0</v>
      </c>
      <c r="AC168">
        <v>0</v>
      </c>
      <c r="AD168" s="5">
        <f t="shared" si="104"/>
        <v>6.1242053789731052</v>
      </c>
      <c r="AE168">
        <f t="shared" si="114"/>
        <v>2</v>
      </c>
      <c r="AF168">
        <f t="shared" si="80"/>
        <v>2</v>
      </c>
      <c r="AG168">
        <v>0</v>
      </c>
      <c r="AH168" s="18">
        <f t="shared" si="105"/>
        <v>43349</v>
      </c>
      <c r="AI168" s="5">
        <f t="shared" si="106"/>
        <v>0</v>
      </c>
      <c r="AJ168" s="13">
        <f t="shared" si="94"/>
        <v>0</v>
      </c>
      <c r="AK168" s="20">
        <f t="shared" si="95"/>
        <v>0</v>
      </c>
      <c r="AL168" s="20">
        <f t="shared" si="107"/>
        <v>2130</v>
      </c>
      <c r="AM168" s="20">
        <f t="shared" si="108"/>
        <v>900</v>
      </c>
      <c r="AN168" s="20">
        <f t="shared" si="115"/>
        <v>0</v>
      </c>
      <c r="AO168" s="20">
        <f t="shared" si="109"/>
        <v>0</v>
      </c>
      <c r="AP168" s="1">
        <v>0</v>
      </c>
      <c r="AQ168" s="24">
        <f t="shared" si="110"/>
        <v>43349</v>
      </c>
      <c r="AR168" s="10">
        <f t="shared" si="96"/>
        <v>0</v>
      </c>
      <c r="AS168" s="1">
        <f t="shared" si="111"/>
        <v>0</v>
      </c>
    </row>
    <row r="169" spans="2:45" x14ac:dyDescent="0.2">
      <c r="B169" s="18">
        <f t="shared" si="112"/>
        <v>43350</v>
      </c>
      <c r="C169" s="8">
        <f t="shared" si="97"/>
        <v>43350</v>
      </c>
      <c r="D169" s="5">
        <f>INDEX(Klima!$B$1:$E$520,MATCH('Afgrødemodel 1'!$C169,Klima!$B$1:$B$520,0),MATCH('Afgrødemodel 1'!$D$7,Klima!$B$1:$E$1,0))</f>
        <v>15.7</v>
      </c>
      <c r="E169" s="8">
        <f t="shared" si="116"/>
        <v>15.7</v>
      </c>
      <c r="F169">
        <v>0</v>
      </c>
      <c r="G169" s="8">
        <f t="shared" si="98"/>
        <v>2446.6999999999998</v>
      </c>
      <c r="H169" s="8">
        <f t="shared" si="81"/>
        <v>2338.1</v>
      </c>
      <c r="I169" s="8">
        <f t="shared" si="82"/>
        <v>15.7</v>
      </c>
      <c r="J169" s="8">
        <f t="shared" si="83"/>
        <v>2446.6999999999998</v>
      </c>
      <c r="K169" s="8" t="str">
        <f t="shared" si="84"/>
        <v xml:space="preserve"> </v>
      </c>
      <c r="L169" s="8" t="str">
        <f t="shared" si="85"/>
        <v xml:space="preserve"> </v>
      </c>
      <c r="M169" t="str">
        <f t="shared" si="86"/>
        <v xml:space="preserve"> </v>
      </c>
      <c r="N169">
        <v>8</v>
      </c>
      <c r="O169" t="str">
        <f t="shared" si="99"/>
        <v xml:space="preserve"> </v>
      </c>
      <c r="P169" t="str">
        <f t="shared" si="87"/>
        <v xml:space="preserve"> </v>
      </c>
      <c r="Q169" t="str">
        <f t="shared" si="88"/>
        <v xml:space="preserve"> </v>
      </c>
      <c r="R169" t="str">
        <f t="shared" si="89"/>
        <v xml:space="preserve"> </v>
      </c>
      <c r="S169">
        <f t="shared" si="90"/>
        <v>0</v>
      </c>
      <c r="T169" s="8">
        <f t="shared" si="100"/>
        <v>0</v>
      </c>
      <c r="U169" s="2">
        <f t="shared" si="101"/>
        <v>618485.91740295838</v>
      </c>
      <c r="V169">
        <f t="shared" si="91"/>
        <v>5</v>
      </c>
      <c r="W169" s="2">
        <f t="shared" si="102"/>
        <v>-10.502444987775059</v>
      </c>
      <c r="X169">
        <f t="shared" si="113"/>
        <v>0</v>
      </c>
      <c r="Y169">
        <f t="shared" si="103"/>
        <v>0</v>
      </c>
      <c r="Z169">
        <v>0</v>
      </c>
      <c r="AA169" s="18">
        <f t="shared" si="92"/>
        <v>43350</v>
      </c>
      <c r="AB169" s="13">
        <f t="shared" si="93"/>
        <v>0</v>
      </c>
      <c r="AC169">
        <v>0</v>
      </c>
      <c r="AD169" s="5">
        <f t="shared" si="104"/>
        <v>6.2009779951100237</v>
      </c>
      <c r="AE169">
        <f t="shared" si="114"/>
        <v>2</v>
      </c>
      <c r="AF169">
        <f t="shared" si="80"/>
        <v>2</v>
      </c>
      <c r="AG169">
        <v>0</v>
      </c>
      <c r="AH169" s="18">
        <f t="shared" si="105"/>
        <v>43350</v>
      </c>
      <c r="AI169" s="5">
        <f t="shared" si="106"/>
        <v>0</v>
      </c>
      <c r="AJ169" s="13">
        <f t="shared" si="94"/>
        <v>0</v>
      </c>
      <c r="AK169" s="20">
        <f t="shared" si="95"/>
        <v>0</v>
      </c>
      <c r="AL169" s="20">
        <f t="shared" si="107"/>
        <v>2145</v>
      </c>
      <c r="AM169" s="20">
        <f t="shared" si="108"/>
        <v>900</v>
      </c>
      <c r="AN169" s="20">
        <f t="shared" si="115"/>
        <v>0</v>
      </c>
      <c r="AO169" s="20">
        <f t="shared" si="109"/>
        <v>0</v>
      </c>
      <c r="AP169" s="1">
        <v>0</v>
      </c>
      <c r="AQ169" s="24">
        <f t="shared" si="110"/>
        <v>43350</v>
      </c>
      <c r="AR169" s="10">
        <f t="shared" si="96"/>
        <v>0</v>
      </c>
      <c r="AS169" s="1">
        <f t="shared" si="111"/>
        <v>0</v>
      </c>
    </row>
    <row r="170" spans="2:45" x14ac:dyDescent="0.2">
      <c r="B170" s="18">
        <f t="shared" si="112"/>
        <v>43351</v>
      </c>
      <c r="C170" s="8">
        <f t="shared" si="97"/>
        <v>43351</v>
      </c>
      <c r="D170" s="5">
        <f>INDEX(Klima!$B$1:$E$520,MATCH('Afgrødemodel 1'!$C170,Klima!$B$1:$B$520,0),MATCH('Afgrødemodel 1'!$D$7,Klima!$B$1:$E$1,0))</f>
        <v>12.8</v>
      </c>
      <c r="E170" s="8">
        <f t="shared" si="116"/>
        <v>12.8</v>
      </c>
      <c r="F170">
        <v>0</v>
      </c>
      <c r="G170" s="8">
        <f t="shared" si="98"/>
        <v>2459.5</v>
      </c>
      <c r="H170" s="8">
        <f t="shared" si="81"/>
        <v>2350.9</v>
      </c>
      <c r="I170" s="8">
        <f t="shared" si="82"/>
        <v>12.8</v>
      </c>
      <c r="J170" s="8">
        <f t="shared" si="83"/>
        <v>2459.5</v>
      </c>
      <c r="K170" s="8" t="str">
        <f t="shared" si="84"/>
        <v xml:space="preserve"> </v>
      </c>
      <c r="L170" s="8" t="str">
        <f t="shared" si="85"/>
        <v xml:space="preserve"> </v>
      </c>
      <c r="M170" t="str">
        <f t="shared" si="86"/>
        <v xml:space="preserve"> </v>
      </c>
      <c r="N170">
        <v>8</v>
      </c>
      <c r="O170" t="str">
        <f t="shared" si="99"/>
        <v xml:space="preserve"> </v>
      </c>
      <c r="P170" t="str">
        <f t="shared" si="87"/>
        <v xml:space="preserve"> </v>
      </c>
      <c r="Q170" t="str">
        <f t="shared" si="88"/>
        <v xml:space="preserve"> </v>
      </c>
      <c r="R170" t="str">
        <f t="shared" si="89"/>
        <v xml:space="preserve"> </v>
      </c>
      <c r="S170">
        <f t="shared" si="90"/>
        <v>0</v>
      </c>
      <c r="T170" s="8">
        <f t="shared" si="100"/>
        <v>0</v>
      </c>
      <c r="U170" s="2">
        <f t="shared" si="101"/>
        <v>667855.72551137628</v>
      </c>
      <c r="V170">
        <f t="shared" si="91"/>
        <v>5</v>
      </c>
      <c r="W170" s="2">
        <f t="shared" si="102"/>
        <v>-10.658924205378975</v>
      </c>
      <c r="X170">
        <f t="shared" si="113"/>
        <v>0</v>
      </c>
      <c r="Y170">
        <f t="shared" si="103"/>
        <v>0</v>
      </c>
      <c r="Z170">
        <v>0</v>
      </c>
      <c r="AA170" s="18">
        <f t="shared" si="92"/>
        <v>43351</v>
      </c>
      <c r="AB170" s="13">
        <f t="shared" si="93"/>
        <v>0</v>
      </c>
      <c r="AC170">
        <v>0</v>
      </c>
      <c r="AD170" s="5">
        <f t="shared" si="104"/>
        <v>6.2635696821515898</v>
      </c>
      <c r="AE170">
        <f t="shared" si="114"/>
        <v>2</v>
      </c>
      <c r="AF170">
        <f t="shared" si="80"/>
        <v>2</v>
      </c>
      <c r="AG170">
        <v>0</v>
      </c>
      <c r="AH170" s="18">
        <f t="shared" si="105"/>
        <v>43351</v>
      </c>
      <c r="AI170" s="5">
        <f t="shared" si="106"/>
        <v>0</v>
      </c>
      <c r="AJ170" s="13">
        <f t="shared" si="94"/>
        <v>0</v>
      </c>
      <c r="AK170" s="20">
        <f t="shared" si="95"/>
        <v>0</v>
      </c>
      <c r="AL170" s="20">
        <f t="shared" si="107"/>
        <v>2160</v>
      </c>
      <c r="AM170" s="20">
        <f t="shared" si="108"/>
        <v>900</v>
      </c>
      <c r="AN170" s="20">
        <f t="shared" si="115"/>
        <v>0</v>
      </c>
      <c r="AO170" s="20">
        <f t="shared" si="109"/>
        <v>0</v>
      </c>
      <c r="AP170" s="1">
        <v>0</v>
      </c>
      <c r="AQ170" s="24">
        <f t="shared" si="110"/>
        <v>43351</v>
      </c>
      <c r="AR170" s="10">
        <f t="shared" si="96"/>
        <v>0</v>
      </c>
      <c r="AS170" s="1">
        <f t="shared" si="111"/>
        <v>0</v>
      </c>
    </row>
    <row r="171" spans="2:45" x14ac:dyDescent="0.2">
      <c r="B171" s="18">
        <f t="shared" si="112"/>
        <v>43352</v>
      </c>
      <c r="C171" s="8">
        <f t="shared" si="97"/>
        <v>43352</v>
      </c>
      <c r="D171" s="5">
        <f>INDEX(Klima!$B$1:$E$520,MATCH('Afgrødemodel 1'!$C171,Klima!$B$1:$B$520,0),MATCH('Afgrødemodel 1'!$D$7,Klima!$B$1:$E$1,0))</f>
        <v>15.6</v>
      </c>
      <c r="E171" s="8">
        <f t="shared" si="116"/>
        <v>15.6</v>
      </c>
      <c r="F171">
        <v>0</v>
      </c>
      <c r="G171" s="8">
        <f t="shared" si="98"/>
        <v>2475.1</v>
      </c>
      <c r="H171" s="8">
        <f t="shared" si="81"/>
        <v>2366.5</v>
      </c>
      <c r="I171" s="8">
        <f t="shared" si="82"/>
        <v>15.6</v>
      </c>
      <c r="J171" s="8">
        <f t="shared" si="83"/>
        <v>2475.1</v>
      </c>
      <c r="K171" s="8" t="str">
        <f t="shared" si="84"/>
        <v xml:space="preserve"> </v>
      </c>
      <c r="L171" s="8" t="str">
        <f t="shared" si="85"/>
        <v xml:space="preserve"> </v>
      </c>
      <c r="M171" t="str">
        <f t="shared" si="86"/>
        <v xml:space="preserve"> </v>
      </c>
      <c r="N171">
        <v>8</v>
      </c>
      <c r="O171" t="str">
        <f t="shared" si="99"/>
        <v xml:space="preserve"> </v>
      </c>
      <c r="P171" t="str">
        <f t="shared" si="87"/>
        <v xml:space="preserve"> </v>
      </c>
      <c r="Q171" t="str">
        <f t="shared" si="88"/>
        <v xml:space="preserve"> </v>
      </c>
      <c r="R171" t="str">
        <f t="shared" si="89"/>
        <v xml:space="preserve"> </v>
      </c>
      <c r="S171">
        <f t="shared" si="90"/>
        <v>0</v>
      </c>
      <c r="T171" s="8">
        <f t="shared" si="100"/>
        <v>0</v>
      </c>
      <c r="U171" s="2">
        <f t="shared" si="101"/>
        <v>733383.98565879231</v>
      </c>
      <c r="V171">
        <f t="shared" si="91"/>
        <v>5</v>
      </c>
      <c r="W171" s="2">
        <f t="shared" si="102"/>
        <v>-10.84963325183374</v>
      </c>
      <c r="X171">
        <f t="shared" si="113"/>
        <v>0</v>
      </c>
      <c r="Y171">
        <f t="shared" si="103"/>
        <v>0</v>
      </c>
      <c r="Z171">
        <v>0</v>
      </c>
      <c r="AA171" s="18">
        <f t="shared" si="92"/>
        <v>43352</v>
      </c>
      <c r="AB171" s="13">
        <f t="shared" si="93"/>
        <v>0</v>
      </c>
      <c r="AC171">
        <v>0</v>
      </c>
      <c r="AD171" s="5">
        <f t="shared" si="104"/>
        <v>6.3398533007334965</v>
      </c>
      <c r="AE171">
        <f t="shared" si="114"/>
        <v>2</v>
      </c>
      <c r="AF171">
        <f t="shared" si="80"/>
        <v>2</v>
      </c>
      <c r="AG171">
        <v>0</v>
      </c>
      <c r="AH171" s="18">
        <f t="shared" si="105"/>
        <v>43352</v>
      </c>
      <c r="AI171" s="5">
        <f t="shared" si="106"/>
        <v>0</v>
      </c>
      <c r="AJ171" s="13">
        <f t="shared" si="94"/>
        <v>0</v>
      </c>
      <c r="AK171" s="20">
        <f t="shared" si="95"/>
        <v>0</v>
      </c>
      <c r="AL171" s="20">
        <f t="shared" si="107"/>
        <v>2175</v>
      </c>
      <c r="AM171" s="20">
        <f t="shared" si="108"/>
        <v>900</v>
      </c>
      <c r="AN171" s="20">
        <f t="shared" si="115"/>
        <v>0</v>
      </c>
      <c r="AO171" s="20">
        <f t="shared" si="109"/>
        <v>0</v>
      </c>
      <c r="AP171" s="1">
        <v>0</v>
      </c>
      <c r="AQ171" s="24">
        <f t="shared" si="110"/>
        <v>43352</v>
      </c>
      <c r="AR171" s="10">
        <f t="shared" si="96"/>
        <v>0</v>
      </c>
      <c r="AS171" s="1">
        <f t="shared" si="111"/>
        <v>0</v>
      </c>
    </row>
    <row r="172" spans="2:45" x14ac:dyDescent="0.2">
      <c r="B172" s="18">
        <f t="shared" si="112"/>
        <v>43353</v>
      </c>
      <c r="C172" s="8">
        <f t="shared" si="97"/>
        <v>43353</v>
      </c>
      <c r="D172" s="5">
        <f>INDEX(Klima!$B$1:$E$520,MATCH('Afgrødemodel 1'!$C172,Klima!$B$1:$B$520,0),MATCH('Afgrødemodel 1'!$D$7,Klima!$B$1:$E$1,0))</f>
        <v>15.9</v>
      </c>
      <c r="E172" s="8">
        <f t="shared" si="116"/>
        <v>15.9</v>
      </c>
      <c r="F172">
        <v>0</v>
      </c>
      <c r="G172" s="8">
        <f t="shared" si="98"/>
        <v>2491</v>
      </c>
      <c r="H172" s="8">
        <f t="shared" si="81"/>
        <v>2382.4</v>
      </c>
      <c r="I172" s="8">
        <f t="shared" si="82"/>
        <v>15.9</v>
      </c>
      <c r="J172" s="8">
        <f t="shared" si="83"/>
        <v>2491</v>
      </c>
      <c r="K172" s="8" t="str">
        <f t="shared" si="84"/>
        <v xml:space="preserve"> </v>
      </c>
      <c r="L172" s="8" t="str">
        <f t="shared" si="85"/>
        <v xml:space="preserve"> </v>
      </c>
      <c r="M172" t="str">
        <f t="shared" si="86"/>
        <v xml:space="preserve"> </v>
      </c>
      <c r="N172">
        <v>8</v>
      </c>
      <c r="O172" t="str">
        <f t="shared" si="99"/>
        <v xml:space="preserve"> </v>
      </c>
      <c r="P172" t="str">
        <f t="shared" si="87"/>
        <v xml:space="preserve"> </v>
      </c>
      <c r="Q172" t="str">
        <f t="shared" si="88"/>
        <v xml:space="preserve"> </v>
      </c>
      <c r="R172" t="str">
        <f t="shared" si="89"/>
        <v xml:space="preserve"> </v>
      </c>
      <c r="S172">
        <f t="shared" si="90"/>
        <v>0</v>
      </c>
      <c r="T172" s="8">
        <f t="shared" si="100"/>
        <v>0</v>
      </c>
      <c r="U172" s="2">
        <f t="shared" si="101"/>
        <v>806792.5804824566</v>
      </c>
      <c r="V172">
        <f t="shared" si="91"/>
        <v>5</v>
      </c>
      <c r="W172" s="2">
        <f t="shared" si="102"/>
        <v>-11.0440097799511</v>
      </c>
      <c r="X172">
        <f t="shared" si="113"/>
        <v>0</v>
      </c>
      <c r="Y172">
        <f t="shared" si="103"/>
        <v>0</v>
      </c>
      <c r="Z172">
        <v>0</v>
      </c>
      <c r="AA172" s="18">
        <f t="shared" si="92"/>
        <v>43353</v>
      </c>
      <c r="AB172" s="13">
        <f t="shared" si="93"/>
        <v>0</v>
      </c>
      <c r="AC172">
        <v>0</v>
      </c>
      <c r="AD172" s="5">
        <f t="shared" si="104"/>
        <v>6.4176039119804402</v>
      </c>
      <c r="AE172">
        <f t="shared" si="114"/>
        <v>2</v>
      </c>
      <c r="AF172">
        <f t="shared" si="80"/>
        <v>2</v>
      </c>
      <c r="AG172">
        <v>0</v>
      </c>
      <c r="AH172" s="18">
        <f t="shared" si="105"/>
        <v>43353</v>
      </c>
      <c r="AI172" s="5">
        <f t="shared" si="106"/>
        <v>0</v>
      </c>
      <c r="AJ172" s="13">
        <f t="shared" si="94"/>
        <v>0</v>
      </c>
      <c r="AK172" s="20">
        <f t="shared" si="95"/>
        <v>0</v>
      </c>
      <c r="AL172" s="20">
        <f t="shared" si="107"/>
        <v>2190</v>
      </c>
      <c r="AM172" s="20">
        <f t="shared" si="108"/>
        <v>900</v>
      </c>
      <c r="AN172" s="20">
        <f t="shared" si="115"/>
        <v>0</v>
      </c>
      <c r="AO172" s="20">
        <f t="shared" si="109"/>
        <v>0</v>
      </c>
      <c r="AP172" s="1">
        <v>0</v>
      </c>
      <c r="AQ172" s="24">
        <f t="shared" si="110"/>
        <v>43353</v>
      </c>
      <c r="AR172" s="10">
        <f t="shared" si="96"/>
        <v>0</v>
      </c>
      <c r="AS172" s="1">
        <f t="shared" si="111"/>
        <v>0</v>
      </c>
    </row>
    <row r="173" spans="2:45" x14ac:dyDescent="0.2">
      <c r="B173" s="18">
        <f t="shared" si="112"/>
        <v>43354</v>
      </c>
      <c r="C173" s="8">
        <f t="shared" si="97"/>
        <v>43354</v>
      </c>
      <c r="D173" s="5">
        <f>INDEX(Klima!$B$1:$E$520,MATCH('Afgrødemodel 1'!$C173,Klima!$B$1:$B$520,0),MATCH('Afgrødemodel 1'!$D$7,Klima!$B$1:$E$1,0))</f>
        <v>13.9</v>
      </c>
      <c r="E173" s="8">
        <f t="shared" si="116"/>
        <v>13.9</v>
      </c>
      <c r="F173">
        <v>0</v>
      </c>
      <c r="G173" s="8">
        <f t="shared" si="98"/>
        <v>2504.9</v>
      </c>
      <c r="H173" s="8">
        <f t="shared" si="81"/>
        <v>2396.3000000000002</v>
      </c>
      <c r="I173" s="8">
        <f t="shared" si="82"/>
        <v>13.9</v>
      </c>
      <c r="J173" s="8">
        <f t="shared" si="83"/>
        <v>2504.9</v>
      </c>
      <c r="K173" s="8" t="str">
        <f t="shared" si="84"/>
        <v xml:space="preserve"> </v>
      </c>
      <c r="L173" s="8" t="str">
        <f t="shared" si="85"/>
        <v xml:space="preserve"> </v>
      </c>
      <c r="M173" t="str">
        <f t="shared" si="86"/>
        <v xml:space="preserve"> </v>
      </c>
      <c r="N173">
        <v>8</v>
      </c>
      <c r="O173" t="str">
        <f t="shared" si="99"/>
        <v xml:space="preserve"> </v>
      </c>
      <c r="P173" t="str">
        <f t="shared" si="87"/>
        <v xml:space="preserve"> </v>
      </c>
      <c r="Q173" t="str">
        <f t="shared" si="88"/>
        <v xml:space="preserve"> </v>
      </c>
      <c r="R173" t="str">
        <f t="shared" si="89"/>
        <v xml:space="preserve"> </v>
      </c>
      <c r="S173">
        <f t="shared" si="90"/>
        <v>0</v>
      </c>
      <c r="T173" s="8">
        <f t="shared" si="100"/>
        <v>0</v>
      </c>
      <c r="U173" s="2">
        <f t="shared" si="101"/>
        <v>876962.4269642299</v>
      </c>
      <c r="V173">
        <f t="shared" si="91"/>
        <v>5</v>
      </c>
      <c r="W173" s="2">
        <f t="shared" si="102"/>
        <v>-11.213936430317851</v>
      </c>
      <c r="X173">
        <f t="shared" si="113"/>
        <v>0</v>
      </c>
      <c r="Y173">
        <f t="shared" si="103"/>
        <v>0</v>
      </c>
      <c r="Z173">
        <v>0</v>
      </c>
      <c r="AA173" s="18">
        <f t="shared" si="92"/>
        <v>43354</v>
      </c>
      <c r="AB173" s="13">
        <f t="shared" si="93"/>
        <v>0</v>
      </c>
      <c r="AC173">
        <v>0</v>
      </c>
      <c r="AD173" s="5">
        <f t="shared" si="104"/>
        <v>6.4855745721271401</v>
      </c>
      <c r="AE173">
        <f t="shared" si="114"/>
        <v>2</v>
      </c>
      <c r="AF173">
        <f t="shared" si="80"/>
        <v>2</v>
      </c>
      <c r="AG173">
        <v>0</v>
      </c>
      <c r="AH173" s="18">
        <f t="shared" si="105"/>
        <v>43354</v>
      </c>
      <c r="AI173" s="5">
        <f t="shared" si="106"/>
        <v>0</v>
      </c>
      <c r="AJ173" s="13">
        <f t="shared" si="94"/>
        <v>0</v>
      </c>
      <c r="AK173" s="20">
        <f t="shared" si="95"/>
        <v>0</v>
      </c>
      <c r="AL173" s="20">
        <f t="shared" si="107"/>
        <v>2205</v>
      </c>
      <c r="AM173" s="20">
        <f t="shared" si="108"/>
        <v>900</v>
      </c>
      <c r="AN173" s="20">
        <f t="shared" si="115"/>
        <v>0</v>
      </c>
      <c r="AO173" s="20">
        <f t="shared" si="109"/>
        <v>0</v>
      </c>
      <c r="AP173" s="1">
        <v>0</v>
      </c>
      <c r="AQ173" s="24">
        <f t="shared" si="110"/>
        <v>43354</v>
      </c>
      <c r="AR173" s="10">
        <f t="shared" si="96"/>
        <v>0</v>
      </c>
      <c r="AS173" s="1">
        <f t="shared" si="111"/>
        <v>0</v>
      </c>
    </row>
    <row r="174" spans="2:45" x14ac:dyDescent="0.2">
      <c r="B174" s="18">
        <f t="shared" si="112"/>
        <v>43355</v>
      </c>
      <c r="C174" s="8">
        <f t="shared" si="97"/>
        <v>43355</v>
      </c>
      <c r="D174" s="5">
        <f>INDEX(Klima!$B$1:$E$520,MATCH('Afgrødemodel 1'!$C174,Klima!$B$1:$B$520,0),MATCH('Afgrødemodel 1'!$D$7,Klima!$B$1:$E$1,0))</f>
        <v>13.2</v>
      </c>
      <c r="E174" s="8">
        <f t="shared" si="116"/>
        <v>13.2</v>
      </c>
      <c r="F174">
        <v>0</v>
      </c>
      <c r="G174" s="8">
        <f t="shared" si="98"/>
        <v>2518.1</v>
      </c>
      <c r="H174" s="8">
        <f t="shared" si="81"/>
        <v>2409.5</v>
      </c>
      <c r="I174" s="8">
        <f t="shared" si="82"/>
        <v>13.2</v>
      </c>
      <c r="J174" s="8">
        <f t="shared" si="83"/>
        <v>2518.1</v>
      </c>
      <c r="K174" s="8" t="str">
        <f t="shared" si="84"/>
        <v xml:space="preserve"> </v>
      </c>
      <c r="L174" s="8" t="str">
        <f t="shared" si="85"/>
        <v xml:space="preserve"> </v>
      </c>
      <c r="M174" t="str">
        <f t="shared" si="86"/>
        <v xml:space="preserve"> </v>
      </c>
      <c r="N174">
        <v>8</v>
      </c>
      <c r="O174" t="str">
        <f t="shared" si="99"/>
        <v xml:space="preserve"> </v>
      </c>
      <c r="P174" t="str">
        <f t="shared" si="87"/>
        <v xml:space="preserve"> </v>
      </c>
      <c r="Q174" t="str">
        <f t="shared" si="88"/>
        <v xml:space="preserve"> </v>
      </c>
      <c r="R174" t="str">
        <f t="shared" si="89"/>
        <v xml:space="preserve"> </v>
      </c>
      <c r="S174">
        <f t="shared" si="90"/>
        <v>0</v>
      </c>
      <c r="T174" s="8">
        <f t="shared" si="100"/>
        <v>0</v>
      </c>
      <c r="U174" s="2">
        <f t="shared" si="101"/>
        <v>949240.13627579506</v>
      </c>
      <c r="V174">
        <f t="shared" si="91"/>
        <v>5</v>
      </c>
      <c r="W174" s="2">
        <f t="shared" si="102"/>
        <v>-11.375305623471881</v>
      </c>
      <c r="X174">
        <f t="shared" si="113"/>
        <v>0</v>
      </c>
      <c r="Y174">
        <f t="shared" si="103"/>
        <v>0</v>
      </c>
      <c r="Z174">
        <v>0</v>
      </c>
      <c r="AA174" s="18">
        <f t="shared" si="92"/>
        <v>43355</v>
      </c>
      <c r="AB174" s="13">
        <f t="shared" si="93"/>
        <v>0</v>
      </c>
      <c r="AC174">
        <v>0</v>
      </c>
      <c r="AD174" s="5">
        <f t="shared" si="104"/>
        <v>6.5501222493887532</v>
      </c>
      <c r="AE174">
        <f t="shared" si="114"/>
        <v>2</v>
      </c>
      <c r="AF174">
        <f t="shared" si="80"/>
        <v>2</v>
      </c>
      <c r="AG174">
        <v>0</v>
      </c>
      <c r="AH174" s="18">
        <f t="shared" si="105"/>
        <v>43355</v>
      </c>
      <c r="AI174" s="5">
        <f t="shared" si="106"/>
        <v>0</v>
      </c>
      <c r="AJ174" s="13">
        <f t="shared" si="94"/>
        <v>0</v>
      </c>
      <c r="AK174" s="20">
        <f t="shared" si="95"/>
        <v>0</v>
      </c>
      <c r="AL174" s="20">
        <f t="shared" si="107"/>
        <v>2220</v>
      </c>
      <c r="AM174" s="20">
        <f t="shared" si="108"/>
        <v>900</v>
      </c>
      <c r="AN174" s="20">
        <f t="shared" si="115"/>
        <v>0</v>
      </c>
      <c r="AO174" s="20">
        <f t="shared" si="109"/>
        <v>0</v>
      </c>
      <c r="AP174" s="1">
        <v>0</v>
      </c>
      <c r="AQ174" s="24">
        <f t="shared" si="110"/>
        <v>43355</v>
      </c>
      <c r="AR174" s="10">
        <f t="shared" si="96"/>
        <v>0</v>
      </c>
      <c r="AS174" s="1">
        <f t="shared" si="111"/>
        <v>0</v>
      </c>
    </row>
    <row r="175" spans="2:45" x14ac:dyDescent="0.2">
      <c r="B175" s="18">
        <f t="shared" si="112"/>
        <v>43356</v>
      </c>
      <c r="C175" s="8">
        <f t="shared" si="97"/>
        <v>43356</v>
      </c>
      <c r="D175" s="5">
        <f>INDEX(Klima!$B$1:$E$520,MATCH('Afgrødemodel 1'!$C175,Klima!$B$1:$B$520,0),MATCH('Afgrødemodel 1'!$D$7,Klima!$B$1:$E$1,0))</f>
        <v>11.6</v>
      </c>
      <c r="E175" s="8">
        <f t="shared" si="116"/>
        <v>11.6</v>
      </c>
      <c r="F175">
        <v>0</v>
      </c>
      <c r="G175" s="8">
        <f t="shared" si="98"/>
        <v>2529.6999999999998</v>
      </c>
      <c r="H175" s="8">
        <f t="shared" si="81"/>
        <v>2421.1</v>
      </c>
      <c r="I175" s="8">
        <f t="shared" si="82"/>
        <v>11.6</v>
      </c>
      <c r="J175" s="8">
        <f t="shared" si="83"/>
        <v>2529.6999999999998</v>
      </c>
      <c r="K175" s="8" t="str">
        <f t="shared" si="84"/>
        <v xml:space="preserve"> </v>
      </c>
      <c r="L175" s="8" t="str">
        <f t="shared" si="85"/>
        <v xml:space="preserve"> </v>
      </c>
      <c r="M175" t="str">
        <f t="shared" si="86"/>
        <v xml:space="preserve"> </v>
      </c>
      <c r="N175">
        <v>8</v>
      </c>
      <c r="O175" t="str">
        <f t="shared" si="99"/>
        <v xml:space="preserve"> </v>
      </c>
      <c r="P175" t="str">
        <f t="shared" si="87"/>
        <v xml:space="preserve"> </v>
      </c>
      <c r="Q175" t="str">
        <f t="shared" si="88"/>
        <v xml:space="preserve"> </v>
      </c>
      <c r="R175" t="str">
        <f t="shared" si="89"/>
        <v xml:space="preserve"> </v>
      </c>
      <c r="S175">
        <f t="shared" si="90"/>
        <v>0</v>
      </c>
      <c r="T175" s="8">
        <f t="shared" si="100"/>
        <v>0</v>
      </c>
      <c r="U175" s="2">
        <f t="shared" si="101"/>
        <v>1017658.5702775915</v>
      </c>
      <c r="V175">
        <f t="shared" si="91"/>
        <v>5</v>
      </c>
      <c r="W175" s="2">
        <f t="shared" si="102"/>
        <v>-11.517114914425427</v>
      </c>
      <c r="X175">
        <f t="shared" si="113"/>
        <v>0</v>
      </c>
      <c r="Y175">
        <f t="shared" si="103"/>
        <v>0</v>
      </c>
      <c r="Z175">
        <v>0</v>
      </c>
      <c r="AA175" s="18">
        <f t="shared" si="92"/>
        <v>43356</v>
      </c>
      <c r="AB175" s="13">
        <f t="shared" si="93"/>
        <v>0</v>
      </c>
      <c r="AC175">
        <v>0</v>
      </c>
      <c r="AD175" s="5">
        <f t="shared" si="104"/>
        <v>6.6068459657701704</v>
      </c>
      <c r="AE175">
        <f t="shared" si="114"/>
        <v>2</v>
      </c>
      <c r="AF175">
        <f t="shared" si="80"/>
        <v>2</v>
      </c>
      <c r="AG175">
        <v>0</v>
      </c>
      <c r="AH175" s="18">
        <f t="shared" si="105"/>
        <v>43356</v>
      </c>
      <c r="AI175" s="5">
        <f t="shared" si="106"/>
        <v>0</v>
      </c>
      <c r="AJ175" s="13">
        <f t="shared" si="94"/>
        <v>0</v>
      </c>
      <c r="AK175" s="20">
        <f t="shared" si="95"/>
        <v>0</v>
      </c>
      <c r="AL175" s="20">
        <f t="shared" si="107"/>
        <v>2235</v>
      </c>
      <c r="AM175" s="20">
        <f t="shared" si="108"/>
        <v>900</v>
      </c>
      <c r="AN175" s="20">
        <f t="shared" si="115"/>
        <v>0</v>
      </c>
      <c r="AO175" s="20">
        <f t="shared" si="109"/>
        <v>0</v>
      </c>
      <c r="AP175" s="1">
        <v>0</v>
      </c>
      <c r="AQ175" s="24">
        <f t="shared" si="110"/>
        <v>43356</v>
      </c>
      <c r="AR175" s="10">
        <f t="shared" si="96"/>
        <v>0</v>
      </c>
      <c r="AS175" s="1">
        <f t="shared" si="111"/>
        <v>0</v>
      </c>
    </row>
    <row r="176" spans="2:45" x14ac:dyDescent="0.2">
      <c r="B176" s="18">
        <f t="shared" si="112"/>
        <v>43357</v>
      </c>
      <c r="C176" s="8">
        <f t="shared" si="97"/>
        <v>43357</v>
      </c>
      <c r="D176" s="5">
        <f>INDEX(Klima!$B$1:$E$520,MATCH('Afgrødemodel 1'!$C176,Klima!$B$1:$B$520,0),MATCH('Afgrødemodel 1'!$D$7,Klima!$B$1:$E$1,0))</f>
        <v>12.5</v>
      </c>
      <c r="E176" s="8">
        <f t="shared" si="116"/>
        <v>12.5</v>
      </c>
      <c r="F176">
        <v>0</v>
      </c>
      <c r="G176" s="8">
        <f t="shared" si="98"/>
        <v>2542.1999999999998</v>
      </c>
      <c r="H176" s="8">
        <f t="shared" si="81"/>
        <v>2433.6</v>
      </c>
      <c r="I176" s="8">
        <f t="shared" si="82"/>
        <v>12.5</v>
      </c>
      <c r="J176" s="8">
        <f t="shared" si="83"/>
        <v>2542.1999999999998</v>
      </c>
      <c r="K176" s="8" t="str">
        <f t="shared" si="84"/>
        <v xml:space="preserve"> </v>
      </c>
      <c r="L176" s="8" t="str">
        <f t="shared" si="85"/>
        <v xml:space="preserve"> </v>
      </c>
      <c r="M176" t="str">
        <f t="shared" si="86"/>
        <v xml:space="preserve"> </v>
      </c>
      <c r="N176">
        <v>8</v>
      </c>
      <c r="O176" t="str">
        <f t="shared" si="99"/>
        <v xml:space="preserve"> </v>
      </c>
      <c r="P176" t="str">
        <f t="shared" si="87"/>
        <v xml:space="preserve"> </v>
      </c>
      <c r="Q176" t="str">
        <f t="shared" si="88"/>
        <v xml:space="preserve"> </v>
      </c>
      <c r="R176" t="str">
        <f t="shared" si="89"/>
        <v xml:space="preserve"> </v>
      </c>
      <c r="S176">
        <f t="shared" si="90"/>
        <v>0</v>
      </c>
      <c r="T176" s="8">
        <f t="shared" si="100"/>
        <v>0</v>
      </c>
      <c r="U176" s="2">
        <f t="shared" si="101"/>
        <v>1096915.6062805757</v>
      </c>
      <c r="V176">
        <f t="shared" si="91"/>
        <v>5</v>
      </c>
      <c r="W176" s="2">
        <f t="shared" si="102"/>
        <v>-11.669926650366747</v>
      </c>
      <c r="X176">
        <f t="shared" si="113"/>
        <v>0</v>
      </c>
      <c r="Y176">
        <f t="shared" si="103"/>
        <v>0</v>
      </c>
      <c r="Z176">
        <v>0</v>
      </c>
      <c r="AA176" s="18">
        <f t="shared" si="92"/>
        <v>43357</v>
      </c>
      <c r="AB176" s="13">
        <f t="shared" si="93"/>
        <v>0</v>
      </c>
      <c r="AC176">
        <v>0</v>
      </c>
      <c r="AD176" s="5">
        <f t="shared" si="104"/>
        <v>6.6679706601466986</v>
      </c>
      <c r="AE176">
        <f t="shared" si="114"/>
        <v>2</v>
      </c>
      <c r="AF176">
        <f t="shared" si="80"/>
        <v>2</v>
      </c>
      <c r="AG176">
        <v>0</v>
      </c>
      <c r="AH176" s="18">
        <f t="shared" si="105"/>
        <v>43357</v>
      </c>
      <c r="AI176" s="5">
        <f t="shared" si="106"/>
        <v>0</v>
      </c>
      <c r="AJ176" s="13">
        <f t="shared" si="94"/>
        <v>0</v>
      </c>
      <c r="AK176" s="20">
        <f t="shared" si="95"/>
        <v>0</v>
      </c>
      <c r="AL176" s="20">
        <f t="shared" si="107"/>
        <v>2250</v>
      </c>
      <c r="AM176" s="20">
        <f t="shared" si="108"/>
        <v>900</v>
      </c>
      <c r="AN176" s="20">
        <f t="shared" si="115"/>
        <v>0</v>
      </c>
      <c r="AO176" s="20">
        <f t="shared" si="109"/>
        <v>0</v>
      </c>
      <c r="AP176" s="1">
        <v>0</v>
      </c>
      <c r="AQ176" s="24">
        <f t="shared" si="110"/>
        <v>43357</v>
      </c>
      <c r="AR176" s="10">
        <f t="shared" si="96"/>
        <v>0</v>
      </c>
      <c r="AS176" s="1">
        <f t="shared" si="111"/>
        <v>0</v>
      </c>
    </row>
    <row r="177" spans="2:45" x14ac:dyDescent="0.2">
      <c r="B177" s="18">
        <f t="shared" si="112"/>
        <v>43358</v>
      </c>
      <c r="C177" s="8">
        <f t="shared" si="97"/>
        <v>43358</v>
      </c>
      <c r="D177" s="5">
        <f>INDEX(Klima!$B$1:$E$520,MATCH('Afgrødemodel 1'!$C177,Klima!$B$1:$B$520,0),MATCH('Afgrødemodel 1'!$D$7,Klima!$B$1:$E$1,0))</f>
        <v>12.2</v>
      </c>
      <c r="E177" s="8">
        <f t="shared" si="116"/>
        <v>12.2</v>
      </c>
      <c r="F177">
        <v>0</v>
      </c>
      <c r="G177" s="8">
        <f t="shared" si="98"/>
        <v>2554.3999999999996</v>
      </c>
      <c r="H177" s="8">
        <f t="shared" si="81"/>
        <v>2445.7999999999997</v>
      </c>
      <c r="I177" s="8">
        <f t="shared" si="82"/>
        <v>12.2</v>
      </c>
      <c r="J177" s="8">
        <f t="shared" si="83"/>
        <v>2554.3999999999996</v>
      </c>
      <c r="K177" s="8" t="str">
        <f t="shared" si="84"/>
        <v xml:space="preserve"> </v>
      </c>
      <c r="L177" s="8" t="str">
        <f t="shared" si="85"/>
        <v xml:space="preserve"> </v>
      </c>
      <c r="M177" t="str">
        <f t="shared" si="86"/>
        <v xml:space="preserve"> </v>
      </c>
      <c r="N177">
        <v>8</v>
      </c>
      <c r="O177" t="str">
        <f t="shared" si="99"/>
        <v xml:space="preserve"> </v>
      </c>
      <c r="P177" t="str">
        <f t="shared" si="87"/>
        <v xml:space="preserve"> </v>
      </c>
      <c r="Q177" t="str">
        <f t="shared" si="88"/>
        <v xml:space="preserve"> </v>
      </c>
      <c r="R177" t="str">
        <f t="shared" si="89"/>
        <v xml:space="preserve"> </v>
      </c>
      <c r="S177">
        <f t="shared" si="90"/>
        <v>0</v>
      </c>
      <c r="T177" s="8">
        <f t="shared" si="100"/>
        <v>0</v>
      </c>
      <c r="U177" s="2">
        <f t="shared" si="101"/>
        <v>1180219.0720880325</v>
      </c>
      <c r="V177">
        <f t="shared" si="91"/>
        <v>5</v>
      </c>
      <c r="W177" s="2">
        <f t="shared" si="102"/>
        <v>-11.819070904645475</v>
      </c>
      <c r="X177">
        <f t="shared" si="113"/>
        <v>0</v>
      </c>
      <c r="Y177">
        <f t="shared" si="103"/>
        <v>0</v>
      </c>
      <c r="Z177">
        <v>0</v>
      </c>
      <c r="AA177" s="18">
        <f t="shared" si="92"/>
        <v>43358</v>
      </c>
      <c r="AB177" s="13">
        <f t="shared" si="93"/>
        <v>0</v>
      </c>
      <c r="AC177">
        <v>0</v>
      </c>
      <c r="AD177" s="5">
        <f t="shared" si="104"/>
        <v>6.7276283618581898</v>
      </c>
      <c r="AE177">
        <f t="shared" si="114"/>
        <v>2</v>
      </c>
      <c r="AF177">
        <f t="shared" si="80"/>
        <v>2</v>
      </c>
      <c r="AG177">
        <v>0</v>
      </c>
      <c r="AH177" s="18">
        <f t="shared" si="105"/>
        <v>43358</v>
      </c>
      <c r="AI177" s="5">
        <f t="shared" si="106"/>
        <v>0</v>
      </c>
      <c r="AJ177" s="13">
        <f t="shared" si="94"/>
        <v>0</v>
      </c>
      <c r="AK177" s="20">
        <f t="shared" si="95"/>
        <v>0</v>
      </c>
      <c r="AL177" s="20">
        <f t="shared" si="107"/>
        <v>2265</v>
      </c>
      <c r="AM177" s="20">
        <f t="shared" si="108"/>
        <v>900</v>
      </c>
      <c r="AN177" s="20">
        <f t="shared" si="115"/>
        <v>0</v>
      </c>
      <c r="AO177" s="20">
        <f t="shared" si="109"/>
        <v>0</v>
      </c>
      <c r="AP177" s="1">
        <v>0</v>
      </c>
      <c r="AQ177" s="24">
        <f t="shared" si="110"/>
        <v>43358</v>
      </c>
      <c r="AR177" s="10">
        <f t="shared" si="96"/>
        <v>0</v>
      </c>
      <c r="AS177" s="1">
        <f t="shared" si="111"/>
        <v>0</v>
      </c>
    </row>
    <row r="178" spans="2:45" x14ac:dyDescent="0.2">
      <c r="B178" s="18">
        <f t="shared" si="112"/>
        <v>43359</v>
      </c>
      <c r="C178" s="8">
        <f t="shared" si="97"/>
        <v>43359</v>
      </c>
      <c r="D178" s="5">
        <f>INDEX(Klima!$B$1:$E$520,MATCH('Afgrødemodel 1'!$C178,Klima!$B$1:$B$520,0),MATCH('Afgrødemodel 1'!$D$7,Klima!$B$1:$E$1,0))</f>
        <v>12.1</v>
      </c>
      <c r="E178" s="8">
        <f t="shared" si="116"/>
        <v>12.1</v>
      </c>
      <c r="F178">
        <v>0</v>
      </c>
      <c r="G178" s="8">
        <f t="shared" si="98"/>
        <v>2566.4999999999995</v>
      </c>
      <c r="H178" s="8">
        <f t="shared" si="81"/>
        <v>2457.8999999999996</v>
      </c>
      <c r="I178" s="8">
        <f t="shared" si="82"/>
        <v>12.1</v>
      </c>
      <c r="J178" s="8">
        <f t="shared" si="83"/>
        <v>2566.4999999999995</v>
      </c>
      <c r="K178" s="8" t="str">
        <f t="shared" si="84"/>
        <v xml:space="preserve"> </v>
      </c>
      <c r="L178" s="8" t="str">
        <f t="shared" si="85"/>
        <v xml:space="preserve"> </v>
      </c>
      <c r="M178" t="str">
        <f t="shared" si="86"/>
        <v xml:space="preserve"> </v>
      </c>
      <c r="N178">
        <v>8</v>
      </c>
      <c r="O178" t="str">
        <f t="shared" si="99"/>
        <v xml:space="preserve"> </v>
      </c>
      <c r="P178" t="str">
        <f t="shared" si="87"/>
        <v xml:space="preserve"> </v>
      </c>
      <c r="Q178" t="str">
        <f t="shared" si="88"/>
        <v xml:space="preserve"> </v>
      </c>
      <c r="R178" t="str">
        <f t="shared" si="89"/>
        <v xml:space="preserve"> </v>
      </c>
      <c r="S178">
        <f t="shared" si="90"/>
        <v>0</v>
      </c>
      <c r="T178" s="8">
        <f t="shared" si="100"/>
        <v>0</v>
      </c>
      <c r="U178" s="2">
        <f t="shared" si="101"/>
        <v>1269087.2226116934</v>
      </c>
      <c r="V178">
        <f t="shared" si="91"/>
        <v>5</v>
      </c>
      <c r="W178" s="2">
        <f t="shared" si="102"/>
        <v>-11.96699266503667</v>
      </c>
      <c r="X178">
        <f t="shared" si="113"/>
        <v>0</v>
      </c>
      <c r="Y178">
        <f t="shared" si="103"/>
        <v>0</v>
      </c>
      <c r="Z178">
        <v>0</v>
      </c>
      <c r="AA178" s="18">
        <f t="shared" si="92"/>
        <v>43359</v>
      </c>
      <c r="AB178" s="13">
        <f t="shared" si="93"/>
        <v>0</v>
      </c>
      <c r="AC178">
        <v>0</v>
      </c>
      <c r="AD178" s="5">
        <f t="shared" si="104"/>
        <v>6.7867970660146684</v>
      </c>
      <c r="AE178">
        <f t="shared" si="114"/>
        <v>2</v>
      </c>
      <c r="AF178">
        <f t="shared" si="80"/>
        <v>2</v>
      </c>
      <c r="AG178">
        <v>0</v>
      </c>
      <c r="AH178" s="18">
        <f t="shared" si="105"/>
        <v>43359</v>
      </c>
      <c r="AI178" s="5">
        <f t="shared" si="106"/>
        <v>0</v>
      </c>
      <c r="AJ178" s="13">
        <f t="shared" si="94"/>
        <v>0</v>
      </c>
      <c r="AK178" s="20">
        <f t="shared" si="95"/>
        <v>0</v>
      </c>
      <c r="AL178" s="20">
        <f t="shared" si="107"/>
        <v>2280</v>
      </c>
      <c r="AM178" s="20">
        <f t="shared" si="108"/>
        <v>900</v>
      </c>
      <c r="AN178" s="20">
        <f t="shared" si="115"/>
        <v>0</v>
      </c>
      <c r="AO178" s="20">
        <f t="shared" si="109"/>
        <v>0</v>
      </c>
      <c r="AP178" s="1">
        <v>0</v>
      </c>
      <c r="AQ178" s="24">
        <f t="shared" si="110"/>
        <v>43359</v>
      </c>
      <c r="AR178" s="10">
        <f t="shared" si="96"/>
        <v>0</v>
      </c>
      <c r="AS178" s="1">
        <f t="shared" si="111"/>
        <v>0</v>
      </c>
    </row>
    <row r="179" spans="2:45" x14ac:dyDescent="0.2">
      <c r="B179" s="18">
        <f t="shared" si="112"/>
        <v>43360</v>
      </c>
      <c r="C179" s="8">
        <f t="shared" si="97"/>
        <v>43360</v>
      </c>
      <c r="D179" s="5">
        <f>INDEX(Klima!$B$1:$E$520,MATCH('Afgrødemodel 1'!$C179,Klima!$B$1:$B$520,0),MATCH('Afgrødemodel 1'!$D$7,Klima!$B$1:$E$1,0))</f>
        <v>16.5</v>
      </c>
      <c r="E179" s="8">
        <f t="shared" si="116"/>
        <v>16.5</v>
      </c>
      <c r="F179">
        <v>0</v>
      </c>
      <c r="G179" s="8">
        <f t="shared" si="98"/>
        <v>2582.9999999999995</v>
      </c>
      <c r="H179" s="8">
        <f t="shared" si="81"/>
        <v>2474.3999999999996</v>
      </c>
      <c r="I179" s="8">
        <f t="shared" si="82"/>
        <v>16.5</v>
      </c>
      <c r="J179" s="8">
        <f t="shared" si="83"/>
        <v>2582.9999999999995</v>
      </c>
      <c r="K179" s="8" t="str">
        <f t="shared" si="84"/>
        <v xml:space="preserve"> </v>
      </c>
      <c r="L179" s="8" t="str">
        <f t="shared" si="85"/>
        <v xml:space="preserve"> </v>
      </c>
      <c r="M179" t="str">
        <f t="shared" si="86"/>
        <v xml:space="preserve"> </v>
      </c>
      <c r="N179">
        <v>8</v>
      </c>
      <c r="O179" t="str">
        <f t="shared" si="99"/>
        <v xml:space="preserve"> </v>
      </c>
      <c r="P179" t="str">
        <f t="shared" si="87"/>
        <v xml:space="preserve"> </v>
      </c>
      <c r="Q179" t="str">
        <f t="shared" si="88"/>
        <v xml:space="preserve"> </v>
      </c>
      <c r="R179" t="str">
        <f t="shared" si="89"/>
        <v xml:space="preserve"> </v>
      </c>
      <c r="S179">
        <f t="shared" si="90"/>
        <v>0</v>
      </c>
      <c r="T179" s="8">
        <f t="shared" si="100"/>
        <v>0</v>
      </c>
      <c r="U179" s="2">
        <f t="shared" si="101"/>
        <v>1401152.3099379479</v>
      </c>
      <c r="V179">
        <f t="shared" si="91"/>
        <v>5</v>
      </c>
      <c r="W179" s="2">
        <f t="shared" si="102"/>
        <v>-12.168704156479212</v>
      </c>
      <c r="X179">
        <f t="shared" si="113"/>
        <v>0</v>
      </c>
      <c r="Y179">
        <f t="shared" si="103"/>
        <v>0</v>
      </c>
      <c r="Z179">
        <v>0</v>
      </c>
      <c r="AA179" s="18">
        <f t="shared" si="92"/>
        <v>43360</v>
      </c>
      <c r="AB179" s="13">
        <f t="shared" si="93"/>
        <v>0</v>
      </c>
      <c r="AC179">
        <v>0</v>
      </c>
      <c r="AD179" s="5">
        <f t="shared" si="104"/>
        <v>6.8674816625916852</v>
      </c>
      <c r="AE179">
        <f t="shared" si="114"/>
        <v>2</v>
      </c>
      <c r="AF179">
        <f t="shared" si="80"/>
        <v>2</v>
      </c>
      <c r="AG179">
        <v>0</v>
      </c>
      <c r="AH179" s="18">
        <f t="shared" si="105"/>
        <v>43360</v>
      </c>
      <c r="AI179" s="5">
        <f t="shared" si="106"/>
        <v>0</v>
      </c>
      <c r="AJ179" s="13">
        <f t="shared" si="94"/>
        <v>0</v>
      </c>
      <c r="AK179" s="20">
        <f t="shared" si="95"/>
        <v>0</v>
      </c>
      <c r="AL179" s="20">
        <f t="shared" si="107"/>
        <v>2295</v>
      </c>
      <c r="AM179" s="20">
        <f t="shared" si="108"/>
        <v>900</v>
      </c>
      <c r="AN179" s="20">
        <f t="shared" si="115"/>
        <v>0</v>
      </c>
      <c r="AO179" s="20">
        <f t="shared" si="109"/>
        <v>0</v>
      </c>
      <c r="AP179" s="1">
        <v>0</v>
      </c>
      <c r="AQ179" s="24">
        <f t="shared" si="110"/>
        <v>43360</v>
      </c>
      <c r="AR179" s="10">
        <f t="shared" si="96"/>
        <v>0</v>
      </c>
      <c r="AS179" s="1">
        <f t="shared" si="111"/>
        <v>0</v>
      </c>
    </row>
    <row r="180" spans="2:45" x14ac:dyDescent="0.2">
      <c r="B180" s="18">
        <f t="shared" si="112"/>
        <v>43361</v>
      </c>
      <c r="C180" s="8">
        <f t="shared" si="97"/>
        <v>43361</v>
      </c>
      <c r="D180" s="5">
        <f>INDEX(Klima!$B$1:$E$520,MATCH('Afgrødemodel 1'!$C180,Klima!$B$1:$B$520,0),MATCH('Afgrødemodel 1'!$D$7,Klima!$B$1:$E$1,0))</f>
        <v>17.899999999999999</v>
      </c>
      <c r="E180" s="8">
        <f t="shared" si="116"/>
        <v>17.899999999999999</v>
      </c>
      <c r="F180">
        <v>0</v>
      </c>
      <c r="G180" s="8">
        <f t="shared" si="98"/>
        <v>2600.8999999999996</v>
      </c>
      <c r="H180" s="8">
        <f t="shared" si="81"/>
        <v>2492.2999999999997</v>
      </c>
      <c r="I180" s="8">
        <f t="shared" si="82"/>
        <v>17.899999999999999</v>
      </c>
      <c r="J180" s="8">
        <f t="shared" si="83"/>
        <v>2600.8999999999996</v>
      </c>
      <c r="K180" s="8" t="str">
        <f t="shared" si="84"/>
        <v xml:space="preserve"> </v>
      </c>
      <c r="L180" s="8" t="str">
        <f t="shared" si="85"/>
        <v xml:space="preserve"> </v>
      </c>
      <c r="M180" t="str">
        <f t="shared" si="86"/>
        <v xml:space="preserve"> </v>
      </c>
      <c r="N180">
        <v>8</v>
      </c>
      <c r="O180" t="str">
        <f t="shared" si="99"/>
        <v xml:space="preserve"> </v>
      </c>
      <c r="P180" t="str">
        <f t="shared" si="87"/>
        <v xml:space="preserve"> </v>
      </c>
      <c r="Q180" t="str">
        <f t="shared" si="88"/>
        <v xml:space="preserve"> </v>
      </c>
      <c r="R180" t="str">
        <f t="shared" si="89"/>
        <v xml:space="preserve"> </v>
      </c>
      <c r="S180">
        <f t="shared" si="90"/>
        <v>0</v>
      </c>
      <c r="T180" s="8">
        <f t="shared" si="100"/>
        <v>0</v>
      </c>
      <c r="U180" s="2">
        <f t="shared" si="101"/>
        <v>1560009.2953969152</v>
      </c>
      <c r="V180">
        <f t="shared" si="91"/>
        <v>5</v>
      </c>
      <c r="W180" s="2">
        <f t="shared" si="102"/>
        <v>-12.387530562347184</v>
      </c>
      <c r="X180">
        <f t="shared" si="113"/>
        <v>0</v>
      </c>
      <c r="Y180">
        <f t="shared" si="103"/>
        <v>0</v>
      </c>
      <c r="Z180">
        <v>0</v>
      </c>
      <c r="AA180" s="18">
        <f t="shared" si="92"/>
        <v>43361</v>
      </c>
      <c r="AB180" s="13">
        <f t="shared" si="93"/>
        <v>0</v>
      </c>
      <c r="AC180">
        <v>0</v>
      </c>
      <c r="AD180" s="5">
        <f t="shared" si="104"/>
        <v>6.9550122249388737</v>
      </c>
      <c r="AE180">
        <f t="shared" si="114"/>
        <v>2</v>
      </c>
      <c r="AF180">
        <f t="shared" si="80"/>
        <v>2</v>
      </c>
      <c r="AG180">
        <v>0</v>
      </c>
      <c r="AH180" s="18">
        <f t="shared" si="105"/>
        <v>43361</v>
      </c>
      <c r="AI180" s="5">
        <f t="shared" si="106"/>
        <v>0</v>
      </c>
      <c r="AJ180" s="13">
        <f t="shared" si="94"/>
        <v>0</v>
      </c>
      <c r="AK180" s="20">
        <f t="shared" si="95"/>
        <v>0</v>
      </c>
      <c r="AL180" s="20">
        <f t="shared" si="107"/>
        <v>2310</v>
      </c>
      <c r="AM180" s="20">
        <f t="shared" si="108"/>
        <v>900</v>
      </c>
      <c r="AN180" s="20">
        <f t="shared" si="115"/>
        <v>0</v>
      </c>
      <c r="AO180" s="20">
        <f t="shared" si="109"/>
        <v>0</v>
      </c>
      <c r="AP180" s="1">
        <v>0</v>
      </c>
      <c r="AQ180" s="24">
        <f t="shared" si="110"/>
        <v>43361</v>
      </c>
      <c r="AR180" s="10">
        <f t="shared" si="96"/>
        <v>0</v>
      </c>
      <c r="AS180" s="1">
        <f t="shared" si="111"/>
        <v>0</v>
      </c>
    </row>
    <row r="181" spans="2:45" x14ac:dyDescent="0.2">
      <c r="B181" s="18">
        <f t="shared" si="112"/>
        <v>43362</v>
      </c>
      <c r="C181" s="8">
        <f t="shared" si="97"/>
        <v>43362</v>
      </c>
      <c r="D181" s="5">
        <f>INDEX(Klima!$B$1:$E$520,MATCH('Afgrødemodel 1'!$C181,Klima!$B$1:$B$520,0),MATCH('Afgrødemodel 1'!$D$7,Klima!$B$1:$E$1,0))</f>
        <v>17.5</v>
      </c>
      <c r="E181" s="8">
        <f t="shared" si="116"/>
        <v>17.5</v>
      </c>
      <c r="F181">
        <v>0</v>
      </c>
      <c r="G181" s="8">
        <f t="shared" si="98"/>
        <v>2618.3999999999996</v>
      </c>
      <c r="H181" s="8">
        <f t="shared" si="81"/>
        <v>2509.7999999999997</v>
      </c>
      <c r="I181" s="8">
        <f t="shared" si="82"/>
        <v>17.5</v>
      </c>
      <c r="J181" s="8">
        <f t="shared" si="83"/>
        <v>2618.3999999999996</v>
      </c>
      <c r="K181" s="8" t="str">
        <f t="shared" si="84"/>
        <v xml:space="preserve"> </v>
      </c>
      <c r="L181" s="8" t="str">
        <f t="shared" si="85"/>
        <v xml:space="preserve"> </v>
      </c>
      <c r="M181" t="str">
        <f t="shared" si="86"/>
        <v xml:space="preserve"> </v>
      </c>
      <c r="N181">
        <v>8</v>
      </c>
      <c r="O181" t="str">
        <f t="shared" si="99"/>
        <v xml:space="preserve"> </v>
      </c>
      <c r="P181" t="str">
        <f t="shared" si="87"/>
        <v xml:space="preserve"> </v>
      </c>
      <c r="Q181" t="str">
        <f t="shared" si="88"/>
        <v xml:space="preserve"> </v>
      </c>
      <c r="R181" t="str">
        <f t="shared" si="89"/>
        <v xml:space="preserve"> </v>
      </c>
      <c r="S181">
        <f t="shared" si="90"/>
        <v>0</v>
      </c>
      <c r="T181" s="8">
        <f t="shared" si="100"/>
        <v>0</v>
      </c>
      <c r="U181" s="2">
        <f t="shared" si="101"/>
        <v>1732713.4551254197</v>
      </c>
      <c r="V181">
        <f t="shared" si="91"/>
        <v>5</v>
      </c>
      <c r="W181" s="2">
        <f t="shared" si="102"/>
        <v>-12.601466992665035</v>
      </c>
      <c r="X181">
        <f t="shared" si="113"/>
        <v>0</v>
      </c>
      <c r="Y181">
        <f t="shared" si="103"/>
        <v>0</v>
      </c>
      <c r="Z181">
        <v>0</v>
      </c>
      <c r="AA181" s="18">
        <f t="shared" si="92"/>
        <v>43362</v>
      </c>
      <c r="AB181" s="13">
        <f t="shared" si="93"/>
        <v>0</v>
      </c>
      <c r="AC181">
        <v>0</v>
      </c>
      <c r="AD181" s="5">
        <f t="shared" si="104"/>
        <v>7.0405867970660134</v>
      </c>
      <c r="AE181">
        <f t="shared" si="114"/>
        <v>2</v>
      </c>
      <c r="AF181">
        <f t="shared" ref="AF181:AF200" si="117">$AW$37</f>
        <v>2</v>
      </c>
      <c r="AG181">
        <v>0</v>
      </c>
      <c r="AH181" s="18">
        <f t="shared" si="105"/>
        <v>43362</v>
      </c>
      <c r="AI181" s="5">
        <f t="shared" si="106"/>
        <v>0</v>
      </c>
      <c r="AJ181" s="13">
        <f t="shared" si="94"/>
        <v>0</v>
      </c>
      <c r="AK181" s="20">
        <f t="shared" si="95"/>
        <v>0</v>
      </c>
      <c r="AL181" s="20">
        <f t="shared" si="107"/>
        <v>2325</v>
      </c>
      <c r="AM181" s="20">
        <f t="shared" si="108"/>
        <v>900</v>
      </c>
      <c r="AN181" s="20">
        <f t="shared" si="115"/>
        <v>0</v>
      </c>
      <c r="AO181" s="20">
        <f t="shared" si="109"/>
        <v>0</v>
      </c>
      <c r="AP181" s="1">
        <v>0</v>
      </c>
      <c r="AQ181" s="24">
        <f t="shared" si="110"/>
        <v>43362</v>
      </c>
      <c r="AR181" s="10">
        <f t="shared" si="96"/>
        <v>0</v>
      </c>
      <c r="AS181" s="1">
        <f t="shared" si="111"/>
        <v>0</v>
      </c>
    </row>
    <row r="182" spans="2:45" x14ac:dyDescent="0.2">
      <c r="B182" s="18">
        <f t="shared" si="112"/>
        <v>43363</v>
      </c>
      <c r="C182" s="8">
        <f t="shared" si="97"/>
        <v>43363</v>
      </c>
      <c r="D182" s="5">
        <f>INDEX(Klima!$B$1:$E$520,MATCH('Afgrødemodel 1'!$C182,Klima!$B$1:$B$520,0),MATCH('Afgrødemodel 1'!$D$7,Klima!$B$1:$E$1,0))</f>
        <v>14.5</v>
      </c>
      <c r="E182" s="8">
        <f t="shared" si="116"/>
        <v>14.5</v>
      </c>
      <c r="F182">
        <v>0</v>
      </c>
      <c r="G182" s="8">
        <f t="shared" si="98"/>
        <v>2632.8999999999996</v>
      </c>
      <c r="H182" s="8">
        <f t="shared" si="81"/>
        <v>2524.2999999999997</v>
      </c>
      <c r="I182" s="8">
        <f t="shared" si="82"/>
        <v>14.5</v>
      </c>
      <c r="J182" s="8">
        <f t="shared" si="83"/>
        <v>2632.8999999999996</v>
      </c>
      <c r="K182" s="8" t="str">
        <f t="shared" si="84"/>
        <v xml:space="preserve"> </v>
      </c>
      <c r="L182" s="8" t="str">
        <f t="shared" si="85"/>
        <v xml:space="preserve"> </v>
      </c>
      <c r="M182" t="str">
        <f t="shared" si="86"/>
        <v xml:space="preserve"> </v>
      </c>
      <c r="N182">
        <v>8</v>
      </c>
      <c r="O182" t="str">
        <f t="shared" si="99"/>
        <v xml:space="preserve"> </v>
      </c>
      <c r="P182" t="str">
        <f t="shared" si="87"/>
        <v xml:space="preserve"> </v>
      </c>
      <c r="Q182" t="str">
        <f t="shared" si="88"/>
        <v xml:space="preserve"> </v>
      </c>
      <c r="R182" t="str">
        <f t="shared" si="89"/>
        <v xml:space="preserve"> </v>
      </c>
      <c r="S182">
        <f t="shared" si="90"/>
        <v>0</v>
      </c>
      <c r="T182" s="8">
        <f t="shared" si="100"/>
        <v>0</v>
      </c>
      <c r="U182" s="2">
        <f t="shared" si="101"/>
        <v>1890206.4500872847</v>
      </c>
      <c r="V182">
        <f t="shared" si="91"/>
        <v>5</v>
      </c>
      <c r="W182" s="2">
        <f t="shared" si="102"/>
        <v>-12.778728606356964</v>
      </c>
      <c r="X182">
        <f t="shared" si="113"/>
        <v>0</v>
      </c>
      <c r="Y182">
        <f t="shared" si="103"/>
        <v>0</v>
      </c>
      <c r="Z182">
        <v>0</v>
      </c>
      <c r="AA182" s="18">
        <f t="shared" si="92"/>
        <v>43363</v>
      </c>
      <c r="AB182" s="13">
        <f t="shared" si="93"/>
        <v>0</v>
      </c>
      <c r="AC182">
        <v>0</v>
      </c>
      <c r="AD182" s="5">
        <f t="shared" si="104"/>
        <v>7.1114914425427855</v>
      </c>
      <c r="AE182">
        <f t="shared" si="114"/>
        <v>2</v>
      </c>
      <c r="AF182">
        <f t="shared" si="117"/>
        <v>2</v>
      </c>
      <c r="AG182">
        <v>0</v>
      </c>
      <c r="AH182" s="18">
        <f t="shared" si="105"/>
        <v>43363</v>
      </c>
      <c r="AI182" s="5">
        <f t="shared" si="106"/>
        <v>0</v>
      </c>
      <c r="AJ182" s="13">
        <f t="shared" si="94"/>
        <v>0</v>
      </c>
      <c r="AK182" s="20">
        <f t="shared" si="95"/>
        <v>0</v>
      </c>
      <c r="AL182" s="20">
        <f t="shared" si="107"/>
        <v>2340</v>
      </c>
      <c r="AM182" s="20">
        <f t="shared" si="108"/>
        <v>900</v>
      </c>
      <c r="AN182" s="20">
        <f t="shared" si="115"/>
        <v>0</v>
      </c>
      <c r="AO182" s="20">
        <f t="shared" si="109"/>
        <v>0</v>
      </c>
      <c r="AP182" s="1">
        <v>0</v>
      </c>
      <c r="AQ182" s="24">
        <f t="shared" si="110"/>
        <v>43363</v>
      </c>
      <c r="AR182" s="10">
        <f t="shared" si="96"/>
        <v>0</v>
      </c>
      <c r="AS182" s="1">
        <f t="shared" si="111"/>
        <v>0</v>
      </c>
    </row>
    <row r="183" spans="2:45" x14ac:dyDescent="0.2">
      <c r="B183" s="18">
        <f t="shared" si="112"/>
        <v>43364</v>
      </c>
      <c r="C183" s="8">
        <f t="shared" si="97"/>
        <v>43364</v>
      </c>
      <c r="D183" s="5">
        <f>INDEX(Klima!$B$1:$E$520,MATCH('Afgrødemodel 1'!$C183,Klima!$B$1:$B$520,0),MATCH('Afgrødemodel 1'!$D$7,Klima!$B$1:$E$1,0))</f>
        <v>14.4</v>
      </c>
      <c r="E183" s="8">
        <f t="shared" si="116"/>
        <v>14.4</v>
      </c>
      <c r="F183">
        <v>0</v>
      </c>
      <c r="G183" s="8">
        <f t="shared" si="98"/>
        <v>2647.2999999999997</v>
      </c>
      <c r="H183" s="8">
        <f t="shared" si="81"/>
        <v>2538.6999999999998</v>
      </c>
      <c r="I183" s="8">
        <f t="shared" si="82"/>
        <v>14.4</v>
      </c>
      <c r="J183" s="8">
        <f t="shared" si="83"/>
        <v>2647.2999999999997</v>
      </c>
      <c r="K183" s="8" t="str">
        <f t="shared" si="84"/>
        <v xml:space="preserve"> </v>
      </c>
      <c r="L183" s="8" t="str">
        <f t="shared" si="85"/>
        <v xml:space="preserve"> </v>
      </c>
      <c r="M183" t="str">
        <f t="shared" si="86"/>
        <v xml:space="preserve"> </v>
      </c>
      <c r="N183">
        <v>8</v>
      </c>
      <c r="O183" t="str">
        <f t="shared" si="99"/>
        <v xml:space="preserve"> </v>
      </c>
      <c r="P183" t="str">
        <f t="shared" si="87"/>
        <v xml:space="preserve"> </v>
      </c>
      <c r="Q183" t="str">
        <f t="shared" si="88"/>
        <v xml:space="preserve"> </v>
      </c>
      <c r="R183" t="str">
        <f t="shared" si="89"/>
        <v xml:space="preserve"> </v>
      </c>
      <c r="S183">
        <f t="shared" si="90"/>
        <v>0</v>
      </c>
      <c r="T183" s="8">
        <f t="shared" si="100"/>
        <v>0</v>
      </c>
      <c r="U183" s="2">
        <f t="shared" si="101"/>
        <v>2060777.7846629717</v>
      </c>
      <c r="V183">
        <f t="shared" si="91"/>
        <v>5</v>
      </c>
      <c r="W183" s="2">
        <f t="shared" si="102"/>
        <v>-12.954767726161368</v>
      </c>
      <c r="X183">
        <f t="shared" si="113"/>
        <v>0</v>
      </c>
      <c r="Y183">
        <f t="shared" si="103"/>
        <v>0</v>
      </c>
      <c r="Z183">
        <v>0</v>
      </c>
      <c r="AA183" s="18">
        <f t="shared" si="92"/>
        <v>43364</v>
      </c>
      <c r="AB183" s="13">
        <f t="shared" si="93"/>
        <v>0</v>
      </c>
      <c r="AC183">
        <v>0</v>
      </c>
      <c r="AD183" s="5">
        <f t="shared" si="104"/>
        <v>7.1819070904645468</v>
      </c>
      <c r="AE183">
        <f t="shared" si="114"/>
        <v>2</v>
      </c>
      <c r="AF183">
        <f t="shared" si="117"/>
        <v>2</v>
      </c>
      <c r="AG183">
        <v>0</v>
      </c>
      <c r="AH183" s="18">
        <f t="shared" si="105"/>
        <v>43364</v>
      </c>
      <c r="AI183" s="5">
        <f t="shared" si="106"/>
        <v>0</v>
      </c>
      <c r="AJ183" s="13">
        <f t="shared" si="94"/>
        <v>0</v>
      </c>
      <c r="AK183" s="20">
        <f t="shared" si="95"/>
        <v>0</v>
      </c>
      <c r="AL183" s="20">
        <f t="shared" si="107"/>
        <v>2355</v>
      </c>
      <c r="AM183" s="20">
        <f t="shared" si="108"/>
        <v>900</v>
      </c>
      <c r="AN183" s="20">
        <f t="shared" si="115"/>
        <v>0</v>
      </c>
      <c r="AO183" s="20">
        <f t="shared" si="109"/>
        <v>0</v>
      </c>
      <c r="AP183" s="1">
        <v>0</v>
      </c>
      <c r="AQ183" s="24">
        <f t="shared" si="110"/>
        <v>43364</v>
      </c>
      <c r="AR183" s="10">
        <f t="shared" si="96"/>
        <v>0</v>
      </c>
      <c r="AS183" s="1">
        <f t="shared" si="111"/>
        <v>0</v>
      </c>
    </row>
    <row r="184" spans="2:45" x14ac:dyDescent="0.2">
      <c r="B184" s="18">
        <f t="shared" si="112"/>
        <v>43365</v>
      </c>
      <c r="C184" s="8">
        <f t="shared" si="97"/>
        <v>43365</v>
      </c>
      <c r="D184" s="5">
        <f>INDEX(Klima!$B$1:$E$520,MATCH('Afgrødemodel 1'!$C184,Klima!$B$1:$B$520,0),MATCH('Afgrødemodel 1'!$D$7,Klima!$B$1:$E$1,0))</f>
        <v>10.5</v>
      </c>
      <c r="E184" s="8">
        <f t="shared" si="116"/>
        <v>10.5</v>
      </c>
      <c r="F184">
        <v>0</v>
      </c>
      <c r="G184" s="8">
        <f t="shared" si="98"/>
        <v>2657.7999999999997</v>
      </c>
      <c r="H184" s="8">
        <f t="shared" si="81"/>
        <v>2549.1999999999998</v>
      </c>
      <c r="I184" s="8">
        <f t="shared" si="82"/>
        <v>10.5</v>
      </c>
      <c r="J184" s="8">
        <f t="shared" si="83"/>
        <v>2657.7999999999997</v>
      </c>
      <c r="K184" s="8" t="str">
        <f t="shared" si="84"/>
        <v xml:space="preserve"> </v>
      </c>
      <c r="L184" s="8" t="str">
        <f t="shared" si="85"/>
        <v xml:space="preserve"> </v>
      </c>
      <c r="M184" t="str">
        <f t="shared" si="86"/>
        <v xml:space="preserve"> </v>
      </c>
      <c r="N184">
        <v>8</v>
      </c>
      <c r="O184" t="str">
        <f t="shared" si="99"/>
        <v xml:space="preserve"> </v>
      </c>
      <c r="P184" t="str">
        <f t="shared" si="87"/>
        <v xml:space="preserve"> </v>
      </c>
      <c r="Q184" t="str">
        <f t="shared" si="88"/>
        <v xml:space="preserve"> </v>
      </c>
      <c r="R184" t="str">
        <f t="shared" si="89"/>
        <v xml:space="preserve"> </v>
      </c>
      <c r="S184">
        <f t="shared" si="90"/>
        <v>0</v>
      </c>
      <c r="T184" s="8">
        <f t="shared" si="100"/>
        <v>0</v>
      </c>
      <c r="U184" s="2">
        <f t="shared" si="101"/>
        <v>2194779.5204272768</v>
      </c>
      <c r="V184">
        <f t="shared" si="91"/>
        <v>5</v>
      </c>
      <c r="W184" s="2">
        <f t="shared" si="102"/>
        <v>-13.083129584352076</v>
      </c>
      <c r="X184">
        <f t="shared" si="113"/>
        <v>0</v>
      </c>
      <c r="Y184">
        <f t="shared" si="103"/>
        <v>0</v>
      </c>
      <c r="Z184">
        <v>0</v>
      </c>
      <c r="AA184" s="18">
        <f t="shared" si="92"/>
        <v>43365</v>
      </c>
      <c r="AB184" s="13">
        <f t="shared" si="93"/>
        <v>0</v>
      </c>
      <c r="AC184">
        <v>0</v>
      </c>
      <c r="AD184" s="5">
        <f t="shared" si="104"/>
        <v>7.2332518337408303</v>
      </c>
      <c r="AE184">
        <f t="shared" si="114"/>
        <v>2</v>
      </c>
      <c r="AF184">
        <f t="shared" si="117"/>
        <v>2</v>
      </c>
      <c r="AG184">
        <v>0</v>
      </c>
      <c r="AH184" s="18">
        <f t="shared" si="105"/>
        <v>43365</v>
      </c>
      <c r="AI184" s="5">
        <f t="shared" si="106"/>
        <v>0</v>
      </c>
      <c r="AJ184" s="13">
        <f t="shared" si="94"/>
        <v>0</v>
      </c>
      <c r="AK184" s="20">
        <f t="shared" si="95"/>
        <v>0</v>
      </c>
      <c r="AL184" s="20">
        <f t="shared" si="107"/>
        <v>2370</v>
      </c>
      <c r="AM184" s="20">
        <f t="shared" si="108"/>
        <v>900</v>
      </c>
      <c r="AN184" s="20">
        <f t="shared" si="115"/>
        <v>0</v>
      </c>
      <c r="AO184" s="20">
        <f t="shared" si="109"/>
        <v>0</v>
      </c>
      <c r="AP184" s="1">
        <v>0</v>
      </c>
      <c r="AQ184" s="24">
        <f t="shared" si="110"/>
        <v>43365</v>
      </c>
      <c r="AR184" s="10">
        <f t="shared" si="96"/>
        <v>0</v>
      </c>
      <c r="AS184" s="1">
        <f t="shared" si="111"/>
        <v>0</v>
      </c>
    </row>
    <row r="185" spans="2:45" x14ac:dyDescent="0.2">
      <c r="B185" s="18">
        <f t="shared" si="112"/>
        <v>43366</v>
      </c>
      <c r="C185" s="8">
        <f t="shared" si="97"/>
        <v>43366</v>
      </c>
      <c r="D185" s="5">
        <f>INDEX(Klima!$B$1:$E$520,MATCH('Afgrødemodel 1'!$C185,Klima!$B$1:$B$520,0),MATCH('Afgrødemodel 1'!$D$7,Klima!$B$1:$E$1,0))</f>
        <v>9.8000000000000007</v>
      </c>
      <c r="E185" s="8">
        <f t="shared" si="116"/>
        <v>9.8000000000000007</v>
      </c>
      <c r="F185">
        <v>0</v>
      </c>
      <c r="G185" s="8">
        <f t="shared" si="98"/>
        <v>2667.6</v>
      </c>
      <c r="H185" s="8">
        <f t="shared" si="81"/>
        <v>2559</v>
      </c>
      <c r="I185" s="8">
        <f t="shared" si="82"/>
        <v>9.8000000000000007</v>
      </c>
      <c r="J185" s="8">
        <f t="shared" si="83"/>
        <v>2667.6</v>
      </c>
      <c r="K185" s="8" t="str">
        <f t="shared" si="84"/>
        <v xml:space="preserve"> </v>
      </c>
      <c r="L185" s="8" t="str">
        <f t="shared" si="85"/>
        <v xml:space="preserve"> </v>
      </c>
      <c r="M185" t="str">
        <f t="shared" si="86"/>
        <v xml:space="preserve"> </v>
      </c>
      <c r="N185">
        <v>8</v>
      </c>
      <c r="O185" t="str">
        <f t="shared" si="99"/>
        <v xml:space="preserve"> </v>
      </c>
      <c r="P185" t="str">
        <f t="shared" si="87"/>
        <v xml:space="preserve"> </v>
      </c>
      <c r="Q185" t="str">
        <f t="shared" si="88"/>
        <v xml:space="preserve"> </v>
      </c>
      <c r="R185" t="str">
        <f t="shared" si="89"/>
        <v xml:space="preserve"> </v>
      </c>
      <c r="S185">
        <f t="shared" si="90"/>
        <v>0</v>
      </c>
      <c r="T185" s="8">
        <f t="shared" si="100"/>
        <v>0</v>
      </c>
      <c r="U185" s="2">
        <f t="shared" si="101"/>
        <v>2327698.0972152664</v>
      </c>
      <c r="V185">
        <f t="shared" si="91"/>
        <v>5</v>
      </c>
      <c r="W185" s="2">
        <f t="shared" si="102"/>
        <v>-13.202933985330073</v>
      </c>
      <c r="X185">
        <f t="shared" si="113"/>
        <v>0</v>
      </c>
      <c r="Y185">
        <f t="shared" si="103"/>
        <v>0</v>
      </c>
      <c r="Z185">
        <v>0</v>
      </c>
      <c r="AA185" s="18">
        <f t="shared" si="92"/>
        <v>43366</v>
      </c>
      <c r="AB185" s="13">
        <f t="shared" si="93"/>
        <v>0</v>
      </c>
      <c r="AC185">
        <v>0</v>
      </c>
      <c r="AD185" s="5">
        <f t="shared" si="104"/>
        <v>7.2811735941320297</v>
      </c>
      <c r="AE185">
        <f t="shared" si="114"/>
        <v>2</v>
      </c>
      <c r="AF185">
        <f t="shared" si="117"/>
        <v>2</v>
      </c>
      <c r="AG185">
        <v>0</v>
      </c>
      <c r="AH185" s="18">
        <f t="shared" si="105"/>
        <v>43366</v>
      </c>
      <c r="AI185" s="5">
        <f t="shared" si="106"/>
        <v>0</v>
      </c>
      <c r="AJ185" s="13">
        <f t="shared" si="94"/>
        <v>0</v>
      </c>
      <c r="AK185" s="20">
        <f t="shared" si="95"/>
        <v>0</v>
      </c>
      <c r="AL185" s="20">
        <f t="shared" si="107"/>
        <v>2385</v>
      </c>
      <c r="AM185" s="20">
        <f t="shared" si="108"/>
        <v>900</v>
      </c>
      <c r="AN185" s="20">
        <f t="shared" si="115"/>
        <v>0</v>
      </c>
      <c r="AO185" s="20">
        <f t="shared" si="109"/>
        <v>0</v>
      </c>
      <c r="AP185" s="1">
        <v>0</v>
      </c>
      <c r="AQ185" s="24">
        <f t="shared" si="110"/>
        <v>43366</v>
      </c>
      <c r="AR185" s="10">
        <f t="shared" si="96"/>
        <v>0</v>
      </c>
      <c r="AS185" s="1">
        <f t="shared" si="111"/>
        <v>0</v>
      </c>
    </row>
    <row r="186" spans="2:45" x14ac:dyDescent="0.2">
      <c r="B186" s="18">
        <f t="shared" si="112"/>
        <v>43367</v>
      </c>
      <c r="C186" s="8">
        <f t="shared" si="97"/>
        <v>43367</v>
      </c>
      <c r="D186" s="5">
        <f>INDEX(Klima!$B$1:$E$520,MATCH('Afgrødemodel 1'!$C186,Klima!$B$1:$B$520,0),MATCH('Afgrødemodel 1'!$D$7,Klima!$B$1:$E$1,0))</f>
        <v>8.9</v>
      </c>
      <c r="E186" s="8">
        <f t="shared" si="116"/>
        <v>8.9</v>
      </c>
      <c r="F186">
        <v>0</v>
      </c>
      <c r="G186" s="8">
        <f t="shared" si="98"/>
        <v>2676.5</v>
      </c>
      <c r="H186" s="8">
        <f t="shared" si="81"/>
        <v>2567.9</v>
      </c>
      <c r="I186" s="8">
        <f t="shared" si="82"/>
        <v>8.9</v>
      </c>
      <c r="J186" s="8">
        <f t="shared" si="83"/>
        <v>2676.5</v>
      </c>
      <c r="K186" s="8" t="str">
        <f t="shared" si="84"/>
        <v xml:space="preserve"> </v>
      </c>
      <c r="L186" s="8" t="str">
        <f t="shared" si="85"/>
        <v xml:space="preserve"> </v>
      </c>
      <c r="M186" t="str">
        <f t="shared" si="86"/>
        <v xml:space="preserve"> </v>
      </c>
      <c r="N186">
        <v>8</v>
      </c>
      <c r="O186" t="str">
        <f t="shared" si="99"/>
        <v xml:space="preserve"> </v>
      </c>
      <c r="P186" t="str">
        <f t="shared" si="87"/>
        <v xml:space="preserve"> </v>
      </c>
      <c r="Q186" t="str">
        <f t="shared" si="88"/>
        <v xml:space="preserve"> </v>
      </c>
      <c r="R186" t="str">
        <f t="shared" si="89"/>
        <v xml:space="preserve"> </v>
      </c>
      <c r="S186">
        <f t="shared" si="90"/>
        <v>0</v>
      </c>
      <c r="T186" s="8">
        <f t="shared" si="100"/>
        <v>0</v>
      </c>
      <c r="U186" s="2">
        <f t="shared" si="101"/>
        <v>2455371.9128713291</v>
      </c>
      <c r="V186">
        <f t="shared" si="91"/>
        <v>5</v>
      </c>
      <c r="W186" s="2">
        <f t="shared" si="102"/>
        <v>-13.311735941320293</v>
      </c>
      <c r="X186">
        <f t="shared" si="113"/>
        <v>0</v>
      </c>
      <c r="Y186">
        <f t="shared" si="103"/>
        <v>0</v>
      </c>
      <c r="Z186">
        <v>0</v>
      </c>
      <c r="AA186" s="18">
        <f t="shared" si="92"/>
        <v>43367</v>
      </c>
      <c r="AB186" s="13">
        <f t="shared" si="93"/>
        <v>0</v>
      </c>
      <c r="AC186">
        <v>0</v>
      </c>
      <c r="AD186" s="5">
        <f t="shared" si="104"/>
        <v>7.3246943765281181</v>
      </c>
      <c r="AE186">
        <f t="shared" si="114"/>
        <v>2</v>
      </c>
      <c r="AF186">
        <f t="shared" si="117"/>
        <v>2</v>
      </c>
      <c r="AG186">
        <v>0</v>
      </c>
      <c r="AH186" s="18">
        <f t="shared" si="105"/>
        <v>43367</v>
      </c>
      <c r="AI186" s="5">
        <f t="shared" si="106"/>
        <v>0</v>
      </c>
      <c r="AJ186" s="13">
        <f t="shared" si="94"/>
        <v>0</v>
      </c>
      <c r="AK186" s="20">
        <f t="shared" si="95"/>
        <v>0</v>
      </c>
      <c r="AL186" s="20">
        <f t="shared" si="107"/>
        <v>2400</v>
      </c>
      <c r="AM186" s="20">
        <f t="shared" si="108"/>
        <v>900</v>
      </c>
      <c r="AN186" s="20">
        <f t="shared" si="115"/>
        <v>0</v>
      </c>
      <c r="AO186" s="20">
        <f t="shared" si="109"/>
        <v>0</v>
      </c>
      <c r="AP186" s="1">
        <v>0</v>
      </c>
      <c r="AQ186" s="24">
        <f t="shared" si="110"/>
        <v>43367</v>
      </c>
      <c r="AR186" s="10">
        <f t="shared" si="96"/>
        <v>0</v>
      </c>
      <c r="AS186" s="1">
        <f t="shared" si="111"/>
        <v>0</v>
      </c>
    </row>
    <row r="187" spans="2:45" x14ac:dyDescent="0.2">
      <c r="B187" s="18">
        <f t="shared" si="112"/>
        <v>43368</v>
      </c>
      <c r="C187" s="8">
        <f t="shared" si="97"/>
        <v>43368</v>
      </c>
      <c r="D187" s="5">
        <f>INDEX(Klima!$B$1:$E$520,MATCH('Afgrødemodel 1'!$C187,Klima!$B$1:$B$520,0),MATCH('Afgrødemodel 1'!$D$7,Klima!$B$1:$E$1,0))</f>
        <v>8.9</v>
      </c>
      <c r="E187" s="8">
        <f t="shared" si="116"/>
        <v>8.9</v>
      </c>
      <c r="F187">
        <v>0</v>
      </c>
      <c r="G187" s="8">
        <f t="shared" si="98"/>
        <v>2685.4</v>
      </c>
      <c r="H187" s="8">
        <f t="shared" si="81"/>
        <v>2576.8000000000002</v>
      </c>
      <c r="I187" s="8">
        <f t="shared" si="82"/>
        <v>8.9</v>
      </c>
      <c r="J187" s="8">
        <f t="shared" si="83"/>
        <v>2685.4</v>
      </c>
      <c r="K187" s="8" t="str">
        <f t="shared" si="84"/>
        <v xml:space="preserve"> </v>
      </c>
      <c r="L187" s="8" t="str">
        <f t="shared" si="85"/>
        <v xml:space="preserve"> </v>
      </c>
      <c r="M187" t="str">
        <f t="shared" si="86"/>
        <v xml:space="preserve"> </v>
      </c>
      <c r="N187">
        <v>8</v>
      </c>
      <c r="O187" t="str">
        <f t="shared" si="99"/>
        <v xml:space="preserve"> </v>
      </c>
      <c r="P187" t="str">
        <f t="shared" si="87"/>
        <v xml:space="preserve"> </v>
      </c>
      <c r="Q187" t="str">
        <f t="shared" si="88"/>
        <v xml:space="preserve"> </v>
      </c>
      <c r="R187" t="str">
        <f t="shared" si="89"/>
        <v xml:space="preserve"> </v>
      </c>
      <c r="S187">
        <f t="shared" si="90"/>
        <v>0</v>
      </c>
      <c r="T187" s="8">
        <f t="shared" si="100"/>
        <v>0</v>
      </c>
      <c r="U187" s="2">
        <f t="shared" si="101"/>
        <v>2590048.6125020045</v>
      </c>
      <c r="V187">
        <f t="shared" si="91"/>
        <v>5</v>
      </c>
      <c r="W187" s="2">
        <f t="shared" si="102"/>
        <v>-13.420537897310517</v>
      </c>
      <c r="X187">
        <f t="shared" si="113"/>
        <v>0</v>
      </c>
      <c r="Y187">
        <f t="shared" si="103"/>
        <v>0</v>
      </c>
      <c r="Z187">
        <v>0</v>
      </c>
      <c r="AA187" s="18">
        <f t="shared" si="92"/>
        <v>43368</v>
      </c>
      <c r="AB187" s="13">
        <f t="shared" si="93"/>
        <v>0</v>
      </c>
      <c r="AC187">
        <v>0</v>
      </c>
      <c r="AD187" s="5">
        <f t="shared" si="104"/>
        <v>7.3682151589242064</v>
      </c>
      <c r="AE187">
        <f t="shared" si="114"/>
        <v>2</v>
      </c>
      <c r="AF187">
        <f t="shared" si="117"/>
        <v>2</v>
      </c>
      <c r="AG187">
        <v>0</v>
      </c>
      <c r="AH187" s="18">
        <f t="shared" si="105"/>
        <v>43368</v>
      </c>
      <c r="AI187" s="5">
        <f t="shared" si="106"/>
        <v>0</v>
      </c>
      <c r="AJ187" s="13">
        <f t="shared" si="94"/>
        <v>0</v>
      </c>
      <c r="AK187" s="20">
        <f t="shared" si="95"/>
        <v>0</v>
      </c>
      <c r="AL187" s="20">
        <f t="shared" si="107"/>
        <v>2415</v>
      </c>
      <c r="AM187" s="20">
        <f t="shared" si="108"/>
        <v>900</v>
      </c>
      <c r="AN187" s="20">
        <f t="shared" si="115"/>
        <v>0</v>
      </c>
      <c r="AO187" s="20">
        <f t="shared" si="109"/>
        <v>0</v>
      </c>
      <c r="AP187" s="1">
        <v>0</v>
      </c>
      <c r="AQ187" s="24">
        <f t="shared" si="110"/>
        <v>43368</v>
      </c>
      <c r="AR187" s="10">
        <f t="shared" si="96"/>
        <v>0</v>
      </c>
      <c r="AS187" s="1">
        <f t="shared" si="111"/>
        <v>0</v>
      </c>
    </row>
    <row r="188" spans="2:45" x14ac:dyDescent="0.2">
      <c r="B188" s="18">
        <f t="shared" si="112"/>
        <v>43369</v>
      </c>
      <c r="C188" s="8">
        <f t="shared" si="97"/>
        <v>43369</v>
      </c>
      <c r="D188" s="5">
        <f>INDEX(Klima!$B$1:$E$520,MATCH('Afgrødemodel 1'!$C188,Klima!$B$1:$B$520,0),MATCH('Afgrødemodel 1'!$D$7,Klima!$B$1:$E$1,0))</f>
        <v>13</v>
      </c>
      <c r="E188" s="8">
        <f t="shared" si="116"/>
        <v>13</v>
      </c>
      <c r="F188">
        <v>0</v>
      </c>
      <c r="G188" s="8">
        <f t="shared" si="98"/>
        <v>2698.4</v>
      </c>
      <c r="H188" s="8">
        <f t="shared" si="81"/>
        <v>2589.8000000000002</v>
      </c>
      <c r="I188" s="8">
        <f t="shared" si="82"/>
        <v>13</v>
      </c>
      <c r="J188" s="8">
        <f t="shared" si="83"/>
        <v>2698.4</v>
      </c>
      <c r="K188" s="8" t="str">
        <f t="shared" si="84"/>
        <v xml:space="preserve"> </v>
      </c>
      <c r="L188" s="8" t="str">
        <f t="shared" si="85"/>
        <v xml:space="preserve"> </v>
      </c>
      <c r="M188" t="str">
        <f t="shared" si="86"/>
        <v xml:space="preserve"> </v>
      </c>
      <c r="N188">
        <v>8</v>
      </c>
      <c r="O188" t="str">
        <f t="shared" si="99"/>
        <v xml:space="preserve"> </v>
      </c>
      <c r="P188" t="str">
        <f t="shared" si="87"/>
        <v xml:space="preserve"> </v>
      </c>
      <c r="Q188" t="str">
        <f t="shared" si="88"/>
        <v xml:space="preserve"> </v>
      </c>
      <c r="R188" t="str">
        <f t="shared" si="89"/>
        <v xml:space="preserve"> </v>
      </c>
      <c r="S188">
        <f t="shared" si="90"/>
        <v>0</v>
      </c>
      <c r="T188" s="8">
        <f t="shared" si="100"/>
        <v>0</v>
      </c>
      <c r="U188" s="2">
        <f t="shared" si="101"/>
        <v>2800153.7076285952</v>
      </c>
      <c r="V188">
        <f t="shared" si="91"/>
        <v>5</v>
      </c>
      <c r="W188" s="2">
        <f t="shared" si="102"/>
        <v>-13.579462102689487</v>
      </c>
      <c r="X188">
        <f t="shared" si="113"/>
        <v>0</v>
      </c>
      <c r="Y188">
        <f t="shared" si="103"/>
        <v>0</v>
      </c>
      <c r="Z188">
        <v>0</v>
      </c>
      <c r="AA188" s="18">
        <f t="shared" si="92"/>
        <v>43369</v>
      </c>
      <c r="AB188" s="13">
        <f t="shared" si="93"/>
        <v>0</v>
      </c>
      <c r="AC188">
        <v>0</v>
      </c>
      <c r="AD188" s="5">
        <f t="shared" si="104"/>
        <v>7.4317848410757952</v>
      </c>
      <c r="AE188">
        <f t="shared" si="114"/>
        <v>2</v>
      </c>
      <c r="AF188">
        <f t="shared" si="117"/>
        <v>2</v>
      </c>
      <c r="AG188">
        <v>0</v>
      </c>
      <c r="AH188" s="18">
        <f t="shared" si="105"/>
        <v>43369</v>
      </c>
      <c r="AI188" s="5">
        <f t="shared" si="106"/>
        <v>0</v>
      </c>
      <c r="AJ188" s="13">
        <f t="shared" si="94"/>
        <v>0</v>
      </c>
      <c r="AK188" s="20">
        <f t="shared" si="95"/>
        <v>0</v>
      </c>
      <c r="AL188" s="20">
        <f t="shared" si="107"/>
        <v>2430</v>
      </c>
      <c r="AM188" s="20">
        <f t="shared" si="108"/>
        <v>900</v>
      </c>
      <c r="AN188" s="20">
        <f t="shared" si="115"/>
        <v>0</v>
      </c>
      <c r="AO188" s="20">
        <f t="shared" si="109"/>
        <v>0</v>
      </c>
      <c r="AP188" s="1">
        <v>0</v>
      </c>
      <c r="AQ188" s="24">
        <f t="shared" si="110"/>
        <v>43369</v>
      </c>
      <c r="AR188" s="10">
        <f t="shared" si="96"/>
        <v>0</v>
      </c>
      <c r="AS188" s="1">
        <f t="shared" si="111"/>
        <v>0</v>
      </c>
    </row>
    <row r="189" spans="2:45" x14ac:dyDescent="0.2">
      <c r="B189" s="18">
        <f t="shared" si="112"/>
        <v>43370</v>
      </c>
      <c r="C189" s="8">
        <f t="shared" si="97"/>
        <v>43370</v>
      </c>
      <c r="D189" s="5">
        <f>INDEX(Klima!$B$1:$E$520,MATCH('Afgrødemodel 1'!$C189,Klima!$B$1:$B$520,0),MATCH('Afgrødemodel 1'!$D$7,Klima!$B$1:$E$1,0))</f>
        <v>14</v>
      </c>
      <c r="E189" s="8">
        <f t="shared" si="116"/>
        <v>14</v>
      </c>
      <c r="F189">
        <v>0</v>
      </c>
      <c r="G189" s="8">
        <f t="shared" si="98"/>
        <v>2712.4</v>
      </c>
      <c r="H189" s="8">
        <f t="shared" si="81"/>
        <v>2603.8000000000002</v>
      </c>
      <c r="I189" s="8">
        <f t="shared" si="82"/>
        <v>14</v>
      </c>
      <c r="J189" s="8">
        <f t="shared" si="83"/>
        <v>2712.4</v>
      </c>
      <c r="K189" s="8" t="str">
        <f t="shared" si="84"/>
        <v xml:space="preserve"> </v>
      </c>
      <c r="L189" s="8" t="str">
        <f t="shared" si="85"/>
        <v xml:space="preserve"> </v>
      </c>
      <c r="M189" t="str">
        <f t="shared" si="86"/>
        <v xml:space="preserve"> </v>
      </c>
      <c r="N189">
        <v>8</v>
      </c>
      <c r="O189" t="str">
        <f t="shared" si="99"/>
        <v xml:space="preserve"> </v>
      </c>
      <c r="P189" t="str">
        <f t="shared" si="87"/>
        <v xml:space="preserve"> </v>
      </c>
      <c r="Q189" t="str">
        <f t="shared" si="88"/>
        <v xml:space="preserve"> </v>
      </c>
      <c r="R189" t="str">
        <f t="shared" si="89"/>
        <v xml:space="preserve"> </v>
      </c>
      <c r="S189">
        <f t="shared" si="90"/>
        <v>0</v>
      </c>
      <c r="T189" s="8">
        <f t="shared" si="100"/>
        <v>0</v>
      </c>
      <c r="U189" s="2">
        <f t="shared" si="101"/>
        <v>3045520.4221469983</v>
      </c>
      <c r="V189">
        <f t="shared" si="91"/>
        <v>5</v>
      </c>
      <c r="W189" s="2">
        <f t="shared" si="102"/>
        <v>-13.750611246943766</v>
      </c>
      <c r="X189">
        <f t="shared" si="113"/>
        <v>0</v>
      </c>
      <c r="Y189">
        <f t="shared" si="103"/>
        <v>0</v>
      </c>
      <c r="Z189">
        <v>0</v>
      </c>
      <c r="AA189" s="18">
        <f t="shared" si="92"/>
        <v>43370</v>
      </c>
      <c r="AB189" s="13">
        <f t="shared" si="93"/>
        <v>0</v>
      </c>
      <c r="AC189">
        <v>0</v>
      </c>
      <c r="AD189" s="5">
        <f t="shared" si="104"/>
        <v>7.5002444987775068</v>
      </c>
      <c r="AE189">
        <f t="shared" si="114"/>
        <v>2</v>
      </c>
      <c r="AF189">
        <f t="shared" si="117"/>
        <v>2</v>
      </c>
      <c r="AG189">
        <v>0</v>
      </c>
      <c r="AH189" s="18">
        <f t="shared" si="105"/>
        <v>43370</v>
      </c>
      <c r="AI189" s="5">
        <f t="shared" si="106"/>
        <v>0</v>
      </c>
      <c r="AJ189" s="13">
        <f t="shared" si="94"/>
        <v>0</v>
      </c>
      <c r="AK189" s="20">
        <f t="shared" si="95"/>
        <v>0</v>
      </c>
      <c r="AL189" s="20">
        <f t="shared" si="107"/>
        <v>2445</v>
      </c>
      <c r="AM189" s="20">
        <f t="shared" si="108"/>
        <v>900</v>
      </c>
      <c r="AN189" s="20">
        <f t="shared" si="115"/>
        <v>0</v>
      </c>
      <c r="AO189" s="20">
        <f t="shared" si="109"/>
        <v>0</v>
      </c>
      <c r="AP189" s="1">
        <v>0</v>
      </c>
      <c r="AQ189" s="24">
        <f t="shared" si="110"/>
        <v>43370</v>
      </c>
      <c r="AR189" s="10">
        <f t="shared" si="96"/>
        <v>0</v>
      </c>
      <c r="AS189" s="1">
        <f t="shared" si="111"/>
        <v>0</v>
      </c>
    </row>
    <row r="190" spans="2:45" x14ac:dyDescent="0.2">
      <c r="B190" s="18">
        <f t="shared" si="112"/>
        <v>43371</v>
      </c>
      <c r="C190" s="8">
        <f t="shared" si="97"/>
        <v>43371</v>
      </c>
      <c r="D190" s="5">
        <f>INDEX(Klima!$B$1:$E$520,MATCH('Afgrødemodel 1'!$C190,Klima!$B$1:$B$520,0),MATCH('Afgrødemodel 1'!$D$7,Klima!$B$1:$E$1,0))</f>
        <v>9.8000000000000007</v>
      </c>
      <c r="E190" s="8">
        <f t="shared" si="116"/>
        <v>9.8000000000000007</v>
      </c>
      <c r="F190">
        <v>0</v>
      </c>
      <c r="G190" s="8">
        <f t="shared" si="98"/>
        <v>2722.2000000000003</v>
      </c>
      <c r="H190" s="8">
        <f t="shared" si="81"/>
        <v>2613.6000000000004</v>
      </c>
      <c r="I190" s="8">
        <f t="shared" si="82"/>
        <v>9.8000000000000007</v>
      </c>
      <c r="J190" s="8">
        <f t="shared" si="83"/>
        <v>2722.2000000000003</v>
      </c>
      <c r="K190" s="8" t="str">
        <f t="shared" si="84"/>
        <v xml:space="preserve"> </v>
      </c>
      <c r="L190" s="8" t="str">
        <f t="shared" si="85"/>
        <v xml:space="preserve"> </v>
      </c>
      <c r="M190" t="str">
        <f t="shared" si="86"/>
        <v xml:space="preserve"> </v>
      </c>
      <c r="N190">
        <v>8</v>
      </c>
      <c r="O190" t="str">
        <f t="shared" si="99"/>
        <v xml:space="preserve"> </v>
      </c>
      <c r="P190" t="str">
        <f t="shared" si="87"/>
        <v xml:space="preserve"> </v>
      </c>
      <c r="Q190" t="str">
        <f t="shared" si="88"/>
        <v xml:space="preserve"> </v>
      </c>
      <c r="R190" t="str">
        <f t="shared" si="89"/>
        <v xml:space="preserve"> </v>
      </c>
      <c r="S190">
        <f t="shared" si="90"/>
        <v>0</v>
      </c>
      <c r="T190" s="8">
        <f t="shared" si="100"/>
        <v>0</v>
      </c>
      <c r="U190" s="2">
        <f t="shared" si="101"/>
        <v>3229960.9140332956</v>
      </c>
      <c r="V190">
        <f t="shared" si="91"/>
        <v>5</v>
      </c>
      <c r="W190" s="2">
        <f t="shared" si="102"/>
        <v>-13.870415647921767</v>
      </c>
      <c r="X190">
        <f t="shared" si="113"/>
        <v>0</v>
      </c>
      <c r="Y190">
        <f t="shared" si="103"/>
        <v>0</v>
      </c>
      <c r="Z190">
        <v>0</v>
      </c>
      <c r="AA190" s="18">
        <f t="shared" si="92"/>
        <v>43371</v>
      </c>
      <c r="AB190" s="13">
        <f t="shared" si="93"/>
        <v>0</v>
      </c>
      <c r="AC190">
        <v>0</v>
      </c>
      <c r="AD190" s="5">
        <f t="shared" si="104"/>
        <v>7.5481662591687062</v>
      </c>
      <c r="AE190">
        <f t="shared" si="114"/>
        <v>2</v>
      </c>
      <c r="AF190">
        <f t="shared" si="117"/>
        <v>2</v>
      </c>
      <c r="AG190">
        <v>0</v>
      </c>
      <c r="AH190" s="18">
        <f t="shared" si="105"/>
        <v>43371</v>
      </c>
      <c r="AI190" s="5">
        <f t="shared" si="106"/>
        <v>0</v>
      </c>
      <c r="AJ190" s="13">
        <f t="shared" si="94"/>
        <v>0</v>
      </c>
      <c r="AK190" s="20">
        <f t="shared" si="95"/>
        <v>0</v>
      </c>
      <c r="AL190" s="20">
        <f t="shared" si="107"/>
        <v>2460</v>
      </c>
      <c r="AM190" s="20">
        <f t="shared" si="108"/>
        <v>900</v>
      </c>
      <c r="AN190" s="20">
        <f t="shared" si="115"/>
        <v>0</v>
      </c>
      <c r="AO190" s="20">
        <f t="shared" si="109"/>
        <v>0</v>
      </c>
      <c r="AP190" s="1">
        <v>0</v>
      </c>
      <c r="AQ190" s="24">
        <f t="shared" si="110"/>
        <v>43371</v>
      </c>
      <c r="AR190" s="10">
        <f t="shared" si="96"/>
        <v>0</v>
      </c>
      <c r="AS190" s="1">
        <f t="shared" si="111"/>
        <v>0</v>
      </c>
    </row>
    <row r="191" spans="2:45" x14ac:dyDescent="0.2">
      <c r="B191" s="18">
        <f t="shared" si="112"/>
        <v>43372</v>
      </c>
      <c r="C191" s="8">
        <f t="shared" si="97"/>
        <v>43372</v>
      </c>
      <c r="D191" s="5">
        <f>INDEX(Klima!$B$1:$E$520,MATCH('Afgrødemodel 1'!$C191,Klima!$B$1:$B$520,0),MATCH('Afgrødemodel 1'!$D$7,Klima!$B$1:$E$1,0))</f>
        <v>8.9</v>
      </c>
      <c r="E191" s="8">
        <f t="shared" si="116"/>
        <v>8.9</v>
      </c>
      <c r="F191">
        <v>0</v>
      </c>
      <c r="G191" s="8">
        <f t="shared" si="98"/>
        <v>2731.1000000000004</v>
      </c>
      <c r="H191" s="8">
        <f t="shared" si="81"/>
        <v>2622.5000000000005</v>
      </c>
      <c r="I191" s="8">
        <f t="shared" si="82"/>
        <v>8.9</v>
      </c>
      <c r="J191" s="8">
        <f t="shared" si="83"/>
        <v>2731.1000000000004</v>
      </c>
      <c r="K191" s="8" t="str">
        <f t="shared" si="84"/>
        <v xml:space="preserve"> </v>
      </c>
      <c r="L191" s="8" t="str">
        <f t="shared" si="85"/>
        <v xml:space="preserve"> </v>
      </c>
      <c r="M191" t="str">
        <f t="shared" si="86"/>
        <v xml:space="preserve"> </v>
      </c>
      <c r="N191">
        <v>8</v>
      </c>
      <c r="O191" t="str">
        <f t="shared" si="99"/>
        <v xml:space="preserve"> </v>
      </c>
      <c r="P191" t="str">
        <f t="shared" si="87"/>
        <v xml:space="preserve"> </v>
      </c>
      <c r="Q191" t="str">
        <f t="shared" si="88"/>
        <v xml:space="preserve"> </v>
      </c>
      <c r="R191" t="str">
        <f t="shared" si="89"/>
        <v xml:space="preserve"> </v>
      </c>
      <c r="S191">
        <f t="shared" si="90"/>
        <v>0</v>
      </c>
      <c r="T191" s="8">
        <f t="shared" si="100"/>
        <v>0</v>
      </c>
      <c r="U191" s="2">
        <f t="shared" si="101"/>
        <v>3407123.6698320205</v>
      </c>
      <c r="V191">
        <f t="shared" si="91"/>
        <v>5</v>
      </c>
      <c r="W191" s="2">
        <f t="shared" si="102"/>
        <v>-13.979217603911987</v>
      </c>
      <c r="X191">
        <f t="shared" si="113"/>
        <v>0</v>
      </c>
      <c r="Y191">
        <f t="shared" si="103"/>
        <v>0</v>
      </c>
      <c r="Z191">
        <v>0</v>
      </c>
      <c r="AA191" s="18">
        <f t="shared" si="92"/>
        <v>43372</v>
      </c>
      <c r="AB191" s="13">
        <f t="shared" si="93"/>
        <v>0</v>
      </c>
      <c r="AC191">
        <v>0</v>
      </c>
      <c r="AD191" s="5">
        <f t="shared" si="104"/>
        <v>7.5916870415647946</v>
      </c>
      <c r="AE191">
        <f t="shared" si="114"/>
        <v>2</v>
      </c>
      <c r="AF191">
        <f t="shared" si="117"/>
        <v>2</v>
      </c>
      <c r="AG191">
        <v>0</v>
      </c>
      <c r="AH191" s="18">
        <f t="shared" si="105"/>
        <v>43372</v>
      </c>
      <c r="AI191" s="5">
        <f t="shared" si="106"/>
        <v>0</v>
      </c>
      <c r="AJ191" s="13">
        <f t="shared" si="94"/>
        <v>0</v>
      </c>
      <c r="AK191" s="20">
        <f t="shared" si="95"/>
        <v>0</v>
      </c>
      <c r="AL191" s="20">
        <f t="shared" si="107"/>
        <v>2475</v>
      </c>
      <c r="AM191" s="20">
        <f t="shared" si="108"/>
        <v>900</v>
      </c>
      <c r="AN191" s="20">
        <f t="shared" si="115"/>
        <v>0</v>
      </c>
      <c r="AO191" s="20">
        <f t="shared" si="109"/>
        <v>0</v>
      </c>
      <c r="AP191" s="1">
        <v>0</v>
      </c>
      <c r="AQ191" s="24">
        <f t="shared" si="110"/>
        <v>43372</v>
      </c>
      <c r="AR191" s="10">
        <f t="shared" si="96"/>
        <v>0</v>
      </c>
      <c r="AS191" s="1">
        <f t="shared" si="111"/>
        <v>0</v>
      </c>
    </row>
    <row r="192" spans="2:45" x14ac:dyDescent="0.2">
      <c r="B192" s="18">
        <f t="shared" si="112"/>
        <v>43373</v>
      </c>
      <c r="C192" s="8">
        <f t="shared" si="97"/>
        <v>43373</v>
      </c>
      <c r="D192" s="5">
        <f>INDEX(Klima!$B$1:$E$520,MATCH('Afgrødemodel 1'!$C192,Klima!$B$1:$B$520,0),MATCH('Afgrødemodel 1'!$D$7,Klima!$B$1:$E$1,0))</f>
        <v>10.6</v>
      </c>
      <c r="E192" s="8">
        <f t="shared" si="116"/>
        <v>10.6</v>
      </c>
      <c r="F192">
        <v>0</v>
      </c>
      <c r="G192" s="8">
        <f t="shared" si="98"/>
        <v>2741.7000000000003</v>
      </c>
      <c r="H192" s="8">
        <f t="shared" si="81"/>
        <v>2633.1000000000004</v>
      </c>
      <c r="I192" s="8">
        <f t="shared" si="82"/>
        <v>10.6</v>
      </c>
      <c r="J192" s="8">
        <f t="shared" si="83"/>
        <v>2741.7000000000003</v>
      </c>
      <c r="K192" s="8" t="str">
        <f t="shared" si="84"/>
        <v xml:space="preserve"> </v>
      </c>
      <c r="L192" s="8" t="str">
        <f t="shared" si="85"/>
        <v xml:space="preserve"> </v>
      </c>
      <c r="M192" t="str">
        <f t="shared" si="86"/>
        <v xml:space="preserve"> </v>
      </c>
      <c r="N192">
        <v>8</v>
      </c>
      <c r="O192" t="str">
        <f t="shared" si="99"/>
        <v xml:space="preserve"> </v>
      </c>
      <c r="P192" t="str">
        <f t="shared" si="87"/>
        <v xml:space="preserve"> </v>
      </c>
      <c r="Q192" t="str">
        <f t="shared" si="88"/>
        <v xml:space="preserve"> </v>
      </c>
      <c r="R192" t="str">
        <f t="shared" si="89"/>
        <v xml:space="preserve"> </v>
      </c>
      <c r="S192">
        <f t="shared" si="90"/>
        <v>0</v>
      </c>
      <c r="T192" s="8">
        <f t="shared" si="100"/>
        <v>0</v>
      </c>
      <c r="U192" s="2">
        <f t="shared" si="101"/>
        <v>3630849.094409789</v>
      </c>
      <c r="V192">
        <f t="shared" si="91"/>
        <v>5</v>
      </c>
      <c r="W192" s="2">
        <f t="shared" si="102"/>
        <v>-14.108801955990224</v>
      </c>
      <c r="X192">
        <f t="shared" si="113"/>
        <v>0</v>
      </c>
      <c r="Y192">
        <f t="shared" si="103"/>
        <v>0</v>
      </c>
      <c r="Z192">
        <v>0</v>
      </c>
      <c r="AA192" s="18">
        <f t="shared" si="92"/>
        <v>43373</v>
      </c>
      <c r="AB192" s="13">
        <f t="shared" si="93"/>
        <v>0</v>
      </c>
      <c r="AC192">
        <v>0</v>
      </c>
      <c r="AD192" s="5">
        <f t="shared" si="104"/>
        <v>7.6435207823960898</v>
      </c>
      <c r="AE192">
        <f t="shared" si="114"/>
        <v>2</v>
      </c>
      <c r="AF192">
        <f t="shared" si="117"/>
        <v>2</v>
      </c>
      <c r="AG192">
        <v>0</v>
      </c>
      <c r="AH192" s="18">
        <f t="shared" si="105"/>
        <v>43373</v>
      </c>
      <c r="AI192" s="5">
        <f t="shared" si="106"/>
        <v>0</v>
      </c>
      <c r="AJ192" s="13">
        <f t="shared" si="94"/>
        <v>0</v>
      </c>
      <c r="AK192" s="20">
        <f t="shared" si="95"/>
        <v>0</v>
      </c>
      <c r="AL192" s="20">
        <f t="shared" si="107"/>
        <v>2490</v>
      </c>
      <c r="AM192" s="20">
        <f t="shared" si="108"/>
        <v>900</v>
      </c>
      <c r="AN192" s="20">
        <f t="shared" si="115"/>
        <v>0</v>
      </c>
      <c r="AO192" s="20">
        <f t="shared" si="109"/>
        <v>0</v>
      </c>
      <c r="AP192" s="1">
        <v>0</v>
      </c>
      <c r="AQ192" s="24">
        <f t="shared" si="110"/>
        <v>43373</v>
      </c>
      <c r="AR192" s="10">
        <f t="shared" si="96"/>
        <v>0</v>
      </c>
      <c r="AS192" s="1">
        <f t="shared" si="111"/>
        <v>0</v>
      </c>
    </row>
    <row r="193" spans="2:45" x14ac:dyDescent="0.2">
      <c r="B193" s="18">
        <f t="shared" si="112"/>
        <v>43374</v>
      </c>
      <c r="C193" s="8">
        <f t="shared" si="97"/>
        <v>43374</v>
      </c>
      <c r="D193" s="5">
        <f>INDEX(Klima!$B$1:$E$520,MATCH('Afgrødemodel 1'!$C193,Klima!$B$1:$B$520,0),MATCH('Afgrødemodel 1'!$D$7,Klima!$B$1:$E$1,0))</f>
        <v>8</v>
      </c>
      <c r="E193" s="8">
        <f t="shared" si="116"/>
        <v>8</v>
      </c>
      <c r="F193">
        <v>0</v>
      </c>
      <c r="G193" s="8">
        <f t="shared" si="98"/>
        <v>2749.7000000000003</v>
      </c>
      <c r="H193" s="8">
        <f t="shared" si="81"/>
        <v>2641.1000000000004</v>
      </c>
      <c r="I193" s="8">
        <f t="shared" si="82"/>
        <v>8</v>
      </c>
      <c r="J193" s="8">
        <f t="shared" si="83"/>
        <v>2749.7000000000003</v>
      </c>
      <c r="K193" s="8" t="str">
        <f t="shared" si="84"/>
        <v xml:space="preserve"> </v>
      </c>
      <c r="L193" s="8" t="str">
        <f t="shared" si="85"/>
        <v xml:space="preserve"> </v>
      </c>
      <c r="M193" t="str">
        <f t="shared" si="86"/>
        <v xml:space="preserve"> </v>
      </c>
      <c r="N193">
        <v>8</v>
      </c>
      <c r="O193" t="str">
        <f t="shared" si="99"/>
        <v xml:space="preserve"> </v>
      </c>
      <c r="P193" t="str">
        <f t="shared" si="87"/>
        <v xml:space="preserve"> </v>
      </c>
      <c r="Q193" t="str">
        <f t="shared" si="88"/>
        <v xml:space="preserve"> </v>
      </c>
      <c r="R193" t="str">
        <f t="shared" si="89"/>
        <v xml:space="preserve"> </v>
      </c>
      <c r="S193">
        <f t="shared" si="90"/>
        <v>0</v>
      </c>
      <c r="T193" s="8">
        <f t="shared" si="100"/>
        <v>0</v>
      </c>
      <c r="U193" s="2">
        <f t="shared" si="101"/>
        <v>3809374.8439292121</v>
      </c>
      <c r="V193">
        <f t="shared" si="91"/>
        <v>5</v>
      </c>
      <c r="W193" s="2">
        <f t="shared" si="102"/>
        <v>-14.206601466992669</v>
      </c>
      <c r="X193">
        <f t="shared" si="113"/>
        <v>0</v>
      </c>
      <c r="Y193">
        <f t="shared" si="103"/>
        <v>0</v>
      </c>
      <c r="Z193">
        <v>0</v>
      </c>
      <c r="AA193" s="18">
        <f t="shared" si="92"/>
        <v>43374</v>
      </c>
      <c r="AB193" s="13">
        <f t="shared" si="93"/>
        <v>0</v>
      </c>
      <c r="AC193">
        <v>0</v>
      </c>
      <c r="AD193" s="5">
        <f t="shared" si="104"/>
        <v>7.682640586797068</v>
      </c>
      <c r="AE193">
        <f t="shared" si="114"/>
        <v>2</v>
      </c>
      <c r="AF193">
        <f t="shared" si="117"/>
        <v>2</v>
      </c>
      <c r="AG193">
        <v>0</v>
      </c>
      <c r="AH193" s="18">
        <f t="shared" si="105"/>
        <v>43374</v>
      </c>
      <c r="AI193" s="5">
        <f t="shared" si="106"/>
        <v>0</v>
      </c>
      <c r="AJ193" s="13">
        <f t="shared" si="94"/>
        <v>0</v>
      </c>
      <c r="AK193" s="20">
        <f t="shared" si="95"/>
        <v>0</v>
      </c>
      <c r="AL193" s="20">
        <f t="shared" si="107"/>
        <v>2505</v>
      </c>
      <c r="AM193" s="20">
        <f t="shared" si="108"/>
        <v>900</v>
      </c>
      <c r="AN193" s="20">
        <f t="shared" si="115"/>
        <v>0</v>
      </c>
      <c r="AO193" s="20">
        <f t="shared" si="109"/>
        <v>0</v>
      </c>
      <c r="AP193" s="1">
        <v>0</v>
      </c>
      <c r="AQ193" s="24">
        <f t="shared" si="110"/>
        <v>43374</v>
      </c>
      <c r="AR193" s="10">
        <f t="shared" si="96"/>
        <v>0</v>
      </c>
      <c r="AS193" s="1">
        <f t="shared" si="111"/>
        <v>0</v>
      </c>
    </row>
    <row r="194" spans="2:45" x14ac:dyDescent="0.2">
      <c r="B194" s="18">
        <f t="shared" si="112"/>
        <v>43375</v>
      </c>
      <c r="C194" s="8">
        <f t="shared" si="97"/>
        <v>43375</v>
      </c>
      <c r="D194" s="5">
        <f>INDEX(Klima!$B$1:$E$520,MATCH('Afgrødemodel 1'!$C194,Klima!$B$1:$B$520,0),MATCH('Afgrødemodel 1'!$D$7,Klima!$B$1:$E$1,0))</f>
        <v>8.3000000000000007</v>
      </c>
      <c r="E194" s="8">
        <f t="shared" si="116"/>
        <v>8.3000000000000007</v>
      </c>
      <c r="F194">
        <v>0</v>
      </c>
      <c r="G194" s="8">
        <f t="shared" si="98"/>
        <v>2758.0000000000005</v>
      </c>
      <c r="H194" s="8">
        <f t="shared" si="81"/>
        <v>2649.4000000000005</v>
      </c>
      <c r="I194" s="8">
        <f t="shared" si="82"/>
        <v>8.3000000000000007</v>
      </c>
      <c r="J194" s="8">
        <f t="shared" si="83"/>
        <v>2758.0000000000005</v>
      </c>
      <c r="K194" s="8" t="str">
        <f t="shared" si="84"/>
        <v xml:space="preserve"> </v>
      </c>
      <c r="L194" s="8" t="str">
        <f t="shared" si="85"/>
        <v xml:space="preserve"> </v>
      </c>
      <c r="M194" t="str">
        <f t="shared" si="86"/>
        <v xml:space="preserve"> </v>
      </c>
      <c r="N194">
        <v>8</v>
      </c>
      <c r="O194" t="str">
        <f t="shared" si="99"/>
        <v xml:space="preserve"> </v>
      </c>
      <c r="P194" t="str">
        <f t="shared" si="87"/>
        <v xml:space="preserve"> </v>
      </c>
      <c r="Q194" t="str">
        <f t="shared" si="88"/>
        <v xml:space="preserve"> </v>
      </c>
      <c r="R194" t="str">
        <f t="shared" si="89"/>
        <v xml:space="preserve"> </v>
      </c>
      <c r="S194">
        <f t="shared" si="90"/>
        <v>0</v>
      </c>
      <c r="T194" s="8">
        <f t="shared" si="100"/>
        <v>0</v>
      </c>
      <c r="U194" s="2">
        <f t="shared" si="101"/>
        <v>4003878.8347401586</v>
      </c>
      <c r="V194">
        <f t="shared" si="91"/>
        <v>5</v>
      </c>
      <c r="W194" s="2">
        <f t="shared" si="102"/>
        <v>-14.308068459657708</v>
      </c>
      <c r="X194">
        <f t="shared" si="113"/>
        <v>0</v>
      </c>
      <c r="Y194">
        <f t="shared" si="103"/>
        <v>0</v>
      </c>
      <c r="Z194">
        <v>0</v>
      </c>
      <c r="AA194" s="18">
        <f t="shared" si="92"/>
        <v>43375</v>
      </c>
      <c r="AB194" s="13">
        <f t="shared" si="93"/>
        <v>0</v>
      </c>
      <c r="AC194">
        <v>0</v>
      </c>
      <c r="AD194" s="5">
        <f t="shared" si="104"/>
        <v>7.7232273838630832</v>
      </c>
      <c r="AE194">
        <f t="shared" si="114"/>
        <v>2</v>
      </c>
      <c r="AF194">
        <f t="shared" si="117"/>
        <v>2</v>
      </c>
      <c r="AG194">
        <v>0</v>
      </c>
      <c r="AH194" s="18">
        <f t="shared" si="105"/>
        <v>43375</v>
      </c>
      <c r="AI194" s="5">
        <f t="shared" si="106"/>
        <v>0</v>
      </c>
      <c r="AJ194" s="13">
        <f t="shared" si="94"/>
        <v>0</v>
      </c>
      <c r="AK194" s="20">
        <f t="shared" si="95"/>
        <v>0</v>
      </c>
      <c r="AL194" s="20">
        <f t="shared" si="107"/>
        <v>2520</v>
      </c>
      <c r="AM194" s="20">
        <f t="shared" si="108"/>
        <v>900</v>
      </c>
      <c r="AN194" s="20">
        <f t="shared" si="115"/>
        <v>0</v>
      </c>
      <c r="AO194" s="20">
        <f t="shared" si="109"/>
        <v>0</v>
      </c>
      <c r="AP194" s="1">
        <v>0</v>
      </c>
      <c r="AQ194" s="24">
        <f t="shared" si="110"/>
        <v>43375</v>
      </c>
      <c r="AR194" s="10">
        <f t="shared" si="96"/>
        <v>0</v>
      </c>
      <c r="AS194" s="1">
        <f t="shared" si="111"/>
        <v>0</v>
      </c>
    </row>
    <row r="195" spans="2:45" x14ac:dyDescent="0.2">
      <c r="B195" s="18">
        <f t="shared" si="112"/>
        <v>43376</v>
      </c>
      <c r="C195" s="8">
        <f t="shared" si="97"/>
        <v>43376</v>
      </c>
      <c r="D195" s="5">
        <f>INDEX(Klima!$B$1:$E$520,MATCH('Afgrødemodel 1'!$C195,Klima!$B$1:$B$520,0),MATCH('Afgrødemodel 1'!$D$7,Klima!$B$1:$E$1,0))</f>
        <v>9.1999999999999993</v>
      </c>
      <c r="E195" s="8">
        <f t="shared" si="116"/>
        <v>9.1999999999999993</v>
      </c>
      <c r="F195">
        <v>0</v>
      </c>
      <c r="G195" s="8">
        <f t="shared" si="98"/>
        <v>2767.2000000000003</v>
      </c>
      <c r="H195" s="8">
        <f t="shared" si="81"/>
        <v>2658.6000000000004</v>
      </c>
      <c r="I195" s="8">
        <f t="shared" si="82"/>
        <v>9.1999999999999993</v>
      </c>
      <c r="J195" s="8">
        <f t="shared" si="83"/>
        <v>2767.2000000000003</v>
      </c>
      <c r="K195" s="8" t="str">
        <f t="shared" si="84"/>
        <v xml:space="preserve"> </v>
      </c>
      <c r="L195" s="8" t="str">
        <f t="shared" si="85"/>
        <v xml:space="preserve"> </v>
      </c>
      <c r="M195" t="str">
        <f t="shared" si="86"/>
        <v xml:space="preserve"> </v>
      </c>
      <c r="N195">
        <v>8</v>
      </c>
      <c r="O195" t="str">
        <f t="shared" si="99"/>
        <v xml:space="preserve"> </v>
      </c>
      <c r="P195" t="str">
        <f t="shared" si="87"/>
        <v xml:space="preserve"> </v>
      </c>
      <c r="Q195" t="str">
        <f t="shared" si="88"/>
        <v xml:space="preserve"> </v>
      </c>
      <c r="R195" t="str">
        <f t="shared" si="89"/>
        <v xml:space="preserve"> </v>
      </c>
      <c r="S195">
        <f t="shared" si="90"/>
        <v>0</v>
      </c>
      <c r="T195" s="8">
        <f t="shared" si="100"/>
        <v>0</v>
      </c>
      <c r="U195" s="2">
        <f t="shared" si="101"/>
        <v>4231099.7393785873</v>
      </c>
      <c r="V195">
        <f t="shared" si="91"/>
        <v>5</v>
      </c>
      <c r="W195" s="2">
        <f t="shared" si="102"/>
        <v>-14.420537897310517</v>
      </c>
      <c r="X195">
        <f t="shared" si="113"/>
        <v>0</v>
      </c>
      <c r="Y195">
        <f t="shared" si="103"/>
        <v>0</v>
      </c>
      <c r="Z195">
        <v>0</v>
      </c>
      <c r="AA195" s="18">
        <f t="shared" si="92"/>
        <v>43376</v>
      </c>
      <c r="AB195" s="13">
        <f t="shared" si="93"/>
        <v>0</v>
      </c>
      <c r="AC195">
        <v>0</v>
      </c>
      <c r="AD195" s="5">
        <f t="shared" si="104"/>
        <v>7.7682151589242068</v>
      </c>
      <c r="AE195">
        <f t="shared" si="114"/>
        <v>2</v>
      </c>
      <c r="AF195">
        <f t="shared" si="117"/>
        <v>2</v>
      </c>
      <c r="AG195">
        <v>0</v>
      </c>
      <c r="AH195" s="18">
        <f t="shared" si="105"/>
        <v>43376</v>
      </c>
      <c r="AI195" s="5">
        <f t="shared" si="106"/>
        <v>0</v>
      </c>
      <c r="AJ195" s="13">
        <f t="shared" si="94"/>
        <v>0</v>
      </c>
      <c r="AK195" s="20">
        <f t="shared" si="95"/>
        <v>0</v>
      </c>
      <c r="AL195" s="20">
        <f t="shared" si="107"/>
        <v>2535</v>
      </c>
      <c r="AM195" s="20">
        <f t="shared" si="108"/>
        <v>900</v>
      </c>
      <c r="AN195" s="20">
        <f t="shared" si="115"/>
        <v>0</v>
      </c>
      <c r="AO195" s="20">
        <f t="shared" si="109"/>
        <v>0</v>
      </c>
      <c r="AP195" s="1">
        <v>0</v>
      </c>
      <c r="AQ195" s="24">
        <f t="shared" si="110"/>
        <v>43376</v>
      </c>
      <c r="AR195" s="10">
        <f t="shared" si="96"/>
        <v>0</v>
      </c>
      <c r="AS195" s="1">
        <f t="shared" si="111"/>
        <v>0</v>
      </c>
    </row>
    <row r="196" spans="2:45" x14ac:dyDescent="0.2">
      <c r="B196" s="18">
        <f t="shared" si="112"/>
        <v>43377</v>
      </c>
      <c r="C196" s="8">
        <f t="shared" si="97"/>
        <v>43377</v>
      </c>
      <c r="D196" s="5">
        <f>INDEX(Klima!$B$1:$E$520,MATCH('Afgrødemodel 1'!$C196,Klima!$B$1:$B$520,0),MATCH('Afgrødemodel 1'!$D$7,Klima!$B$1:$E$1,0))</f>
        <v>10.199999999999999</v>
      </c>
      <c r="E196" s="8">
        <f t="shared" si="116"/>
        <v>10.199999999999999</v>
      </c>
      <c r="F196">
        <v>0</v>
      </c>
      <c r="G196" s="8">
        <f t="shared" si="98"/>
        <v>2777.4</v>
      </c>
      <c r="H196" s="8">
        <f t="shared" si="81"/>
        <v>2668.8</v>
      </c>
      <c r="I196" s="8">
        <f t="shared" si="82"/>
        <v>10.199999999999999</v>
      </c>
      <c r="J196" s="8">
        <f t="shared" si="83"/>
        <v>2777.4</v>
      </c>
      <c r="K196" s="8" t="str">
        <f t="shared" si="84"/>
        <v xml:space="preserve"> </v>
      </c>
      <c r="L196" s="8" t="str">
        <f t="shared" si="85"/>
        <v xml:space="preserve"> </v>
      </c>
      <c r="M196" t="str">
        <f t="shared" si="86"/>
        <v xml:space="preserve"> </v>
      </c>
      <c r="N196">
        <v>8</v>
      </c>
      <c r="O196" t="str">
        <f t="shared" si="99"/>
        <v xml:space="preserve"> </v>
      </c>
      <c r="P196" t="str">
        <f t="shared" si="87"/>
        <v xml:space="preserve"> </v>
      </c>
      <c r="Q196" t="str">
        <f t="shared" si="88"/>
        <v xml:space="preserve"> </v>
      </c>
      <c r="R196" t="str">
        <f t="shared" si="89"/>
        <v xml:space="preserve"> </v>
      </c>
      <c r="S196">
        <f t="shared" si="90"/>
        <v>0</v>
      </c>
      <c r="T196" s="8">
        <f t="shared" si="100"/>
        <v>0</v>
      </c>
      <c r="U196" s="2">
        <f t="shared" si="101"/>
        <v>4498122.5995304799</v>
      </c>
      <c r="V196">
        <f t="shared" si="91"/>
        <v>5</v>
      </c>
      <c r="W196" s="2">
        <f t="shared" si="102"/>
        <v>-14.545232273838632</v>
      </c>
      <c r="X196">
        <f t="shared" si="113"/>
        <v>0</v>
      </c>
      <c r="Y196">
        <f t="shared" si="103"/>
        <v>0</v>
      </c>
      <c r="Z196">
        <v>0</v>
      </c>
      <c r="AA196" s="18">
        <f t="shared" si="92"/>
        <v>43377</v>
      </c>
      <c r="AB196" s="13">
        <f t="shared" si="93"/>
        <v>0</v>
      </c>
      <c r="AC196">
        <v>0</v>
      </c>
      <c r="AD196" s="5">
        <f t="shared" si="104"/>
        <v>7.8180929095354532</v>
      </c>
      <c r="AE196">
        <f t="shared" si="114"/>
        <v>2</v>
      </c>
      <c r="AF196">
        <f t="shared" si="117"/>
        <v>2</v>
      </c>
      <c r="AG196">
        <v>0</v>
      </c>
      <c r="AH196" s="18">
        <f t="shared" si="105"/>
        <v>43377</v>
      </c>
      <c r="AI196" s="5">
        <f t="shared" si="106"/>
        <v>0</v>
      </c>
      <c r="AJ196" s="13">
        <f t="shared" si="94"/>
        <v>0</v>
      </c>
      <c r="AK196" s="20">
        <f t="shared" si="95"/>
        <v>0</v>
      </c>
      <c r="AL196" s="20">
        <f t="shared" si="107"/>
        <v>2550</v>
      </c>
      <c r="AM196" s="20">
        <f t="shared" si="108"/>
        <v>900</v>
      </c>
      <c r="AN196" s="20">
        <f t="shared" si="115"/>
        <v>0</v>
      </c>
      <c r="AO196" s="20">
        <f t="shared" si="109"/>
        <v>0</v>
      </c>
      <c r="AP196" s="1">
        <v>0</v>
      </c>
      <c r="AQ196" s="24">
        <f t="shared" si="110"/>
        <v>43377</v>
      </c>
      <c r="AR196" s="10">
        <f t="shared" si="96"/>
        <v>0</v>
      </c>
      <c r="AS196" s="1">
        <f t="shared" si="111"/>
        <v>0</v>
      </c>
    </row>
    <row r="197" spans="2:45" x14ac:dyDescent="0.2">
      <c r="B197" s="18">
        <f t="shared" si="112"/>
        <v>43378</v>
      </c>
      <c r="C197" s="8">
        <f t="shared" si="97"/>
        <v>43378</v>
      </c>
      <c r="D197" s="5">
        <f>INDEX(Klima!$B$1:$E$520,MATCH('Afgrødemodel 1'!$C197,Klima!$B$1:$B$520,0),MATCH('Afgrødemodel 1'!$D$7,Klima!$B$1:$E$1,0))</f>
        <v>13.9</v>
      </c>
      <c r="E197" s="8">
        <f t="shared" si="116"/>
        <v>13.9</v>
      </c>
      <c r="F197">
        <v>0</v>
      </c>
      <c r="G197" s="8">
        <f t="shared" si="98"/>
        <v>2791.3</v>
      </c>
      <c r="H197" s="8">
        <f t="shared" si="81"/>
        <v>2682.7000000000003</v>
      </c>
      <c r="I197" s="8">
        <f t="shared" si="82"/>
        <v>13.9</v>
      </c>
      <c r="J197" s="8">
        <f t="shared" si="83"/>
        <v>2791.3</v>
      </c>
      <c r="K197" s="8" t="str">
        <f t="shared" si="84"/>
        <v xml:space="preserve"> </v>
      </c>
      <c r="L197" s="8" t="str">
        <f t="shared" si="85"/>
        <v xml:space="preserve"> </v>
      </c>
      <c r="M197" t="str">
        <f t="shared" si="86"/>
        <v xml:space="preserve"> </v>
      </c>
      <c r="N197">
        <v>8</v>
      </c>
      <c r="O197" t="str">
        <f t="shared" si="99"/>
        <v xml:space="preserve"> </v>
      </c>
      <c r="P197" t="str">
        <f t="shared" si="87"/>
        <v xml:space="preserve"> </v>
      </c>
      <c r="Q197" t="str">
        <f t="shared" si="88"/>
        <v xml:space="preserve"> </v>
      </c>
      <c r="R197" t="str">
        <f t="shared" si="89"/>
        <v xml:space="preserve"> </v>
      </c>
      <c r="S197">
        <f t="shared" si="90"/>
        <v>0</v>
      </c>
      <c r="T197" s="8">
        <f t="shared" si="100"/>
        <v>0</v>
      </c>
      <c r="U197" s="2">
        <f t="shared" si="101"/>
        <v>4889341.3828663835</v>
      </c>
      <c r="V197">
        <f t="shared" si="91"/>
        <v>5</v>
      </c>
      <c r="W197" s="2">
        <f t="shared" si="102"/>
        <v>-14.715158924205383</v>
      </c>
      <c r="X197">
        <f t="shared" si="113"/>
        <v>0</v>
      </c>
      <c r="Y197">
        <f t="shared" si="103"/>
        <v>0</v>
      </c>
      <c r="Z197">
        <v>0</v>
      </c>
      <c r="AA197" s="18">
        <f t="shared" si="92"/>
        <v>43378</v>
      </c>
      <c r="AB197" s="13">
        <f t="shared" si="93"/>
        <v>0</v>
      </c>
      <c r="AC197">
        <v>0</v>
      </c>
      <c r="AD197" s="5">
        <f t="shared" si="104"/>
        <v>7.8860635696821531</v>
      </c>
      <c r="AE197">
        <f t="shared" si="114"/>
        <v>2</v>
      </c>
      <c r="AF197">
        <f t="shared" si="117"/>
        <v>2</v>
      </c>
      <c r="AG197">
        <v>0</v>
      </c>
      <c r="AH197" s="18">
        <f t="shared" si="105"/>
        <v>43378</v>
      </c>
      <c r="AI197" s="5">
        <f t="shared" si="106"/>
        <v>0</v>
      </c>
      <c r="AJ197" s="13">
        <f t="shared" si="94"/>
        <v>0</v>
      </c>
      <c r="AK197" s="20">
        <f t="shared" si="95"/>
        <v>0</v>
      </c>
      <c r="AL197" s="20">
        <f t="shared" si="107"/>
        <v>2565</v>
      </c>
      <c r="AM197" s="20">
        <f t="shared" si="108"/>
        <v>900</v>
      </c>
      <c r="AN197" s="20">
        <f t="shared" si="115"/>
        <v>0</v>
      </c>
      <c r="AO197" s="20">
        <f t="shared" si="109"/>
        <v>0</v>
      </c>
      <c r="AP197" s="1">
        <v>0</v>
      </c>
      <c r="AQ197" s="24">
        <f t="shared" si="110"/>
        <v>43378</v>
      </c>
      <c r="AR197" s="10">
        <f t="shared" si="96"/>
        <v>0</v>
      </c>
      <c r="AS197" s="1">
        <f t="shared" si="111"/>
        <v>0</v>
      </c>
    </row>
    <row r="198" spans="2:45" x14ac:dyDescent="0.2">
      <c r="B198" s="18">
        <f t="shared" si="112"/>
        <v>43379</v>
      </c>
      <c r="C198" s="8">
        <f t="shared" si="97"/>
        <v>43379</v>
      </c>
      <c r="D198" s="5">
        <f>INDEX(Klima!$B$1:$E$520,MATCH('Afgrødemodel 1'!$C198,Klima!$B$1:$B$520,0),MATCH('Afgrødemodel 1'!$D$7,Klima!$B$1:$E$1,0))</f>
        <v>9.9</v>
      </c>
      <c r="E198" s="8">
        <f t="shared" si="116"/>
        <v>9.9</v>
      </c>
      <c r="F198">
        <v>0</v>
      </c>
      <c r="G198" s="8">
        <f t="shared" si="98"/>
        <v>2801.2000000000003</v>
      </c>
      <c r="H198" s="8">
        <f t="shared" si="81"/>
        <v>2692.6000000000004</v>
      </c>
      <c r="I198" s="8">
        <f t="shared" si="82"/>
        <v>9.9</v>
      </c>
      <c r="J198" s="8">
        <f t="shared" si="83"/>
        <v>2801.2000000000003</v>
      </c>
      <c r="K198" s="8" t="str">
        <f t="shared" si="84"/>
        <v xml:space="preserve"> </v>
      </c>
      <c r="L198" s="8" t="str">
        <f t="shared" si="85"/>
        <v xml:space="preserve"> </v>
      </c>
      <c r="M198" t="str">
        <f t="shared" si="86"/>
        <v xml:space="preserve"> </v>
      </c>
      <c r="N198">
        <v>8</v>
      </c>
      <c r="O198" t="str">
        <f t="shared" si="99"/>
        <v xml:space="preserve"> </v>
      </c>
      <c r="P198" t="str">
        <f t="shared" si="87"/>
        <v xml:space="preserve"> </v>
      </c>
      <c r="Q198" t="str">
        <f t="shared" si="88"/>
        <v xml:space="preserve"> </v>
      </c>
      <c r="R198" t="str">
        <f t="shared" si="89"/>
        <v xml:space="preserve"> </v>
      </c>
      <c r="S198">
        <f t="shared" si="90"/>
        <v>0</v>
      </c>
      <c r="T198" s="8">
        <f t="shared" si="100"/>
        <v>0</v>
      </c>
      <c r="U198" s="2">
        <f t="shared" si="101"/>
        <v>5188558.0470521096</v>
      </c>
      <c r="V198">
        <f t="shared" si="91"/>
        <v>5</v>
      </c>
      <c r="W198" s="2">
        <f t="shared" si="102"/>
        <v>-14.836185819070909</v>
      </c>
      <c r="X198">
        <f t="shared" si="113"/>
        <v>0</v>
      </c>
      <c r="Y198">
        <f t="shared" si="103"/>
        <v>0</v>
      </c>
      <c r="Z198">
        <v>0</v>
      </c>
      <c r="AA198" s="18">
        <f t="shared" si="92"/>
        <v>43379</v>
      </c>
      <c r="AB198" s="13">
        <f t="shared" si="93"/>
        <v>0</v>
      </c>
      <c r="AC198">
        <v>0</v>
      </c>
      <c r="AD198" s="5">
        <f t="shared" si="104"/>
        <v>7.9344743276283634</v>
      </c>
      <c r="AE198">
        <f t="shared" si="114"/>
        <v>2</v>
      </c>
      <c r="AF198">
        <f t="shared" si="117"/>
        <v>2</v>
      </c>
      <c r="AG198">
        <v>0</v>
      </c>
      <c r="AH198" s="18">
        <f t="shared" si="105"/>
        <v>43379</v>
      </c>
      <c r="AI198" s="5">
        <f t="shared" si="106"/>
        <v>0</v>
      </c>
      <c r="AJ198" s="13">
        <f t="shared" si="94"/>
        <v>0</v>
      </c>
      <c r="AK198" s="20">
        <f t="shared" si="95"/>
        <v>0</v>
      </c>
      <c r="AL198" s="20">
        <f t="shared" si="107"/>
        <v>2580</v>
      </c>
      <c r="AM198" s="20">
        <f t="shared" si="108"/>
        <v>900</v>
      </c>
      <c r="AN198" s="20">
        <f t="shared" si="115"/>
        <v>0</v>
      </c>
      <c r="AO198" s="20">
        <f t="shared" si="109"/>
        <v>0</v>
      </c>
      <c r="AP198" s="1">
        <v>0</v>
      </c>
      <c r="AQ198" s="24">
        <f t="shared" si="110"/>
        <v>43379</v>
      </c>
      <c r="AR198" s="10">
        <f t="shared" si="96"/>
        <v>0</v>
      </c>
      <c r="AS198" s="1">
        <f t="shared" si="111"/>
        <v>0</v>
      </c>
    </row>
    <row r="199" spans="2:45" x14ac:dyDescent="0.2">
      <c r="B199" s="18">
        <f t="shared" si="112"/>
        <v>43380</v>
      </c>
      <c r="C199" s="8">
        <f t="shared" si="97"/>
        <v>43380</v>
      </c>
      <c r="D199" s="5">
        <f>INDEX(Klima!$B$1:$E$520,MATCH('Afgrødemodel 1'!$C199,Klima!$B$1:$B$520,0),MATCH('Afgrødemodel 1'!$D$7,Klima!$B$1:$E$1,0))</f>
        <v>7.7</v>
      </c>
      <c r="E199" s="8">
        <f t="shared" si="116"/>
        <v>7.7</v>
      </c>
      <c r="F199">
        <v>0</v>
      </c>
      <c r="G199" s="8">
        <f t="shared" si="98"/>
        <v>2808.9</v>
      </c>
      <c r="H199" s="8">
        <f t="shared" si="81"/>
        <v>2700.3</v>
      </c>
      <c r="I199" s="8">
        <f t="shared" si="82"/>
        <v>7.7</v>
      </c>
      <c r="J199" s="8">
        <f t="shared" si="83"/>
        <v>2808.9</v>
      </c>
      <c r="K199" s="8" t="str">
        <f t="shared" si="84"/>
        <v xml:space="preserve"> </v>
      </c>
      <c r="L199" s="8" t="str">
        <f t="shared" si="85"/>
        <v xml:space="preserve"> </v>
      </c>
      <c r="M199" t="str">
        <f t="shared" si="86"/>
        <v xml:space="preserve"> </v>
      </c>
      <c r="N199">
        <v>8</v>
      </c>
      <c r="O199" t="str">
        <f t="shared" si="99"/>
        <v xml:space="preserve"> </v>
      </c>
      <c r="P199" t="str">
        <f t="shared" si="87"/>
        <v xml:space="preserve"> </v>
      </c>
      <c r="Q199" t="str">
        <f t="shared" si="88"/>
        <v xml:space="preserve"> </v>
      </c>
      <c r="R199" t="str">
        <f t="shared" si="89"/>
        <v xml:space="preserve"> </v>
      </c>
      <c r="S199">
        <f t="shared" si="90"/>
        <v>0</v>
      </c>
      <c r="T199" s="8">
        <f t="shared" si="100"/>
        <v>0</v>
      </c>
      <c r="U199" s="2">
        <f t="shared" si="101"/>
        <v>5433885.4970657779</v>
      </c>
      <c r="V199">
        <f t="shared" si="91"/>
        <v>5</v>
      </c>
      <c r="W199" s="2">
        <f t="shared" si="102"/>
        <v>-14.930317848410763</v>
      </c>
      <c r="X199">
        <f t="shared" si="113"/>
        <v>0</v>
      </c>
      <c r="Y199">
        <f t="shared" si="103"/>
        <v>0</v>
      </c>
      <c r="Z199">
        <v>0</v>
      </c>
      <c r="AA199" s="18">
        <f t="shared" si="92"/>
        <v>43380</v>
      </c>
      <c r="AB199" s="13">
        <f t="shared" si="93"/>
        <v>0</v>
      </c>
      <c r="AC199">
        <v>0</v>
      </c>
      <c r="AD199" s="5">
        <f t="shared" si="104"/>
        <v>7.9721271393643045</v>
      </c>
      <c r="AE199">
        <f t="shared" si="114"/>
        <v>2</v>
      </c>
      <c r="AF199">
        <f t="shared" si="117"/>
        <v>2</v>
      </c>
      <c r="AG199">
        <v>0</v>
      </c>
      <c r="AH199" s="18">
        <f t="shared" si="105"/>
        <v>43380</v>
      </c>
      <c r="AI199" s="5">
        <f t="shared" si="106"/>
        <v>0</v>
      </c>
      <c r="AJ199" s="13">
        <f t="shared" si="94"/>
        <v>0</v>
      </c>
      <c r="AK199" s="20">
        <f t="shared" si="95"/>
        <v>0</v>
      </c>
      <c r="AL199" s="20">
        <f t="shared" si="107"/>
        <v>2595</v>
      </c>
      <c r="AM199" s="20">
        <f t="shared" si="108"/>
        <v>900</v>
      </c>
      <c r="AN199" s="20">
        <f t="shared" si="115"/>
        <v>0</v>
      </c>
      <c r="AO199" s="20">
        <f t="shared" si="109"/>
        <v>0</v>
      </c>
      <c r="AP199" s="1">
        <v>0</v>
      </c>
      <c r="AQ199" s="24">
        <f t="shared" si="110"/>
        <v>43380</v>
      </c>
      <c r="AR199" s="10">
        <f t="shared" si="96"/>
        <v>0</v>
      </c>
      <c r="AS199" s="1">
        <f t="shared" si="111"/>
        <v>0</v>
      </c>
    </row>
    <row r="200" spans="2:45" x14ac:dyDescent="0.2">
      <c r="B200" s="18">
        <f t="shared" si="112"/>
        <v>43381</v>
      </c>
      <c r="C200" s="8">
        <f t="shared" si="97"/>
        <v>43381</v>
      </c>
      <c r="D200" s="5">
        <f>INDEX(Klima!$B$1:$E$520,MATCH('Afgrødemodel 1'!$C200,Klima!$B$1:$B$520,0),MATCH('Afgrødemodel 1'!$D$7,Klima!$B$1:$E$1,0))</f>
        <v>11</v>
      </c>
      <c r="E200" s="8">
        <f t="shared" ref="E200:E227" si="118">IF(D200&gt;0,D200,0)</f>
        <v>11</v>
      </c>
      <c r="F200">
        <v>0</v>
      </c>
      <c r="G200" s="8">
        <f t="shared" si="98"/>
        <v>2819.9</v>
      </c>
      <c r="H200" s="8">
        <f t="shared" si="81"/>
        <v>2711.3</v>
      </c>
      <c r="I200" s="8">
        <f t="shared" si="82"/>
        <v>11</v>
      </c>
      <c r="J200" s="8">
        <f t="shared" si="83"/>
        <v>2819.9</v>
      </c>
      <c r="K200" s="8" t="str">
        <f t="shared" si="84"/>
        <v xml:space="preserve"> </v>
      </c>
      <c r="L200" s="8" t="str">
        <f t="shared" si="85"/>
        <v xml:space="preserve"> </v>
      </c>
      <c r="M200" t="str">
        <f t="shared" si="86"/>
        <v xml:space="preserve"> </v>
      </c>
      <c r="N200">
        <v>8</v>
      </c>
      <c r="O200" t="str">
        <f t="shared" si="99"/>
        <v xml:space="preserve"> </v>
      </c>
      <c r="P200" t="str">
        <f t="shared" si="87"/>
        <v xml:space="preserve"> </v>
      </c>
      <c r="Q200" t="str">
        <f t="shared" si="88"/>
        <v xml:space="preserve"> </v>
      </c>
      <c r="R200" t="str">
        <f t="shared" si="89"/>
        <v xml:space="preserve"> </v>
      </c>
      <c r="S200">
        <f t="shared" si="90"/>
        <v>0</v>
      </c>
      <c r="T200" s="8">
        <f t="shared" si="100"/>
        <v>0</v>
      </c>
      <c r="U200" s="2">
        <f t="shared" si="101"/>
        <v>5804610.1673229588</v>
      </c>
      <c r="V200">
        <f t="shared" si="91"/>
        <v>5</v>
      </c>
      <c r="W200" s="2">
        <f t="shared" si="102"/>
        <v>-15.064792176039123</v>
      </c>
      <c r="X200">
        <f t="shared" si="113"/>
        <v>0</v>
      </c>
      <c r="Y200">
        <f t="shared" si="103"/>
        <v>0</v>
      </c>
      <c r="Z200">
        <v>0</v>
      </c>
      <c r="AA200" s="18">
        <f t="shared" si="92"/>
        <v>43381</v>
      </c>
      <c r="AB200" s="13">
        <f t="shared" si="93"/>
        <v>0</v>
      </c>
      <c r="AC200">
        <v>0</v>
      </c>
      <c r="AD200" s="5">
        <f t="shared" si="104"/>
        <v>8.0259168704156494</v>
      </c>
      <c r="AE200">
        <f t="shared" si="114"/>
        <v>2</v>
      </c>
      <c r="AF200">
        <f t="shared" si="117"/>
        <v>2</v>
      </c>
      <c r="AG200">
        <v>0</v>
      </c>
      <c r="AH200" s="18">
        <f t="shared" si="105"/>
        <v>43381</v>
      </c>
      <c r="AI200" s="5">
        <f t="shared" si="106"/>
        <v>0</v>
      </c>
      <c r="AJ200" s="13">
        <f t="shared" si="94"/>
        <v>0</v>
      </c>
      <c r="AK200" s="20">
        <f t="shared" si="95"/>
        <v>0</v>
      </c>
      <c r="AL200" s="20">
        <f t="shared" si="107"/>
        <v>2610</v>
      </c>
      <c r="AM200" s="20">
        <f t="shared" si="108"/>
        <v>900</v>
      </c>
      <c r="AN200" s="20">
        <f t="shared" si="115"/>
        <v>0</v>
      </c>
      <c r="AO200" s="20">
        <f t="shared" si="109"/>
        <v>0</v>
      </c>
      <c r="AP200" s="1">
        <v>0</v>
      </c>
      <c r="AQ200" s="24">
        <f t="shared" si="110"/>
        <v>43381</v>
      </c>
      <c r="AR200" s="10">
        <f t="shared" si="96"/>
        <v>0</v>
      </c>
      <c r="AS200" s="1">
        <f t="shared" si="111"/>
        <v>0</v>
      </c>
    </row>
    <row r="201" spans="2:45" x14ac:dyDescent="0.2">
      <c r="B201" s="18">
        <f t="shared" si="112"/>
        <v>43382</v>
      </c>
      <c r="C201" s="8">
        <f t="shared" si="97"/>
        <v>43382</v>
      </c>
      <c r="D201" s="5">
        <f>INDEX(Klima!$B$1:$E$520,MATCH('Afgrødemodel 1'!$C201,Klima!$B$1:$B$520,0),MATCH('Afgrødemodel 1'!$D$7,Klima!$B$1:$E$1,0))</f>
        <v>13.1</v>
      </c>
      <c r="E201" s="8">
        <f t="shared" si="118"/>
        <v>13.1</v>
      </c>
      <c r="F201">
        <v>0</v>
      </c>
      <c r="G201" s="8">
        <f t="shared" si="98"/>
        <v>2833</v>
      </c>
      <c r="H201" s="8">
        <f t="shared" si="81"/>
        <v>2724.4</v>
      </c>
      <c r="I201" s="8">
        <f t="shared" si="82"/>
        <v>13.1</v>
      </c>
      <c r="J201" s="8">
        <f t="shared" si="83"/>
        <v>2833</v>
      </c>
      <c r="K201" s="8" t="str">
        <f t="shared" si="84"/>
        <v xml:space="preserve"> </v>
      </c>
      <c r="L201" s="8" t="str">
        <f t="shared" si="85"/>
        <v xml:space="preserve"> </v>
      </c>
      <c r="M201" t="str">
        <f t="shared" si="86"/>
        <v xml:space="preserve"> </v>
      </c>
      <c r="N201">
        <v>8</v>
      </c>
      <c r="O201" t="str">
        <f t="shared" si="99"/>
        <v xml:space="preserve"> </v>
      </c>
      <c r="P201" t="str">
        <f t="shared" si="87"/>
        <v xml:space="preserve"> </v>
      </c>
      <c r="Q201" t="str">
        <f t="shared" si="88"/>
        <v xml:space="preserve"> </v>
      </c>
      <c r="R201" t="str">
        <f t="shared" si="89"/>
        <v xml:space="preserve"> </v>
      </c>
      <c r="S201">
        <f t="shared" si="90"/>
        <v>0</v>
      </c>
      <c r="T201" s="8">
        <f t="shared" si="100"/>
        <v>0</v>
      </c>
      <c r="U201" s="2">
        <f t="shared" si="101"/>
        <v>6279247.187139852</v>
      </c>
      <c r="V201">
        <f t="shared" si="91"/>
        <v>5</v>
      </c>
      <c r="W201" s="2">
        <f t="shared" si="102"/>
        <v>-15.224938875305622</v>
      </c>
      <c r="X201">
        <f t="shared" si="113"/>
        <v>0</v>
      </c>
      <c r="Y201">
        <f t="shared" si="103"/>
        <v>0</v>
      </c>
      <c r="Z201">
        <v>0</v>
      </c>
      <c r="AA201" s="18">
        <f t="shared" si="92"/>
        <v>43382</v>
      </c>
      <c r="AB201" s="13">
        <f t="shared" si="93"/>
        <v>0</v>
      </c>
      <c r="AC201">
        <v>0</v>
      </c>
      <c r="AD201" s="5">
        <f t="shared" si="104"/>
        <v>8.089975550122249</v>
      </c>
      <c r="AE201">
        <f t="shared" si="114"/>
        <v>2</v>
      </c>
      <c r="AF201">
        <f t="shared" ref="AF201:AF264" si="119">$AW$37</f>
        <v>2</v>
      </c>
      <c r="AG201">
        <v>0</v>
      </c>
      <c r="AH201" s="18">
        <f t="shared" si="105"/>
        <v>43382</v>
      </c>
      <c r="AI201" s="5">
        <f t="shared" si="106"/>
        <v>0</v>
      </c>
      <c r="AJ201" s="13">
        <f t="shared" si="94"/>
        <v>0</v>
      </c>
      <c r="AK201" s="20">
        <f t="shared" si="95"/>
        <v>0</v>
      </c>
      <c r="AL201" s="20">
        <f t="shared" si="107"/>
        <v>2625</v>
      </c>
      <c r="AM201" s="20">
        <f t="shared" si="108"/>
        <v>900</v>
      </c>
      <c r="AN201" s="20">
        <f t="shared" si="115"/>
        <v>0</v>
      </c>
      <c r="AO201" s="20">
        <f t="shared" si="109"/>
        <v>0</v>
      </c>
      <c r="AP201" s="1">
        <v>0</v>
      </c>
      <c r="AQ201" s="24">
        <f t="shared" si="110"/>
        <v>43382</v>
      </c>
      <c r="AR201" s="10">
        <f t="shared" si="96"/>
        <v>0</v>
      </c>
      <c r="AS201" s="1">
        <f t="shared" si="111"/>
        <v>0</v>
      </c>
    </row>
    <row r="202" spans="2:45" x14ac:dyDescent="0.2">
      <c r="B202" s="18">
        <f t="shared" si="112"/>
        <v>43383</v>
      </c>
      <c r="C202" s="8">
        <f t="shared" si="97"/>
        <v>43383</v>
      </c>
      <c r="D202" s="5">
        <f>INDEX(Klima!$B$1:$E$520,MATCH('Afgrødemodel 1'!$C202,Klima!$B$1:$B$520,0),MATCH('Afgrødemodel 1'!$D$7,Klima!$B$1:$E$1,0))</f>
        <v>11.8</v>
      </c>
      <c r="E202" s="8">
        <f t="shared" si="118"/>
        <v>11.8</v>
      </c>
      <c r="F202">
        <v>0</v>
      </c>
      <c r="G202" s="8">
        <f t="shared" si="98"/>
        <v>2844.8</v>
      </c>
      <c r="H202" s="8">
        <f t="shared" ref="H202:H265" si="120">IF(C202&gt;=$AY$21,E202+H201,0)</f>
        <v>2736.2000000000003</v>
      </c>
      <c r="I202" s="8">
        <f t="shared" ref="I202:I265" si="121">IF(C202&lt;$AY$27,0,E202)</f>
        <v>11.8</v>
      </c>
      <c r="J202" s="8">
        <f t="shared" ref="J202:J265" si="122">IF(C202&lt;$AY$27,0,I202+J201)</f>
        <v>2844.8</v>
      </c>
      <c r="K202" s="8" t="str">
        <f t="shared" ref="K202:K235" si="123">IF(AND(H202&gt;=$AX$12,H201&lt;$AX$12),"tSF1",IF(AND(H202&gt;=$AZ$13,H201&lt;$AZ$13),"tSF2",IF(AND(H202&gt;=$AZ$14,H201&lt;$AZ$14),"tSF3",IF(AND(H202&gt;=$AZ$15,H201&lt;$AZ$15),"tSF4",IF(AND(H202&gt;=$AZ$16,H201&lt;$AZ$16),"tSF5"," ")))))</f>
        <v xml:space="preserve"> </v>
      </c>
      <c r="L202" s="8" t="str">
        <f t="shared" ref="L202:L265" si="124">IF(OR(K202="tSF1",K202="tSF2",K202="tSF3",K202="tSF4",K202="tSF5"),C202," ")</f>
        <v xml:space="preserve"> </v>
      </c>
      <c r="M202" t="str">
        <f t="shared" ref="M202:M265" si="125">IF(AND($BA$12&gt;C202,C202&gt;=$AY$21),"F1",IF(AND(C202&gt;=$BA$12,C202&lt;$BA$13),"F2",IF(AND(C202&gt;=$BA$13,C202&lt;$BA$14),"F3",IF(AND(C202&gt;=$BA$14,C202&lt;$BA$15),"F4",IF(AND(C202&gt;=$BA$15,C202&lt;$BA$16),"F5"," ")))))</f>
        <v xml:space="preserve"> </v>
      </c>
      <c r="N202">
        <v>8</v>
      </c>
      <c r="O202" t="str">
        <f t="shared" si="99"/>
        <v xml:space="preserve"> </v>
      </c>
      <c r="P202" t="str">
        <f t="shared" ref="P202:P265" si="126">IF($AV$2=1,(IF(AND(J202&gt;=$AW$21,J201&lt;$AW$21),C202," ")),(IF(AND(G202&gt;=$AW$21,G201&lt;$AW$21),C202," ")))</f>
        <v xml:space="preserve"> </v>
      </c>
      <c r="Q202" t="str">
        <f t="shared" ref="Q202:Q265" si="127">IF(AND($AW$22=0,O202="tSL0"),"tSLe",IF(AND(H202&gt;=($AW$22),H201&lt;($AW$22)),"tSLe",IF(AND(H202&gt;=($AW$23),H201&lt;($AW$23)),"tSLx",IF(AND(H202&gt;=($AW$24),H201&lt;($AW$24)),"tSLr",IF(AND(H202&gt;=($AW$25),H201&lt;($AW$25)),"tSLm",IF(AND($AW$27=B202),"Sådato",IF(AND($AW$29=B202),"tv",IF(AND($AW$28=B202),"th"," "))))))))</f>
        <v xml:space="preserve"> </v>
      </c>
      <c r="R202" t="str">
        <f t="shared" ref="R202:R265" si="128">IF(AND(Q202="Sådato"),C202,IF(AND(Q202="tSLe"),C202,IF(AND(Q202="tSLx"),C202,IF(AND(Q202="tSLr"),C202,IF(AND(Q202="tSLm"),C202,IF(AND(Q202="tv"),C202,IF(AND(Q202="th"),C202," ")))))))</f>
        <v xml:space="preserve"> </v>
      </c>
      <c r="S202">
        <f t="shared" ref="S202:S265" si="129">$AW$33</f>
        <v>0</v>
      </c>
      <c r="T202" s="8">
        <f t="shared" si="100"/>
        <v>0</v>
      </c>
      <c r="U202" s="2">
        <f t="shared" si="101"/>
        <v>6739919.4428460477</v>
      </c>
      <c r="V202">
        <f t="shared" ref="V202:V265" si="130">$AW$35</f>
        <v>5</v>
      </c>
      <c r="W202" s="2">
        <f t="shared" si="102"/>
        <v>-15.369193154034235</v>
      </c>
      <c r="X202">
        <f t="shared" si="113"/>
        <v>0</v>
      </c>
      <c r="Y202">
        <f t="shared" si="103"/>
        <v>0</v>
      </c>
      <c r="Z202">
        <v>0</v>
      </c>
      <c r="AA202" s="18">
        <f t="shared" ref="AA202:AA265" si="131">B202</f>
        <v>43383</v>
      </c>
      <c r="AB202" s="13">
        <f t="shared" ref="AB202:AB265" si="132">IF((C202&lt;$AY$21),S202,IF(AND($AY$21&lt;=C202,C202&lt;MIN($AY$22,$AY$28,$AY$29)),T202,IF(AND($AY$22&lt;=C202,C202&lt;MIN($AY$23,$AY$28,$AY$29)),U202,IF(AND($AY$23&lt;=C202,C202&lt;(MIN($AY$24,$AY$29,$AY$28))),V202,IF(AND($AY$24&lt;=C202,C202&lt;(MIN($AY$25,$AY$28,$AY$29))),W202,IF(AND($AY$25&lt;=C202,C202&lt;(MIN($AY$28,$AY$29))),X202,IF(AND($AY$29&lt;=C202,C202&lt;$AY$28),Y202,IF(AND(C202&gt;$AY$28),Z202,0))))))))</f>
        <v>0</v>
      </c>
      <c r="AC202">
        <v>0</v>
      </c>
      <c r="AD202" s="5">
        <f t="shared" si="104"/>
        <v>8.1476772616136941</v>
      </c>
      <c r="AE202">
        <f t="shared" si="114"/>
        <v>2</v>
      </c>
      <c r="AF202">
        <f t="shared" si="119"/>
        <v>2</v>
      </c>
      <c r="AG202">
        <v>0</v>
      </c>
      <c r="AH202" s="18">
        <f t="shared" si="105"/>
        <v>43383</v>
      </c>
      <c r="AI202" s="5">
        <f t="shared" si="106"/>
        <v>0</v>
      </c>
      <c r="AJ202" s="13">
        <f t="shared" ref="AJ202:AJ265" si="133">IF(C202&lt;(MIN($AY$24,$AY$28,$AY$29)),AC202,IF(AND($AY$24&lt;=C202,C202&lt;(MIN($AY$25,$AY$28,$AY$29))),AD202,IF(AND($AY$25&lt;=C202,C202&lt;(MIN($AY$28,$AY$29))),AE202,IF(AND($AY$29&lt;=C202,C202&lt;$AY$28),AF202,IF(AND(C202&gt;=$AY$28),AG202," ")))))</f>
        <v>0</v>
      </c>
      <c r="AK202" s="20">
        <f t="shared" ref="AK202:AK265" si="134">$AW$42</f>
        <v>0</v>
      </c>
      <c r="AL202" s="20">
        <f t="shared" si="107"/>
        <v>2640</v>
      </c>
      <c r="AM202" s="20">
        <f t="shared" si="108"/>
        <v>900</v>
      </c>
      <c r="AN202" s="20">
        <f t="shared" si="115"/>
        <v>0</v>
      </c>
      <c r="AO202" s="20">
        <f t="shared" si="109"/>
        <v>0</v>
      </c>
      <c r="AP202" s="1">
        <v>0</v>
      </c>
      <c r="AQ202" s="24">
        <f t="shared" si="110"/>
        <v>43383</v>
      </c>
      <c r="AR202" s="10">
        <f t="shared" ref="AR202:AR265" si="135">IF(C202&lt;$AY$21,AK202,IF(AND($AY$21&lt;=C202,C202&lt;(MIN($AY$25,$AY$29,$AY$28))),AM202,IF(AND($AY$25&lt;=C202,C202&lt;MIN($AY$29,$AY$28)),AN202,IF(AND($AY$29&lt;=C202,C202&lt;$AY$28),AO202,IF(AND(C202&gt;=$AY$28),AP202,"0")))))</f>
        <v>0</v>
      </c>
      <c r="AS202" s="1">
        <f t="shared" si="111"/>
        <v>0</v>
      </c>
    </row>
    <row r="203" spans="2:45" x14ac:dyDescent="0.2">
      <c r="B203" s="18">
        <f t="shared" si="112"/>
        <v>43384</v>
      </c>
      <c r="C203" s="8">
        <f t="shared" ref="C203:C266" si="136">B203</f>
        <v>43384</v>
      </c>
      <c r="D203" s="5">
        <f>INDEX(Klima!$B$1:$E$520,MATCH('Afgrødemodel 1'!$C203,Klima!$B$1:$B$520,0),MATCH('Afgrødemodel 1'!$D$7,Klima!$B$1:$E$1,0))</f>
        <v>13.4</v>
      </c>
      <c r="E203" s="8">
        <f t="shared" si="118"/>
        <v>13.4</v>
      </c>
      <c r="F203">
        <v>0</v>
      </c>
      <c r="G203" s="8">
        <f t="shared" ref="G203:G235" si="137">(E203-F203)+G202</f>
        <v>2858.2000000000003</v>
      </c>
      <c r="H203" s="8">
        <f t="shared" si="120"/>
        <v>2749.6000000000004</v>
      </c>
      <c r="I203" s="8">
        <f t="shared" si="121"/>
        <v>13.4</v>
      </c>
      <c r="J203" s="8">
        <f t="shared" si="122"/>
        <v>2858.2000000000003</v>
      </c>
      <c r="K203" s="8" t="str">
        <f t="shared" si="123"/>
        <v xml:space="preserve"> </v>
      </c>
      <c r="L203" s="8" t="str">
        <f t="shared" si="124"/>
        <v xml:space="preserve"> </v>
      </c>
      <c r="M203" t="str">
        <f t="shared" si="125"/>
        <v xml:space="preserve"> </v>
      </c>
      <c r="N203">
        <v>8</v>
      </c>
      <c r="O203" t="str">
        <f t="shared" ref="O203:O266" si="138">IF($AV$2=1,(IF(AND(J203&gt;=$AW$21,J202&lt;$AW$21),"tSL0"," ")),(IF(AND(G203&gt;=$AW$21,G202&lt;$AW$21),"tSL0"," ")))</f>
        <v xml:space="preserve"> </v>
      </c>
      <c r="P203" t="str">
        <f t="shared" si="126"/>
        <v xml:space="preserve"> </v>
      </c>
      <c r="Q203" t="str">
        <f t="shared" si="127"/>
        <v xml:space="preserve"> </v>
      </c>
      <c r="R203" t="str">
        <f t="shared" si="128"/>
        <v xml:space="preserve"> </v>
      </c>
      <c r="S203">
        <f t="shared" si="129"/>
        <v>0</v>
      </c>
      <c r="T203" s="8">
        <f t="shared" ref="T203:T266" si="139">IFERROR($AW$33+($AW$34-$AW$33)*((H203)/$AW$22),0)</f>
        <v>0</v>
      </c>
      <c r="U203" s="2">
        <f t="shared" ref="U203:U266" si="140">$AW$34+($AW$35-$AW$34)*((((2.7182^(2.4*((((H203)-$AW$22)/($AW$23-$AW$22))))-1)))/10)</f>
        <v>7304171.0242324276</v>
      </c>
      <c r="V203">
        <f t="shared" si="130"/>
        <v>5</v>
      </c>
      <c r="W203" s="2">
        <f t="shared" ref="W203:W266" si="141">$AW$35-($AW$35-$AW$36)*((((H203)-$AW$24)/($AW$25-$AW$24)))</f>
        <v>-15.53300733496333</v>
      </c>
      <c r="X203">
        <f t="shared" si="113"/>
        <v>0</v>
      </c>
      <c r="Y203">
        <f t="shared" ref="Y203:Y266" si="142">$AW$38</f>
        <v>0</v>
      </c>
      <c r="Z203">
        <v>0</v>
      </c>
      <c r="AA203" s="18">
        <f t="shared" si="131"/>
        <v>43384</v>
      </c>
      <c r="AB203" s="13">
        <f t="shared" si="132"/>
        <v>0</v>
      </c>
      <c r="AC203">
        <v>0</v>
      </c>
      <c r="AD203" s="5">
        <f t="shared" ref="AD203:AD266" si="143">$AW$37*(((H203)-$AW$24)/($AW$25-$AW$24))</f>
        <v>8.2132029339853325</v>
      </c>
      <c r="AE203">
        <f t="shared" si="114"/>
        <v>2</v>
      </c>
      <c r="AF203">
        <f t="shared" si="119"/>
        <v>2</v>
      </c>
      <c r="AG203">
        <v>0</v>
      </c>
      <c r="AH203" s="18">
        <f t="shared" ref="AH203:AH266" si="144">AA203</f>
        <v>43384</v>
      </c>
      <c r="AI203" s="5">
        <f t="shared" ref="AI203:AI266" si="145">AB203+AJ203</f>
        <v>0</v>
      </c>
      <c r="AJ203" s="13">
        <f t="shared" si="133"/>
        <v>0</v>
      </c>
      <c r="AK203" s="20">
        <f t="shared" si="134"/>
        <v>0</v>
      </c>
      <c r="AL203" s="20">
        <f t="shared" ref="AL203:AL266" si="146">MAX($AW$43,($AW$46*(C203-$AY$21)))</f>
        <v>2655</v>
      </c>
      <c r="AM203" s="20">
        <f t="shared" ref="AM203:AM266" si="147">MIN(MIN($AW$48,$AW$44),AL203)</f>
        <v>900</v>
      </c>
      <c r="AN203" s="20">
        <f t="shared" si="115"/>
        <v>0</v>
      </c>
      <c r="AO203" s="20">
        <f t="shared" ref="AO203:AO266" si="148">$AW$49</f>
        <v>0</v>
      </c>
      <c r="AP203" s="1">
        <v>0</v>
      </c>
      <c r="AQ203" s="24">
        <f t="shared" ref="AQ203:AQ266" si="149">AH203</f>
        <v>43384</v>
      </c>
      <c r="AR203" s="10">
        <f t="shared" si="135"/>
        <v>0</v>
      </c>
      <c r="AS203" s="1">
        <f t="shared" ref="AS203:AS266" si="150">(0-AR203)/10</f>
        <v>0</v>
      </c>
    </row>
    <row r="204" spans="2:45" x14ac:dyDescent="0.2">
      <c r="B204" s="18">
        <f t="shared" ref="B204:B227" si="151">B203+1</f>
        <v>43385</v>
      </c>
      <c r="C204" s="8">
        <f t="shared" si="136"/>
        <v>43385</v>
      </c>
      <c r="D204" s="5">
        <f>INDEX(Klima!$B$1:$E$520,MATCH('Afgrødemodel 1'!$C204,Klima!$B$1:$B$520,0),MATCH('Afgrødemodel 1'!$D$7,Klima!$B$1:$E$1,0))</f>
        <v>14.2</v>
      </c>
      <c r="E204" s="8">
        <f t="shared" si="118"/>
        <v>14.2</v>
      </c>
      <c r="F204">
        <v>0</v>
      </c>
      <c r="G204" s="8">
        <f t="shared" si="137"/>
        <v>2872.4</v>
      </c>
      <c r="H204" s="8">
        <f t="shared" si="120"/>
        <v>2763.8</v>
      </c>
      <c r="I204" s="8">
        <f t="shared" si="121"/>
        <v>14.2</v>
      </c>
      <c r="J204" s="8">
        <f t="shared" si="122"/>
        <v>2872.4</v>
      </c>
      <c r="K204" s="8" t="str">
        <f t="shared" si="123"/>
        <v xml:space="preserve"> </v>
      </c>
      <c r="L204" s="8" t="str">
        <f t="shared" si="124"/>
        <v xml:space="preserve"> </v>
      </c>
      <c r="M204" t="str">
        <f t="shared" si="125"/>
        <v xml:space="preserve"> </v>
      </c>
      <c r="N204">
        <v>8</v>
      </c>
      <c r="O204" t="str">
        <f t="shared" si="138"/>
        <v xml:space="preserve"> </v>
      </c>
      <c r="P204" t="str">
        <f t="shared" si="126"/>
        <v xml:space="preserve"> </v>
      </c>
      <c r="Q204" t="str">
        <f t="shared" si="127"/>
        <v xml:space="preserve"> </v>
      </c>
      <c r="R204" t="str">
        <f t="shared" si="128"/>
        <v xml:space="preserve"> </v>
      </c>
      <c r="S204">
        <f t="shared" si="129"/>
        <v>0</v>
      </c>
      <c r="T204" s="8">
        <f t="shared" si="139"/>
        <v>0</v>
      </c>
      <c r="U204" s="2">
        <f t="shared" si="140"/>
        <v>7953745.8909045532</v>
      </c>
      <c r="V204">
        <f t="shared" si="130"/>
        <v>5</v>
      </c>
      <c r="W204" s="2">
        <f t="shared" si="141"/>
        <v>-15.706601466992666</v>
      </c>
      <c r="X204">
        <f t="shared" si="113"/>
        <v>0</v>
      </c>
      <c r="Y204">
        <f t="shared" si="142"/>
        <v>0</v>
      </c>
      <c r="Z204">
        <v>0</v>
      </c>
      <c r="AA204" s="18">
        <f t="shared" si="131"/>
        <v>43385</v>
      </c>
      <c r="AB204" s="13">
        <f t="shared" si="132"/>
        <v>0</v>
      </c>
      <c r="AC204">
        <v>0</v>
      </c>
      <c r="AD204" s="5">
        <f t="shared" si="143"/>
        <v>8.2826405867970667</v>
      </c>
      <c r="AE204">
        <f t="shared" si="114"/>
        <v>2</v>
      </c>
      <c r="AF204">
        <f t="shared" si="119"/>
        <v>2</v>
      </c>
      <c r="AG204">
        <v>0</v>
      </c>
      <c r="AH204" s="18">
        <f t="shared" si="144"/>
        <v>43385</v>
      </c>
      <c r="AI204" s="5">
        <f t="shared" si="145"/>
        <v>0</v>
      </c>
      <c r="AJ204" s="13">
        <f t="shared" si="133"/>
        <v>0</v>
      </c>
      <c r="AK204" s="20">
        <f t="shared" si="134"/>
        <v>0</v>
      </c>
      <c r="AL204" s="20">
        <f t="shared" si="146"/>
        <v>2670</v>
      </c>
      <c r="AM204" s="20">
        <f t="shared" si="147"/>
        <v>900</v>
      </c>
      <c r="AN204" s="20">
        <f t="shared" si="115"/>
        <v>0</v>
      </c>
      <c r="AO204" s="20">
        <f t="shared" si="148"/>
        <v>0</v>
      </c>
      <c r="AP204" s="1">
        <v>0</v>
      </c>
      <c r="AQ204" s="24">
        <f t="shared" si="149"/>
        <v>43385</v>
      </c>
      <c r="AR204" s="10">
        <f t="shared" si="135"/>
        <v>0</v>
      </c>
      <c r="AS204" s="1">
        <f t="shared" si="150"/>
        <v>0</v>
      </c>
    </row>
    <row r="205" spans="2:45" x14ac:dyDescent="0.2">
      <c r="B205" s="18">
        <f t="shared" si="151"/>
        <v>43386</v>
      </c>
      <c r="C205" s="8">
        <f t="shared" si="136"/>
        <v>43386</v>
      </c>
      <c r="D205" s="5">
        <f>INDEX(Klima!$B$1:$E$520,MATCH('Afgrødemodel 1'!$C205,Klima!$B$1:$B$520,0),MATCH('Afgrødemodel 1'!$D$7,Klima!$B$1:$E$1,0))</f>
        <v>16.3</v>
      </c>
      <c r="E205" s="8">
        <f t="shared" si="118"/>
        <v>16.3</v>
      </c>
      <c r="F205">
        <v>0</v>
      </c>
      <c r="G205" s="8">
        <f t="shared" si="137"/>
        <v>2888.7000000000003</v>
      </c>
      <c r="H205" s="8">
        <f t="shared" si="120"/>
        <v>2780.1000000000004</v>
      </c>
      <c r="I205" s="8">
        <f t="shared" si="121"/>
        <v>16.3</v>
      </c>
      <c r="J205" s="8">
        <f t="shared" si="122"/>
        <v>2888.7000000000003</v>
      </c>
      <c r="K205" s="8" t="str">
        <f t="shared" si="123"/>
        <v xml:space="preserve"> </v>
      </c>
      <c r="L205" s="8" t="str">
        <f t="shared" si="124"/>
        <v xml:space="preserve"> </v>
      </c>
      <c r="M205" t="str">
        <f t="shared" si="125"/>
        <v xml:space="preserve"> </v>
      </c>
      <c r="N205">
        <v>8</v>
      </c>
      <c r="O205" t="str">
        <f t="shared" si="138"/>
        <v xml:space="preserve"> </v>
      </c>
      <c r="P205" t="str">
        <f t="shared" si="126"/>
        <v xml:space="preserve"> </v>
      </c>
      <c r="Q205" t="str">
        <f t="shared" si="127"/>
        <v xml:space="preserve"> </v>
      </c>
      <c r="R205" t="str">
        <f t="shared" si="128"/>
        <v xml:space="preserve"> </v>
      </c>
      <c r="S205">
        <f t="shared" si="129"/>
        <v>0</v>
      </c>
      <c r="T205" s="8">
        <f t="shared" si="139"/>
        <v>0</v>
      </c>
      <c r="U205" s="2">
        <f t="shared" si="140"/>
        <v>8770905.5869219508</v>
      </c>
      <c r="V205">
        <f t="shared" si="130"/>
        <v>5</v>
      </c>
      <c r="W205" s="2">
        <f t="shared" si="141"/>
        <v>-15.90586797066015</v>
      </c>
      <c r="X205">
        <f t="shared" si="113"/>
        <v>0</v>
      </c>
      <c r="Y205">
        <f t="shared" si="142"/>
        <v>0</v>
      </c>
      <c r="Z205">
        <v>0</v>
      </c>
      <c r="AA205" s="18">
        <f t="shared" si="131"/>
        <v>43386</v>
      </c>
      <c r="AB205" s="13">
        <f t="shared" si="132"/>
        <v>0</v>
      </c>
      <c r="AC205">
        <v>0</v>
      </c>
      <c r="AD205" s="5">
        <f t="shared" si="143"/>
        <v>8.3623471882640601</v>
      </c>
      <c r="AE205">
        <f t="shared" si="114"/>
        <v>2</v>
      </c>
      <c r="AF205">
        <f t="shared" si="119"/>
        <v>2</v>
      </c>
      <c r="AG205">
        <v>0</v>
      </c>
      <c r="AH205" s="18">
        <f t="shared" si="144"/>
        <v>43386</v>
      </c>
      <c r="AI205" s="5">
        <f t="shared" si="145"/>
        <v>0</v>
      </c>
      <c r="AJ205" s="13">
        <f t="shared" si="133"/>
        <v>0</v>
      </c>
      <c r="AK205" s="20">
        <f t="shared" si="134"/>
        <v>0</v>
      </c>
      <c r="AL205" s="20">
        <f t="shared" si="146"/>
        <v>2685</v>
      </c>
      <c r="AM205" s="20">
        <f t="shared" si="147"/>
        <v>900</v>
      </c>
      <c r="AN205" s="20">
        <f t="shared" si="115"/>
        <v>0</v>
      </c>
      <c r="AO205" s="20">
        <f t="shared" si="148"/>
        <v>0</v>
      </c>
      <c r="AP205" s="1">
        <v>0</v>
      </c>
      <c r="AQ205" s="24">
        <f t="shared" si="149"/>
        <v>43386</v>
      </c>
      <c r="AR205" s="10">
        <f t="shared" si="135"/>
        <v>0</v>
      </c>
      <c r="AS205" s="1">
        <f t="shared" si="150"/>
        <v>0</v>
      </c>
    </row>
    <row r="206" spans="2:45" x14ac:dyDescent="0.2">
      <c r="B206" s="18">
        <f t="shared" si="151"/>
        <v>43387</v>
      </c>
      <c r="C206" s="8">
        <f t="shared" si="136"/>
        <v>43387</v>
      </c>
      <c r="D206" s="5">
        <f>INDEX(Klima!$B$1:$E$520,MATCH('Afgrødemodel 1'!$C206,Klima!$B$1:$B$520,0),MATCH('Afgrødemodel 1'!$D$7,Klima!$B$1:$E$1,0))</f>
        <v>14.1</v>
      </c>
      <c r="E206" s="8">
        <f t="shared" si="118"/>
        <v>14.1</v>
      </c>
      <c r="F206">
        <v>0</v>
      </c>
      <c r="G206" s="8">
        <f t="shared" si="137"/>
        <v>2902.8</v>
      </c>
      <c r="H206" s="8">
        <f t="shared" si="120"/>
        <v>2794.2000000000003</v>
      </c>
      <c r="I206" s="8">
        <f t="shared" si="121"/>
        <v>14.1</v>
      </c>
      <c r="J206" s="8">
        <f t="shared" si="122"/>
        <v>2902.8</v>
      </c>
      <c r="K206" s="8" t="str">
        <f t="shared" si="123"/>
        <v xml:space="preserve"> </v>
      </c>
      <c r="L206" s="8" t="str">
        <f t="shared" si="124"/>
        <v xml:space="preserve"> </v>
      </c>
      <c r="M206" t="str">
        <f t="shared" si="125"/>
        <v xml:space="preserve"> </v>
      </c>
      <c r="N206">
        <v>8</v>
      </c>
      <c r="O206" t="str">
        <f t="shared" si="138"/>
        <v xml:space="preserve"> </v>
      </c>
      <c r="P206" t="str">
        <f t="shared" si="126"/>
        <v xml:space="preserve"> </v>
      </c>
      <c r="Q206" t="str">
        <f t="shared" si="127"/>
        <v xml:space="preserve"> </v>
      </c>
      <c r="R206" t="str">
        <f t="shared" si="128"/>
        <v xml:space="preserve"> </v>
      </c>
      <c r="S206">
        <f t="shared" si="129"/>
        <v>0</v>
      </c>
      <c r="T206" s="8">
        <f t="shared" si="139"/>
        <v>0</v>
      </c>
      <c r="U206" s="2">
        <f t="shared" si="140"/>
        <v>9545191.4877275433</v>
      </c>
      <c r="V206">
        <f t="shared" si="130"/>
        <v>5</v>
      </c>
      <c r="W206" s="2">
        <f t="shared" si="141"/>
        <v>-16.078239608801962</v>
      </c>
      <c r="X206">
        <f t="shared" si="113"/>
        <v>0</v>
      </c>
      <c r="Y206">
        <f t="shared" si="142"/>
        <v>0</v>
      </c>
      <c r="Z206">
        <v>0</v>
      </c>
      <c r="AA206" s="18">
        <f t="shared" si="131"/>
        <v>43387</v>
      </c>
      <c r="AB206" s="13">
        <f t="shared" si="132"/>
        <v>0</v>
      </c>
      <c r="AC206">
        <v>0</v>
      </c>
      <c r="AD206" s="5">
        <f t="shared" si="143"/>
        <v>8.4312958435207843</v>
      </c>
      <c r="AE206">
        <f t="shared" si="114"/>
        <v>2</v>
      </c>
      <c r="AF206">
        <f t="shared" si="119"/>
        <v>2</v>
      </c>
      <c r="AG206">
        <v>0</v>
      </c>
      <c r="AH206" s="18">
        <f t="shared" si="144"/>
        <v>43387</v>
      </c>
      <c r="AI206" s="5">
        <f t="shared" si="145"/>
        <v>0</v>
      </c>
      <c r="AJ206" s="13">
        <f t="shared" si="133"/>
        <v>0</v>
      </c>
      <c r="AK206" s="20">
        <f t="shared" si="134"/>
        <v>0</v>
      </c>
      <c r="AL206" s="20">
        <f t="shared" si="146"/>
        <v>2700</v>
      </c>
      <c r="AM206" s="20">
        <f t="shared" si="147"/>
        <v>900</v>
      </c>
      <c r="AN206" s="20">
        <f t="shared" si="115"/>
        <v>0</v>
      </c>
      <c r="AO206" s="20">
        <f t="shared" si="148"/>
        <v>0</v>
      </c>
      <c r="AP206" s="1">
        <v>0</v>
      </c>
      <c r="AQ206" s="24">
        <f t="shared" si="149"/>
        <v>43387</v>
      </c>
      <c r="AR206" s="10">
        <f t="shared" si="135"/>
        <v>0</v>
      </c>
      <c r="AS206" s="1">
        <f t="shared" si="150"/>
        <v>0</v>
      </c>
    </row>
    <row r="207" spans="2:45" x14ac:dyDescent="0.2">
      <c r="B207" s="18">
        <f t="shared" si="151"/>
        <v>43388</v>
      </c>
      <c r="C207" s="8">
        <f t="shared" si="136"/>
        <v>43388</v>
      </c>
      <c r="D207" s="5">
        <f>INDEX(Klima!$B$1:$E$520,MATCH('Afgrødemodel 1'!$C207,Klima!$B$1:$B$520,0),MATCH('Afgrødemodel 1'!$D$7,Klima!$B$1:$E$1,0))</f>
        <v>13.4</v>
      </c>
      <c r="E207" s="8">
        <f t="shared" si="118"/>
        <v>13.4</v>
      </c>
      <c r="F207">
        <v>0</v>
      </c>
      <c r="G207" s="8">
        <f t="shared" si="137"/>
        <v>2916.2000000000003</v>
      </c>
      <c r="H207" s="8">
        <f t="shared" si="120"/>
        <v>2807.6000000000004</v>
      </c>
      <c r="I207" s="8">
        <f t="shared" si="121"/>
        <v>13.4</v>
      </c>
      <c r="J207" s="8">
        <f t="shared" si="122"/>
        <v>2916.2000000000003</v>
      </c>
      <c r="K207" s="8" t="str">
        <f t="shared" si="123"/>
        <v xml:space="preserve"> </v>
      </c>
      <c r="L207" s="8" t="str">
        <f t="shared" si="124"/>
        <v xml:space="preserve"> </v>
      </c>
      <c r="M207" t="str">
        <f t="shared" si="125"/>
        <v xml:space="preserve"> </v>
      </c>
      <c r="N207">
        <v>8</v>
      </c>
      <c r="O207" t="str">
        <f t="shared" si="138"/>
        <v xml:space="preserve"> </v>
      </c>
      <c r="P207" t="str">
        <f t="shared" si="126"/>
        <v xml:space="preserve"> </v>
      </c>
      <c r="Q207" t="str">
        <f t="shared" si="127"/>
        <v xml:space="preserve"> </v>
      </c>
      <c r="R207" t="str">
        <f t="shared" si="128"/>
        <v xml:space="preserve"> </v>
      </c>
      <c r="S207">
        <f t="shared" si="129"/>
        <v>0</v>
      </c>
      <c r="T207" s="8">
        <f t="shared" si="139"/>
        <v>0</v>
      </c>
      <c r="U207" s="2">
        <f t="shared" si="140"/>
        <v>10344294.402804282</v>
      </c>
      <c r="V207">
        <f t="shared" si="130"/>
        <v>5</v>
      </c>
      <c r="W207" s="2">
        <f t="shared" si="141"/>
        <v>-16.242053789731056</v>
      </c>
      <c r="X207">
        <f t="shared" si="113"/>
        <v>0</v>
      </c>
      <c r="Y207">
        <f t="shared" si="142"/>
        <v>0</v>
      </c>
      <c r="Z207">
        <v>0</v>
      </c>
      <c r="AA207" s="18">
        <f t="shared" si="131"/>
        <v>43388</v>
      </c>
      <c r="AB207" s="13">
        <f t="shared" si="132"/>
        <v>0</v>
      </c>
      <c r="AC207">
        <v>0</v>
      </c>
      <c r="AD207" s="5">
        <f t="shared" si="143"/>
        <v>8.4968215158924227</v>
      </c>
      <c r="AE207">
        <f t="shared" si="114"/>
        <v>2</v>
      </c>
      <c r="AF207">
        <f t="shared" si="119"/>
        <v>2</v>
      </c>
      <c r="AG207">
        <v>0</v>
      </c>
      <c r="AH207" s="18">
        <f t="shared" si="144"/>
        <v>43388</v>
      </c>
      <c r="AI207" s="5">
        <f t="shared" si="145"/>
        <v>0</v>
      </c>
      <c r="AJ207" s="13">
        <f t="shared" si="133"/>
        <v>0</v>
      </c>
      <c r="AK207" s="20">
        <f t="shared" si="134"/>
        <v>0</v>
      </c>
      <c r="AL207" s="20">
        <f t="shared" si="146"/>
        <v>2715</v>
      </c>
      <c r="AM207" s="20">
        <f t="shared" si="147"/>
        <v>900</v>
      </c>
      <c r="AN207" s="20">
        <f t="shared" si="115"/>
        <v>0</v>
      </c>
      <c r="AO207" s="20">
        <f t="shared" si="148"/>
        <v>0</v>
      </c>
      <c r="AP207" s="1">
        <v>0</v>
      </c>
      <c r="AQ207" s="24">
        <f t="shared" si="149"/>
        <v>43388</v>
      </c>
      <c r="AR207" s="10">
        <f t="shared" si="135"/>
        <v>0</v>
      </c>
      <c r="AS207" s="1">
        <f t="shared" si="150"/>
        <v>0</v>
      </c>
    </row>
    <row r="208" spans="2:45" x14ac:dyDescent="0.2">
      <c r="B208" s="18">
        <f t="shared" si="151"/>
        <v>43389</v>
      </c>
      <c r="C208" s="8">
        <f t="shared" si="136"/>
        <v>43389</v>
      </c>
      <c r="D208" s="5">
        <f>INDEX(Klima!$B$1:$E$520,MATCH('Afgrødemodel 1'!$C208,Klima!$B$1:$B$520,0),MATCH('Afgrødemodel 1'!$D$7,Klima!$B$1:$E$1,0))</f>
        <v>11.7</v>
      </c>
      <c r="E208" s="8">
        <f t="shared" si="118"/>
        <v>11.7</v>
      </c>
      <c r="F208">
        <v>0</v>
      </c>
      <c r="G208" s="8">
        <f t="shared" si="137"/>
        <v>2927.9</v>
      </c>
      <c r="H208" s="8">
        <f t="shared" si="120"/>
        <v>2819.3</v>
      </c>
      <c r="I208" s="8">
        <f t="shared" si="121"/>
        <v>11.7</v>
      </c>
      <c r="J208" s="8">
        <f t="shared" si="122"/>
        <v>2927.9</v>
      </c>
      <c r="K208" s="8" t="str">
        <f t="shared" si="123"/>
        <v xml:space="preserve"> </v>
      </c>
      <c r="L208" s="8" t="str">
        <f t="shared" si="124"/>
        <v xml:space="preserve"> </v>
      </c>
      <c r="M208" t="str">
        <f t="shared" si="125"/>
        <v xml:space="preserve"> </v>
      </c>
      <c r="N208">
        <v>8</v>
      </c>
      <c r="O208" t="str">
        <f t="shared" si="138"/>
        <v xml:space="preserve"> </v>
      </c>
      <c r="P208" t="str">
        <f t="shared" si="126"/>
        <v xml:space="preserve"> </v>
      </c>
      <c r="Q208" t="str">
        <f t="shared" si="127"/>
        <v xml:space="preserve"> </v>
      </c>
      <c r="R208" t="str">
        <f t="shared" si="128"/>
        <v xml:space="preserve"> </v>
      </c>
      <c r="S208">
        <f t="shared" si="129"/>
        <v>0</v>
      </c>
      <c r="T208" s="8">
        <f t="shared" si="139"/>
        <v>0</v>
      </c>
      <c r="U208" s="2">
        <f t="shared" si="140"/>
        <v>11096536.052723601</v>
      </c>
      <c r="V208">
        <f t="shared" si="130"/>
        <v>5</v>
      </c>
      <c r="W208" s="2">
        <f t="shared" si="141"/>
        <v>-16.38508557457213</v>
      </c>
      <c r="X208">
        <f t="shared" si="113"/>
        <v>0</v>
      </c>
      <c r="Y208">
        <f t="shared" si="142"/>
        <v>0</v>
      </c>
      <c r="Z208">
        <v>0</v>
      </c>
      <c r="AA208" s="18">
        <f t="shared" si="131"/>
        <v>43389</v>
      </c>
      <c r="AB208" s="13">
        <f t="shared" si="132"/>
        <v>0</v>
      </c>
      <c r="AC208">
        <v>0</v>
      </c>
      <c r="AD208" s="5">
        <f t="shared" si="143"/>
        <v>8.5540342298288525</v>
      </c>
      <c r="AE208">
        <f t="shared" si="114"/>
        <v>2</v>
      </c>
      <c r="AF208">
        <f t="shared" si="119"/>
        <v>2</v>
      </c>
      <c r="AG208">
        <v>0</v>
      </c>
      <c r="AH208" s="18">
        <f t="shared" si="144"/>
        <v>43389</v>
      </c>
      <c r="AI208" s="5">
        <f t="shared" si="145"/>
        <v>0</v>
      </c>
      <c r="AJ208" s="13">
        <f t="shared" si="133"/>
        <v>0</v>
      </c>
      <c r="AK208" s="20">
        <f t="shared" si="134"/>
        <v>0</v>
      </c>
      <c r="AL208" s="20">
        <f t="shared" si="146"/>
        <v>2730</v>
      </c>
      <c r="AM208" s="20">
        <f t="shared" si="147"/>
        <v>900</v>
      </c>
      <c r="AN208" s="20">
        <f t="shared" si="115"/>
        <v>0</v>
      </c>
      <c r="AO208" s="20">
        <f t="shared" si="148"/>
        <v>0</v>
      </c>
      <c r="AP208" s="1">
        <v>0</v>
      </c>
      <c r="AQ208" s="24">
        <f t="shared" si="149"/>
        <v>43389</v>
      </c>
      <c r="AR208" s="10">
        <f t="shared" si="135"/>
        <v>0</v>
      </c>
      <c r="AS208" s="1">
        <f t="shared" si="150"/>
        <v>0</v>
      </c>
    </row>
    <row r="209" spans="2:45" x14ac:dyDescent="0.2">
      <c r="B209" s="18">
        <f t="shared" si="151"/>
        <v>43390</v>
      </c>
      <c r="C209" s="8">
        <f t="shared" si="136"/>
        <v>43390</v>
      </c>
      <c r="D209" s="5">
        <f>INDEX(Klima!$B$1:$E$520,MATCH('Afgrødemodel 1'!$C209,Klima!$B$1:$B$520,0),MATCH('Afgrødemodel 1'!$D$7,Klima!$B$1:$E$1,0))</f>
        <v>13.2</v>
      </c>
      <c r="E209" s="8">
        <f t="shared" si="118"/>
        <v>13.2</v>
      </c>
      <c r="F209">
        <v>0</v>
      </c>
      <c r="G209" s="8">
        <f t="shared" si="137"/>
        <v>2941.1</v>
      </c>
      <c r="H209" s="8">
        <f t="shared" si="120"/>
        <v>2832.5</v>
      </c>
      <c r="I209" s="8">
        <f t="shared" si="121"/>
        <v>13.2</v>
      </c>
      <c r="J209" s="8">
        <f t="shared" si="122"/>
        <v>2941.1</v>
      </c>
      <c r="K209" s="8" t="str">
        <f t="shared" si="123"/>
        <v xml:space="preserve"> </v>
      </c>
      <c r="L209" s="8" t="str">
        <f t="shared" si="124"/>
        <v xml:space="preserve"> </v>
      </c>
      <c r="M209" t="str">
        <f t="shared" si="125"/>
        <v xml:space="preserve"> </v>
      </c>
      <c r="N209">
        <v>8</v>
      </c>
      <c r="O209" t="str">
        <f t="shared" si="138"/>
        <v xml:space="preserve"> </v>
      </c>
      <c r="P209" t="str">
        <f t="shared" si="126"/>
        <v xml:space="preserve"> </v>
      </c>
      <c r="Q209" t="str">
        <f t="shared" si="127"/>
        <v xml:space="preserve"> </v>
      </c>
      <c r="R209" t="str">
        <f t="shared" si="128"/>
        <v xml:space="preserve"> </v>
      </c>
      <c r="S209">
        <f t="shared" si="129"/>
        <v>0</v>
      </c>
      <c r="T209" s="8">
        <f t="shared" si="139"/>
        <v>0</v>
      </c>
      <c r="U209" s="2">
        <f t="shared" si="140"/>
        <v>12011092.664710905</v>
      </c>
      <c r="V209">
        <f t="shared" si="130"/>
        <v>5</v>
      </c>
      <c r="W209" s="2">
        <f t="shared" si="141"/>
        <v>-16.546454767726161</v>
      </c>
      <c r="X209">
        <f t="shared" si="113"/>
        <v>0</v>
      </c>
      <c r="Y209">
        <f t="shared" si="142"/>
        <v>0</v>
      </c>
      <c r="Z209">
        <v>0</v>
      </c>
      <c r="AA209" s="18">
        <f t="shared" si="131"/>
        <v>43390</v>
      </c>
      <c r="AB209" s="13">
        <f t="shared" si="132"/>
        <v>0</v>
      </c>
      <c r="AC209">
        <v>0</v>
      </c>
      <c r="AD209" s="5">
        <f t="shared" si="143"/>
        <v>8.6185819070904639</v>
      </c>
      <c r="AE209">
        <f t="shared" si="114"/>
        <v>2</v>
      </c>
      <c r="AF209">
        <f t="shared" si="119"/>
        <v>2</v>
      </c>
      <c r="AG209">
        <v>0</v>
      </c>
      <c r="AH209" s="18">
        <f t="shared" si="144"/>
        <v>43390</v>
      </c>
      <c r="AI209" s="5">
        <f t="shared" si="145"/>
        <v>0</v>
      </c>
      <c r="AJ209" s="13">
        <f t="shared" si="133"/>
        <v>0</v>
      </c>
      <c r="AK209" s="20">
        <f t="shared" si="134"/>
        <v>0</v>
      </c>
      <c r="AL209" s="20">
        <f t="shared" si="146"/>
        <v>2745</v>
      </c>
      <c r="AM209" s="20">
        <f t="shared" si="147"/>
        <v>900</v>
      </c>
      <c r="AN209" s="20">
        <f t="shared" si="115"/>
        <v>0</v>
      </c>
      <c r="AO209" s="20">
        <f t="shared" si="148"/>
        <v>0</v>
      </c>
      <c r="AP209" s="1">
        <v>0</v>
      </c>
      <c r="AQ209" s="24">
        <f t="shared" si="149"/>
        <v>43390</v>
      </c>
      <c r="AR209" s="10">
        <f t="shared" si="135"/>
        <v>0</v>
      </c>
      <c r="AS209" s="1">
        <f t="shared" si="150"/>
        <v>0</v>
      </c>
    </row>
    <row r="210" spans="2:45" x14ac:dyDescent="0.2">
      <c r="B210" s="18">
        <f t="shared" si="151"/>
        <v>43391</v>
      </c>
      <c r="C210" s="8">
        <f t="shared" si="136"/>
        <v>43391</v>
      </c>
      <c r="D210" s="5">
        <f>INDEX(Klima!$B$1:$E$520,MATCH('Afgrødemodel 1'!$C210,Klima!$B$1:$B$520,0),MATCH('Afgrødemodel 1'!$D$7,Klima!$B$1:$E$1,0))</f>
        <v>10.3</v>
      </c>
      <c r="E210" s="8">
        <f t="shared" si="118"/>
        <v>10.3</v>
      </c>
      <c r="F210">
        <v>0</v>
      </c>
      <c r="G210" s="8">
        <f t="shared" si="137"/>
        <v>2951.4</v>
      </c>
      <c r="H210" s="8">
        <f t="shared" si="120"/>
        <v>2842.8</v>
      </c>
      <c r="I210" s="8">
        <f t="shared" si="121"/>
        <v>10.3</v>
      </c>
      <c r="J210" s="8">
        <f t="shared" si="122"/>
        <v>2951.4</v>
      </c>
      <c r="K210" s="8" t="str">
        <f t="shared" si="123"/>
        <v xml:space="preserve"> </v>
      </c>
      <c r="L210" s="8" t="str">
        <f t="shared" si="124"/>
        <v xml:space="preserve"> </v>
      </c>
      <c r="M210" t="str">
        <f t="shared" si="125"/>
        <v xml:space="preserve"> </v>
      </c>
      <c r="N210">
        <v>8</v>
      </c>
      <c r="O210" t="str">
        <f t="shared" si="138"/>
        <v xml:space="preserve"> </v>
      </c>
      <c r="P210" t="str">
        <f t="shared" si="126"/>
        <v xml:space="preserve"> </v>
      </c>
      <c r="Q210" t="str">
        <f t="shared" si="127"/>
        <v xml:space="preserve"> </v>
      </c>
      <c r="R210" t="str">
        <f t="shared" si="128"/>
        <v xml:space="preserve"> </v>
      </c>
      <c r="S210">
        <f t="shared" si="129"/>
        <v>0</v>
      </c>
      <c r="T210" s="8">
        <f t="shared" si="139"/>
        <v>0</v>
      </c>
      <c r="U210" s="2">
        <f t="shared" si="140"/>
        <v>12776770.961823832</v>
      </c>
      <c r="V210">
        <f t="shared" si="130"/>
        <v>5</v>
      </c>
      <c r="W210" s="2">
        <f t="shared" si="141"/>
        <v>-16.672371638141811</v>
      </c>
      <c r="X210">
        <f t="shared" si="113"/>
        <v>0</v>
      </c>
      <c r="Y210">
        <f t="shared" si="142"/>
        <v>0</v>
      </c>
      <c r="Z210">
        <v>0</v>
      </c>
      <c r="AA210" s="18">
        <f t="shared" si="131"/>
        <v>43391</v>
      </c>
      <c r="AB210" s="13">
        <f t="shared" si="132"/>
        <v>0</v>
      </c>
      <c r="AC210">
        <v>0</v>
      </c>
      <c r="AD210" s="5">
        <f t="shared" si="143"/>
        <v>8.6689486552567239</v>
      </c>
      <c r="AE210">
        <f t="shared" si="114"/>
        <v>2</v>
      </c>
      <c r="AF210">
        <f t="shared" si="119"/>
        <v>2</v>
      </c>
      <c r="AG210">
        <v>0</v>
      </c>
      <c r="AH210" s="18">
        <f t="shared" si="144"/>
        <v>43391</v>
      </c>
      <c r="AI210" s="5">
        <f t="shared" si="145"/>
        <v>0</v>
      </c>
      <c r="AJ210" s="13">
        <f t="shared" si="133"/>
        <v>0</v>
      </c>
      <c r="AK210" s="20">
        <f t="shared" si="134"/>
        <v>0</v>
      </c>
      <c r="AL210" s="20">
        <f t="shared" si="146"/>
        <v>2760</v>
      </c>
      <c r="AM210" s="20">
        <f t="shared" si="147"/>
        <v>900</v>
      </c>
      <c r="AN210" s="20">
        <f t="shared" si="115"/>
        <v>0</v>
      </c>
      <c r="AO210" s="20">
        <f t="shared" si="148"/>
        <v>0</v>
      </c>
      <c r="AP210" s="1">
        <v>0</v>
      </c>
      <c r="AQ210" s="24">
        <f t="shared" si="149"/>
        <v>43391</v>
      </c>
      <c r="AR210" s="10">
        <f t="shared" si="135"/>
        <v>0</v>
      </c>
      <c r="AS210" s="1">
        <f t="shared" si="150"/>
        <v>0</v>
      </c>
    </row>
    <row r="211" spans="2:45" x14ac:dyDescent="0.2">
      <c r="B211" s="18">
        <f t="shared" si="151"/>
        <v>43392</v>
      </c>
      <c r="C211" s="8">
        <f t="shared" si="136"/>
        <v>43392</v>
      </c>
      <c r="D211" s="5">
        <f>INDEX(Klima!$B$1:$E$520,MATCH('Afgrødemodel 1'!$C211,Klima!$B$1:$B$520,0),MATCH('Afgrødemodel 1'!$D$7,Klima!$B$1:$E$1,0))</f>
        <v>7.5</v>
      </c>
      <c r="E211" s="8">
        <f t="shared" si="118"/>
        <v>7.5</v>
      </c>
      <c r="F211">
        <v>0</v>
      </c>
      <c r="G211" s="8">
        <f t="shared" si="137"/>
        <v>2958.9</v>
      </c>
      <c r="H211" s="8">
        <f t="shared" si="120"/>
        <v>2850.3</v>
      </c>
      <c r="I211" s="8">
        <f t="shared" si="121"/>
        <v>7.5</v>
      </c>
      <c r="J211" s="8">
        <f t="shared" si="122"/>
        <v>2958.9</v>
      </c>
      <c r="K211" s="8" t="str">
        <f t="shared" si="123"/>
        <v xml:space="preserve"> </v>
      </c>
      <c r="L211" s="8" t="str">
        <f t="shared" si="124"/>
        <v xml:space="preserve"> </v>
      </c>
      <c r="M211" t="str">
        <f t="shared" si="125"/>
        <v xml:space="preserve"> </v>
      </c>
      <c r="N211">
        <v>8</v>
      </c>
      <c r="O211" t="str">
        <f t="shared" si="138"/>
        <v xml:space="preserve"> </v>
      </c>
      <c r="P211" t="str">
        <f t="shared" si="126"/>
        <v xml:space="preserve"> </v>
      </c>
      <c r="Q211" t="str">
        <f t="shared" si="127"/>
        <v xml:space="preserve"> </v>
      </c>
      <c r="R211" t="str">
        <f t="shared" si="128"/>
        <v xml:space="preserve"> </v>
      </c>
      <c r="S211">
        <f t="shared" si="129"/>
        <v>0</v>
      </c>
      <c r="T211" s="8">
        <f t="shared" si="139"/>
        <v>0</v>
      </c>
      <c r="U211" s="2">
        <f t="shared" si="140"/>
        <v>13364840.303983841</v>
      </c>
      <c r="V211">
        <f t="shared" si="130"/>
        <v>5</v>
      </c>
      <c r="W211" s="2">
        <f t="shared" si="141"/>
        <v>-16.764058679706601</v>
      </c>
      <c r="X211">
        <f t="shared" si="113"/>
        <v>0</v>
      </c>
      <c r="Y211">
        <f t="shared" si="142"/>
        <v>0</v>
      </c>
      <c r="Z211">
        <v>0</v>
      </c>
      <c r="AA211" s="18">
        <f t="shared" si="131"/>
        <v>43392</v>
      </c>
      <c r="AB211" s="13">
        <f t="shared" si="132"/>
        <v>0</v>
      </c>
      <c r="AC211">
        <v>0</v>
      </c>
      <c r="AD211" s="5">
        <f t="shared" si="143"/>
        <v>8.7056234718826406</v>
      </c>
      <c r="AE211">
        <f t="shared" si="114"/>
        <v>2</v>
      </c>
      <c r="AF211">
        <f t="shared" si="119"/>
        <v>2</v>
      </c>
      <c r="AG211">
        <v>0</v>
      </c>
      <c r="AH211" s="18">
        <f t="shared" si="144"/>
        <v>43392</v>
      </c>
      <c r="AI211" s="5">
        <f t="shared" si="145"/>
        <v>0</v>
      </c>
      <c r="AJ211" s="13">
        <f t="shared" si="133"/>
        <v>0</v>
      </c>
      <c r="AK211" s="20">
        <f t="shared" si="134"/>
        <v>0</v>
      </c>
      <c r="AL211" s="20">
        <f t="shared" si="146"/>
        <v>2775</v>
      </c>
      <c r="AM211" s="20">
        <f t="shared" si="147"/>
        <v>900</v>
      </c>
      <c r="AN211" s="20">
        <f t="shared" si="115"/>
        <v>0</v>
      </c>
      <c r="AO211" s="20">
        <f t="shared" si="148"/>
        <v>0</v>
      </c>
      <c r="AP211" s="1">
        <v>0</v>
      </c>
      <c r="AQ211" s="24">
        <f t="shared" si="149"/>
        <v>43392</v>
      </c>
      <c r="AR211" s="10">
        <f t="shared" si="135"/>
        <v>0</v>
      </c>
      <c r="AS211" s="1">
        <f t="shared" si="150"/>
        <v>0</v>
      </c>
    </row>
    <row r="212" spans="2:45" x14ac:dyDescent="0.2">
      <c r="B212" s="18">
        <f t="shared" si="151"/>
        <v>43393</v>
      </c>
      <c r="C212" s="8">
        <f t="shared" si="136"/>
        <v>43393</v>
      </c>
      <c r="D212" s="5">
        <f>INDEX(Klima!$B$1:$E$520,MATCH('Afgrødemodel 1'!$C212,Klima!$B$1:$B$520,0),MATCH('Afgrødemodel 1'!$D$7,Klima!$B$1:$E$1,0))</f>
        <v>9.6999999999999993</v>
      </c>
      <c r="E212" s="8">
        <f t="shared" si="118"/>
        <v>9.6999999999999993</v>
      </c>
      <c r="F212">
        <v>0</v>
      </c>
      <c r="G212" s="8">
        <f t="shared" si="137"/>
        <v>2968.6</v>
      </c>
      <c r="H212" s="8">
        <f t="shared" si="120"/>
        <v>2860</v>
      </c>
      <c r="I212" s="8">
        <f t="shared" si="121"/>
        <v>9.6999999999999993</v>
      </c>
      <c r="J212" s="8">
        <f t="shared" si="122"/>
        <v>2968.6</v>
      </c>
      <c r="K212" s="8" t="str">
        <f t="shared" si="123"/>
        <v xml:space="preserve"> </v>
      </c>
      <c r="L212" s="8" t="str">
        <f t="shared" si="124"/>
        <v xml:space="preserve"> </v>
      </c>
      <c r="M212" t="str">
        <f t="shared" si="125"/>
        <v xml:space="preserve"> </v>
      </c>
      <c r="N212">
        <v>8</v>
      </c>
      <c r="O212" t="str">
        <f t="shared" si="138"/>
        <v xml:space="preserve"> </v>
      </c>
      <c r="P212" t="str">
        <f t="shared" si="126"/>
        <v xml:space="preserve"> </v>
      </c>
      <c r="Q212" t="str">
        <f t="shared" si="127"/>
        <v xml:space="preserve"> </v>
      </c>
      <c r="R212" t="str">
        <f t="shared" si="128"/>
        <v xml:space="preserve"> </v>
      </c>
      <c r="S212">
        <f t="shared" si="129"/>
        <v>0</v>
      </c>
      <c r="T212" s="8">
        <f t="shared" si="139"/>
        <v>0</v>
      </c>
      <c r="U212" s="2">
        <f t="shared" si="140"/>
        <v>14165729.764298111</v>
      </c>
      <c r="V212">
        <f t="shared" si="130"/>
        <v>5</v>
      </c>
      <c r="W212" s="2">
        <f t="shared" si="141"/>
        <v>-16.882640586797066</v>
      </c>
      <c r="X212">
        <f t="shared" si="113"/>
        <v>0</v>
      </c>
      <c r="Y212">
        <f t="shared" si="142"/>
        <v>0</v>
      </c>
      <c r="Z212">
        <v>0</v>
      </c>
      <c r="AA212" s="18">
        <f t="shared" si="131"/>
        <v>43393</v>
      </c>
      <c r="AB212" s="13">
        <f t="shared" si="132"/>
        <v>0</v>
      </c>
      <c r="AC212">
        <v>0</v>
      </c>
      <c r="AD212" s="5">
        <f t="shared" si="143"/>
        <v>8.7530562347188265</v>
      </c>
      <c r="AE212">
        <f t="shared" si="114"/>
        <v>2</v>
      </c>
      <c r="AF212">
        <f t="shared" si="119"/>
        <v>2</v>
      </c>
      <c r="AG212">
        <v>0</v>
      </c>
      <c r="AH212" s="18">
        <f t="shared" si="144"/>
        <v>43393</v>
      </c>
      <c r="AI212" s="5">
        <f t="shared" si="145"/>
        <v>0</v>
      </c>
      <c r="AJ212" s="13">
        <f t="shared" si="133"/>
        <v>0</v>
      </c>
      <c r="AK212" s="20">
        <f t="shared" si="134"/>
        <v>0</v>
      </c>
      <c r="AL212" s="20">
        <f t="shared" si="146"/>
        <v>2790</v>
      </c>
      <c r="AM212" s="20">
        <f t="shared" si="147"/>
        <v>900</v>
      </c>
      <c r="AN212" s="20">
        <f t="shared" si="115"/>
        <v>0</v>
      </c>
      <c r="AO212" s="20">
        <f t="shared" si="148"/>
        <v>0</v>
      </c>
      <c r="AP212" s="1">
        <v>0</v>
      </c>
      <c r="AQ212" s="24">
        <f t="shared" si="149"/>
        <v>43393</v>
      </c>
      <c r="AR212" s="10">
        <f t="shared" si="135"/>
        <v>0</v>
      </c>
      <c r="AS212" s="1">
        <f t="shared" si="150"/>
        <v>0</v>
      </c>
    </row>
    <row r="213" spans="2:45" x14ac:dyDescent="0.2">
      <c r="B213" s="18">
        <f t="shared" si="151"/>
        <v>43394</v>
      </c>
      <c r="C213" s="8">
        <f t="shared" si="136"/>
        <v>43394</v>
      </c>
      <c r="D213" s="5">
        <f>INDEX(Klima!$B$1:$E$520,MATCH('Afgrødemodel 1'!$C213,Klima!$B$1:$B$520,0),MATCH('Afgrødemodel 1'!$D$7,Klima!$B$1:$E$1,0))</f>
        <v>11.7</v>
      </c>
      <c r="E213" s="8">
        <f t="shared" si="118"/>
        <v>11.7</v>
      </c>
      <c r="F213">
        <v>0</v>
      </c>
      <c r="G213" s="8">
        <f t="shared" si="137"/>
        <v>2980.2999999999997</v>
      </c>
      <c r="H213" s="8">
        <f t="shared" si="120"/>
        <v>2871.7</v>
      </c>
      <c r="I213" s="8">
        <f t="shared" si="121"/>
        <v>11.7</v>
      </c>
      <c r="J213" s="8">
        <f t="shared" si="122"/>
        <v>2980.2999999999997</v>
      </c>
      <c r="K213" s="8" t="str">
        <f t="shared" si="123"/>
        <v xml:space="preserve"> </v>
      </c>
      <c r="L213" s="8" t="str">
        <f t="shared" si="124"/>
        <v xml:space="preserve"> </v>
      </c>
      <c r="M213" t="str">
        <f t="shared" si="125"/>
        <v xml:space="preserve"> </v>
      </c>
      <c r="N213">
        <v>8</v>
      </c>
      <c r="O213" t="str">
        <f t="shared" si="138"/>
        <v xml:space="preserve"> </v>
      </c>
      <c r="P213" t="str">
        <f t="shared" si="126"/>
        <v xml:space="preserve"> </v>
      </c>
      <c r="Q213" t="str">
        <f t="shared" si="127"/>
        <v xml:space="preserve"> </v>
      </c>
      <c r="R213" t="str">
        <f t="shared" si="128"/>
        <v xml:space="preserve"> </v>
      </c>
      <c r="S213">
        <f t="shared" si="129"/>
        <v>0</v>
      </c>
      <c r="T213" s="8">
        <f t="shared" si="139"/>
        <v>0</v>
      </c>
      <c r="U213" s="2">
        <f t="shared" si="140"/>
        <v>15195867.865198432</v>
      </c>
      <c r="V213">
        <f t="shared" si="130"/>
        <v>5</v>
      </c>
      <c r="W213" s="2">
        <f t="shared" si="141"/>
        <v>-17.025672371638141</v>
      </c>
      <c r="X213">
        <f t="shared" si="113"/>
        <v>0</v>
      </c>
      <c r="Y213">
        <f t="shared" si="142"/>
        <v>0</v>
      </c>
      <c r="Z213">
        <v>0</v>
      </c>
      <c r="AA213" s="18">
        <f t="shared" si="131"/>
        <v>43394</v>
      </c>
      <c r="AB213" s="13">
        <f t="shared" si="132"/>
        <v>0</v>
      </c>
      <c r="AC213">
        <v>0</v>
      </c>
      <c r="AD213" s="5">
        <f t="shared" si="143"/>
        <v>8.8102689486552563</v>
      </c>
      <c r="AE213">
        <f t="shared" si="114"/>
        <v>2</v>
      </c>
      <c r="AF213">
        <f t="shared" si="119"/>
        <v>2</v>
      </c>
      <c r="AG213">
        <v>0</v>
      </c>
      <c r="AH213" s="18">
        <f t="shared" si="144"/>
        <v>43394</v>
      </c>
      <c r="AI213" s="5">
        <f t="shared" si="145"/>
        <v>0</v>
      </c>
      <c r="AJ213" s="13">
        <f t="shared" si="133"/>
        <v>0</v>
      </c>
      <c r="AK213" s="20">
        <f t="shared" si="134"/>
        <v>0</v>
      </c>
      <c r="AL213" s="20">
        <f t="shared" si="146"/>
        <v>2805</v>
      </c>
      <c r="AM213" s="20">
        <f t="shared" si="147"/>
        <v>900</v>
      </c>
      <c r="AN213" s="20">
        <f t="shared" si="115"/>
        <v>0</v>
      </c>
      <c r="AO213" s="20">
        <f t="shared" si="148"/>
        <v>0</v>
      </c>
      <c r="AP213" s="1">
        <v>0</v>
      </c>
      <c r="AQ213" s="24">
        <f t="shared" si="149"/>
        <v>43394</v>
      </c>
      <c r="AR213" s="10">
        <f t="shared" si="135"/>
        <v>0</v>
      </c>
      <c r="AS213" s="1">
        <f t="shared" si="150"/>
        <v>0</v>
      </c>
    </row>
    <row r="214" spans="2:45" x14ac:dyDescent="0.2">
      <c r="B214" s="18">
        <f t="shared" si="151"/>
        <v>43395</v>
      </c>
      <c r="C214" s="8">
        <f t="shared" si="136"/>
        <v>43395</v>
      </c>
      <c r="D214" s="5">
        <f>INDEX(Klima!$B$1:$E$520,MATCH('Afgrødemodel 1'!$C214,Klima!$B$1:$B$520,0),MATCH('Afgrødemodel 1'!$D$7,Klima!$B$1:$E$1,0))</f>
        <v>8.9</v>
      </c>
      <c r="E214" s="8">
        <f t="shared" si="118"/>
        <v>8.9</v>
      </c>
      <c r="F214">
        <v>0</v>
      </c>
      <c r="G214" s="8">
        <f t="shared" si="137"/>
        <v>2989.2</v>
      </c>
      <c r="H214" s="8">
        <f t="shared" si="120"/>
        <v>2880.6</v>
      </c>
      <c r="I214" s="8">
        <f t="shared" si="121"/>
        <v>8.9</v>
      </c>
      <c r="J214" s="8">
        <f t="shared" si="122"/>
        <v>2989.2</v>
      </c>
      <c r="K214" s="8" t="str">
        <f t="shared" si="123"/>
        <v xml:space="preserve"> </v>
      </c>
      <c r="L214" s="8" t="str">
        <f t="shared" si="124"/>
        <v xml:space="preserve"> </v>
      </c>
      <c r="M214" t="str">
        <f t="shared" si="125"/>
        <v xml:space="preserve"> </v>
      </c>
      <c r="N214">
        <v>8</v>
      </c>
      <c r="O214" t="str">
        <f t="shared" si="138"/>
        <v xml:space="preserve"> </v>
      </c>
      <c r="P214" t="str">
        <f t="shared" si="126"/>
        <v xml:space="preserve"> </v>
      </c>
      <c r="Q214" t="str">
        <f t="shared" si="127"/>
        <v xml:space="preserve"> </v>
      </c>
      <c r="R214" t="str">
        <f t="shared" si="128"/>
        <v xml:space="preserve"> </v>
      </c>
      <c r="S214">
        <f t="shared" si="129"/>
        <v>0</v>
      </c>
      <c r="T214" s="8">
        <f t="shared" si="139"/>
        <v>0</v>
      </c>
      <c r="U214" s="2">
        <f t="shared" si="140"/>
        <v>16029358.29162778</v>
      </c>
      <c r="V214">
        <f t="shared" si="130"/>
        <v>5</v>
      </c>
      <c r="W214" s="2">
        <f t="shared" si="141"/>
        <v>-17.134474327628361</v>
      </c>
      <c r="X214">
        <f t="shared" si="113"/>
        <v>0</v>
      </c>
      <c r="Y214">
        <f t="shared" si="142"/>
        <v>0</v>
      </c>
      <c r="Z214">
        <v>0</v>
      </c>
      <c r="AA214" s="18">
        <f t="shared" si="131"/>
        <v>43395</v>
      </c>
      <c r="AB214" s="13">
        <f t="shared" si="132"/>
        <v>0</v>
      </c>
      <c r="AC214">
        <v>0</v>
      </c>
      <c r="AD214" s="5">
        <f t="shared" si="143"/>
        <v>8.8537897310513447</v>
      </c>
      <c r="AE214">
        <f t="shared" si="114"/>
        <v>2</v>
      </c>
      <c r="AF214">
        <f t="shared" si="119"/>
        <v>2</v>
      </c>
      <c r="AG214">
        <v>0</v>
      </c>
      <c r="AH214" s="18">
        <f t="shared" si="144"/>
        <v>43395</v>
      </c>
      <c r="AI214" s="5">
        <f t="shared" si="145"/>
        <v>0</v>
      </c>
      <c r="AJ214" s="13">
        <f t="shared" si="133"/>
        <v>0</v>
      </c>
      <c r="AK214" s="20">
        <f t="shared" si="134"/>
        <v>0</v>
      </c>
      <c r="AL214" s="20">
        <f t="shared" si="146"/>
        <v>2820</v>
      </c>
      <c r="AM214" s="20">
        <f t="shared" si="147"/>
        <v>900</v>
      </c>
      <c r="AN214" s="20">
        <f t="shared" si="115"/>
        <v>0</v>
      </c>
      <c r="AO214" s="20">
        <f t="shared" si="148"/>
        <v>0</v>
      </c>
      <c r="AP214" s="1">
        <v>0</v>
      </c>
      <c r="AQ214" s="24">
        <f t="shared" si="149"/>
        <v>43395</v>
      </c>
      <c r="AR214" s="10">
        <f t="shared" si="135"/>
        <v>0</v>
      </c>
      <c r="AS214" s="1">
        <f t="shared" si="150"/>
        <v>0</v>
      </c>
    </row>
    <row r="215" spans="2:45" x14ac:dyDescent="0.2">
      <c r="B215" s="18">
        <f t="shared" si="151"/>
        <v>43396</v>
      </c>
      <c r="C215" s="8">
        <f t="shared" si="136"/>
        <v>43396</v>
      </c>
      <c r="D215" s="5">
        <f>INDEX(Klima!$B$1:$E$520,MATCH('Afgrødemodel 1'!$C215,Klima!$B$1:$B$520,0),MATCH('Afgrødemodel 1'!$D$7,Klima!$B$1:$E$1,0))</f>
        <v>10</v>
      </c>
      <c r="E215" s="8">
        <f t="shared" si="118"/>
        <v>10</v>
      </c>
      <c r="F215">
        <v>0</v>
      </c>
      <c r="G215" s="8">
        <f t="shared" si="137"/>
        <v>2999.2</v>
      </c>
      <c r="H215" s="8">
        <f t="shared" si="120"/>
        <v>2890.6</v>
      </c>
      <c r="I215" s="8">
        <f t="shared" si="121"/>
        <v>10</v>
      </c>
      <c r="J215" s="8">
        <f t="shared" si="122"/>
        <v>2999.2</v>
      </c>
      <c r="K215" s="8" t="str">
        <f t="shared" si="123"/>
        <v xml:space="preserve"> </v>
      </c>
      <c r="L215" s="8" t="str">
        <f t="shared" si="124"/>
        <v xml:space="preserve"> </v>
      </c>
      <c r="M215" t="str">
        <f t="shared" si="125"/>
        <v xml:space="preserve"> </v>
      </c>
      <c r="N215">
        <v>8</v>
      </c>
      <c r="O215" t="str">
        <f t="shared" si="138"/>
        <v xml:space="preserve"> </v>
      </c>
      <c r="P215" t="str">
        <f t="shared" si="126"/>
        <v xml:space="preserve"> </v>
      </c>
      <c r="Q215" t="str">
        <f t="shared" si="127"/>
        <v xml:space="preserve"> </v>
      </c>
      <c r="R215" t="str">
        <f t="shared" si="128"/>
        <v xml:space="preserve"> </v>
      </c>
      <c r="S215">
        <f t="shared" si="129"/>
        <v>0</v>
      </c>
      <c r="T215" s="8">
        <f t="shared" si="139"/>
        <v>0</v>
      </c>
      <c r="U215" s="2">
        <f t="shared" si="140"/>
        <v>17020527.74000245</v>
      </c>
      <c r="V215">
        <f t="shared" si="130"/>
        <v>5</v>
      </c>
      <c r="W215" s="2">
        <f t="shared" si="141"/>
        <v>-17.256723716381419</v>
      </c>
      <c r="X215">
        <f t="shared" si="113"/>
        <v>0</v>
      </c>
      <c r="Y215">
        <f t="shared" si="142"/>
        <v>0</v>
      </c>
      <c r="Z215">
        <v>0</v>
      </c>
      <c r="AA215" s="18">
        <f t="shared" si="131"/>
        <v>43396</v>
      </c>
      <c r="AB215" s="13">
        <f t="shared" si="132"/>
        <v>0</v>
      </c>
      <c r="AC215">
        <v>0</v>
      </c>
      <c r="AD215" s="5">
        <f t="shared" si="143"/>
        <v>8.9026894865525676</v>
      </c>
      <c r="AE215">
        <f t="shared" si="114"/>
        <v>2</v>
      </c>
      <c r="AF215">
        <f t="shared" si="119"/>
        <v>2</v>
      </c>
      <c r="AG215">
        <v>0</v>
      </c>
      <c r="AH215" s="18">
        <f t="shared" si="144"/>
        <v>43396</v>
      </c>
      <c r="AI215" s="5">
        <f t="shared" si="145"/>
        <v>0</v>
      </c>
      <c r="AJ215" s="13">
        <f t="shared" si="133"/>
        <v>0</v>
      </c>
      <c r="AK215" s="20">
        <f t="shared" si="134"/>
        <v>0</v>
      </c>
      <c r="AL215" s="20">
        <f t="shared" si="146"/>
        <v>2835</v>
      </c>
      <c r="AM215" s="20">
        <f t="shared" si="147"/>
        <v>900</v>
      </c>
      <c r="AN215" s="20">
        <f t="shared" si="115"/>
        <v>0</v>
      </c>
      <c r="AO215" s="20">
        <f t="shared" si="148"/>
        <v>0</v>
      </c>
      <c r="AP215" s="1">
        <v>0</v>
      </c>
      <c r="AQ215" s="24">
        <f t="shared" si="149"/>
        <v>43396</v>
      </c>
      <c r="AR215" s="10">
        <f t="shared" si="135"/>
        <v>0</v>
      </c>
      <c r="AS215" s="1">
        <f t="shared" si="150"/>
        <v>0</v>
      </c>
    </row>
    <row r="216" spans="2:45" x14ac:dyDescent="0.2">
      <c r="B216" s="18">
        <f t="shared" si="151"/>
        <v>43397</v>
      </c>
      <c r="C216" s="8">
        <f t="shared" si="136"/>
        <v>43397</v>
      </c>
      <c r="D216" s="5">
        <f>INDEX(Klima!$B$1:$E$520,MATCH('Afgrødemodel 1'!$C216,Klima!$B$1:$B$520,0),MATCH('Afgrødemodel 1'!$D$7,Klima!$B$1:$E$1,0))</f>
        <v>7.8</v>
      </c>
      <c r="E216" s="8">
        <f t="shared" si="118"/>
        <v>7.8</v>
      </c>
      <c r="F216">
        <v>0</v>
      </c>
      <c r="G216" s="8">
        <f t="shared" si="137"/>
        <v>3007</v>
      </c>
      <c r="H216" s="8">
        <f t="shared" si="120"/>
        <v>2898.4</v>
      </c>
      <c r="I216" s="8">
        <f t="shared" si="121"/>
        <v>7.8</v>
      </c>
      <c r="J216" s="8">
        <f t="shared" si="122"/>
        <v>3007</v>
      </c>
      <c r="K216" s="8" t="str">
        <f t="shared" si="123"/>
        <v xml:space="preserve"> </v>
      </c>
      <c r="L216" s="8" t="str">
        <f t="shared" si="124"/>
        <v xml:space="preserve"> </v>
      </c>
      <c r="M216" t="str">
        <f t="shared" si="125"/>
        <v xml:space="preserve"> </v>
      </c>
      <c r="N216">
        <v>8</v>
      </c>
      <c r="O216" t="str">
        <f t="shared" si="138"/>
        <v xml:space="preserve"> </v>
      </c>
      <c r="P216" t="str">
        <f t="shared" si="126"/>
        <v xml:space="preserve"> </v>
      </c>
      <c r="Q216" t="str">
        <f t="shared" si="127"/>
        <v xml:space="preserve"> </v>
      </c>
      <c r="R216" t="str">
        <f t="shared" si="128"/>
        <v xml:space="preserve"> </v>
      </c>
      <c r="S216">
        <f t="shared" si="129"/>
        <v>0</v>
      </c>
      <c r="T216" s="8">
        <f t="shared" si="139"/>
        <v>0</v>
      </c>
      <c r="U216" s="2">
        <f t="shared" si="140"/>
        <v>17835997.065105855</v>
      </c>
      <c r="V216">
        <f t="shared" si="130"/>
        <v>5</v>
      </c>
      <c r="W216" s="2">
        <f t="shared" si="141"/>
        <v>-17.352078239608804</v>
      </c>
      <c r="X216">
        <f t="shared" si="113"/>
        <v>0</v>
      </c>
      <c r="Y216">
        <f t="shared" si="142"/>
        <v>0</v>
      </c>
      <c r="Z216">
        <v>0</v>
      </c>
      <c r="AA216" s="18">
        <f t="shared" si="131"/>
        <v>43397</v>
      </c>
      <c r="AB216" s="13">
        <f t="shared" si="132"/>
        <v>0</v>
      </c>
      <c r="AC216">
        <v>0</v>
      </c>
      <c r="AD216" s="5">
        <f t="shared" si="143"/>
        <v>8.9408312958435214</v>
      </c>
      <c r="AE216">
        <f t="shared" si="114"/>
        <v>2</v>
      </c>
      <c r="AF216">
        <f t="shared" si="119"/>
        <v>2</v>
      </c>
      <c r="AG216">
        <v>0</v>
      </c>
      <c r="AH216" s="18">
        <f t="shared" si="144"/>
        <v>43397</v>
      </c>
      <c r="AI216" s="5">
        <f t="shared" si="145"/>
        <v>0</v>
      </c>
      <c r="AJ216" s="13">
        <f t="shared" si="133"/>
        <v>0</v>
      </c>
      <c r="AK216" s="20">
        <f t="shared" si="134"/>
        <v>0</v>
      </c>
      <c r="AL216" s="20">
        <f t="shared" si="146"/>
        <v>2850</v>
      </c>
      <c r="AM216" s="20">
        <f t="shared" si="147"/>
        <v>900</v>
      </c>
      <c r="AN216" s="20">
        <f t="shared" si="115"/>
        <v>0</v>
      </c>
      <c r="AO216" s="20">
        <f t="shared" si="148"/>
        <v>0</v>
      </c>
      <c r="AP216" s="1">
        <v>0</v>
      </c>
      <c r="AQ216" s="24">
        <f t="shared" si="149"/>
        <v>43397</v>
      </c>
      <c r="AR216" s="10">
        <f t="shared" si="135"/>
        <v>0</v>
      </c>
      <c r="AS216" s="1">
        <f t="shared" si="150"/>
        <v>0</v>
      </c>
    </row>
    <row r="217" spans="2:45" x14ac:dyDescent="0.2">
      <c r="B217" s="18">
        <f t="shared" si="151"/>
        <v>43398</v>
      </c>
      <c r="C217" s="8">
        <f t="shared" si="136"/>
        <v>43398</v>
      </c>
      <c r="D217" s="5">
        <f>INDEX(Klima!$B$1:$E$520,MATCH('Afgrødemodel 1'!$C217,Klima!$B$1:$B$520,0),MATCH('Afgrødemodel 1'!$D$7,Klima!$B$1:$E$1,0))</f>
        <v>9.4</v>
      </c>
      <c r="E217" s="8">
        <f t="shared" si="118"/>
        <v>9.4</v>
      </c>
      <c r="F217">
        <v>0</v>
      </c>
      <c r="G217" s="8">
        <f t="shared" si="137"/>
        <v>3016.4</v>
      </c>
      <c r="H217" s="8">
        <f t="shared" si="120"/>
        <v>2907.8</v>
      </c>
      <c r="I217" s="8">
        <f t="shared" si="121"/>
        <v>9.4</v>
      </c>
      <c r="J217" s="8">
        <f t="shared" si="122"/>
        <v>3016.4</v>
      </c>
      <c r="K217" s="8" t="str">
        <f t="shared" si="123"/>
        <v xml:space="preserve"> </v>
      </c>
      <c r="L217" s="8" t="str">
        <f t="shared" si="124"/>
        <v xml:space="preserve"> </v>
      </c>
      <c r="M217" t="str">
        <f t="shared" si="125"/>
        <v xml:space="preserve"> </v>
      </c>
      <c r="N217">
        <v>8</v>
      </c>
      <c r="O217" t="str">
        <f t="shared" si="138"/>
        <v xml:space="preserve"> </v>
      </c>
      <c r="P217" t="str">
        <f t="shared" si="126"/>
        <v xml:space="preserve"> </v>
      </c>
      <c r="Q217" t="str">
        <f t="shared" si="127"/>
        <v xml:space="preserve"> </v>
      </c>
      <c r="R217" t="str">
        <f t="shared" si="128"/>
        <v xml:space="preserve"> </v>
      </c>
      <c r="S217">
        <f t="shared" si="129"/>
        <v>0</v>
      </c>
      <c r="T217" s="8">
        <f t="shared" si="139"/>
        <v>0</v>
      </c>
      <c r="U217" s="2">
        <f t="shared" si="140"/>
        <v>18870824.005561452</v>
      </c>
      <c r="V217">
        <f t="shared" si="130"/>
        <v>5</v>
      </c>
      <c r="W217" s="2">
        <f t="shared" si="141"/>
        <v>-17.466992665036678</v>
      </c>
      <c r="X217">
        <f t="shared" si="113"/>
        <v>0</v>
      </c>
      <c r="Y217">
        <f t="shared" si="142"/>
        <v>0</v>
      </c>
      <c r="Z217">
        <v>0</v>
      </c>
      <c r="AA217" s="18">
        <f t="shared" si="131"/>
        <v>43398</v>
      </c>
      <c r="AB217" s="13">
        <f t="shared" si="132"/>
        <v>0</v>
      </c>
      <c r="AC217">
        <v>0</v>
      </c>
      <c r="AD217" s="5">
        <f t="shared" si="143"/>
        <v>8.9867970660146703</v>
      </c>
      <c r="AE217">
        <f t="shared" si="114"/>
        <v>2</v>
      </c>
      <c r="AF217">
        <f t="shared" si="119"/>
        <v>2</v>
      </c>
      <c r="AG217">
        <v>0</v>
      </c>
      <c r="AH217" s="18">
        <f t="shared" si="144"/>
        <v>43398</v>
      </c>
      <c r="AI217" s="5">
        <f t="shared" si="145"/>
        <v>0</v>
      </c>
      <c r="AJ217" s="13">
        <f t="shared" si="133"/>
        <v>0</v>
      </c>
      <c r="AK217" s="20">
        <f t="shared" si="134"/>
        <v>0</v>
      </c>
      <c r="AL217" s="20">
        <f t="shared" si="146"/>
        <v>2865</v>
      </c>
      <c r="AM217" s="20">
        <f t="shared" si="147"/>
        <v>900</v>
      </c>
      <c r="AN217" s="20">
        <f t="shared" si="115"/>
        <v>0</v>
      </c>
      <c r="AO217" s="20">
        <f t="shared" si="148"/>
        <v>0</v>
      </c>
      <c r="AP217" s="1">
        <v>0</v>
      </c>
      <c r="AQ217" s="24">
        <f t="shared" si="149"/>
        <v>43398</v>
      </c>
      <c r="AR217" s="10">
        <f t="shared" si="135"/>
        <v>0</v>
      </c>
      <c r="AS217" s="1">
        <f t="shared" si="150"/>
        <v>0</v>
      </c>
    </row>
    <row r="218" spans="2:45" x14ac:dyDescent="0.2">
      <c r="B218" s="18">
        <f t="shared" si="151"/>
        <v>43399</v>
      </c>
      <c r="C218" s="8">
        <f t="shared" si="136"/>
        <v>43399</v>
      </c>
      <c r="D218" s="5">
        <f>INDEX(Klima!$B$1:$E$520,MATCH('Afgrødemodel 1'!$C218,Klima!$B$1:$B$520,0),MATCH('Afgrødemodel 1'!$D$7,Klima!$B$1:$E$1,0))</f>
        <v>7.2</v>
      </c>
      <c r="E218" s="8">
        <f t="shared" si="118"/>
        <v>7.2</v>
      </c>
      <c r="F218">
        <v>0</v>
      </c>
      <c r="G218" s="8">
        <f t="shared" si="137"/>
        <v>3023.6</v>
      </c>
      <c r="H218" s="8">
        <f t="shared" si="120"/>
        <v>2915</v>
      </c>
      <c r="I218" s="8">
        <f t="shared" si="121"/>
        <v>7.2</v>
      </c>
      <c r="J218" s="8">
        <f t="shared" si="122"/>
        <v>3023.6</v>
      </c>
      <c r="K218" s="8" t="str">
        <f t="shared" si="123"/>
        <v xml:space="preserve"> </v>
      </c>
      <c r="L218" s="8" t="str">
        <f t="shared" si="124"/>
        <v xml:space="preserve"> </v>
      </c>
      <c r="M218" t="str">
        <f t="shared" si="125"/>
        <v xml:space="preserve"> </v>
      </c>
      <c r="N218">
        <v>8</v>
      </c>
      <c r="O218" t="str">
        <f t="shared" si="138"/>
        <v xml:space="preserve"> </v>
      </c>
      <c r="P218" t="str">
        <f t="shared" si="126"/>
        <v xml:space="preserve"> </v>
      </c>
      <c r="Q218" t="str">
        <f t="shared" si="127"/>
        <v xml:space="preserve"> </v>
      </c>
      <c r="R218" t="str">
        <f t="shared" si="128"/>
        <v xml:space="preserve"> </v>
      </c>
      <c r="S218">
        <f t="shared" si="129"/>
        <v>0</v>
      </c>
      <c r="T218" s="8">
        <f t="shared" si="139"/>
        <v>0</v>
      </c>
      <c r="U218" s="2">
        <f t="shared" si="140"/>
        <v>19703883.071902011</v>
      </c>
      <c r="V218">
        <f t="shared" si="130"/>
        <v>5</v>
      </c>
      <c r="W218" s="2">
        <f t="shared" si="141"/>
        <v>-17.555012224938874</v>
      </c>
      <c r="X218">
        <f t="shared" ref="X218:X265" si="152">$AW$36</f>
        <v>0</v>
      </c>
      <c r="Y218">
        <f t="shared" si="142"/>
        <v>0</v>
      </c>
      <c r="Z218">
        <v>0</v>
      </c>
      <c r="AA218" s="18">
        <f t="shared" si="131"/>
        <v>43399</v>
      </c>
      <c r="AB218" s="13">
        <f t="shared" si="132"/>
        <v>0</v>
      </c>
      <c r="AC218">
        <v>0</v>
      </c>
      <c r="AD218" s="5">
        <f t="shared" si="143"/>
        <v>9.0220048899755501</v>
      </c>
      <c r="AE218">
        <f t="shared" ref="AE218:AF265" si="153">$AW$37</f>
        <v>2</v>
      </c>
      <c r="AF218">
        <f t="shared" si="119"/>
        <v>2</v>
      </c>
      <c r="AG218">
        <v>0</v>
      </c>
      <c r="AH218" s="18">
        <f t="shared" si="144"/>
        <v>43399</v>
      </c>
      <c r="AI218" s="5">
        <f t="shared" si="145"/>
        <v>0</v>
      </c>
      <c r="AJ218" s="13">
        <f t="shared" si="133"/>
        <v>0</v>
      </c>
      <c r="AK218" s="20">
        <f t="shared" si="134"/>
        <v>0</v>
      </c>
      <c r="AL218" s="20">
        <f t="shared" si="146"/>
        <v>2880</v>
      </c>
      <c r="AM218" s="20">
        <f t="shared" si="147"/>
        <v>900</v>
      </c>
      <c r="AN218" s="20">
        <f t="shared" ref="AN218:AN244" si="154">$AW$45</f>
        <v>0</v>
      </c>
      <c r="AO218" s="20">
        <f t="shared" si="148"/>
        <v>0</v>
      </c>
      <c r="AP218" s="1">
        <v>0</v>
      </c>
      <c r="AQ218" s="24">
        <f t="shared" si="149"/>
        <v>43399</v>
      </c>
      <c r="AR218" s="10">
        <f t="shared" si="135"/>
        <v>0</v>
      </c>
      <c r="AS218" s="1">
        <f t="shared" si="150"/>
        <v>0</v>
      </c>
    </row>
    <row r="219" spans="2:45" x14ac:dyDescent="0.2">
      <c r="B219" s="18">
        <f t="shared" si="151"/>
        <v>43400</v>
      </c>
      <c r="C219" s="8">
        <f t="shared" si="136"/>
        <v>43400</v>
      </c>
      <c r="D219" s="5">
        <f>INDEX(Klima!$B$1:$E$520,MATCH('Afgrødemodel 1'!$C219,Klima!$B$1:$B$520,0),MATCH('Afgrødemodel 1'!$D$7,Klima!$B$1:$E$1,0))</f>
        <v>3.2</v>
      </c>
      <c r="E219" s="8">
        <f t="shared" si="118"/>
        <v>3.2</v>
      </c>
      <c r="F219">
        <v>0</v>
      </c>
      <c r="G219" s="8">
        <f t="shared" si="137"/>
        <v>3026.7999999999997</v>
      </c>
      <c r="H219" s="8">
        <f t="shared" si="120"/>
        <v>2918.2</v>
      </c>
      <c r="I219" s="8">
        <f t="shared" si="121"/>
        <v>3.2</v>
      </c>
      <c r="J219" s="8">
        <f t="shared" si="122"/>
        <v>3026.7999999999997</v>
      </c>
      <c r="K219" s="8" t="str">
        <f t="shared" si="123"/>
        <v xml:space="preserve"> </v>
      </c>
      <c r="L219" s="8" t="str">
        <f t="shared" si="124"/>
        <v xml:space="preserve"> </v>
      </c>
      <c r="M219" t="str">
        <f t="shared" si="125"/>
        <v xml:space="preserve"> </v>
      </c>
      <c r="N219">
        <v>8</v>
      </c>
      <c r="O219" t="str">
        <f t="shared" si="138"/>
        <v xml:space="preserve"> </v>
      </c>
      <c r="P219" t="str">
        <f t="shared" si="126"/>
        <v xml:space="preserve"> </v>
      </c>
      <c r="Q219" t="str">
        <f t="shared" si="127"/>
        <v xml:space="preserve"> </v>
      </c>
      <c r="R219" t="str">
        <f t="shared" si="128"/>
        <v xml:space="preserve"> </v>
      </c>
      <c r="S219">
        <f t="shared" si="129"/>
        <v>0</v>
      </c>
      <c r="T219" s="8">
        <f t="shared" si="139"/>
        <v>0</v>
      </c>
      <c r="U219" s="2">
        <f t="shared" si="140"/>
        <v>20085841.202600956</v>
      </c>
      <c r="V219">
        <f t="shared" si="130"/>
        <v>5</v>
      </c>
      <c r="W219" s="2">
        <f t="shared" si="141"/>
        <v>-17.59413202933985</v>
      </c>
      <c r="X219">
        <f t="shared" si="152"/>
        <v>0</v>
      </c>
      <c r="Y219">
        <f t="shared" si="142"/>
        <v>0</v>
      </c>
      <c r="Z219">
        <v>0</v>
      </c>
      <c r="AA219" s="18">
        <f t="shared" si="131"/>
        <v>43400</v>
      </c>
      <c r="AB219" s="13">
        <f t="shared" si="132"/>
        <v>0</v>
      </c>
      <c r="AC219">
        <v>0</v>
      </c>
      <c r="AD219" s="5">
        <f t="shared" si="143"/>
        <v>9.0376528117359403</v>
      </c>
      <c r="AE219">
        <f t="shared" si="153"/>
        <v>2</v>
      </c>
      <c r="AF219">
        <f t="shared" si="119"/>
        <v>2</v>
      </c>
      <c r="AG219">
        <v>0</v>
      </c>
      <c r="AH219" s="18">
        <f t="shared" si="144"/>
        <v>43400</v>
      </c>
      <c r="AI219" s="5">
        <f t="shared" si="145"/>
        <v>0</v>
      </c>
      <c r="AJ219" s="13">
        <f t="shared" si="133"/>
        <v>0</v>
      </c>
      <c r="AK219" s="20">
        <f t="shared" si="134"/>
        <v>0</v>
      </c>
      <c r="AL219" s="20">
        <f t="shared" si="146"/>
        <v>2895</v>
      </c>
      <c r="AM219" s="20">
        <f t="shared" si="147"/>
        <v>900</v>
      </c>
      <c r="AN219" s="20">
        <f t="shared" si="154"/>
        <v>0</v>
      </c>
      <c r="AO219" s="20">
        <f t="shared" si="148"/>
        <v>0</v>
      </c>
      <c r="AP219" s="1">
        <v>0</v>
      </c>
      <c r="AQ219" s="24">
        <f t="shared" si="149"/>
        <v>43400</v>
      </c>
      <c r="AR219" s="10">
        <f t="shared" si="135"/>
        <v>0</v>
      </c>
      <c r="AS219" s="1">
        <f t="shared" si="150"/>
        <v>0</v>
      </c>
    </row>
    <row r="220" spans="2:45" x14ac:dyDescent="0.2">
      <c r="B220" s="18">
        <f t="shared" si="151"/>
        <v>43401</v>
      </c>
      <c r="C220" s="8">
        <f t="shared" si="136"/>
        <v>43401</v>
      </c>
      <c r="D220" s="5">
        <f>INDEX(Klima!$B$1:$E$520,MATCH('Afgrødemodel 1'!$C220,Klima!$B$1:$B$520,0),MATCH('Afgrødemodel 1'!$D$7,Klima!$B$1:$E$1,0))</f>
        <v>1</v>
      </c>
      <c r="E220" s="8">
        <f t="shared" si="118"/>
        <v>1</v>
      </c>
      <c r="F220">
        <v>0</v>
      </c>
      <c r="G220" s="8">
        <f t="shared" si="137"/>
        <v>3027.7999999999997</v>
      </c>
      <c r="H220" s="8">
        <f t="shared" si="120"/>
        <v>2919.2</v>
      </c>
      <c r="I220" s="8">
        <f t="shared" si="121"/>
        <v>1</v>
      </c>
      <c r="J220" s="8">
        <f t="shared" si="122"/>
        <v>3027.7999999999997</v>
      </c>
      <c r="K220" s="8" t="str">
        <f t="shared" si="123"/>
        <v xml:space="preserve"> </v>
      </c>
      <c r="L220" s="8" t="str">
        <f t="shared" si="124"/>
        <v xml:space="preserve"> </v>
      </c>
      <c r="M220" t="str">
        <f t="shared" si="125"/>
        <v xml:space="preserve"> </v>
      </c>
      <c r="N220">
        <v>8</v>
      </c>
      <c r="O220" t="str">
        <f t="shared" si="138"/>
        <v xml:space="preserve"> </v>
      </c>
      <c r="P220" t="str">
        <f t="shared" si="126"/>
        <v xml:space="preserve"> </v>
      </c>
      <c r="Q220" t="str">
        <f t="shared" si="127"/>
        <v xml:space="preserve"> </v>
      </c>
      <c r="R220" t="str">
        <f t="shared" si="128"/>
        <v xml:space="preserve"> </v>
      </c>
      <c r="S220">
        <f t="shared" si="129"/>
        <v>0</v>
      </c>
      <c r="T220" s="8">
        <f t="shared" si="139"/>
        <v>0</v>
      </c>
      <c r="U220" s="2">
        <f t="shared" si="140"/>
        <v>20206714.872390706</v>
      </c>
      <c r="V220">
        <f t="shared" si="130"/>
        <v>5</v>
      </c>
      <c r="W220" s="2">
        <f t="shared" si="141"/>
        <v>-17.606356968215159</v>
      </c>
      <c r="X220">
        <f t="shared" si="152"/>
        <v>0</v>
      </c>
      <c r="Y220">
        <f t="shared" si="142"/>
        <v>0</v>
      </c>
      <c r="Z220">
        <v>0</v>
      </c>
      <c r="AA220" s="18">
        <f t="shared" si="131"/>
        <v>43401</v>
      </c>
      <c r="AB220" s="13">
        <f t="shared" si="132"/>
        <v>0</v>
      </c>
      <c r="AC220">
        <v>0</v>
      </c>
      <c r="AD220" s="5">
        <f t="shared" si="143"/>
        <v>9.0425427872860631</v>
      </c>
      <c r="AE220">
        <f t="shared" si="153"/>
        <v>2</v>
      </c>
      <c r="AF220">
        <f t="shared" si="119"/>
        <v>2</v>
      </c>
      <c r="AG220">
        <v>0</v>
      </c>
      <c r="AH220" s="18">
        <f t="shared" si="144"/>
        <v>43401</v>
      </c>
      <c r="AI220" s="5">
        <f t="shared" si="145"/>
        <v>0</v>
      </c>
      <c r="AJ220" s="13">
        <f t="shared" si="133"/>
        <v>0</v>
      </c>
      <c r="AK220" s="20">
        <f t="shared" si="134"/>
        <v>0</v>
      </c>
      <c r="AL220" s="20">
        <f t="shared" si="146"/>
        <v>2910</v>
      </c>
      <c r="AM220" s="20">
        <f t="shared" si="147"/>
        <v>900</v>
      </c>
      <c r="AN220" s="20">
        <f t="shared" si="154"/>
        <v>0</v>
      </c>
      <c r="AO220" s="20">
        <f t="shared" si="148"/>
        <v>0</v>
      </c>
      <c r="AP220" s="1">
        <v>0</v>
      </c>
      <c r="AQ220" s="24">
        <f t="shared" si="149"/>
        <v>43401</v>
      </c>
      <c r="AR220" s="10">
        <f t="shared" si="135"/>
        <v>0</v>
      </c>
      <c r="AS220" s="1">
        <f t="shared" si="150"/>
        <v>0</v>
      </c>
    </row>
    <row r="221" spans="2:45" x14ac:dyDescent="0.2">
      <c r="B221" s="18">
        <f t="shared" si="151"/>
        <v>43402</v>
      </c>
      <c r="C221" s="8">
        <f t="shared" si="136"/>
        <v>43402</v>
      </c>
      <c r="D221" s="5">
        <f>INDEX(Klima!$B$1:$E$520,MATCH('Afgrødemodel 1'!$C221,Klima!$B$1:$B$520,0),MATCH('Afgrødemodel 1'!$D$7,Klima!$B$1:$E$1,0))</f>
        <v>4</v>
      </c>
      <c r="E221" s="8">
        <f t="shared" si="118"/>
        <v>4</v>
      </c>
      <c r="F221">
        <v>0</v>
      </c>
      <c r="G221" s="8">
        <f t="shared" si="137"/>
        <v>3031.7999999999997</v>
      </c>
      <c r="H221" s="8">
        <f t="shared" si="120"/>
        <v>2923.2</v>
      </c>
      <c r="I221" s="8">
        <f t="shared" si="121"/>
        <v>4</v>
      </c>
      <c r="J221" s="8">
        <f t="shared" si="122"/>
        <v>3031.7999999999997</v>
      </c>
      <c r="K221" s="8" t="str">
        <f t="shared" si="123"/>
        <v xml:space="preserve"> </v>
      </c>
      <c r="L221" s="8" t="str">
        <f t="shared" si="124"/>
        <v xml:space="preserve"> </v>
      </c>
      <c r="M221" t="str">
        <f t="shared" si="125"/>
        <v xml:space="preserve"> </v>
      </c>
      <c r="N221">
        <v>8</v>
      </c>
      <c r="O221" t="str">
        <f t="shared" si="138"/>
        <v xml:space="preserve"> </v>
      </c>
      <c r="P221" t="str">
        <f t="shared" si="126"/>
        <v xml:space="preserve"> </v>
      </c>
      <c r="Q221" t="str">
        <f t="shared" si="127"/>
        <v xml:space="preserve"> </v>
      </c>
      <c r="R221" t="str">
        <f t="shared" si="128"/>
        <v xml:space="preserve"> </v>
      </c>
      <c r="S221">
        <f t="shared" si="129"/>
        <v>0</v>
      </c>
      <c r="T221" s="8">
        <f t="shared" si="139"/>
        <v>0</v>
      </c>
      <c r="U221" s="2">
        <f t="shared" si="140"/>
        <v>20697527.458692633</v>
      </c>
      <c r="V221">
        <f t="shared" si="130"/>
        <v>5</v>
      </c>
      <c r="W221" s="2">
        <f t="shared" si="141"/>
        <v>-17.655256723716377</v>
      </c>
      <c r="X221">
        <f t="shared" si="152"/>
        <v>0</v>
      </c>
      <c r="Y221">
        <f t="shared" si="142"/>
        <v>0</v>
      </c>
      <c r="Z221">
        <v>0</v>
      </c>
      <c r="AA221" s="18">
        <f t="shared" si="131"/>
        <v>43402</v>
      </c>
      <c r="AB221" s="13">
        <f t="shared" si="132"/>
        <v>0</v>
      </c>
      <c r="AC221">
        <v>0</v>
      </c>
      <c r="AD221" s="5">
        <f t="shared" si="143"/>
        <v>9.0621026894865508</v>
      </c>
      <c r="AE221">
        <f t="shared" si="153"/>
        <v>2</v>
      </c>
      <c r="AF221">
        <f t="shared" si="119"/>
        <v>2</v>
      </c>
      <c r="AG221">
        <v>0</v>
      </c>
      <c r="AH221" s="18">
        <f t="shared" si="144"/>
        <v>43402</v>
      </c>
      <c r="AI221" s="5">
        <f t="shared" si="145"/>
        <v>0</v>
      </c>
      <c r="AJ221" s="13">
        <f t="shared" si="133"/>
        <v>0</v>
      </c>
      <c r="AK221" s="20">
        <f t="shared" si="134"/>
        <v>0</v>
      </c>
      <c r="AL221" s="20">
        <f t="shared" si="146"/>
        <v>2925</v>
      </c>
      <c r="AM221" s="20">
        <f t="shared" si="147"/>
        <v>900</v>
      </c>
      <c r="AN221" s="20">
        <f t="shared" si="154"/>
        <v>0</v>
      </c>
      <c r="AO221" s="20">
        <f t="shared" si="148"/>
        <v>0</v>
      </c>
      <c r="AP221" s="1">
        <v>0</v>
      </c>
      <c r="AQ221" s="24">
        <f t="shared" si="149"/>
        <v>43402</v>
      </c>
      <c r="AR221" s="10">
        <f t="shared" si="135"/>
        <v>0</v>
      </c>
      <c r="AS221" s="1">
        <f t="shared" si="150"/>
        <v>0</v>
      </c>
    </row>
    <row r="222" spans="2:45" x14ac:dyDescent="0.2">
      <c r="B222" s="18">
        <f t="shared" si="151"/>
        <v>43403</v>
      </c>
      <c r="C222" s="8">
        <f t="shared" si="136"/>
        <v>43403</v>
      </c>
      <c r="D222" s="5">
        <f>INDEX(Klima!$B$1:$E$520,MATCH('Afgrødemodel 1'!$C222,Klima!$B$1:$B$520,0),MATCH('Afgrødemodel 1'!$D$7,Klima!$B$1:$E$1,0))</f>
        <v>7.4</v>
      </c>
      <c r="E222" s="8">
        <f t="shared" si="118"/>
        <v>7.4</v>
      </c>
      <c r="F222">
        <v>0</v>
      </c>
      <c r="G222" s="8">
        <f t="shared" si="137"/>
        <v>3039.2</v>
      </c>
      <c r="H222" s="8">
        <f t="shared" si="120"/>
        <v>2930.6</v>
      </c>
      <c r="I222" s="8">
        <f t="shared" si="121"/>
        <v>7.4</v>
      </c>
      <c r="J222" s="8">
        <f t="shared" si="122"/>
        <v>3039.2</v>
      </c>
      <c r="K222" s="8" t="str">
        <f t="shared" si="123"/>
        <v xml:space="preserve"> </v>
      </c>
      <c r="L222" s="8" t="str">
        <f t="shared" si="124"/>
        <v xml:space="preserve"> </v>
      </c>
      <c r="M222" t="str">
        <f t="shared" si="125"/>
        <v xml:space="preserve"> </v>
      </c>
      <c r="N222">
        <v>8</v>
      </c>
      <c r="O222" t="str">
        <f t="shared" si="138"/>
        <v xml:space="preserve"> </v>
      </c>
      <c r="P222" t="str">
        <f t="shared" si="126"/>
        <v xml:space="preserve"> </v>
      </c>
      <c r="Q222" t="str">
        <f t="shared" si="127"/>
        <v xml:space="preserve"> </v>
      </c>
      <c r="R222" t="str">
        <f t="shared" si="128"/>
        <v xml:space="preserve"> </v>
      </c>
      <c r="S222">
        <f t="shared" si="129"/>
        <v>0</v>
      </c>
      <c r="T222" s="8">
        <f t="shared" si="139"/>
        <v>0</v>
      </c>
      <c r="U222" s="2">
        <f t="shared" si="140"/>
        <v>21637175.237630159</v>
      </c>
      <c r="V222">
        <f t="shared" si="130"/>
        <v>5</v>
      </c>
      <c r="W222" s="2">
        <f t="shared" si="141"/>
        <v>-17.745721271393645</v>
      </c>
      <c r="X222">
        <f t="shared" si="152"/>
        <v>0</v>
      </c>
      <c r="Y222">
        <f t="shared" si="142"/>
        <v>0</v>
      </c>
      <c r="Z222">
        <v>0</v>
      </c>
      <c r="AA222" s="18">
        <f t="shared" si="131"/>
        <v>43403</v>
      </c>
      <c r="AB222" s="13">
        <f t="shared" si="132"/>
        <v>0</v>
      </c>
      <c r="AC222">
        <v>0</v>
      </c>
      <c r="AD222" s="5">
        <f t="shared" si="143"/>
        <v>9.0982885085574576</v>
      </c>
      <c r="AE222">
        <f t="shared" si="153"/>
        <v>2</v>
      </c>
      <c r="AF222">
        <f t="shared" si="119"/>
        <v>2</v>
      </c>
      <c r="AG222">
        <v>0</v>
      </c>
      <c r="AH222" s="18">
        <f t="shared" si="144"/>
        <v>43403</v>
      </c>
      <c r="AI222" s="5">
        <f t="shared" si="145"/>
        <v>0</v>
      </c>
      <c r="AJ222" s="13">
        <f t="shared" si="133"/>
        <v>0</v>
      </c>
      <c r="AK222" s="20">
        <f t="shared" si="134"/>
        <v>0</v>
      </c>
      <c r="AL222" s="20">
        <f t="shared" si="146"/>
        <v>2940</v>
      </c>
      <c r="AM222" s="20">
        <f t="shared" si="147"/>
        <v>900</v>
      </c>
      <c r="AN222" s="20">
        <f t="shared" si="154"/>
        <v>0</v>
      </c>
      <c r="AO222" s="20">
        <f t="shared" si="148"/>
        <v>0</v>
      </c>
      <c r="AP222" s="1">
        <v>0</v>
      </c>
      <c r="AQ222" s="24">
        <f t="shared" si="149"/>
        <v>43403</v>
      </c>
      <c r="AR222" s="10">
        <f t="shared" si="135"/>
        <v>0</v>
      </c>
      <c r="AS222" s="1">
        <f t="shared" si="150"/>
        <v>0</v>
      </c>
    </row>
    <row r="223" spans="2:45" x14ac:dyDescent="0.2">
      <c r="B223" s="18">
        <f t="shared" si="151"/>
        <v>43404</v>
      </c>
      <c r="C223" s="8">
        <f t="shared" si="136"/>
        <v>43404</v>
      </c>
      <c r="D223" s="5">
        <f>INDEX(Klima!$B$1:$E$520,MATCH('Afgrødemodel 1'!$C223,Klima!$B$1:$B$520,0),MATCH('Afgrødemodel 1'!$D$7,Klima!$B$1:$E$1,0))</f>
        <v>6.6</v>
      </c>
      <c r="E223" s="8">
        <f t="shared" si="118"/>
        <v>6.6</v>
      </c>
      <c r="F223">
        <v>0</v>
      </c>
      <c r="G223" s="8">
        <f t="shared" si="137"/>
        <v>3045.7999999999997</v>
      </c>
      <c r="H223" s="8">
        <f t="shared" si="120"/>
        <v>2937.2</v>
      </c>
      <c r="I223" s="8">
        <f t="shared" si="121"/>
        <v>6.6</v>
      </c>
      <c r="J223" s="8">
        <f t="shared" si="122"/>
        <v>3045.7999999999997</v>
      </c>
      <c r="K223" s="8" t="str">
        <f t="shared" si="123"/>
        <v xml:space="preserve"> </v>
      </c>
      <c r="L223" s="8" t="str">
        <f t="shared" si="124"/>
        <v xml:space="preserve"> </v>
      </c>
      <c r="M223" t="str">
        <f t="shared" si="125"/>
        <v xml:space="preserve"> </v>
      </c>
      <c r="N223">
        <v>8</v>
      </c>
      <c r="O223" t="str">
        <f t="shared" si="138"/>
        <v xml:space="preserve"> </v>
      </c>
      <c r="P223" t="str">
        <f t="shared" si="126"/>
        <v xml:space="preserve"> </v>
      </c>
      <c r="Q223" t="str">
        <f t="shared" si="127"/>
        <v>tv</v>
      </c>
      <c r="R223">
        <f t="shared" si="128"/>
        <v>43404</v>
      </c>
      <c r="S223">
        <f t="shared" si="129"/>
        <v>0</v>
      </c>
      <c r="T223" s="8">
        <f t="shared" si="139"/>
        <v>0</v>
      </c>
      <c r="U223" s="2">
        <f t="shared" si="140"/>
        <v>22511172.014425308</v>
      </c>
      <c r="V223">
        <f t="shared" si="130"/>
        <v>5</v>
      </c>
      <c r="W223" s="2">
        <f t="shared" si="141"/>
        <v>-17.826405867970657</v>
      </c>
      <c r="X223">
        <f t="shared" si="152"/>
        <v>0</v>
      </c>
      <c r="Y223">
        <f t="shared" si="142"/>
        <v>0</v>
      </c>
      <c r="Z223">
        <v>0</v>
      </c>
      <c r="AA223" s="18">
        <f t="shared" si="131"/>
        <v>43404</v>
      </c>
      <c r="AB223" s="13">
        <f t="shared" si="132"/>
        <v>0</v>
      </c>
      <c r="AC223">
        <v>0</v>
      </c>
      <c r="AD223" s="5">
        <f t="shared" si="143"/>
        <v>9.1305623471882633</v>
      </c>
      <c r="AE223">
        <f t="shared" si="153"/>
        <v>2</v>
      </c>
      <c r="AF223">
        <f t="shared" si="119"/>
        <v>2</v>
      </c>
      <c r="AG223">
        <v>0</v>
      </c>
      <c r="AH223" s="18">
        <f t="shared" si="144"/>
        <v>43404</v>
      </c>
      <c r="AI223" s="5">
        <f t="shared" si="145"/>
        <v>0</v>
      </c>
      <c r="AJ223" s="13">
        <f t="shared" si="133"/>
        <v>0</v>
      </c>
      <c r="AK223" s="20">
        <f t="shared" si="134"/>
        <v>0</v>
      </c>
      <c r="AL223" s="20">
        <f t="shared" si="146"/>
        <v>2955</v>
      </c>
      <c r="AM223" s="20">
        <f t="shared" si="147"/>
        <v>900</v>
      </c>
      <c r="AN223" s="20">
        <f t="shared" si="154"/>
        <v>0</v>
      </c>
      <c r="AO223" s="20">
        <f t="shared" si="148"/>
        <v>0</v>
      </c>
      <c r="AP223" s="1">
        <v>0</v>
      </c>
      <c r="AQ223" s="24">
        <f t="shared" si="149"/>
        <v>43404</v>
      </c>
      <c r="AR223" s="10">
        <f t="shared" si="135"/>
        <v>0</v>
      </c>
      <c r="AS223" s="1">
        <f t="shared" si="150"/>
        <v>0</v>
      </c>
    </row>
    <row r="224" spans="2:45" x14ac:dyDescent="0.2">
      <c r="B224" s="18">
        <f t="shared" si="151"/>
        <v>43405</v>
      </c>
      <c r="C224" s="8">
        <f t="shared" si="136"/>
        <v>43405</v>
      </c>
      <c r="D224" s="5">
        <f>INDEX(Klima!$B$1:$E$520,MATCH('Afgrødemodel 1'!$C224,Klima!$B$1:$B$520,0),MATCH('Afgrødemodel 1'!$D$7,Klima!$B$1:$E$1,0))</f>
        <v>8.5</v>
      </c>
      <c r="E224" s="8">
        <f t="shared" si="118"/>
        <v>8.5</v>
      </c>
      <c r="F224">
        <v>0</v>
      </c>
      <c r="G224" s="8">
        <f t="shared" si="137"/>
        <v>3054.2999999999997</v>
      </c>
      <c r="H224" s="8">
        <f t="shared" si="120"/>
        <v>2945.7</v>
      </c>
      <c r="I224" s="8">
        <f t="shared" si="121"/>
        <v>8.5</v>
      </c>
      <c r="J224" s="8">
        <f t="shared" si="122"/>
        <v>3054.2999999999997</v>
      </c>
      <c r="K224" s="8" t="str">
        <f t="shared" si="123"/>
        <v xml:space="preserve"> </v>
      </c>
      <c r="L224" s="8" t="str">
        <f t="shared" si="124"/>
        <v xml:space="preserve"> </v>
      </c>
      <c r="M224" t="str">
        <f t="shared" si="125"/>
        <v xml:space="preserve"> </v>
      </c>
      <c r="N224">
        <v>8</v>
      </c>
      <c r="O224" t="str">
        <f t="shared" si="138"/>
        <v xml:space="preserve"> </v>
      </c>
      <c r="P224" t="str">
        <f t="shared" si="126"/>
        <v xml:space="preserve"> </v>
      </c>
      <c r="Q224" t="str">
        <f t="shared" si="127"/>
        <v xml:space="preserve"> </v>
      </c>
      <c r="R224" t="str">
        <f t="shared" si="128"/>
        <v xml:space="preserve"> </v>
      </c>
      <c r="S224">
        <f t="shared" si="129"/>
        <v>0</v>
      </c>
      <c r="T224" s="8">
        <f t="shared" si="139"/>
        <v>0</v>
      </c>
      <c r="U224" s="2">
        <f t="shared" si="140"/>
        <v>23688985.322406016</v>
      </c>
      <c r="V224">
        <f t="shared" si="130"/>
        <v>5</v>
      </c>
      <c r="W224" s="2">
        <f t="shared" si="141"/>
        <v>-17.930317848410759</v>
      </c>
      <c r="X224">
        <f t="shared" si="152"/>
        <v>0</v>
      </c>
      <c r="Y224">
        <f t="shared" si="142"/>
        <v>0</v>
      </c>
      <c r="Z224">
        <v>0</v>
      </c>
      <c r="AA224" s="18">
        <f t="shared" si="131"/>
        <v>43405</v>
      </c>
      <c r="AB224" s="13">
        <f t="shared" si="132"/>
        <v>0</v>
      </c>
      <c r="AC224">
        <v>0</v>
      </c>
      <c r="AD224" s="5">
        <f t="shared" si="143"/>
        <v>9.1721271393643029</v>
      </c>
      <c r="AE224">
        <f t="shared" si="153"/>
        <v>2</v>
      </c>
      <c r="AF224">
        <f t="shared" si="119"/>
        <v>2</v>
      </c>
      <c r="AG224">
        <v>0</v>
      </c>
      <c r="AH224" s="18">
        <f t="shared" si="144"/>
        <v>43405</v>
      </c>
      <c r="AI224" s="5">
        <f t="shared" si="145"/>
        <v>0</v>
      </c>
      <c r="AJ224" s="13">
        <f t="shared" si="133"/>
        <v>0</v>
      </c>
      <c r="AK224" s="20">
        <f t="shared" si="134"/>
        <v>0</v>
      </c>
      <c r="AL224" s="20">
        <f t="shared" si="146"/>
        <v>2970</v>
      </c>
      <c r="AM224" s="20">
        <f t="shared" si="147"/>
        <v>900</v>
      </c>
      <c r="AN224" s="20">
        <f t="shared" si="154"/>
        <v>0</v>
      </c>
      <c r="AO224" s="20">
        <f t="shared" si="148"/>
        <v>0</v>
      </c>
      <c r="AP224" s="1">
        <v>0</v>
      </c>
      <c r="AQ224" s="24">
        <f t="shared" si="149"/>
        <v>43405</v>
      </c>
      <c r="AR224" s="10">
        <f t="shared" si="135"/>
        <v>0</v>
      </c>
      <c r="AS224" s="1">
        <f t="shared" si="150"/>
        <v>0</v>
      </c>
    </row>
    <row r="225" spans="2:45" x14ac:dyDescent="0.2">
      <c r="B225" s="18">
        <f t="shared" si="151"/>
        <v>43406</v>
      </c>
      <c r="C225" s="8">
        <f t="shared" si="136"/>
        <v>43406</v>
      </c>
      <c r="D225" s="5">
        <f>INDEX(Klima!$B$1:$E$520,MATCH('Afgrødemodel 1'!$C225,Klima!$B$1:$B$520,0),MATCH('Afgrødemodel 1'!$D$7,Klima!$B$1:$E$1,0))</f>
        <v>8.6999999999999993</v>
      </c>
      <c r="E225" s="8">
        <f t="shared" si="118"/>
        <v>8.6999999999999993</v>
      </c>
      <c r="F225">
        <v>0</v>
      </c>
      <c r="G225" s="8">
        <f t="shared" si="137"/>
        <v>3062.9999999999995</v>
      </c>
      <c r="H225" s="8">
        <f t="shared" si="120"/>
        <v>2954.3999999999996</v>
      </c>
      <c r="I225" s="8">
        <f t="shared" si="121"/>
        <v>8.6999999999999993</v>
      </c>
      <c r="J225" s="8">
        <f t="shared" si="122"/>
        <v>3062.9999999999995</v>
      </c>
      <c r="K225" s="8" t="str">
        <f t="shared" si="123"/>
        <v xml:space="preserve"> </v>
      </c>
      <c r="L225" s="8" t="str">
        <f t="shared" si="124"/>
        <v xml:space="preserve"> </v>
      </c>
      <c r="M225" t="str">
        <f t="shared" si="125"/>
        <v xml:space="preserve"> </v>
      </c>
      <c r="N225">
        <v>8</v>
      </c>
      <c r="O225" t="str">
        <f t="shared" si="138"/>
        <v xml:space="preserve"> </v>
      </c>
      <c r="P225" t="str">
        <f t="shared" si="126"/>
        <v xml:space="preserve"> </v>
      </c>
      <c r="Q225" t="str">
        <f t="shared" si="127"/>
        <v xml:space="preserve"> </v>
      </c>
      <c r="R225" t="str">
        <f t="shared" si="128"/>
        <v xml:space="preserve"> </v>
      </c>
      <c r="S225">
        <f t="shared" si="129"/>
        <v>0</v>
      </c>
      <c r="T225" s="8">
        <f t="shared" si="139"/>
        <v>0</v>
      </c>
      <c r="U225" s="2">
        <f t="shared" si="140"/>
        <v>24958354.49016653</v>
      </c>
      <c r="V225">
        <f t="shared" si="130"/>
        <v>5</v>
      </c>
      <c r="W225" s="2">
        <f t="shared" si="141"/>
        <v>-18.036674816625911</v>
      </c>
      <c r="X225">
        <f t="shared" si="152"/>
        <v>0</v>
      </c>
      <c r="Y225">
        <f t="shared" si="142"/>
        <v>0</v>
      </c>
      <c r="Z225">
        <v>0</v>
      </c>
      <c r="AA225" s="18">
        <f t="shared" si="131"/>
        <v>43406</v>
      </c>
      <c r="AB225" s="13">
        <f t="shared" si="132"/>
        <v>0</v>
      </c>
      <c r="AC225">
        <v>0</v>
      </c>
      <c r="AD225" s="5">
        <f t="shared" si="143"/>
        <v>9.2146699266503642</v>
      </c>
      <c r="AE225">
        <f t="shared" si="153"/>
        <v>2</v>
      </c>
      <c r="AF225">
        <f t="shared" si="119"/>
        <v>2</v>
      </c>
      <c r="AG225">
        <v>0</v>
      </c>
      <c r="AH225" s="18">
        <f t="shared" si="144"/>
        <v>43406</v>
      </c>
      <c r="AI225" s="5">
        <f t="shared" si="145"/>
        <v>0</v>
      </c>
      <c r="AJ225" s="13">
        <f t="shared" si="133"/>
        <v>0</v>
      </c>
      <c r="AK225" s="20">
        <f t="shared" si="134"/>
        <v>0</v>
      </c>
      <c r="AL225" s="20">
        <f t="shared" si="146"/>
        <v>2985</v>
      </c>
      <c r="AM225" s="20">
        <f t="shared" si="147"/>
        <v>900</v>
      </c>
      <c r="AN225" s="20">
        <f t="shared" si="154"/>
        <v>0</v>
      </c>
      <c r="AO225" s="20">
        <f t="shared" si="148"/>
        <v>0</v>
      </c>
      <c r="AP225" s="1">
        <v>0</v>
      </c>
      <c r="AQ225" s="24">
        <f t="shared" si="149"/>
        <v>43406</v>
      </c>
      <c r="AR225" s="10">
        <f t="shared" si="135"/>
        <v>0</v>
      </c>
      <c r="AS225" s="1">
        <f t="shared" si="150"/>
        <v>0</v>
      </c>
    </row>
    <row r="226" spans="2:45" x14ac:dyDescent="0.2">
      <c r="B226" s="18">
        <f t="shared" si="151"/>
        <v>43407</v>
      </c>
      <c r="C226" s="8">
        <f t="shared" si="136"/>
        <v>43407</v>
      </c>
      <c r="D226" s="5">
        <f>INDEX(Klima!$B$1:$E$520,MATCH('Afgrødemodel 1'!$C226,Klima!$B$1:$B$520,0),MATCH('Afgrødemodel 1'!$D$7,Klima!$B$1:$E$1,0))</f>
        <v>6</v>
      </c>
      <c r="E226" s="8">
        <f t="shared" si="118"/>
        <v>6</v>
      </c>
      <c r="F226">
        <v>0</v>
      </c>
      <c r="G226" s="8">
        <f t="shared" si="137"/>
        <v>3068.9999999999995</v>
      </c>
      <c r="H226" s="8">
        <f t="shared" si="120"/>
        <v>2960.3999999999996</v>
      </c>
      <c r="I226" s="8">
        <f t="shared" si="121"/>
        <v>6</v>
      </c>
      <c r="J226" s="8">
        <f t="shared" si="122"/>
        <v>3068.9999999999995</v>
      </c>
      <c r="K226" s="8" t="str">
        <f t="shared" si="123"/>
        <v xml:space="preserve"> </v>
      </c>
      <c r="L226" s="8" t="str">
        <f t="shared" si="124"/>
        <v xml:space="preserve"> </v>
      </c>
      <c r="M226" t="str">
        <f t="shared" si="125"/>
        <v xml:space="preserve"> </v>
      </c>
      <c r="N226">
        <v>8</v>
      </c>
      <c r="O226" t="str">
        <f t="shared" si="138"/>
        <v xml:space="preserve"> </v>
      </c>
      <c r="P226" t="str">
        <f t="shared" si="126"/>
        <v xml:space="preserve"> </v>
      </c>
      <c r="Q226" t="str">
        <f t="shared" si="127"/>
        <v xml:space="preserve"> </v>
      </c>
      <c r="R226" t="str">
        <f t="shared" si="128"/>
        <v xml:space="preserve"> </v>
      </c>
      <c r="S226">
        <f t="shared" si="129"/>
        <v>0</v>
      </c>
      <c r="T226" s="8">
        <f t="shared" si="139"/>
        <v>0</v>
      </c>
      <c r="U226" s="2">
        <f t="shared" si="140"/>
        <v>25873196.079917423</v>
      </c>
      <c r="V226">
        <f t="shared" si="130"/>
        <v>5</v>
      </c>
      <c r="W226" s="2">
        <f t="shared" si="141"/>
        <v>-18.110024449877745</v>
      </c>
      <c r="X226">
        <f t="shared" si="152"/>
        <v>0</v>
      </c>
      <c r="Y226">
        <f t="shared" si="142"/>
        <v>0</v>
      </c>
      <c r="Z226">
        <v>0</v>
      </c>
      <c r="AA226" s="18">
        <f t="shared" si="131"/>
        <v>43407</v>
      </c>
      <c r="AB226" s="13">
        <f t="shared" si="132"/>
        <v>0</v>
      </c>
      <c r="AC226">
        <v>0</v>
      </c>
      <c r="AD226" s="5">
        <f t="shared" si="143"/>
        <v>9.2440097799510976</v>
      </c>
      <c r="AE226">
        <f t="shared" si="153"/>
        <v>2</v>
      </c>
      <c r="AF226">
        <f t="shared" si="119"/>
        <v>2</v>
      </c>
      <c r="AG226">
        <v>0</v>
      </c>
      <c r="AH226" s="18">
        <f t="shared" si="144"/>
        <v>43407</v>
      </c>
      <c r="AI226" s="5">
        <f t="shared" si="145"/>
        <v>0</v>
      </c>
      <c r="AJ226" s="13">
        <f t="shared" si="133"/>
        <v>0</v>
      </c>
      <c r="AK226" s="20">
        <f t="shared" si="134"/>
        <v>0</v>
      </c>
      <c r="AL226" s="20">
        <f t="shared" si="146"/>
        <v>3000</v>
      </c>
      <c r="AM226" s="20">
        <f t="shared" si="147"/>
        <v>900</v>
      </c>
      <c r="AN226" s="20">
        <f t="shared" si="154"/>
        <v>0</v>
      </c>
      <c r="AO226" s="20">
        <f t="shared" si="148"/>
        <v>0</v>
      </c>
      <c r="AP226" s="1">
        <v>0</v>
      </c>
      <c r="AQ226" s="24">
        <f t="shared" si="149"/>
        <v>43407</v>
      </c>
      <c r="AR226" s="10">
        <f t="shared" si="135"/>
        <v>0</v>
      </c>
      <c r="AS226" s="1">
        <f t="shared" si="150"/>
        <v>0</v>
      </c>
    </row>
    <row r="227" spans="2:45" x14ac:dyDescent="0.2">
      <c r="B227" s="18">
        <f t="shared" si="151"/>
        <v>43408</v>
      </c>
      <c r="C227" s="8">
        <f t="shared" si="136"/>
        <v>43408</v>
      </c>
      <c r="D227" s="5">
        <f>INDEX(Klima!$B$1:$E$520,MATCH('Afgrødemodel 1'!$C227,Klima!$B$1:$B$520,0),MATCH('Afgrødemodel 1'!$D$7,Klima!$B$1:$E$1,0))</f>
        <v>6.5</v>
      </c>
      <c r="E227" s="8">
        <f t="shared" si="118"/>
        <v>6.5</v>
      </c>
      <c r="F227">
        <v>0</v>
      </c>
      <c r="G227" s="8">
        <f t="shared" si="137"/>
        <v>3075.4999999999995</v>
      </c>
      <c r="H227" s="8">
        <f t="shared" si="120"/>
        <v>2966.8999999999996</v>
      </c>
      <c r="I227" s="8">
        <f t="shared" si="121"/>
        <v>6.5</v>
      </c>
      <c r="J227" s="8">
        <f t="shared" si="122"/>
        <v>3075.4999999999995</v>
      </c>
      <c r="K227" s="8" t="str">
        <f t="shared" si="123"/>
        <v xml:space="preserve"> </v>
      </c>
      <c r="L227" s="8" t="str">
        <f t="shared" si="124"/>
        <v xml:space="preserve"> </v>
      </c>
      <c r="M227" t="str">
        <f t="shared" si="125"/>
        <v xml:space="preserve"> </v>
      </c>
      <c r="N227">
        <v>8</v>
      </c>
      <c r="O227" t="str">
        <f t="shared" si="138"/>
        <v xml:space="preserve"> </v>
      </c>
      <c r="P227" t="str">
        <f t="shared" si="126"/>
        <v xml:space="preserve"> </v>
      </c>
      <c r="Q227" t="str">
        <f t="shared" si="127"/>
        <v xml:space="preserve"> </v>
      </c>
      <c r="R227" t="str">
        <f t="shared" si="128"/>
        <v xml:space="preserve"> </v>
      </c>
      <c r="S227">
        <f t="shared" si="129"/>
        <v>0</v>
      </c>
      <c r="T227" s="8">
        <f t="shared" si="139"/>
        <v>0</v>
      </c>
      <c r="U227" s="2">
        <f t="shared" si="140"/>
        <v>26902154.037387542</v>
      </c>
      <c r="V227">
        <f t="shared" si="130"/>
        <v>5</v>
      </c>
      <c r="W227" s="2">
        <f t="shared" si="141"/>
        <v>-18.189486552567232</v>
      </c>
      <c r="X227">
        <f t="shared" si="152"/>
        <v>0</v>
      </c>
      <c r="Y227">
        <f t="shared" si="142"/>
        <v>0</v>
      </c>
      <c r="Z227">
        <v>0</v>
      </c>
      <c r="AA227" s="18">
        <f t="shared" si="131"/>
        <v>43408</v>
      </c>
      <c r="AB227" s="13">
        <f t="shared" si="132"/>
        <v>0</v>
      </c>
      <c r="AC227">
        <v>0</v>
      </c>
      <c r="AD227" s="5">
        <f t="shared" si="143"/>
        <v>9.2757946210268933</v>
      </c>
      <c r="AE227">
        <f t="shared" si="153"/>
        <v>2</v>
      </c>
      <c r="AF227">
        <f t="shared" si="119"/>
        <v>2</v>
      </c>
      <c r="AG227">
        <v>0</v>
      </c>
      <c r="AH227" s="18">
        <f t="shared" si="144"/>
        <v>43408</v>
      </c>
      <c r="AI227" s="5">
        <f t="shared" si="145"/>
        <v>0</v>
      </c>
      <c r="AJ227" s="13">
        <f t="shared" si="133"/>
        <v>0</v>
      </c>
      <c r="AK227" s="20">
        <f t="shared" si="134"/>
        <v>0</v>
      </c>
      <c r="AL227" s="20">
        <f t="shared" si="146"/>
        <v>3015</v>
      </c>
      <c r="AM227" s="20">
        <f t="shared" si="147"/>
        <v>900</v>
      </c>
      <c r="AN227" s="20">
        <f t="shared" si="154"/>
        <v>0</v>
      </c>
      <c r="AO227" s="20">
        <f t="shared" si="148"/>
        <v>0</v>
      </c>
      <c r="AP227" s="1">
        <v>0</v>
      </c>
      <c r="AQ227" s="24">
        <f t="shared" si="149"/>
        <v>43408</v>
      </c>
      <c r="AR227" s="10">
        <f t="shared" si="135"/>
        <v>0</v>
      </c>
      <c r="AS227" s="1">
        <f t="shared" si="150"/>
        <v>0</v>
      </c>
    </row>
    <row r="228" spans="2:45" x14ac:dyDescent="0.2">
      <c r="B228" s="18">
        <f t="shared" ref="B228:B291" si="155">B227+1</f>
        <v>43409</v>
      </c>
      <c r="C228" s="8">
        <f t="shared" si="136"/>
        <v>43409</v>
      </c>
      <c r="D228" s="5">
        <f>INDEX(Klima!$B$1:$E$520,MATCH('Afgrødemodel 1'!$C228,Klima!$B$1:$B$520,0),MATCH('Afgrødemodel 1'!$D$7,Klima!$B$1:$E$1,0))</f>
        <v>8.9</v>
      </c>
      <c r="E228" s="8">
        <f t="shared" ref="E228:E235" si="156">IF(D228&gt;0,D228,0)</f>
        <v>8.9</v>
      </c>
      <c r="F228">
        <v>0</v>
      </c>
      <c r="G228" s="8">
        <f t="shared" si="137"/>
        <v>3084.3999999999996</v>
      </c>
      <c r="H228" s="8">
        <f t="shared" si="120"/>
        <v>2975.7999999999997</v>
      </c>
      <c r="I228" s="8">
        <f t="shared" si="121"/>
        <v>8.9</v>
      </c>
      <c r="J228" s="8">
        <f t="shared" si="122"/>
        <v>3084.3999999999996</v>
      </c>
      <c r="K228" s="8" t="str">
        <f t="shared" si="123"/>
        <v xml:space="preserve"> </v>
      </c>
      <c r="L228" s="8" t="str">
        <f t="shared" si="124"/>
        <v xml:space="preserve"> </v>
      </c>
      <c r="M228" t="str">
        <f t="shared" si="125"/>
        <v xml:space="preserve"> </v>
      </c>
      <c r="N228">
        <v>8</v>
      </c>
      <c r="O228" t="str">
        <f t="shared" si="138"/>
        <v xml:space="preserve"> </v>
      </c>
      <c r="P228" t="str">
        <f t="shared" si="126"/>
        <v xml:space="preserve"> </v>
      </c>
      <c r="Q228" t="str">
        <f t="shared" si="127"/>
        <v xml:space="preserve"> </v>
      </c>
      <c r="R228" t="str">
        <f t="shared" si="128"/>
        <v xml:space="preserve"> </v>
      </c>
      <c r="S228">
        <f t="shared" si="129"/>
        <v>0</v>
      </c>
      <c r="T228" s="8">
        <f t="shared" si="139"/>
        <v>0</v>
      </c>
      <c r="U228" s="2">
        <f t="shared" si="140"/>
        <v>28377731.98517954</v>
      </c>
      <c r="V228">
        <f t="shared" si="130"/>
        <v>5</v>
      </c>
      <c r="W228" s="2">
        <f t="shared" si="141"/>
        <v>-18.298288508557455</v>
      </c>
      <c r="X228">
        <f t="shared" si="152"/>
        <v>0</v>
      </c>
      <c r="Y228">
        <f t="shared" si="142"/>
        <v>0</v>
      </c>
      <c r="Z228">
        <v>0</v>
      </c>
      <c r="AA228" s="18">
        <f t="shared" si="131"/>
        <v>43409</v>
      </c>
      <c r="AB228" s="13">
        <f t="shared" si="132"/>
        <v>0</v>
      </c>
      <c r="AC228">
        <v>0</v>
      </c>
      <c r="AD228" s="5">
        <f t="shared" si="143"/>
        <v>9.3193154034229817</v>
      </c>
      <c r="AE228">
        <f t="shared" si="153"/>
        <v>2</v>
      </c>
      <c r="AF228">
        <f t="shared" si="119"/>
        <v>2</v>
      </c>
      <c r="AG228">
        <v>0</v>
      </c>
      <c r="AH228" s="18">
        <f t="shared" si="144"/>
        <v>43409</v>
      </c>
      <c r="AI228" s="5">
        <f t="shared" si="145"/>
        <v>0</v>
      </c>
      <c r="AJ228" s="13">
        <f t="shared" si="133"/>
        <v>0</v>
      </c>
      <c r="AK228" s="20">
        <f t="shared" si="134"/>
        <v>0</v>
      </c>
      <c r="AL228" s="20">
        <f t="shared" si="146"/>
        <v>3030</v>
      </c>
      <c r="AM228" s="20">
        <f t="shared" si="147"/>
        <v>900</v>
      </c>
      <c r="AN228" s="20">
        <f t="shared" si="154"/>
        <v>0</v>
      </c>
      <c r="AO228" s="20">
        <f t="shared" si="148"/>
        <v>0</v>
      </c>
      <c r="AP228" s="1">
        <v>0</v>
      </c>
      <c r="AQ228" s="24">
        <f t="shared" si="149"/>
        <v>43409</v>
      </c>
      <c r="AR228" s="10">
        <f t="shared" si="135"/>
        <v>0</v>
      </c>
      <c r="AS228" s="1">
        <f t="shared" si="150"/>
        <v>0</v>
      </c>
    </row>
    <row r="229" spans="2:45" x14ac:dyDescent="0.2">
      <c r="B229" s="18">
        <f t="shared" si="155"/>
        <v>43410</v>
      </c>
      <c r="C229" s="8">
        <f t="shared" si="136"/>
        <v>43410</v>
      </c>
      <c r="D229" s="5">
        <f>INDEX(Klima!$B$1:$E$520,MATCH('Afgrødemodel 1'!$C229,Klima!$B$1:$B$520,0),MATCH('Afgrødemodel 1'!$D$7,Klima!$B$1:$E$1,0))</f>
        <v>8.8000000000000007</v>
      </c>
      <c r="E229" s="8">
        <f t="shared" si="156"/>
        <v>8.8000000000000007</v>
      </c>
      <c r="F229">
        <v>0</v>
      </c>
      <c r="G229" s="8">
        <f t="shared" si="137"/>
        <v>3093.2</v>
      </c>
      <c r="H229" s="8">
        <f t="shared" si="120"/>
        <v>2984.6</v>
      </c>
      <c r="I229" s="8">
        <f t="shared" si="121"/>
        <v>8.8000000000000007</v>
      </c>
      <c r="J229" s="8">
        <f t="shared" si="122"/>
        <v>3093.2</v>
      </c>
      <c r="K229" s="8" t="str">
        <f t="shared" si="123"/>
        <v xml:space="preserve"> </v>
      </c>
      <c r="L229" s="8" t="str">
        <f t="shared" si="124"/>
        <v xml:space="preserve"> </v>
      </c>
      <c r="M229" t="str">
        <f t="shared" si="125"/>
        <v xml:space="preserve"> </v>
      </c>
      <c r="N229">
        <v>8</v>
      </c>
      <c r="O229" t="str">
        <f t="shared" si="138"/>
        <v xml:space="preserve"> </v>
      </c>
      <c r="P229" t="str">
        <f t="shared" si="126"/>
        <v xml:space="preserve"> </v>
      </c>
      <c r="Q229" t="str">
        <f t="shared" si="127"/>
        <v xml:space="preserve"> </v>
      </c>
      <c r="R229" t="str">
        <f t="shared" si="128"/>
        <v xml:space="preserve"> </v>
      </c>
      <c r="S229">
        <f t="shared" si="129"/>
        <v>0</v>
      </c>
      <c r="T229" s="8">
        <f t="shared" si="139"/>
        <v>0</v>
      </c>
      <c r="U229" s="2">
        <f t="shared" si="140"/>
        <v>29916290.47670031</v>
      </c>
      <c r="V229">
        <f t="shared" si="130"/>
        <v>5</v>
      </c>
      <c r="W229" s="2">
        <f t="shared" si="141"/>
        <v>-18.405867970660147</v>
      </c>
      <c r="X229">
        <f t="shared" si="152"/>
        <v>0</v>
      </c>
      <c r="Y229">
        <f t="shared" si="142"/>
        <v>0</v>
      </c>
      <c r="Z229">
        <v>0</v>
      </c>
      <c r="AA229" s="18">
        <f t="shared" si="131"/>
        <v>43410</v>
      </c>
      <c r="AB229" s="13">
        <f t="shared" si="132"/>
        <v>0</v>
      </c>
      <c r="AC229">
        <v>0</v>
      </c>
      <c r="AD229" s="5">
        <f t="shared" si="143"/>
        <v>9.3623471882640583</v>
      </c>
      <c r="AE229">
        <f t="shared" si="153"/>
        <v>2</v>
      </c>
      <c r="AF229">
        <f t="shared" si="119"/>
        <v>2</v>
      </c>
      <c r="AG229">
        <v>0</v>
      </c>
      <c r="AH229" s="18">
        <f t="shared" si="144"/>
        <v>43410</v>
      </c>
      <c r="AI229" s="5">
        <f t="shared" si="145"/>
        <v>0</v>
      </c>
      <c r="AJ229" s="13">
        <f t="shared" si="133"/>
        <v>0</v>
      </c>
      <c r="AK229" s="20">
        <f t="shared" si="134"/>
        <v>0</v>
      </c>
      <c r="AL229" s="20">
        <f t="shared" si="146"/>
        <v>3045</v>
      </c>
      <c r="AM229" s="20">
        <f t="shared" si="147"/>
        <v>900</v>
      </c>
      <c r="AN229" s="20">
        <f t="shared" si="154"/>
        <v>0</v>
      </c>
      <c r="AO229" s="20">
        <f t="shared" si="148"/>
        <v>0</v>
      </c>
      <c r="AP229" s="1">
        <v>0</v>
      </c>
      <c r="AQ229" s="24">
        <f t="shared" si="149"/>
        <v>43410</v>
      </c>
      <c r="AR229" s="10">
        <f t="shared" si="135"/>
        <v>0</v>
      </c>
      <c r="AS229" s="1">
        <f t="shared" si="150"/>
        <v>0</v>
      </c>
    </row>
    <row r="230" spans="2:45" x14ac:dyDescent="0.2">
      <c r="B230" s="18">
        <f t="shared" si="155"/>
        <v>43411</v>
      </c>
      <c r="C230" s="8">
        <f t="shared" si="136"/>
        <v>43411</v>
      </c>
      <c r="D230" s="5">
        <f>INDEX(Klima!$B$1:$E$520,MATCH('Afgrødemodel 1'!$C230,Klima!$B$1:$B$520,0),MATCH('Afgrødemodel 1'!$D$7,Klima!$B$1:$E$1,0))</f>
        <v>8.4</v>
      </c>
      <c r="E230" s="8">
        <f t="shared" si="156"/>
        <v>8.4</v>
      </c>
      <c r="F230">
        <v>0</v>
      </c>
      <c r="G230" s="8">
        <f t="shared" si="137"/>
        <v>3101.6</v>
      </c>
      <c r="H230" s="8">
        <f t="shared" si="120"/>
        <v>2993</v>
      </c>
      <c r="I230" s="8">
        <f t="shared" si="121"/>
        <v>8.4</v>
      </c>
      <c r="J230" s="8">
        <f t="shared" si="122"/>
        <v>3101.6</v>
      </c>
      <c r="K230" s="8" t="str">
        <f t="shared" si="123"/>
        <v xml:space="preserve"> </v>
      </c>
      <c r="L230" s="8" t="str">
        <f t="shared" si="124"/>
        <v xml:space="preserve"> </v>
      </c>
      <c r="M230" t="str">
        <f t="shared" si="125"/>
        <v xml:space="preserve"> </v>
      </c>
      <c r="N230">
        <v>8</v>
      </c>
      <c r="O230" t="str">
        <f t="shared" si="138"/>
        <v xml:space="preserve"> </v>
      </c>
      <c r="P230" t="str">
        <f t="shared" si="126"/>
        <v xml:space="preserve"> </v>
      </c>
      <c r="Q230" t="str">
        <f t="shared" si="127"/>
        <v xml:space="preserve"> </v>
      </c>
      <c r="R230" t="str">
        <f t="shared" si="128"/>
        <v xml:space="preserve"> </v>
      </c>
      <c r="S230">
        <f t="shared" si="129"/>
        <v>0</v>
      </c>
      <c r="T230" s="8">
        <f t="shared" si="139"/>
        <v>0</v>
      </c>
      <c r="U230" s="2">
        <f t="shared" si="140"/>
        <v>31462666.348083459</v>
      </c>
      <c r="V230">
        <f t="shared" si="130"/>
        <v>5</v>
      </c>
      <c r="W230" s="2">
        <f t="shared" si="141"/>
        <v>-18.508557457212717</v>
      </c>
      <c r="X230">
        <f t="shared" si="152"/>
        <v>0</v>
      </c>
      <c r="Y230">
        <f t="shared" si="142"/>
        <v>0</v>
      </c>
      <c r="Z230">
        <v>0</v>
      </c>
      <c r="AA230" s="18">
        <f t="shared" si="131"/>
        <v>43411</v>
      </c>
      <c r="AB230" s="13">
        <f t="shared" si="132"/>
        <v>0</v>
      </c>
      <c r="AC230">
        <v>0</v>
      </c>
      <c r="AD230" s="5">
        <f t="shared" si="143"/>
        <v>9.4034229828850862</v>
      </c>
      <c r="AE230">
        <f t="shared" si="153"/>
        <v>2</v>
      </c>
      <c r="AF230">
        <f t="shared" si="119"/>
        <v>2</v>
      </c>
      <c r="AG230">
        <v>0</v>
      </c>
      <c r="AH230" s="18">
        <f t="shared" si="144"/>
        <v>43411</v>
      </c>
      <c r="AI230" s="5">
        <f t="shared" si="145"/>
        <v>0</v>
      </c>
      <c r="AJ230" s="13">
        <f t="shared" si="133"/>
        <v>0</v>
      </c>
      <c r="AK230" s="20">
        <f t="shared" si="134"/>
        <v>0</v>
      </c>
      <c r="AL230" s="20">
        <f t="shared" si="146"/>
        <v>3060</v>
      </c>
      <c r="AM230" s="20">
        <f t="shared" si="147"/>
        <v>900</v>
      </c>
      <c r="AN230" s="20">
        <f t="shared" si="154"/>
        <v>0</v>
      </c>
      <c r="AO230" s="20">
        <f t="shared" si="148"/>
        <v>0</v>
      </c>
      <c r="AP230" s="1">
        <v>0</v>
      </c>
      <c r="AQ230" s="24">
        <f t="shared" si="149"/>
        <v>43411</v>
      </c>
      <c r="AR230" s="10">
        <f t="shared" si="135"/>
        <v>0</v>
      </c>
      <c r="AS230" s="1">
        <f t="shared" si="150"/>
        <v>0</v>
      </c>
    </row>
    <row r="231" spans="2:45" x14ac:dyDescent="0.2">
      <c r="B231" s="18">
        <f t="shared" si="155"/>
        <v>43412</v>
      </c>
      <c r="C231" s="8">
        <f t="shared" si="136"/>
        <v>43412</v>
      </c>
      <c r="D231" s="5">
        <f>INDEX(Klima!$B$1:$E$520,MATCH('Afgrødemodel 1'!$C231,Klima!$B$1:$B$520,0),MATCH('Afgrødemodel 1'!$D$7,Klima!$B$1:$E$1,0))</f>
        <v>7.8</v>
      </c>
      <c r="E231" s="8">
        <f t="shared" si="156"/>
        <v>7.8</v>
      </c>
      <c r="F231">
        <v>0</v>
      </c>
      <c r="G231" s="8">
        <f t="shared" si="137"/>
        <v>3109.4</v>
      </c>
      <c r="H231" s="8">
        <f t="shared" si="120"/>
        <v>3000.8</v>
      </c>
      <c r="I231" s="8">
        <f t="shared" si="121"/>
        <v>7.8</v>
      </c>
      <c r="J231" s="8">
        <f t="shared" si="122"/>
        <v>3109.4</v>
      </c>
      <c r="K231" s="8" t="str">
        <f t="shared" si="123"/>
        <v xml:space="preserve"> </v>
      </c>
      <c r="L231" s="8" t="str">
        <f t="shared" si="124"/>
        <v xml:space="preserve"> </v>
      </c>
      <c r="M231" t="str">
        <f t="shared" si="125"/>
        <v xml:space="preserve"> </v>
      </c>
      <c r="N231">
        <v>8</v>
      </c>
      <c r="O231" t="str">
        <f t="shared" si="138"/>
        <v xml:space="preserve"> </v>
      </c>
      <c r="P231" t="str">
        <f t="shared" si="126"/>
        <v xml:space="preserve"> </v>
      </c>
      <c r="Q231" t="str">
        <f t="shared" si="127"/>
        <v xml:space="preserve"> </v>
      </c>
      <c r="R231" t="str">
        <f t="shared" si="128"/>
        <v xml:space="preserve"> </v>
      </c>
      <c r="S231">
        <f t="shared" si="129"/>
        <v>0</v>
      </c>
      <c r="T231" s="8">
        <f t="shared" si="139"/>
        <v>0</v>
      </c>
      <c r="U231" s="2">
        <f t="shared" si="140"/>
        <v>32970071.954935301</v>
      </c>
      <c r="V231">
        <f t="shared" si="130"/>
        <v>5</v>
      </c>
      <c r="W231" s="2">
        <f t="shared" si="141"/>
        <v>-18.603911980440099</v>
      </c>
      <c r="X231">
        <f t="shared" si="152"/>
        <v>0</v>
      </c>
      <c r="Y231">
        <f t="shared" si="142"/>
        <v>0</v>
      </c>
      <c r="Z231">
        <v>0</v>
      </c>
      <c r="AA231" s="18">
        <f t="shared" si="131"/>
        <v>43412</v>
      </c>
      <c r="AB231" s="13">
        <f t="shared" si="132"/>
        <v>0</v>
      </c>
      <c r="AC231">
        <v>0</v>
      </c>
      <c r="AD231" s="5">
        <f t="shared" si="143"/>
        <v>9.4415647921760399</v>
      </c>
      <c r="AE231">
        <f t="shared" si="153"/>
        <v>2</v>
      </c>
      <c r="AF231">
        <f t="shared" si="119"/>
        <v>2</v>
      </c>
      <c r="AG231">
        <v>0</v>
      </c>
      <c r="AH231" s="18">
        <f t="shared" si="144"/>
        <v>43412</v>
      </c>
      <c r="AI231" s="5">
        <f t="shared" si="145"/>
        <v>0</v>
      </c>
      <c r="AJ231" s="13">
        <f t="shared" si="133"/>
        <v>0</v>
      </c>
      <c r="AK231" s="20">
        <f t="shared" si="134"/>
        <v>0</v>
      </c>
      <c r="AL231" s="20">
        <f t="shared" si="146"/>
        <v>3075</v>
      </c>
      <c r="AM231" s="20">
        <f t="shared" si="147"/>
        <v>900</v>
      </c>
      <c r="AN231" s="20">
        <f t="shared" si="154"/>
        <v>0</v>
      </c>
      <c r="AO231" s="20">
        <f t="shared" si="148"/>
        <v>0</v>
      </c>
      <c r="AP231" s="1">
        <v>0</v>
      </c>
      <c r="AQ231" s="24">
        <f t="shared" si="149"/>
        <v>43412</v>
      </c>
      <c r="AR231" s="10">
        <f t="shared" si="135"/>
        <v>0</v>
      </c>
      <c r="AS231" s="1">
        <f t="shared" si="150"/>
        <v>0</v>
      </c>
    </row>
    <row r="232" spans="2:45" x14ac:dyDescent="0.2">
      <c r="B232" s="18">
        <f t="shared" si="155"/>
        <v>43413</v>
      </c>
      <c r="C232" s="8">
        <f t="shared" si="136"/>
        <v>43413</v>
      </c>
      <c r="D232" s="5">
        <f>INDEX(Klima!$B$1:$E$520,MATCH('Afgrødemodel 1'!$C232,Klima!$B$1:$B$520,0),MATCH('Afgrødemodel 1'!$D$7,Klima!$B$1:$E$1,0))</f>
        <v>6.9</v>
      </c>
      <c r="E232" s="8">
        <f t="shared" si="156"/>
        <v>6.9</v>
      </c>
      <c r="F232">
        <v>0</v>
      </c>
      <c r="G232" s="8">
        <f t="shared" si="137"/>
        <v>3116.3</v>
      </c>
      <c r="H232" s="8">
        <f t="shared" si="120"/>
        <v>3007.7000000000003</v>
      </c>
      <c r="I232" s="8">
        <f t="shared" si="121"/>
        <v>6.9</v>
      </c>
      <c r="J232" s="8">
        <f t="shared" si="122"/>
        <v>3116.3</v>
      </c>
      <c r="K232" s="8" t="str">
        <f t="shared" si="123"/>
        <v xml:space="preserve"> </v>
      </c>
      <c r="L232" s="8" t="str">
        <f t="shared" si="124"/>
        <v xml:space="preserve"> </v>
      </c>
      <c r="M232" t="str">
        <f t="shared" si="125"/>
        <v xml:space="preserve"> </v>
      </c>
      <c r="N232">
        <v>8</v>
      </c>
      <c r="O232" t="str">
        <f t="shared" si="138"/>
        <v xml:space="preserve"> </v>
      </c>
      <c r="P232" t="str">
        <f t="shared" si="126"/>
        <v xml:space="preserve"> </v>
      </c>
      <c r="Q232" t="str">
        <f t="shared" si="127"/>
        <v xml:space="preserve"> </v>
      </c>
      <c r="R232" t="str">
        <f t="shared" si="128"/>
        <v xml:space="preserve"> </v>
      </c>
      <c r="S232">
        <f t="shared" si="129"/>
        <v>0</v>
      </c>
      <c r="T232" s="8">
        <f t="shared" si="139"/>
        <v>0</v>
      </c>
      <c r="U232" s="2">
        <f t="shared" si="140"/>
        <v>34363638.80443003</v>
      </c>
      <c r="V232">
        <f t="shared" si="130"/>
        <v>5</v>
      </c>
      <c r="W232" s="2">
        <f t="shared" si="141"/>
        <v>-18.68826405867971</v>
      </c>
      <c r="X232">
        <f t="shared" si="152"/>
        <v>0</v>
      </c>
      <c r="Y232">
        <f t="shared" si="142"/>
        <v>0</v>
      </c>
      <c r="Z232">
        <v>0</v>
      </c>
      <c r="AA232" s="18">
        <f t="shared" si="131"/>
        <v>43413</v>
      </c>
      <c r="AB232" s="13">
        <f t="shared" si="132"/>
        <v>0</v>
      </c>
      <c r="AC232">
        <v>0</v>
      </c>
      <c r="AD232" s="5">
        <f t="shared" si="143"/>
        <v>9.4753056234718844</v>
      </c>
      <c r="AE232">
        <f t="shared" si="153"/>
        <v>2</v>
      </c>
      <c r="AF232">
        <f t="shared" si="119"/>
        <v>2</v>
      </c>
      <c r="AG232">
        <v>0</v>
      </c>
      <c r="AH232" s="18">
        <f t="shared" si="144"/>
        <v>43413</v>
      </c>
      <c r="AI232" s="5">
        <f t="shared" si="145"/>
        <v>0</v>
      </c>
      <c r="AJ232" s="13">
        <f t="shared" si="133"/>
        <v>0</v>
      </c>
      <c r="AK232" s="20">
        <f t="shared" si="134"/>
        <v>0</v>
      </c>
      <c r="AL232" s="20">
        <f t="shared" si="146"/>
        <v>3090</v>
      </c>
      <c r="AM232" s="20">
        <f t="shared" si="147"/>
        <v>900</v>
      </c>
      <c r="AN232" s="20">
        <f t="shared" si="154"/>
        <v>0</v>
      </c>
      <c r="AO232" s="20">
        <f t="shared" si="148"/>
        <v>0</v>
      </c>
      <c r="AP232" s="1">
        <v>0</v>
      </c>
      <c r="AQ232" s="24">
        <f t="shared" si="149"/>
        <v>43413</v>
      </c>
      <c r="AR232" s="10">
        <f t="shared" si="135"/>
        <v>0</v>
      </c>
      <c r="AS232" s="1">
        <f t="shared" si="150"/>
        <v>0</v>
      </c>
    </row>
    <row r="233" spans="2:45" x14ac:dyDescent="0.2">
      <c r="B233" s="18">
        <f t="shared" si="155"/>
        <v>43414</v>
      </c>
      <c r="C233" s="8">
        <f t="shared" si="136"/>
        <v>43414</v>
      </c>
      <c r="D233" s="5">
        <f>INDEX(Klima!$B$1:$E$520,MATCH('Afgrødemodel 1'!$C233,Klima!$B$1:$B$520,0),MATCH('Afgrødemodel 1'!$D$7,Klima!$B$1:$E$1,0))</f>
        <v>9</v>
      </c>
      <c r="E233" s="8">
        <f t="shared" si="156"/>
        <v>9</v>
      </c>
      <c r="F233">
        <v>0</v>
      </c>
      <c r="G233" s="8">
        <f t="shared" si="137"/>
        <v>3125.3</v>
      </c>
      <c r="H233" s="8">
        <f t="shared" si="120"/>
        <v>3016.7000000000003</v>
      </c>
      <c r="I233" s="8">
        <f t="shared" si="121"/>
        <v>9</v>
      </c>
      <c r="J233" s="8">
        <f t="shared" si="122"/>
        <v>3125.3</v>
      </c>
      <c r="K233" s="8" t="str">
        <f t="shared" si="123"/>
        <v xml:space="preserve"> </v>
      </c>
      <c r="L233" s="8" t="str">
        <f t="shared" si="124"/>
        <v xml:space="preserve"> </v>
      </c>
      <c r="M233" t="str">
        <f t="shared" si="125"/>
        <v xml:space="preserve"> </v>
      </c>
      <c r="N233">
        <v>8</v>
      </c>
      <c r="O233" t="str">
        <f t="shared" si="138"/>
        <v xml:space="preserve"> </v>
      </c>
      <c r="P233" t="str">
        <f t="shared" si="126"/>
        <v xml:space="preserve"> </v>
      </c>
      <c r="Q233" t="str">
        <f t="shared" si="127"/>
        <v xml:space="preserve"> </v>
      </c>
      <c r="R233" t="str">
        <f t="shared" si="128"/>
        <v xml:space="preserve"> </v>
      </c>
      <c r="S233">
        <f t="shared" si="129"/>
        <v>0</v>
      </c>
      <c r="T233" s="8">
        <f t="shared" si="139"/>
        <v>0</v>
      </c>
      <c r="U233" s="2">
        <f t="shared" si="140"/>
        <v>36270232.699373566</v>
      </c>
      <c r="V233">
        <f t="shared" si="130"/>
        <v>5</v>
      </c>
      <c r="W233" s="2">
        <f t="shared" si="141"/>
        <v>-18.798288508557462</v>
      </c>
      <c r="X233">
        <f t="shared" si="152"/>
        <v>0</v>
      </c>
      <c r="Y233">
        <f t="shared" si="142"/>
        <v>0</v>
      </c>
      <c r="Z233">
        <v>0</v>
      </c>
      <c r="AA233" s="18">
        <f t="shared" si="131"/>
        <v>43414</v>
      </c>
      <c r="AB233" s="13">
        <f t="shared" si="132"/>
        <v>0</v>
      </c>
      <c r="AC233">
        <v>0</v>
      </c>
      <c r="AD233" s="5">
        <f t="shared" si="143"/>
        <v>9.5193154034229845</v>
      </c>
      <c r="AE233">
        <f t="shared" si="153"/>
        <v>2</v>
      </c>
      <c r="AF233">
        <f t="shared" si="119"/>
        <v>2</v>
      </c>
      <c r="AG233">
        <v>0</v>
      </c>
      <c r="AH233" s="18">
        <f t="shared" si="144"/>
        <v>43414</v>
      </c>
      <c r="AI233" s="5">
        <f t="shared" si="145"/>
        <v>0</v>
      </c>
      <c r="AJ233" s="13">
        <f t="shared" si="133"/>
        <v>0</v>
      </c>
      <c r="AK233" s="20">
        <f t="shared" si="134"/>
        <v>0</v>
      </c>
      <c r="AL233" s="20">
        <f t="shared" si="146"/>
        <v>3105</v>
      </c>
      <c r="AM233" s="20">
        <f t="shared" si="147"/>
        <v>900</v>
      </c>
      <c r="AN233" s="20">
        <f t="shared" si="154"/>
        <v>0</v>
      </c>
      <c r="AO233" s="20">
        <f t="shared" si="148"/>
        <v>0</v>
      </c>
      <c r="AP233" s="1">
        <v>0</v>
      </c>
      <c r="AQ233" s="24">
        <f t="shared" si="149"/>
        <v>43414</v>
      </c>
      <c r="AR233" s="10">
        <f t="shared" si="135"/>
        <v>0</v>
      </c>
      <c r="AS233" s="1">
        <f t="shared" si="150"/>
        <v>0</v>
      </c>
    </row>
    <row r="234" spans="2:45" x14ac:dyDescent="0.2">
      <c r="B234" s="18">
        <f t="shared" si="155"/>
        <v>43415</v>
      </c>
      <c r="C234" s="8">
        <f t="shared" si="136"/>
        <v>43415</v>
      </c>
      <c r="D234" s="5">
        <f>INDEX(Klima!$B$1:$E$520,MATCH('Afgrødemodel 1'!$C234,Klima!$B$1:$B$520,0),MATCH('Afgrødemodel 1'!$D$7,Klima!$B$1:$E$1,0))</f>
        <v>10.1</v>
      </c>
      <c r="E234" s="8">
        <f t="shared" si="156"/>
        <v>10.1</v>
      </c>
      <c r="F234">
        <v>0</v>
      </c>
      <c r="G234" s="8">
        <f t="shared" si="137"/>
        <v>3135.4</v>
      </c>
      <c r="H234" s="8">
        <f t="shared" si="120"/>
        <v>3026.8</v>
      </c>
      <c r="I234" s="8">
        <f t="shared" si="121"/>
        <v>10.1</v>
      </c>
      <c r="J234" s="8">
        <f t="shared" si="122"/>
        <v>3135.4</v>
      </c>
      <c r="K234" s="8" t="str">
        <f t="shared" si="123"/>
        <v xml:space="preserve"> </v>
      </c>
      <c r="L234" s="8" t="str">
        <f t="shared" si="124"/>
        <v xml:space="preserve"> </v>
      </c>
      <c r="M234" t="str">
        <f t="shared" si="125"/>
        <v xml:space="preserve"> </v>
      </c>
      <c r="N234">
        <v>8</v>
      </c>
      <c r="O234" t="str">
        <f t="shared" si="138"/>
        <v xml:space="preserve"> </v>
      </c>
      <c r="P234" t="str">
        <f t="shared" si="126"/>
        <v xml:space="preserve"> </v>
      </c>
      <c r="Q234" t="str">
        <f t="shared" si="127"/>
        <v xml:space="preserve"> </v>
      </c>
      <c r="R234" t="str">
        <f t="shared" si="128"/>
        <v xml:space="preserve"> </v>
      </c>
      <c r="S234">
        <f t="shared" si="129"/>
        <v>0</v>
      </c>
      <c r="T234" s="8">
        <f t="shared" si="139"/>
        <v>0</v>
      </c>
      <c r="U234" s="2">
        <f t="shared" si="140"/>
        <v>38536103.131741069</v>
      </c>
      <c r="V234">
        <f t="shared" si="130"/>
        <v>5</v>
      </c>
      <c r="W234" s="2">
        <f t="shared" si="141"/>
        <v>-18.921760391198049</v>
      </c>
      <c r="X234">
        <f t="shared" si="152"/>
        <v>0</v>
      </c>
      <c r="Y234">
        <f t="shared" si="142"/>
        <v>0</v>
      </c>
      <c r="Z234">
        <v>0</v>
      </c>
      <c r="AA234" s="18">
        <f t="shared" si="131"/>
        <v>43415</v>
      </c>
      <c r="AB234" s="13">
        <f t="shared" si="132"/>
        <v>0</v>
      </c>
      <c r="AC234">
        <v>0</v>
      </c>
      <c r="AD234" s="5">
        <f t="shared" si="143"/>
        <v>9.5687041564792192</v>
      </c>
      <c r="AE234">
        <f t="shared" si="153"/>
        <v>2</v>
      </c>
      <c r="AF234">
        <f t="shared" si="119"/>
        <v>2</v>
      </c>
      <c r="AG234">
        <v>0</v>
      </c>
      <c r="AH234" s="18">
        <f t="shared" si="144"/>
        <v>43415</v>
      </c>
      <c r="AI234" s="5">
        <f t="shared" si="145"/>
        <v>0</v>
      </c>
      <c r="AJ234" s="13">
        <f t="shared" si="133"/>
        <v>0</v>
      </c>
      <c r="AK234" s="20">
        <f t="shared" si="134"/>
        <v>0</v>
      </c>
      <c r="AL234" s="20">
        <f t="shared" si="146"/>
        <v>3120</v>
      </c>
      <c r="AM234" s="20">
        <f t="shared" si="147"/>
        <v>900</v>
      </c>
      <c r="AN234" s="20">
        <f t="shared" si="154"/>
        <v>0</v>
      </c>
      <c r="AO234" s="20">
        <f t="shared" si="148"/>
        <v>0</v>
      </c>
      <c r="AP234" s="1">
        <v>0</v>
      </c>
      <c r="AQ234" s="24">
        <f t="shared" si="149"/>
        <v>43415</v>
      </c>
      <c r="AR234" s="10">
        <f t="shared" si="135"/>
        <v>0</v>
      </c>
      <c r="AS234" s="1">
        <f t="shared" si="150"/>
        <v>0</v>
      </c>
    </row>
    <row r="235" spans="2:45" x14ac:dyDescent="0.2">
      <c r="B235" s="18">
        <f t="shared" si="155"/>
        <v>43416</v>
      </c>
      <c r="C235" s="8">
        <f t="shared" si="136"/>
        <v>43416</v>
      </c>
      <c r="D235" s="5">
        <f>INDEX(Klima!$B$1:$E$520,MATCH('Afgrødemodel 1'!$C235,Klima!$B$1:$B$520,0),MATCH('Afgrødemodel 1'!$D$7,Klima!$B$1:$E$1,0))</f>
        <v>8.6999999999999993</v>
      </c>
      <c r="E235" s="8">
        <f t="shared" si="156"/>
        <v>8.6999999999999993</v>
      </c>
      <c r="F235">
        <v>0</v>
      </c>
      <c r="G235" s="8">
        <f t="shared" si="137"/>
        <v>3144.1</v>
      </c>
      <c r="H235" s="8">
        <f t="shared" si="120"/>
        <v>3035.5</v>
      </c>
      <c r="I235" s="8">
        <f t="shared" si="121"/>
        <v>8.6999999999999993</v>
      </c>
      <c r="J235" s="8">
        <f t="shared" si="122"/>
        <v>3144.1</v>
      </c>
      <c r="K235" s="8" t="str">
        <f t="shared" si="123"/>
        <v xml:space="preserve"> </v>
      </c>
      <c r="L235" s="8" t="str">
        <f t="shared" si="124"/>
        <v xml:space="preserve"> </v>
      </c>
      <c r="M235" t="str">
        <f t="shared" si="125"/>
        <v xml:space="preserve"> </v>
      </c>
      <c r="N235">
        <v>8</v>
      </c>
      <c r="O235" t="str">
        <f t="shared" si="138"/>
        <v xml:space="preserve"> </v>
      </c>
      <c r="P235" t="str">
        <f t="shared" si="126"/>
        <v xml:space="preserve"> </v>
      </c>
      <c r="Q235" t="str">
        <f t="shared" si="127"/>
        <v xml:space="preserve"> </v>
      </c>
      <c r="R235" t="str">
        <f t="shared" si="128"/>
        <v xml:space="preserve"> </v>
      </c>
      <c r="S235">
        <f t="shared" si="129"/>
        <v>0</v>
      </c>
      <c r="T235" s="8">
        <f t="shared" si="139"/>
        <v>0</v>
      </c>
      <c r="U235" s="2">
        <f t="shared" si="140"/>
        <v>40601051.887356244</v>
      </c>
      <c r="V235">
        <f t="shared" si="130"/>
        <v>5</v>
      </c>
      <c r="W235" s="2">
        <f t="shared" si="141"/>
        <v>-19.028117359413201</v>
      </c>
      <c r="X235">
        <f t="shared" si="152"/>
        <v>0</v>
      </c>
      <c r="Y235">
        <f t="shared" si="142"/>
        <v>0</v>
      </c>
      <c r="Z235">
        <v>0</v>
      </c>
      <c r="AA235" s="18">
        <f t="shared" si="131"/>
        <v>43416</v>
      </c>
      <c r="AB235" s="13">
        <f t="shared" si="132"/>
        <v>0</v>
      </c>
      <c r="AC235">
        <v>0</v>
      </c>
      <c r="AD235" s="5">
        <f t="shared" si="143"/>
        <v>9.6112469437652805</v>
      </c>
      <c r="AE235">
        <f t="shared" si="153"/>
        <v>2</v>
      </c>
      <c r="AF235">
        <f t="shared" si="119"/>
        <v>2</v>
      </c>
      <c r="AG235">
        <v>0</v>
      </c>
      <c r="AH235" s="18">
        <f t="shared" si="144"/>
        <v>43416</v>
      </c>
      <c r="AI235" s="5">
        <f t="shared" si="145"/>
        <v>0</v>
      </c>
      <c r="AJ235" s="13">
        <f t="shared" si="133"/>
        <v>0</v>
      </c>
      <c r="AK235" s="20">
        <f t="shared" si="134"/>
        <v>0</v>
      </c>
      <c r="AL235" s="20">
        <f t="shared" si="146"/>
        <v>3135</v>
      </c>
      <c r="AM235" s="20">
        <f t="shared" si="147"/>
        <v>900</v>
      </c>
      <c r="AN235" s="20">
        <f t="shared" si="154"/>
        <v>0</v>
      </c>
      <c r="AO235" s="20">
        <f t="shared" si="148"/>
        <v>0</v>
      </c>
      <c r="AP235" s="1">
        <v>0</v>
      </c>
      <c r="AQ235" s="24">
        <f t="shared" si="149"/>
        <v>43416</v>
      </c>
      <c r="AR235" s="10">
        <f t="shared" si="135"/>
        <v>0</v>
      </c>
      <c r="AS235" s="1">
        <f t="shared" si="150"/>
        <v>0</v>
      </c>
    </row>
    <row r="236" spans="2:45" x14ac:dyDescent="0.2">
      <c r="B236" s="18">
        <f t="shared" si="155"/>
        <v>43417</v>
      </c>
      <c r="C236" s="8">
        <f t="shared" si="136"/>
        <v>43417</v>
      </c>
      <c r="D236" s="5">
        <f>INDEX(Klima!$B$1:$E$520,MATCH('Afgrødemodel 1'!$C236,Klima!$B$1:$B$520,0),MATCH('Afgrødemodel 1'!$D$7,Klima!$B$1:$E$1,0))</f>
        <v>8.5</v>
      </c>
      <c r="E236" s="8">
        <f t="shared" ref="E236:E299" si="157">IF(D236&gt;0,D236,0)</f>
        <v>8.5</v>
      </c>
      <c r="F236">
        <v>0</v>
      </c>
      <c r="G236" s="8">
        <f t="shared" ref="G236:G299" si="158">(E236-F236)+G235</f>
        <v>3152.6</v>
      </c>
      <c r="H236" s="8">
        <f t="shared" si="120"/>
        <v>3044</v>
      </c>
      <c r="I236" s="8">
        <f t="shared" si="121"/>
        <v>8.5</v>
      </c>
      <c r="J236" s="8">
        <f t="shared" si="122"/>
        <v>3152.6</v>
      </c>
      <c r="K236" s="8" t="str">
        <f t="shared" ref="K236:K299" si="159">IF(AND(H236&gt;=$AX$12,H235&lt;$AX$12),"tSF1",IF(AND(H236&gt;=$AZ$13,H235&lt;$AZ$13),"tSF2",IF(AND(H236&gt;=$AZ$14,H235&lt;$AZ$14),"tSF3",IF(AND(H236&gt;=$AZ$15,H235&lt;$AZ$15),"tSF4",IF(AND(H236&gt;=$AZ$16,H235&lt;$AZ$16),"tSF5"," ")))))</f>
        <v xml:space="preserve"> </v>
      </c>
      <c r="L236" s="8" t="str">
        <f t="shared" si="124"/>
        <v xml:space="preserve"> </v>
      </c>
      <c r="M236" t="str">
        <f t="shared" si="125"/>
        <v xml:space="preserve"> </v>
      </c>
      <c r="N236">
        <v>8</v>
      </c>
      <c r="O236" t="str">
        <f t="shared" si="138"/>
        <v xml:space="preserve"> </v>
      </c>
      <c r="P236" t="str">
        <f t="shared" si="126"/>
        <v xml:space="preserve"> </v>
      </c>
      <c r="Q236" t="str">
        <f t="shared" si="127"/>
        <v xml:space="preserve"> </v>
      </c>
      <c r="R236" t="str">
        <f t="shared" si="128"/>
        <v xml:space="preserve"> </v>
      </c>
      <c r="S236">
        <f t="shared" si="129"/>
        <v>0</v>
      </c>
      <c r="T236" s="8">
        <f t="shared" si="139"/>
        <v>0</v>
      </c>
      <c r="U236" s="2">
        <f t="shared" si="140"/>
        <v>42725350.823327094</v>
      </c>
      <c r="V236">
        <f t="shared" si="130"/>
        <v>5</v>
      </c>
      <c r="W236" s="2">
        <f t="shared" si="141"/>
        <v>-19.1320293398533</v>
      </c>
      <c r="X236">
        <f t="shared" si="152"/>
        <v>0</v>
      </c>
      <c r="Y236">
        <f t="shared" si="142"/>
        <v>0</v>
      </c>
      <c r="Z236">
        <v>0</v>
      </c>
      <c r="AA236" s="18">
        <f t="shared" si="131"/>
        <v>43417</v>
      </c>
      <c r="AB236" s="13">
        <f t="shared" si="132"/>
        <v>0</v>
      </c>
      <c r="AC236">
        <v>0</v>
      </c>
      <c r="AD236" s="5">
        <f t="shared" si="143"/>
        <v>9.6528117359413201</v>
      </c>
      <c r="AE236">
        <f t="shared" si="153"/>
        <v>2</v>
      </c>
      <c r="AF236">
        <f t="shared" si="119"/>
        <v>2</v>
      </c>
      <c r="AG236">
        <v>0</v>
      </c>
      <c r="AH236" s="18">
        <f t="shared" si="144"/>
        <v>43417</v>
      </c>
      <c r="AI236" s="5">
        <f t="shared" si="145"/>
        <v>0</v>
      </c>
      <c r="AJ236" s="13">
        <f t="shared" si="133"/>
        <v>0</v>
      </c>
      <c r="AK236" s="20">
        <f t="shared" si="134"/>
        <v>0</v>
      </c>
      <c r="AL236" s="20">
        <f t="shared" si="146"/>
        <v>3150</v>
      </c>
      <c r="AM236" s="20">
        <f t="shared" si="147"/>
        <v>900</v>
      </c>
      <c r="AN236" s="20">
        <f t="shared" si="154"/>
        <v>0</v>
      </c>
      <c r="AO236" s="20">
        <f t="shared" si="148"/>
        <v>0</v>
      </c>
      <c r="AP236" s="1">
        <v>0</v>
      </c>
      <c r="AQ236" s="24">
        <f t="shared" si="149"/>
        <v>43417</v>
      </c>
      <c r="AR236" s="10">
        <f t="shared" si="135"/>
        <v>0</v>
      </c>
      <c r="AS236" s="1">
        <f t="shared" si="150"/>
        <v>0</v>
      </c>
    </row>
    <row r="237" spans="2:45" x14ac:dyDescent="0.2">
      <c r="B237" s="18">
        <f t="shared" si="155"/>
        <v>43418</v>
      </c>
      <c r="C237" s="8">
        <f t="shared" si="136"/>
        <v>43418</v>
      </c>
      <c r="D237" s="5">
        <f>INDEX(Klima!$B$1:$E$520,MATCH('Afgrødemodel 1'!$C237,Klima!$B$1:$B$520,0),MATCH('Afgrødemodel 1'!$D$7,Klima!$B$1:$E$1,0))</f>
        <v>8.6999999999999993</v>
      </c>
      <c r="E237" s="8">
        <f t="shared" si="157"/>
        <v>8.6999999999999993</v>
      </c>
      <c r="F237">
        <v>0</v>
      </c>
      <c r="G237" s="8">
        <f t="shared" si="158"/>
        <v>3161.2999999999997</v>
      </c>
      <c r="H237" s="8">
        <f t="shared" si="120"/>
        <v>3052.7</v>
      </c>
      <c r="I237" s="8">
        <f t="shared" si="121"/>
        <v>8.6999999999999993</v>
      </c>
      <c r="J237" s="8">
        <f t="shared" si="122"/>
        <v>3161.2999999999997</v>
      </c>
      <c r="K237" s="8" t="str">
        <f t="shared" si="159"/>
        <v xml:space="preserve"> </v>
      </c>
      <c r="L237" s="8" t="str">
        <f t="shared" si="124"/>
        <v xml:space="preserve"> </v>
      </c>
      <c r="M237" t="str">
        <f t="shared" si="125"/>
        <v xml:space="preserve"> </v>
      </c>
      <c r="N237">
        <v>8</v>
      </c>
      <c r="O237" t="str">
        <f t="shared" si="138"/>
        <v xml:space="preserve"> </v>
      </c>
      <c r="P237" t="str">
        <f t="shared" si="126"/>
        <v xml:space="preserve"> </v>
      </c>
      <c r="Q237" t="str">
        <f t="shared" si="127"/>
        <v xml:space="preserve"> </v>
      </c>
      <c r="R237" t="str">
        <f t="shared" si="128"/>
        <v xml:space="preserve"> </v>
      </c>
      <c r="S237">
        <f t="shared" si="129"/>
        <v>0</v>
      </c>
      <c r="T237" s="8">
        <f t="shared" si="139"/>
        <v>0</v>
      </c>
      <c r="U237" s="2">
        <f t="shared" si="140"/>
        <v>45014779.507955313</v>
      </c>
      <c r="V237">
        <f t="shared" si="130"/>
        <v>5</v>
      </c>
      <c r="W237" s="2">
        <f t="shared" si="141"/>
        <v>-19.238386308068456</v>
      </c>
      <c r="X237">
        <f t="shared" si="152"/>
        <v>0</v>
      </c>
      <c r="Y237">
        <f t="shared" si="142"/>
        <v>0</v>
      </c>
      <c r="Z237">
        <v>0</v>
      </c>
      <c r="AA237" s="18">
        <f t="shared" si="131"/>
        <v>43418</v>
      </c>
      <c r="AB237" s="13">
        <f t="shared" si="132"/>
        <v>0</v>
      </c>
      <c r="AC237">
        <v>0</v>
      </c>
      <c r="AD237" s="5">
        <f t="shared" si="143"/>
        <v>9.6953545232273832</v>
      </c>
      <c r="AE237">
        <f t="shared" si="153"/>
        <v>2</v>
      </c>
      <c r="AF237">
        <f t="shared" si="119"/>
        <v>2</v>
      </c>
      <c r="AG237">
        <v>0</v>
      </c>
      <c r="AH237" s="18">
        <f t="shared" si="144"/>
        <v>43418</v>
      </c>
      <c r="AI237" s="5">
        <f t="shared" si="145"/>
        <v>0</v>
      </c>
      <c r="AJ237" s="13">
        <f t="shared" si="133"/>
        <v>0</v>
      </c>
      <c r="AK237" s="20">
        <f t="shared" si="134"/>
        <v>0</v>
      </c>
      <c r="AL237" s="20">
        <f t="shared" si="146"/>
        <v>3165</v>
      </c>
      <c r="AM237" s="20">
        <f t="shared" si="147"/>
        <v>900</v>
      </c>
      <c r="AN237" s="20">
        <f t="shared" si="154"/>
        <v>0</v>
      </c>
      <c r="AO237" s="20">
        <f t="shared" si="148"/>
        <v>0</v>
      </c>
      <c r="AP237" s="1">
        <v>0</v>
      </c>
      <c r="AQ237" s="24">
        <f t="shared" si="149"/>
        <v>43418</v>
      </c>
      <c r="AR237" s="10">
        <f t="shared" si="135"/>
        <v>0</v>
      </c>
      <c r="AS237" s="1">
        <f t="shared" si="150"/>
        <v>0</v>
      </c>
    </row>
    <row r="238" spans="2:45" x14ac:dyDescent="0.2">
      <c r="B238" s="18">
        <f t="shared" si="155"/>
        <v>43419</v>
      </c>
      <c r="C238" s="8">
        <f t="shared" si="136"/>
        <v>43419</v>
      </c>
      <c r="D238" s="5">
        <f>INDEX(Klima!$B$1:$E$520,MATCH('Afgrødemodel 1'!$C238,Klima!$B$1:$B$520,0),MATCH('Afgrødemodel 1'!$D$7,Klima!$B$1:$E$1,0))</f>
        <v>8.6999999999999993</v>
      </c>
      <c r="E238" s="8">
        <f t="shared" si="157"/>
        <v>8.6999999999999993</v>
      </c>
      <c r="F238">
        <v>0</v>
      </c>
      <c r="G238" s="8">
        <f t="shared" si="158"/>
        <v>3169.9999999999995</v>
      </c>
      <c r="H238" s="8">
        <f t="shared" si="120"/>
        <v>3061.3999999999996</v>
      </c>
      <c r="I238" s="8">
        <f t="shared" si="121"/>
        <v>8.6999999999999993</v>
      </c>
      <c r="J238" s="8">
        <f t="shared" si="122"/>
        <v>3169.9999999999995</v>
      </c>
      <c r="K238" s="8" t="str">
        <f t="shared" si="159"/>
        <v xml:space="preserve"> </v>
      </c>
      <c r="L238" s="8" t="str">
        <f t="shared" si="124"/>
        <v xml:space="preserve"> </v>
      </c>
      <c r="M238" t="str">
        <f t="shared" si="125"/>
        <v xml:space="preserve"> </v>
      </c>
      <c r="N238">
        <v>8</v>
      </c>
      <c r="O238" t="str">
        <f t="shared" si="138"/>
        <v xml:space="preserve"> </v>
      </c>
      <c r="P238" t="str">
        <f t="shared" si="126"/>
        <v xml:space="preserve"> </v>
      </c>
      <c r="Q238" t="str">
        <f t="shared" si="127"/>
        <v xml:space="preserve"> </v>
      </c>
      <c r="R238" t="str">
        <f t="shared" si="128"/>
        <v xml:space="preserve"> </v>
      </c>
      <c r="S238">
        <f t="shared" si="129"/>
        <v>0</v>
      </c>
      <c r="T238" s="8">
        <f t="shared" si="139"/>
        <v>0</v>
      </c>
      <c r="U238" s="2">
        <f t="shared" si="140"/>
        <v>47426886.732131004</v>
      </c>
      <c r="V238">
        <f t="shared" si="130"/>
        <v>5</v>
      </c>
      <c r="W238" s="2">
        <f t="shared" si="141"/>
        <v>-19.344743276283616</v>
      </c>
      <c r="X238">
        <f t="shared" si="152"/>
        <v>0</v>
      </c>
      <c r="Y238">
        <f t="shared" si="142"/>
        <v>0</v>
      </c>
      <c r="Z238">
        <v>0</v>
      </c>
      <c r="AA238" s="18">
        <f t="shared" si="131"/>
        <v>43419</v>
      </c>
      <c r="AB238" s="13">
        <f t="shared" si="132"/>
        <v>0</v>
      </c>
      <c r="AC238">
        <v>0</v>
      </c>
      <c r="AD238" s="5">
        <f t="shared" si="143"/>
        <v>9.7378973105134463</v>
      </c>
      <c r="AE238">
        <f t="shared" si="153"/>
        <v>2</v>
      </c>
      <c r="AF238">
        <f t="shared" si="119"/>
        <v>2</v>
      </c>
      <c r="AG238">
        <v>0</v>
      </c>
      <c r="AH238" s="18">
        <f t="shared" si="144"/>
        <v>43419</v>
      </c>
      <c r="AI238" s="5">
        <f t="shared" si="145"/>
        <v>0</v>
      </c>
      <c r="AJ238" s="13">
        <f t="shared" si="133"/>
        <v>0</v>
      </c>
      <c r="AK238" s="20">
        <f t="shared" si="134"/>
        <v>0</v>
      </c>
      <c r="AL238" s="20">
        <f t="shared" si="146"/>
        <v>3180</v>
      </c>
      <c r="AM238" s="20">
        <f t="shared" si="147"/>
        <v>900</v>
      </c>
      <c r="AN238" s="20">
        <f t="shared" si="154"/>
        <v>0</v>
      </c>
      <c r="AO238" s="20">
        <f t="shared" si="148"/>
        <v>0</v>
      </c>
      <c r="AP238" s="1">
        <v>0</v>
      </c>
      <c r="AQ238" s="24">
        <f t="shared" si="149"/>
        <v>43419</v>
      </c>
      <c r="AR238" s="10">
        <f t="shared" si="135"/>
        <v>0</v>
      </c>
      <c r="AS238" s="1">
        <f t="shared" si="150"/>
        <v>0</v>
      </c>
    </row>
    <row r="239" spans="2:45" x14ac:dyDescent="0.2">
      <c r="B239" s="18">
        <f t="shared" si="155"/>
        <v>43420</v>
      </c>
      <c r="C239" s="8">
        <f t="shared" si="136"/>
        <v>43420</v>
      </c>
      <c r="D239" s="5">
        <f>INDEX(Klima!$B$1:$E$520,MATCH('Afgrødemodel 1'!$C239,Klima!$B$1:$B$520,0),MATCH('Afgrødemodel 1'!$D$7,Klima!$B$1:$E$1,0))</f>
        <v>6.8</v>
      </c>
      <c r="E239" s="8">
        <f t="shared" si="157"/>
        <v>6.8</v>
      </c>
      <c r="F239">
        <v>0</v>
      </c>
      <c r="G239" s="8">
        <f t="shared" si="158"/>
        <v>3176.7999999999997</v>
      </c>
      <c r="H239" s="8">
        <f t="shared" si="120"/>
        <v>3068.2</v>
      </c>
      <c r="I239" s="8">
        <f t="shared" si="121"/>
        <v>6.8</v>
      </c>
      <c r="J239" s="8">
        <f t="shared" si="122"/>
        <v>3176.7999999999997</v>
      </c>
      <c r="K239" s="8" t="str">
        <f t="shared" si="159"/>
        <v xml:space="preserve"> </v>
      </c>
      <c r="L239" s="8" t="str">
        <f t="shared" si="124"/>
        <v xml:space="preserve"> </v>
      </c>
      <c r="M239" t="str">
        <f t="shared" si="125"/>
        <v xml:space="preserve"> </v>
      </c>
      <c r="N239">
        <v>8</v>
      </c>
      <c r="O239" t="str">
        <f t="shared" si="138"/>
        <v xml:space="preserve"> </v>
      </c>
      <c r="P239" t="str">
        <f t="shared" si="126"/>
        <v xml:space="preserve"> </v>
      </c>
      <c r="Q239" t="str">
        <f t="shared" si="127"/>
        <v xml:space="preserve"> </v>
      </c>
      <c r="R239" t="str">
        <f t="shared" si="128"/>
        <v xml:space="preserve"> </v>
      </c>
      <c r="S239">
        <f t="shared" si="129"/>
        <v>0</v>
      </c>
      <c r="T239" s="8">
        <f t="shared" si="139"/>
        <v>0</v>
      </c>
      <c r="U239" s="2">
        <f t="shared" si="140"/>
        <v>49401859.773520023</v>
      </c>
      <c r="V239">
        <f t="shared" si="130"/>
        <v>5</v>
      </c>
      <c r="W239" s="2">
        <f t="shared" si="141"/>
        <v>-19.427872860635695</v>
      </c>
      <c r="X239">
        <f t="shared" si="152"/>
        <v>0</v>
      </c>
      <c r="Y239">
        <f t="shared" si="142"/>
        <v>0</v>
      </c>
      <c r="Z239">
        <v>0</v>
      </c>
      <c r="AA239" s="18">
        <f t="shared" si="131"/>
        <v>43420</v>
      </c>
      <c r="AB239" s="13">
        <f t="shared" si="132"/>
        <v>0</v>
      </c>
      <c r="AC239">
        <v>0</v>
      </c>
      <c r="AD239" s="5">
        <f t="shared" si="143"/>
        <v>9.7711491442542773</v>
      </c>
      <c r="AE239">
        <f t="shared" si="153"/>
        <v>2</v>
      </c>
      <c r="AF239">
        <f t="shared" si="119"/>
        <v>2</v>
      </c>
      <c r="AG239">
        <v>0</v>
      </c>
      <c r="AH239" s="18">
        <f t="shared" si="144"/>
        <v>43420</v>
      </c>
      <c r="AI239" s="5">
        <f t="shared" si="145"/>
        <v>0</v>
      </c>
      <c r="AJ239" s="13">
        <f t="shared" si="133"/>
        <v>0</v>
      </c>
      <c r="AK239" s="20">
        <f t="shared" si="134"/>
        <v>0</v>
      </c>
      <c r="AL239" s="20">
        <f t="shared" si="146"/>
        <v>3195</v>
      </c>
      <c r="AM239" s="20">
        <f t="shared" si="147"/>
        <v>900</v>
      </c>
      <c r="AN239" s="20">
        <f t="shared" si="154"/>
        <v>0</v>
      </c>
      <c r="AO239" s="20">
        <f t="shared" si="148"/>
        <v>0</v>
      </c>
      <c r="AP239" s="1">
        <v>0</v>
      </c>
      <c r="AQ239" s="24">
        <f t="shared" si="149"/>
        <v>43420</v>
      </c>
      <c r="AR239" s="10">
        <f t="shared" si="135"/>
        <v>0</v>
      </c>
      <c r="AS239" s="1">
        <f t="shared" si="150"/>
        <v>0</v>
      </c>
    </row>
    <row r="240" spans="2:45" x14ac:dyDescent="0.2">
      <c r="B240" s="18">
        <f t="shared" si="155"/>
        <v>43421</v>
      </c>
      <c r="C240" s="8">
        <f t="shared" si="136"/>
        <v>43421</v>
      </c>
      <c r="D240" s="5">
        <f>INDEX(Klima!$B$1:$E$520,MATCH('Afgrødemodel 1'!$C240,Klima!$B$1:$B$520,0),MATCH('Afgrødemodel 1'!$D$7,Klima!$B$1:$E$1,0))</f>
        <v>3.6</v>
      </c>
      <c r="E240" s="8">
        <f t="shared" si="157"/>
        <v>3.6</v>
      </c>
      <c r="F240">
        <v>0</v>
      </c>
      <c r="G240" s="8">
        <f t="shared" si="158"/>
        <v>3180.3999999999996</v>
      </c>
      <c r="H240" s="8">
        <f t="shared" si="120"/>
        <v>3071.7999999999997</v>
      </c>
      <c r="I240" s="8">
        <f t="shared" si="121"/>
        <v>3.6</v>
      </c>
      <c r="J240" s="8">
        <f t="shared" si="122"/>
        <v>3180.3999999999996</v>
      </c>
      <c r="K240" s="8" t="str">
        <f t="shared" si="159"/>
        <v xml:space="preserve"> </v>
      </c>
      <c r="L240" s="8" t="str">
        <f t="shared" si="124"/>
        <v xml:space="preserve"> </v>
      </c>
      <c r="M240" t="str">
        <f t="shared" si="125"/>
        <v xml:space="preserve"> </v>
      </c>
      <c r="N240">
        <v>8</v>
      </c>
      <c r="O240" t="str">
        <f t="shared" si="138"/>
        <v xml:space="preserve"> </v>
      </c>
      <c r="P240" t="str">
        <f t="shared" si="126"/>
        <v xml:space="preserve"> </v>
      </c>
      <c r="Q240" t="str">
        <f t="shared" si="127"/>
        <v xml:space="preserve"> </v>
      </c>
      <c r="R240" t="str">
        <f t="shared" si="128"/>
        <v xml:space="preserve"> </v>
      </c>
      <c r="S240">
        <f t="shared" si="129"/>
        <v>0</v>
      </c>
      <c r="T240" s="8">
        <f t="shared" si="139"/>
        <v>0</v>
      </c>
      <c r="U240" s="2">
        <f t="shared" si="140"/>
        <v>50480515.02336508</v>
      </c>
      <c r="V240">
        <f t="shared" si="130"/>
        <v>5</v>
      </c>
      <c r="W240" s="2">
        <f t="shared" si="141"/>
        <v>-19.471882640586795</v>
      </c>
      <c r="X240">
        <f t="shared" si="152"/>
        <v>0</v>
      </c>
      <c r="Y240">
        <f t="shared" si="142"/>
        <v>0</v>
      </c>
      <c r="Z240">
        <v>0</v>
      </c>
      <c r="AA240" s="18">
        <f t="shared" si="131"/>
        <v>43421</v>
      </c>
      <c r="AB240" s="13">
        <f t="shared" si="132"/>
        <v>0</v>
      </c>
      <c r="AC240">
        <v>0</v>
      </c>
      <c r="AD240" s="5">
        <f t="shared" si="143"/>
        <v>9.788753056234718</v>
      </c>
      <c r="AE240">
        <f t="shared" si="153"/>
        <v>2</v>
      </c>
      <c r="AF240">
        <f t="shared" si="119"/>
        <v>2</v>
      </c>
      <c r="AG240">
        <v>0</v>
      </c>
      <c r="AH240" s="18">
        <f t="shared" si="144"/>
        <v>43421</v>
      </c>
      <c r="AI240" s="5">
        <f t="shared" si="145"/>
        <v>0</v>
      </c>
      <c r="AJ240" s="13">
        <f t="shared" si="133"/>
        <v>0</v>
      </c>
      <c r="AK240" s="20">
        <f t="shared" si="134"/>
        <v>0</v>
      </c>
      <c r="AL240" s="20">
        <f t="shared" si="146"/>
        <v>3210</v>
      </c>
      <c r="AM240" s="20">
        <f t="shared" si="147"/>
        <v>900</v>
      </c>
      <c r="AN240" s="20">
        <f t="shared" si="154"/>
        <v>0</v>
      </c>
      <c r="AO240" s="20">
        <f t="shared" si="148"/>
        <v>0</v>
      </c>
      <c r="AP240" s="1">
        <v>0</v>
      </c>
      <c r="AQ240" s="24">
        <f t="shared" si="149"/>
        <v>43421</v>
      </c>
      <c r="AR240" s="10">
        <f t="shared" si="135"/>
        <v>0</v>
      </c>
      <c r="AS240" s="1">
        <f t="shared" si="150"/>
        <v>0</v>
      </c>
    </row>
    <row r="241" spans="2:45" x14ac:dyDescent="0.2">
      <c r="B241" s="18">
        <f t="shared" si="155"/>
        <v>43422</v>
      </c>
      <c r="C241" s="8">
        <f t="shared" si="136"/>
        <v>43422</v>
      </c>
      <c r="D241" s="5">
        <f>INDEX(Klima!$B$1:$E$520,MATCH('Afgrødemodel 1'!$C241,Klima!$B$1:$B$520,0),MATCH('Afgrødemodel 1'!$D$7,Klima!$B$1:$E$1,0))</f>
        <v>4.5999999999999996</v>
      </c>
      <c r="E241" s="8">
        <f t="shared" si="157"/>
        <v>4.5999999999999996</v>
      </c>
      <c r="F241">
        <v>0</v>
      </c>
      <c r="G241" s="8">
        <f t="shared" si="158"/>
        <v>3184.9999999999995</v>
      </c>
      <c r="H241" s="8">
        <f t="shared" si="120"/>
        <v>3076.3999999999996</v>
      </c>
      <c r="I241" s="8">
        <f t="shared" si="121"/>
        <v>4.5999999999999996</v>
      </c>
      <c r="J241" s="8">
        <f t="shared" si="122"/>
        <v>3184.9999999999995</v>
      </c>
      <c r="K241" s="8" t="str">
        <f t="shared" si="159"/>
        <v xml:space="preserve"> </v>
      </c>
      <c r="L241" s="8" t="str">
        <f t="shared" si="124"/>
        <v xml:space="preserve"> </v>
      </c>
      <c r="M241" t="str">
        <f t="shared" si="125"/>
        <v xml:space="preserve"> </v>
      </c>
      <c r="N241">
        <v>8</v>
      </c>
      <c r="O241" t="str">
        <f t="shared" si="138"/>
        <v xml:space="preserve"> </v>
      </c>
      <c r="P241" t="str">
        <f t="shared" si="126"/>
        <v xml:space="preserve"> </v>
      </c>
      <c r="Q241" t="str">
        <f t="shared" si="127"/>
        <v xml:space="preserve"> </v>
      </c>
      <c r="R241" t="str">
        <f t="shared" si="128"/>
        <v xml:space="preserve"> </v>
      </c>
      <c r="S241">
        <f t="shared" si="129"/>
        <v>0</v>
      </c>
      <c r="T241" s="8">
        <f t="shared" si="139"/>
        <v>0</v>
      </c>
      <c r="U241" s="2">
        <f t="shared" si="140"/>
        <v>51893139.270715073</v>
      </c>
      <c r="V241">
        <f t="shared" si="130"/>
        <v>5</v>
      </c>
      <c r="W241" s="2">
        <f t="shared" si="141"/>
        <v>-19.528117359413201</v>
      </c>
      <c r="X241">
        <f t="shared" si="152"/>
        <v>0</v>
      </c>
      <c r="Y241">
        <f t="shared" si="142"/>
        <v>0</v>
      </c>
      <c r="Z241">
        <v>0</v>
      </c>
      <c r="AA241" s="18">
        <f t="shared" si="131"/>
        <v>43422</v>
      </c>
      <c r="AB241" s="13">
        <f t="shared" si="132"/>
        <v>0</v>
      </c>
      <c r="AC241">
        <v>0</v>
      </c>
      <c r="AD241" s="5">
        <f t="shared" si="143"/>
        <v>9.8112469437652798</v>
      </c>
      <c r="AE241">
        <f t="shared" si="153"/>
        <v>2</v>
      </c>
      <c r="AF241">
        <f t="shared" si="119"/>
        <v>2</v>
      </c>
      <c r="AG241">
        <v>0</v>
      </c>
      <c r="AH241" s="18">
        <f t="shared" si="144"/>
        <v>43422</v>
      </c>
      <c r="AI241" s="5">
        <f t="shared" si="145"/>
        <v>0</v>
      </c>
      <c r="AJ241" s="13">
        <f t="shared" si="133"/>
        <v>0</v>
      </c>
      <c r="AK241" s="20">
        <f t="shared" si="134"/>
        <v>0</v>
      </c>
      <c r="AL241" s="20">
        <f t="shared" si="146"/>
        <v>3225</v>
      </c>
      <c r="AM241" s="20">
        <f t="shared" si="147"/>
        <v>900</v>
      </c>
      <c r="AN241" s="20">
        <f t="shared" si="154"/>
        <v>0</v>
      </c>
      <c r="AO241" s="20">
        <f t="shared" si="148"/>
        <v>0</v>
      </c>
      <c r="AP241" s="1">
        <v>0</v>
      </c>
      <c r="AQ241" s="24">
        <f t="shared" si="149"/>
        <v>43422</v>
      </c>
      <c r="AR241" s="10">
        <f t="shared" si="135"/>
        <v>0</v>
      </c>
      <c r="AS241" s="1">
        <f t="shared" si="150"/>
        <v>0</v>
      </c>
    </row>
    <row r="242" spans="2:45" x14ac:dyDescent="0.2">
      <c r="B242" s="18">
        <f t="shared" si="155"/>
        <v>43423</v>
      </c>
      <c r="C242" s="8">
        <f t="shared" si="136"/>
        <v>43423</v>
      </c>
      <c r="D242" s="5">
        <f>INDEX(Klima!$B$1:$E$520,MATCH('Afgrødemodel 1'!$C242,Klima!$B$1:$B$520,0),MATCH('Afgrødemodel 1'!$D$7,Klima!$B$1:$E$1,0))</f>
        <v>4.4000000000000004</v>
      </c>
      <c r="E242" s="8">
        <f t="shared" si="157"/>
        <v>4.4000000000000004</v>
      </c>
      <c r="F242">
        <v>0</v>
      </c>
      <c r="G242" s="8">
        <f t="shared" si="158"/>
        <v>3189.3999999999996</v>
      </c>
      <c r="H242" s="8">
        <f t="shared" si="120"/>
        <v>3080.7999999999997</v>
      </c>
      <c r="I242" s="8">
        <f t="shared" si="121"/>
        <v>4.4000000000000004</v>
      </c>
      <c r="J242" s="8">
        <f t="shared" si="122"/>
        <v>3189.3999999999996</v>
      </c>
      <c r="K242" s="8" t="str">
        <f t="shared" si="159"/>
        <v xml:space="preserve"> </v>
      </c>
      <c r="L242" s="8" t="str">
        <f t="shared" si="124"/>
        <v xml:space="preserve"> </v>
      </c>
      <c r="M242" t="str">
        <f t="shared" si="125"/>
        <v xml:space="preserve"> </v>
      </c>
      <c r="N242">
        <v>8</v>
      </c>
      <c r="O242" t="str">
        <f t="shared" si="138"/>
        <v xml:space="preserve"> </v>
      </c>
      <c r="P242" t="str">
        <f t="shared" si="126"/>
        <v xml:space="preserve"> </v>
      </c>
      <c r="Q242" t="str">
        <f t="shared" si="127"/>
        <v xml:space="preserve"> </v>
      </c>
      <c r="R242" t="str">
        <f t="shared" si="128"/>
        <v xml:space="preserve"> </v>
      </c>
      <c r="S242">
        <f t="shared" si="129"/>
        <v>0</v>
      </c>
      <c r="T242" s="8">
        <f t="shared" si="139"/>
        <v>0</v>
      </c>
      <c r="U242" s="2">
        <f t="shared" si="140"/>
        <v>53281319.730276391</v>
      </c>
      <c r="V242">
        <f t="shared" si="130"/>
        <v>5</v>
      </c>
      <c r="W242" s="2">
        <f t="shared" si="141"/>
        <v>-19.581907090464547</v>
      </c>
      <c r="X242">
        <f t="shared" si="152"/>
        <v>0</v>
      </c>
      <c r="Y242">
        <f t="shared" si="142"/>
        <v>0</v>
      </c>
      <c r="Z242">
        <v>0</v>
      </c>
      <c r="AA242" s="18">
        <f t="shared" si="131"/>
        <v>43423</v>
      </c>
      <c r="AB242" s="13">
        <f t="shared" si="132"/>
        <v>0</v>
      </c>
      <c r="AC242">
        <v>0</v>
      </c>
      <c r="AD242" s="5">
        <f t="shared" si="143"/>
        <v>9.8327628361858181</v>
      </c>
      <c r="AE242">
        <f t="shared" si="153"/>
        <v>2</v>
      </c>
      <c r="AF242">
        <f t="shared" si="119"/>
        <v>2</v>
      </c>
      <c r="AG242">
        <v>0</v>
      </c>
      <c r="AH242" s="18">
        <f t="shared" si="144"/>
        <v>43423</v>
      </c>
      <c r="AI242" s="5">
        <f t="shared" si="145"/>
        <v>0</v>
      </c>
      <c r="AJ242" s="13">
        <f t="shared" si="133"/>
        <v>0</v>
      </c>
      <c r="AK242" s="20">
        <f t="shared" si="134"/>
        <v>0</v>
      </c>
      <c r="AL242" s="20">
        <f t="shared" si="146"/>
        <v>3240</v>
      </c>
      <c r="AM242" s="20">
        <f t="shared" si="147"/>
        <v>900</v>
      </c>
      <c r="AN242" s="20">
        <f t="shared" si="154"/>
        <v>0</v>
      </c>
      <c r="AO242" s="20">
        <f t="shared" si="148"/>
        <v>0</v>
      </c>
      <c r="AP242" s="1">
        <v>0</v>
      </c>
      <c r="AQ242" s="24">
        <f t="shared" si="149"/>
        <v>43423</v>
      </c>
      <c r="AR242" s="10">
        <f t="shared" si="135"/>
        <v>0</v>
      </c>
      <c r="AS242" s="1">
        <f t="shared" si="150"/>
        <v>0</v>
      </c>
    </row>
    <row r="243" spans="2:45" x14ac:dyDescent="0.2">
      <c r="B243" s="18">
        <f t="shared" si="155"/>
        <v>43424</v>
      </c>
      <c r="C243" s="8">
        <f t="shared" si="136"/>
        <v>43424</v>
      </c>
      <c r="D243" s="5">
        <f>INDEX(Klima!$B$1:$E$520,MATCH('Afgrødemodel 1'!$C243,Klima!$B$1:$B$520,0),MATCH('Afgrødemodel 1'!$D$7,Klima!$B$1:$E$1,0))</f>
        <v>4.5</v>
      </c>
      <c r="E243" s="8">
        <f t="shared" si="157"/>
        <v>4.5</v>
      </c>
      <c r="F243">
        <v>0</v>
      </c>
      <c r="G243" s="8">
        <f t="shared" si="158"/>
        <v>3193.8999999999996</v>
      </c>
      <c r="H243" s="8">
        <f t="shared" si="120"/>
        <v>3085.2999999999997</v>
      </c>
      <c r="I243" s="8">
        <f t="shared" si="121"/>
        <v>4.5</v>
      </c>
      <c r="J243" s="8">
        <f t="shared" si="122"/>
        <v>3193.8999999999996</v>
      </c>
      <c r="K243" s="8" t="str">
        <f t="shared" si="159"/>
        <v xml:space="preserve"> </v>
      </c>
      <c r="L243" s="8" t="str">
        <f t="shared" si="124"/>
        <v xml:space="preserve"> </v>
      </c>
      <c r="M243" t="str">
        <f t="shared" si="125"/>
        <v xml:space="preserve"> </v>
      </c>
      <c r="N243">
        <v>8</v>
      </c>
      <c r="O243" t="str">
        <f t="shared" si="138"/>
        <v xml:space="preserve"> </v>
      </c>
      <c r="P243" t="str">
        <f t="shared" si="126"/>
        <v xml:space="preserve"> </v>
      </c>
      <c r="Q243" t="str">
        <f t="shared" si="127"/>
        <v xml:space="preserve"> </v>
      </c>
      <c r="R243" t="str">
        <f t="shared" si="128"/>
        <v xml:space="preserve"> </v>
      </c>
      <c r="S243">
        <f t="shared" si="129"/>
        <v>0</v>
      </c>
      <c r="T243" s="8">
        <f t="shared" si="139"/>
        <v>0</v>
      </c>
      <c r="U243" s="2">
        <f t="shared" si="140"/>
        <v>54739467.901417777</v>
      </c>
      <c r="V243">
        <f t="shared" si="130"/>
        <v>5</v>
      </c>
      <c r="W243" s="2">
        <f t="shared" si="141"/>
        <v>-19.636919315403421</v>
      </c>
      <c r="X243">
        <f t="shared" si="152"/>
        <v>0</v>
      </c>
      <c r="Y243">
        <f t="shared" si="142"/>
        <v>0</v>
      </c>
      <c r="Z243">
        <v>0</v>
      </c>
      <c r="AA243" s="18">
        <f t="shared" si="131"/>
        <v>43424</v>
      </c>
      <c r="AB243" s="13">
        <f t="shared" si="132"/>
        <v>0</v>
      </c>
      <c r="AC243">
        <v>0</v>
      </c>
      <c r="AD243" s="5">
        <f t="shared" si="143"/>
        <v>9.8547677261613682</v>
      </c>
      <c r="AE243">
        <f t="shared" si="153"/>
        <v>2</v>
      </c>
      <c r="AF243">
        <f t="shared" si="119"/>
        <v>2</v>
      </c>
      <c r="AG243">
        <v>0</v>
      </c>
      <c r="AH243" s="18">
        <f t="shared" si="144"/>
        <v>43424</v>
      </c>
      <c r="AI243" s="5">
        <f t="shared" si="145"/>
        <v>0</v>
      </c>
      <c r="AJ243" s="13">
        <f t="shared" si="133"/>
        <v>0</v>
      </c>
      <c r="AK243" s="20">
        <f t="shared" si="134"/>
        <v>0</v>
      </c>
      <c r="AL243" s="20">
        <f t="shared" si="146"/>
        <v>3255</v>
      </c>
      <c r="AM243" s="20">
        <f t="shared" si="147"/>
        <v>900</v>
      </c>
      <c r="AN243" s="20">
        <f t="shared" si="154"/>
        <v>0</v>
      </c>
      <c r="AO243" s="20">
        <f t="shared" si="148"/>
        <v>0</v>
      </c>
      <c r="AP243" s="1">
        <v>0</v>
      </c>
      <c r="AQ243" s="24">
        <f t="shared" si="149"/>
        <v>43424</v>
      </c>
      <c r="AR243" s="10">
        <f t="shared" si="135"/>
        <v>0</v>
      </c>
      <c r="AS243" s="1">
        <f t="shared" si="150"/>
        <v>0</v>
      </c>
    </row>
    <row r="244" spans="2:45" x14ac:dyDescent="0.2">
      <c r="B244" s="18">
        <f t="shared" si="155"/>
        <v>43425</v>
      </c>
      <c r="C244" s="8">
        <f t="shared" si="136"/>
        <v>43425</v>
      </c>
      <c r="D244" s="5">
        <f>INDEX(Klima!$B$1:$E$520,MATCH('Afgrødemodel 1'!$C244,Klima!$B$1:$B$520,0),MATCH('Afgrødemodel 1'!$D$7,Klima!$B$1:$E$1,0))</f>
        <v>4.5</v>
      </c>
      <c r="E244" s="8">
        <f t="shared" si="157"/>
        <v>4.5</v>
      </c>
      <c r="F244">
        <v>0</v>
      </c>
      <c r="G244" s="8">
        <f t="shared" si="158"/>
        <v>3198.3999999999996</v>
      </c>
      <c r="H244" s="8">
        <f t="shared" si="120"/>
        <v>3089.7999999999997</v>
      </c>
      <c r="I244" s="8">
        <f t="shared" si="121"/>
        <v>4.5</v>
      </c>
      <c r="J244" s="8">
        <f t="shared" si="122"/>
        <v>3198.3999999999996</v>
      </c>
      <c r="K244" s="8" t="str">
        <f t="shared" si="159"/>
        <v xml:space="preserve"> </v>
      </c>
      <c r="L244" s="8" t="str">
        <f t="shared" si="124"/>
        <v xml:space="preserve"> </v>
      </c>
      <c r="M244" t="str">
        <f t="shared" si="125"/>
        <v xml:space="preserve"> </v>
      </c>
      <c r="N244">
        <v>8</v>
      </c>
      <c r="O244" t="str">
        <f t="shared" si="138"/>
        <v xml:space="preserve"> </v>
      </c>
      <c r="P244" t="str">
        <f t="shared" si="126"/>
        <v xml:space="preserve"> </v>
      </c>
      <c r="Q244" t="str">
        <f t="shared" si="127"/>
        <v xml:space="preserve"> </v>
      </c>
      <c r="R244" t="str">
        <f t="shared" si="128"/>
        <v xml:space="preserve"> </v>
      </c>
      <c r="S244">
        <f t="shared" si="129"/>
        <v>0</v>
      </c>
      <c r="T244" s="8">
        <f t="shared" si="139"/>
        <v>0</v>
      </c>
      <c r="U244" s="2">
        <f t="shared" si="140"/>
        <v>56237521.166498557</v>
      </c>
      <c r="V244">
        <f t="shared" si="130"/>
        <v>5</v>
      </c>
      <c r="W244" s="2">
        <f t="shared" si="141"/>
        <v>-19.691931540342296</v>
      </c>
      <c r="X244">
        <f t="shared" si="152"/>
        <v>0</v>
      </c>
      <c r="Y244">
        <f t="shared" si="142"/>
        <v>0</v>
      </c>
      <c r="Z244">
        <v>0</v>
      </c>
      <c r="AA244" s="18">
        <f t="shared" si="131"/>
        <v>43425</v>
      </c>
      <c r="AB244" s="13">
        <f t="shared" si="132"/>
        <v>0</v>
      </c>
      <c r="AC244">
        <v>0</v>
      </c>
      <c r="AD244" s="5">
        <f t="shared" si="143"/>
        <v>9.8767726161369183</v>
      </c>
      <c r="AE244">
        <f t="shared" si="153"/>
        <v>2</v>
      </c>
      <c r="AF244">
        <f t="shared" si="119"/>
        <v>2</v>
      </c>
      <c r="AG244">
        <v>0</v>
      </c>
      <c r="AH244" s="18">
        <f t="shared" si="144"/>
        <v>43425</v>
      </c>
      <c r="AI244" s="5">
        <f t="shared" si="145"/>
        <v>0</v>
      </c>
      <c r="AJ244" s="13">
        <f t="shared" si="133"/>
        <v>0</v>
      </c>
      <c r="AK244" s="20">
        <f t="shared" si="134"/>
        <v>0</v>
      </c>
      <c r="AL244" s="20">
        <f t="shared" si="146"/>
        <v>3270</v>
      </c>
      <c r="AM244" s="20">
        <f t="shared" si="147"/>
        <v>900</v>
      </c>
      <c r="AN244" s="20">
        <f t="shared" si="154"/>
        <v>0</v>
      </c>
      <c r="AO244" s="20">
        <f t="shared" si="148"/>
        <v>0</v>
      </c>
      <c r="AP244" s="1">
        <v>0</v>
      </c>
      <c r="AQ244" s="24">
        <f t="shared" si="149"/>
        <v>43425</v>
      </c>
      <c r="AR244" s="10">
        <f t="shared" si="135"/>
        <v>0</v>
      </c>
      <c r="AS244" s="1">
        <f t="shared" si="150"/>
        <v>0</v>
      </c>
    </row>
    <row r="245" spans="2:45" x14ac:dyDescent="0.2">
      <c r="B245" s="18">
        <f t="shared" si="155"/>
        <v>43426</v>
      </c>
      <c r="C245" s="8">
        <f t="shared" si="136"/>
        <v>43426</v>
      </c>
      <c r="D245" s="5">
        <f>INDEX(Klima!$B$1:$E$520,MATCH('Afgrødemodel 1'!$C245,Klima!$B$1:$B$520,0),MATCH('Afgrødemodel 1'!$D$7,Klima!$B$1:$E$1,0))</f>
        <v>4.0999999999999996</v>
      </c>
      <c r="E245" s="8">
        <f t="shared" si="157"/>
        <v>4.0999999999999996</v>
      </c>
      <c r="F245">
        <v>0</v>
      </c>
      <c r="G245" s="8">
        <f t="shared" si="158"/>
        <v>3202.4999999999995</v>
      </c>
      <c r="H245" s="8">
        <f t="shared" si="120"/>
        <v>3093.8999999999996</v>
      </c>
      <c r="I245" s="8">
        <f t="shared" si="121"/>
        <v>4.0999999999999996</v>
      </c>
      <c r="J245" s="8">
        <f t="shared" si="122"/>
        <v>3202.4999999999995</v>
      </c>
      <c r="K245" s="8" t="str">
        <f t="shared" si="159"/>
        <v xml:space="preserve"> </v>
      </c>
      <c r="L245" s="8" t="str">
        <f t="shared" si="124"/>
        <v xml:space="preserve"> </v>
      </c>
      <c r="M245" t="str">
        <f t="shared" si="125"/>
        <v xml:space="preserve"> </v>
      </c>
      <c r="N245">
        <v>8</v>
      </c>
      <c r="O245" t="str">
        <f t="shared" si="138"/>
        <v xml:space="preserve"> </v>
      </c>
      <c r="P245" t="str">
        <f t="shared" si="126"/>
        <v xml:space="preserve"> </v>
      </c>
      <c r="Q245" t="str">
        <f t="shared" si="127"/>
        <v xml:space="preserve"> </v>
      </c>
      <c r="R245" t="str">
        <f t="shared" si="128"/>
        <v xml:space="preserve"> </v>
      </c>
      <c r="S245">
        <f t="shared" si="129"/>
        <v>0</v>
      </c>
      <c r="T245" s="8">
        <f t="shared" si="139"/>
        <v>0</v>
      </c>
      <c r="U245" s="2">
        <f t="shared" si="140"/>
        <v>57638078.26162374</v>
      </c>
      <c r="V245">
        <f t="shared" si="130"/>
        <v>5</v>
      </c>
      <c r="W245" s="2">
        <f t="shared" si="141"/>
        <v>-19.742053789731049</v>
      </c>
      <c r="X245">
        <f t="shared" si="152"/>
        <v>0</v>
      </c>
      <c r="Y245">
        <f t="shared" si="142"/>
        <v>0</v>
      </c>
      <c r="Z245">
        <v>0</v>
      </c>
      <c r="AA245" s="18">
        <f t="shared" si="131"/>
        <v>43426</v>
      </c>
      <c r="AB245" s="13">
        <f t="shared" si="132"/>
        <v>0</v>
      </c>
      <c r="AC245">
        <v>0</v>
      </c>
      <c r="AD245" s="5">
        <f t="shared" si="143"/>
        <v>9.8968215158924195</v>
      </c>
      <c r="AE245">
        <f t="shared" si="153"/>
        <v>2</v>
      </c>
      <c r="AF245">
        <f t="shared" si="119"/>
        <v>2</v>
      </c>
      <c r="AG245">
        <v>0</v>
      </c>
      <c r="AH245" s="18">
        <f t="shared" si="144"/>
        <v>43426</v>
      </c>
      <c r="AI245" s="5">
        <f t="shared" si="145"/>
        <v>0</v>
      </c>
      <c r="AJ245" s="13">
        <f t="shared" si="133"/>
        <v>0</v>
      </c>
      <c r="AK245" s="20">
        <f t="shared" si="134"/>
        <v>0</v>
      </c>
      <c r="AL245" s="20">
        <f t="shared" si="146"/>
        <v>3285</v>
      </c>
      <c r="AM245" s="20">
        <f t="shared" si="147"/>
        <v>900</v>
      </c>
      <c r="AN245" s="20">
        <f t="shared" ref="AN245:AN308" si="160">$AW$45</f>
        <v>0</v>
      </c>
      <c r="AO245" s="20">
        <f t="shared" si="148"/>
        <v>0</v>
      </c>
      <c r="AP245" s="1">
        <v>0</v>
      </c>
      <c r="AQ245" s="24">
        <f t="shared" si="149"/>
        <v>43426</v>
      </c>
      <c r="AR245" s="10">
        <f t="shared" si="135"/>
        <v>0</v>
      </c>
      <c r="AS245" s="1">
        <f t="shared" si="150"/>
        <v>0</v>
      </c>
    </row>
    <row r="246" spans="2:45" x14ac:dyDescent="0.2">
      <c r="B246" s="18">
        <f t="shared" si="155"/>
        <v>43427</v>
      </c>
      <c r="C246" s="8">
        <f t="shared" si="136"/>
        <v>43427</v>
      </c>
      <c r="D246" s="5">
        <f>INDEX(Klima!$B$1:$E$520,MATCH('Afgrødemodel 1'!$C246,Klima!$B$1:$B$520,0),MATCH('Afgrødemodel 1'!$D$7,Klima!$B$1:$E$1,0))</f>
        <v>2.2000000000000002</v>
      </c>
      <c r="E246" s="8">
        <f t="shared" si="157"/>
        <v>2.2000000000000002</v>
      </c>
      <c r="F246">
        <v>0</v>
      </c>
      <c r="G246" s="8">
        <f t="shared" si="158"/>
        <v>3204.6999999999994</v>
      </c>
      <c r="H246" s="8">
        <f t="shared" si="120"/>
        <v>3096.0999999999995</v>
      </c>
      <c r="I246" s="8">
        <f t="shared" si="121"/>
        <v>2.2000000000000002</v>
      </c>
      <c r="J246" s="8">
        <f t="shared" si="122"/>
        <v>3204.6999999999994</v>
      </c>
      <c r="K246" s="8" t="str">
        <f t="shared" si="159"/>
        <v xml:space="preserve"> </v>
      </c>
      <c r="L246" s="8" t="str">
        <f t="shared" si="124"/>
        <v xml:space="preserve"> </v>
      </c>
      <c r="M246" t="str">
        <f t="shared" si="125"/>
        <v xml:space="preserve"> </v>
      </c>
      <c r="N246">
        <v>8</v>
      </c>
      <c r="O246" t="str">
        <f t="shared" si="138"/>
        <v xml:space="preserve"> </v>
      </c>
      <c r="P246" t="str">
        <f t="shared" si="126"/>
        <v xml:space="preserve"> </v>
      </c>
      <c r="Q246" t="str">
        <f t="shared" si="127"/>
        <v xml:space="preserve"> </v>
      </c>
      <c r="R246" t="str">
        <f t="shared" si="128"/>
        <v xml:space="preserve"> </v>
      </c>
      <c r="S246">
        <f t="shared" si="129"/>
        <v>0</v>
      </c>
      <c r="T246" s="8">
        <f t="shared" si="139"/>
        <v>0</v>
      </c>
      <c r="U246" s="2">
        <f t="shared" si="140"/>
        <v>58403921.290373251</v>
      </c>
      <c r="V246">
        <f t="shared" si="130"/>
        <v>5</v>
      </c>
      <c r="W246" s="2">
        <f t="shared" si="141"/>
        <v>-19.768948655256718</v>
      </c>
      <c r="X246">
        <f t="shared" si="152"/>
        <v>0</v>
      </c>
      <c r="Y246">
        <f t="shared" si="142"/>
        <v>0</v>
      </c>
      <c r="Z246">
        <v>0</v>
      </c>
      <c r="AA246" s="18">
        <f t="shared" si="131"/>
        <v>43427</v>
      </c>
      <c r="AB246" s="13">
        <f t="shared" si="132"/>
        <v>0</v>
      </c>
      <c r="AC246">
        <v>0</v>
      </c>
      <c r="AD246" s="5">
        <f t="shared" si="143"/>
        <v>9.9075794621026869</v>
      </c>
      <c r="AE246">
        <f t="shared" si="153"/>
        <v>2</v>
      </c>
      <c r="AF246">
        <f t="shared" si="119"/>
        <v>2</v>
      </c>
      <c r="AG246">
        <v>0</v>
      </c>
      <c r="AH246" s="18">
        <f t="shared" si="144"/>
        <v>43427</v>
      </c>
      <c r="AI246" s="5">
        <f t="shared" si="145"/>
        <v>0</v>
      </c>
      <c r="AJ246" s="13">
        <f t="shared" si="133"/>
        <v>0</v>
      </c>
      <c r="AK246" s="20">
        <f t="shared" si="134"/>
        <v>0</v>
      </c>
      <c r="AL246" s="20">
        <f t="shared" si="146"/>
        <v>3300</v>
      </c>
      <c r="AM246" s="20">
        <f t="shared" si="147"/>
        <v>900</v>
      </c>
      <c r="AN246" s="20">
        <f t="shared" si="160"/>
        <v>0</v>
      </c>
      <c r="AO246" s="20">
        <f t="shared" si="148"/>
        <v>0</v>
      </c>
      <c r="AP246" s="1">
        <v>0</v>
      </c>
      <c r="AQ246" s="24">
        <f t="shared" si="149"/>
        <v>43427</v>
      </c>
      <c r="AR246" s="10">
        <f t="shared" si="135"/>
        <v>0</v>
      </c>
      <c r="AS246" s="1">
        <f t="shared" si="150"/>
        <v>0</v>
      </c>
    </row>
    <row r="247" spans="2:45" x14ac:dyDescent="0.2">
      <c r="B247" s="18">
        <f t="shared" si="155"/>
        <v>43428</v>
      </c>
      <c r="C247" s="8">
        <f t="shared" si="136"/>
        <v>43428</v>
      </c>
      <c r="D247" s="5">
        <f>INDEX(Klima!$B$1:$E$520,MATCH('Afgrødemodel 1'!$C247,Klima!$B$1:$B$520,0),MATCH('Afgrødemodel 1'!$D$7,Klima!$B$1:$E$1,0))</f>
        <v>1.7</v>
      </c>
      <c r="E247" s="8">
        <f t="shared" si="157"/>
        <v>1.7</v>
      </c>
      <c r="F247">
        <v>0</v>
      </c>
      <c r="G247" s="8">
        <f t="shared" si="158"/>
        <v>3206.3999999999992</v>
      </c>
      <c r="H247" s="8">
        <f t="shared" si="120"/>
        <v>3097.7999999999993</v>
      </c>
      <c r="I247" s="8">
        <f t="shared" si="121"/>
        <v>1.7</v>
      </c>
      <c r="J247" s="8">
        <f t="shared" si="122"/>
        <v>3206.3999999999992</v>
      </c>
      <c r="K247" s="8" t="str">
        <f t="shared" si="159"/>
        <v xml:space="preserve"> </v>
      </c>
      <c r="L247" s="8" t="str">
        <f t="shared" si="124"/>
        <v xml:space="preserve"> </v>
      </c>
      <c r="M247" t="str">
        <f t="shared" si="125"/>
        <v xml:space="preserve"> </v>
      </c>
      <c r="N247">
        <v>8</v>
      </c>
      <c r="O247" t="str">
        <f t="shared" si="138"/>
        <v xml:space="preserve"> </v>
      </c>
      <c r="P247" t="str">
        <f t="shared" si="126"/>
        <v xml:space="preserve"> </v>
      </c>
      <c r="Q247" t="str">
        <f t="shared" si="127"/>
        <v xml:space="preserve"> </v>
      </c>
      <c r="R247" t="str">
        <f t="shared" si="128"/>
        <v xml:space="preserve"> </v>
      </c>
      <c r="S247">
        <f t="shared" si="129"/>
        <v>0</v>
      </c>
      <c r="T247" s="8">
        <f t="shared" si="139"/>
        <v>0</v>
      </c>
      <c r="U247" s="2">
        <f t="shared" si="140"/>
        <v>59002671.70374015</v>
      </c>
      <c r="V247">
        <f t="shared" si="130"/>
        <v>5</v>
      </c>
      <c r="W247" s="2">
        <f t="shared" si="141"/>
        <v>-19.789731051344734</v>
      </c>
      <c r="X247">
        <f t="shared" si="152"/>
        <v>0</v>
      </c>
      <c r="Y247">
        <f t="shared" si="142"/>
        <v>0</v>
      </c>
      <c r="Z247">
        <v>0</v>
      </c>
      <c r="AA247" s="18">
        <f t="shared" si="131"/>
        <v>43428</v>
      </c>
      <c r="AB247" s="13">
        <f t="shared" si="132"/>
        <v>0</v>
      </c>
      <c r="AC247">
        <v>0</v>
      </c>
      <c r="AD247" s="5">
        <f t="shared" si="143"/>
        <v>9.9158924205378938</v>
      </c>
      <c r="AE247">
        <f t="shared" si="153"/>
        <v>2</v>
      </c>
      <c r="AF247">
        <f t="shared" si="119"/>
        <v>2</v>
      </c>
      <c r="AG247">
        <v>0</v>
      </c>
      <c r="AH247" s="18">
        <f t="shared" si="144"/>
        <v>43428</v>
      </c>
      <c r="AI247" s="5">
        <f t="shared" si="145"/>
        <v>0</v>
      </c>
      <c r="AJ247" s="13">
        <f t="shared" si="133"/>
        <v>0</v>
      </c>
      <c r="AK247" s="20">
        <f t="shared" si="134"/>
        <v>0</v>
      </c>
      <c r="AL247" s="20">
        <f t="shared" si="146"/>
        <v>3315</v>
      </c>
      <c r="AM247" s="20">
        <f t="shared" si="147"/>
        <v>900</v>
      </c>
      <c r="AN247" s="20">
        <f t="shared" si="160"/>
        <v>0</v>
      </c>
      <c r="AO247" s="20">
        <f t="shared" si="148"/>
        <v>0</v>
      </c>
      <c r="AP247" s="1">
        <v>0</v>
      </c>
      <c r="AQ247" s="24">
        <f t="shared" si="149"/>
        <v>43428</v>
      </c>
      <c r="AR247" s="10">
        <f t="shared" si="135"/>
        <v>0</v>
      </c>
      <c r="AS247" s="1">
        <f t="shared" si="150"/>
        <v>0</v>
      </c>
    </row>
    <row r="248" spans="2:45" x14ac:dyDescent="0.2">
      <c r="B248" s="18">
        <f t="shared" si="155"/>
        <v>43429</v>
      </c>
      <c r="C248" s="8">
        <f t="shared" si="136"/>
        <v>43429</v>
      </c>
      <c r="D248" s="5">
        <f>INDEX(Klima!$B$1:$E$520,MATCH('Afgrødemodel 1'!$C248,Klima!$B$1:$B$520,0),MATCH('Afgrødemodel 1'!$D$7,Klima!$B$1:$E$1,0))</f>
        <v>1.3</v>
      </c>
      <c r="E248" s="8">
        <f t="shared" si="157"/>
        <v>1.3</v>
      </c>
      <c r="F248">
        <v>0</v>
      </c>
      <c r="G248" s="8">
        <f t="shared" si="158"/>
        <v>3207.6999999999994</v>
      </c>
      <c r="H248" s="8">
        <f t="shared" si="120"/>
        <v>3099.0999999999995</v>
      </c>
      <c r="I248" s="8">
        <f t="shared" si="121"/>
        <v>1.3</v>
      </c>
      <c r="J248" s="8">
        <f t="shared" si="122"/>
        <v>3207.6999999999994</v>
      </c>
      <c r="K248" s="8" t="str">
        <f t="shared" si="159"/>
        <v xml:space="preserve"> </v>
      </c>
      <c r="L248" s="8" t="str">
        <f t="shared" si="124"/>
        <v xml:space="preserve"> </v>
      </c>
      <c r="M248" t="str">
        <f t="shared" si="125"/>
        <v xml:space="preserve"> </v>
      </c>
      <c r="N248">
        <v>8</v>
      </c>
      <c r="O248" t="str">
        <f t="shared" si="138"/>
        <v xml:space="preserve"> </v>
      </c>
      <c r="P248" t="str">
        <f t="shared" si="126"/>
        <v xml:space="preserve"> </v>
      </c>
      <c r="Q248" t="str">
        <f t="shared" si="127"/>
        <v xml:space="preserve"> </v>
      </c>
      <c r="R248" t="str">
        <f t="shared" si="128"/>
        <v xml:space="preserve"> </v>
      </c>
      <c r="S248">
        <f t="shared" si="129"/>
        <v>0</v>
      </c>
      <c r="T248" s="8">
        <f t="shared" si="139"/>
        <v>0</v>
      </c>
      <c r="U248" s="2">
        <f t="shared" si="140"/>
        <v>59464678.121247217</v>
      </c>
      <c r="V248">
        <f t="shared" si="130"/>
        <v>5</v>
      </c>
      <c r="W248" s="2">
        <f t="shared" si="141"/>
        <v>-19.805623471882633</v>
      </c>
      <c r="X248">
        <f t="shared" si="152"/>
        <v>0</v>
      </c>
      <c r="Y248">
        <f t="shared" si="142"/>
        <v>0</v>
      </c>
      <c r="Z248">
        <v>0</v>
      </c>
      <c r="AA248" s="18">
        <f t="shared" si="131"/>
        <v>43429</v>
      </c>
      <c r="AB248" s="13">
        <f t="shared" si="132"/>
        <v>0</v>
      </c>
      <c r="AC248">
        <v>0</v>
      </c>
      <c r="AD248" s="5">
        <f t="shared" si="143"/>
        <v>9.9222493887530536</v>
      </c>
      <c r="AE248">
        <f t="shared" si="153"/>
        <v>2</v>
      </c>
      <c r="AF248">
        <f t="shared" si="119"/>
        <v>2</v>
      </c>
      <c r="AG248">
        <v>0</v>
      </c>
      <c r="AH248" s="18">
        <f t="shared" si="144"/>
        <v>43429</v>
      </c>
      <c r="AI248" s="5">
        <f t="shared" si="145"/>
        <v>0</v>
      </c>
      <c r="AJ248" s="13">
        <f t="shared" si="133"/>
        <v>0</v>
      </c>
      <c r="AK248" s="20">
        <f t="shared" si="134"/>
        <v>0</v>
      </c>
      <c r="AL248" s="20">
        <f t="shared" si="146"/>
        <v>3330</v>
      </c>
      <c r="AM248" s="20">
        <f t="shared" si="147"/>
        <v>900</v>
      </c>
      <c r="AN248" s="20">
        <f t="shared" si="160"/>
        <v>0</v>
      </c>
      <c r="AO248" s="20">
        <f t="shared" si="148"/>
        <v>0</v>
      </c>
      <c r="AP248" s="1">
        <v>0</v>
      </c>
      <c r="AQ248" s="24">
        <f t="shared" si="149"/>
        <v>43429</v>
      </c>
      <c r="AR248" s="10">
        <f t="shared" si="135"/>
        <v>0</v>
      </c>
      <c r="AS248" s="1">
        <f t="shared" si="150"/>
        <v>0</v>
      </c>
    </row>
    <row r="249" spans="2:45" x14ac:dyDescent="0.2">
      <c r="B249" s="18">
        <f t="shared" si="155"/>
        <v>43430</v>
      </c>
      <c r="C249" s="8">
        <f t="shared" si="136"/>
        <v>43430</v>
      </c>
      <c r="D249" s="5">
        <f>INDEX(Klima!$B$1:$E$520,MATCH('Afgrødemodel 1'!$C249,Klima!$B$1:$B$520,0),MATCH('Afgrødemodel 1'!$D$7,Klima!$B$1:$E$1,0))</f>
        <v>0</v>
      </c>
      <c r="E249" s="8">
        <f t="shared" si="157"/>
        <v>0</v>
      </c>
      <c r="F249">
        <v>0</v>
      </c>
      <c r="G249" s="8">
        <f t="shared" si="158"/>
        <v>3207.6999999999994</v>
      </c>
      <c r="H249" s="8">
        <f t="shared" si="120"/>
        <v>3099.0999999999995</v>
      </c>
      <c r="I249" s="8">
        <f t="shared" si="121"/>
        <v>0</v>
      </c>
      <c r="J249" s="8">
        <f t="shared" si="122"/>
        <v>3207.6999999999994</v>
      </c>
      <c r="K249" s="8" t="str">
        <f t="shared" si="159"/>
        <v xml:space="preserve"> </v>
      </c>
      <c r="L249" s="8" t="str">
        <f t="shared" si="124"/>
        <v xml:space="preserve"> </v>
      </c>
      <c r="M249" t="str">
        <f t="shared" si="125"/>
        <v xml:space="preserve"> </v>
      </c>
      <c r="N249">
        <v>8</v>
      </c>
      <c r="O249" t="str">
        <f t="shared" si="138"/>
        <v xml:space="preserve"> </v>
      </c>
      <c r="P249" t="str">
        <f t="shared" si="126"/>
        <v xml:space="preserve"> </v>
      </c>
      <c r="Q249" t="str">
        <f t="shared" si="127"/>
        <v xml:space="preserve"> </v>
      </c>
      <c r="R249" t="str">
        <f t="shared" si="128"/>
        <v xml:space="preserve"> </v>
      </c>
      <c r="S249">
        <f t="shared" si="129"/>
        <v>0</v>
      </c>
      <c r="T249" s="8">
        <f t="shared" si="139"/>
        <v>0</v>
      </c>
      <c r="U249" s="2">
        <f t="shared" si="140"/>
        <v>59464678.121247217</v>
      </c>
      <c r="V249">
        <f t="shared" si="130"/>
        <v>5</v>
      </c>
      <c r="W249" s="2">
        <f t="shared" si="141"/>
        <v>-19.805623471882633</v>
      </c>
      <c r="X249">
        <f t="shared" si="152"/>
        <v>0</v>
      </c>
      <c r="Y249">
        <f t="shared" si="142"/>
        <v>0</v>
      </c>
      <c r="Z249">
        <v>0</v>
      </c>
      <c r="AA249" s="18">
        <f t="shared" si="131"/>
        <v>43430</v>
      </c>
      <c r="AB249" s="13">
        <f t="shared" si="132"/>
        <v>0</v>
      </c>
      <c r="AC249">
        <v>0</v>
      </c>
      <c r="AD249" s="5">
        <f t="shared" si="143"/>
        <v>9.9222493887530536</v>
      </c>
      <c r="AE249">
        <f t="shared" si="153"/>
        <v>2</v>
      </c>
      <c r="AF249">
        <f t="shared" si="119"/>
        <v>2</v>
      </c>
      <c r="AG249">
        <v>0</v>
      </c>
      <c r="AH249" s="18">
        <f t="shared" si="144"/>
        <v>43430</v>
      </c>
      <c r="AI249" s="5">
        <f t="shared" si="145"/>
        <v>0</v>
      </c>
      <c r="AJ249" s="13">
        <f t="shared" si="133"/>
        <v>0</v>
      </c>
      <c r="AK249" s="20">
        <f t="shared" si="134"/>
        <v>0</v>
      </c>
      <c r="AL249" s="20">
        <f t="shared" si="146"/>
        <v>3345</v>
      </c>
      <c r="AM249" s="20">
        <f t="shared" si="147"/>
        <v>900</v>
      </c>
      <c r="AN249" s="20">
        <f t="shared" si="160"/>
        <v>0</v>
      </c>
      <c r="AO249" s="20">
        <f t="shared" si="148"/>
        <v>0</v>
      </c>
      <c r="AP249" s="1">
        <v>0</v>
      </c>
      <c r="AQ249" s="24">
        <f t="shared" si="149"/>
        <v>43430</v>
      </c>
      <c r="AR249" s="10">
        <f t="shared" si="135"/>
        <v>0</v>
      </c>
      <c r="AS249" s="1">
        <f t="shared" si="150"/>
        <v>0</v>
      </c>
    </row>
    <row r="250" spans="2:45" x14ac:dyDescent="0.2">
      <c r="B250" s="18">
        <f t="shared" si="155"/>
        <v>43431</v>
      </c>
      <c r="C250" s="8">
        <f t="shared" si="136"/>
        <v>43431</v>
      </c>
      <c r="D250" s="5">
        <f>INDEX(Klima!$B$1:$E$520,MATCH('Afgrødemodel 1'!$C250,Klima!$B$1:$B$520,0),MATCH('Afgrødemodel 1'!$D$7,Klima!$B$1:$E$1,0))</f>
        <v>0</v>
      </c>
      <c r="E250" s="8">
        <f t="shared" si="157"/>
        <v>0</v>
      </c>
      <c r="F250">
        <v>0</v>
      </c>
      <c r="G250" s="8">
        <f t="shared" si="158"/>
        <v>3207.6999999999994</v>
      </c>
      <c r="H250" s="8">
        <f t="shared" si="120"/>
        <v>3099.0999999999995</v>
      </c>
      <c r="I250" s="8">
        <f t="shared" si="121"/>
        <v>0</v>
      </c>
      <c r="J250" s="8">
        <f t="shared" si="122"/>
        <v>3207.6999999999994</v>
      </c>
      <c r="K250" s="8" t="str">
        <f t="shared" si="159"/>
        <v xml:space="preserve"> </v>
      </c>
      <c r="L250" s="8" t="str">
        <f t="shared" si="124"/>
        <v xml:space="preserve"> </v>
      </c>
      <c r="M250" t="str">
        <f t="shared" si="125"/>
        <v xml:space="preserve"> </v>
      </c>
      <c r="N250">
        <v>8</v>
      </c>
      <c r="O250" t="str">
        <f t="shared" si="138"/>
        <v xml:space="preserve"> </v>
      </c>
      <c r="P250" t="str">
        <f t="shared" si="126"/>
        <v xml:space="preserve"> </v>
      </c>
      <c r="Q250" t="str">
        <f t="shared" si="127"/>
        <v xml:space="preserve"> </v>
      </c>
      <c r="R250" t="str">
        <f t="shared" si="128"/>
        <v xml:space="preserve"> </v>
      </c>
      <c r="S250">
        <f t="shared" si="129"/>
        <v>0</v>
      </c>
      <c r="T250" s="8">
        <f t="shared" si="139"/>
        <v>0</v>
      </c>
      <c r="U250" s="2">
        <f t="shared" si="140"/>
        <v>59464678.121247217</v>
      </c>
      <c r="V250">
        <f t="shared" si="130"/>
        <v>5</v>
      </c>
      <c r="W250" s="2">
        <f t="shared" si="141"/>
        <v>-19.805623471882633</v>
      </c>
      <c r="X250">
        <f t="shared" si="152"/>
        <v>0</v>
      </c>
      <c r="Y250">
        <f t="shared" si="142"/>
        <v>0</v>
      </c>
      <c r="Z250">
        <v>0</v>
      </c>
      <c r="AA250" s="18">
        <f t="shared" si="131"/>
        <v>43431</v>
      </c>
      <c r="AB250" s="13">
        <f t="shared" si="132"/>
        <v>0</v>
      </c>
      <c r="AC250">
        <v>0</v>
      </c>
      <c r="AD250" s="5">
        <f t="shared" si="143"/>
        <v>9.9222493887530536</v>
      </c>
      <c r="AE250">
        <f t="shared" si="153"/>
        <v>2</v>
      </c>
      <c r="AF250">
        <f t="shared" si="119"/>
        <v>2</v>
      </c>
      <c r="AG250">
        <v>0</v>
      </c>
      <c r="AH250" s="18">
        <f t="shared" si="144"/>
        <v>43431</v>
      </c>
      <c r="AI250" s="5">
        <f t="shared" si="145"/>
        <v>0</v>
      </c>
      <c r="AJ250" s="13">
        <f t="shared" si="133"/>
        <v>0</v>
      </c>
      <c r="AK250" s="20">
        <f t="shared" si="134"/>
        <v>0</v>
      </c>
      <c r="AL250" s="20">
        <f t="shared" si="146"/>
        <v>3360</v>
      </c>
      <c r="AM250" s="20">
        <f t="shared" si="147"/>
        <v>900</v>
      </c>
      <c r="AN250" s="20">
        <f t="shared" si="160"/>
        <v>0</v>
      </c>
      <c r="AO250" s="20">
        <f t="shared" si="148"/>
        <v>0</v>
      </c>
      <c r="AP250" s="1">
        <v>0</v>
      </c>
      <c r="AQ250" s="24">
        <f t="shared" si="149"/>
        <v>43431</v>
      </c>
      <c r="AR250" s="10">
        <f t="shared" si="135"/>
        <v>0</v>
      </c>
      <c r="AS250" s="1">
        <f t="shared" si="150"/>
        <v>0</v>
      </c>
    </row>
    <row r="251" spans="2:45" x14ac:dyDescent="0.2">
      <c r="B251" s="18">
        <f t="shared" si="155"/>
        <v>43432</v>
      </c>
      <c r="C251" s="8">
        <f t="shared" si="136"/>
        <v>43432</v>
      </c>
      <c r="D251" s="5">
        <f>INDEX(Klima!$B$1:$E$520,MATCH('Afgrødemodel 1'!$C251,Klima!$B$1:$B$520,0),MATCH('Afgrødemodel 1'!$D$7,Klima!$B$1:$E$1,0))</f>
        <v>1.4</v>
      </c>
      <c r="E251" s="8">
        <f t="shared" si="157"/>
        <v>1.4</v>
      </c>
      <c r="F251">
        <v>0</v>
      </c>
      <c r="G251" s="8">
        <f t="shared" si="158"/>
        <v>3209.0999999999995</v>
      </c>
      <c r="H251" s="8">
        <f t="shared" si="120"/>
        <v>3100.4999999999995</v>
      </c>
      <c r="I251" s="8">
        <f t="shared" si="121"/>
        <v>1.4</v>
      </c>
      <c r="J251" s="8">
        <f t="shared" si="122"/>
        <v>3209.0999999999995</v>
      </c>
      <c r="K251" s="8" t="str">
        <f t="shared" si="159"/>
        <v xml:space="preserve"> </v>
      </c>
      <c r="L251" s="8" t="str">
        <f t="shared" si="124"/>
        <v xml:space="preserve"> </v>
      </c>
      <c r="M251" t="str">
        <f t="shared" si="125"/>
        <v xml:space="preserve"> </v>
      </c>
      <c r="N251">
        <v>8</v>
      </c>
      <c r="O251" t="str">
        <f t="shared" si="138"/>
        <v xml:space="preserve"> </v>
      </c>
      <c r="P251" t="str">
        <f t="shared" si="126"/>
        <v xml:space="preserve"> </v>
      </c>
      <c r="Q251" t="str">
        <f t="shared" si="127"/>
        <v xml:space="preserve"> </v>
      </c>
      <c r="R251" t="str">
        <f t="shared" si="128"/>
        <v xml:space="preserve"> </v>
      </c>
      <c r="S251">
        <f t="shared" si="129"/>
        <v>0</v>
      </c>
      <c r="T251" s="8">
        <f t="shared" si="139"/>
        <v>0</v>
      </c>
      <c r="U251" s="2">
        <f t="shared" si="140"/>
        <v>59966270.058425784</v>
      </c>
      <c r="V251">
        <f t="shared" si="130"/>
        <v>5</v>
      </c>
      <c r="W251" s="2">
        <f t="shared" si="141"/>
        <v>-19.822738386308064</v>
      </c>
      <c r="X251">
        <f t="shared" si="152"/>
        <v>0</v>
      </c>
      <c r="Y251">
        <f t="shared" si="142"/>
        <v>0</v>
      </c>
      <c r="Z251">
        <v>0</v>
      </c>
      <c r="AA251" s="18">
        <f t="shared" si="131"/>
        <v>43432</v>
      </c>
      <c r="AB251" s="13">
        <f t="shared" si="132"/>
        <v>0</v>
      </c>
      <c r="AC251">
        <v>0</v>
      </c>
      <c r="AD251" s="5">
        <f t="shared" si="143"/>
        <v>9.9290953545232252</v>
      </c>
      <c r="AE251">
        <f t="shared" si="153"/>
        <v>2</v>
      </c>
      <c r="AF251">
        <f t="shared" si="119"/>
        <v>2</v>
      </c>
      <c r="AG251">
        <v>0</v>
      </c>
      <c r="AH251" s="18">
        <f t="shared" si="144"/>
        <v>43432</v>
      </c>
      <c r="AI251" s="5">
        <f t="shared" si="145"/>
        <v>0</v>
      </c>
      <c r="AJ251" s="13">
        <f t="shared" si="133"/>
        <v>0</v>
      </c>
      <c r="AK251" s="20">
        <f t="shared" si="134"/>
        <v>0</v>
      </c>
      <c r="AL251" s="20">
        <f t="shared" si="146"/>
        <v>3375</v>
      </c>
      <c r="AM251" s="20">
        <f t="shared" si="147"/>
        <v>900</v>
      </c>
      <c r="AN251" s="20">
        <f t="shared" si="160"/>
        <v>0</v>
      </c>
      <c r="AO251" s="20">
        <f t="shared" si="148"/>
        <v>0</v>
      </c>
      <c r="AP251" s="1">
        <v>0</v>
      </c>
      <c r="AQ251" s="24">
        <f t="shared" si="149"/>
        <v>43432</v>
      </c>
      <c r="AR251" s="10">
        <f t="shared" si="135"/>
        <v>0</v>
      </c>
      <c r="AS251" s="1">
        <f t="shared" si="150"/>
        <v>0</v>
      </c>
    </row>
    <row r="252" spans="2:45" x14ac:dyDescent="0.2">
      <c r="B252" s="18">
        <f t="shared" si="155"/>
        <v>43433</v>
      </c>
      <c r="C252" s="8">
        <f t="shared" si="136"/>
        <v>43433</v>
      </c>
      <c r="D252" s="5">
        <f>INDEX(Klima!$B$1:$E$520,MATCH('Afgrødemodel 1'!$C252,Klima!$B$1:$B$520,0),MATCH('Afgrødemodel 1'!$D$7,Klima!$B$1:$E$1,0))</f>
        <v>3.5</v>
      </c>
      <c r="E252" s="8">
        <f t="shared" si="157"/>
        <v>3.5</v>
      </c>
      <c r="F252">
        <v>0</v>
      </c>
      <c r="G252" s="8">
        <f t="shared" si="158"/>
        <v>3212.5999999999995</v>
      </c>
      <c r="H252" s="8">
        <f t="shared" si="120"/>
        <v>3103.9999999999995</v>
      </c>
      <c r="I252" s="8">
        <f t="shared" si="121"/>
        <v>3.5</v>
      </c>
      <c r="J252" s="8">
        <f t="shared" si="122"/>
        <v>3212.5999999999995</v>
      </c>
      <c r="K252" s="8" t="str">
        <f t="shared" si="159"/>
        <v xml:space="preserve"> </v>
      </c>
      <c r="L252" s="8" t="str">
        <f t="shared" si="124"/>
        <v xml:space="preserve"> </v>
      </c>
      <c r="M252" t="str">
        <f t="shared" si="125"/>
        <v xml:space="preserve"> </v>
      </c>
      <c r="N252">
        <v>8</v>
      </c>
      <c r="O252" t="str">
        <f t="shared" si="138"/>
        <v xml:space="preserve"> </v>
      </c>
      <c r="P252" t="str">
        <f t="shared" si="126"/>
        <v xml:space="preserve"> </v>
      </c>
      <c r="Q252" t="str">
        <f t="shared" si="127"/>
        <v xml:space="preserve"> </v>
      </c>
      <c r="R252" t="str">
        <f t="shared" si="128"/>
        <v xml:space="preserve"> </v>
      </c>
      <c r="S252">
        <f t="shared" si="129"/>
        <v>0</v>
      </c>
      <c r="T252" s="8">
        <f t="shared" si="139"/>
        <v>0</v>
      </c>
      <c r="U252" s="2">
        <f t="shared" si="140"/>
        <v>61238838.635193333</v>
      </c>
      <c r="V252">
        <f t="shared" si="130"/>
        <v>5</v>
      </c>
      <c r="W252" s="2">
        <f t="shared" si="141"/>
        <v>-19.865525672371632</v>
      </c>
      <c r="X252">
        <f t="shared" si="152"/>
        <v>0</v>
      </c>
      <c r="Y252">
        <f t="shared" si="142"/>
        <v>0</v>
      </c>
      <c r="Z252">
        <v>0</v>
      </c>
      <c r="AA252" s="18">
        <f t="shared" si="131"/>
        <v>43433</v>
      </c>
      <c r="AB252" s="13">
        <f t="shared" si="132"/>
        <v>0</v>
      </c>
      <c r="AC252">
        <v>0</v>
      </c>
      <c r="AD252" s="5">
        <f t="shared" si="143"/>
        <v>9.9462102689486525</v>
      </c>
      <c r="AE252">
        <f t="shared" si="153"/>
        <v>2</v>
      </c>
      <c r="AF252">
        <f t="shared" si="119"/>
        <v>2</v>
      </c>
      <c r="AG252">
        <v>0</v>
      </c>
      <c r="AH252" s="18">
        <f t="shared" si="144"/>
        <v>43433</v>
      </c>
      <c r="AI252" s="5">
        <f t="shared" si="145"/>
        <v>0</v>
      </c>
      <c r="AJ252" s="13">
        <f t="shared" si="133"/>
        <v>0</v>
      </c>
      <c r="AK252" s="20">
        <f t="shared" si="134"/>
        <v>0</v>
      </c>
      <c r="AL252" s="20">
        <f t="shared" si="146"/>
        <v>3390</v>
      </c>
      <c r="AM252" s="20">
        <f t="shared" si="147"/>
        <v>900</v>
      </c>
      <c r="AN252" s="20">
        <f t="shared" si="160"/>
        <v>0</v>
      </c>
      <c r="AO252" s="20">
        <f t="shared" si="148"/>
        <v>0</v>
      </c>
      <c r="AP252" s="1">
        <v>0</v>
      </c>
      <c r="AQ252" s="24">
        <f t="shared" si="149"/>
        <v>43433</v>
      </c>
      <c r="AR252" s="10">
        <f t="shared" si="135"/>
        <v>0</v>
      </c>
      <c r="AS252" s="1">
        <f t="shared" si="150"/>
        <v>0</v>
      </c>
    </row>
    <row r="253" spans="2:45" x14ac:dyDescent="0.2">
      <c r="B253" s="18">
        <f t="shared" si="155"/>
        <v>43434</v>
      </c>
      <c r="C253" s="8">
        <f t="shared" si="136"/>
        <v>43434</v>
      </c>
      <c r="D253" s="5">
        <f>INDEX(Klima!$B$1:$E$520,MATCH('Afgrødemodel 1'!$C253,Klima!$B$1:$B$520,0),MATCH('Afgrødemodel 1'!$D$7,Klima!$B$1:$E$1,0))</f>
        <v>6.7</v>
      </c>
      <c r="E253" s="8">
        <f t="shared" si="157"/>
        <v>6.7</v>
      </c>
      <c r="F253">
        <v>0</v>
      </c>
      <c r="G253" s="8">
        <f t="shared" si="158"/>
        <v>3219.2999999999993</v>
      </c>
      <c r="H253" s="8">
        <f t="shared" si="120"/>
        <v>3110.6999999999994</v>
      </c>
      <c r="I253" s="8">
        <f t="shared" si="121"/>
        <v>6.7</v>
      </c>
      <c r="J253" s="8">
        <f t="shared" si="122"/>
        <v>3219.2999999999993</v>
      </c>
      <c r="K253" s="8" t="str">
        <f t="shared" si="159"/>
        <v xml:space="preserve"> </v>
      </c>
      <c r="L253" s="8" t="str">
        <f t="shared" si="124"/>
        <v xml:space="preserve"> </v>
      </c>
      <c r="M253" t="str">
        <f t="shared" si="125"/>
        <v xml:space="preserve"> </v>
      </c>
      <c r="N253">
        <v>8</v>
      </c>
      <c r="O253" t="str">
        <f t="shared" si="138"/>
        <v xml:space="preserve"> </v>
      </c>
      <c r="P253" t="str">
        <f t="shared" si="126"/>
        <v xml:space="preserve"> </v>
      </c>
      <c r="Q253" t="str">
        <f t="shared" si="127"/>
        <v xml:space="preserve"> </v>
      </c>
      <c r="R253" t="str">
        <f t="shared" si="128"/>
        <v xml:space="preserve"> </v>
      </c>
      <c r="S253">
        <f t="shared" si="129"/>
        <v>0</v>
      </c>
      <c r="T253" s="8">
        <f t="shared" si="139"/>
        <v>0</v>
      </c>
      <c r="U253" s="2">
        <f t="shared" si="140"/>
        <v>63750714.805947013</v>
      </c>
      <c r="V253">
        <f t="shared" si="130"/>
        <v>5</v>
      </c>
      <c r="W253" s="2">
        <f t="shared" si="141"/>
        <v>-19.947432762836179</v>
      </c>
      <c r="X253">
        <f t="shared" si="152"/>
        <v>0</v>
      </c>
      <c r="Y253">
        <f t="shared" si="142"/>
        <v>0</v>
      </c>
      <c r="Z253">
        <v>0</v>
      </c>
      <c r="AA253" s="18">
        <f t="shared" si="131"/>
        <v>43434</v>
      </c>
      <c r="AB253" s="13">
        <f t="shared" si="132"/>
        <v>0</v>
      </c>
      <c r="AC253">
        <v>0</v>
      </c>
      <c r="AD253" s="5">
        <f t="shared" si="143"/>
        <v>9.9789731051344717</v>
      </c>
      <c r="AE253">
        <f t="shared" si="153"/>
        <v>2</v>
      </c>
      <c r="AF253">
        <f t="shared" si="119"/>
        <v>2</v>
      </c>
      <c r="AG253">
        <v>0</v>
      </c>
      <c r="AH253" s="18">
        <f t="shared" si="144"/>
        <v>43434</v>
      </c>
      <c r="AI253" s="5">
        <f t="shared" si="145"/>
        <v>0</v>
      </c>
      <c r="AJ253" s="13">
        <f t="shared" si="133"/>
        <v>0</v>
      </c>
      <c r="AK253" s="20">
        <f t="shared" si="134"/>
        <v>0</v>
      </c>
      <c r="AL253" s="20">
        <f t="shared" si="146"/>
        <v>3405</v>
      </c>
      <c r="AM253" s="20">
        <f t="shared" si="147"/>
        <v>900</v>
      </c>
      <c r="AN253" s="20">
        <f t="shared" si="160"/>
        <v>0</v>
      </c>
      <c r="AO253" s="20">
        <f t="shared" si="148"/>
        <v>0</v>
      </c>
      <c r="AP253" s="1">
        <v>0</v>
      </c>
      <c r="AQ253" s="24">
        <f t="shared" si="149"/>
        <v>43434</v>
      </c>
      <c r="AR253" s="10">
        <f t="shared" si="135"/>
        <v>0</v>
      </c>
      <c r="AS253" s="1">
        <f t="shared" si="150"/>
        <v>0</v>
      </c>
    </row>
    <row r="254" spans="2:45" x14ac:dyDescent="0.2">
      <c r="B254" s="18">
        <f t="shared" si="155"/>
        <v>43435</v>
      </c>
      <c r="C254" s="8">
        <f t="shared" si="136"/>
        <v>43435</v>
      </c>
      <c r="D254" s="5">
        <f>INDEX(Klima!$B$1:$E$520,MATCH('Afgrødemodel 1'!$C254,Klima!$B$1:$B$520,0),MATCH('Afgrødemodel 1'!$D$7,Klima!$B$1:$E$1,0))</f>
        <v>5.4</v>
      </c>
      <c r="E254" s="8">
        <f t="shared" si="157"/>
        <v>5.4</v>
      </c>
      <c r="F254">
        <v>0</v>
      </c>
      <c r="G254" s="8">
        <f t="shared" si="158"/>
        <v>3224.6999999999994</v>
      </c>
      <c r="H254" s="8">
        <f t="shared" si="120"/>
        <v>3116.0999999999995</v>
      </c>
      <c r="I254" s="8">
        <f t="shared" si="121"/>
        <v>5.4</v>
      </c>
      <c r="J254" s="8">
        <f t="shared" si="122"/>
        <v>3224.6999999999994</v>
      </c>
      <c r="K254" s="8" t="str">
        <f t="shared" si="159"/>
        <v xml:space="preserve"> </v>
      </c>
      <c r="L254" s="8" t="str">
        <f t="shared" si="124"/>
        <v xml:space="preserve"> </v>
      </c>
      <c r="M254" t="str">
        <f t="shared" si="125"/>
        <v xml:space="preserve"> </v>
      </c>
      <c r="N254">
        <v>8</v>
      </c>
      <c r="O254" t="str">
        <f t="shared" si="138"/>
        <v xml:space="preserve"> </v>
      </c>
      <c r="P254" t="str">
        <f t="shared" si="126"/>
        <v xml:space="preserve"> </v>
      </c>
      <c r="Q254" t="str">
        <f t="shared" si="127"/>
        <v xml:space="preserve"> </v>
      </c>
      <c r="R254" t="str">
        <f t="shared" si="128"/>
        <v xml:space="preserve"> </v>
      </c>
      <c r="S254">
        <f t="shared" si="129"/>
        <v>0</v>
      </c>
      <c r="T254" s="8">
        <f t="shared" si="139"/>
        <v>0</v>
      </c>
      <c r="U254" s="2">
        <f t="shared" si="140"/>
        <v>65849999.560556255</v>
      </c>
      <c r="V254">
        <f t="shared" si="130"/>
        <v>5</v>
      </c>
      <c r="W254" s="2">
        <f t="shared" si="141"/>
        <v>-20.013447432762828</v>
      </c>
      <c r="X254">
        <f t="shared" si="152"/>
        <v>0</v>
      </c>
      <c r="Y254">
        <f t="shared" si="142"/>
        <v>0</v>
      </c>
      <c r="Z254">
        <v>0</v>
      </c>
      <c r="AA254" s="18">
        <f t="shared" si="131"/>
        <v>43435</v>
      </c>
      <c r="AB254" s="13">
        <f t="shared" si="132"/>
        <v>0</v>
      </c>
      <c r="AC254">
        <v>0</v>
      </c>
      <c r="AD254" s="5">
        <f t="shared" si="143"/>
        <v>10.005378973105131</v>
      </c>
      <c r="AE254">
        <f t="shared" si="153"/>
        <v>2</v>
      </c>
      <c r="AF254">
        <f t="shared" si="119"/>
        <v>2</v>
      </c>
      <c r="AG254">
        <v>0</v>
      </c>
      <c r="AH254" s="18">
        <f t="shared" si="144"/>
        <v>43435</v>
      </c>
      <c r="AI254" s="5">
        <f t="shared" si="145"/>
        <v>0</v>
      </c>
      <c r="AJ254" s="13">
        <f t="shared" si="133"/>
        <v>0</v>
      </c>
      <c r="AK254" s="20">
        <f t="shared" si="134"/>
        <v>0</v>
      </c>
      <c r="AL254" s="20">
        <f t="shared" si="146"/>
        <v>3420</v>
      </c>
      <c r="AM254" s="20">
        <f t="shared" si="147"/>
        <v>900</v>
      </c>
      <c r="AN254" s="20">
        <f t="shared" si="160"/>
        <v>0</v>
      </c>
      <c r="AO254" s="20">
        <f t="shared" si="148"/>
        <v>0</v>
      </c>
      <c r="AP254" s="1">
        <v>0</v>
      </c>
      <c r="AQ254" s="24">
        <f t="shared" si="149"/>
        <v>43435</v>
      </c>
      <c r="AR254" s="10">
        <f t="shared" si="135"/>
        <v>0</v>
      </c>
      <c r="AS254" s="1">
        <f t="shared" si="150"/>
        <v>0</v>
      </c>
    </row>
    <row r="255" spans="2:45" x14ac:dyDescent="0.2">
      <c r="B255" s="18">
        <f t="shared" si="155"/>
        <v>43436</v>
      </c>
      <c r="C255" s="8">
        <f t="shared" si="136"/>
        <v>43436</v>
      </c>
      <c r="D255" s="5">
        <f>INDEX(Klima!$B$1:$E$520,MATCH('Afgrødemodel 1'!$C255,Klima!$B$1:$B$520,0),MATCH('Afgrødemodel 1'!$D$7,Klima!$B$1:$E$1,0))</f>
        <v>6.5</v>
      </c>
      <c r="E255" s="8">
        <f t="shared" si="157"/>
        <v>6.5</v>
      </c>
      <c r="F255">
        <v>0</v>
      </c>
      <c r="G255" s="8">
        <f t="shared" si="158"/>
        <v>3231.1999999999994</v>
      </c>
      <c r="H255" s="8">
        <f t="shared" si="120"/>
        <v>3122.5999999999995</v>
      </c>
      <c r="I255" s="8">
        <f t="shared" si="121"/>
        <v>6.5</v>
      </c>
      <c r="J255" s="8">
        <f t="shared" si="122"/>
        <v>3231.1999999999994</v>
      </c>
      <c r="K255" s="8" t="str">
        <f t="shared" si="159"/>
        <v xml:space="preserve"> </v>
      </c>
      <c r="L255" s="8" t="str">
        <f t="shared" si="124"/>
        <v xml:space="preserve"> </v>
      </c>
      <c r="M255" t="str">
        <f t="shared" si="125"/>
        <v xml:space="preserve"> </v>
      </c>
      <c r="N255">
        <v>8</v>
      </c>
      <c r="O255" t="str">
        <f t="shared" si="138"/>
        <v xml:space="preserve"> </v>
      </c>
      <c r="P255" t="str">
        <f t="shared" si="126"/>
        <v xml:space="preserve"> </v>
      </c>
      <c r="Q255" t="str">
        <f t="shared" si="127"/>
        <v xml:space="preserve"> </v>
      </c>
      <c r="R255" t="str">
        <f t="shared" si="128"/>
        <v xml:space="preserve"> </v>
      </c>
      <c r="S255">
        <f t="shared" si="129"/>
        <v>0</v>
      </c>
      <c r="T255" s="8">
        <f t="shared" si="139"/>
        <v>0</v>
      </c>
      <c r="U255" s="2">
        <f t="shared" si="140"/>
        <v>68468805.526507497</v>
      </c>
      <c r="V255">
        <f t="shared" si="130"/>
        <v>5</v>
      </c>
      <c r="W255" s="2">
        <f t="shared" si="141"/>
        <v>-20.092909535452318</v>
      </c>
      <c r="X255">
        <f t="shared" si="152"/>
        <v>0</v>
      </c>
      <c r="Y255">
        <f t="shared" si="142"/>
        <v>0</v>
      </c>
      <c r="Z255">
        <v>0</v>
      </c>
      <c r="AA255" s="18">
        <f t="shared" si="131"/>
        <v>43436</v>
      </c>
      <c r="AB255" s="13">
        <f t="shared" si="132"/>
        <v>0</v>
      </c>
      <c r="AC255">
        <v>0</v>
      </c>
      <c r="AD255" s="5">
        <f t="shared" si="143"/>
        <v>10.037163814180927</v>
      </c>
      <c r="AE255">
        <f t="shared" si="153"/>
        <v>2</v>
      </c>
      <c r="AF255">
        <f t="shared" si="119"/>
        <v>2</v>
      </c>
      <c r="AG255">
        <v>0</v>
      </c>
      <c r="AH255" s="18">
        <f t="shared" si="144"/>
        <v>43436</v>
      </c>
      <c r="AI255" s="5">
        <f t="shared" si="145"/>
        <v>0</v>
      </c>
      <c r="AJ255" s="13">
        <f t="shared" si="133"/>
        <v>0</v>
      </c>
      <c r="AK255" s="20">
        <f t="shared" si="134"/>
        <v>0</v>
      </c>
      <c r="AL255" s="20">
        <f t="shared" si="146"/>
        <v>3435</v>
      </c>
      <c r="AM255" s="20">
        <f t="shared" si="147"/>
        <v>900</v>
      </c>
      <c r="AN255" s="20">
        <f t="shared" si="160"/>
        <v>0</v>
      </c>
      <c r="AO255" s="20">
        <f t="shared" si="148"/>
        <v>0</v>
      </c>
      <c r="AP255" s="1">
        <v>0</v>
      </c>
      <c r="AQ255" s="24">
        <f t="shared" si="149"/>
        <v>43436</v>
      </c>
      <c r="AR255" s="10">
        <f t="shared" si="135"/>
        <v>0</v>
      </c>
      <c r="AS255" s="1">
        <f t="shared" si="150"/>
        <v>0</v>
      </c>
    </row>
    <row r="256" spans="2:45" x14ac:dyDescent="0.2">
      <c r="B256" s="18">
        <f t="shared" si="155"/>
        <v>43437</v>
      </c>
      <c r="C256" s="8">
        <f t="shared" si="136"/>
        <v>43437</v>
      </c>
      <c r="D256" s="5">
        <f>INDEX(Klima!$B$1:$E$520,MATCH('Afgrødemodel 1'!$C256,Klima!$B$1:$B$520,0),MATCH('Afgrødemodel 1'!$D$7,Klima!$B$1:$E$1,0))</f>
        <v>8.5</v>
      </c>
      <c r="E256" s="8">
        <f t="shared" si="157"/>
        <v>8.5</v>
      </c>
      <c r="F256">
        <v>0</v>
      </c>
      <c r="G256" s="8">
        <f t="shared" si="158"/>
        <v>3239.6999999999994</v>
      </c>
      <c r="H256" s="8">
        <f t="shared" si="120"/>
        <v>3131.0999999999995</v>
      </c>
      <c r="I256" s="8">
        <f t="shared" si="121"/>
        <v>8.5</v>
      </c>
      <c r="J256" s="8">
        <f t="shared" si="122"/>
        <v>3239.6999999999994</v>
      </c>
      <c r="K256" s="8" t="str">
        <f t="shared" si="159"/>
        <v xml:space="preserve"> </v>
      </c>
      <c r="L256" s="8" t="str">
        <f t="shared" si="124"/>
        <v xml:space="preserve"> </v>
      </c>
      <c r="M256" t="str">
        <f t="shared" si="125"/>
        <v xml:space="preserve"> </v>
      </c>
      <c r="N256">
        <v>8</v>
      </c>
      <c r="O256" t="str">
        <f t="shared" si="138"/>
        <v xml:space="preserve"> </v>
      </c>
      <c r="P256" t="str">
        <f t="shared" si="126"/>
        <v xml:space="preserve"> </v>
      </c>
      <c r="Q256" t="str">
        <f t="shared" si="127"/>
        <v xml:space="preserve"> </v>
      </c>
      <c r="R256" t="str">
        <f t="shared" si="128"/>
        <v xml:space="preserve"> </v>
      </c>
      <c r="S256">
        <f t="shared" si="129"/>
        <v>0</v>
      </c>
      <c r="T256" s="8">
        <f t="shared" si="139"/>
        <v>0</v>
      </c>
      <c r="U256" s="2">
        <f t="shared" si="140"/>
        <v>72051180.938889667</v>
      </c>
      <c r="V256">
        <f t="shared" si="130"/>
        <v>5</v>
      </c>
      <c r="W256" s="2">
        <f t="shared" si="141"/>
        <v>-20.196821515892417</v>
      </c>
      <c r="X256">
        <f t="shared" si="152"/>
        <v>0</v>
      </c>
      <c r="Y256">
        <f t="shared" si="142"/>
        <v>0</v>
      </c>
      <c r="Z256">
        <v>0</v>
      </c>
      <c r="AA256" s="18">
        <f t="shared" si="131"/>
        <v>43437</v>
      </c>
      <c r="AB256" s="13">
        <f t="shared" si="132"/>
        <v>0</v>
      </c>
      <c r="AC256">
        <v>0</v>
      </c>
      <c r="AD256" s="5">
        <f t="shared" si="143"/>
        <v>10.078728606356966</v>
      </c>
      <c r="AE256">
        <f t="shared" si="153"/>
        <v>2</v>
      </c>
      <c r="AF256">
        <f t="shared" si="119"/>
        <v>2</v>
      </c>
      <c r="AG256">
        <v>0</v>
      </c>
      <c r="AH256" s="18">
        <f t="shared" si="144"/>
        <v>43437</v>
      </c>
      <c r="AI256" s="5">
        <f t="shared" si="145"/>
        <v>0</v>
      </c>
      <c r="AJ256" s="13">
        <f t="shared" si="133"/>
        <v>0</v>
      </c>
      <c r="AK256" s="20">
        <f t="shared" si="134"/>
        <v>0</v>
      </c>
      <c r="AL256" s="20">
        <f t="shared" si="146"/>
        <v>3450</v>
      </c>
      <c r="AM256" s="20">
        <f t="shared" si="147"/>
        <v>900</v>
      </c>
      <c r="AN256" s="20">
        <f t="shared" si="160"/>
        <v>0</v>
      </c>
      <c r="AO256" s="20">
        <f t="shared" si="148"/>
        <v>0</v>
      </c>
      <c r="AP256" s="1">
        <v>0</v>
      </c>
      <c r="AQ256" s="24">
        <f t="shared" si="149"/>
        <v>43437</v>
      </c>
      <c r="AR256" s="10">
        <f t="shared" si="135"/>
        <v>0</v>
      </c>
      <c r="AS256" s="1">
        <f t="shared" si="150"/>
        <v>0</v>
      </c>
    </row>
    <row r="257" spans="2:45" x14ac:dyDescent="0.2">
      <c r="B257" s="18">
        <f t="shared" si="155"/>
        <v>43438</v>
      </c>
      <c r="C257" s="8">
        <f t="shared" si="136"/>
        <v>43438</v>
      </c>
      <c r="D257" s="5">
        <f>INDEX(Klima!$B$1:$E$520,MATCH('Afgrødemodel 1'!$C257,Klima!$B$1:$B$520,0),MATCH('Afgrødemodel 1'!$D$7,Klima!$B$1:$E$1,0))</f>
        <v>4.2</v>
      </c>
      <c r="E257" s="8">
        <f t="shared" si="157"/>
        <v>4.2</v>
      </c>
      <c r="F257">
        <v>0</v>
      </c>
      <c r="G257" s="8">
        <f t="shared" si="158"/>
        <v>3243.8999999999992</v>
      </c>
      <c r="H257" s="8">
        <f t="shared" si="120"/>
        <v>3135.2999999999993</v>
      </c>
      <c r="I257" s="8">
        <f t="shared" si="121"/>
        <v>4.2</v>
      </c>
      <c r="J257" s="8">
        <f t="shared" si="122"/>
        <v>3243.8999999999992</v>
      </c>
      <c r="K257" s="8" t="str">
        <f t="shared" si="159"/>
        <v xml:space="preserve"> </v>
      </c>
      <c r="L257" s="8" t="str">
        <f t="shared" si="124"/>
        <v xml:space="preserve"> </v>
      </c>
      <c r="M257" t="str">
        <f t="shared" si="125"/>
        <v xml:space="preserve"> </v>
      </c>
      <c r="N257">
        <v>8</v>
      </c>
      <c r="O257" t="str">
        <f t="shared" si="138"/>
        <v xml:space="preserve"> </v>
      </c>
      <c r="P257" t="str">
        <f t="shared" si="126"/>
        <v xml:space="preserve"> </v>
      </c>
      <c r="Q257" t="str">
        <f t="shared" si="127"/>
        <v xml:space="preserve"> </v>
      </c>
      <c r="R257" t="str">
        <f t="shared" si="128"/>
        <v xml:space="preserve"> </v>
      </c>
      <c r="S257">
        <f t="shared" si="129"/>
        <v>0</v>
      </c>
      <c r="T257" s="8">
        <f t="shared" si="139"/>
        <v>0</v>
      </c>
      <c r="U257" s="2">
        <f t="shared" si="140"/>
        <v>73889885.738278478</v>
      </c>
      <c r="V257">
        <f t="shared" si="130"/>
        <v>5</v>
      </c>
      <c r="W257" s="2">
        <f t="shared" si="141"/>
        <v>-20.248166259168695</v>
      </c>
      <c r="X257">
        <f t="shared" si="152"/>
        <v>0</v>
      </c>
      <c r="Y257">
        <f t="shared" si="142"/>
        <v>0</v>
      </c>
      <c r="Z257">
        <v>0</v>
      </c>
      <c r="AA257" s="18">
        <f t="shared" si="131"/>
        <v>43438</v>
      </c>
      <c r="AB257" s="13">
        <f t="shared" si="132"/>
        <v>0</v>
      </c>
      <c r="AC257">
        <v>0</v>
      </c>
      <c r="AD257" s="5">
        <f t="shared" si="143"/>
        <v>10.099266503667478</v>
      </c>
      <c r="AE257">
        <f t="shared" si="153"/>
        <v>2</v>
      </c>
      <c r="AF257">
        <f t="shared" si="119"/>
        <v>2</v>
      </c>
      <c r="AG257">
        <v>0</v>
      </c>
      <c r="AH257" s="18">
        <f t="shared" si="144"/>
        <v>43438</v>
      </c>
      <c r="AI257" s="5">
        <f t="shared" si="145"/>
        <v>0</v>
      </c>
      <c r="AJ257" s="13">
        <f t="shared" si="133"/>
        <v>0</v>
      </c>
      <c r="AK257" s="20">
        <f t="shared" si="134"/>
        <v>0</v>
      </c>
      <c r="AL257" s="20">
        <f t="shared" si="146"/>
        <v>3465</v>
      </c>
      <c r="AM257" s="20">
        <f t="shared" si="147"/>
        <v>900</v>
      </c>
      <c r="AN257" s="20">
        <f t="shared" si="160"/>
        <v>0</v>
      </c>
      <c r="AO257" s="20">
        <f t="shared" si="148"/>
        <v>0</v>
      </c>
      <c r="AP257" s="1">
        <v>0</v>
      </c>
      <c r="AQ257" s="24">
        <f t="shared" si="149"/>
        <v>43438</v>
      </c>
      <c r="AR257" s="10">
        <f t="shared" si="135"/>
        <v>0</v>
      </c>
      <c r="AS257" s="1">
        <f t="shared" si="150"/>
        <v>0</v>
      </c>
    </row>
    <row r="258" spans="2:45" x14ac:dyDescent="0.2">
      <c r="B258" s="18">
        <f t="shared" si="155"/>
        <v>43439</v>
      </c>
      <c r="C258" s="8">
        <f t="shared" si="136"/>
        <v>43439</v>
      </c>
      <c r="D258" s="5">
        <f>INDEX(Klima!$B$1:$E$520,MATCH('Afgrødemodel 1'!$C258,Klima!$B$1:$B$520,0),MATCH('Afgrødemodel 1'!$D$7,Klima!$B$1:$E$1,0))</f>
        <v>2.6</v>
      </c>
      <c r="E258" s="8">
        <f t="shared" si="157"/>
        <v>2.6</v>
      </c>
      <c r="F258">
        <v>0</v>
      </c>
      <c r="G258" s="8">
        <f t="shared" si="158"/>
        <v>3246.4999999999991</v>
      </c>
      <c r="H258" s="8">
        <f t="shared" si="120"/>
        <v>3137.8999999999992</v>
      </c>
      <c r="I258" s="8">
        <f t="shared" si="121"/>
        <v>2.6</v>
      </c>
      <c r="J258" s="8">
        <f t="shared" si="122"/>
        <v>3246.4999999999991</v>
      </c>
      <c r="K258" s="8" t="str">
        <f t="shared" si="159"/>
        <v xml:space="preserve"> </v>
      </c>
      <c r="L258" s="8" t="str">
        <f t="shared" si="124"/>
        <v xml:space="preserve"> </v>
      </c>
      <c r="M258" t="str">
        <f t="shared" si="125"/>
        <v xml:space="preserve"> </v>
      </c>
      <c r="N258">
        <v>8</v>
      </c>
      <c r="O258" t="str">
        <f t="shared" si="138"/>
        <v xml:space="preserve"> </v>
      </c>
      <c r="P258" t="str">
        <f t="shared" si="126"/>
        <v xml:space="preserve"> </v>
      </c>
      <c r="Q258" t="str">
        <f t="shared" si="127"/>
        <v xml:space="preserve"> </v>
      </c>
      <c r="R258" t="str">
        <f t="shared" si="128"/>
        <v xml:space="preserve"> </v>
      </c>
      <c r="S258">
        <f t="shared" si="129"/>
        <v>0</v>
      </c>
      <c r="T258" s="8">
        <f t="shared" si="139"/>
        <v>0</v>
      </c>
      <c r="U258" s="2">
        <f t="shared" si="140"/>
        <v>75051570.575374305</v>
      </c>
      <c r="V258">
        <f t="shared" si="130"/>
        <v>5</v>
      </c>
      <c r="W258" s="2">
        <f t="shared" si="141"/>
        <v>-20.279951100244489</v>
      </c>
      <c r="X258">
        <f t="shared" si="152"/>
        <v>0</v>
      </c>
      <c r="Y258">
        <f t="shared" si="142"/>
        <v>0</v>
      </c>
      <c r="Z258">
        <v>0</v>
      </c>
      <c r="AA258" s="18">
        <f t="shared" si="131"/>
        <v>43439</v>
      </c>
      <c r="AB258" s="13">
        <f t="shared" si="132"/>
        <v>0</v>
      </c>
      <c r="AC258">
        <v>0</v>
      </c>
      <c r="AD258" s="5">
        <f t="shared" si="143"/>
        <v>10.111980440097796</v>
      </c>
      <c r="AE258">
        <f t="shared" si="153"/>
        <v>2</v>
      </c>
      <c r="AF258">
        <f t="shared" si="119"/>
        <v>2</v>
      </c>
      <c r="AG258">
        <v>0</v>
      </c>
      <c r="AH258" s="18">
        <f t="shared" si="144"/>
        <v>43439</v>
      </c>
      <c r="AI258" s="5">
        <f t="shared" si="145"/>
        <v>0</v>
      </c>
      <c r="AJ258" s="13">
        <f t="shared" si="133"/>
        <v>0</v>
      </c>
      <c r="AK258" s="20">
        <f t="shared" si="134"/>
        <v>0</v>
      </c>
      <c r="AL258" s="20">
        <f t="shared" si="146"/>
        <v>3480</v>
      </c>
      <c r="AM258" s="20">
        <f t="shared" si="147"/>
        <v>900</v>
      </c>
      <c r="AN258" s="20">
        <f t="shared" si="160"/>
        <v>0</v>
      </c>
      <c r="AO258" s="20">
        <f t="shared" si="148"/>
        <v>0</v>
      </c>
      <c r="AP258" s="1">
        <v>0</v>
      </c>
      <c r="AQ258" s="24">
        <f t="shared" si="149"/>
        <v>43439</v>
      </c>
      <c r="AR258" s="10">
        <f t="shared" si="135"/>
        <v>0</v>
      </c>
      <c r="AS258" s="1">
        <f t="shared" si="150"/>
        <v>0</v>
      </c>
    </row>
    <row r="259" spans="2:45" x14ac:dyDescent="0.2">
      <c r="B259" s="18">
        <f t="shared" si="155"/>
        <v>43440</v>
      </c>
      <c r="C259" s="8">
        <f t="shared" si="136"/>
        <v>43440</v>
      </c>
      <c r="D259" s="5">
        <f>INDEX(Klima!$B$1:$E$520,MATCH('Afgrødemodel 1'!$C259,Klima!$B$1:$B$520,0),MATCH('Afgrødemodel 1'!$D$7,Klima!$B$1:$E$1,0))</f>
        <v>4.9000000000000004</v>
      </c>
      <c r="E259" s="8">
        <f t="shared" si="157"/>
        <v>4.9000000000000004</v>
      </c>
      <c r="F259">
        <v>0</v>
      </c>
      <c r="G259" s="8">
        <f t="shared" si="158"/>
        <v>3251.3999999999992</v>
      </c>
      <c r="H259" s="8">
        <f t="shared" si="120"/>
        <v>3142.7999999999993</v>
      </c>
      <c r="I259" s="8">
        <f t="shared" si="121"/>
        <v>4.9000000000000004</v>
      </c>
      <c r="J259" s="8">
        <f t="shared" si="122"/>
        <v>3251.3999999999992</v>
      </c>
      <c r="K259" s="8" t="str">
        <f t="shared" si="159"/>
        <v xml:space="preserve"> </v>
      </c>
      <c r="L259" s="8" t="str">
        <f t="shared" si="124"/>
        <v xml:space="preserve"> </v>
      </c>
      <c r="M259" t="str">
        <f t="shared" si="125"/>
        <v xml:space="preserve"> </v>
      </c>
      <c r="N259">
        <v>8</v>
      </c>
      <c r="O259" t="str">
        <f t="shared" si="138"/>
        <v xml:space="preserve"> </v>
      </c>
      <c r="P259" t="str">
        <f t="shared" si="126"/>
        <v xml:space="preserve"> </v>
      </c>
      <c r="Q259" t="str">
        <f t="shared" si="127"/>
        <v xml:space="preserve"> </v>
      </c>
      <c r="R259" t="str">
        <f t="shared" si="128"/>
        <v xml:space="preserve"> </v>
      </c>
      <c r="S259">
        <f t="shared" si="129"/>
        <v>0</v>
      </c>
      <c r="T259" s="8">
        <f t="shared" si="139"/>
        <v>0</v>
      </c>
      <c r="U259" s="2">
        <f t="shared" si="140"/>
        <v>77290774.368262351</v>
      </c>
      <c r="V259">
        <f t="shared" si="130"/>
        <v>5</v>
      </c>
      <c r="W259" s="2">
        <f t="shared" si="141"/>
        <v>-20.339853300733488</v>
      </c>
      <c r="X259">
        <f t="shared" si="152"/>
        <v>0</v>
      </c>
      <c r="Y259">
        <f t="shared" si="142"/>
        <v>0</v>
      </c>
      <c r="Z259">
        <v>0</v>
      </c>
      <c r="AA259" s="18">
        <f t="shared" si="131"/>
        <v>43440</v>
      </c>
      <c r="AB259" s="13">
        <f t="shared" si="132"/>
        <v>0</v>
      </c>
      <c r="AC259">
        <v>0</v>
      </c>
      <c r="AD259" s="5">
        <f t="shared" si="143"/>
        <v>10.135941320293394</v>
      </c>
      <c r="AE259">
        <f t="shared" si="153"/>
        <v>2</v>
      </c>
      <c r="AF259">
        <f t="shared" si="119"/>
        <v>2</v>
      </c>
      <c r="AG259">
        <v>0</v>
      </c>
      <c r="AH259" s="18">
        <f t="shared" si="144"/>
        <v>43440</v>
      </c>
      <c r="AI259" s="5">
        <f t="shared" si="145"/>
        <v>0</v>
      </c>
      <c r="AJ259" s="13">
        <f t="shared" si="133"/>
        <v>0</v>
      </c>
      <c r="AK259" s="20">
        <f t="shared" si="134"/>
        <v>0</v>
      </c>
      <c r="AL259" s="20">
        <f t="shared" si="146"/>
        <v>3495</v>
      </c>
      <c r="AM259" s="20">
        <f t="shared" si="147"/>
        <v>900</v>
      </c>
      <c r="AN259" s="20">
        <f t="shared" si="160"/>
        <v>0</v>
      </c>
      <c r="AO259" s="20">
        <f t="shared" si="148"/>
        <v>0</v>
      </c>
      <c r="AP259" s="1">
        <v>0</v>
      </c>
      <c r="AQ259" s="24">
        <f t="shared" si="149"/>
        <v>43440</v>
      </c>
      <c r="AR259" s="10">
        <f t="shared" si="135"/>
        <v>0</v>
      </c>
      <c r="AS259" s="1">
        <f t="shared" si="150"/>
        <v>0</v>
      </c>
    </row>
    <row r="260" spans="2:45" x14ac:dyDescent="0.2">
      <c r="B260" s="18">
        <f t="shared" si="155"/>
        <v>43441</v>
      </c>
      <c r="C260" s="8">
        <f t="shared" si="136"/>
        <v>43441</v>
      </c>
      <c r="D260" s="5">
        <f>INDEX(Klima!$B$1:$E$520,MATCH('Afgrødemodel 1'!$C260,Klima!$B$1:$B$520,0),MATCH('Afgrødemodel 1'!$D$7,Klima!$B$1:$E$1,0))</f>
        <v>8.3000000000000007</v>
      </c>
      <c r="E260" s="8">
        <f t="shared" si="157"/>
        <v>8.3000000000000007</v>
      </c>
      <c r="F260">
        <v>0</v>
      </c>
      <c r="G260" s="8">
        <f t="shared" si="158"/>
        <v>3259.6999999999994</v>
      </c>
      <c r="H260" s="8">
        <f t="shared" si="120"/>
        <v>3151.0999999999995</v>
      </c>
      <c r="I260" s="8">
        <f t="shared" si="121"/>
        <v>8.3000000000000007</v>
      </c>
      <c r="J260" s="8">
        <f t="shared" si="122"/>
        <v>3259.6999999999994</v>
      </c>
      <c r="K260" s="8" t="str">
        <f t="shared" si="159"/>
        <v xml:space="preserve"> </v>
      </c>
      <c r="L260" s="8" t="str">
        <f t="shared" si="124"/>
        <v xml:space="preserve"> </v>
      </c>
      <c r="M260" t="str">
        <f t="shared" si="125"/>
        <v xml:space="preserve"> </v>
      </c>
      <c r="N260">
        <v>8</v>
      </c>
      <c r="O260" t="str">
        <f t="shared" si="138"/>
        <v xml:space="preserve"> </v>
      </c>
      <c r="P260" t="str">
        <f t="shared" si="126"/>
        <v xml:space="preserve"> </v>
      </c>
      <c r="Q260" t="str">
        <f t="shared" si="127"/>
        <v xml:space="preserve"> </v>
      </c>
      <c r="R260" t="str">
        <f t="shared" si="128"/>
        <v xml:space="preserve"> </v>
      </c>
      <c r="S260">
        <f t="shared" si="129"/>
        <v>0</v>
      </c>
      <c r="T260" s="8">
        <f t="shared" si="139"/>
        <v>0</v>
      </c>
      <c r="U260" s="2">
        <f t="shared" si="140"/>
        <v>81237186.261935636</v>
      </c>
      <c r="V260">
        <f t="shared" si="130"/>
        <v>5</v>
      </c>
      <c r="W260" s="2">
        <f t="shared" si="141"/>
        <v>-20.441320293398526</v>
      </c>
      <c r="X260">
        <f t="shared" si="152"/>
        <v>0</v>
      </c>
      <c r="Y260">
        <f t="shared" si="142"/>
        <v>0</v>
      </c>
      <c r="Z260">
        <v>0</v>
      </c>
      <c r="AA260" s="18">
        <f t="shared" si="131"/>
        <v>43441</v>
      </c>
      <c r="AB260" s="13">
        <f t="shared" si="132"/>
        <v>0</v>
      </c>
      <c r="AC260">
        <v>0</v>
      </c>
      <c r="AD260" s="5">
        <f t="shared" si="143"/>
        <v>10.17652811735941</v>
      </c>
      <c r="AE260">
        <f t="shared" si="153"/>
        <v>2</v>
      </c>
      <c r="AF260">
        <f t="shared" si="119"/>
        <v>2</v>
      </c>
      <c r="AG260">
        <v>0</v>
      </c>
      <c r="AH260" s="18">
        <f t="shared" si="144"/>
        <v>43441</v>
      </c>
      <c r="AI260" s="5">
        <f t="shared" si="145"/>
        <v>0</v>
      </c>
      <c r="AJ260" s="13">
        <f t="shared" si="133"/>
        <v>0</v>
      </c>
      <c r="AK260" s="20">
        <f t="shared" si="134"/>
        <v>0</v>
      </c>
      <c r="AL260" s="20">
        <f t="shared" si="146"/>
        <v>3510</v>
      </c>
      <c r="AM260" s="20">
        <f t="shared" si="147"/>
        <v>900</v>
      </c>
      <c r="AN260" s="20">
        <f t="shared" si="160"/>
        <v>0</v>
      </c>
      <c r="AO260" s="20">
        <f t="shared" si="148"/>
        <v>0</v>
      </c>
      <c r="AP260" s="1">
        <v>0</v>
      </c>
      <c r="AQ260" s="24">
        <f t="shared" si="149"/>
        <v>43441</v>
      </c>
      <c r="AR260" s="10">
        <f t="shared" si="135"/>
        <v>0</v>
      </c>
      <c r="AS260" s="1">
        <f t="shared" si="150"/>
        <v>0</v>
      </c>
    </row>
    <row r="261" spans="2:45" x14ac:dyDescent="0.2">
      <c r="B261" s="18">
        <f t="shared" si="155"/>
        <v>43442</v>
      </c>
      <c r="C261" s="8">
        <f t="shared" si="136"/>
        <v>43442</v>
      </c>
      <c r="D261" s="5">
        <f>INDEX(Klima!$B$1:$E$520,MATCH('Afgrødemodel 1'!$C261,Klima!$B$1:$B$520,0),MATCH('Afgrødemodel 1'!$D$7,Klima!$B$1:$E$1,0))</f>
        <v>6.2</v>
      </c>
      <c r="E261" s="8">
        <f t="shared" si="157"/>
        <v>6.2</v>
      </c>
      <c r="F261">
        <v>0</v>
      </c>
      <c r="G261" s="8">
        <f t="shared" si="158"/>
        <v>3265.8999999999992</v>
      </c>
      <c r="H261" s="8">
        <f t="shared" si="120"/>
        <v>3157.2999999999993</v>
      </c>
      <c r="I261" s="8">
        <f t="shared" si="121"/>
        <v>6.2</v>
      </c>
      <c r="J261" s="8">
        <f t="shared" si="122"/>
        <v>3265.8999999999992</v>
      </c>
      <c r="K261" s="8" t="str">
        <f t="shared" si="159"/>
        <v xml:space="preserve"> </v>
      </c>
      <c r="L261" s="8" t="str">
        <f t="shared" si="124"/>
        <v xml:space="preserve"> </v>
      </c>
      <c r="M261" t="str">
        <f t="shared" si="125"/>
        <v xml:space="preserve"> </v>
      </c>
      <c r="N261">
        <v>8</v>
      </c>
      <c r="O261" t="str">
        <f t="shared" si="138"/>
        <v xml:space="preserve"> </v>
      </c>
      <c r="P261" t="str">
        <f t="shared" si="126"/>
        <v xml:space="preserve"> </v>
      </c>
      <c r="Q261" t="str">
        <f t="shared" si="127"/>
        <v xml:space="preserve"> </v>
      </c>
      <c r="R261" t="str">
        <f t="shared" si="128"/>
        <v xml:space="preserve"> </v>
      </c>
      <c r="S261">
        <f t="shared" si="129"/>
        <v>0</v>
      </c>
      <c r="T261" s="8">
        <f t="shared" si="139"/>
        <v>0</v>
      </c>
      <c r="U261" s="2">
        <f t="shared" si="140"/>
        <v>84316028.352578998</v>
      </c>
      <c r="V261">
        <f t="shared" si="130"/>
        <v>5</v>
      </c>
      <c r="W261" s="2">
        <f t="shared" si="141"/>
        <v>-20.51711491442542</v>
      </c>
      <c r="X261">
        <f t="shared" si="152"/>
        <v>0</v>
      </c>
      <c r="Y261">
        <f t="shared" si="142"/>
        <v>0</v>
      </c>
      <c r="Z261">
        <v>0</v>
      </c>
      <c r="AA261" s="18">
        <f t="shared" si="131"/>
        <v>43442</v>
      </c>
      <c r="AB261" s="13">
        <f t="shared" si="132"/>
        <v>0</v>
      </c>
      <c r="AC261">
        <v>0</v>
      </c>
      <c r="AD261" s="5">
        <f t="shared" si="143"/>
        <v>10.206845965770167</v>
      </c>
      <c r="AE261">
        <f t="shared" si="153"/>
        <v>2</v>
      </c>
      <c r="AF261">
        <f t="shared" si="119"/>
        <v>2</v>
      </c>
      <c r="AG261">
        <v>0</v>
      </c>
      <c r="AH261" s="18">
        <f t="shared" si="144"/>
        <v>43442</v>
      </c>
      <c r="AI261" s="5">
        <f t="shared" si="145"/>
        <v>0</v>
      </c>
      <c r="AJ261" s="13">
        <f t="shared" si="133"/>
        <v>0</v>
      </c>
      <c r="AK261" s="20">
        <f t="shared" si="134"/>
        <v>0</v>
      </c>
      <c r="AL261" s="20">
        <f t="shared" si="146"/>
        <v>3525</v>
      </c>
      <c r="AM261" s="20">
        <f t="shared" si="147"/>
        <v>900</v>
      </c>
      <c r="AN261" s="20">
        <f t="shared" si="160"/>
        <v>0</v>
      </c>
      <c r="AO261" s="20">
        <f t="shared" si="148"/>
        <v>0</v>
      </c>
      <c r="AP261" s="1">
        <v>0</v>
      </c>
      <c r="AQ261" s="24">
        <f t="shared" si="149"/>
        <v>43442</v>
      </c>
      <c r="AR261" s="10">
        <f t="shared" si="135"/>
        <v>0</v>
      </c>
      <c r="AS261" s="1">
        <f t="shared" si="150"/>
        <v>0</v>
      </c>
    </row>
    <row r="262" spans="2:45" x14ac:dyDescent="0.2">
      <c r="B262" s="18">
        <f t="shared" si="155"/>
        <v>43443</v>
      </c>
      <c r="C262" s="8">
        <f t="shared" si="136"/>
        <v>43443</v>
      </c>
      <c r="D262" s="5">
        <f>INDEX(Klima!$B$1:$E$520,MATCH('Afgrødemodel 1'!$C262,Klima!$B$1:$B$520,0),MATCH('Afgrødemodel 1'!$D$7,Klima!$B$1:$E$1,0))</f>
        <v>4.9000000000000004</v>
      </c>
      <c r="E262" s="8">
        <f t="shared" si="157"/>
        <v>4.9000000000000004</v>
      </c>
      <c r="F262">
        <v>0</v>
      </c>
      <c r="G262" s="8">
        <f t="shared" si="158"/>
        <v>3270.7999999999993</v>
      </c>
      <c r="H262" s="8">
        <f t="shared" si="120"/>
        <v>3162.1999999999994</v>
      </c>
      <c r="I262" s="8">
        <f t="shared" si="121"/>
        <v>4.9000000000000004</v>
      </c>
      <c r="J262" s="8">
        <f t="shared" si="122"/>
        <v>3270.7999999999993</v>
      </c>
      <c r="K262" s="8" t="str">
        <f t="shared" si="159"/>
        <v xml:space="preserve"> </v>
      </c>
      <c r="L262" s="8" t="str">
        <f t="shared" si="124"/>
        <v xml:space="preserve"> </v>
      </c>
      <c r="M262" t="str">
        <f t="shared" si="125"/>
        <v xml:space="preserve"> </v>
      </c>
      <c r="N262">
        <v>8</v>
      </c>
      <c r="O262" t="str">
        <f t="shared" si="138"/>
        <v xml:space="preserve"> </v>
      </c>
      <c r="P262" t="str">
        <f t="shared" si="126"/>
        <v xml:space="preserve"> </v>
      </c>
      <c r="Q262" t="str">
        <f t="shared" si="127"/>
        <v xml:space="preserve"> </v>
      </c>
      <c r="R262" t="str">
        <f t="shared" si="128"/>
        <v xml:space="preserve"> </v>
      </c>
      <c r="S262">
        <f t="shared" si="129"/>
        <v>0</v>
      </c>
      <c r="T262" s="8">
        <f t="shared" si="139"/>
        <v>0</v>
      </c>
      <c r="U262" s="2">
        <f t="shared" si="140"/>
        <v>86831642.201865599</v>
      </c>
      <c r="V262">
        <f t="shared" si="130"/>
        <v>5</v>
      </c>
      <c r="W262" s="2">
        <f t="shared" si="141"/>
        <v>-20.577017114914415</v>
      </c>
      <c r="X262">
        <f t="shared" si="152"/>
        <v>0</v>
      </c>
      <c r="Y262">
        <f t="shared" si="142"/>
        <v>0</v>
      </c>
      <c r="Z262">
        <v>0</v>
      </c>
      <c r="AA262" s="18">
        <f t="shared" si="131"/>
        <v>43443</v>
      </c>
      <c r="AB262" s="13">
        <f t="shared" si="132"/>
        <v>0</v>
      </c>
      <c r="AC262">
        <v>0</v>
      </c>
      <c r="AD262" s="5">
        <f t="shared" si="143"/>
        <v>10.230806845965766</v>
      </c>
      <c r="AE262">
        <f t="shared" si="153"/>
        <v>2</v>
      </c>
      <c r="AF262">
        <f t="shared" si="119"/>
        <v>2</v>
      </c>
      <c r="AG262">
        <v>0</v>
      </c>
      <c r="AH262" s="18">
        <f t="shared" si="144"/>
        <v>43443</v>
      </c>
      <c r="AI262" s="5">
        <f t="shared" si="145"/>
        <v>0</v>
      </c>
      <c r="AJ262" s="13">
        <f t="shared" si="133"/>
        <v>0</v>
      </c>
      <c r="AK262" s="20">
        <f t="shared" si="134"/>
        <v>0</v>
      </c>
      <c r="AL262" s="20">
        <f t="shared" si="146"/>
        <v>3540</v>
      </c>
      <c r="AM262" s="20">
        <f t="shared" si="147"/>
        <v>900</v>
      </c>
      <c r="AN262" s="20">
        <f t="shared" si="160"/>
        <v>0</v>
      </c>
      <c r="AO262" s="20">
        <f t="shared" si="148"/>
        <v>0</v>
      </c>
      <c r="AP262" s="1">
        <v>0</v>
      </c>
      <c r="AQ262" s="24">
        <f t="shared" si="149"/>
        <v>43443</v>
      </c>
      <c r="AR262" s="10">
        <f t="shared" si="135"/>
        <v>0</v>
      </c>
      <c r="AS262" s="1">
        <f t="shared" si="150"/>
        <v>0</v>
      </c>
    </row>
    <row r="263" spans="2:45" x14ac:dyDescent="0.2">
      <c r="B263" s="18">
        <f t="shared" si="155"/>
        <v>43444</v>
      </c>
      <c r="C263" s="8">
        <f t="shared" si="136"/>
        <v>43444</v>
      </c>
      <c r="D263" s="5">
        <f>INDEX(Klima!$B$1:$E$520,MATCH('Afgrødemodel 1'!$C263,Klima!$B$1:$B$520,0),MATCH('Afgrødemodel 1'!$D$7,Klima!$B$1:$E$1,0))</f>
        <v>4.0999999999999996</v>
      </c>
      <c r="E263" s="8">
        <f t="shared" si="157"/>
        <v>4.0999999999999996</v>
      </c>
      <c r="F263">
        <v>0</v>
      </c>
      <c r="G263" s="8">
        <f t="shared" si="158"/>
        <v>3274.8999999999992</v>
      </c>
      <c r="H263" s="8">
        <f t="shared" si="120"/>
        <v>3166.2999999999993</v>
      </c>
      <c r="I263" s="8">
        <f t="shared" si="121"/>
        <v>4.0999999999999996</v>
      </c>
      <c r="J263" s="8">
        <f t="shared" si="122"/>
        <v>3274.8999999999992</v>
      </c>
      <c r="K263" s="8" t="str">
        <f t="shared" si="159"/>
        <v xml:space="preserve"> </v>
      </c>
      <c r="L263" s="8" t="str">
        <f t="shared" si="124"/>
        <v xml:space="preserve"> </v>
      </c>
      <c r="M263" t="str">
        <f t="shared" si="125"/>
        <v xml:space="preserve"> </v>
      </c>
      <c r="N263">
        <v>8</v>
      </c>
      <c r="O263" t="str">
        <f t="shared" si="138"/>
        <v xml:space="preserve"> </v>
      </c>
      <c r="P263" t="str">
        <f t="shared" si="126"/>
        <v xml:space="preserve"> </v>
      </c>
      <c r="Q263" t="str">
        <f t="shared" si="127"/>
        <v xml:space="preserve"> </v>
      </c>
      <c r="R263" t="str">
        <f t="shared" si="128"/>
        <v xml:space="preserve"> </v>
      </c>
      <c r="S263">
        <f t="shared" si="129"/>
        <v>0</v>
      </c>
      <c r="T263" s="8">
        <f t="shared" si="139"/>
        <v>0</v>
      </c>
      <c r="U263" s="2">
        <f t="shared" si="140"/>
        <v>88994125.000959486</v>
      </c>
      <c r="V263">
        <f t="shared" si="130"/>
        <v>5</v>
      </c>
      <c r="W263" s="2">
        <f t="shared" si="141"/>
        <v>-20.627139364303169</v>
      </c>
      <c r="X263">
        <f t="shared" si="152"/>
        <v>0</v>
      </c>
      <c r="Y263">
        <f t="shared" si="142"/>
        <v>0</v>
      </c>
      <c r="Z263">
        <v>0</v>
      </c>
      <c r="AA263" s="18">
        <f t="shared" si="131"/>
        <v>43444</v>
      </c>
      <c r="AB263" s="13">
        <f t="shared" si="132"/>
        <v>0</v>
      </c>
      <c r="AC263">
        <v>0</v>
      </c>
      <c r="AD263" s="5">
        <f t="shared" si="143"/>
        <v>10.250855745721267</v>
      </c>
      <c r="AE263">
        <f t="shared" si="153"/>
        <v>2</v>
      </c>
      <c r="AF263">
        <f t="shared" si="119"/>
        <v>2</v>
      </c>
      <c r="AG263">
        <v>0</v>
      </c>
      <c r="AH263" s="18">
        <f t="shared" si="144"/>
        <v>43444</v>
      </c>
      <c r="AI263" s="5">
        <f t="shared" si="145"/>
        <v>0</v>
      </c>
      <c r="AJ263" s="13">
        <f t="shared" si="133"/>
        <v>0</v>
      </c>
      <c r="AK263" s="20">
        <f t="shared" si="134"/>
        <v>0</v>
      </c>
      <c r="AL263" s="20">
        <f t="shared" si="146"/>
        <v>3555</v>
      </c>
      <c r="AM263" s="20">
        <f t="shared" si="147"/>
        <v>900</v>
      </c>
      <c r="AN263" s="20">
        <f t="shared" si="160"/>
        <v>0</v>
      </c>
      <c r="AO263" s="20">
        <f t="shared" si="148"/>
        <v>0</v>
      </c>
      <c r="AP263" s="1">
        <v>0</v>
      </c>
      <c r="AQ263" s="24">
        <f t="shared" si="149"/>
        <v>43444</v>
      </c>
      <c r="AR263" s="10">
        <f t="shared" si="135"/>
        <v>0</v>
      </c>
      <c r="AS263" s="1">
        <f t="shared" si="150"/>
        <v>0</v>
      </c>
    </row>
    <row r="264" spans="2:45" x14ac:dyDescent="0.2">
      <c r="B264" s="18">
        <f t="shared" si="155"/>
        <v>43445</v>
      </c>
      <c r="C264" s="8">
        <f t="shared" si="136"/>
        <v>43445</v>
      </c>
      <c r="D264" s="5">
        <f>INDEX(Klima!$B$1:$E$520,MATCH('Afgrødemodel 1'!$C264,Klima!$B$1:$B$520,0),MATCH('Afgrødemodel 1'!$D$7,Klima!$B$1:$E$1,0))</f>
        <v>3.5</v>
      </c>
      <c r="E264" s="8">
        <f t="shared" si="157"/>
        <v>3.5</v>
      </c>
      <c r="F264">
        <v>0</v>
      </c>
      <c r="G264" s="8">
        <f t="shared" si="158"/>
        <v>3278.3999999999992</v>
      </c>
      <c r="H264" s="8">
        <f t="shared" si="120"/>
        <v>3169.7999999999993</v>
      </c>
      <c r="I264" s="8">
        <f t="shared" si="121"/>
        <v>3.5</v>
      </c>
      <c r="J264" s="8">
        <f t="shared" si="122"/>
        <v>3278.3999999999992</v>
      </c>
      <c r="K264" s="8" t="str">
        <f t="shared" si="159"/>
        <v xml:space="preserve"> </v>
      </c>
      <c r="L264" s="8" t="str">
        <f t="shared" si="124"/>
        <v xml:space="preserve"> </v>
      </c>
      <c r="M264" t="str">
        <f t="shared" si="125"/>
        <v xml:space="preserve"> </v>
      </c>
      <c r="N264">
        <v>8</v>
      </c>
      <c r="O264" t="str">
        <f t="shared" si="138"/>
        <v xml:space="preserve"> </v>
      </c>
      <c r="P264" t="str">
        <f t="shared" si="126"/>
        <v xml:space="preserve"> </v>
      </c>
      <c r="Q264" t="str">
        <f t="shared" si="127"/>
        <v xml:space="preserve"> </v>
      </c>
      <c r="R264" t="str">
        <f t="shared" si="128"/>
        <v xml:space="preserve"> </v>
      </c>
      <c r="S264">
        <f t="shared" si="129"/>
        <v>0</v>
      </c>
      <c r="T264" s="8">
        <f t="shared" si="139"/>
        <v>0</v>
      </c>
      <c r="U264" s="2">
        <f t="shared" si="140"/>
        <v>90882705.474195778</v>
      </c>
      <c r="V264">
        <f t="shared" si="130"/>
        <v>5</v>
      </c>
      <c r="W264" s="2">
        <f t="shared" si="141"/>
        <v>-20.66992665036674</v>
      </c>
      <c r="X264">
        <f t="shared" si="152"/>
        <v>0</v>
      </c>
      <c r="Y264">
        <f t="shared" si="142"/>
        <v>0</v>
      </c>
      <c r="Z264">
        <v>0</v>
      </c>
      <c r="AA264" s="18">
        <f t="shared" si="131"/>
        <v>43445</v>
      </c>
      <c r="AB264" s="13">
        <f t="shared" si="132"/>
        <v>0</v>
      </c>
      <c r="AC264">
        <v>0</v>
      </c>
      <c r="AD264" s="5">
        <f t="shared" si="143"/>
        <v>10.267970660146696</v>
      </c>
      <c r="AE264">
        <f t="shared" si="153"/>
        <v>2</v>
      </c>
      <c r="AF264">
        <f t="shared" si="119"/>
        <v>2</v>
      </c>
      <c r="AG264">
        <v>0</v>
      </c>
      <c r="AH264" s="18">
        <f t="shared" si="144"/>
        <v>43445</v>
      </c>
      <c r="AI264" s="5">
        <f t="shared" si="145"/>
        <v>0</v>
      </c>
      <c r="AJ264" s="13">
        <f t="shared" si="133"/>
        <v>0</v>
      </c>
      <c r="AK264" s="20">
        <f t="shared" si="134"/>
        <v>0</v>
      </c>
      <c r="AL264" s="20">
        <f t="shared" si="146"/>
        <v>3570</v>
      </c>
      <c r="AM264" s="20">
        <f t="shared" si="147"/>
        <v>900</v>
      </c>
      <c r="AN264" s="20">
        <f t="shared" si="160"/>
        <v>0</v>
      </c>
      <c r="AO264" s="20">
        <f t="shared" si="148"/>
        <v>0</v>
      </c>
      <c r="AP264" s="1">
        <v>0</v>
      </c>
      <c r="AQ264" s="24">
        <f t="shared" si="149"/>
        <v>43445</v>
      </c>
      <c r="AR264" s="10">
        <f t="shared" si="135"/>
        <v>0</v>
      </c>
      <c r="AS264" s="1">
        <f t="shared" si="150"/>
        <v>0</v>
      </c>
    </row>
    <row r="265" spans="2:45" x14ac:dyDescent="0.2">
      <c r="B265" s="18">
        <f t="shared" si="155"/>
        <v>43446</v>
      </c>
      <c r="C265" s="8">
        <f t="shared" si="136"/>
        <v>43446</v>
      </c>
      <c r="D265" s="5">
        <f>INDEX(Klima!$B$1:$E$520,MATCH('Afgrødemodel 1'!$C265,Klima!$B$1:$B$520,0),MATCH('Afgrødemodel 1'!$D$7,Klima!$B$1:$E$1,0))</f>
        <v>2.8</v>
      </c>
      <c r="E265" s="8">
        <f t="shared" si="157"/>
        <v>2.8</v>
      </c>
      <c r="F265">
        <v>0</v>
      </c>
      <c r="G265" s="8">
        <f t="shared" si="158"/>
        <v>3281.1999999999994</v>
      </c>
      <c r="H265" s="8">
        <f t="shared" si="120"/>
        <v>3172.5999999999995</v>
      </c>
      <c r="I265" s="8">
        <f t="shared" si="121"/>
        <v>2.8</v>
      </c>
      <c r="J265" s="8">
        <f t="shared" si="122"/>
        <v>3281.1999999999994</v>
      </c>
      <c r="K265" s="8" t="str">
        <f t="shared" si="159"/>
        <v xml:space="preserve"> </v>
      </c>
      <c r="L265" s="8" t="str">
        <f t="shared" si="124"/>
        <v xml:space="preserve"> </v>
      </c>
      <c r="M265" t="str">
        <f t="shared" si="125"/>
        <v xml:space="preserve"> </v>
      </c>
      <c r="N265">
        <v>8</v>
      </c>
      <c r="O265" t="str">
        <f t="shared" si="138"/>
        <v xml:space="preserve"> </v>
      </c>
      <c r="P265" t="str">
        <f t="shared" si="126"/>
        <v xml:space="preserve"> </v>
      </c>
      <c r="Q265" t="str">
        <f t="shared" si="127"/>
        <v xml:space="preserve"> </v>
      </c>
      <c r="R265" t="str">
        <f t="shared" si="128"/>
        <v xml:space="preserve"> </v>
      </c>
      <c r="S265">
        <f t="shared" si="129"/>
        <v>0</v>
      </c>
      <c r="T265" s="8">
        <f t="shared" si="139"/>
        <v>0</v>
      </c>
      <c r="U265" s="2">
        <f t="shared" si="140"/>
        <v>92422385.685218424</v>
      </c>
      <c r="V265">
        <f t="shared" si="130"/>
        <v>5</v>
      </c>
      <c r="W265" s="2">
        <f t="shared" si="141"/>
        <v>-20.704156479217598</v>
      </c>
      <c r="X265">
        <f t="shared" si="152"/>
        <v>0</v>
      </c>
      <c r="Y265">
        <f t="shared" si="142"/>
        <v>0</v>
      </c>
      <c r="Z265">
        <v>0</v>
      </c>
      <c r="AA265" s="18">
        <f t="shared" si="131"/>
        <v>43446</v>
      </c>
      <c r="AB265" s="13">
        <f t="shared" si="132"/>
        <v>0</v>
      </c>
      <c r="AC265">
        <v>0</v>
      </c>
      <c r="AD265" s="5">
        <f t="shared" si="143"/>
        <v>10.28166259168704</v>
      </c>
      <c r="AE265">
        <f t="shared" si="153"/>
        <v>2</v>
      </c>
      <c r="AF265">
        <f t="shared" si="153"/>
        <v>2</v>
      </c>
      <c r="AG265">
        <v>0</v>
      </c>
      <c r="AH265" s="18">
        <f t="shared" si="144"/>
        <v>43446</v>
      </c>
      <c r="AI265" s="5">
        <f t="shared" si="145"/>
        <v>0</v>
      </c>
      <c r="AJ265" s="13">
        <f t="shared" si="133"/>
        <v>0</v>
      </c>
      <c r="AK265" s="20">
        <f t="shared" si="134"/>
        <v>0</v>
      </c>
      <c r="AL265" s="20">
        <f t="shared" si="146"/>
        <v>3585</v>
      </c>
      <c r="AM265" s="20">
        <f t="shared" si="147"/>
        <v>900</v>
      </c>
      <c r="AN265" s="20">
        <f t="shared" si="160"/>
        <v>0</v>
      </c>
      <c r="AO265" s="20">
        <f t="shared" si="148"/>
        <v>0</v>
      </c>
      <c r="AP265" s="1">
        <v>0</v>
      </c>
      <c r="AQ265" s="24">
        <f t="shared" si="149"/>
        <v>43446</v>
      </c>
      <c r="AR265" s="10">
        <f t="shared" si="135"/>
        <v>0</v>
      </c>
      <c r="AS265" s="1">
        <f t="shared" si="150"/>
        <v>0</v>
      </c>
    </row>
    <row r="266" spans="2:45" x14ac:dyDescent="0.2">
      <c r="B266" s="18">
        <f t="shared" si="155"/>
        <v>43447</v>
      </c>
      <c r="C266" s="8">
        <f t="shared" si="136"/>
        <v>43447</v>
      </c>
      <c r="D266" s="5">
        <f>INDEX(Klima!$B$1:$E$520,MATCH('Afgrødemodel 1'!$C266,Klima!$B$1:$B$520,0),MATCH('Afgrødemodel 1'!$D$7,Klima!$B$1:$E$1,0))</f>
        <v>1.2</v>
      </c>
      <c r="E266" s="8">
        <f t="shared" si="157"/>
        <v>1.2</v>
      </c>
      <c r="F266">
        <v>0</v>
      </c>
      <c r="G266" s="8">
        <f t="shared" si="158"/>
        <v>3282.3999999999992</v>
      </c>
      <c r="H266" s="8">
        <f t="shared" ref="H266:H329" si="161">IF(C266&gt;=$AY$21,E266+H265,0)</f>
        <v>3173.7999999999993</v>
      </c>
      <c r="I266" s="8">
        <f t="shared" ref="I266:I329" si="162">IF(C266&lt;$AY$27,0,E266)</f>
        <v>1.2</v>
      </c>
      <c r="J266" s="8">
        <f t="shared" ref="J266:J329" si="163">IF(C266&lt;$AY$27,0,I266+J265)</f>
        <v>3282.3999999999992</v>
      </c>
      <c r="K266" s="8" t="str">
        <f t="shared" si="159"/>
        <v xml:space="preserve"> </v>
      </c>
      <c r="L266" s="8" t="str">
        <f t="shared" ref="L266:L329" si="164">IF(OR(K266="tSF1",K266="tSF2",K266="tSF3",K266="tSF4",K266="tSF5"),C266," ")</f>
        <v xml:space="preserve"> </v>
      </c>
      <c r="M266" t="str">
        <f t="shared" ref="M266:M329" si="165">IF(AND($BA$12&gt;C266,C266&gt;=$AY$21),"F1",IF(AND(C266&gt;=$BA$12,C266&lt;$BA$13),"F2",IF(AND(C266&gt;=$BA$13,C266&lt;$BA$14),"F3",IF(AND(C266&gt;=$BA$14,C266&lt;$BA$15),"F4",IF(AND(C266&gt;=$BA$15,C266&lt;$BA$16),"F5"," ")))))</f>
        <v xml:space="preserve"> </v>
      </c>
      <c r="N266">
        <v>8</v>
      </c>
      <c r="O266" t="str">
        <f t="shared" si="138"/>
        <v xml:space="preserve"> </v>
      </c>
      <c r="P266" t="str">
        <f t="shared" ref="P266:P329" si="166">IF($AV$2=1,(IF(AND(J266&gt;=$AW$21,J265&lt;$AW$21),C266," ")),(IF(AND(G266&gt;=$AW$21,G265&lt;$AW$21),C266," ")))</f>
        <v xml:space="preserve"> </v>
      </c>
      <c r="Q266" t="str">
        <f t="shared" ref="Q266:Q329" si="167">IF(AND($AW$22=0,O266="tSL0"),"tSLe",IF(AND(H266&gt;=($AW$22),H265&lt;($AW$22)),"tSLe",IF(AND(H266&gt;=($AW$23),H265&lt;($AW$23)),"tSLx",IF(AND(H266&gt;=($AW$24),H265&lt;($AW$24)),"tSLr",IF(AND(H266&gt;=($AW$25),H265&lt;($AW$25)),"tSLm",IF(AND($AW$27=B266),"Sådato",IF(AND($AW$29=B266),"tv",IF(AND($AW$28=B266),"th"," "))))))))</f>
        <v xml:space="preserve"> </v>
      </c>
      <c r="R266" t="str">
        <f t="shared" ref="R266:R329" si="168">IF(AND(Q266="Sådato"),C266,IF(AND(Q266="tSLe"),C266,IF(AND(Q266="tSLx"),C266,IF(AND(Q266="tSLr"),C266,IF(AND(Q266="tSLm"),C266,IF(AND(Q266="tv"),C266,IF(AND(Q266="th"),C266," ")))))))</f>
        <v xml:space="preserve"> </v>
      </c>
      <c r="S266">
        <f t="shared" ref="S266:S329" si="169">$AW$33</f>
        <v>0</v>
      </c>
      <c r="T266" s="8">
        <f t="shared" si="139"/>
        <v>0</v>
      </c>
      <c r="U266" s="2">
        <f t="shared" si="140"/>
        <v>93090208.03694579</v>
      </c>
      <c r="V266">
        <f t="shared" ref="V266:V329" si="170">$AW$35</f>
        <v>5</v>
      </c>
      <c r="W266" s="2">
        <f t="shared" si="141"/>
        <v>-20.718826405867961</v>
      </c>
      <c r="X266">
        <f t="shared" ref="X266:X329" si="171">$AW$36</f>
        <v>0</v>
      </c>
      <c r="Y266">
        <f t="shared" si="142"/>
        <v>0</v>
      </c>
      <c r="Z266">
        <v>0</v>
      </c>
      <c r="AA266" s="18">
        <f t="shared" ref="AA266:AA329" si="172">B266</f>
        <v>43447</v>
      </c>
      <c r="AB266" s="13">
        <f t="shared" ref="AB266:AB329" si="173">IF((C266&lt;$AY$21),S266,IF(AND($AY$21&lt;=C266,C266&lt;MIN($AY$22,$AY$28,$AY$29)),T266,IF(AND($AY$22&lt;=C266,C266&lt;MIN($AY$23,$AY$28,$AY$29)),U266,IF(AND($AY$23&lt;=C266,C266&lt;(MIN($AY$24,$AY$29,$AY$28))),V266,IF(AND($AY$24&lt;=C266,C266&lt;(MIN($AY$25,$AY$28,$AY$29))),W266,IF(AND($AY$25&lt;=C266,C266&lt;(MIN($AY$28,$AY$29))),X266,IF(AND($AY$29&lt;=C266,C266&lt;$AY$28),Y266,IF(AND(C266&gt;$AY$28),Z266,0))))))))</f>
        <v>0</v>
      </c>
      <c r="AC266">
        <v>0</v>
      </c>
      <c r="AD266" s="5">
        <f t="shared" si="143"/>
        <v>10.287530562347184</v>
      </c>
      <c r="AE266">
        <f t="shared" ref="AE266:AF316" si="174">$AW$37</f>
        <v>2</v>
      </c>
      <c r="AF266">
        <f t="shared" si="174"/>
        <v>2</v>
      </c>
      <c r="AG266">
        <v>0</v>
      </c>
      <c r="AH266" s="18">
        <f t="shared" si="144"/>
        <v>43447</v>
      </c>
      <c r="AI266" s="5">
        <f t="shared" si="145"/>
        <v>0</v>
      </c>
      <c r="AJ266" s="13">
        <f t="shared" ref="AJ266:AJ329" si="175">IF(C266&lt;(MIN($AY$24,$AY$28,$AY$29)),AC266,IF(AND($AY$24&lt;=C266,C266&lt;(MIN($AY$25,$AY$28,$AY$29))),AD266,IF(AND($AY$25&lt;=C266,C266&lt;(MIN($AY$28,$AY$29))),AE266,IF(AND($AY$29&lt;=C266,C266&lt;$AY$28),AF266,IF(AND(C266&gt;=$AY$28),AG266," ")))))</f>
        <v>0</v>
      </c>
      <c r="AK266" s="20">
        <f t="shared" ref="AK266:AK329" si="176">$AW$42</f>
        <v>0</v>
      </c>
      <c r="AL266" s="20">
        <f t="shared" si="146"/>
        <v>3600</v>
      </c>
      <c r="AM266" s="20">
        <f t="shared" si="147"/>
        <v>900</v>
      </c>
      <c r="AN266" s="20">
        <f t="shared" si="160"/>
        <v>0</v>
      </c>
      <c r="AO266" s="20">
        <f t="shared" si="148"/>
        <v>0</v>
      </c>
      <c r="AP266" s="1">
        <v>0</v>
      </c>
      <c r="AQ266" s="24">
        <f t="shared" si="149"/>
        <v>43447</v>
      </c>
      <c r="AR266" s="10">
        <f t="shared" ref="AR266:AR329" si="177">IF(C266&lt;$AY$21,AK266,IF(AND($AY$21&lt;=C266,C266&lt;(MIN($AY$25,$AY$29,$AY$28))),AM266,IF(AND($AY$25&lt;=C266,C266&lt;MIN($AY$29,$AY$28)),AN266,IF(AND($AY$29&lt;=C266,C266&lt;$AY$28),AO266,IF(AND(C266&gt;=$AY$28),AP266,"0")))))</f>
        <v>0</v>
      </c>
      <c r="AS266" s="1">
        <f t="shared" si="150"/>
        <v>0</v>
      </c>
    </row>
    <row r="267" spans="2:45" x14ac:dyDescent="0.2">
      <c r="B267" s="18">
        <f t="shared" si="155"/>
        <v>43448</v>
      </c>
      <c r="C267" s="8">
        <f t="shared" ref="C267:C330" si="178">B267</f>
        <v>43448</v>
      </c>
      <c r="D267" s="5">
        <f>INDEX(Klima!$B$1:$E$520,MATCH('Afgrødemodel 1'!$C267,Klima!$B$1:$B$520,0),MATCH('Afgrødemodel 1'!$D$7,Klima!$B$1:$E$1,0))</f>
        <v>1.7</v>
      </c>
      <c r="E267" s="8">
        <f t="shared" si="157"/>
        <v>1.7</v>
      </c>
      <c r="F267">
        <v>0</v>
      </c>
      <c r="G267" s="8">
        <f t="shared" si="158"/>
        <v>3284.099999999999</v>
      </c>
      <c r="H267" s="8">
        <f t="shared" si="161"/>
        <v>3175.4999999999991</v>
      </c>
      <c r="I267" s="8">
        <f t="shared" si="162"/>
        <v>1.7</v>
      </c>
      <c r="J267" s="8">
        <f t="shared" si="163"/>
        <v>3284.099999999999</v>
      </c>
      <c r="K267" s="8" t="str">
        <f t="shared" si="159"/>
        <v xml:space="preserve"> </v>
      </c>
      <c r="L267" s="8" t="str">
        <f t="shared" si="164"/>
        <v xml:space="preserve"> </v>
      </c>
      <c r="M267" t="str">
        <f t="shared" si="165"/>
        <v xml:space="preserve"> </v>
      </c>
      <c r="N267">
        <v>8</v>
      </c>
      <c r="O267" t="str">
        <f t="shared" ref="O267:O330" si="179">IF($AV$2=1,(IF(AND(J267&gt;=$AW$21,J266&lt;$AW$21),"tSL0"," ")),(IF(AND(G267&gt;=$AW$21,G266&lt;$AW$21),"tSL0"," ")))</f>
        <v xml:space="preserve"> </v>
      </c>
      <c r="P267" t="str">
        <f t="shared" si="166"/>
        <v xml:space="preserve"> </v>
      </c>
      <c r="Q267" t="str">
        <f t="shared" si="167"/>
        <v xml:space="preserve"> </v>
      </c>
      <c r="R267" t="str">
        <f t="shared" si="168"/>
        <v xml:space="preserve"> </v>
      </c>
      <c r="S267">
        <f t="shared" si="169"/>
        <v>0</v>
      </c>
      <c r="T267" s="8">
        <f t="shared" ref="T267:T330" si="180">IFERROR($AW$33+($AW$34-$AW$33)*((H267)/$AW$22),0)</f>
        <v>0</v>
      </c>
      <c r="U267" s="2">
        <f t="shared" ref="U267:U330" si="181">$AW$34+($AW$35-$AW$34)*((((2.7182^(2.4*((((H267)-$AW$22)/($AW$23-$AW$22))))-1)))/10)</f>
        <v>94044558.346535385</v>
      </c>
      <c r="V267">
        <f t="shared" si="170"/>
        <v>5</v>
      </c>
      <c r="W267" s="2">
        <f t="shared" ref="W267:W330" si="182">$AW$35-($AW$35-$AW$36)*((((H267)-$AW$24)/($AW$25-$AW$24)))</f>
        <v>-20.739608801955978</v>
      </c>
      <c r="X267">
        <f t="shared" si="171"/>
        <v>0</v>
      </c>
      <c r="Y267">
        <f t="shared" ref="Y267:Y330" si="183">$AW$38</f>
        <v>0</v>
      </c>
      <c r="Z267">
        <v>0</v>
      </c>
      <c r="AA267" s="18">
        <f t="shared" si="172"/>
        <v>43448</v>
      </c>
      <c r="AB267" s="13">
        <f t="shared" si="173"/>
        <v>0</v>
      </c>
      <c r="AC267">
        <v>0</v>
      </c>
      <c r="AD267" s="5">
        <f t="shared" ref="AD267:AD330" si="184">$AW$37*(((H267)-$AW$24)/($AW$25-$AW$24))</f>
        <v>10.295843520782391</v>
      </c>
      <c r="AE267">
        <f t="shared" si="174"/>
        <v>2</v>
      </c>
      <c r="AF267">
        <f t="shared" si="174"/>
        <v>2</v>
      </c>
      <c r="AG267">
        <v>0</v>
      </c>
      <c r="AH267" s="18">
        <f t="shared" ref="AH267:AH315" si="185">AA267</f>
        <v>43448</v>
      </c>
      <c r="AI267" s="5">
        <f t="shared" ref="AI267:AI330" si="186">AB267+AJ267</f>
        <v>0</v>
      </c>
      <c r="AJ267" s="13">
        <f t="shared" si="175"/>
        <v>0</v>
      </c>
      <c r="AK267" s="20">
        <f t="shared" si="176"/>
        <v>0</v>
      </c>
      <c r="AL267" s="20">
        <f t="shared" ref="AL267:AL330" si="187">MAX($AW$43,($AW$46*(C267-$AY$21)))</f>
        <v>3615</v>
      </c>
      <c r="AM267" s="20">
        <f t="shared" ref="AM267:AM330" si="188">MIN(MIN($AW$48,$AW$44),AL267)</f>
        <v>900</v>
      </c>
      <c r="AN267" s="20">
        <f t="shared" si="160"/>
        <v>0</v>
      </c>
      <c r="AO267" s="20">
        <f t="shared" ref="AO267:AO330" si="189">$AW$49</f>
        <v>0</v>
      </c>
      <c r="AP267" s="1">
        <v>0</v>
      </c>
      <c r="AQ267" s="24">
        <f t="shared" ref="AQ267:AQ315" si="190">AH267</f>
        <v>43448</v>
      </c>
      <c r="AR267" s="10">
        <f t="shared" si="177"/>
        <v>0</v>
      </c>
      <c r="AS267" s="1">
        <f t="shared" ref="AS267:AS315" si="191">(0-AR267)/10</f>
        <v>0</v>
      </c>
    </row>
    <row r="268" spans="2:45" x14ac:dyDescent="0.2">
      <c r="B268" s="18">
        <f t="shared" si="155"/>
        <v>43449</v>
      </c>
      <c r="C268" s="8">
        <f t="shared" si="178"/>
        <v>43449</v>
      </c>
      <c r="D268" s="5">
        <f>INDEX(Klima!$B$1:$E$520,MATCH('Afgrødemodel 1'!$C268,Klima!$B$1:$B$520,0),MATCH('Afgrødemodel 1'!$D$7,Klima!$B$1:$E$1,0))</f>
        <v>1.4</v>
      </c>
      <c r="E268" s="8">
        <f t="shared" si="157"/>
        <v>1.4</v>
      </c>
      <c r="F268">
        <v>0</v>
      </c>
      <c r="G268" s="8">
        <f t="shared" si="158"/>
        <v>3285.4999999999991</v>
      </c>
      <c r="H268" s="8">
        <f t="shared" si="161"/>
        <v>3176.8999999999992</v>
      </c>
      <c r="I268" s="8">
        <f t="shared" si="162"/>
        <v>1.4</v>
      </c>
      <c r="J268" s="8">
        <f t="shared" si="163"/>
        <v>3285.4999999999991</v>
      </c>
      <c r="K268" s="8" t="str">
        <f t="shared" si="159"/>
        <v xml:space="preserve"> </v>
      </c>
      <c r="L268" s="8" t="str">
        <f t="shared" si="164"/>
        <v xml:space="preserve"> </v>
      </c>
      <c r="M268" t="str">
        <f t="shared" si="165"/>
        <v xml:space="preserve"> </v>
      </c>
      <c r="N268">
        <v>8</v>
      </c>
      <c r="O268" t="str">
        <f t="shared" si="179"/>
        <v xml:space="preserve"> </v>
      </c>
      <c r="P268" t="str">
        <f t="shared" si="166"/>
        <v xml:space="preserve"> </v>
      </c>
      <c r="Q268" t="str">
        <f t="shared" si="167"/>
        <v xml:space="preserve"> </v>
      </c>
      <c r="R268" t="str">
        <f t="shared" si="168"/>
        <v xml:space="preserve"> </v>
      </c>
      <c r="S268">
        <f t="shared" si="169"/>
        <v>0</v>
      </c>
      <c r="T268" s="8">
        <f t="shared" si="180"/>
        <v>0</v>
      </c>
      <c r="U268" s="2">
        <f t="shared" si="181"/>
        <v>94837835.860963613</v>
      </c>
      <c r="V268">
        <f t="shared" si="170"/>
        <v>5</v>
      </c>
      <c r="W268" s="2">
        <f t="shared" si="182"/>
        <v>-20.756723716381408</v>
      </c>
      <c r="X268">
        <f t="shared" si="171"/>
        <v>0</v>
      </c>
      <c r="Y268">
        <f t="shared" si="183"/>
        <v>0</v>
      </c>
      <c r="Z268">
        <v>0</v>
      </c>
      <c r="AA268" s="18">
        <f t="shared" si="172"/>
        <v>43449</v>
      </c>
      <c r="AB268" s="13">
        <f t="shared" si="173"/>
        <v>0</v>
      </c>
      <c r="AC268">
        <v>0</v>
      </c>
      <c r="AD268" s="5">
        <f t="shared" si="184"/>
        <v>10.302689486552563</v>
      </c>
      <c r="AE268">
        <f t="shared" si="174"/>
        <v>2</v>
      </c>
      <c r="AF268">
        <f t="shared" si="174"/>
        <v>2</v>
      </c>
      <c r="AG268">
        <v>0</v>
      </c>
      <c r="AH268" s="18">
        <f t="shared" si="185"/>
        <v>43449</v>
      </c>
      <c r="AI268" s="5">
        <f t="shared" si="186"/>
        <v>0</v>
      </c>
      <c r="AJ268" s="13">
        <f t="shared" si="175"/>
        <v>0</v>
      </c>
      <c r="AK268" s="20">
        <f t="shared" si="176"/>
        <v>0</v>
      </c>
      <c r="AL268" s="20">
        <f t="shared" si="187"/>
        <v>3630</v>
      </c>
      <c r="AM268" s="20">
        <f t="shared" si="188"/>
        <v>900</v>
      </c>
      <c r="AN268" s="20">
        <f t="shared" si="160"/>
        <v>0</v>
      </c>
      <c r="AO268" s="20">
        <f t="shared" si="189"/>
        <v>0</v>
      </c>
      <c r="AP268" s="1">
        <v>0</v>
      </c>
      <c r="AQ268" s="24">
        <f t="shared" si="190"/>
        <v>43449</v>
      </c>
      <c r="AR268" s="10">
        <f t="shared" si="177"/>
        <v>0</v>
      </c>
      <c r="AS268" s="1">
        <f t="shared" si="191"/>
        <v>0</v>
      </c>
    </row>
    <row r="269" spans="2:45" x14ac:dyDescent="0.2">
      <c r="B269" s="18">
        <f t="shared" si="155"/>
        <v>43450</v>
      </c>
      <c r="C269" s="8">
        <f t="shared" si="178"/>
        <v>43450</v>
      </c>
      <c r="D269" s="5">
        <f>INDEX(Klima!$B$1:$E$520,MATCH('Afgrødemodel 1'!$C269,Klima!$B$1:$B$520,0),MATCH('Afgrødemodel 1'!$D$7,Klima!$B$1:$E$1,0))</f>
        <v>0.5</v>
      </c>
      <c r="E269" s="8">
        <f t="shared" si="157"/>
        <v>0.5</v>
      </c>
      <c r="F269">
        <v>0</v>
      </c>
      <c r="G269" s="8">
        <f t="shared" si="158"/>
        <v>3285.9999999999991</v>
      </c>
      <c r="H269" s="8">
        <f t="shared" si="161"/>
        <v>3177.3999999999992</v>
      </c>
      <c r="I269" s="8">
        <f t="shared" si="162"/>
        <v>0.5</v>
      </c>
      <c r="J269" s="8">
        <f t="shared" si="163"/>
        <v>3285.9999999999991</v>
      </c>
      <c r="K269" s="8" t="str">
        <f t="shared" si="159"/>
        <v xml:space="preserve"> </v>
      </c>
      <c r="L269" s="8" t="str">
        <f t="shared" si="164"/>
        <v xml:space="preserve"> </v>
      </c>
      <c r="M269" t="str">
        <f t="shared" si="165"/>
        <v xml:space="preserve"> </v>
      </c>
      <c r="N269">
        <v>8</v>
      </c>
      <c r="O269" t="str">
        <f t="shared" si="179"/>
        <v xml:space="preserve"> </v>
      </c>
      <c r="P269" t="str">
        <f t="shared" si="166"/>
        <v xml:space="preserve"> </v>
      </c>
      <c r="Q269" t="str">
        <f t="shared" si="167"/>
        <v xml:space="preserve"> </v>
      </c>
      <c r="R269" t="str">
        <f t="shared" si="168"/>
        <v xml:space="preserve"> </v>
      </c>
      <c r="S269">
        <f t="shared" si="169"/>
        <v>0</v>
      </c>
      <c r="T269" s="8">
        <f t="shared" si="180"/>
        <v>0</v>
      </c>
      <c r="U269" s="2">
        <f t="shared" si="181"/>
        <v>95122767.976826265</v>
      </c>
      <c r="V269">
        <f t="shared" si="170"/>
        <v>5</v>
      </c>
      <c r="W269" s="2">
        <f t="shared" si="182"/>
        <v>-20.762836185819062</v>
      </c>
      <c r="X269">
        <f t="shared" si="171"/>
        <v>0</v>
      </c>
      <c r="Y269">
        <f t="shared" si="183"/>
        <v>0</v>
      </c>
      <c r="Z269">
        <v>0</v>
      </c>
      <c r="AA269" s="18">
        <f t="shared" si="172"/>
        <v>43450</v>
      </c>
      <c r="AB269" s="13">
        <f t="shared" si="173"/>
        <v>0</v>
      </c>
      <c r="AC269">
        <v>0</v>
      </c>
      <c r="AD269" s="5">
        <f t="shared" si="184"/>
        <v>10.305134474327625</v>
      </c>
      <c r="AE269">
        <f t="shared" si="174"/>
        <v>2</v>
      </c>
      <c r="AF269">
        <f t="shared" si="174"/>
        <v>2</v>
      </c>
      <c r="AG269">
        <v>0</v>
      </c>
      <c r="AH269" s="18">
        <f t="shared" si="185"/>
        <v>43450</v>
      </c>
      <c r="AI269" s="5">
        <f t="shared" si="186"/>
        <v>0</v>
      </c>
      <c r="AJ269" s="13">
        <f t="shared" si="175"/>
        <v>0</v>
      </c>
      <c r="AK269" s="20">
        <f t="shared" si="176"/>
        <v>0</v>
      </c>
      <c r="AL269" s="20">
        <f t="shared" si="187"/>
        <v>3645</v>
      </c>
      <c r="AM269" s="20">
        <f t="shared" si="188"/>
        <v>900</v>
      </c>
      <c r="AN269" s="20">
        <f t="shared" si="160"/>
        <v>0</v>
      </c>
      <c r="AO269" s="20">
        <f t="shared" si="189"/>
        <v>0</v>
      </c>
      <c r="AP269" s="1">
        <v>0</v>
      </c>
      <c r="AQ269" s="24">
        <f t="shared" si="190"/>
        <v>43450</v>
      </c>
      <c r="AR269" s="10">
        <f t="shared" si="177"/>
        <v>0</v>
      </c>
      <c r="AS269" s="1">
        <f t="shared" si="191"/>
        <v>0</v>
      </c>
    </row>
    <row r="270" spans="2:45" x14ac:dyDescent="0.2">
      <c r="B270" s="18">
        <f t="shared" si="155"/>
        <v>43451</v>
      </c>
      <c r="C270" s="8">
        <f t="shared" si="178"/>
        <v>43451</v>
      </c>
      <c r="D270" s="5">
        <f>INDEX(Klima!$B$1:$E$520,MATCH('Afgrødemodel 1'!$C270,Klima!$B$1:$B$520,0),MATCH('Afgrødemodel 1'!$D$7,Klima!$B$1:$E$1,0))</f>
        <v>0.2</v>
      </c>
      <c r="E270" s="8">
        <f t="shared" si="157"/>
        <v>0.2</v>
      </c>
      <c r="F270">
        <v>0</v>
      </c>
      <c r="G270" s="8">
        <f t="shared" si="158"/>
        <v>3286.1999999999989</v>
      </c>
      <c r="H270" s="8">
        <f t="shared" si="161"/>
        <v>3177.599999999999</v>
      </c>
      <c r="I270" s="8">
        <f t="shared" si="162"/>
        <v>0.2</v>
      </c>
      <c r="J270" s="8">
        <f t="shared" si="163"/>
        <v>3286.1999999999989</v>
      </c>
      <c r="K270" s="8" t="str">
        <f t="shared" si="159"/>
        <v xml:space="preserve"> </v>
      </c>
      <c r="L270" s="8" t="str">
        <f t="shared" si="164"/>
        <v xml:space="preserve"> </v>
      </c>
      <c r="M270" t="str">
        <f t="shared" si="165"/>
        <v xml:space="preserve"> </v>
      </c>
      <c r="N270">
        <v>8</v>
      </c>
      <c r="O270" t="str">
        <f t="shared" si="179"/>
        <v xml:space="preserve"> </v>
      </c>
      <c r="P270" t="str">
        <f t="shared" si="166"/>
        <v xml:space="preserve"> </v>
      </c>
      <c r="Q270" t="str">
        <f t="shared" si="167"/>
        <v xml:space="preserve"> </v>
      </c>
      <c r="R270" t="str">
        <f t="shared" si="168"/>
        <v xml:space="preserve"> </v>
      </c>
      <c r="S270">
        <f t="shared" si="169"/>
        <v>0</v>
      </c>
      <c r="T270" s="8">
        <f t="shared" si="180"/>
        <v>0</v>
      </c>
      <c r="U270" s="2">
        <f t="shared" si="181"/>
        <v>95236980.374440134</v>
      </c>
      <c r="V270">
        <f t="shared" si="170"/>
        <v>5</v>
      </c>
      <c r="W270" s="2">
        <f t="shared" si="182"/>
        <v>-20.765281173594122</v>
      </c>
      <c r="X270">
        <f t="shared" si="171"/>
        <v>0</v>
      </c>
      <c r="Y270">
        <f t="shared" si="183"/>
        <v>0</v>
      </c>
      <c r="Z270">
        <v>0</v>
      </c>
      <c r="AA270" s="18">
        <f t="shared" si="172"/>
        <v>43451</v>
      </c>
      <c r="AB270" s="13">
        <f t="shared" si="173"/>
        <v>0</v>
      </c>
      <c r="AC270">
        <v>0</v>
      </c>
      <c r="AD270" s="5">
        <f t="shared" si="184"/>
        <v>10.306112469437648</v>
      </c>
      <c r="AE270">
        <f t="shared" si="174"/>
        <v>2</v>
      </c>
      <c r="AF270">
        <f t="shared" si="174"/>
        <v>2</v>
      </c>
      <c r="AG270">
        <v>0</v>
      </c>
      <c r="AH270" s="18">
        <f t="shared" si="185"/>
        <v>43451</v>
      </c>
      <c r="AI270" s="5">
        <f t="shared" si="186"/>
        <v>0</v>
      </c>
      <c r="AJ270" s="13">
        <f t="shared" si="175"/>
        <v>0</v>
      </c>
      <c r="AK270" s="20">
        <f t="shared" si="176"/>
        <v>0</v>
      </c>
      <c r="AL270" s="20">
        <f t="shared" si="187"/>
        <v>3660</v>
      </c>
      <c r="AM270" s="20">
        <f t="shared" si="188"/>
        <v>900</v>
      </c>
      <c r="AN270" s="20">
        <f t="shared" si="160"/>
        <v>0</v>
      </c>
      <c r="AO270" s="20">
        <f t="shared" si="189"/>
        <v>0</v>
      </c>
      <c r="AP270" s="1">
        <v>0</v>
      </c>
      <c r="AQ270" s="24">
        <f t="shared" si="190"/>
        <v>43451</v>
      </c>
      <c r="AR270" s="10">
        <f t="shared" si="177"/>
        <v>0</v>
      </c>
      <c r="AS270" s="1">
        <f t="shared" si="191"/>
        <v>0</v>
      </c>
    </row>
    <row r="271" spans="2:45" x14ac:dyDescent="0.2">
      <c r="B271" s="18">
        <f t="shared" si="155"/>
        <v>43452</v>
      </c>
      <c r="C271" s="8">
        <f t="shared" si="178"/>
        <v>43452</v>
      </c>
      <c r="D271" s="5">
        <f>INDEX(Klima!$B$1:$E$520,MATCH('Afgrødemodel 1'!$C271,Klima!$B$1:$B$520,0),MATCH('Afgrødemodel 1'!$D$7,Klima!$B$1:$E$1,0))</f>
        <v>2.6</v>
      </c>
      <c r="E271" s="8">
        <f t="shared" si="157"/>
        <v>2.6</v>
      </c>
      <c r="F271">
        <v>0</v>
      </c>
      <c r="G271" s="8">
        <f t="shared" si="158"/>
        <v>3288.7999999999988</v>
      </c>
      <c r="H271" s="8">
        <f t="shared" si="161"/>
        <v>3180.1999999999989</v>
      </c>
      <c r="I271" s="8">
        <f t="shared" si="162"/>
        <v>2.6</v>
      </c>
      <c r="J271" s="8">
        <f t="shared" si="163"/>
        <v>3288.7999999999988</v>
      </c>
      <c r="K271" s="8" t="str">
        <f t="shared" si="159"/>
        <v xml:space="preserve"> </v>
      </c>
      <c r="L271" s="8" t="str">
        <f t="shared" si="164"/>
        <v xml:space="preserve"> </v>
      </c>
      <c r="M271" t="str">
        <f t="shared" si="165"/>
        <v xml:space="preserve"> </v>
      </c>
      <c r="N271">
        <v>8</v>
      </c>
      <c r="O271" t="str">
        <f t="shared" si="179"/>
        <v xml:space="preserve"> </v>
      </c>
      <c r="P271" t="str">
        <f t="shared" si="166"/>
        <v xml:space="preserve"> </v>
      </c>
      <c r="Q271" t="str">
        <f t="shared" si="167"/>
        <v xml:space="preserve"> </v>
      </c>
      <c r="R271" t="str">
        <f t="shared" si="168"/>
        <v xml:space="preserve"> </v>
      </c>
      <c r="S271">
        <f t="shared" si="169"/>
        <v>0</v>
      </c>
      <c r="T271" s="8">
        <f t="shared" si="180"/>
        <v>0</v>
      </c>
      <c r="U271" s="2">
        <f t="shared" si="181"/>
        <v>96734280.779746592</v>
      </c>
      <c r="V271">
        <f t="shared" si="170"/>
        <v>5</v>
      </c>
      <c r="W271" s="2">
        <f t="shared" si="182"/>
        <v>-20.797066014669912</v>
      </c>
      <c r="X271">
        <f t="shared" si="171"/>
        <v>0</v>
      </c>
      <c r="Y271">
        <f t="shared" si="183"/>
        <v>0</v>
      </c>
      <c r="Z271">
        <v>0</v>
      </c>
      <c r="AA271" s="18">
        <f t="shared" si="172"/>
        <v>43452</v>
      </c>
      <c r="AB271" s="13">
        <f t="shared" si="173"/>
        <v>0</v>
      </c>
      <c r="AC271">
        <v>0</v>
      </c>
      <c r="AD271" s="5">
        <f t="shared" si="184"/>
        <v>10.318826405867965</v>
      </c>
      <c r="AE271">
        <f t="shared" si="174"/>
        <v>2</v>
      </c>
      <c r="AF271">
        <f t="shared" si="174"/>
        <v>2</v>
      </c>
      <c r="AG271">
        <v>0</v>
      </c>
      <c r="AH271" s="18">
        <f t="shared" si="185"/>
        <v>43452</v>
      </c>
      <c r="AI271" s="5">
        <f t="shared" si="186"/>
        <v>0</v>
      </c>
      <c r="AJ271" s="13">
        <f t="shared" si="175"/>
        <v>0</v>
      </c>
      <c r="AK271" s="20">
        <f t="shared" si="176"/>
        <v>0</v>
      </c>
      <c r="AL271" s="20">
        <f t="shared" si="187"/>
        <v>3675</v>
      </c>
      <c r="AM271" s="20">
        <f t="shared" si="188"/>
        <v>900</v>
      </c>
      <c r="AN271" s="20">
        <f t="shared" si="160"/>
        <v>0</v>
      </c>
      <c r="AO271" s="20">
        <f t="shared" si="189"/>
        <v>0</v>
      </c>
      <c r="AP271" s="1">
        <v>0</v>
      </c>
      <c r="AQ271" s="24">
        <f t="shared" si="190"/>
        <v>43452</v>
      </c>
      <c r="AR271" s="10">
        <f t="shared" si="177"/>
        <v>0</v>
      </c>
      <c r="AS271" s="1">
        <f t="shared" si="191"/>
        <v>0</v>
      </c>
    </row>
    <row r="272" spans="2:45" x14ac:dyDescent="0.2">
      <c r="B272" s="18">
        <f t="shared" si="155"/>
        <v>43453</v>
      </c>
      <c r="C272" s="8">
        <f t="shared" si="178"/>
        <v>43453</v>
      </c>
      <c r="D272" s="5">
        <f>INDEX(Klima!$B$1:$E$520,MATCH('Afgrødemodel 1'!$C272,Klima!$B$1:$B$520,0),MATCH('Afgrødemodel 1'!$D$7,Klima!$B$1:$E$1,0))</f>
        <v>3.3</v>
      </c>
      <c r="E272" s="8">
        <f t="shared" si="157"/>
        <v>3.3</v>
      </c>
      <c r="F272">
        <v>0</v>
      </c>
      <c r="G272" s="8">
        <f t="shared" si="158"/>
        <v>3292.099999999999</v>
      </c>
      <c r="H272" s="8">
        <f t="shared" si="161"/>
        <v>3183.4999999999991</v>
      </c>
      <c r="I272" s="8">
        <f t="shared" si="162"/>
        <v>3.3</v>
      </c>
      <c r="J272" s="8">
        <f t="shared" si="163"/>
        <v>3292.099999999999</v>
      </c>
      <c r="K272" s="8" t="str">
        <f t="shared" si="159"/>
        <v xml:space="preserve"> </v>
      </c>
      <c r="L272" s="8" t="str">
        <f t="shared" si="164"/>
        <v xml:space="preserve"> </v>
      </c>
      <c r="M272" t="str">
        <f t="shared" si="165"/>
        <v xml:space="preserve"> </v>
      </c>
      <c r="N272">
        <v>8</v>
      </c>
      <c r="O272" t="str">
        <f t="shared" si="179"/>
        <v xml:space="preserve"> </v>
      </c>
      <c r="P272" t="str">
        <f t="shared" si="166"/>
        <v xml:space="preserve"> </v>
      </c>
      <c r="Q272" t="str">
        <f t="shared" si="167"/>
        <v xml:space="preserve"> </v>
      </c>
      <c r="R272" t="str">
        <f t="shared" si="168"/>
        <v xml:space="preserve"> </v>
      </c>
      <c r="S272">
        <f t="shared" si="169"/>
        <v>0</v>
      </c>
      <c r="T272" s="8">
        <f t="shared" si="180"/>
        <v>0</v>
      </c>
      <c r="U272" s="2">
        <f t="shared" si="181"/>
        <v>98668648.361761987</v>
      </c>
      <c r="V272">
        <f t="shared" si="170"/>
        <v>5</v>
      </c>
      <c r="W272" s="2">
        <f t="shared" si="182"/>
        <v>-20.837408312958424</v>
      </c>
      <c r="X272">
        <f t="shared" si="171"/>
        <v>0</v>
      </c>
      <c r="Y272">
        <f t="shared" si="183"/>
        <v>0</v>
      </c>
      <c r="Z272">
        <v>0</v>
      </c>
      <c r="AA272" s="18">
        <f t="shared" si="172"/>
        <v>43453</v>
      </c>
      <c r="AB272" s="13">
        <f t="shared" si="173"/>
        <v>0</v>
      </c>
      <c r="AC272">
        <v>0</v>
      </c>
      <c r="AD272" s="5">
        <f t="shared" si="184"/>
        <v>10.33496332518337</v>
      </c>
      <c r="AE272">
        <f t="shared" si="174"/>
        <v>2</v>
      </c>
      <c r="AF272">
        <f t="shared" si="174"/>
        <v>2</v>
      </c>
      <c r="AG272">
        <v>0</v>
      </c>
      <c r="AH272" s="18">
        <f t="shared" si="185"/>
        <v>43453</v>
      </c>
      <c r="AI272" s="5">
        <f t="shared" si="186"/>
        <v>0</v>
      </c>
      <c r="AJ272" s="13">
        <f t="shared" si="175"/>
        <v>0</v>
      </c>
      <c r="AK272" s="20">
        <f t="shared" si="176"/>
        <v>0</v>
      </c>
      <c r="AL272" s="20">
        <f t="shared" si="187"/>
        <v>3690</v>
      </c>
      <c r="AM272" s="20">
        <f t="shared" si="188"/>
        <v>900</v>
      </c>
      <c r="AN272" s="20">
        <f t="shared" si="160"/>
        <v>0</v>
      </c>
      <c r="AO272" s="20">
        <f t="shared" si="189"/>
        <v>0</v>
      </c>
      <c r="AP272" s="1">
        <v>0</v>
      </c>
      <c r="AQ272" s="24">
        <f t="shared" si="190"/>
        <v>43453</v>
      </c>
      <c r="AR272" s="10">
        <f t="shared" si="177"/>
        <v>0</v>
      </c>
      <c r="AS272" s="1">
        <f t="shared" si="191"/>
        <v>0</v>
      </c>
    </row>
    <row r="273" spans="2:45" x14ac:dyDescent="0.2">
      <c r="B273" s="18">
        <f t="shared" si="155"/>
        <v>43454</v>
      </c>
      <c r="C273" s="8">
        <f t="shared" si="178"/>
        <v>43454</v>
      </c>
      <c r="D273" s="5">
        <f>INDEX(Klima!$B$1:$E$520,MATCH('Afgrødemodel 1'!$C273,Klima!$B$1:$B$520,0),MATCH('Afgrødemodel 1'!$D$7,Klima!$B$1:$E$1,0))</f>
        <v>4.0999999999999996</v>
      </c>
      <c r="E273" s="8">
        <f t="shared" si="157"/>
        <v>4.0999999999999996</v>
      </c>
      <c r="F273">
        <v>0</v>
      </c>
      <c r="G273" s="8">
        <f t="shared" si="158"/>
        <v>3296.1999999999989</v>
      </c>
      <c r="H273" s="8">
        <f t="shared" si="161"/>
        <v>3187.599999999999</v>
      </c>
      <c r="I273" s="8">
        <f t="shared" si="162"/>
        <v>4.0999999999999996</v>
      </c>
      <c r="J273" s="8">
        <f t="shared" si="163"/>
        <v>3296.1999999999989</v>
      </c>
      <c r="K273" s="8" t="str">
        <f t="shared" si="159"/>
        <v xml:space="preserve"> </v>
      </c>
      <c r="L273" s="8" t="str">
        <f t="shared" si="164"/>
        <v xml:space="preserve"> </v>
      </c>
      <c r="M273" t="str">
        <f t="shared" si="165"/>
        <v xml:space="preserve"> </v>
      </c>
      <c r="N273">
        <v>8</v>
      </c>
      <c r="O273" t="str">
        <f t="shared" si="179"/>
        <v xml:space="preserve"> </v>
      </c>
      <c r="P273" t="str">
        <f t="shared" si="166"/>
        <v xml:space="preserve"> </v>
      </c>
      <c r="Q273" t="str">
        <f t="shared" si="167"/>
        <v xml:space="preserve"> </v>
      </c>
      <c r="R273" t="str">
        <f t="shared" si="168"/>
        <v xml:space="preserve"> </v>
      </c>
      <c r="S273">
        <f t="shared" si="169"/>
        <v>0</v>
      </c>
      <c r="T273" s="8">
        <f t="shared" si="180"/>
        <v>0</v>
      </c>
      <c r="U273" s="2">
        <f t="shared" si="181"/>
        <v>101125923.72053903</v>
      </c>
      <c r="V273">
        <f t="shared" si="170"/>
        <v>5</v>
      </c>
      <c r="W273" s="2">
        <f t="shared" si="182"/>
        <v>-20.887530562347173</v>
      </c>
      <c r="X273">
        <f t="shared" si="171"/>
        <v>0</v>
      </c>
      <c r="Y273">
        <f t="shared" si="183"/>
        <v>0</v>
      </c>
      <c r="Z273">
        <v>0</v>
      </c>
      <c r="AA273" s="18">
        <f t="shared" si="172"/>
        <v>43454</v>
      </c>
      <c r="AB273" s="13">
        <f t="shared" si="173"/>
        <v>0</v>
      </c>
      <c r="AC273">
        <v>0</v>
      </c>
      <c r="AD273" s="5">
        <f t="shared" si="184"/>
        <v>10.35501222493887</v>
      </c>
      <c r="AE273">
        <f t="shared" si="174"/>
        <v>2</v>
      </c>
      <c r="AF273">
        <f t="shared" si="174"/>
        <v>2</v>
      </c>
      <c r="AG273">
        <v>0</v>
      </c>
      <c r="AH273" s="18">
        <f t="shared" si="185"/>
        <v>43454</v>
      </c>
      <c r="AI273" s="5">
        <f t="shared" si="186"/>
        <v>0</v>
      </c>
      <c r="AJ273" s="13">
        <f t="shared" si="175"/>
        <v>0</v>
      </c>
      <c r="AK273" s="20">
        <f t="shared" si="176"/>
        <v>0</v>
      </c>
      <c r="AL273" s="20">
        <f t="shared" si="187"/>
        <v>3705</v>
      </c>
      <c r="AM273" s="20">
        <f t="shared" si="188"/>
        <v>900</v>
      </c>
      <c r="AN273" s="20">
        <f t="shared" si="160"/>
        <v>0</v>
      </c>
      <c r="AO273" s="20">
        <f t="shared" si="189"/>
        <v>0</v>
      </c>
      <c r="AP273" s="1">
        <v>0</v>
      </c>
      <c r="AQ273" s="24">
        <f t="shared" si="190"/>
        <v>43454</v>
      </c>
      <c r="AR273" s="10">
        <f t="shared" si="177"/>
        <v>0</v>
      </c>
      <c r="AS273" s="1">
        <f t="shared" si="191"/>
        <v>0</v>
      </c>
    </row>
    <row r="274" spans="2:45" x14ac:dyDescent="0.2">
      <c r="B274" s="18">
        <f t="shared" si="155"/>
        <v>43455</v>
      </c>
      <c r="C274" s="8">
        <f t="shared" si="178"/>
        <v>43455</v>
      </c>
      <c r="D274" s="5">
        <f>INDEX(Klima!$B$1:$E$520,MATCH('Afgrødemodel 1'!$C274,Klima!$B$1:$B$520,0),MATCH('Afgrødemodel 1'!$D$7,Klima!$B$1:$E$1,0))</f>
        <v>4.3</v>
      </c>
      <c r="E274" s="8">
        <f t="shared" si="157"/>
        <v>4.3</v>
      </c>
      <c r="F274">
        <v>0</v>
      </c>
      <c r="G274" s="8">
        <f t="shared" si="158"/>
        <v>3300.4999999999991</v>
      </c>
      <c r="H274" s="8">
        <f t="shared" si="161"/>
        <v>3191.8999999999992</v>
      </c>
      <c r="I274" s="8">
        <f t="shared" si="162"/>
        <v>4.3</v>
      </c>
      <c r="J274" s="8">
        <f t="shared" si="163"/>
        <v>3300.4999999999991</v>
      </c>
      <c r="K274" s="8" t="str">
        <f t="shared" si="159"/>
        <v xml:space="preserve"> </v>
      </c>
      <c r="L274" s="8" t="str">
        <f t="shared" si="164"/>
        <v xml:space="preserve"> </v>
      </c>
      <c r="M274" t="str">
        <f t="shared" si="165"/>
        <v xml:space="preserve"> </v>
      </c>
      <c r="N274">
        <v>8</v>
      </c>
      <c r="O274" t="str">
        <f t="shared" si="179"/>
        <v xml:space="preserve"> </v>
      </c>
      <c r="P274" t="str">
        <f t="shared" si="166"/>
        <v xml:space="preserve"> </v>
      </c>
      <c r="Q274" t="str">
        <f t="shared" si="167"/>
        <v xml:space="preserve"> </v>
      </c>
      <c r="R274" t="str">
        <f t="shared" si="168"/>
        <v xml:space="preserve"> </v>
      </c>
      <c r="S274">
        <f t="shared" si="169"/>
        <v>0</v>
      </c>
      <c r="T274" s="8">
        <f t="shared" si="180"/>
        <v>0</v>
      </c>
      <c r="U274" s="2">
        <f t="shared" si="181"/>
        <v>103768840.02591744</v>
      </c>
      <c r="V274">
        <f t="shared" si="170"/>
        <v>5</v>
      </c>
      <c r="W274" s="2">
        <f t="shared" si="182"/>
        <v>-20.94009779951099</v>
      </c>
      <c r="X274">
        <f t="shared" si="171"/>
        <v>0</v>
      </c>
      <c r="Y274">
        <f t="shared" si="183"/>
        <v>0</v>
      </c>
      <c r="Z274">
        <v>0</v>
      </c>
      <c r="AA274" s="18">
        <f t="shared" si="172"/>
        <v>43455</v>
      </c>
      <c r="AB274" s="13">
        <f t="shared" si="173"/>
        <v>0</v>
      </c>
      <c r="AC274">
        <v>0</v>
      </c>
      <c r="AD274" s="5">
        <f t="shared" si="184"/>
        <v>10.376039119804396</v>
      </c>
      <c r="AE274">
        <f t="shared" si="174"/>
        <v>2</v>
      </c>
      <c r="AF274">
        <f t="shared" si="174"/>
        <v>2</v>
      </c>
      <c r="AG274">
        <v>0</v>
      </c>
      <c r="AH274" s="18">
        <f t="shared" si="185"/>
        <v>43455</v>
      </c>
      <c r="AI274" s="5">
        <f t="shared" si="186"/>
        <v>0</v>
      </c>
      <c r="AJ274" s="13">
        <f t="shared" si="175"/>
        <v>0</v>
      </c>
      <c r="AK274" s="20">
        <f t="shared" si="176"/>
        <v>0</v>
      </c>
      <c r="AL274" s="20">
        <f t="shared" si="187"/>
        <v>3720</v>
      </c>
      <c r="AM274" s="20">
        <f t="shared" si="188"/>
        <v>900</v>
      </c>
      <c r="AN274" s="20">
        <f t="shared" si="160"/>
        <v>0</v>
      </c>
      <c r="AO274" s="20">
        <f t="shared" si="189"/>
        <v>0</v>
      </c>
      <c r="AP274" s="1">
        <v>0</v>
      </c>
      <c r="AQ274" s="24">
        <f t="shared" si="190"/>
        <v>43455</v>
      </c>
      <c r="AR274" s="10">
        <f t="shared" si="177"/>
        <v>0</v>
      </c>
      <c r="AS274" s="1">
        <f t="shared" si="191"/>
        <v>0</v>
      </c>
    </row>
    <row r="275" spans="2:45" x14ac:dyDescent="0.2">
      <c r="B275" s="18">
        <f t="shared" si="155"/>
        <v>43456</v>
      </c>
      <c r="C275" s="8">
        <f t="shared" si="178"/>
        <v>43456</v>
      </c>
      <c r="D275" s="5">
        <f>INDEX(Klima!$B$1:$E$520,MATCH('Afgrødemodel 1'!$C275,Klima!$B$1:$B$520,0),MATCH('Afgrødemodel 1'!$D$7,Klima!$B$1:$E$1,0))</f>
        <v>1.3</v>
      </c>
      <c r="E275" s="8">
        <f t="shared" si="157"/>
        <v>1.3</v>
      </c>
      <c r="F275">
        <v>0</v>
      </c>
      <c r="G275" s="8">
        <f t="shared" si="158"/>
        <v>3301.7999999999993</v>
      </c>
      <c r="H275" s="8">
        <f t="shared" si="161"/>
        <v>3193.1999999999994</v>
      </c>
      <c r="I275" s="8">
        <f t="shared" si="162"/>
        <v>1.3</v>
      </c>
      <c r="J275" s="8">
        <f t="shared" si="163"/>
        <v>3301.7999999999993</v>
      </c>
      <c r="K275" s="8" t="str">
        <f t="shared" si="159"/>
        <v xml:space="preserve"> </v>
      </c>
      <c r="L275" s="8" t="str">
        <f t="shared" si="164"/>
        <v xml:space="preserve"> </v>
      </c>
      <c r="M275" t="str">
        <f t="shared" si="165"/>
        <v xml:space="preserve"> </v>
      </c>
      <c r="N275">
        <v>8</v>
      </c>
      <c r="O275" t="str">
        <f t="shared" si="179"/>
        <v xml:space="preserve"> </v>
      </c>
      <c r="P275" t="str">
        <f t="shared" si="166"/>
        <v xml:space="preserve"> </v>
      </c>
      <c r="Q275" t="str">
        <f t="shared" si="167"/>
        <v xml:space="preserve"> </v>
      </c>
      <c r="R275" t="str">
        <f t="shared" si="168"/>
        <v xml:space="preserve"> </v>
      </c>
      <c r="S275">
        <f t="shared" si="169"/>
        <v>0</v>
      </c>
      <c r="T275" s="8">
        <f t="shared" si="180"/>
        <v>0</v>
      </c>
      <c r="U275" s="2">
        <f t="shared" si="181"/>
        <v>104581377.29702093</v>
      </c>
      <c r="V275">
        <f t="shared" si="170"/>
        <v>5</v>
      </c>
      <c r="W275" s="2">
        <f t="shared" si="182"/>
        <v>-20.955990220048889</v>
      </c>
      <c r="X275">
        <f t="shared" si="171"/>
        <v>0</v>
      </c>
      <c r="Y275">
        <f t="shared" si="183"/>
        <v>0</v>
      </c>
      <c r="Z275">
        <v>0</v>
      </c>
      <c r="AA275" s="18">
        <f t="shared" si="172"/>
        <v>43456</v>
      </c>
      <c r="AB275" s="13">
        <f t="shared" si="173"/>
        <v>0</v>
      </c>
      <c r="AC275">
        <v>0</v>
      </c>
      <c r="AD275" s="5">
        <f t="shared" si="184"/>
        <v>10.382396088019556</v>
      </c>
      <c r="AE275">
        <f t="shared" si="174"/>
        <v>2</v>
      </c>
      <c r="AF275">
        <f t="shared" si="174"/>
        <v>2</v>
      </c>
      <c r="AG275">
        <v>0</v>
      </c>
      <c r="AH275" s="18">
        <f t="shared" si="185"/>
        <v>43456</v>
      </c>
      <c r="AI275" s="5">
        <f t="shared" si="186"/>
        <v>0</v>
      </c>
      <c r="AJ275" s="13">
        <f t="shared" si="175"/>
        <v>0</v>
      </c>
      <c r="AK275" s="20">
        <f t="shared" si="176"/>
        <v>0</v>
      </c>
      <c r="AL275" s="20">
        <f t="shared" si="187"/>
        <v>3735</v>
      </c>
      <c r="AM275" s="20">
        <f t="shared" si="188"/>
        <v>900</v>
      </c>
      <c r="AN275" s="20">
        <f t="shared" si="160"/>
        <v>0</v>
      </c>
      <c r="AO275" s="20">
        <f t="shared" si="189"/>
        <v>0</v>
      </c>
      <c r="AP275" s="1">
        <v>0</v>
      </c>
      <c r="AQ275" s="24">
        <f t="shared" si="190"/>
        <v>43456</v>
      </c>
      <c r="AR275" s="10">
        <f t="shared" si="177"/>
        <v>0</v>
      </c>
      <c r="AS275" s="1">
        <f t="shared" si="191"/>
        <v>0</v>
      </c>
    </row>
    <row r="276" spans="2:45" x14ac:dyDescent="0.2">
      <c r="B276" s="18">
        <f t="shared" si="155"/>
        <v>43457</v>
      </c>
      <c r="C276" s="8">
        <f t="shared" si="178"/>
        <v>43457</v>
      </c>
      <c r="D276" s="5">
        <f>INDEX(Klima!$B$1:$E$520,MATCH('Afgrødemodel 1'!$C276,Klima!$B$1:$B$520,0),MATCH('Afgrødemodel 1'!$D$7,Klima!$B$1:$E$1,0))</f>
        <v>0.9</v>
      </c>
      <c r="E276" s="8">
        <f t="shared" si="157"/>
        <v>0.9</v>
      </c>
      <c r="F276">
        <v>0</v>
      </c>
      <c r="G276" s="8">
        <f t="shared" si="158"/>
        <v>3302.6999999999994</v>
      </c>
      <c r="H276" s="8">
        <f t="shared" si="161"/>
        <v>3194.0999999999995</v>
      </c>
      <c r="I276" s="8">
        <f t="shared" si="162"/>
        <v>0.9</v>
      </c>
      <c r="J276" s="8">
        <f t="shared" si="163"/>
        <v>3302.6999999999994</v>
      </c>
      <c r="K276" s="8" t="str">
        <f t="shared" si="159"/>
        <v xml:space="preserve"> </v>
      </c>
      <c r="L276" s="8" t="str">
        <f t="shared" si="164"/>
        <v xml:space="preserve"> </v>
      </c>
      <c r="M276" t="str">
        <f t="shared" si="165"/>
        <v xml:space="preserve"> </v>
      </c>
      <c r="N276">
        <v>8</v>
      </c>
      <c r="O276" t="str">
        <f t="shared" si="179"/>
        <v xml:space="preserve"> </v>
      </c>
      <c r="P276" t="str">
        <f t="shared" si="166"/>
        <v xml:space="preserve"> </v>
      </c>
      <c r="Q276" t="str">
        <f t="shared" si="167"/>
        <v xml:space="preserve"> </v>
      </c>
      <c r="R276" t="str">
        <f t="shared" si="168"/>
        <v xml:space="preserve"> </v>
      </c>
      <c r="S276">
        <f t="shared" si="169"/>
        <v>0</v>
      </c>
      <c r="T276" s="8">
        <f t="shared" si="180"/>
        <v>0</v>
      </c>
      <c r="U276" s="2">
        <f t="shared" si="181"/>
        <v>105147627.1892944</v>
      </c>
      <c r="V276">
        <f t="shared" si="170"/>
        <v>5</v>
      </c>
      <c r="W276" s="2">
        <f t="shared" si="182"/>
        <v>-20.966992665036667</v>
      </c>
      <c r="X276">
        <f t="shared" si="171"/>
        <v>0</v>
      </c>
      <c r="Y276">
        <f t="shared" si="183"/>
        <v>0</v>
      </c>
      <c r="Z276">
        <v>0</v>
      </c>
      <c r="AA276" s="18">
        <f t="shared" si="172"/>
        <v>43457</v>
      </c>
      <c r="AB276" s="13">
        <f t="shared" si="173"/>
        <v>0</v>
      </c>
      <c r="AC276">
        <v>0</v>
      </c>
      <c r="AD276" s="5">
        <f t="shared" si="184"/>
        <v>10.386797066014667</v>
      </c>
      <c r="AE276">
        <f t="shared" si="174"/>
        <v>2</v>
      </c>
      <c r="AF276">
        <f t="shared" si="174"/>
        <v>2</v>
      </c>
      <c r="AG276">
        <v>0</v>
      </c>
      <c r="AH276" s="18">
        <f t="shared" si="185"/>
        <v>43457</v>
      </c>
      <c r="AI276" s="5">
        <f t="shared" si="186"/>
        <v>0</v>
      </c>
      <c r="AJ276" s="13">
        <f t="shared" si="175"/>
        <v>0</v>
      </c>
      <c r="AK276" s="20">
        <f t="shared" si="176"/>
        <v>0</v>
      </c>
      <c r="AL276" s="20">
        <f t="shared" si="187"/>
        <v>3750</v>
      </c>
      <c r="AM276" s="20">
        <f t="shared" si="188"/>
        <v>900</v>
      </c>
      <c r="AN276" s="20">
        <f t="shared" si="160"/>
        <v>0</v>
      </c>
      <c r="AO276" s="20">
        <f t="shared" si="189"/>
        <v>0</v>
      </c>
      <c r="AP276" s="1">
        <v>0</v>
      </c>
      <c r="AQ276" s="24">
        <f t="shared" si="190"/>
        <v>43457</v>
      </c>
      <c r="AR276" s="10">
        <f t="shared" si="177"/>
        <v>0</v>
      </c>
      <c r="AS276" s="1">
        <f t="shared" si="191"/>
        <v>0</v>
      </c>
    </row>
    <row r="277" spans="2:45" x14ac:dyDescent="0.2">
      <c r="B277" s="18">
        <f t="shared" si="155"/>
        <v>43458</v>
      </c>
      <c r="C277" s="8">
        <f t="shared" si="178"/>
        <v>43458</v>
      </c>
      <c r="D277" s="5">
        <f>INDEX(Klima!$B$1:$E$520,MATCH('Afgrødemodel 1'!$C277,Klima!$B$1:$B$520,0),MATCH('Afgrødemodel 1'!$D$7,Klima!$B$1:$E$1,0))</f>
        <v>1.2</v>
      </c>
      <c r="E277" s="8">
        <f t="shared" si="157"/>
        <v>1.2</v>
      </c>
      <c r="F277">
        <v>0</v>
      </c>
      <c r="G277" s="8">
        <f t="shared" si="158"/>
        <v>3303.8999999999992</v>
      </c>
      <c r="H277" s="8">
        <f t="shared" si="161"/>
        <v>3195.2999999999993</v>
      </c>
      <c r="I277" s="8">
        <f t="shared" si="162"/>
        <v>1.2</v>
      </c>
      <c r="J277" s="8">
        <f t="shared" si="163"/>
        <v>3303.8999999999992</v>
      </c>
      <c r="K277" s="8" t="str">
        <f t="shared" si="159"/>
        <v xml:space="preserve"> </v>
      </c>
      <c r="L277" s="8" t="str">
        <f t="shared" si="164"/>
        <v xml:space="preserve"> </v>
      </c>
      <c r="M277" t="str">
        <f t="shared" si="165"/>
        <v xml:space="preserve"> </v>
      </c>
      <c r="N277">
        <v>8</v>
      </c>
      <c r="O277" t="str">
        <f t="shared" si="179"/>
        <v xml:space="preserve"> </v>
      </c>
      <c r="P277" t="str">
        <f t="shared" si="166"/>
        <v xml:space="preserve"> </v>
      </c>
      <c r="Q277" t="str">
        <f t="shared" si="167"/>
        <v xml:space="preserve"> </v>
      </c>
      <c r="R277" t="str">
        <f t="shared" si="168"/>
        <v xml:space="preserve"> </v>
      </c>
      <c r="S277">
        <f t="shared" si="169"/>
        <v>0</v>
      </c>
      <c r="T277" s="8">
        <f t="shared" si="180"/>
        <v>0</v>
      </c>
      <c r="U277" s="2">
        <f t="shared" si="181"/>
        <v>105907399.13308796</v>
      </c>
      <c r="V277">
        <f t="shared" si="170"/>
        <v>5</v>
      </c>
      <c r="W277" s="2">
        <f t="shared" si="182"/>
        <v>-20.981662591687034</v>
      </c>
      <c r="X277">
        <f t="shared" si="171"/>
        <v>0</v>
      </c>
      <c r="Y277">
        <f t="shared" si="183"/>
        <v>0</v>
      </c>
      <c r="Z277">
        <v>0</v>
      </c>
      <c r="AA277" s="18">
        <f t="shared" si="172"/>
        <v>43458</v>
      </c>
      <c r="AB277" s="13">
        <f t="shared" si="173"/>
        <v>0</v>
      </c>
      <c r="AC277">
        <v>0</v>
      </c>
      <c r="AD277" s="5">
        <f t="shared" si="184"/>
        <v>10.392665036674813</v>
      </c>
      <c r="AE277">
        <f t="shared" si="174"/>
        <v>2</v>
      </c>
      <c r="AF277">
        <f t="shared" si="174"/>
        <v>2</v>
      </c>
      <c r="AG277">
        <v>0</v>
      </c>
      <c r="AH277" s="18">
        <f t="shared" si="185"/>
        <v>43458</v>
      </c>
      <c r="AI277" s="5">
        <f t="shared" si="186"/>
        <v>0</v>
      </c>
      <c r="AJ277" s="13">
        <f t="shared" si="175"/>
        <v>0</v>
      </c>
      <c r="AK277" s="20">
        <f t="shared" si="176"/>
        <v>0</v>
      </c>
      <c r="AL277" s="20">
        <f t="shared" si="187"/>
        <v>3765</v>
      </c>
      <c r="AM277" s="20">
        <f t="shared" si="188"/>
        <v>900</v>
      </c>
      <c r="AN277" s="20">
        <f t="shared" si="160"/>
        <v>0</v>
      </c>
      <c r="AO277" s="20">
        <f t="shared" si="189"/>
        <v>0</v>
      </c>
      <c r="AP277" s="1">
        <v>0</v>
      </c>
      <c r="AQ277" s="24">
        <f t="shared" si="190"/>
        <v>43458</v>
      </c>
      <c r="AR277" s="10">
        <f t="shared" si="177"/>
        <v>0</v>
      </c>
      <c r="AS277" s="1">
        <f t="shared" si="191"/>
        <v>0</v>
      </c>
    </row>
    <row r="278" spans="2:45" x14ac:dyDescent="0.2">
      <c r="B278" s="18">
        <f t="shared" si="155"/>
        <v>43459</v>
      </c>
      <c r="C278" s="8">
        <f t="shared" si="178"/>
        <v>43459</v>
      </c>
      <c r="D278" s="5">
        <f>INDEX(Klima!$B$1:$E$520,MATCH('Afgrødemodel 1'!$C278,Klima!$B$1:$B$520,0),MATCH('Afgrødemodel 1'!$D$7,Klima!$B$1:$E$1,0))</f>
        <v>5.8</v>
      </c>
      <c r="E278" s="8">
        <f t="shared" si="157"/>
        <v>5.8</v>
      </c>
      <c r="F278">
        <v>0</v>
      </c>
      <c r="G278" s="8">
        <f t="shared" si="158"/>
        <v>3309.6999999999994</v>
      </c>
      <c r="H278" s="8">
        <f t="shared" si="161"/>
        <v>3201.0999999999995</v>
      </c>
      <c r="I278" s="8">
        <f t="shared" si="162"/>
        <v>5.8</v>
      </c>
      <c r="J278" s="8">
        <f t="shared" si="163"/>
        <v>3309.6999999999994</v>
      </c>
      <c r="K278" s="8" t="str">
        <f t="shared" si="159"/>
        <v xml:space="preserve"> </v>
      </c>
      <c r="L278" s="8" t="str">
        <f t="shared" si="164"/>
        <v xml:space="preserve"> </v>
      </c>
      <c r="M278" t="str">
        <f t="shared" si="165"/>
        <v xml:space="preserve"> </v>
      </c>
      <c r="N278">
        <v>8</v>
      </c>
      <c r="O278" t="str">
        <f t="shared" si="179"/>
        <v xml:space="preserve"> </v>
      </c>
      <c r="P278" t="str">
        <f t="shared" si="166"/>
        <v xml:space="preserve"> </v>
      </c>
      <c r="Q278" t="str">
        <f t="shared" si="167"/>
        <v xml:space="preserve"> </v>
      </c>
      <c r="R278" t="str">
        <f t="shared" si="168"/>
        <v xml:space="preserve"> </v>
      </c>
      <c r="S278">
        <f t="shared" si="169"/>
        <v>0</v>
      </c>
      <c r="T278" s="8">
        <f t="shared" si="180"/>
        <v>0</v>
      </c>
      <c r="U278" s="2">
        <f t="shared" si="181"/>
        <v>109657741.22556189</v>
      </c>
      <c r="V278">
        <f t="shared" si="170"/>
        <v>5</v>
      </c>
      <c r="W278" s="2">
        <f t="shared" si="182"/>
        <v>-21.052567237163807</v>
      </c>
      <c r="X278">
        <f t="shared" si="171"/>
        <v>0</v>
      </c>
      <c r="Y278">
        <f t="shared" si="183"/>
        <v>0</v>
      </c>
      <c r="Z278">
        <v>0</v>
      </c>
      <c r="AA278" s="18">
        <f t="shared" si="172"/>
        <v>43459</v>
      </c>
      <c r="AB278" s="13">
        <f t="shared" si="173"/>
        <v>0</v>
      </c>
      <c r="AC278">
        <v>0</v>
      </c>
      <c r="AD278" s="5">
        <f t="shared" si="184"/>
        <v>10.421026894865523</v>
      </c>
      <c r="AE278">
        <f t="shared" si="174"/>
        <v>2</v>
      </c>
      <c r="AF278">
        <f t="shared" si="174"/>
        <v>2</v>
      </c>
      <c r="AG278">
        <v>0</v>
      </c>
      <c r="AH278" s="18">
        <f t="shared" si="185"/>
        <v>43459</v>
      </c>
      <c r="AI278" s="5">
        <f t="shared" si="186"/>
        <v>0</v>
      </c>
      <c r="AJ278" s="13">
        <f t="shared" si="175"/>
        <v>0</v>
      </c>
      <c r="AK278" s="20">
        <f t="shared" si="176"/>
        <v>0</v>
      </c>
      <c r="AL278" s="20">
        <f t="shared" si="187"/>
        <v>3780</v>
      </c>
      <c r="AM278" s="20">
        <f t="shared" si="188"/>
        <v>900</v>
      </c>
      <c r="AN278" s="20">
        <f t="shared" si="160"/>
        <v>0</v>
      </c>
      <c r="AO278" s="20">
        <f t="shared" si="189"/>
        <v>0</v>
      </c>
      <c r="AP278" s="1">
        <v>0</v>
      </c>
      <c r="AQ278" s="24">
        <f t="shared" si="190"/>
        <v>43459</v>
      </c>
      <c r="AR278" s="10">
        <f t="shared" si="177"/>
        <v>0</v>
      </c>
      <c r="AS278" s="1">
        <f t="shared" si="191"/>
        <v>0</v>
      </c>
    </row>
    <row r="279" spans="2:45" x14ac:dyDescent="0.2">
      <c r="B279" s="18">
        <f t="shared" si="155"/>
        <v>43460</v>
      </c>
      <c r="C279" s="8">
        <f t="shared" si="178"/>
        <v>43460</v>
      </c>
      <c r="D279" s="5">
        <f>INDEX(Klima!$B$1:$E$520,MATCH('Afgrødemodel 1'!$C279,Klima!$B$1:$B$520,0),MATCH('Afgrødemodel 1'!$D$7,Klima!$B$1:$E$1,0))</f>
        <v>6.8</v>
      </c>
      <c r="E279" s="8">
        <f t="shared" si="157"/>
        <v>6.8</v>
      </c>
      <c r="F279">
        <v>0</v>
      </c>
      <c r="G279" s="8">
        <f t="shared" si="158"/>
        <v>3316.4999999999995</v>
      </c>
      <c r="H279" s="8">
        <f t="shared" si="161"/>
        <v>3207.8999999999996</v>
      </c>
      <c r="I279" s="8">
        <f t="shared" si="162"/>
        <v>6.8</v>
      </c>
      <c r="J279" s="8">
        <f t="shared" si="163"/>
        <v>3316.4999999999995</v>
      </c>
      <c r="K279" s="8" t="str">
        <f t="shared" si="159"/>
        <v xml:space="preserve"> </v>
      </c>
      <c r="L279" s="8" t="str">
        <f t="shared" si="164"/>
        <v xml:space="preserve"> </v>
      </c>
      <c r="M279" t="str">
        <f t="shared" si="165"/>
        <v xml:space="preserve"> </v>
      </c>
      <c r="N279">
        <v>8</v>
      </c>
      <c r="O279" t="str">
        <f t="shared" si="179"/>
        <v xml:space="preserve"> </v>
      </c>
      <c r="P279" t="str">
        <f t="shared" si="166"/>
        <v xml:space="preserve"> </v>
      </c>
      <c r="Q279" t="str">
        <f t="shared" si="167"/>
        <v xml:space="preserve"> </v>
      </c>
      <c r="R279" t="str">
        <f t="shared" si="168"/>
        <v xml:space="preserve"> </v>
      </c>
      <c r="S279">
        <f t="shared" si="169"/>
        <v>0</v>
      </c>
      <c r="T279" s="8">
        <f t="shared" si="180"/>
        <v>0</v>
      </c>
      <c r="U279" s="2">
        <f t="shared" si="181"/>
        <v>114224161.16848455</v>
      </c>
      <c r="V279">
        <f t="shared" si="170"/>
        <v>5</v>
      </c>
      <c r="W279" s="2">
        <f t="shared" si="182"/>
        <v>-21.135696821515886</v>
      </c>
      <c r="X279">
        <f t="shared" si="171"/>
        <v>0</v>
      </c>
      <c r="Y279">
        <f t="shared" si="183"/>
        <v>0</v>
      </c>
      <c r="Z279">
        <v>0</v>
      </c>
      <c r="AA279" s="18">
        <f t="shared" si="172"/>
        <v>43460</v>
      </c>
      <c r="AB279" s="13">
        <f t="shared" si="173"/>
        <v>0</v>
      </c>
      <c r="AC279">
        <v>0</v>
      </c>
      <c r="AD279" s="5">
        <f t="shared" si="184"/>
        <v>10.454278728606354</v>
      </c>
      <c r="AE279">
        <f t="shared" si="174"/>
        <v>2</v>
      </c>
      <c r="AF279">
        <f t="shared" si="174"/>
        <v>2</v>
      </c>
      <c r="AG279">
        <v>0</v>
      </c>
      <c r="AH279" s="18">
        <f t="shared" si="185"/>
        <v>43460</v>
      </c>
      <c r="AI279" s="5">
        <f t="shared" si="186"/>
        <v>0</v>
      </c>
      <c r="AJ279" s="13">
        <f t="shared" si="175"/>
        <v>0</v>
      </c>
      <c r="AK279" s="20">
        <f t="shared" si="176"/>
        <v>0</v>
      </c>
      <c r="AL279" s="20">
        <f t="shared" si="187"/>
        <v>3795</v>
      </c>
      <c r="AM279" s="20">
        <f t="shared" si="188"/>
        <v>900</v>
      </c>
      <c r="AN279" s="20">
        <f t="shared" si="160"/>
        <v>0</v>
      </c>
      <c r="AO279" s="20">
        <f t="shared" si="189"/>
        <v>0</v>
      </c>
      <c r="AP279" s="1">
        <v>0</v>
      </c>
      <c r="AQ279" s="24">
        <f t="shared" si="190"/>
        <v>43460</v>
      </c>
      <c r="AR279" s="10">
        <f t="shared" si="177"/>
        <v>0</v>
      </c>
      <c r="AS279" s="1">
        <f t="shared" si="191"/>
        <v>0</v>
      </c>
    </row>
    <row r="280" spans="2:45" x14ac:dyDescent="0.2">
      <c r="B280" s="18">
        <f t="shared" si="155"/>
        <v>43461</v>
      </c>
      <c r="C280" s="8">
        <f t="shared" si="178"/>
        <v>43461</v>
      </c>
      <c r="D280" s="5">
        <f>INDEX(Klima!$B$1:$E$520,MATCH('Afgrødemodel 1'!$C280,Klima!$B$1:$B$520,0),MATCH('Afgrødemodel 1'!$D$7,Klima!$B$1:$E$1,0))</f>
        <v>7.5</v>
      </c>
      <c r="E280" s="8">
        <f t="shared" si="157"/>
        <v>7.5</v>
      </c>
      <c r="F280">
        <v>0</v>
      </c>
      <c r="G280" s="8">
        <f t="shared" si="158"/>
        <v>3323.9999999999995</v>
      </c>
      <c r="H280" s="8">
        <f t="shared" si="161"/>
        <v>3215.3999999999996</v>
      </c>
      <c r="I280" s="8">
        <f t="shared" si="162"/>
        <v>7.5</v>
      </c>
      <c r="J280" s="8">
        <f t="shared" si="163"/>
        <v>3323.9999999999995</v>
      </c>
      <c r="K280" s="8" t="str">
        <f t="shared" si="159"/>
        <v xml:space="preserve"> </v>
      </c>
      <c r="L280" s="8" t="str">
        <f t="shared" si="164"/>
        <v xml:space="preserve"> </v>
      </c>
      <c r="M280" t="str">
        <f t="shared" si="165"/>
        <v xml:space="preserve"> </v>
      </c>
      <c r="N280">
        <v>8</v>
      </c>
      <c r="O280" t="str">
        <f t="shared" si="179"/>
        <v xml:space="preserve"> </v>
      </c>
      <c r="P280" t="str">
        <f t="shared" si="166"/>
        <v xml:space="preserve"> </v>
      </c>
      <c r="Q280" t="str">
        <f t="shared" si="167"/>
        <v xml:space="preserve"> </v>
      </c>
      <c r="R280" t="str">
        <f t="shared" si="168"/>
        <v xml:space="preserve"> </v>
      </c>
      <c r="S280">
        <f t="shared" si="169"/>
        <v>0</v>
      </c>
      <c r="T280" s="8">
        <f t="shared" si="180"/>
        <v>0</v>
      </c>
      <c r="U280" s="2">
        <f t="shared" si="181"/>
        <v>119481493.02355169</v>
      </c>
      <c r="V280">
        <f t="shared" si="170"/>
        <v>5</v>
      </c>
      <c r="W280" s="2">
        <f t="shared" si="182"/>
        <v>-21.227383863080682</v>
      </c>
      <c r="X280">
        <f t="shared" si="171"/>
        <v>0</v>
      </c>
      <c r="Y280">
        <f t="shared" si="183"/>
        <v>0</v>
      </c>
      <c r="Z280">
        <v>0</v>
      </c>
      <c r="AA280" s="18">
        <f t="shared" si="172"/>
        <v>43461</v>
      </c>
      <c r="AB280" s="13">
        <f t="shared" si="173"/>
        <v>0</v>
      </c>
      <c r="AC280">
        <v>0</v>
      </c>
      <c r="AD280" s="5">
        <f t="shared" si="184"/>
        <v>10.490953545232273</v>
      </c>
      <c r="AE280">
        <f t="shared" si="174"/>
        <v>2</v>
      </c>
      <c r="AF280">
        <f t="shared" si="174"/>
        <v>2</v>
      </c>
      <c r="AG280">
        <v>0</v>
      </c>
      <c r="AH280" s="18">
        <f t="shared" si="185"/>
        <v>43461</v>
      </c>
      <c r="AI280" s="5">
        <f t="shared" si="186"/>
        <v>0</v>
      </c>
      <c r="AJ280" s="13">
        <f t="shared" si="175"/>
        <v>0</v>
      </c>
      <c r="AK280" s="20">
        <f t="shared" si="176"/>
        <v>0</v>
      </c>
      <c r="AL280" s="20">
        <f t="shared" si="187"/>
        <v>3810</v>
      </c>
      <c r="AM280" s="20">
        <f t="shared" si="188"/>
        <v>900</v>
      </c>
      <c r="AN280" s="20">
        <f t="shared" si="160"/>
        <v>0</v>
      </c>
      <c r="AO280" s="20">
        <f t="shared" si="189"/>
        <v>0</v>
      </c>
      <c r="AP280" s="1">
        <v>0</v>
      </c>
      <c r="AQ280" s="24">
        <f t="shared" si="190"/>
        <v>43461</v>
      </c>
      <c r="AR280" s="10">
        <f t="shared" si="177"/>
        <v>0</v>
      </c>
      <c r="AS280" s="1">
        <f t="shared" si="191"/>
        <v>0</v>
      </c>
    </row>
    <row r="281" spans="2:45" x14ac:dyDescent="0.2">
      <c r="B281" s="18">
        <f t="shared" si="155"/>
        <v>43462</v>
      </c>
      <c r="C281" s="8">
        <f t="shared" si="178"/>
        <v>43462</v>
      </c>
      <c r="D281" s="5">
        <f>INDEX(Klima!$B$1:$E$520,MATCH('Afgrødemodel 1'!$C281,Klima!$B$1:$B$520,0),MATCH('Afgrødemodel 1'!$D$7,Klima!$B$1:$E$1,0))</f>
        <v>6.4</v>
      </c>
      <c r="E281" s="8">
        <f t="shared" si="157"/>
        <v>6.4</v>
      </c>
      <c r="F281">
        <v>0</v>
      </c>
      <c r="G281" s="8">
        <f t="shared" si="158"/>
        <v>3330.3999999999996</v>
      </c>
      <c r="H281" s="8">
        <f t="shared" si="161"/>
        <v>3221.7999999999997</v>
      </c>
      <c r="I281" s="8">
        <f t="shared" si="162"/>
        <v>6.4</v>
      </c>
      <c r="J281" s="8">
        <f t="shared" si="163"/>
        <v>3330.3999999999996</v>
      </c>
      <c r="K281" s="8" t="str">
        <f t="shared" si="159"/>
        <v xml:space="preserve"> </v>
      </c>
      <c r="L281" s="8" t="str">
        <f t="shared" si="164"/>
        <v xml:space="preserve"> </v>
      </c>
      <c r="M281" t="str">
        <f t="shared" si="165"/>
        <v xml:space="preserve"> </v>
      </c>
      <c r="N281">
        <v>8</v>
      </c>
      <c r="O281" t="str">
        <f t="shared" si="179"/>
        <v xml:space="preserve"> </v>
      </c>
      <c r="P281" t="str">
        <f t="shared" si="166"/>
        <v xml:space="preserve"> </v>
      </c>
      <c r="Q281" t="str">
        <f t="shared" si="167"/>
        <v xml:space="preserve"> </v>
      </c>
      <c r="R281" t="str">
        <f t="shared" si="168"/>
        <v xml:space="preserve"> </v>
      </c>
      <c r="S281">
        <f t="shared" si="169"/>
        <v>0</v>
      </c>
      <c r="T281" s="8">
        <f t="shared" si="180"/>
        <v>0</v>
      </c>
      <c r="U281" s="2">
        <f t="shared" si="181"/>
        <v>124158668.64342952</v>
      </c>
      <c r="V281">
        <f t="shared" si="170"/>
        <v>5</v>
      </c>
      <c r="W281" s="2">
        <f t="shared" si="182"/>
        <v>-21.305623471882637</v>
      </c>
      <c r="X281">
        <f t="shared" si="171"/>
        <v>0</v>
      </c>
      <c r="Y281">
        <f t="shared" si="183"/>
        <v>0</v>
      </c>
      <c r="Z281">
        <v>0</v>
      </c>
      <c r="AA281" s="18">
        <f t="shared" si="172"/>
        <v>43462</v>
      </c>
      <c r="AB281" s="13">
        <f t="shared" si="173"/>
        <v>0</v>
      </c>
      <c r="AC281">
        <v>0</v>
      </c>
      <c r="AD281" s="5">
        <f t="shared" si="184"/>
        <v>10.522249388753055</v>
      </c>
      <c r="AE281">
        <f t="shared" si="174"/>
        <v>2</v>
      </c>
      <c r="AF281">
        <f t="shared" si="174"/>
        <v>2</v>
      </c>
      <c r="AG281">
        <v>0</v>
      </c>
      <c r="AH281" s="18">
        <f t="shared" si="185"/>
        <v>43462</v>
      </c>
      <c r="AI281" s="5">
        <f t="shared" si="186"/>
        <v>0</v>
      </c>
      <c r="AJ281" s="13">
        <f t="shared" si="175"/>
        <v>0</v>
      </c>
      <c r="AK281" s="20">
        <f t="shared" si="176"/>
        <v>0</v>
      </c>
      <c r="AL281" s="20">
        <f t="shared" si="187"/>
        <v>3825</v>
      </c>
      <c r="AM281" s="20">
        <f t="shared" si="188"/>
        <v>900</v>
      </c>
      <c r="AN281" s="20">
        <f t="shared" si="160"/>
        <v>0</v>
      </c>
      <c r="AO281" s="20">
        <f t="shared" si="189"/>
        <v>0</v>
      </c>
      <c r="AP281" s="1">
        <v>0</v>
      </c>
      <c r="AQ281" s="24">
        <f t="shared" si="190"/>
        <v>43462</v>
      </c>
      <c r="AR281" s="10">
        <f t="shared" si="177"/>
        <v>0</v>
      </c>
      <c r="AS281" s="1">
        <f t="shared" si="191"/>
        <v>0</v>
      </c>
    </row>
    <row r="282" spans="2:45" x14ac:dyDescent="0.2">
      <c r="B282" s="18">
        <f t="shared" si="155"/>
        <v>43463</v>
      </c>
      <c r="C282" s="8">
        <f t="shared" si="178"/>
        <v>43463</v>
      </c>
      <c r="D282" s="5">
        <f>INDEX(Klima!$B$1:$E$520,MATCH('Afgrødemodel 1'!$C282,Klima!$B$1:$B$520,0),MATCH('Afgrødemodel 1'!$D$7,Klima!$B$1:$E$1,0))</f>
        <v>6.8</v>
      </c>
      <c r="E282" s="8">
        <f t="shared" si="157"/>
        <v>6.8</v>
      </c>
      <c r="F282">
        <v>0</v>
      </c>
      <c r="G282" s="8">
        <f t="shared" si="158"/>
        <v>3337.2</v>
      </c>
      <c r="H282" s="8">
        <f t="shared" si="161"/>
        <v>3228.6</v>
      </c>
      <c r="I282" s="8">
        <f t="shared" si="162"/>
        <v>6.8</v>
      </c>
      <c r="J282" s="8">
        <f t="shared" si="163"/>
        <v>3337.2</v>
      </c>
      <c r="K282" s="8" t="str">
        <f t="shared" si="159"/>
        <v xml:space="preserve"> </v>
      </c>
      <c r="L282" s="8" t="str">
        <f t="shared" si="164"/>
        <v xml:space="preserve"> </v>
      </c>
      <c r="M282" t="str">
        <f t="shared" si="165"/>
        <v xml:space="preserve"> </v>
      </c>
      <c r="N282">
        <v>8</v>
      </c>
      <c r="O282" t="str">
        <f t="shared" si="179"/>
        <v xml:space="preserve"> </v>
      </c>
      <c r="P282" t="str">
        <f t="shared" si="166"/>
        <v xml:space="preserve"> </v>
      </c>
      <c r="Q282" t="str">
        <f t="shared" si="167"/>
        <v xml:space="preserve"> </v>
      </c>
      <c r="R282" t="str">
        <f t="shared" si="168"/>
        <v xml:space="preserve"> </v>
      </c>
      <c r="S282">
        <f t="shared" si="169"/>
        <v>0</v>
      </c>
      <c r="T282" s="8">
        <f t="shared" si="180"/>
        <v>0</v>
      </c>
      <c r="U282" s="2">
        <f t="shared" si="181"/>
        <v>129328943.11691187</v>
      </c>
      <c r="V282">
        <f t="shared" si="170"/>
        <v>5</v>
      </c>
      <c r="W282" s="2">
        <f t="shared" si="182"/>
        <v>-21.388753056234719</v>
      </c>
      <c r="X282">
        <f t="shared" si="171"/>
        <v>0</v>
      </c>
      <c r="Y282">
        <f t="shared" si="183"/>
        <v>0</v>
      </c>
      <c r="Z282">
        <v>0</v>
      </c>
      <c r="AA282" s="18">
        <f t="shared" si="172"/>
        <v>43463</v>
      </c>
      <c r="AB282" s="13">
        <f t="shared" si="173"/>
        <v>0</v>
      </c>
      <c r="AC282">
        <v>0</v>
      </c>
      <c r="AD282" s="5">
        <f t="shared" si="184"/>
        <v>10.555501222493888</v>
      </c>
      <c r="AE282">
        <f t="shared" si="174"/>
        <v>2</v>
      </c>
      <c r="AF282">
        <f t="shared" si="174"/>
        <v>2</v>
      </c>
      <c r="AG282">
        <v>0</v>
      </c>
      <c r="AH282" s="18">
        <f t="shared" si="185"/>
        <v>43463</v>
      </c>
      <c r="AI282" s="5">
        <f t="shared" si="186"/>
        <v>0</v>
      </c>
      <c r="AJ282" s="13">
        <f t="shared" si="175"/>
        <v>0</v>
      </c>
      <c r="AK282" s="20">
        <f t="shared" si="176"/>
        <v>0</v>
      </c>
      <c r="AL282" s="20">
        <f t="shared" si="187"/>
        <v>3840</v>
      </c>
      <c r="AM282" s="20">
        <f t="shared" si="188"/>
        <v>900</v>
      </c>
      <c r="AN282" s="20">
        <f t="shared" si="160"/>
        <v>0</v>
      </c>
      <c r="AO282" s="20">
        <f t="shared" si="189"/>
        <v>0</v>
      </c>
      <c r="AP282" s="1">
        <v>0</v>
      </c>
      <c r="AQ282" s="24">
        <f t="shared" si="190"/>
        <v>43463</v>
      </c>
      <c r="AR282" s="10">
        <f t="shared" si="177"/>
        <v>0</v>
      </c>
      <c r="AS282" s="1">
        <f t="shared" si="191"/>
        <v>0</v>
      </c>
    </row>
    <row r="283" spans="2:45" x14ac:dyDescent="0.2">
      <c r="B283" s="18">
        <f t="shared" si="155"/>
        <v>43464</v>
      </c>
      <c r="C283" s="8">
        <f t="shared" si="178"/>
        <v>43464</v>
      </c>
      <c r="D283" s="5">
        <f>INDEX(Klima!$B$1:$E$520,MATCH('Afgrødemodel 1'!$C283,Klima!$B$1:$B$520,0),MATCH('Afgrødemodel 1'!$D$7,Klima!$B$1:$E$1,0))</f>
        <v>3.8</v>
      </c>
      <c r="E283" s="8">
        <f t="shared" si="157"/>
        <v>3.8</v>
      </c>
      <c r="F283">
        <v>0</v>
      </c>
      <c r="G283" s="8">
        <f t="shared" si="158"/>
        <v>3341</v>
      </c>
      <c r="H283" s="8">
        <f t="shared" si="161"/>
        <v>3232.4</v>
      </c>
      <c r="I283" s="8">
        <f t="shared" si="162"/>
        <v>3.8</v>
      </c>
      <c r="J283" s="8">
        <f t="shared" si="163"/>
        <v>3341</v>
      </c>
      <c r="K283" s="8" t="str">
        <f t="shared" si="159"/>
        <v xml:space="preserve"> </v>
      </c>
      <c r="L283" s="8" t="str">
        <f t="shared" si="164"/>
        <v xml:space="preserve"> </v>
      </c>
      <c r="M283" t="str">
        <f t="shared" si="165"/>
        <v xml:space="preserve"> </v>
      </c>
      <c r="N283">
        <v>8</v>
      </c>
      <c r="O283" t="str">
        <f t="shared" si="179"/>
        <v xml:space="preserve"> </v>
      </c>
      <c r="P283" t="str">
        <f t="shared" si="166"/>
        <v xml:space="preserve"> </v>
      </c>
      <c r="Q283" t="str">
        <f t="shared" si="167"/>
        <v xml:space="preserve"> </v>
      </c>
      <c r="R283" t="str">
        <f t="shared" si="168"/>
        <v xml:space="preserve"> </v>
      </c>
      <c r="S283">
        <f t="shared" si="169"/>
        <v>0</v>
      </c>
      <c r="T283" s="8">
        <f t="shared" si="180"/>
        <v>0</v>
      </c>
      <c r="U283" s="2">
        <f t="shared" si="181"/>
        <v>132311424.33548176</v>
      </c>
      <c r="V283">
        <f t="shared" si="170"/>
        <v>5</v>
      </c>
      <c r="W283" s="2">
        <f t="shared" si="182"/>
        <v>-21.43520782396088</v>
      </c>
      <c r="X283">
        <f t="shared" si="171"/>
        <v>0</v>
      </c>
      <c r="Y283">
        <f t="shared" si="183"/>
        <v>0</v>
      </c>
      <c r="Z283">
        <v>0</v>
      </c>
      <c r="AA283" s="18">
        <f t="shared" si="172"/>
        <v>43464</v>
      </c>
      <c r="AB283" s="13">
        <f t="shared" si="173"/>
        <v>0</v>
      </c>
      <c r="AC283">
        <v>0</v>
      </c>
      <c r="AD283" s="5">
        <f t="shared" si="184"/>
        <v>10.574083129584352</v>
      </c>
      <c r="AE283">
        <f t="shared" si="174"/>
        <v>2</v>
      </c>
      <c r="AF283">
        <f t="shared" si="174"/>
        <v>2</v>
      </c>
      <c r="AG283">
        <v>0</v>
      </c>
      <c r="AH283" s="18">
        <f t="shared" si="185"/>
        <v>43464</v>
      </c>
      <c r="AI283" s="5">
        <f t="shared" si="186"/>
        <v>0</v>
      </c>
      <c r="AJ283" s="13">
        <f t="shared" si="175"/>
        <v>0</v>
      </c>
      <c r="AK283" s="20">
        <f t="shared" si="176"/>
        <v>0</v>
      </c>
      <c r="AL283" s="20">
        <f t="shared" si="187"/>
        <v>3855</v>
      </c>
      <c r="AM283" s="20">
        <f t="shared" si="188"/>
        <v>900</v>
      </c>
      <c r="AN283" s="20">
        <f t="shared" si="160"/>
        <v>0</v>
      </c>
      <c r="AO283" s="20">
        <f t="shared" si="189"/>
        <v>0</v>
      </c>
      <c r="AP283" s="1">
        <v>0</v>
      </c>
      <c r="AQ283" s="24">
        <f t="shared" si="190"/>
        <v>43464</v>
      </c>
      <c r="AR283" s="10">
        <f t="shared" si="177"/>
        <v>0</v>
      </c>
      <c r="AS283" s="1">
        <f t="shared" si="191"/>
        <v>0</v>
      </c>
    </row>
    <row r="284" spans="2:45" x14ac:dyDescent="0.2">
      <c r="B284" s="18">
        <f t="shared" si="155"/>
        <v>43465</v>
      </c>
      <c r="C284" s="8">
        <f t="shared" si="178"/>
        <v>43465</v>
      </c>
      <c r="D284" s="5">
        <f>INDEX(Klima!$B$1:$E$520,MATCH('Afgrødemodel 1'!$C284,Klima!$B$1:$B$520,0),MATCH('Afgrødemodel 1'!$D$7,Klima!$B$1:$E$1,0))</f>
        <v>6</v>
      </c>
      <c r="E284" s="8">
        <f t="shared" si="157"/>
        <v>6</v>
      </c>
      <c r="F284">
        <v>0</v>
      </c>
      <c r="G284" s="8">
        <f t="shared" si="158"/>
        <v>3347</v>
      </c>
      <c r="H284" s="8">
        <f t="shared" si="161"/>
        <v>3238.4</v>
      </c>
      <c r="I284" s="8">
        <f t="shared" si="162"/>
        <v>6</v>
      </c>
      <c r="J284" s="8">
        <f t="shared" si="163"/>
        <v>3347</v>
      </c>
      <c r="K284" s="8" t="str">
        <f t="shared" si="159"/>
        <v xml:space="preserve"> </v>
      </c>
      <c r="L284" s="8" t="str">
        <f t="shared" si="164"/>
        <v xml:space="preserve"> </v>
      </c>
      <c r="M284" t="str">
        <f t="shared" si="165"/>
        <v xml:space="preserve"> </v>
      </c>
      <c r="N284">
        <v>8</v>
      </c>
      <c r="O284" t="str">
        <f t="shared" si="179"/>
        <v xml:space="preserve"> </v>
      </c>
      <c r="P284" t="str">
        <f t="shared" si="166"/>
        <v xml:space="preserve"> </v>
      </c>
      <c r="Q284" t="str">
        <f t="shared" si="167"/>
        <v xml:space="preserve"> </v>
      </c>
      <c r="R284" t="str">
        <f t="shared" si="168"/>
        <v xml:space="preserve"> </v>
      </c>
      <c r="S284">
        <f t="shared" si="169"/>
        <v>0</v>
      </c>
      <c r="T284" s="8">
        <f t="shared" si="180"/>
        <v>0</v>
      </c>
      <c r="U284" s="2">
        <f t="shared" si="181"/>
        <v>137161262.9681316</v>
      </c>
      <c r="V284">
        <f t="shared" si="170"/>
        <v>5</v>
      </c>
      <c r="W284" s="2">
        <f t="shared" si="182"/>
        <v>-21.508557457212714</v>
      </c>
      <c r="X284">
        <f t="shared" si="171"/>
        <v>0</v>
      </c>
      <c r="Y284">
        <f t="shared" si="183"/>
        <v>0</v>
      </c>
      <c r="Z284">
        <v>0</v>
      </c>
      <c r="AA284" s="18">
        <f t="shared" si="172"/>
        <v>43465</v>
      </c>
      <c r="AB284" s="13">
        <f t="shared" si="173"/>
        <v>0</v>
      </c>
      <c r="AC284">
        <v>0</v>
      </c>
      <c r="AD284" s="5">
        <f t="shared" si="184"/>
        <v>10.603422982885085</v>
      </c>
      <c r="AE284">
        <f t="shared" si="174"/>
        <v>2</v>
      </c>
      <c r="AF284">
        <f t="shared" si="174"/>
        <v>2</v>
      </c>
      <c r="AG284">
        <v>0</v>
      </c>
      <c r="AH284" s="18">
        <f t="shared" si="185"/>
        <v>43465</v>
      </c>
      <c r="AI284" s="5">
        <f t="shared" si="186"/>
        <v>0</v>
      </c>
      <c r="AJ284" s="13">
        <f t="shared" si="175"/>
        <v>0</v>
      </c>
      <c r="AK284" s="20">
        <f t="shared" si="176"/>
        <v>0</v>
      </c>
      <c r="AL284" s="20">
        <f t="shared" si="187"/>
        <v>3870</v>
      </c>
      <c r="AM284" s="20">
        <f t="shared" si="188"/>
        <v>900</v>
      </c>
      <c r="AN284" s="20">
        <f t="shared" si="160"/>
        <v>0</v>
      </c>
      <c r="AO284" s="20">
        <f t="shared" si="189"/>
        <v>0</v>
      </c>
      <c r="AP284" s="1">
        <v>0</v>
      </c>
      <c r="AQ284" s="24">
        <f t="shared" si="190"/>
        <v>43465</v>
      </c>
      <c r="AR284" s="10">
        <f t="shared" si="177"/>
        <v>0</v>
      </c>
      <c r="AS284" s="1">
        <f t="shared" si="191"/>
        <v>0</v>
      </c>
    </row>
    <row r="285" spans="2:45" x14ac:dyDescent="0.2">
      <c r="B285" s="18">
        <f t="shared" si="155"/>
        <v>43466</v>
      </c>
      <c r="C285" s="8">
        <f t="shared" si="178"/>
        <v>43466</v>
      </c>
      <c r="D285" s="5" t="e">
        <f>INDEX(Klima!$B$1:$E$520,MATCH('Afgrødemodel 1'!$C285,Klima!$B$1:$B$520,0),MATCH('Afgrødemodel 1'!$D$7,Klima!$B$1:$E$1,0))</f>
        <v>#N/A</v>
      </c>
      <c r="E285" s="8" t="e">
        <f t="shared" si="157"/>
        <v>#N/A</v>
      </c>
      <c r="F285">
        <v>0</v>
      </c>
      <c r="G285" s="8" t="e">
        <f t="shared" si="158"/>
        <v>#N/A</v>
      </c>
      <c r="H285" s="8" t="e">
        <f t="shared" si="161"/>
        <v>#N/A</v>
      </c>
      <c r="I285" s="8" t="e">
        <f t="shared" si="162"/>
        <v>#N/A</v>
      </c>
      <c r="J285" s="8" t="e">
        <f t="shared" si="163"/>
        <v>#N/A</v>
      </c>
      <c r="K285" s="8" t="e">
        <f t="shared" si="159"/>
        <v>#N/A</v>
      </c>
      <c r="L285" s="8" t="e">
        <f t="shared" si="164"/>
        <v>#N/A</v>
      </c>
      <c r="M285" t="str">
        <f t="shared" si="165"/>
        <v xml:space="preserve"> </v>
      </c>
      <c r="N285">
        <v>8</v>
      </c>
      <c r="O285" t="e">
        <f t="shared" si="179"/>
        <v>#N/A</v>
      </c>
      <c r="P285" t="e">
        <f t="shared" si="166"/>
        <v>#N/A</v>
      </c>
      <c r="Q285" t="e">
        <f t="shared" si="167"/>
        <v>#N/A</v>
      </c>
      <c r="R285" t="e">
        <f t="shared" si="168"/>
        <v>#N/A</v>
      </c>
      <c r="S285">
        <f t="shared" si="169"/>
        <v>0</v>
      </c>
      <c r="T285" s="8">
        <f t="shared" si="180"/>
        <v>0</v>
      </c>
      <c r="U285" s="2" t="e">
        <f t="shared" si="181"/>
        <v>#N/A</v>
      </c>
      <c r="V285">
        <f t="shared" si="170"/>
        <v>5</v>
      </c>
      <c r="W285" s="2" t="e">
        <f t="shared" si="182"/>
        <v>#N/A</v>
      </c>
      <c r="X285">
        <f t="shared" si="171"/>
        <v>0</v>
      </c>
      <c r="Y285">
        <f t="shared" si="183"/>
        <v>0</v>
      </c>
      <c r="Z285">
        <v>0</v>
      </c>
      <c r="AA285" s="18">
        <f t="shared" si="172"/>
        <v>43466</v>
      </c>
      <c r="AB285" s="13">
        <f t="shared" si="173"/>
        <v>0</v>
      </c>
      <c r="AC285">
        <v>0</v>
      </c>
      <c r="AD285" s="5" t="e">
        <f t="shared" si="184"/>
        <v>#N/A</v>
      </c>
      <c r="AE285">
        <f t="shared" si="174"/>
        <v>2</v>
      </c>
      <c r="AF285">
        <f t="shared" si="174"/>
        <v>2</v>
      </c>
      <c r="AG285">
        <v>0</v>
      </c>
      <c r="AH285" s="18">
        <f t="shared" si="185"/>
        <v>43466</v>
      </c>
      <c r="AI285" s="5">
        <f t="shared" si="186"/>
        <v>0</v>
      </c>
      <c r="AJ285" s="13">
        <f t="shared" si="175"/>
        <v>0</v>
      </c>
      <c r="AK285" s="20">
        <f t="shared" si="176"/>
        <v>0</v>
      </c>
      <c r="AL285" s="20">
        <f t="shared" si="187"/>
        <v>3885</v>
      </c>
      <c r="AM285" s="20">
        <f t="shared" si="188"/>
        <v>900</v>
      </c>
      <c r="AN285" s="20">
        <f t="shared" si="160"/>
        <v>0</v>
      </c>
      <c r="AO285" s="20">
        <f t="shared" si="189"/>
        <v>0</v>
      </c>
      <c r="AP285" s="1">
        <v>0</v>
      </c>
      <c r="AQ285" s="24">
        <f t="shared" si="190"/>
        <v>43466</v>
      </c>
      <c r="AR285" s="10">
        <f t="shared" si="177"/>
        <v>0</v>
      </c>
      <c r="AS285" s="1">
        <f t="shared" si="191"/>
        <v>0</v>
      </c>
    </row>
    <row r="286" spans="2:45" x14ac:dyDescent="0.2">
      <c r="B286" s="18">
        <f t="shared" si="155"/>
        <v>43467</v>
      </c>
      <c r="C286" s="8">
        <f t="shared" si="178"/>
        <v>43467</v>
      </c>
      <c r="D286" s="5" t="e">
        <f>INDEX(Klima!$B$1:$E$520,MATCH('Afgrødemodel 1'!$C286,Klima!$B$1:$B$520,0),MATCH('Afgrødemodel 1'!$D$7,Klima!$B$1:$E$1,0))</f>
        <v>#N/A</v>
      </c>
      <c r="E286" s="8" t="e">
        <f t="shared" si="157"/>
        <v>#N/A</v>
      </c>
      <c r="F286">
        <v>0</v>
      </c>
      <c r="G286" s="8" t="e">
        <f t="shared" si="158"/>
        <v>#N/A</v>
      </c>
      <c r="H286" s="8" t="e">
        <f t="shared" si="161"/>
        <v>#N/A</v>
      </c>
      <c r="I286" s="8" t="e">
        <f t="shared" si="162"/>
        <v>#N/A</v>
      </c>
      <c r="J286" s="8" t="e">
        <f t="shared" si="163"/>
        <v>#N/A</v>
      </c>
      <c r="K286" s="8" t="e">
        <f t="shared" si="159"/>
        <v>#N/A</v>
      </c>
      <c r="L286" s="8" t="e">
        <f t="shared" si="164"/>
        <v>#N/A</v>
      </c>
      <c r="M286" t="str">
        <f t="shared" si="165"/>
        <v xml:space="preserve"> </v>
      </c>
      <c r="N286">
        <v>8</v>
      </c>
      <c r="O286" t="e">
        <f t="shared" si="179"/>
        <v>#N/A</v>
      </c>
      <c r="P286" t="e">
        <f t="shared" si="166"/>
        <v>#N/A</v>
      </c>
      <c r="Q286" t="e">
        <f t="shared" si="167"/>
        <v>#N/A</v>
      </c>
      <c r="R286" t="e">
        <f t="shared" si="168"/>
        <v>#N/A</v>
      </c>
      <c r="S286">
        <f t="shared" si="169"/>
        <v>0</v>
      </c>
      <c r="T286" s="8">
        <f t="shared" si="180"/>
        <v>0</v>
      </c>
      <c r="U286" s="2" t="e">
        <f t="shared" si="181"/>
        <v>#N/A</v>
      </c>
      <c r="V286">
        <f t="shared" si="170"/>
        <v>5</v>
      </c>
      <c r="W286" s="2" t="e">
        <f t="shared" si="182"/>
        <v>#N/A</v>
      </c>
      <c r="X286">
        <f t="shared" si="171"/>
        <v>0</v>
      </c>
      <c r="Y286">
        <f t="shared" si="183"/>
        <v>0</v>
      </c>
      <c r="Z286">
        <v>0</v>
      </c>
      <c r="AA286" s="18">
        <f t="shared" si="172"/>
        <v>43467</v>
      </c>
      <c r="AB286" s="13">
        <f t="shared" si="173"/>
        <v>0</v>
      </c>
      <c r="AC286">
        <v>0</v>
      </c>
      <c r="AD286" s="5" t="e">
        <f t="shared" si="184"/>
        <v>#N/A</v>
      </c>
      <c r="AE286">
        <f t="shared" si="174"/>
        <v>2</v>
      </c>
      <c r="AF286">
        <f t="shared" si="174"/>
        <v>2</v>
      </c>
      <c r="AG286">
        <v>0</v>
      </c>
      <c r="AH286" s="18">
        <f t="shared" si="185"/>
        <v>43467</v>
      </c>
      <c r="AI286" s="5">
        <f t="shared" si="186"/>
        <v>0</v>
      </c>
      <c r="AJ286" s="13">
        <f t="shared" si="175"/>
        <v>0</v>
      </c>
      <c r="AK286" s="20">
        <f t="shared" si="176"/>
        <v>0</v>
      </c>
      <c r="AL286" s="20">
        <f t="shared" si="187"/>
        <v>3900</v>
      </c>
      <c r="AM286" s="20">
        <f t="shared" si="188"/>
        <v>900</v>
      </c>
      <c r="AN286" s="20">
        <f t="shared" si="160"/>
        <v>0</v>
      </c>
      <c r="AO286" s="20">
        <f t="shared" si="189"/>
        <v>0</v>
      </c>
      <c r="AP286" s="1">
        <v>0</v>
      </c>
      <c r="AQ286" s="24">
        <f t="shared" si="190"/>
        <v>43467</v>
      </c>
      <c r="AR286" s="10">
        <f t="shared" si="177"/>
        <v>0</v>
      </c>
      <c r="AS286" s="1">
        <f t="shared" si="191"/>
        <v>0</v>
      </c>
    </row>
    <row r="287" spans="2:45" x14ac:dyDescent="0.2">
      <c r="B287" s="18">
        <f t="shared" si="155"/>
        <v>43468</v>
      </c>
      <c r="C287" s="8">
        <f t="shared" si="178"/>
        <v>43468</v>
      </c>
      <c r="D287" s="5" t="e">
        <f>INDEX(Klima!$B$1:$E$520,MATCH('Afgrødemodel 1'!$C287,Klima!$B$1:$B$520,0),MATCH('Afgrødemodel 1'!$D$7,Klima!$B$1:$E$1,0))</f>
        <v>#N/A</v>
      </c>
      <c r="E287" s="8" t="e">
        <f t="shared" si="157"/>
        <v>#N/A</v>
      </c>
      <c r="F287">
        <v>0</v>
      </c>
      <c r="G287" s="8" t="e">
        <f t="shared" si="158"/>
        <v>#N/A</v>
      </c>
      <c r="H287" s="8" t="e">
        <f t="shared" si="161"/>
        <v>#N/A</v>
      </c>
      <c r="I287" s="8" t="e">
        <f t="shared" si="162"/>
        <v>#N/A</v>
      </c>
      <c r="J287" s="8" t="e">
        <f t="shared" si="163"/>
        <v>#N/A</v>
      </c>
      <c r="K287" s="8" t="e">
        <f t="shared" si="159"/>
        <v>#N/A</v>
      </c>
      <c r="L287" s="8" t="e">
        <f t="shared" si="164"/>
        <v>#N/A</v>
      </c>
      <c r="M287" t="str">
        <f t="shared" si="165"/>
        <v xml:space="preserve"> </v>
      </c>
      <c r="N287">
        <v>8</v>
      </c>
      <c r="O287" t="e">
        <f t="shared" si="179"/>
        <v>#N/A</v>
      </c>
      <c r="P287" t="e">
        <f t="shared" si="166"/>
        <v>#N/A</v>
      </c>
      <c r="Q287" t="e">
        <f t="shared" si="167"/>
        <v>#N/A</v>
      </c>
      <c r="R287" t="e">
        <f t="shared" si="168"/>
        <v>#N/A</v>
      </c>
      <c r="S287">
        <f t="shared" si="169"/>
        <v>0</v>
      </c>
      <c r="T287" s="8">
        <f t="shared" si="180"/>
        <v>0</v>
      </c>
      <c r="U287" s="2" t="e">
        <f t="shared" si="181"/>
        <v>#N/A</v>
      </c>
      <c r="V287">
        <f t="shared" si="170"/>
        <v>5</v>
      </c>
      <c r="W287" s="2" t="e">
        <f t="shared" si="182"/>
        <v>#N/A</v>
      </c>
      <c r="X287">
        <f t="shared" si="171"/>
        <v>0</v>
      </c>
      <c r="Y287">
        <f t="shared" si="183"/>
        <v>0</v>
      </c>
      <c r="Z287">
        <v>0</v>
      </c>
      <c r="AA287" s="18">
        <f t="shared" si="172"/>
        <v>43468</v>
      </c>
      <c r="AB287" s="13">
        <f t="shared" si="173"/>
        <v>0</v>
      </c>
      <c r="AC287">
        <v>0</v>
      </c>
      <c r="AD287" s="5" t="e">
        <f t="shared" si="184"/>
        <v>#N/A</v>
      </c>
      <c r="AE287">
        <f t="shared" si="174"/>
        <v>2</v>
      </c>
      <c r="AF287">
        <f t="shared" si="174"/>
        <v>2</v>
      </c>
      <c r="AG287">
        <v>0</v>
      </c>
      <c r="AH287" s="18">
        <f t="shared" si="185"/>
        <v>43468</v>
      </c>
      <c r="AI287" s="5">
        <f t="shared" si="186"/>
        <v>0</v>
      </c>
      <c r="AJ287" s="13">
        <f t="shared" si="175"/>
        <v>0</v>
      </c>
      <c r="AK287" s="20">
        <f t="shared" si="176"/>
        <v>0</v>
      </c>
      <c r="AL287" s="20">
        <f t="shared" si="187"/>
        <v>3915</v>
      </c>
      <c r="AM287" s="20">
        <f t="shared" si="188"/>
        <v>900</v>
      </c>
      <c r="AN287" s="20">
        <f t="shared" si="160"/>
        <v>0</v>
      </c>
      <c r="AO287" s="20">
        <f t="shared" si="189"/>
        <v>0</v>
      </c>
      <c r="AP287" s="1">
        <v>0</v>
      </c>
      <c r="AQ287" s="24">
        <f t="shared" si="190"/>
        <v>43468</v>
      </c>
      <c r="AR287" s="10">
        <f t="shared" si="177"/>
        <v>0</v>
      </c>
      <c r="AS287" s="1">
        <f t="shared" si="191"/>
        <v>0</v>
      </c>
    </row>
    <row r="288" spans="2:45" x14ac:dyDescent="0.2">
      <c r="B288" s="18">
        <f t="shared" si="155"/>
        <v>43469</v>
      </c>
      <c r="C288" s="8">
        <f t="shared" si="178"/>
        <v>43469</v>
      </c>
      <c r="D288" s="5" t="e">
        <f>INDEX(Klima!$B$1:$E$520,MATCH('Afgrødemodel 1'!$C288,Klima!$B$1:$B$520,0),MATCH('Afgrødemodel 1'!$D$7,Klima!$B$1:$E$1,0))</f>
        <v>#N/A</v>
      </c>
      <c r="E288" s="8" t="e">
        <f t="shared" si="157"/>
        <v>#N/A</v>
      </c>
      <c r="F288">
        <v>0</v>
      </c>
      <c r="G288" s="8" t="e">
        <f t="shared" si="158"/>
        <v>#N/A</v>
      </c>
      <c r="H288" s="8" t="e">
        <f t="shared" si="161"/>
        <v>#N/A</v>
      </c>
      <c r="I288" s="8" t="e">
        <f t="shared" si="162"/>
        <v>#N/A</v>
      </c>
      <c r="J288" s="8" t="e">
        <f t="shared" si="163"/>
        <v>#N/A</v>
      </c>
      <c r="K288" s="8" t="e">
        <f t="shared" si="159"/>
        <v>#N/A</v>
      </c>
      <c r="L288" s="8" t="e">
        <f t="shared" si="164"/>
        <v>#N/A</v>
      </c>
      <c r="M288" t="str">
        <f t="shared" si="165"/>
        <v xml:space="preserve"> </v>
      </c>
      <c r="N288">
        <v>8</v>
      </c>
      <c r="O288" t="e">
        <f t="shared" si="179"/>
        <v>#N/A</v>
      </c>
      <c r="P288" t="e">
        <f t="shared" si="166"/>
        <v>#N/A</v>
      </c>
      <c r="Q288" t="e">
        <f t="shared" si="167"/>
        <v>#N/A</v>
      </c>
      <c r="R288" t="e">
        <f t="shared" si="168"/>
        <v>#N/A</v>
      </c>
      <c r="S288">
        <f t="shared" si="169"/>
        <v>0</v>
      </c>
      <c r="T288" s="8">
        <f t="shared" si="180"/>
        <v>0</v>
      </c>
      <c r="U288" s="2" t="e">
        <f t="shared" si="181"/>
        <v>#N/A</v>
      </c>
      <c r="V288">
        <f t="shared" si="170"/>
        <v>5</v>
      </c>
      <c r="W288" s="2" t="e">
        <f t="shared" si="182"/>
        <v>#N/A</v>
      </c>
      <c r="X288">
        <f t="shared" si="171"/>
        <v>0</v>
      </c>
      <c r="Y288">
        <f t="shared" si="183"/>
        <v>0</v>
      </c>
      <c r="Z288">
        <v>0</v>
      </c>
      <c r="AA288" s="18">
        <f t="shared" si="172"/>
        <v>43469</v>
      </c>
      <c r="AB288" s="13">
        <f t="shared" si="173"/>
        <v>0</v>
      </c>
      <c r="AC288">
        <v>0</v>
      </c>
      <c r="AD288" s="5" t="e">
        <f t="shared" si="184"/>
        <v>#N/A</v>
      </c>
      <c r="AE288">
        <f t="shared" si="174"/>
        <v>2</v>
      </c>
      <c r="AF288">
        <f t="shared" si="174"/>
        <v>2</v>
      </c>
      <c r="AG288">
        <v>0</v>
      </c>
      <c r="AH288" s="18">
        <f t="shared" si="185"/>
        <v>43469</v>
      </c>
      <c r="AI288" s="5">
        <f t="shared" si="186"/>
        <v>0</v>
      </c>
      <c r="AJ288" s="13">
        <f t="shared" si="175"/>
        <v>0</v>
      </c>
      <c r="AK288" s="20">
        <f t="shared" si="176"/>
        <v>0</v>
      </c>
      <c r="AL288" s="20">
        <f t="shared" si="187"/>
        <v>3930</v>
      </c>
      <c r="AM288" s="20">
        <f t="shared" si="188"/>
        <v>900</v>
      </c>
      <c r="AN288" s="20">
        <f t="shared" si="160"/>
        <v>0</v>
      </c>
      <c r="AO288" s="20">
        <f t="shared" si="189"/>
        <v>0</v>
      </c>
      <c r="AP288" s="1">
        <v>0</v>
      </c>
      <c r="AQ288" s="24">
        <f t="shared" si="190"/>
        <v>43469</v>
      </c>
      <c r="AR288" s="10">
        <f t="shared" si="177"/>
        <v>0</v>
      </c>
      <c r="AS288" s="1">
        <f t="shared" si="191"/>
        <v>0</v>
      </c>
    </row>
    <row r="289" spans="2:45" x14ac:dyDescent="0.2">
      <c r="B289" s="18">
        <f t="shared" si="155"/>
        <v>43470</v>
      </c>
      <c r="C289" s="8">
        <f t="shared" si="178"/>
        <v>43470</v>
      </c>
      <c r="D289" s="5" t="e">
        <f>INDEX(Klima!$B$1:$E$520,MATCH('Afgrødemodel 1'!$C289,Klima!$B$1:$B$520,0),MATCH('Afgrødemodel 1'!$D$7,Klima!$B$1:$E$1,0))</f>
        <v>#N/A</v>
      </c>
      <c r="E289" s="8" t="e">
        <f t="shared" si="157"/>
        <v>#N/A</v>
      </c>
      <c r="F289">
        <v>0</v>
      </c>
      <c r="G289" s="8" t="e">
        <f t="shared" si="158"/>
        <v>#N/A</v>
      </c>
      <c r="H289" s="8" t="e">
        <f t="shared" si="161"/>
        <v>#N/A</v>
      </c>
      <c r="I289" s="8" t="e">
        <f t="shared" si="162"/>
        <v>#N/A</v>
      </c>
      <c r="J289" s="8" t="e">
        <f t="shared" si="163"/>
        <v>#N/A</v>
      </c>
      <c r="K289" s="8" t="e">
        <f t="shared" si="159"/>
        <v>#N/A</v>
      </c>
      <c r="L289" s="8" t="e">
        <f t="shared" si="164"/>
        <v>#N/A</v>
      </c>
      <c r="M289" t="str">
        <f t="shared" si="165"/>
        <v xml:space="preserve"> </v>
      </c>
      <c r="N289">
        <v>8</v>
      </c>
      <c r="O289" t="e">
        <f t="shared" si="179"/>
        <v>#N/A</v>
      </c>
      <c r="P289" t="e">
        <f t="shared" si="166"/>
        <v>#N/A</v>
      </c>
      <c r="Q289" t="e">
        <f t="shared" si="167"/>
        <v>#N/A</v>
      </c>
      <c r="R289" t="e">
        <f t="shared" si="168"/>
        <v>#N/A</v>
      </c>
      <c r="S289">
        <f t="shared" si="169"/>
        <v>0</v>
      </c>
      <c r="T289" s="8">
        <f t="shared" si="180"/>
        <v>0</v>
      </c>
      <c r="U289" s="2" t="e">
        <f t="shared" si="181"/>
        <v>#N/A</v>
      </c>
      <c r="V289">
        <f t="shared" si="170"/>
        <v>5</v>
      </c>
      <c r="W289" s="2" t="e">
        <f t="shared" si="182"/>
        <v>#N/A</v>
      </c>
      <c r="X289">
        <f t="shared" si="171"/>
        <v>0</v>
      </c>
      <c r="Y289">
        <f t="shared" si="183"/>
        <v>0</v>
      </c>
      <c r="Z289">
        <v>0</v>
      </c>
      <c r="AA289" s="18">
        <f t="shared" si="172"/>
        <v>43470</v>
      </c>
      <c r="AB289" s="13">
        <f t="shared" si="173"/>
        <v>0</v>
      </c>
      <c r="AC289">
        <v>0</v>
      </c>
      <c r="AD289" s="5" t="e">
        <f t="shared" si="184"/>
        <v>#N/A</v>
      </c>
      <c r="AE289">
        <f t="shared" si="174"/>
        <v>2</v>
      </c>
      <c r="AF289">
        <f t="shared" si="174"/>
        <v>2</v>
      </c>
      <c r="AG289">
        <v>0</v>
      </c>
      <c r="AH289" s="18">
        <f t="shared" si="185"/>
        <v>43470</v>
      </c>
      <c r="AI289" s="5">
        <f t="shared" si="186"/>
        <v>0</v>
      </c>
      <c r="AJ289" s="13">
        <f t="shared" si="175"/>
        <v>0</v>
      </c>
      <c r="AK289" s="20">
        <f t="shared" si="176"/>
        <v>0</v>
      </c>
      <c r="AL289" s="20">
        <f t="shared" si="187"/>
        <v>3945</v>
      </c>
      <c r="AM289" s="20">
        <f t="shared" si="188"/>
        <v>900</v>
      </c>
      <c r="AN289" s="20">
        <f t="shared" si="160"/>
        <v>0</v>
      </c>
      <c r="AO289" s="20">
        <f t="shared" si="189"/>
        <v>0</v>
      </c>
      <c r="AP289" s="1">
        <v>0</v>
      </c>
      <c r="AQ289" s="24">
        <f t="shared" si="190"/>
        <v>43470</v>
      </c>
      <c r="AR289" s="10">
        <f t="shared" si="177"/>
        <v>0</v>
      </c>
      <c r="AS289" s="1">
        <f t="shared" si="191"/>
        <v>0</v>
      </c>
    </row>
    <row r="290" spans="2:45" x14ac:dyDescent="0.2">
      <c r="B290" s="18">
        <f t="shared" si="155"/>
        <v>43471</v>
      </c>
      <c r="C290" s="8">
        <f t="shared" si="178"/>
        <v>43471</v>
      </c>
      <c r="D290" s="5" t="e">
        <f>INDEX(Klima!$B$1:$E$520,MATCH('Afgrødemodel 1'!$C290,Klima!$B$1:$B$520,0),MATCH('Afgrødemodel 1'!$D$7,Klima!$B$1:$E$1,0))</f>
        <v>#N/A</v>
      </c>
      <c r="E290" s="8" t="e">
        <f t="shared" si="157"/>
        <v>#N/A</v>
      </c>
      <c r="F290">
        <v>0</v>
      </c>
      <c r="G290" s="8" t="e">
        <f t="shared" si="158"/>
        <v>#N/A</v>
      </c>
      <c r="H290" s="8" t="e">
        <f t="shared" si="161"/>
        <v>#N/A</v>
      </c>
      <c r="I290" s="8" t="e">
        <f t="shared" si="162"/>
        <v>#N/A</v>
      </c>
      <c r="J290" s="8" t="e">
        <f t="shared" si="163"/>
        <v>#N/A</v>
      </c>
      <c r="K290" s="8" t="e">
        <f t="shared" si="159"/>
        <v>#N/A</v>
      </c>
      <c r="L290" s="8" t="e">
        <f t="shared" si="164"/>
        <v>#N/A</v>
      </c>
      <c r="M290" t="str">
        <f t="shared" si="165"/>
        <v xml:space="preserve"> </v>
      </c>
      <c r="N290">
        <v>8</v>
      </c>
      <c r="O290" t="e">
        <f t="shared" si="179"/>
        <v>#N/A</v>
      </c>
      <c r="P290" t="e">
        <f t="shared" si="166"/>
        <v>#N/A</v>
      </c>
      <c r="Q290" t="e">
        <f t="shared" si="167"/>
        <v>#N/A</v>
      </c>
      <c r="R290" t="e">
        <f t="shared" si="168"/>
        <v>#N/A</v>
      </c>
      <c r="S290">
        <f t="shared" si="169"/>
        <v>0</v>
      </c>
      <c r="T290" s="8">
        <f t="shared" si="180"/>
        <v>0</v>
      </c>
      <c r="U290" s="2" t="e">
        <f t="shared" si="181"/>
        <v>#N/A</v>
      </c>
      <c r="V290">
        <f t="shared" si="170"/>
        <v>5</v>
      </c>
      <c r="W290" s="2" t="e">
        <f t="shared" si="182"/>
        <v>#N/A</v>
      </c>
      <c r="X290">
        <f t="shared" si="171"/>
        <v>0</v>
      </c>
      <c r="Y290">
        <f t="shared" si="183"/>
        <v>0</v>
      </c>
      <c r="Z290">
        <v>0</v>
      </c>
      <c r="AA290" s="18">
        <f t="shared" si="172"/>
        <v>43471</v>
      </c>
      <c r="AB290" s="13">
        <f t="shared" si="173"/>
        <v>0</v>
      </c>
      <c r="AC290">
        <v>0</v>
      </c>
      <c r="AD290" s="5" t="e">
        <f t="shared" si="184"/>
        <v>#N/A</v>
      </c>
      <c r="AE290">
        <f t="shared" si="174"/>
        <v>2</v>
      </c>
      <c r="AF290">
        <f t="shared" si="174"/>
        <v>2</v>
      </c>
      <c r="AG290">
        <v>0</v>
      </c>
      <c r="AH290" s="18">
        <f t="shared" si="185"/>
        <v>43471</v>
      </c>
      <c r="AI290" s="5">
        <f t="shared" si="186"/>
        <v>0</v>
      </c>
      <c r="AJ290" s="13">
        <f t="shared" si="175"/>
        <v>0</v>
      </c>
      <c r="AK290" s="20">
        <f t="shared" si="176"/>
        <v>0</v>
      </c>
      <c r="AL290" s="20">
        <f t="shared" si="187"/>
        <v>3960</v>
      </c>
      <c r="AM290" s="20">
        <f t="shared" si="188"/>
        <v>900</v>
      </c>
      <c r="AN290" s="20">
        <f t="shared" si="160"/>
        <v>0</v>
      </c>
      <c r="AO290" s="20">
        <f t="shared" si="189"/>
        <v>0</v>
      </c>
      <c r="AP290" s="1">
        <v>0</v>
      </c>
      <c r="AQ290" s="24">
        <f t="shared" si="190"/>
        <v>43471</v>
      </c>
      <c r="AR290" s="10">
        <f t="shared" si="177"/>
        <v>0</v>
      </c>
      <c r="AS290" s="1">
        <f t="shared" si="191"/>
        <v>0</v>
      </c>
    </row>
    <row r="291" spans="2:45" x14ac:dyDescent="0.2">
      <c r="B291" s="18">
        <f t="shared" si="155"/>
        <v>43472</v>
      </c>
      <c r="C291" s="8">
        <f t="shared" si="178"/>
        <v>43472</v>
      </c>
      <c r="D291" s="5" t="e">
        <f>INDEX(Klima!$B$1:$E$520,MATCH('Afgrødemodel 1'!$C291,Klima!$B$1:$B$520,0),MATCH('Afgrødemodel 1'!$D$7,Klima!$B$1:$E$1,0))</f>
        <v>#N/A</v>
      </c>
      <c r="E291" s="8" t="e">
        <f t="shared" si="157"/>
        <v>#N/A</v>
      </c>
      <c r="F291">
        <v>0</v>
      </c>
      <c r="G291" s="8" t="e">
        <f t="shared" si="158"/>
        <v>#N/A</v>
      </c>
      <c r="H291" s="8" t="e">
        <f t="shared" si="161"/>
        <v>#N/A</v>
      </c>
      <c r="I291" s="8" t="e">
        <f t="shared" si="162"/>
        <v>#N/A</v>
      </c>
      <c r="J291" s="8" t="e">
        <f t="shared" si="163"/>
        <v>#N/A</v>
      </c>
      <c r="K291" s="8" t="e">
        <f t="shared" si="159"/>
        <v>#N/A</v>
      </c>
      <c r="L291" s="8" t="e">
        <f t="shared" si="164"/>
        <v>#N/A</v>
      </c>
      <c r="M291" t="str">
        <f t="shared" si="165"/>
        <v xml:space="preserve"> </v>
      </c>
      <c r="N291">
        <v>8</v>
      </c>
      <c r="O291" t="e">
        <f t="shared" si="179"/>
        <v>#N/A</v>
      </c>
      <c r="P291" t="e">
        <f t="shared" si="166"/>
        <v>#N/A</v>
      </c>
      <c r="Q291" t="e">
        <f t="shared" si="167"/>
        <v>#N/A</v>
      </c>
      <c r="R291" t="e">
        <f t="shared" si="168"/>
        <v>#N/A</v>
      </c>
      <c r="S291">
        <f t="shared" si="169"/>
        <v>0</v>
      </c>
      <c r="T291" s="8">
        <f t="shared" si="180"/>
        <v>0</v>
      </c>
      <c r="U291" s="2" t="e">
        <f t="shared" si="181"/>
        <v>#N/A</v>
      </c>
      <c r="V291">
        <f t="shared" si="170"/>
        <v>5</v>
      </c>
      <c r="W291" s="2" t="e">
        <f t="shared" si="182"/>
        <v>#N/A</v>
      </c>
      <c r="X291">
        <f t="shared" si="171"/>
        <v>0</v>
      </c>
      <c r="Y291">
        <f t="shared" si="183"/>
        <v>0</v>
      </c>
      <c r="Z291">
        <v>0</v>
      </c>
      <c r="AA291" s="18">
        <f t="shared" si="172"/>
        <v>43472</v>
      </c>
      <c r="AB291" s="13">
        <f t="shared" si="173"/>
        <v>0</v>
      </c>
      <c r="AC291">
        <v>0</v>
      </c>
      <c r="AD291" s="5" t="e">
        <f t="shared" si="184"/>
        <v>#N/A</v>
      </c>
      <c r="AE291">
        <f t="shared" si="174"/>
        <v>2</v>
      </c>
      <c r="AF291">
        <f t="shared" si="174"/>
        <v>2</v>
      </c>
      <c r="AG291">
        <v>0</v>
      </c>
      <c r="AH291" s="18">
        <f t="shared" si="185"/>
        <v>43472</v>
      </c>
      <c r="AI291" s="5">
        <f t="shared" si="186"/>
        <v>0</v>
      </c>
      <c r="AJ291" s="13">
        <f t="shared" si="175"/>
        <v>0</v>
      </c>
      <c r="AK291" s="20">
        <f t="shared" si="176"/>
        <v>0</v>
      </c>
      <c r="AL291" s="20">
        <f t="shared" si="187"/>
        <v>3975</v>
      </c>
      <c r="AM291" s="20">
        <f t="shared" si="188"/>
        <v>900</v>
      </c>
      <c r="AN291" s="20">
        <f t="shared" si="160"/>
        <v>0</v>
      </c>
      <c r="AO291" s="20">
        <f t="shared" si="189"/>
        <v>0</v>
      </c>
      <c r="AP291" s="1">
        <v>0</v>
      </c>
      <c r="AQ291" s="24">
        <f t="shared" si="190"/>
        <v>43472</v>
      </c>
      <c r="AR291" s="10">
        <f t="shared" si="177"/>
        <v>0</v>
      </c>
      <c r="AS291" s="1">
        <f t="shared" si="191"/>
        <v>0</v>
      </c>
    </row>
    <row r="292" spans="2:45" x14ac:dyDescent="0.2">
      <c r="B292" s="18">
        <f t="shared" ref="B292:B355" si="192">B291+1</f>
        <v>43473</v>
      </c>
      <c r="C292" s="8">
        <f t="shared" si="178"/>
        <v>43473</v>
      </c>
      <c r="D292" s="5" t="e">
        <f>INDEX(Klima!$B$1:$E$520,MATCH('Afgrødemodel 1'!$C292,Klima!$B$1:$B$520,0),MATCH('Afgrødemodel 1'!$D$7,Klima!$B$1:$E$1,0))</f>
        <v>#N/A</v>
      </c>
      <c r="E292" s="8" t="e">
        <f t="shared" si="157"/>
        <v>#N/A</v>
      </c>
      <c r="F292">
        <v>0</v>
      </c>
      <c r="G292" s="8" t="e">
        <f t="shared" si="158"/>
        <v>#N/A</v>
      </c>
      <c r="H292" s="8" t="e">
        <f t="shared" si="161"/>
        <v>#N/A</v>
      </c>
      <c r="I292" s="8" t="e">
        <f t="shared" si="162"/>
        <v>#N/A</v>
      </c>
      <c r="J292" s="8" t="e">
        <f t="shared" si="163"/>
        <v>#N/A</v>
      </c>
      <c r="K292" s="8" t="e">
        <f t="shared" si="159"/>
        <v>#N/A</v>
      </c>
      <c r="L292" s="8" t="e">
        <f t="shared" si="164"/>
        <v>#N/A</v>
      </c>
      <c r="M292" t="str">
        <f t="shared" si="165"/>
        <v xml:space="preserve"> </v>
      </c>
      <c r="N292">
        <v>8</v>
      </c>
      <c r="O292" t="e">
        <f t="shared" si="179"/>
        <v>#N/A</v>
      </c>
      <c r="P292" t="e">
        <f t="shared" si="166"/>
        <v>#N/A</v>
      </c>
      <c r="Q292" t="e">
        <f t="shared" si="167"/>
        <v>#N/A</v>
      </c>
      <c r="R292" t="e">
        <f t="shared" si="168"/>
        <v>#N/A</v>
      </c>
      <c r="S292">
        <f t="shared" si="169"/>
        <v>0</v>
      </c>
      <c r="T292" s="8">
        <f t="shared" si="180"/>
        <v>0</v>
      </c>
      <c r="U292" s="2" t="e">
        <f t="shared" si="181"/>
        <v>#N/A</v>
      </c>
      <c r="V292">
        <f t="shared" si="170"/>
        <v>5</v>
      </c>
      <c r="W292" s="2" t="e">
        <f t="shared" si="182"/>
        <v>#N/A</v>
      </c>
      <c r="X292">
        <f t="shared" si="171"/>
        <v>0</v>
      </c>
      <c r="Y292">
        <f t="shared" si="183"/>
        <v>0</v>
      </c>
      <c r="Z292">
        <v>0</v>
      </c>
      <c r="AA292" s="18">
        <f t="shared" si="172"/>
        <v>43473</v>
      </c>
      <c r="AB292" s="13">
        <f t="shared" si="173"/>
        <v>0</v>
      </c>
      <c r="AC292">
        <v>0</v>
      </c>
      <c r="AD292" s="5" t="e">
        <f t="shared" si="184"/>
        <v>#N/A</v>
      </c>
      <c r="AE292">
        <f t="shared" si="174"/>
        <v>2</v>
      </c>
      <c r="AF292">
        <f t="shared" si="174"/>
        <v>2</v>
      </c>
      <c r="AG292">
        <v>0</v>
      </c>
      <c r="AH292" s="18">
        <f t="shared" si="185"/>
        <v>43473</v>
      </c>
      <c r="AI292" s="5">
        <f t="shared" si="186"/>
        <v>0</v>
      </c>
      <c r="AJ292" s="13">
        <f t="shared" si="175"/>
        <v>0</v>
      </c>
      <c r="AK292" s="20">
        <f t="shared" si="176"/>
        <v>0</v>
      </c>
      <c r="AL292" s="20">
        <f t="shared" si="187"/>
        <v>3990</v>
      </c>
      <c r="AM292" s="20">
        <f t="shared" si="188"/>
        <v>900</v>
      </c>
      <c r="AN292" s="20">
        <f t="shared" si="160"/>
        <v>0</v>
      </c>
      <c r="AO292" s="20">
        <f t="shared" si="189"/>
        <v>0</v>
      </c>
      <c r="AP292" s="1">
        <v>0</v>
      </c>
      <c r="AQ292" s="24">
        <f t="shared" si="190"/>
        <v>43473</v>
      </c>
      <c r="AR292" s="10">
        <f t="shared" si="177"/>
        <v>0</v>
      </c>
      <c r="AS292" s="1">
        <f t="shared" si="191"/>
        <v>0</v>
      </c>
    </row>
    <row r="293" spans="2:45" x14ac:dyDescent="0.2">
      <c r="B293" s="18">
        <f t="shared" si="192"/>
        <v>43474</v>
      </c>
      <c r="C293" s="8">
        <f t="shared" si="178"/>
        <v>43474</v>
      </c>
      <c r="D293" s="5" t="e">
        <f>INDEX(Klima!$B$1:$E$520,MATCH('Afgrødemodel 1'!$C293,Klima!$B$1:$B$520,0),MATCH('Afgrødemodel 1'!$D$7,Klima!$B$1:$E$1,0))</f>
        <v>#N/A</v>
      </c>
      <c r="E293" s="8" t="e">
        <f t="shared" si="157"/>
        <v>#N/A</v>
      </c>
      <c r="F293">
        <v>0</v>
      </c>
      <c r="G293" s="8" t="e">
        <f t="shared" si="158"/>
        <v>#N/A</v>
      </c>
      <c r="H293" s="8" t="e">
        <f t="shared" si="161"/>
        <v>#N/A</v>
      </c>
      <c r="I293" s="8" t="e">
        <f t="shared" si="162"/>
        <v>#N/A</v>
      </c>
      <c r="J293" s="8" t="e">
        <f t="shared" si="163"/>
        <v>#N/A</v>
      </c>
      <c r="K293" s="8" t="e">
        <f t="shared" si="159"/>
        <v>#N/A</v>
      </c>
      <c r="L293" s="8" t="e">
        <f t="shared" si="164"/>
        <v>#N/A</v>
      </c>
      <c r="M293" t="str">
        <f t="shared" si="165"/>
        <v xml:space="preserve"> </v>
      </c>
      <c r="N293">
        <v>8</v>
      </c>
      <c r="O293" t="e">
        <f t="shared" si="179"/>
        <v>#N/A</v>
      </c>
      <c r="P293" t="e">
        <f t="shared" si="166"/>
        <v>#N/A</v>
      </c>
      <c r="Q293" t="e">
        <f t="shared" si="167"/>
        <v>#N/A</v>
      </c>
      <c r="R293" t="e">
        <f t="shared" si="168"/>
        <v>#N/A</v>
      </c>
      <c r="S293">
        <f t="shared" si="169"/>
        <v>0</v>
      </c>
      <c r="T293" s="8">
        <f t="shared" si="180"/>
        <v>0</v>
      </c>
      <c r="U293" s="2" t="e">
        <f t="shared" si="181"/>
        <v>#N/A</v>
      </c>
      <c r="V293">
        <f t="shared" si="170"/>
        <v>5</v>
      </c>
      <c r="W293" s="2" t="e">
        <f t="shared" si="182"/>
        <v>#N/A</v>
      </c>
      <c r="X293">
        <f t="shared" si="171"/>
        <v>0</v>
      </c>
      <c r="Y293">
        <f t="shared" si="183"/>
        <v>0</v>
      </c>
      <c r="Z293">
        <v>0</v>
      </c>
      <c r="AA293" s="18">
        <f t="shared" si="172"/>
        <v>43474</v>
      </c>
      <c r="AB293" s="13">
        <f t="shared" si="173"/>
        <v>0</v>
      </c>
      <c r="AC293">
        <v>0</v>
      </c>
      <c r="AD293" s="5" t="e">
        <f t="shared" si="184"/>
        <v>#N/A</v>
      </c>
      <c r="AE293">
        <f t="shared" si="174"/>
        <v>2</v>
      </c>
      <c r="AF293">
        <f t="shared" si="174"/>
        <v>2</v>
      </c>
      <c r="AG293">
        <v>0</v>
      </c>
      <c r="AH293" s="18">
        <f t="shared" si="185"/>
        <v>43474</v>
      </c>
      <c r="AI293" s="5">
        <f t="shared" si="186"/>
        <v>0</v>
      </c>
      <c r="AJ293" s="13">
        <f t="shared" si="175"/>
        <v>0</v>
      </c>
      <c r="AK293" s="20">
        <f t="shared" si="176"/>
        <v>0</v>
      </c>
      <c r="AL293" s="20">
        <f t="shared" si="187"/>
        <v>4005</v>
      </c>
      <c r="AM293" s="20">
        <f t="shared" si="188"/>
        <v>900</v>
      </c>
      <c r="AN293" s="20">
        <f t="shared" si="160"/>
        <v>0</v>
      </c>
      <c r="AO293" s="20">
        <f t="shared" si="189"/>
        <v>0</v>
      </c>
      <c r="AP293" s="1">
        <v>0</v>
      </c>
      <c r="AQ293" s="24">
        <f t="shared" si="190"/>
        <v>43474</v>
      </c>
      <c r="AR293" s="10">
        <f t="shared" si="177"/>
        <v>0</v>
      </c>
      <c r="AS293" s="1">
        <f t="shared" si="191"/>
        <v>0</v>
      </c>
    </row>
    <row r="294" spans="2:45" x14ac:dyDescent="0.2">
      <c r="B294" s="18">
        <f t="shared" si="192"/>
        <v>43475</v>
      </c>
      <c r="C294" s="8">
        <f t="shared" si="178"/>
        <v>43475</v>
      </c>
      <c r="D294" s="5" t="e">
        <f>INDEX(Klima!$B$1:$E$520,MATCH('Afgrødemodel 1'!$C294,Klima!$B$1:$B$520,0),MATCH('Afgrødemodel 1'!$D$7,Klima!$B$1:$E$1,0))</f>
        <v>#N/A</v>
      </c>
      <c r="E294" s="8" t="e">
        <f t="shared" si="157"/>
        <v>#N/A</v>
      </c>
      <c r="F294">
        <v>0</v>
      </c>
      <c r="G294" s="8" t="e">
        <f t="shared" si="158"/>
        <v>#N/A</v>
      </c>
      <c r="H294" s="8" t="e">
        <f t="shared" si="161"/>
        <v>#N/A</v>
      </c>
      <c r="I294" s="8" t="e">
        <f t="shared" si="162"/>
        <v>#N/A</v>
      </c>
      <c r="J294" s="8" t="e">
        <f t="shared" si="163"/>
        <v>#N/A</v>
      </c>
      <c r="K294" s="8" t="e">
        <f t="shared" si="159"/>
        <v>#N/A</v>
      </c>
      <c r="L294" s="8" t="e">
        <f t="shared" si="164"/>
        <v>#N/A</v>
      </c>
      <c r="M294" t="str">
        <f t="shared" si="165"/>
        <v xml:space="preserve"> </v>
      </c>
      <c r="N294">
        <v>8</v>
      </c>
      <c r="O294" t="e">
        <f t="shared" si="179"/>
        <v>#N/A</v>
      </c>
      <c r="P294" t="e">
        <f t="shared" si="166"/>
        <v>#N/A</v>
      </c>
      <c r="Q294" t="e">
        <f t="shared" si="167"/>
        <v>#N/A</v>
      </c>
      <c r="R294" t="e">
        <f t="shared" si="168"/>
        <v>#N/A</v>
      </c>
      <c r="S294">
        <f t="shared" si="169"/>
        <v>0</v>
      </c>
      <c r="T294" s="8">
        <f t="shared" si="180"/>
        <v>0</v>
      </c>
      <c r="U294" s="2" t="e">
        <f t="shared" si="181"/>
        <v>#N/A</v>
      </c>
      <c r="V294">
        <f t="shared" si="170"/>
        <v>5</v>
      </c>
      <c r="W294" s="2" t="e">
        <f t="shared" si="182"/>
        <v>#N/A</v>
      </c>
      <c r="X294">
        <f t="shared" si="171"/>
        <v>0</v>
      </c>
      <c r="Y294">
        <f t="shared" si="183"/>
        <v>0</v>
      </c>
      <c r="Z294">
        <v>0</v>
      </c>
      <c r="AA294" s="18">
        <f t="shared" si="172"/>
        <v>43475</v>
      </c>
      <c r="AB294" s="13">
        <f t="shared" si="173"/>
        <v>0</v>
      </c>
      <c r="AC294">
        <v>0</v>
      </c>
      <c r="AD294" s="5" t="e">
        <f t="shared" si="184"/>
        <v>#N/A</v>
      </c>
      <c r="AE294">
        <f t="shared" si="174"/>
        <v>2</v>
      </c>
      <c r="AF294">
        <f t="shared" si="174"/>
        <v>2</v>
      </c>
      <c r="AG294">
        <v>0</v>
      </c>
      <c r="AH294" s="18">
        <f t="shared" si="185"/>
        <v>43475</v>
      </c>
      <c r="AI294" s="5">
        <f t="shared" si="186"/>
        <v>0</v>
      </c>
      <c r="AJ294" s="13">
        <f t="shared" si="175"/>
        <v>0</v>
      </c>
      <c r="AK294" s="20">
        <f t="shared" si="176"/>
        <v>0</v>
      </c>
      <c r="AL294" s="20">
        <f t="shared" si="187"/>
        <v>4020</v>
      </c>
      <c r="AM294" s="20">
        <f t="shared" si="188"/>
        <v>900</v>
      </c>
      <c r="AN294" s="20">
        <f t="shared" si="160"/>
        <v>0</v>
      </c>
      <c r="AO294" s="20">
        <f t="shared" si="189"/>
        <v>0</v>
      </c>
      <c r="AP294" s="1">
        <v>0</v>
      </c>
      <c r="AQ294" s="24">
        <f t="shared" si="190"/>
        <v>43475</v>
      </c>
      <c r="AR294" s="10">
        <f t="shared" si="177"/>
        <v>0</v>
      </c>
      <c r="AS294" s="1">
        <f t="shared" si="191"/>
        <v>0</v>
      </c>
    </row>
    <row r="295" spans="2:45" x14ac:dyDescent="0.2">
      <c r="B295" s="18">
        <f t="shared" si="192"/>
        <v>43476</v>
      </c>
      <c r="C295" s="8">
        <f t="shared" si="178"/>
        <v>43476</v>
      </c>
      <c r="D295" s="5" t="e">
        <f>INDEX(Klima!$B$1:$E$520,MATCH('Afgrødemodel 1'!$C295,Klima!$B$1:$B$520,0),MATCH('Afgrødemodel 1'!$D$7,Klima!$B$1:$E$1,0))</f>
        <v>#N/A</v>
      </c>
      <c r="E295" s="8" t="e">
        <f t="shared" si="157"/>
        <v>#N/A</v>
      </c>
      <c r="F295">
        <v>0</v>
      </c>
      <c r="G295" s="8" t="e">
        <f t="shared" si="158"/>
        <v>#N/A</v>
      </c>
      <c r="H295" s="8" t="e">
        <f t="shared" si="161"/>
        <v>#N/A</v>
      </c>
      <c r="I295" s="8" t="e">
        <f t="shared" si="162"/>
        <v>#N/A</v>
      </c>
      <c r="J295" s="8" t="e">
        <f t="shared" si="163"/>
        <v>#N/A</v>
      </c>
      <c r="K295" s="8" t="e">
        <f t="shared" si="159"/>
        <v>#N/A</v>
      </c>
      <c r="L295" s="8" t="e">
        <f t="shared" si="164"/>
        <v>#N/A</v>
      </c>
      <c r="M295" t="str">
        <f t="shared" si="165"/>
        <v xml:space="preserve"> </v>
      </c>
      <c r="N295">
        <v>8</v>
      </c>
      <c r="O295" t="e">
        <f t="shared" si="179"/>
        <v>#N/A</v>
      </c>
      <c r="P295" t="e">
        <f t="shared" si="166"/>
        <v>#N/A</v>
      </c>
      <c r="Q295" t="e">
        <f t="shared" si="167"/>
        <v>#N/A</v>
      </c>
      <c r="R295" t="e">
        <f t="shared" si="168"/>
        <v>#N/A</v>
      </c>
      <c r="S295">
        <f t="shared" si="169"/>
        <v>0</v>
      </c>
      <c r="T295" s="8">
        <f t="shared" si="180"/>
        <v>0</v>
      </c>
      <c r="U295" s="2" t="e">
        <f t="shared" si="181"/>
        <v>#N/A</v>
      </c>
      <c r="V295">
        <f t="shared" si="170"/>
        <v>5</v>
      </c>
      <c r="W295" s="2" t="e">
        <f t="shared" si="182"/>
        <v>#N/A</v>
      </c>
      <c r="X295">
        <f t="shared" si="171"/>
        <v>0</v>
      </c>
      <c r="Y295">
        <f t="shared" si="183"/>
        <v>0</v>
      </c>
      <c r="Z295">
        <v>0</v>
      </c>
      <c r="AA295" s="18">
        <f t="shared" si="172"/>
        <v>43476</v>
      </c>
      <c r="AB295" s="13">
        <f t="shared" si="173"/>
        <v>0</v>
      </c>
      <c r="AC295">
        <v>0</v>
      </c>
      <c r="AD295" s="5" t="e">
        <f t="shared" si="184"/>
        <v>#N/A</v>
      </c>
      <c r="AE295">
        <f t="shared" si="174"/>
        <v>2</v>
      </c>
      <c r="AF295">
        <f t="shared" si="174"/>
        <v>2</v>
      </c>
      <c r="AG295">
        <v>0</v>
      </c>
      <c r="AH295" s="18">
        <f t="shared" si="185"/>
        <v>43476</v>
      </c>
      <c r="AI295" s="5">
        <f t="shared" si="186"/>
        <v>0</v>
      </c>
      <c r="AJ295" s="13">
        <f t="shared" si="175"/>
        <v>0</v>
      </c>
      <c r="AK295" s="20">
        <f t="shared" si="176"/>
        <v>0</v>
      </c>
      <c r="AL295" s="20">
        <f t="shared" si="187"/>
        <v>4035</v>
      </c>
      <c r="AM295" s="20">
        <f t="shared" si="188"/>
        <v>900</v>
      </c>
      <c r="AN295" s="20">
        <f t="shared" si="160"/>
        <v>0</v>
      </c>
      <c r="AO295" s="20">
        <f t="shared" si="189"/>
        <v>0</v>
      </c>
      <c r="AP295" s="1">
        <v>0</v>
      </c>
      <c r="AQ295" s="24">
        <f t="shared" si="190"/>
        <v>43476</v>
      </c>
      <c r="AR295" s="10">
        <f t="shared" si="177"/>
        <v>0</v>
      </c>
      <c r="AS295" s="1">
        <f t="shared" si="191"/>
        <v>0</v>
      </c>
    </row>
    <row r="296" spans="2:45" x14ac:dyDescent="0.2">
      <c r="B296" s="18">
        <f t="shared" si="192"/>
        <v>43477</v>
      </c>
      <c r="C296" s="8">
        <f t="shared" si="178"/>
        <v>43477</v>
      </c>
      <c r="D296" s="5" t="e">
        <f>INDEX(Klima!$B$1:$E$520,MATCH('Afgrødemodel 1'!$C296,Klima!$B$1:$B$520,0),MATCH('Afgrødemodel 1'!$D$7,Klima!$B$1:$E$1,0))</f>
        <v>#N/A</v>
      </c>
      <c r="E296" s="8" t="e">
        <f t="shared" si="157"/>
        <v>#N/A</v>
      </c>
      <c r="F296">
        <v>0</v>
      </c>
      <c r="G296" s="8" t="e">
        <f t="shared" si="158"/>
        <v>#N/A</v>
      </c>
      <c r="H296" s="8" t="e">
        <f t="shared" si="161"/>
        <v>#N/A</v>
      </c>
      <c r="I296" s="8" t="e">
        <f t="shared" si="162"/>
        <v>#N/A</v>
      </c>
      <c r="J296" s="8" t="e">
        <f t="shared" si="163"/>
        <v>#N/A</v>
      </c>
      <c r="K296" s="8" t="e">
        <f t="shared" si="159"/>
        <v>#N/A</v>
      </c>
      <c r="L296" s="8" t="e">
        <f t="shared" si="164"/>
        <v>#N/A</v>
      </c>
      <c r="M296" t="str">
        <f t="shared" si="165"/>
        <v xml:space="preserve"> </v>
      </c>
      <c r="N296">
        <v>8</v>
      </c>
      <c r="O296" t="e">
        <f t="shared" si="179"/>
        <v>#N/A</v>
      </c>
      <c r="P296" t="e">
        <f t="shared" si="166"/>
        <v>#N/A</v>
      </c>
      <c r="Q296" t="e">
        <f t="shared" si="167"/>
        <v>#N/A</v>
      </c>
      <c r="R296" t="e">
        <f t="shared" si="168"/>
        <v>#N/A</v>
      </c>
      <c r="S296">
        <f t="shared" si="169"/>
        <v>0</v>
      </c>
      <c r="T296" s="8">
        <f t="shared" si="180"/>
        <v>0</v>
      </c>
      <c r="U296" s="2" t="e">
        <f t="shared" si="181"/>
        <v>#N/A</v>
      </c>
      <c r="V296">
        <f t="shared" si="170"/>
        <v>5</v>
      </c>
      <c r="W296" s="2" t="e">
        <f t="shared" si="182"/>
        <v>#N/A</v>
      </c>
      <c r="X296">
        <f t="shared" si="171"/>
        <v>0</v>
      </c>
      <c r="Y296">
        <f t="shared" si="183"/>
        <v>0</v>
      </c>
      <c r="Z296">
        <v>0</v>
      </c>
      <c r="AA296" s="18">
        <f t="shared" si="172"/>
        <v>43477</v>
      </c>
      <c r="AB296" s="13">
        <f t="shared" si="173"/>
        <v>0</v>
      </c>
      <c r="AC296">
        <v>0</v>
      </c>
      <c r="AD296" s="5" t="e">
        <f t="shared" si="184"/>
        <v>#N/A</v>
      </c>
      <c r="AE296">
        <f t="shared" si="174"/>
        <v>2</v>
      </c>
      <c r="AF296">
        <f t="shared" si="174"/>
        <v>2</v>
      </c>
      <c r="AG296">
        <v>0</v>
      </c>
      <c r="AH296" s="18">
        <f t="shared" si="185"/>
        <v>43477</v>
      </c>
      <c r="AI296" s="5">
        <f t="shared" si="186"/>
        <v>0</v>
      </c>
      <c r="AJ296" s="13">
        <f t="shared" si="175"/>
        <v>0</v>
      </c>
      <c r="AK296" s="20">
        <f t="shared" si="176"/>
        <v>0</v>
      </c>
      <c r="AL296" s="20">
        <f t="shared" si="187"/>
        <v>4050</v>
      </c>
      <c r="AM296" s="20">
        <f t="shared" si="188"/>
        <v>900</v>
      </c>
      <c r="AN296" s="20">
        <f t="shared" si="160"/>
        <v>0</v>
      </c>
      <c r="AO296" s="20">
        <f t="shared" si="189"/>
        <v>0</v>
      </c>
      <c r="AP296" s="1">
        <v>0</v>
      </c>
      <c r="AQ296" s="24">
        <f t="shared" si="190"/>
        <v>43477</v>
      </c>
      <c r="AR296" s="10">
        <f t="shared" si="177"/>
        <v>0</v>
      </c>
      <c r="AS296" s="1">
        <f t="shared" si="191"/>
        <v>0</v>
      </c>
    </row>
    <row r="297" spans="2:45" x14ac:dyDescent="0.2">
      <c r="B297" s="18">
        <f t="shared" si="192"/>
        <v>43478</v>
      </c>
      <c r="C297" s="8">
        <f t="shared" si="178"/>
        <v>43478</v>
      </c>
      <c r="D297" s="5" t="e">
        <f>INDEX(Klima!$B$1:$E$520,MATCH('Afgrødemodel 1'!$C297,Klima!$B$1:$B$520,0),MATCH('Afgrødemodel 1'!$D$7,Klima!$B$1:$E$1,0))</f>
        <v>#N/A</v>
      </c>
      <c r="E297" s="8" t="e">
        <f t="shared" si="157"/>
        <v>#N/A</v>
      </c>
      <c r="F297">
        <v>0</v>
      </c>
      <c r="G297" s="8" t="e">
        <f t="shared" si="158"/>
        <v>#N/A</v>
      </c>
      <c r="H297" s="8" t="e">
        <f t="shared" si="161"/>
        <v>#N/A</v>
      </c>
      <c r="I297" s="8" t="e">
        <f t="shared" si="162"/>
        <v>#N/A</v>
      </c>
      <c r="J297" s="8" t="e">
        <f t="shared" si="163"/>
        <v>#N/A</v>
      </c>
      <c r="K297" s="8" t="e">
        <f t="shared" si="159"/>
        <v>#N/A</v>
      </c>
      <c r="L297" s="8" t="e">
        <f t="shared" si="164"/>
        <v>#N/A</v>
      </c>
      <c r="M297" t="str">
        <f t="shared" si="165"/>
        <v xml:space="preserve"> </v>
      </c>
      <c r="N297">
        <v>8</v>
      </c>
      <c r="O297" t="e">
        <f t="shared" si="179"/>
        <v>#N/A</v>
      </c>
      <c r="P297" t="e">
        <f t="shared" si="166"/>
        <v>#N/A</v>
      </c>
      <c r="Q297" t="e">
        <f t="shared" si="167"/>
        <v>#N/A</v>
      </c>
      <c r="R297" t="e">
        <f t="shared" si="168"/>
        <v>#N/A</v>
      </c>
      <c r="S297">
        <f t="shared" si="169"/>
        <v>0</v>
      </c>
      <c r="T297" s="8">
        <f t="shared" si="180"/>
        <v>0</v>
      </c>
      <c r="U297" s="2" t="e">
        <f t="shared" si="181"/>
        <v>#N/A</v>
      </c>
      <c r="V297">
        <f t="shared" si="170"/>
        <v>5</v>
      </c>
      <c r="W297" s="2" t="e">
        <f t="shared" si="182"/>
        <v>#N/A</v>
      </c>
      <c r="X297">
        <f t="shared" si="171"/>
        <v>0</v>
      </c>
      <c r="Y297">
        <f t="shared" si="183"/>
        <v>0</v>
      </c>
      <c r="Z297">
        <v>0</v>
      </c>
      <c r="AA297" s="18">
        <f t="shared" si="172"/>
        <v>43478</v>
      </c>
      <c r="AB297" s="13">
        <f t="shared" si="173"/>
        <v>0</v>
      </c>
      <c r="AC297">
        <v>0</v>
      </c>
      <c r="AD297" s="5" t="e">
        <f t="shared" si="184"/>
        <v>#N/A</v>
      </c>
      <c r="AE297">
        <f t="shared" si="174"/>
        <v>2</v>
      </c>
      <c r="AF297">
        <f t="shared" si="174"/>
        <v>2</v>
      </c>
      <c r="AG297">
        <v>0</v>
      </c>
      <c r="AH297" s="18">
        <f t="shared" si="185"/>
        <v>43478</v>
      </c>
      <c r="AI297" s="5">
        <f t="shared" si="186"/>
        <v>0</v>
      </c>
      <c r="AJ297" s="13">
        <f t="shared" si="175"/>
        <v>0</v>
      </c>
      <c r="AK297" s="20">
        <f t="shared" si="176"/>
        <v>0</v>
      </c>
      <c r="AL297" s="20">
        <f t="shared" si="187"/>
        <v>4065</v>
      </c>
      <c r="AM297" s="20">
        <f t="shared" si="188"/>
        <v>900</v>
      </c>
      <c r="AN297" s="20">
        <f t="shared" si="160"/>
        <v>0</v>
      </c>
      <c r="AO297" s="20">
        <f t="shared" si="189"/>
        <v>0</v>
      </c>
      <c r="AP297" s="1">
        <v>0</v>
      </c>
      <c r="AQ297" s="24">
        <f t="shared" si="190"/>
        <v>43478</v>
      </c>
      <c r="AR297" s="10">
        <f t="shared" si="177"/>
        <v>0</v>
      </c>
      <c r="AS297" s="1">
        <f t="shared" si="191"/>
        <v>0</v>
      </c>
    </row>
    <row r="298" spans="2:45" x14ac:dyDescent="0.2">
      <c r="B298" s="18">
        <f t="shared" si="192"/>
        <v>43479</v>
      </c>
      <c r="C298" s="8">
        <f t="shared" si="178"/>
        <v>43479</v>
      </c>
      <c r="D298" s="5" t="e">
        <f>INDEX(Klima!$B$1:$E$520,MATCH('Afgrødemodel 1'!$C298,Klima!$B$1:$B$520,0),MATCH('Afgrødemodel 1'!$D$7,Klima!$B$1:$E$1,0))</f>
        <v>#N/A</v>
      </c>
      <c r="E298" s="8" t="e">
        <f t="shared" si="157"/>
        <v>#N/A</v>
      </c>
      <c r="F298">
        <v>0</v>
      </c>
      <c r="G298" s="8" t="e">
        <f t="shared" si="158"/>
        <v>#N/A</v>
      </c>
      <c r="H298" s="8" t="e">
        <f t="shared" si="161"/>
        <v>#N/A</v>
      </c>
      <c r="I298" s="8" t="e">
        <f t="shared" si="162"/>
        <v>#N/A</v>
      </c>
      <c r="J298" s="8" t="e">
        <f t="shared" si="163"/>
        <v>#N/A</v>
      </c>
      <c r="K298" s="8" t="e">
        <f t="shared" si="159"/>
        <v>#N/A</v>
      </c>
      <c r="L298" s="8" t="e">
        <f t="shared" si="164"/>
        <v>#N/A</v>
      </c>
      <c r="M298" t="str">
        <f t="shared" si="165"/>
        <v xml:space="preserve"> </v>
      </c>
      <c r="N298">
        <v>8</v>
      </c>
      <c r="O298" t="e">
        <f t="shared" si="179"/>
        <v>#N/A</v>
      </c>
      <c r="P298" t="e">
        <f t="shared" si="166"/>
        <v>#N/A</v>
      </c>
      <c r="Q298" t="e">
        <f t="shared" si="167"/>
        <v>#N/A</v>
      </c>
      <c r="R298" t="e">
        <f t="shared" si="168"/>
        <v>#N/A</v>
      </c>
      <c r="S298">
        <f t="shared" si="169"/>
        <v>0</v>
      </c>
      <c r="T298" s="8">
        <f t="shared" si="180"/>
        <v>0</v>
      </c>
      <c r="U298" s="2" t="e">
        <f t="shared" si="181"/>
        <v>#N/A</v>
      </c>
      <c r="V298">
        <f t="shared" si="170"/>
        <v>5</v>
      </c>
      <c r="W298" s="2" t="e">
        <f t="shared" si="182"/>
        <v>#N/A</v>
      </c>
      <c r="X298">
        <f t="shared" si="171"/>
        <v>0</v>
      </c>
      <c r="Y298">
        <f t="shared" si="183"/>
        <v>0</v>
      </c>
      <c r="Z298">
        <v>0</v>
      </c>
      <c r="AA298" s="18">
        <f t="shared" si="172"/>
        <v>43479</v>
      </c>
      <c r="AB298" s="13">
        <f t="shared" si="173"/>
        <v>0</v>
      </c>
      <c r="AC298">
        <v>0</v>
      </c>
      <c r="AD298" s="5" t="e">
        <f t="shared" si="184"/>
        <v>#N/A</v>
      </c>
      <c r="AE298">
        <f t="shared" si="174"/>
        <v>2</v>
      </c>
      <c r="AF298">
        <f t="shared" si="174"/>
        <v>2</v>
      </c>
      <c r="AG298">
        <v>0</v>
      </c>
      <c r="AH298" s="18">
        <f t="shared" si="185"/>
        <v>43479</v>
      </c>
      <c r="AI298" s="5">
        <f t="shared" si="186"/>
        <v>0</v>
      </c>
      <c r="AJ298" s="13">
        <f t="shared" si="175"/>
        <v>0</v>
      </c>
      <c r="AK298" s="20">
        <f t="shared" si="176"/>
        <v>0</v>
      </c>
      <c r="AL298" s="20">
        <f t="shared" si="187"/>
        <v>4080</v>
      </c>
      <c r="AM298" s="20">
        <f t="shared" si="188"/>
        <v>900</v>
      </c>
      <c r="AN298" s="20">
        <f t="shared" si="160"/>
        <v>0</v>
      </c>
      <c r="AO298" s="20">
        <f t="shared" si="189"/>
        <v>0</v>
      </c>
      <c r="AP298" s="1">
        <v>0</v>
      </c>
      <c r="AQ298" s="24">
        <f t="shared" si="190"/>
        <v>43479</v>
      </c>
      <c r="AR298" s="10">
        <f t="shared" si="177"/>
        <v>0</v>
      </c>
      <c r="AS298" s="1">
        <f t="shared" si="191"/>
        <v>0</v>
      </c>
    </row>
    <row r="299" spans="2:45" x14ac:dyDescent="0.2">
      <c r="B299" s="18">
        <f t="shared" si="192"/>
        <v>43480</v>
      </c>
      <c r="C299" s="8">
        <f t="shared" si="178"/>
        <v>43480</v>
      </c>
      <c r="D299" s="5" t="e">
        <f>INDEX(Klima!$B$1:$E$520,MATCH('Afgrødemodel 1'!$C299,Klima!$B$1:$B$520,0),MATCH('Afgrødemodel 1'!$D$7,Klima!$B$1:$E$1,0))</f>
        <v>#N/A</v>
      </c>
      <c r="E299" s="8" t="e">
        <f t="shared" si="157"/>
        <v>#N/A</v>
      </c>
      <c r="F299">
        <v>0</v>
      </c>
      <c r="G299" s="8" t="e">
        <f t="shared" si="158"/>
        <v>#N/A</v>
      </c>
      <c r="H299" s="8" t="e">
        <f t="shared" si="161"/>
        <v>#N/A</v>
      </c>
      <c r="I299" s="8" t="e">
        <f t="shared" si="162"/>
        <v>#N/A</v>
      </c>
      <c r="J299" s="8" t="e">
        <f t="shared" si="163"/>
        <v>#N/A</v>
      </c>
      <c r="K299" s="8" t="e">
        <f t="shared" si="159"/>
        <v>#N/A</v>
      </c>
      <c r="L299" s="8" t="e">
        <f t="shared" si="164"/>
        <v>#N/A</v>
      </c>
      <c r="M299" t="str">
        <f t="shared" si="165"/>
        <v xml:space="preserve"> </v>
      </c>
      <c r="N299">
        <v>8</v>
      </c>
      <c r="O299" t="e">
        <f t="shared" si="179"/>
        <v>#N/A</v>
      </c>
      <c r="P299" t="e">
        <f t="shared" si="166"/>
        <v>#N/A</v>
      </c>
      <c r="Q299" t="e">
        <f t="shared" si="167"/>
        <v>#N/A</v>
      </c>
      <c r="R299" t="e">
        <f t="shared" si="168"/>
        <v>#N/A</v>
      </c>
      <c r="S299">
        <f t="shared" si="169"/>
        <v>0</v>
      </c>
      <c r="T299" s="8">
        <f t="shared" si="180"/>
        <v>0</v>
      </c>
      <c r="U299" s="2" t="e">
        <f t="shared" si="181"/>
        <v>#N/A</v>
      </c>
      <c r="V299">
        <f t="shared" si="170"/>
        <v>5</v>
      </c>
      <c r="W299" s="2" t="e">
        <f t="shared" si="182"/>
        <v>#N/A</v>
      </c>
      <c r="X299">
        <f t="shared" si="171"/>
        <v>0</v>
      </c>
      <c r="Y299">
        <f t="shared" si="183"/>
        <v>0</v>
      </c>
      <c r="Z299">
        <v>0</v>
      </c>
      <c r="AA299" s="18">
        <f t="shared" si="172"/>
        <v>43480</v>
      </c>
      <c r="AB299" s="13">
        <f t="shared" si="173"/>
        <v>0</v>
      </c>
      <c r="AC299">
        <v>0</v>
      </c>
      <c r="AD299" s="5" t="e">
        <f t="shared" si="184"/>
        <v>#N/A</v>
      </c>
      <c r="AE299">
        <f t="shared" si="174"/>
        <v>2</v>
      </c>
      <c r="AF299">
        <f t="shared" si="174"/>
        <v>2</v>
      </c>
      <c r="AG299">
        <v>0</v>
      </c>
      <c r="AH299" s="18">
        <f t="shared" si="185"/>
        <v>43480</v>
      </c>
      <c r="AI299" s="5">
        <f t="shared" si="186"/>
        <v>0</v>
      </c>
      <c r="AJ299" s="13">
        <f t="shared" si="175"/>
        <v>0</v>
      </c>
      <c r="AK299" s="20">
        <f t="shared" si="176"/>
        <v>0</v>
      </c>
      <c r="AL299" s="20">
        <f t="shared" si="187"/>
        <v>4095</v>
      </c>
      <c r="AM299" s="20">
        <f t="shared" si="188"/>
        <v>900</v>
      </c>
      <c r="AN299" s="20">
        <f t="shared" si="160"/>
        <v>0</v>
      </c>
      <c r="AO299" s="20">
        <f t="shared" si="189"/>
        <v>0</v>
      </c>
      <c r="AP299" s="1">
        <v>0</v>
      </c>
      <c r="AQ299" s="24">
        <f t="shared" si="190"/>
        <v>43480</v>
      </c>
      <c r="AR299" s="10">
        <f t="shared" si="177"/>
        <v>0</v>
      </c>
      <c r="AS299" s="1">
        <f t="shared" si="191"/>
        <v>0</v>
      </c>
    </row>
    <row r="300" spans="2:45" x14ac:dyDescent="0.2">
      <c r="B300" s="18">
        <f t="shared" si="192"/>
        <v>43481</v>
      </c>
      <c r="C300" s="8">
        <f t="shared" si="178"/>
        <v>43481</v>
      </c>
      <c r="D300" s="5" t="e">
        <f>INDEX(Klima!$B$1:$E$520,MATCH('Afgrødemodel 1'!$C300,Klima!$B$1:$B$520,0),MATCH('Afgrødemodel 1'!$D$7,Klima!$B$1:$E$1,0))</f>
        <v>#N/A</v>
      </c>
      <c r="E300" s="8" t="e">
        <f t="shared" ref="E300:E363" si="193">IF(D300&gt;0,D300,0)</f>
        <v>#N/A</v>
      </c>
      <c r="F300">
        <v>0</v>
      </c>
      <c r="G300" s="8" t="e">
        <f t="shared" ref="G300:G315" si="194">(E300-F300)+G299</f>
        <v>#N/A</v>
      </c>
      <c r="H300" s="8" t="e">
        <f t="shared" si="161"/>
        <v>#N/A</v>
      </c>
      <c r="I300" s="8" t="e">
        <f t="shared" si="162"/>
        <v>#N/A</v>
      </c>
      <c r="J300" s="8" t="e">
        <f t="shared" si="163"/>
        <v>#N/A</v>
      </c>
      <c r="K300" s="8" t="e">
        <f t="shared" ref="K300:K315" si="195">IF(AND(H300&gt;=$AX$12,H299&lt;$AX$12),"tSF1",IF(AND(H300&gt;=$AZ$13,H299&lt;$AZ$13),"tSF2",IF(AND(H300&gt;=$AZ$14,H299&lt;$AZ$14),"tSF3",IF(AND(H300&gt;=$AZ$15,H299&lt;$AZ$15),"tSF4",IF(AND(H300&gt;=$AZ$16,H299&lt;$AZ$16),"tSF5"," ")))))</f>
        <v>#N/A</v>
      </c>
      <c r="L300" s="8" t="e">
        <f t="shared" si="164"/>
        <v>#N/A</v>
      </c>
      <c r="M300" t="str">
        <f t="shared" si="165"/>
        <v xml:space="preserve"> </v>
      </c>
      <c r="N300">
        <v>8</v>
      </c>
      <c r="O300" t="e">
        <f t="shared" si="179"/>
        <v>#N/A</v>
      </c>
      <c r="P300" t="e">
        <f t="shared" si="166"/>
        <v>#N/A</v>
      </c>
      <c r="Q300" t="e">
        <f t="shared" si="167"/>
        <v>#N/A</v>
      </c>
      <c r="R300" t="e">
        <f t="shared" si="168"/>
        <v>#N/A</v>
      </c>
      <c r="S300">
        <f t="shared" si="169"/>
        <v>0</v>
      </c>
      <c r="T300" s="8">
        <f t="shared" si="180"/>
        <v>0</v>
      </c>
      <c r="U300" s="2" t="e">
        <f t="shared" si="181"/>
        <v>#N/A</v>
      </c>
      <c r="V300">
        <f t="shared" si="170"/>
        <v>5</v>
      </c>
      <c r="W300" s="2" t="e">
        <f t="shared" si="182"/>
        <v>#N/A</v>
      </c>
      <c r="X300">
        <f t="shared" si="171"/>
        <v>0</v>
      </c>
      <c r="Y300">
        <f t="shared" si="183"/>
        <v>0</v>
      </c>
      <c r="Z300">
        <v>0</v>
      </c>
      <c r="AA300" s="18">
        <f t="shared" si="172"/>
        <v>43481</v>
      </c>
      <c r="AB300" s="13">
        <f t="shared" si="173"/>
        <v>0</v>
      </c>
      <c r="AC300">
        <v>0</v>
      </c>
      <c r="AD300" s="5" t="e">
        <f t="shared" si="184"/>
        <v>#N/A</v>
      </c>
      <c r="AE300">
        <f t="shared" si="174"/>
        <v>2</v>
      </c>
      <c r="AF300">
        <f t="shared" si="174"/>
        <v>2</v>
      </c>
      <c r="AG300">
        <v>0</v>
      </c>
      <c r="AH300" s="18">
        <f t="shared" si="185"/>
        <v>43481</v>
      </c>
      <c r="AI300" s="5">
        <f t="shared" si="186"/>
        <v>0</v>
      </c>
      <c r="AJ300" s="13">
        <f t="shared" si="175"/>
        <v>0</v>
      </c>
      <c r="AK300" s="20">
        <f t="shared" si="176"/>
        <v>0</v>
      </c>
      <c r="AL300" s="20">
        <f t="shared" si="187"/>
        <v>4110</v>
      </c>
      <c r="AM300" s="20">
        <f t="shared" si="188"/>
        <v>900</v>
      </c>
      <c r="AN300" s="20">
        <f t="shared" si="160"/>
        <v>0</v>
      </c>
      <c r="AO300" s="20">
        <f t="shared" si="189"/>
        <v>0</v>
      </c>
      <c r="AP300" s="1">
        <v>0</v>
      </c>
      <c r="AQ300" s="24">
        <f t="shared" si="190"/>
        <v>43481</v>
      </c>
      <c r="AR300" s="10">
        <f t="shared" si="177"/>
        <v>0</v>
      </c>
      <c r="AS300" s="1">
        <f t="shared" si="191"/>
        <v>0</v>
      </c>
    </row>
    <row r="301" spans="2:45" x14ac:dyDescent="0.2">
      <c r="B301" s="18">
        <f t="shared" si="192"/>
        <v>43482</v>
      </c>
      <c r="C301" s="8">
        <f t="shared" si="178"/>
        <v>43482</v>
      </c>
      <c r="D301" s="5" t="e">
        <f>INDEX(Klima!$B$1:$E$520,MATCH('Afgrødemodel 1'!$C301,Klima!$B$1:$B$520,0),MATCH('Afgrødemodel 1'!$D$7,Klima!$B$1:$E$1,0))</f>
        <v>#N/A</v>
      </c>
      <c r="E301" s="8" t="e">
        <f t="shared" si="193"/>
        <v>#N/A</v>
      </c>
      <c r="F301">
        <v>0</v>
      </c>
      <c r="G301" s="8" t="e">
        <f t="shared" si="194"/>
        <v>#N/A</v>
      </c>
      <c r="H301" s="8" t="e">
        <f t="shared" si="161"/>
        <v>#N/A</v>
      </c>
      <c r="I301" s="8" t="e">
        <f t="shared" si="162"/>
        <v>#N/A</v>
      </c>
      <c r="J301" s="8" t="e">
        <f t="shared" si="163"/>
        <v>#N/A</v>
      </c>
      <c r="K301" s="8" t="e">
        <f t="shared" si="195"/>
        <v>#N/A</v>
      </c>
      <c r="L301" s="8" t="e">
        <f t="shared" si="164"/>
        <v>#N/A</v>
      </c>
      <c r="M301" t="str">
        <f t="shared" si="165"/>
        <v xml:space="preserve"> </v>
      </c>
      <c r="N301">
        <v>8</v>
      </c>
      <c r="O301" t="e">
        <f t="shared" si="179"/>
        <v>#N/A</v>
      </c>
      <c r="P301" t="e">
        <f t="shared" si="166"/>
        <v>#N/A</v>
      </c>
      <c r="Q301" t="e">
        <f t="shared" si="167"/>
        <v>#N/A</v>
      </c>
      <c r="R301" t="e">
        <f t="shared" si="168"/>
        <v>#N/A</v>
      </c>
      <c r="S301">
        <f t="shared" si="169"/>
        <v>0</v>
      </c>
      <c r="T301" s="8">
        <f t="shared" si="180"/>
        <v>0</v>
      </c>
      <c r="U301" s="2" t="e">
        <f t="shared" si="181"/>
        <v>#N/A</v>
      </c>
      <c r="V301">
        <f t="shared" si="170"/>
        <v>5</v>
      </c>
      <c r="W301" s="2" t="e">
        <f t="shared" si="182"/>
        <v>#N/A</v>
      </c>
      <c r="X301">
        <f t="shared" si="171"/>
        <v>0</v>
      </c>
      <c r="Y301">
        <f t="shared" si="183"/>
        <v>0</v>
      </c>
      <c r="Z301">
        <v>0</v>
      </c>
      <c r="AA301" s="18">
        <f t="shared" si="172"/>
        <v>43482</v>
      </c>
      <c r="AB301" s="13">
        <f t="shared" si="173"/>
        <v>0</v>
      </c>
      <c r="AC301">
        <v>0</v>
      </c>
      <c r="AD301" s="5" t="e">
        <f t="shared" si="184"/>
        <v>#N/A</v>
      </c>
      <c r="AE301">
        <f t="shared" si="174"/>
        <v>2</v>
      </c>
      <c r="AF301">
        <f t="shared" si="174"/>
        <v>2</v>
      </c>
      <c r="AG301">
        <v>0</v>
      </c>
      <c r="AH301" s="18">
        <f t="shared" si="185"/>
        <v>43482</v>
      </c>
      <c r="AI301" s="5">
        <f t="shared" si="186"/>
        <v>0</v>
      </c>
      <c r="AJ301" s="13">
        <f t="shared" si="175"/>
        <v>0</v>
      </c>
      <c r="AK301" s="20">
        <f t="shared" si="176"/>
        <v>0</v>
      </c>
      <c r="AL301" s="20">
        <f t="shared" si="187"/>
        <v>4125</v>
      </c>
      <c r="AM301" s="20">
        <f t="shared" si="188"/>
        <v>900</v>
      </c>
      <c r="AN301" s="20">
        <f t="shared" si="160"/>
        <v>0</v>
      </c>
      <c r="AO301" s="20">
        <f t="shared" si="189"/>
        <v>0</v>
      </c>
      <c r="AP301" s="1">
        <v>0</v>
      </c>
      <c r="AQ301" s="24">
        <f t="shared" si="190"/>
        <v>43482</v>
      </c>
      <c r="AR301" s="10">
        <f t="shared" si="177"/>
        <v>0</v>
      </c>
      <c r="AS301" s="1">
        <f t="shared" si="191"/>
        <v>0</v>
      </c>
    </row>
    <row r="302" spans="2:45" x14ac:dyDescent="0.2">
      <c r="B302" s="18">
        <f t="shared" si="192"/>
        <v>43483</v>
      </c>
      <c r="C302" s="8">
        <f t="shared" si="178"/>
        <v>43483</v>
      </c>
      <c r="D302" s="5" t="e">
        <f>INDEX(Klima!$B$1:$E$520,MATCH('Afgrødemodel 1'!$C302,Klima!$B$1:$B$520,0),MATCH('Afgrødemodel 1'!$D$7,Klima!$B$1:$E$1,0))</f>
        <v>#N/A</v>
      </c>
      <c r="E302" s="8" t="e">
        <f t="shared" si="193"/>
        <v>#N/A</v>
      </c>
      <c r="F302">
        <v>0</v>
      </c>
      <c r="G302" s="8" t="e">
        <f t="shared" si="194"/>
        <v>#N/A</v>
      </c>
      <c r="H302" s="8" t="e">
        <f t="shared" si="161"/>
        <v>#N/A</v>
      </c>
      <c r="I302" s="8" t="e">
        <f t="shared" si="162"/>
        <v>#N/A</v>
      </c>
      <c r="J302" s="8" t="e">
        <f t="shared" si="163"/>
        <v>#N/A</v>
      </c>
      <c r="K302" s="8" t="e">
        <f t="shared" si="195"/>
        <v>#N/A</v>
      </c>
      <c r="L302" s="8" t="e">
        <f t="shared" si="164"/>
        <v>#N/A</v>
      </c>
      <c r="M302" t="str">
        <f t="shared" si="165"/>
        <v xml:space="preserve"> </v>
      </c>
      <c r="N302">
        <v>8</v>
      </c>
      <c r="O302" t="e">
        <f t="shared" si="179"/>
        <v>#N/A</v>
      </c>
      <c r="P302" t="e">
        <f t="shared" si="166"/>
        <v>#N/A</v>
      </c>
      <c r="Q302" t="e">
        <f t="shared" si="167"/>
        <v>#N/A</v>
      </c>
      <c r="R302" t="e">
        <f t="shared" si="168"/>
        <v>#N/A</v>
      </c>
      <c r="S302">
        <f t="shared" si="169"/>
        <v>0</v>
      </c>
      <c r="T302" s="8">
        <f t="shared" si="180"/>
        <v>0</v>
      </c>
      <c r="U302" s="2" t="e">
        <f t="shared" si="181"/>
        <v>#N/A</v>
      </c>
      <c r="V302">
        <f t="shared" si="170"/>
        <v>5</v>
      </c>
      <c r="W302" s="2" t="e">
        <f t="shared" si="182"/>
        <v>#N/A</v>
      </c>
      <c r="X302">
        <f t="shared" si="171"/>
        <v>0</v>
      </c>
      <c r="Y302">
        <f t="shared" si="183"/>
        <v>0</v>
      </c>
      <c r="Z302">
        <v>0</v>
      </c>
      <c r="AA302" s="18">
        <f t="shared" si="172"/>
        <v>43483</v>
      </c>
      <c r="AB302" s="13">
        <f t="shared" si="173"/>
        <v>0</v>
      </c>
      <c r="AC302">
        <v>0</v>
      </c>
      <c r="AD302" s="5" t="e">
        <f t="shared" si="184"/>
        <v>#N/A</v>
      </c>
      <c r="AE302">
        <f t="shared" si="174"/>
        <v>2</v>
      </c>
      <c r="AF302">
        <f t="shared" si="174"/>
        <v>2</v>
      </c>
      <c r="AG302">
        <v>0</v>
      </c>
      <c r="AH302" s="18">
        <f t="shared" si="185"/>
        <v>43483</v>
      </c>
      <c r="AI302" s="5">
        <f t="shared" si="186"/>
        <v>0</v>
      </c>
      <c r="AJ302" s="13">
        <f t="shared" si="175"/>
        <v>0</v>
      </c>
      <c r="AK302" s="20">
        <f t="shared" si="176"/>
        <v>0</v>
      </c>
      <c r="AL302" s="20">
        <f t="shared" si="187"/>
        <v>4140</v>
      </c>
      <c r="AM302" s="20">
        <f t="shared" si="188"/>
        <v>900</v>
      </c>
      <c r="AN302" s="20">
        <f t="shared" si="160"/>
        <v>0</v>
      </c>
      <c r="AO302" s="20">
        <f t="shared" si="189"/>
        <v>0</v>
      </c>
      <c r="AP302" s="1">
        <v>0</v>
      </c>
      <c r="AQ302" s="24">
        <f t="shared" si="190"/>
        <v>43483</v>
      </c>
      <c r="AR302" s="10">
        <f t="shared" si="177"/>
        <v>0</v>
      </c>
      <c r="AS302" s="1">
        <f t="shared" si="191"/>
        <v>0</v>
      </c>
    </row>
    <row r="303" spans="2:45" x14ac:dyDescent="0.2">
      <c r="B303" s="18">
        <f t="shared" si="192"/>
        <v>43484</v>
      </c>
      <c r="C303" s="8">
        <f t="shared" si="178"/>
        <v>43484</v>
      </c>
      <c r="D303" s="5" t="e">
        <f>INDEX(Klima!$B$1:$E$520,MATCH('Afgrødemodel 1'!$C303,Klima!$B$1:$B$520,0),MATCH('Afgrødemodel 1'!$D$7,Klima!$B$1:$E$1,0))</f>
        <v>#N/A</v>
      </c>
      <c r="E303" s="8" t="e">
        <f t="shared" si="193"/>
        <v>#N/A</v>
      </c>
      <c r="F303">
        <v>0</v>
      </c>
      <c r="G303" s="8" t="e">
        <f t="shared" si="194"/>
        <v>#N/A</v>
      </c>
      <c r="H303" s="8" t="e">
        <f t="shared" si="161"/>
        <v>#N/A</v>
      </c>
      <c r="I303" s="8" t="e">
        <f t="shared" si="162"/>
        <v>#N/A</v>
      </c>
      <c r="J303" s="8" t="e">
        <f t="shared" si="163"/>
        <v>#N/A</v>
      </c>
      <c r="K303" s="8" t="e">
        <f t="shared" si="195"/>
        <v>#N/A</v>
      </c>
      <c r="L303" s="8" t="e">
        <f t="shared" si="164"/>
        <v>#N/A</v>
      </c>
      <c r="M303" t="str">
        <f t="shared" si="165"/>
        <v xml:space="preserve"> </v>
      </c>
      <c r="N303">
        <v>8</v>
      </c>
      <c r="O303" t="e">
        <f t="shared" si="179"/>
        <v>#N/A</v>
      </c>
      <c r="P303" t="e">
        <f t="shared" si="166"/>
        <v>#N/A</v>
      </c>
      <c r="Q303" t="e">
        <f t="shared" si="167"/>
        <v>#N/A</v>
      </c>
      <c r="R303" t="e">
        <f t="shared" si="168"/>
        <v>#N/A</v>
      </c>
      <c r="S303">
        <f t="shared" si="169"/>
        <v>0</v>
      </c>
      <c r="T303" s="8">
        <f t="shared" si="180"/>
        <v>0</v>
      </c>
      <c r="U303" s="2" t="e">
        <f t="shared" si="181"/>
        <v>#N/A</v>
      </c>
      <c r="V303">
        <f t="shared" si="170"/>
        <v>5</v>
      </c>
      <c r="W303" s="2" t="e">
        <f t="shared" si="182"/>
        <v>#N/A</v>
      </c>
      <c r="X303">
        <f t="shared" si="171"/>
        <v>0</v>
      </c>
      <c r="Y303">
        <f t="shared" si="183"/>
        <v>0</v>
      </c>
      <c r="Z303">
        <v>0</v>
      </c>
      <c r="AA303" s="18">
        <f t="shared" si="172"/>
        <v>43484</v>
      </c>
      <c r="AB303" s="13">
        <f t="shared" si="173"/>
        <v>0</v>
      </c>
      <c r="AC303">
        <v>0</v>
      </c>
      <c r="AD303" s="5" t="e">
        <f t="shared" si="184"/>
        <v>#N/A</v>
      </c>
      <c r="AE303">
        <f t="shared" si="174"/>
        <v>2</v>
      </c>
      <c r="AF303">
        <f t="shared" si="174"/>
        <v>2</v>
      </c>
      <c r="AG303">
        <v>0</v>
      </c>
      <c r="AH303" s="18">
        <f t="shared" si="185"/>
        <v>43484</v>
      </c>
      <c r="AI303" s="5">
        <f t="shared" si="186"/>
        <v>0</v>
      </c>
      <c r="AJ303" s="13">
        <f t="shared" si="175"/>
        <v>0</v>
      </c>
      <c r="AK303" s="20">
        <f t="shared" si="176"/>
        <v>0</v>
      </c>
      <c r="AL303" s="20">
        <f t="shared" si="187"/>
        <v>4155</v>
      </c>
      <c r="AM303" s="20">
        <f t="shared" si="188"/>
        <v>900</v>
      </c>
      <c r="AN303" s="20">
        <f t="shared" si="160"/>
        <v>0</v>
      </c>
      <c r="AO303" s="20">
        <f t="shared" si="189"/>
        <v>0</v>
      </c>
      <c r="AP303" s="1">
        <v>0</v>
      </c>
      <c r="AQ303" s="24">
        <f t="shared" si="190"/>
        <v>43484</v>
      </c>
      <c r="AR303" s="10">
        <f t="shared" si="177"/>
        <v>0</v>
      </c>
      <c r="AS303" s="1">
        <f t="shared" si="191"/>
        <v>0</v>
      </c>
    </row>
    <row r="304" spans="2:45" x14ac:dyDescent="0.2">
      <c r="B304" s="18">
        <f t="shared" si="192"/>
        <v>43485</v>
      </c>
      <c r="C304" s="8">
        <f t="shared" si="178"/>
        <v>43485</v>
      </c>
      <c r="D304" s="5" t="e">
        <f>INDEX(Klima!$B$1:$E$520,MATCH('Afgrødemodel 1'!$C304,Klima!$B$1:$B$520,0),MATCH('Afgrødemodel 1'!$D$7,Klima!$B$1:$E$1,0))</f>
        <v>#N/A</v>
      </c>
      <c r="E304" s="8" t="e">
        <f t="shared" si="193"/>
        <v>#N/A</v>
      </c>
      <c r="F304">
        <v>0</v>
      </c>
      <c r="G304" s="8" t="e">
        <f t="shared" si="194"/>
        <v>#N/A</v>
      </c>
      <c r="H304" s="8" t="e">
        <f t="shared" si="161"/>
        <v>#N/A</v>
      </c>
      <c r="I304" s="8" t="e">
        <f t="shared" si="162"/>
        <v>#N/A</v>
      </c>
      <c r="J304" s="8" t="e">
        <f t="shared" si="163"/>
        <v>#N/A</v>
      </c>
      <c r="K304" s="8" t="e">
        <f t="shared" si="195"/>
        <v>#N/A</v>
      </c>
      <c r="L304" s="8" t="e">
        <f t="shared" si="164"/>
        <v>#N/A</v>
      </c>
      <c r="M304" t="str">
        <f t="shared" si="165"/>
        <v xml:space="preserve"> </v>
      </c>
      <c r="N304">
        <v>8</v>
      </c>
      <c r="O304" t="e">
        <f t="shared" si="179"/>
        <v>#N/A</v>
      </c>
      <c r="P304" t="e">
        <f t="shared" si="166"/>
        <v>#N/A</v>
      </c>
      <c r="Q304" t="e">
        <f t="shared" si="167"/>
        <v>#N/A</v>
      </c>
      <c r="R304" t="e">
        <f t="shared" si="168"/>
        <v>#N/A</v>
      </c>
      <c r="S304">
        <f t="shared" si="169"/>
        <v>0</v>
      </c>
      <c r="T304" s="8">
        <f t="shared" si="180"/>
        <v>0</v>
      </c>
      <c r="U304" s="2" t="e">
        <f t="shared" si="181"/>
        <v>#N/A</v>
      </c>
      <c r="V304">
        <f t="shared" si="170"/>
        <v>5</v>
      </c>
      <c r="W304" s="2" t="e">
        <f t="shared" si="182"/>
        <v>#N/A</v>
      </c>
      <c r="X304">
        <f t="shared" si="171"/>
        <v>0</v>
      </c>
      <c r="Y304">
        <f t="shared" si="183"/>
        <v>0</v>
      </c>
      <c r="Z304">
        <v>0</v>
      </c>
      <c r="AA304" s="18">
        <f t="shared" si="172"/>
        <v>43485</v>
      </c>
      <c r="AB304" s="13">
        <f t="shared" si="173"/>
        <v>0</v>
      </c>
      <c r="AC304">
        <v>0</v>
      </c>
      <c r="AD304" s="5" t="e">
        <f t="shared" si="184"/>
        <v>#N/A</v>
      </c>
      <c r="AE304">
        <f t="shared" si="174"/>
        <v>2</v>
      </c>
      <c r="AF304">
        <f t="shared" si="174"/>
        <v>2</v>
      </c>
      <c r="AG304">
        <v>0</v>
      </c>
      <c r="AH304" s="18">
        <f t="shared" si="185"/>
        <v>43485</v>
      </c>
      <c r="AI304" s="5">
        <f t="shared" si="186"/>
        <v>0</v>
      </c>
      <c r="AJ304" s="13">
        <f t="shared" si="175"/>
        <v>0</v>
      </c>
      <c r="AK304" s="20">
        <f t="shared" si="176"/>
        <v>0</v>
      </c>
      <c r="AL304" s="20">
        <f t="shared" si="187"/>
        <v>4170</v>
      </c>
      <c r="AM304" s="20">
        <f t="shared" si="188"/>
        <v>900</v>
      </c>
      <c r="AN304" s="20">
        <f t="shared" si="160"/>
        <v>0</v>
      </c>
      <c r="AO304" s="20">
        <f t="shared" si="189"/>
        <v>0</v>
      </c>
      <c r="AP304" s="1">
        <v>0</v>
      </c>
      <c r="AQ304" s="24">
        <f t="shared" si="190"/>
        <v>43485</v>
      </c>
      <c r="AR304" s="10">
        <f t="shared" si="177"/>
        <v>0</v>
      </c>
      <c r="AS304" s="1">
        <f t="shared" si="191"/>
        <v>0</v>
      </c>
    </row>
    <row r="305" spans="2:45" x14ac:dyDescent="0.2">
      <c r="B305" s="18">
        <f t="shared" si="192"/>
        <v>43486</v>
      </c>
      <c r="C305" s="8">
        <f t="shared" si="178"/>
        <v>43486</v>
      </c>
      <c r="D305" s="5" t="e">
        <f>INDEX(Klima!$B$1:$E$520,MATCH('Afgrødemodel 1'!$C305,Klima!$B$1:$B$520,0),MATCH('Afgrødemodel 1'!$D$7,Klima!$B$1:$E$1,0))</f>
        <v>#N/A</v>
      </c>
      <c r="E305" s="8" t="e">
        <f t="shared" si="193"/>
        <v>#N/A</v>
      </c>
      <c r="F305">
        <v>0</v>
      </c>
      <c r="G305" s="8" t="e">
        <f t="shared" si="194"/>
        <v>#N/A</v>
      </c>
      <c r="H305" s="8" t="e">
        <f t="shared" si="161"/>
        <v>#N/A</v>
      </c>
      <c r="I305" s="8" t="e">
        <f t="shared" si="162"/>
        <v>#N/A</v>
      </c>
      <c r="J305" s="8" t="e">
        <f t="shared" si="163"/>
        <v>#N/A</v>
      </c>
      <c r="K305" s="8" t="e">
        <f t="shared" si="195"/>
        <v>#N/A</v>
      </c>
      <c r="L305" s="8" t="e">
        <f t="shared" si="164"/>
        <v>#N/A</v>
      </c>
      <c r="M305" t="str">
        <f t="shared" si="165"/>
        <v xml:space="preserve"> </v>
      </c>
      <c r="N305">
        <v>8</v>
      </c>
      <c r="O305" t="e">
        <f t="shared" si="179"/>
        <v>#N/A</v>
      </c>
      <c r="P305" t="e">
        <f t="shared" si="166"/>
        <v>#N/A</v>
      </c>
      <c r="Q305" t="e">
        <f t="shared" si="167"/>
        <v>#N/A</v>
      </c>
      <c r="R305" t="e">
        <f t="shared" si="168"/>
        <v>#N/A</v>
      </c>
      <c r="S305">
        <f t="shared" si="169"/>
        <v>0</v>
      </c>
      <c r="T305" s="8">
        <f t="shared" si="180"/>
        <v>0</v>
      </c>
      <c r="U305" s="2" t="e">
        <f t="shared" si="181"/>
        <v>#N/A</v>
      </c>
      <c r="V305">
        <f t="shared" si="170"/>
        <v>5</v>
      </c>
      <c r="W305" s="2" t="e">
        <f t="shared" si="182"/>
        <v>#N/A</v>
      </c>
      <c r="X305">
        <f t="shared" si="171"/>
        <v>0</v>
      </c>
      <c r="Y305">
        <f t="shared" si="183"/>
        <v>0</v>
      </c>
      <c r="Z305">
        <v>0</v>
      </c>
      <c r="AA305" s="18">
        <f t="shared" si="172"/>
        <v>43486</v>
      </c>
      <c r="AB305" s="13">
        <f t="shared" si="173"/>
        <v>0</v>
      </c>
      <c r="AC305">
        <v>0</v>
      </c>
      <c r="AD305" s="5" t="e">
        <f t="shared" si="184"/>
        <v>#N/A</v>
      </c>
      <c r="AE305">
        <f t="shared" si="174"/>
        <v>2</v>
      </c>
      <c r="AF305">
        <f t="shared" si="174"/>
        <v>2</v>
      </c>
      <c r="AG305">
        <v>0</v>
      </c>
      <c r="AH305" s="18">
        <f t="shared" si="185"/>
        <v>43486</v>
      </c>
      <c r="AI305" s="5">
        <f t="shared" si="186"/>
        <v>0</v>
      </c>
      <c r="AJ305" s="13">
        <f t="shared" si="175"/>
        <v>0</v>
      </c>
      <c r="AK305" s="20">
        <f t="shared" si="176"/>
        <v>0</v>
      </c>
      <c r="AL305" s="20">
        <f t="shared" si="187"/>
        <v>4185</v>
      </c>
      <c r="AM305" s="20">
        <f t="shared" si="188"/>
        <v>900</v>
      </c>
      <c r="AN305" s="20">
        <f t="shared" si="160"/>
        <v>0</v>
      </c>
      <c r="AO305" s="20">
        <f t="shared" si="189"/>
        <v>0</v>
      </c>
      <c r="AP305" s="1">
        <v>0</v>
      </c>
      <c r="AQ305" s="24">
        <f t="shared" si="190"/>
        <v>43486</v>
      </c>
      <c r="AR305" s="10">
        <f t="shared" si="177"/>
        <v>0</v>
      </c>
      <c r="AS305" s="1">
        <f t="shared" si="191"/>
        <v>0</v>
      </c>
    </row>
    <row r="306" spans="2:45" x14ac:dyDescent="0.2">
      <c r="B306" s="18">
        <f t="shared" si="192"/>
        <v>43487</v>
      </c>
      <c r="C306" s="8">
        <f t="shared" si="178"/>
        <v>43487</v>
      </c>
      <c r="D306" s="5" t="e">
        <f>INDEX(Klima!$B$1:$E$520,MATCH('Afgrødemodel 1'!$C306,Klima!$B$1:$B$520,0),MATCH('Afgrødemodel 1'!$D$7,Klima!$B$1:$E$1,0))</f>
        <v>#N/A</v>
      </c>
      <c r="E306" s="8" t="e">
        <f t="shared" si="193"/>
        <v>#N/A</v>
      </c>
      <c r="F306">
        <v>0</v>
      </c>
      <c r="G306" s="8" t="e">
        <f t="shared" si="194"/>
        <v>#N/A</v>
      </c>
      <c r="H306" s="8" t="e">
        <f t="shared" si="161"/>
        <v>#N/A</v>
      </c>
      <c r="I306" s="8" t="e">
        <f t="shared" si="162"/>
        <v>#N/A</v>
      </c>
      <c r="J306" s="8" t="e">
        <f t="shared" si="163"/>
        <v>#N/A</v>
      </c>
      <c r="K306" s="8" t="e">
        <f t="shared" si="195"/>
        <v>#N/A</v>
      </c>
      <c r="L306" s="8" t="e">
        <f t="shared" si="164"/>
        <v>#N/A</v>
      </c>
      <c r="M306" t="str">
        <f t="shared" si="165"/>
        <v xml:space="preserve"> </v>
      </c>
      <c r="N306">
        <v>8</v>
      </c>
      <c r="O306" t="e">
        <f t="shared" si="179"/>
        <v>#N/A</v>
      </c>
      <c r="P306" t="e">
        <f t="shared" si="166"/>
        <v>#N/A</v>
      </c>
      <c r="Q306" t="e">
        <f t="shared" si="167"/>
        <v>#N/A</v>
      </c>
      <c r="R306" t="e">
        <f t="shared" si="168"/>
        <v>#N/A</v>
      </c>
      <c r="S306">
        <f t="shared" si="169"/>
        <v>0</v>
      </c>
      <c r="T306" s="8">
        <f t="shared" si="180"/>
        <v>0</v>
      </c>
      <c r="U306" s="2" t="e">
        <f t="shared" si="181"/>
        <v>#N/A</v>
      </c>
      <c r="V306">
        <f t="shared" si="170"/>
        <v>5</v>
      </c>
      <c r="W306" s="2" t="e">
        <f t="shared" si="182"/>
        <v>#N/A</v>
      </c>
      <c r="X306">
        <f t="shared" si="171"/>
        <v>0</v>
      </c>
      <c r="Y306">
        <f t="shared" si="183"/>
        <v>0</v>
      </c>
      <c r="Z306">
        <v>0</v>
      </c>
      <c r="AA306" s="18">
        <f t="shared" si="172"/>
        <v>43487</v>
      </c>
      <c r="AB306" s="13">
        <f t="shared" si="173"/>
        <v>0</v>
      </c>
      <c r="AC306">
        <v>0</v>
      </c>
      <c r="AD306" s="5" t="e">
        <f t="shared" si="184"/>
        <v>#N/A</v>
      </c>
      <c r="AE306">
        <f t="shared" si="174"/>
        <v>2</v>
      </c>
      <c r="AF306">
        <f t="shared" si="174"/>
        <v>2</v>
      </c>
      <c r="AG306">
        <v>0</v>
      </c>
      <c r="AH306" s="18">
        <f t="shared" si="185"/>
        <v>43487</v>
      </c>
      <c r="AI306" s="5">
        <f t="shared" si="186"/>
        <v>0</v>
      </c>
      <c r="AJ306" s="13">
        <f t="shared" si="175"/>
        <v>0</v>
      </c>
      <c r="AK306" s="20">
        <f t="shared" si="176"/>
        <v>0</v>
      </c>
      <c r="AL306" s="20">
        <f t="shared" si="187"/>
        <v>4200</v>
      </c>
      <c r="AM306" s="20">
        <f t="shared" si="188"/>
        <v>900</v>
      </c>
      <c r="AN306" s="20">
        <f t="shared" si="160"/>
        <v>0</v>
      </c>
      <c r="AO306" s="20">
        <f t="shared" si="189"/>
        <v>0</v>
      </c>
      <c r="AP306" s="1">
        <v>0</v>
      </c>
      <c r="AQ306" s="24">
        <f t="shared" si="190"/>
        <v>43487</v>
      </c>
      <c r="AR306" s="10">
        <f t="shared" si="177"/>
        <v>0</v>
      </c>
      <c r="AS306" s="1">
        <f t="shared" si="191"/>
        <v>0</v>
      </c>
    </row>
    <row r="307" spans="2:45" x14ac:dyDescent="0.2">
      <c r="B307" s="18">
        <f t="shared" si="192"/>
        <v>43488</v>
      </c>
      <c r="C307" s="8">
        <f t="shared" si="178"/>
        <v>43488</v>
      </c>
      <c r="D307" s="5" t="e">
        <f>INDEX(Klima!$B$1:$E$520,MATCH('Afgrødemodel 1'!$C307,Klima!$B$1:$B$520,0),MATCH('Afgrødemodel 1'!$D$7,Klima!$B$1:$E$1,0))</f>
        <v>#N/A</v>
      </c>
      <c r="E307" s="8" t="e">
        <f t="shared" si="193"/>
        <v>#N/A</v>
      </c>
      <c r="F307">
        <v>0</v>
      </c>
      <c r="G307" s="8" t="e">
        <f t="shared" si="194"/>
        <v>#N/A</v>
      </c>
      <c r="H307" s="8" t="e">
        <f t="shared" si="161"/>
        <v>#N/A</v>
      </c>
      <c r="I307" s="8" t="e">
        <f t="shared" si="162"/>
        <v>#N/A</v>
      </c>
      <c r="J307" s="8" t="e">
        <f t="shared" si="163"/>
        <v>#N/A</v>
      </c>
      <c r="K307" s="8" t="e">
        <f t="shared" si="195"/>
        <v>#N/A</v>
      </c>
      <c r="L307" s="8" t="e">
        <f t="shared" si="164"/>
        <v>#N/A</v>
      </c>
      <c r="M307" t="str">
        <f t="shared" si="165"/>
        <v xml:space="preserve"> </v>
      </c>
      <c r="N307">
        <v>8</v>
      </c>
      <c r="O307" t="e">
        <f t="shared" si="179"/>
        <v>#N/A</v>
      </c>
      <c r="P307" t="e">
        <f t="shared" si="166"/>
        <v>#N/A</v>
      </c>
      <c r="Q307" t="e">
        <f t="shared" si="167"/>
        <v>#N/A</v>
      </c>
      <c r="R307" t="e">
        <f t="shared" si="168"/>
        <v>#N/A</v>
      </c>
      <c r="S307">
        <f t="shared" si="169"/>
        <v>0</v>
      </c>
      <c r="T307" s="8">
        <f t="shared" si="180"/>
        <v>0</v>
      </c>
      <c r="U307" s="2" t="e">
        <f t="shared" si="181"/>
        <v>#N/A</v>
      </c>
      <c r="V307">
        <f t="shared" si="170"/>
        <v>5</v>
      </c>
      <c r="W307" s="2" t="e">
        <f t="shared" si="182"/>
        <v>#N/A</v>
      </c>
      <c r="X307">
        <f t="shared" si="171"/>
        <v>0</v>
      </c>
      <c r="Y307">
        <f t="shared" si="183"/>
        <v>0</v>
      </c>
      <c r="Z307">
        <v>0</v>
      </c>
      <c r="AA307" s="18">
        <f t="shared" si="172"/>
        <v>43488</v>
      </c>
      <c r="AB307" s="13">
        <f t="shared" si="173"/>
        <v>0</v>
      </c>
      <c r="AC307">
        <v>0</v>
      </c>
      <c r="AD307" s="5" t="e">
        <f t="shared" si="184"/>
        <v>#N/A</v>
      </c>
      <c r="AE307">
        <f t="shared" si="174"/>
        <v>2</v>
      </c>
      <c r="AF307">
        <f t="shared" si="174"/>
        <v>2</v>
      </c>
      <c r="AG307">
        <v>0</v>
      </c>
      <c r="AH307" s="18">
        <f t="shared" si="185"/>
        <v>43488</v>
      </c>
      <c r="AI307" s="5">
        <f t="shared" si="186"/>
        <v>0</v>
      </c>
      <c r="AJ307" s="13">
        <f t="shared" si="175"/>
        <v>0</v>
      </c>
      <c r="AK307" s="20">
        <f t="shared" si="176"/>
        <v>0</v>
      </c>
      <c r="AL307" s="20">
        <f t="shared" si="187"/>
        <v>4215</v>
      </c>
      <c r="AM307" s="20">
        <f t="shared" si="188"/>
        <v>900</v>
      </c>
      <c r="AN307" s="20">
        <f t="shared" si="160"/>
        <v>0</v>
      </c>
      <c r="AO307" s="20">
        <f t="shared" si="189"/>
        <v>0</v>
      </c>
      <c r="AP307" s="1">
        <v>0</v>
      </c>
      <c r="AQ307" s="24">
        <f t="shared" si="190"/>
        <v>43488</v>
      </c>
      <c r="AR307" s="10">
        <f t="shared" si="177"/>
        <v>0</v>
      </c>
      <c r="AS307" s="1">
        <f t="shared" si="191"/>
        <v>0</v>
      </c>
    </row>
    <row r="308" spans="2:45" x14ac:dyDescent="0.2">
      <c r="B308" s="18">
        <f t="shared" si="192"/>
        <v>43489</v>
      </c>
      <c r="C308" s="8">
        <f t="shared" si="178"/>
        <v>43489</v>
      </c>
      <c r="D308" s="5" t="e">
        <f>INDEX(Klima!$B$1:$E$520,MATCH('Afgrødemodel 1'!$C308,Klima!$B$1:$B$520,0),MATCH('Afgrødemodel 1'!$D$7,Klima!$B$1:$E$1,0))</f>
        <v>#N/A</v>
      </c>
      <c r="E308" s="8" t="e">
        <f t="shared" si="193"/>
        <v>#N/A</v>
      </c>
      <c r="F308">
        <v>0</v>
      </c>
      <c r="G308" s="8" t="e">
        <f t="shared" si="194"/>
        <v>#N/A</v>
      </c>
      <c r="H308" s="8" t="e">
        <f t="shared" si="161"/>
        <v>#N/A</v>
      </c>
      <c r="I308" s="8" t="e">
        <f t="shared" si="162"/>
        <v>#N/A</v>
      </c>
      <c r="J308" s="8" t="e">
        <f t="shared" si="163"/>
        <v>#N/A</v>
      </c>
      <c r="K308" s="8" t="e">
        <f t="shared" si="195"/>
        <v>#N/A</v>
      </c>
      <c r="L308" s="8" t="e">
        <f t="shared" si="164"/>
        <v>#N/A</v>
      </c>
      <c r="M308" t="str">
        <f t="shared" si="165"/>
        <v xml:space="preserve"> </v>
      </c>
      <c r="N308">
        <v>8</v>
      </c>
      <c r="O308" t="e">
        <f t="shared" si="179"/>
        <v>#N/A</v>
      </c>
      <c r="P308" t="e">
        <f t="shared" si="166"/>
        <v>#N/A</v>
      </c>
      <c r="Q308" t="e">
        <f t="shared" si="167"/>
        <v>#N/A</v>
      </c>
      <c r="R308" t="e">
        <f t="shared" si="168"/>
        <v>#N/A</v>
      </c>
      <c r="S308">
        <f t="shared" si="169"/>
        <v>0</v>
      </c>
      <c r="T308" s="8">
        <f t="shared" si="180"/>
        <v>0</v>
      </c>
      <c r="U308" s="2" t="e">
        <f t="shared" si="181"/>
        <v>#N/A</v>
      </c>
      <c r="V308">
        <f t="shared" si="170"/>
        <v>5</v>
      </c>
      <c r="W308" s="2" t="e">
        <f t="shared" si="182"/>
        <v>#N/A</v>
      </c>
      <c r="X308">
        <f t="shared" si="171"/>
        <v>0</v>
      </c>
      <c r="Y308">
        <f t="shared" si="183"/>
        <v>0</v>
      </c>
      <c r="Z308">
        <v>0</v>
      </c>
      <c r="AA308" s="18">
        <f t="shared" si="172"/>
        <v>43489</v>
      </c>
      <c r="AB308" s="13">
        <f t="shared" si="173"/>
        <v>0</v>
      </c>
      <c r="AC308">
        <v>0</v>
      </c>
      <c r="AD308" s="5" t="e">
        <f t="shared" si="184"/>
        <v>#N/A</v>
      </c>
      <c r="AE308">
        <f t="shared" si="174"/>
        <v>2</v>
      </c>
      <c r="AF308">
        <f t="shared" si="174"/>
        <v>2</v>
      </c>
      <c r="AG308">
        <v>0</v>
      </c>
      <c r="AH308" s="18">
        <f t="shared" si="185"/>
        <v>43489</v>
      </c>
      <c r="AI308" s="5">
        <f t="shared" si="186"/>
        <v>0</v>
      </c>
      <c r="AJ308" s="13">
        <f t="shared" si="175"/>
        <v>0</v>
      </c>
      <c r="AK308" s="20">
        <f t="shared" si="176"/>
        <v>0</v>
      </c>
      <c r="AL308" s="20">
        <f t="shared" si="187"/>
        <v>4230</v>
      </c>
      <c r="AM308" s="20">
        <f t="shared" si="188"/>
        <v>900</v>
      </c>
      <c r="AN308" s="20">
        <f t="shared" si="160"/>
        <v>0</v>
      </c>
      <c r="AO308" s="20">
        <f t="shared" si="189"/>
        <v>0</v>
      </c>
      <c r="AP308" s="1">
        <v>0</v>
      </c>
      <c r="AQ308" s="24">
        <f t="shared" si="190"/>
        <v>43489</v>
      </c>
      <c r="AR308" s="10">
        <f t="shared" si="177"/>
        <v>0</v>
      </c>
      <c r="AS308" s="1">
        <f t="shared" si="191"/>
        <v>0</v>
      </c>
    </row>
    <row r="309" spans="2:45" x14ac:dyDescent="0.2">
      <c r="B309" s="18">
        <f t="shared" si="192"/>
        <v>43490</v>
      </c>
      <c r="C309" s="8">
        <f t="shared" si="178"/>
        <v>43490</v>
      </c>
      <c r="D309" s="5" t="e">
        <f>INDEX(Klima!$B$1:$E$520,MATCH('Afgrødemodel 1'!$C309,Klima!$B$1:$B$520,0),MATCH('Afgrødemodel 1'!$D$7,Klima!$B$1:$E$1,0))</f>
        <v>#N/A</v>
      </c>
      <c r="E309" s="8" t="e">
        <f t="shared" si="193"/>
        <v>#N/A</v>
      </c>
      <c r="F309">
        <v>0</v>
      </c>
      <c r="G309" s="8" t="e">
        <f t="shared" si="194"/>
        <v>#N/A</v>
      </c>
      <c r="H309" s="8" t="e">
        <f t="shared" si="161"/>
        <v>#N/A</v>
      </c>
      <c r="I309" s="8" t="e">
        <f t="shared" si="162"/>
        <v>#N/A</v>
      </c>
      <c r="J309" s="8" t="e">
        <f t="shared" si="163"/>
        <v>#N/A</v>
      </c>
      <c r="K309" s="8" t="e">
        <f t="shared" si="195"/>
        <v>#N/A</v>
      </c>
      <c r="L309" s="8" t="e">
        <f t="shared" si="164"/>
        <v>#N/A</v>
      </c>
      <c r="M309" t="str">
        <f t="shared" si="165"/>
        <v xml:space="preserve"> </v>
      </c>
      <c r="N309">
        <v>8</v>
      </c>
      <c r="O309" t="e">
        <f t="shared" si="179"/>
        <v>#N/A</v>
      </c>
      <c r="P309" t="e">
        <f t="shared" si="166"/>
        <v>#N/A</v>
      </c>
      <c r="Q309" t="e">
        <f t="shared" si="167"/>
        <v>#N/A</v>
      </c>
      <c r="R309" t="e">
        <f t="shared" si="168"/>
        <v>#N/A</v>
      </c>
      <c r="S309">
        <f t="shared" si="169"/>
        <v>0</v>
      </c>
      <c r="T309" s="8">
        <f t="shared" si="180"/>
        <v>0</v>
      </c>
      <c r="U309" s="2" t="e">
        <f t="shared" si="181"/>
        <v>#N/A</v>
      </c>
      <c r="V309">
        <f t="shared" si="170"/>
        <v>5</v>
      </c>
      <c r="W309" s="2" t="e">
        <f t="shared" si="182"/>
        <v>#N/A</v>
      </c>
      <c r="X309">
        <f t="shared" si="171"/>
        <v>0</v>
      </c>
      <c r="Y309">
        <f t="shared" si="183"/>
        <v>0</v>
      </c>
      <c r="Z309">
        <v>0</v>
      </c>
      <c r="AA309" s="18">
        <f t="shared" si="172"/>
        <v>43490</v>
      </c>
      <c r="AB309" s="13">
        <f t="shared" si="173"/>
        <v>0</v>
      </c>
      <c r="AC309">
        <v>0</v>
      </c>
      <c r="AD309" s="5" t="e">
        <f t="shared" si="184"/>
        <v>#N/A</v>
      </c>
      <c r="AE309">
        <f t="shared" si="174"/>
        <v>2</v>
      </c>
      <c r="AF309">
        <f t="shared" si="174"/>
        <v>2</v>
      </c>
      <c r="AG309">
        <v>0</v>
      </c>
      <c r="AH309" s="18">
        <f t="shared" si="185"/>
        <v>43490</v>
      </c>
      <c r="AI309" s="5">
        <f t="shared" si="186"/>
        <v>0</v>
      </c>
      <c r="AJ309" s="13">
        <f t="shared" si="175"/>
        <v>0</v>
      </c>
      <c r="AK309" s="20">
        <f t="shared" si="176"/>
        <v>0</v>
      </c>
      <c r="AL309" s="20">
        <f t="shared" si="187"/>
        <v>4245</v>
      </c>
      <c r="AM309" s="20">
        <f t="shared" si="188"/>
        <v>900</v>
      </c>
      <c r="AN309" s="20">
        <f t="shared" ref="AN309:AN372" si="196">$AW$45</f>
        <v>0</v>
      </c>
      <c r="AO309" s="20">
        <f t="shared" si="189"/>
        <v>0</v>
      </c>
      <c r="AP309" s="1">
        <v>0</v>
      </c>
      <c r="AQ309" s="24">
        <f t="shared" si="190"/>
        <v>43490</v>
      </c>
      <c r="AR309" s="10">
        <f t="shared" si="177"/>
        <v>0</v>
      </c>
      <c r="AS309" s="1">
        <f t="shared" si="191"/>
        <v>0</v>
      </c>
    </row>
    <row r="310" spans="2:45" x14ac:dyDescent="0.2">
      <c r="B310" s="18">
        <f t="shared" si="192"/>
        <v>43491</v>
      </c>
      <c r="C310" s="8">
        <f t="shared" si="178"/>
        <v>43491</v>
      </c>
      <c r="D310" s="5" t="e">
        <f>INDEX(Klima!$B$1:$E$520,MATCH('Afgrødemodel 1'!$C310,Klima!$B$1:$B$520,0),MATCH('Afgrødemodel 1'!$D$7,Klima!$B$1:$E$1,0))</f>
        <v>#N/A</v>
      </c>
      <c r="E310" s="8" t="e">
        <f t="shared" si="193"/>
        <v>#N/A</v>
      </c>
      <c r="F310">
        <v>0</v>
      </c>
      <c r="G310" s="8" t="e">
        <f t="shared" si="194"/>
        <v>#N/A</v>
      </c>
      <c r="H310" s="8" t="e">
        <f t="shared" si="161"/>
        <v>#N/A</v>
      </c>
      <c r="I310" s="8" t="e">
        <f t="shared" si="162"/>
        <v>#N/A</v>
      </c>
      <c r="J310" s="8" t="e">
        <f t="shared" si="163"/>
        <v>#N/A</v>
      </c>
      <c r="K310" s="8" t="e">
        <f t="shared" si="195"/>
        <v>#N/A</v>
      </c>
      <c r="L310" s="8" t="e">
        <f t="shared" si="164"/>
        <v>#N/A</v>
      </c>
      <c r="M310" t="str">
        <f t="shared" si="165"/>
        <v xml:space="preserve"> </v>
      </c>
      <c r="N310">
        <v>8</v>
      </c>
      <c r="O310" t="e">
        <f t="shared" si="179"/>
        <v>#N/A</v>
      </c>
      <c r="P310" t="e">
        <f t="shared" si="166"/>
        <v>#N/A</v>
      </c>
      <c r="Q310" t="e">
        <f t="shared" si="167"/>
        <v>#N/A</v>
      </c>
      <c r="R310" t="e">
        <f t="shared" si="168"/>
        <v>#N/A</v>
      </c>
      <c r="S310">
        <f t="shared" si="169"/>
        <v>0</v>
      </c>
      <c r="T310" s="8">
        <f t="shared" si="180"/>
        <v>0</v>
      </c>
      <c r="U310" s="2" t="e">
        <f t="shared" si="181"/>
        <v>#N/A</v>
      </c>
      <c r="V310">
        <f t="shared" si="170"/>
        <v>5</v>
      </c>
      <c r="W310" s="2" t="e">
        <f t="shared" si="182"/>
        <v>#N/A</v>
      </c>
      <c r="X310">
        <f t="shared" si="171"/>
        <v>0</v>
      </c>
      <c r="Y310">
        <f t="shared" si="183"/>
        <v>0</v>
      </c>
      <c r="Z310">
        <v>0</v>
      </c>
      <c r="AA310" s="18">
        <f t="shared" si="172"/>
        <v>43491</v>
      </c>
      <c r="AB310" s="13">
        <f t="shared" si="173"/>
        <v>0</v>
      </c>
      <c r="AC310">
        <v>0</v>
      </c>
      <c r="AD310" s="5" t="e">
        <f t="shared" si="184"/>
        <v>#N/A</v>
      </c>
      <c r="AE310">
        <f t="shared" si="174"/>
        <v>2</v>
      </c>
      <c r="AF310">
        <f t="shared" si="174"/>
        <v>2</v>
      </c>
      <c r="AG310">
        <v>0</v>
      </c>
      <c r="AH310" s="18">
        <f t="shared" si="185"/>
        <v>43491</v>
      </c>
      <c r="AI310" s="5">
        <f t="shared" si="186"/>
        <v>0</v>
      </c>
      <c r="AJ310" s="13">
        <f t="shared" si="175"/>
        <v>0</v>
      </c>
      <c r="AK310" s="20">
        <f t="shared" si="176"/>
        <v>0</v>
      </c>
      <c r="AL310" s="20">
        <f t="shared" si="187"/>
        <v>4260</v>
      </c>
      <c r="AM310" s="20">
        <f t="shared" si="188"/>
        <v>900</v>
      </c>
      <c r="AN310" s="20">
        <f t="shared" si="196"/>
        <v>0</v>
      </c>
      <c r="AO310" s="20">
        <f t="shared" si="189"/>
        <v>0</v>
      </c>
      <c r="AP310" s="1">
        <v>0</v>
      </c>
      <c r="AQ310" s="24">
        <f t="shared" si="190"/>
        <v>43491</v>
      </c>
      <c r="AR310" s="10">
        <f t="shared" si="177"/>
        <v>0</v>
      </c>
      <c r="AS310" s="1">
        <f t="shared" si="191"/>
        <v>0</v>
      </c>
    </row>
    <row r="311" spans="2:45" x14ac:dyDescent="0.2">
      <c r="B311" s="18">
        <f t="shared" si="192"/>
        <v>43492</v>
      </c>
      <c r="C311" s="8">
        <f t="shared" si="178"/>
        <v>43492</v>
      </c>
      <c r="D311" s="5" t="e">
        <f>INDEX(Klima!$B$1:$E$520,MATCH('Afgrødemodel 1'!$C311,Klima!$B$1:$B$520,0),MATCH('Afgrødemodel 1'!$D$7,Klima!$B$1:$E$1,0))</f>
        <v>#N/A</v>
      </c>
      <c r="E311" s="8" t="e">
        <f t="shared" si="193"/>
        <v>#N/A</v>
      </c>
      <c r="F311">
        <v>0</v>
      </c>
      <c r="G311" s="8" t="e">
        <f t="shared" si="194"/>
        <v>#N/A</v>
      </c>
      <c r="H311" s="8" t="e">
        <f t="shared" si="161"/>
        <v>#N/A</v>
      </c>
      <c r="I311" s="8" t="e">
        <f t="shared" si="162"/>
        <v>#N/A</v>
      </c>
      <c r="J311" s="8" t="e">
        <f t="shared" si="163"/>
        <v>#N/A</v>
      </c>
      <c r="K311" s="8" t="e">
        <f t="shared" si="195"/>
        <v>#N/A</v>
      </c>
      <c r="L311" s="8" t="e">
        <f t="shared" si="164"/>
        <v>#N/A</v>
      </c>
      <c r="M311" t="str">
        <f t="shared" si="165"/>
        <v xml:space="preserve"> </v>
      </c>
      <c r="N311">
        <v>8</v>
      </c>
      <c r="O311" t="e">
        <f t="shared" si="179"/>
        <v>#N/A</v>
      </c>
      <c r="P311" t="e">
        <f t="shared" si="166"/>
        <v>#N/A</v>
      </c>
      <c r="Q311" t="e">
        <f t="shared" si="167"/>
        <v>#N/A</v>
      </c>
      <c r="R311" t="e">
        <f t="shared" si="168"/>
        <v>#N/A</v>
      </c>
      <c r="S311">
        <f t="shared" si="169"/>
        <v>0</v>
      </c>
      <c r="T311" s="8">
        <f t="shared" si="180"/>
        <v>0</v>
      </c>
      <c r="U311" s="2" t="e">
        <f t="shared" si="181"/>
        <v>#N/A</v>
      </c>
      <c r="V311">
        <f t="shared" si="170"/>
        <v>5</v>
      </c>
      <c r="W311" s="2" t="e">
        <f t="shared" si="182"/>
        <v>#N/A</v>
      </c>
      <c r="X311">
        <f t="shared" si="171"/>
        <v>0</v>
      </c>
      <c r="Y311">
        <f t="shared" si="183"/>
        <v>0</v>
      </c>
      <c r="Z311">
        <v>0</v>
      </c>
      <c r="AA311" s="18">
        <f t="shared" si="172"/>
        <v>43492</v>
      </c>
      <c r="AB311" s="13">
        <f t="shared" si="173"/>
        <v>0</v>
      </c>
      <c r="AC311">
        <v>0</v>
      </c>
      <c r="AD311" s="5" t="e">
        <f t="shared" si="184"/>
        <v>#N/A</v>
      </c>
      <c r="AE311">
        <f t="shared" si="174"/>
        <v>2</v>
      </c>
      <c r="AF311">
        <f t="shared" si="174"/>
        <v>2</v>
      </c>
      <c r="AG311">
        <v>0</v>
      </c>
      <c r="AH311" s="18">
        <f t="shared" si="185"/>
        <v>43492</v>
      </c>
      <c r="AI311" s="5">
        <f t="shared" si="186"/>
        <v>0</v>
      </c>
      <c r="AJ311" s="13">
        <f t="shared" si="175"/>
        <v>0</v>
      </c>
      <c r="AK311" s="20">
        <f t="shared" si="176"/>
        <v>0</v>
      </c>
      <c r="AL311" s="20">
        <f t="shared" si="187"/>
        <v>4275</v>
      </c>
      <c r="AM311" s="20">
        <f t="shared" si="188"/>
        <v>900</v>
      </c>
      <c r="AN311" s="20">
        <f t="shared" si="196"/>
        <v>0</v>
      </c>
      <c r="AO311" s="20">
        <f t="shared" si="189"/>
        <v>0</v>
      </c>
      <c r="AP311" s="1">
        <v>0</v>
      </c>
      <c r="AQ311" s="24">
        <f t="shared" si="190"/>
        <v>43492</v>
      </c>
      <c r="AR311" s="10">
        <f t="shared" si="177"/>
        <v>0</v>
      </c>
      <c r="AS311" s="1">
        <f t="shared" si="191"/>
        <v>0</v>
      </c>
    </row>
    <row r="312" spans="2:45" x14ac:dyDescent="0.2">
      <c r="B312" s="18">
        <f t="shared" si="192"/>
        <v>43493</v>
      </c>
      <c r="C312" s="8">
        <f t="shared" si="178"/>
        <v>43493</v>
      </c>
      <c r="D312" s="5" t="e">
        <f>INDEX(Klima!$B$1:$E$520,MATCH('Afgrødemodel 1'!$C312,Klima!$B$1:$B$520,0),MATCH('Afgrødemodel 1'!$D$7,Klima!$B$1:$E$1,0))</f>
        <v>#N/A</v>
      </c>
      <c r="E312" s="8" t="e">
        <f t="shared" si="193"/>
        <v>#N/A</v>
      </c>
      <c r="F312">
        <v>0</v>
      </c>
      <c r="G312" s="8" t="e">
        <f t="shared" si="194"/>
        <v>#N/A</v>
      </c>
      <c r="H312" s="8" t="e">
        <f t="shared" si="161"/>
        <v>#N/A</v>
      </c>
      <c r="I312" s="8" t="e">
        <f t="shared" si="162"/>
        <v>#N/A</v>
      </c>
      <c r="J312" s="8" t="e">
        <f t="shared" si="163"/>
        <v>#N/A</v>
      </c>
      <c r="K312" s="8" t="e">
        <f t="shared" si="195"/>
        <v>#N/A</v>
      </c>
      <c r="L312" s="8" t="e">
        <f t="shared" si="164"/>
        <v>#N/A</v>
      </c>
      <c r="M312" t="str">
        <f t="shared" si="165"/>
        <v xml:space="preserve"> </v>
      </c>
      <c r="N312">
        <v>8</v>
      </c>
      <c r="O312" t="e">
        <f t="shared" si="179"/>
        <v>#N/A</v>
      </c>
      <c r="P312" t="e">
        <f t="shared" si="166"/>
        <v>#N/A</v>
      </c>
      <c r="Q312" t="e">
        <f t="shared" si="167"/>
        <v>#N/A</v>
      </c>
      <c r="R312" t="e">
        <f t="shared" si="168"/>
        <v>#N/A</v>
      </c>
      <c r="S312">
        <f t="shared" si="169"/>
        <v>0</v>
      </c>
      <c r="T312" s="8">
        <f t="shared" si="180"/>
        <v>0</v>
      </c>
      <c r="U312" s="2" t="e">
        <f t="shared" si="181"/>
        <v>#N/A</v>
      </c>
      <c r="V312">
        <f t="shared" si="170"/>
        <v>5</v>
      </c>
      <c r="W312" s="2" t="e">
        <f t="shared" si="182"/>
        <v>#N/A</v>
      </c>
      <c r="X312">
        <f t="shared" si="171"/>
        <v>0</v>
      </c>
      <c r="Y312">
        <f t="shared" si="183"/>
        <v>0</v>
      </c>
      <c r="Z312">
        <v>0</v>
      </c>
      <c r="AA312" s="18">
        <f t="shared" si="172"/>
        <v>43493</v>
      </c>
      <c r="AB312" s="13">
        <f t="shared" si="173"/>
        <v>0</v>
      </c>
      <c r="AC312">
        <v>0</v>
      </c>
      <c r="AD312" s="5" t="e">
        <f t="shared" si="184"/>
        <v>#N/A</v>
      </c>
      <c r="AE312">
        <f t="shared" si="174"/>
        <v>2</v>
      </c>
      <c r="AF312">
        <f t="shared" si="174"/>
        <v>2</v>
      </c>
      <c r="AG312">
        <v>0</v>
      </c>
      <c r="AH312" s="18">
        <f t="shared" si="185"/>
        <v>43493</v>
      </c>
      <c r="AI312" s="5">
        <f t="shared" si="186"/>
        <v>0</v>
      </c>
      <c r="AJ312" s="13">
        <f t="shared" si="175"/>
        <v>0</v>
      </c>
      <c r="AK312" s="20">
        <f t="shared" si="176"/>
        <v>0</v>
      </c>
      <c r="AL312" s="20">
        <f t="shared" si="187"/>
        <v>4290</v>
      </c>
      <c r="AM312" s="20">
        <f t="shared" si="188"/>
        <v>900</v>
      </c>
      <c r="AN312" s="20">
        <f t="shared" si="196"/>
        <v>0</v>
      </c>
      <c r="AO312" s="20">
        <f t="shared" si="189"/>
        <v>0</v>
      </c>
      <c r="AP312" s="1">
        <v>0</v>
      </c>
      <c r="AQ312" s="24">
        <f t="shared" si="190"/>
        <v>43493</v>
      </c>
      <c r="AR312" s="10">
        <f t="shared" si="177"/>
        <v>0</v>
      </c>
      <c r="AS312" s="1">
        <f t="shared" si="191"/>
        <v>0</v>
      </c>
    </row>
    <row r="313" spans="2:45" x14ac:dyDescent="0.2">
      <c r="B313" s="18">
        <f t="shared" si="192"/>
        <v>43494</v>
      </c>
      <c r="C313" s="8">
        <f t="shared" si="178"/>
        <v>43494</v>
      </c>
      <c r="D313" s="5" t="e">
        <f>INDEX(Klima!$B$1:$E$520,MATCH('Afgrødemodel 1'!$C313,Klima!$B$1:$B$520,0),MATCH('Afgrødemodel 1'!$D$7,Klima!$B$1:$E$1,0))</f>
        <v>#N/A</v>
      </c>
      <c r="E313" s="8" t="e">
        <f t="shared" si="193"/>
        <v>#N/A</v>
      </c>
      <c r="F313">
        <v>0</v>
      </c>
      <c r="G313" s="8" t="e">
        <f t="shared" si="194"/>
        <v>#N/A</v>
      </c>
      <c r="H313" s="8" t="e">
        <f t="shared" si="161"/>
        <v>#N/A</v>
      </c>
      <c r="I313" s="8" t="e">
        <f t="shared" si="162"/>
        <v>#N/A</v>
      </c>
      <c r="J313" s="8" t="e">
        <f t="shared" si="163"/>
        <v>#N/A</v>
      </c>
      <c r="K313" s="8" t="e">
        <f t="shared" si="195"/>
        <v>#N/A</v>
      </c>
      <c r="L313" s="8" t="e">
        <f t="shared" si="164"/>
        <v>#N/A</v>
      </c>
      <c r="M313" t="str">
        <f t="shared" si="165"/>
        <v xml:space="preserve"> </v>
      </c>
      <c r="N313">
        <v>8</v>
      </c>
      <c r="O313" t="e">
        <f t="shared" si="179"/>
        <v>#N/A</v>
      </c>
      <c r="P313" t="e">
        <f t="shared" si="166"/>
        <v>#N/A</v>
      </c>
      <c r="Q313" t="e">
        <f t="shared" si="167"/>
        <v>#N/A</v>
      </c>
      <c r="R313" t="e">
        <f t="shared" si="168"/>
        <v>#N/A</v>
      </c>
      <c r="S313">
        <f t="shared" si="169"/>
        <v>0</v>
      </c>
      <c r="T313" s="8">
        <f t="shared" si="180"/>
        <v>0</v>
      </c>
      <c r="U313" s="2" t="e">
        <f t="shared" si="181"/>
        <v>#N/A</v>
      </c>
      <c r="V313">
        <f t="shared" si="170"/>
        <v>5</v>
      </c>
      <c r="W313" s="2" t="e">
        <f t="shared" si="182"/>
        <v>#N/A</v>
      </c>
      <c r="X313">
        <f t="shared" si="171"/>
        <v>0</v>
      </c>
      <c r="Y313">
        <f t="shared" si="183"/>
        <v>0</v>
      </c>
      <c r="Z313">
        <v>0</v>
      </c>
      <c r="AA313" s="18">
        <f t="shared" si="172"/>
        <v>43494</v>
      </c>
      <c r="AB313" s="13">
        <f t="shared" si="173"/>
        <v>0</v>
      </c>
      <c r="AC313">
        <v>0</v>
      </c>
      <c r="AD313" s="5" t="e">
        <f t="shared" si="184"/>
        <v>#N/A</v>
      </c>
      <c r="AE313">
        <f t="shared" si="174"/>
        <v>2</v>
      </c>
      <c r="AF313">
        <f t="shared" si="174"/>
        <v>2</v>
      </c>
      <c r="AG313">
        <v>0</v>
      </c>
      <c r="AH313" s="18">
        <f t="shared" si="185"/>
        <v>43494</v>
      </c>
      <c r="AI313" s="5">
        <f t="shared" si="186"/>
        <v>0</v>
      </c>
      <c r="AJ313" s="13">
        <f t="shared" si="175"/>
        <v>0</v>
      </c>
      <c r="AK313" s="20">
        <f t="shared" si="176"/>
        <v>0</v>
      </c>
      <c r="AL313" s="20">
        <f t="shared" si="187"/>
        <v>4305</v>
      </c>
      <c r="AM313" s="20">
        <f t="shared" si="188"/>
        <v>900</v>
      </c>
      <c r="AN313" s="20">
        <f t="shared" si="196"/>
        <v>0</v>
      </c>
      <c r="AO313" s="20">
        <f t="shared" si="189"/>
        <v>0</v>
      </c>
      <c r="AP313" s="1">
        <v>0</v>
      </c>
      <c r="AQ313" s="24">
        <f t="shared" si="190"/>
        <v>43494</v>
      </c>
      <c r="AR313" s="10">
        <f t="shared" si="177"/>
        <v>0</v>
      </c>
      <c r="AS313" s="1">
        <f t="shared" si="191"/>
        <v>0</v>
      </c>
    </row>
    <row r="314" spans="2:45" x14ac:dyDescent="0.2">
      <c r="B314" s="18">
        <f t="shared" si="192"/>
        <v>43495</v>
      </c>
      <c r="C314" s="8">
        <f t="shared" si="178"/>
        <v>43495</v>
      </c>
      <c r="D314" s="5" t="e">
        <f>INDEX(Klima!$B$1:$E$520,MATCH('Afgrødemodel 1'!$C314,Klima!$B$1:$B$520,0),MATCH('Afgrødemodel 1'!$D$7,Klima!$B$1:$E$1,0))</f>
        <v>#N/A</v>
      </c>
      <c r="E314" s="8" t="e">
        <f t="shared" si="193"/>
        <v>#N/A</v>
      </c>
      <c r="F314">
        <v>0</v>
      </c>
      <c r="G314" s="8" t="e">
        <f t="shared" si="194"/>
        <v>#N/A</v>
      </c>
      <c r="H314" s="8" t="e">
        <f t="shared" si="161"/>
        <v>#N/A</v>
      </c>
      <c r="I314" s="8" t="e">
        <f t="shared" si="162"/>
        <v>#N/A</v>
      </c>
      <c r="J314" s="8" t="e">
        <f t="shared" si="163"/>
        <v>#N/A</v>
      </c>
      <c r="K314" s="8" t="e">
        <f t="shared" si="195"/>
        <v>#N/A</v>
      </c>
      <c r="L314" s="8" t="e">
        <f t="shared" si="164"/>
        <v>#N/A</v>
      </c>
      <c r="M314" t="str">
        <f t="shared" si="165"/>
        <v xml:space="preserve"> </v>
      </c>
      <c r="N314">
        <v>8</v>
      </c>
      <c r="O314" t="e">
        <f t="shared" si="179"/>
        <v>#N/A</v>
      </c>
      <c r="P314" t="e">
        <f t="shared" si="166"/>
        <v>#N/A</v>
      </c>
      <c r="Q314" t="e">
        <f t="shared" si="167"/>
        <v>#N/A</v>
      </c>
      <c r="R314" t="e">
        <f t="shared" si="168"/>
        <v>#N/A</v>
      </c>
      <c r="S314">
        <f t="shared" si="169"/>
        <v>0</v>
      </c>
      <c r="T314" s="8">
        <f t="shared" si="180"/>
        <v>0</v>
      </c>
      <c r="U314" s="2" t="e">
        <f t="shared" si="181"/>
        <v>#N/A</v>
      </c>
      <c r="V314">
        <f t="shared" si="170"/>
        <v>5</v>
      </c>
      <c r="W314" s="2" t="e">
        <f t="shared" si="182"/>
        <v>#N/A</v>
      </c>
      <c r="X314">
        <f t="shared" si="171"/>
        <v>0</v>
      </c>
      <c r="Y314">
        <f t="shared" si="183"/>
        <v>0</v>
      </c>
      <c r="Z314">
        <v>0</v>
      </c>
      <c r="AA314" s="18">
        <f t="shared" si="172"/>
        <v>43495</v>
      </c>
      <c r="AB314" s="13">
        <f t="shared" si="173"/>
        <v>0</v>
      </c>
      <c r="AC314">
        <v>0</v>
      </c>
      <c r="AD314" s="5" t="e">
        <f t="shared" si="184"/>
        <v>#N/A</v>
      </c>
      <c r="AE314">
        <f t="shared" si="174"/>
        <v>2</v>
      </c>
      <c r="AF314">
        <f t="shared" si="174"/>
        <v>2</v>
      </c>
      <c r="AG314">
        <v>0</v>
      </c>
      <c r="AH314" s="18">
        <f t="shared" si="185"/>
        <v>43495</v>
      </c>
      <c r="AI314" s="5">
        <f t="shared" si="186"/>
        <v>0</v>
      </c>
      <c r="AJ314" s="13">
        <f t="shared" si="175"/>
        <v>0</v>
      </c>
      <c r="AK314" s="20">
        <f t="shared" si="176"/>
        <v>0</v>
      </c>
      <c r="AL314" s="20">
        <f t="shared" si="187"/>
        <v>4320</v>
      </c>
      <c r="AM314" s="20">
        <f t="shared" si="188"/>
        <v>900</v>
      </c>
      <c r="AN314" s="20">
        <f t="shared" si="196"/>
        <v>0</v>
      </c>
      <c r="AO314" s="20">
        <f t="shared" si="189"/>
        <v>0</v>
      </c>
      <c r="AP314" s="1">
        <v>0</v>
      </c>
      <c r="AQ314" s="24">
        <f t="shared" si="190"/>
        <v>43495</v>
      </c>
      <c r="AR314" s="10">
        <f t="shared" si="177"/>
        <v>0</v>
      </c>
      <c r="AS314" s="1">
        <f t="shared" si="191"/>
        <v>0</v>
      </c>
    </row>
    <row r="315" spans="2:45" x14ac:dyDescent="0.2">
      <c r="B315" s="18">
        <f t="shared" si="192"/>
        <v>43496</v>
      </c>
      <c r="C315" s="8">
        <f t="shared" si="178"/>
        <v>43496</v>
      </c>
      <c r="D315" s="5" t="e">
        <f>INDEX(Klima!$B$1:$E$520,MATCH('Afgrødemodel 1'!$C315,Klima!$B$1:$B$520,0),MATCH('Afgrødemodel 1'!$D$7,Klima!$B$1:$E$1,0))</f>
        <v>#N/A</v>
      </c>
      <c r="E315" s="8" t="e">
        <f t="shared" si="193"/>
        <v>#N/A</v>
      </c>
      <c r="F315">
        <v>0</v>
      </c>
      <c r="G315" s="8" t="e">
        <f t="shared" si="194"/>
        <v>#N/A</v>
      </c>
      <c r="H315" s="8" t="e">
        <f t="shared" si="161"/>
        <v>#N/A</v>
      </c>
      <c r="I315" s="8" t="e">
        <f t="shared" si="162"/>
        <v>#N/A</v>
      </c>
      <c r="J315" s="8" t="e">
        <f t="shared" si="163"/>
        <v>#N/A</v>
      </c>
      <c r="K315" s="8" t="e">
        <f t="shared" si="195"/>
        <v>#N/A</v>
      </c>
      <c r="L315" s="8" t="e">
        <f t="shared" si="164"/>
        <v>#N/A</v>
      </c>
      <c r="M315" t="str">
        <f t="shared" si="165"/>
        <v xml:space="preserve"> </v>
      </c>
      <c r="N315">
        <v>8</v>
      </c>
      <c r="O315" t="e">
        <f t="shared" si="179"/>
        <v>#N/A</v>
      </c>
      <c r="P315" t="e">
        <f t="shared" si="166"/>
        <v>#N/A</v>
      </c>
      <c r="Q315" t="e">
        <f t="shared" si="167"/>
        <v>#N/A</v>
      </c>
      <c r="R315" t="e">
        <f t="shared" si="168"/>
        <v>#N/A</v>
      </c>
      <c r="S315">
        <f t="shared" si="169"/>
        <v>0</v>
      </c>
      <c r="T315" s="8">
        <f t="shared" si="180"/>
        <v>0</v>
      </c>
      <c r="U315" s="2" t="e">
        <f t="shared" si="181"/>
        <v>#N/A</v>
      </c>
      <c r="V315">
        <f t="shared" si="170"/>
        <v>5</v>
      </c>
      <c r="W315" s="2" t="e">
        <f t="shared" si="182"/>
        <v>#N/A</v>
      </c>
      <c r="X315">
        <f t="shared" si="171"/>
        <v>0</v>
      </c>
      <c r="Y315">
        <f t="shared" si="183"/>
        <v>0</v>
      </c>
      <c r="Z315">
        <v>0</v>
      </c>
      <c r="AA315" s="18">
        <f t="shared" si="172"/>
        <v>43496</v>
      </c>
      <c r="AB315" s="13">
        <f t="shared" si="173"/>
        <v>0</v>
      </c>
      <c r="AC315">
        <v>0</v>
      </c>
      <c r="AD315" s="5" t="e">
        <f t="shared" si="184"/>
        <v>#N/A</v>
      </c>
      <c r="AE315">
        <f t="shared" si="174"/>
        <v>2</v>
      </c>
      <c r="AF315">
        <f t="shared" si="174"/>
        <v>2</v>
      </c>
      <c r="AG315">
        <v>0</v>
      </c>
      <c r="AH315" s="18">
        <f t="shared" si="185"/>
        <v>43496</v>
      </c>
      <c r="AI315" s="5">
        <f t="shared" si="186"/>
        <v>0</v>
      </c>
      <c r="AJ315" s="13">
        <f t="shared" si="175"/>
        <v>0</v>
      </c>
      <c r="AK315" s="20">
        <f t="shared" si="176"/>
        <v>0</v>
      </c>
      <c r="AL315" s="20">
        <f t="shared" si="187"/>
        <v>4335</v>
      </c>
      <c r="AM315" s="20">
        <f t="shared" si="188"/>
        <v>900</v>
      </c>
      <c r="AN315" s="20">
        <f t="shared" si="196"/>
        <v>0</v>
      </c>
      <c r="AO315" s="20">
        <f t="shared" si="189"/>
        <v>0</v>
      </c>
      <c r="AP315" s="1">
        <v>0</v>
      </c>
      <c r="AQ315" s="24">
        <f t="shared" si="190"/>
        <v>43496</v>
      </c>
      <c r="AR315" s="10">
        <f t="shared" si="177"/>
        <v>0</v>
      </c>
      <c r="AS315" s="1">
        <f t="shared" si="191"/>
        <v>0</v>
      </c>
    </row>
    <row r="316" spans="2:45" x14ac:dyDescent="0.2">
      <c r="B316" s="18">
        <f t="shared" si="192"/>
        <v>43497</v>
      </c>
      <c r="C316" s="8">
        <f t="shared" si="178"/>
        <v>43497</v>
      </c>
      <c r="D316" s="5" t="e">
        <f>INDEX(Klima!$B$1:$E$520,MATCH('Afgrødemodel 1'!$C316,Klima!$B$1:$B$520,0),MATCH('Afgrødemodel 1'!$D$7,Klima!$B$1:$E$1,0))</f>
        <v>#N/A</v>
      </c>
      <c r="E316" s="8" t="e">
        <f t="shared" si="193"/>
        <v>#N/A</v>
      </c>
      <c r="F316">
        <v>0</v>
      </c>
      <c r="G316" s="8" t="e">
        <f t="shared" ref="G316:G374" si="197">(E316-F316)+G315</f>
        <v>#N/A</v>
      </c>
      <c r="H316" s="8" t="e">
        <f t="shared" si="161"/>
        <v>#N/A</v>
      </c>
      <c r="I316" s="8" t="e">
        <f t="shared" si="162"/>
        <v>#N/A</v>
      </c>
      <c r="J316" s="8" t="e">
        <f t="shared" si="163"/>
        <v>#N/A</v>
      </c>
      <c r="K316" s="8" t="e">
        <f t="shared" ref="K316:K374" si="198">IF(AND(H316&gt;=$AX$12,H315&lt;$AX$12),"tSF1",IF(AND(H316&gt;=$AZ$13,H315&lt;$AZ$13),"tSF2",IF(AND(H316&gt;=$AZ$14,H315&lt;$AZ$14),"tSF3",IF(AND(H316&gt;=$AZ$15,H315&lt;$AZ$15),"tSF4",IF(AND(H316&gt;=$AZ$16,H315&lt;$AZ$16),"tSF5"," ")))))</f>
        <v>#N/A</v>
      </c>
      <c r="L316" s="8" t="e">
        <f t="shared" si="164"/>
        <v>#N/A</v>
      </c>
      <c r="M316" t="str">
        <f t="shared" si="165"/>
        <v xml:space="preserve"> </v>
      </c>
      <c r="N316">
        <v>8</v>
      </c>
      <c r="O316" t="e">
        <f t="shared" si="179"/>
        <v>#N/A</v>
      </c>
      <c r="P316" t="e">
        <f t="shared" si="166"/>
        <v>#N/A</v>
      </c>
      <c r="Q316" t="e">
        <f t="shared" si="167"/>
        <v>#N/A</v>
      </c>
      <c r="R316" t="e">
        <f t="shared" si="168"/>
        <v>#N/A</v>
      </c>
      <c r="S316">
        <f t="shared" si="169"/>
        <v>0</v>
      </c>
      <c r="T316" s="8">
        <f t="shared" si="180"/>
        <v>0</v>
      </c>
      <c r="U316" s="2" t="e">
        <f t="shared" si="181"/>
        <v>#N/A</v>
      </c>
      <c r="V316">
        <f t="shared" si="170"/>
        <v>5</v>
      </c>
      <c r="W316" s="2" t="e">
        <f t="shared" si="182"/>
        <v>#N/A</v>
      </c>
      <c r="X316">
        <f t="shared" si="171"/>
        <v>0</v>
      </c>
      <c r="Y316">
        <f t="shared" si="183"/>
        <v>0</v>
      </c>
      <c r="Z316">
        <v>0</v>
      </c>
      <c r="AA316" s="18">
        <f t="shared" si="172"/>
        <v>43497</v>
      </c>
      <c r="AB316" s="13">
        <f t="shared" si="173"/>
        <v>0</v>
      </c>
      <c r="AC316">
        <v>0</v>
      </c>
      <c r="AD316" s="5" t="e">
        <f t="shared" si="184"/>
        <v>#N/A</v>
      </c>
      <c r="AE316">
        <f t="shared" si="174"/>
        <v>2</v>
      </c>
      <c r="AF316">
        <f t="shared" si="174"/>
        <v>2</v>
      </c>
      <c r="AG316">
        <v>0</v>
      </c>
      <c r="AH316" s="18">
        <f t="shared" ref="AH316:AH374" si="199">AA316</f>
        <v>43497</v>
      </c>
      <c r="AI316" s="5">
        <f t="shared" si="186"/>
        <v>0</v>
      </c>
      <c r="AJ316" s="13">
        <f t="shared" si="175"/>
        <v>0</v>
      </c>
      <c r="AK316" s="20">
        <f t="shared" si="176"/>
        <v>0</v>
      </c>
      <c r="AL316" s="20">
        <f t="shared" si="187"/>
        <v>4350</v>
      </c>
      <c r="AM316" s="20">
        <f t="shared" si="188"/>
        <v>900</v>
      </c>
      <c r="AN316" s="20">
        <f t="shared" si="196"/>
        <v>0</v>
      </c>
      <c r="AO316" s="20">
        <f t="shared" si="189"/>
        <v>0</v>
      </c>
      <c r="AP316" s="1">
        <v>0</v>
      </c>
      <c r="AQ316" s="24">
        <f t="shared" ref="AQ316:AQ374" si="200">AH316</f>
        <v>43497</v>
      </c>
      <c r="AR316" s="10">
        <f t="shared" si="177"/>
        <v>0</v>
      </c>
      <c r="AS316" s="1">
        <f t="shared" ref="AS316:AS374" si="201">(0-AR316)/10</f>
        <v>0</v>
      </c>
    </row>
    <row r="317" spans="2:45" x14ac:dyDescent="0.2">
      <c r="B317" s="18">
        <f t="shared" si="192"/>
        <v>43498</v>
      </c>
      <c r="C317" s="8">
        <f t="shared" si="178"/>
        <v>43498</v>
      </c>
      <c r="D317" s="5" t="e">
        <f>INDEX(Klima!$B$1:$E$520,MATCH('Afgrødemodel 1'!$C317,Klima!$B$1:$B$520,0),MATCH('Afgrødemodel 1'!$D$7,Klima!$B$1:$E$1,0))</f>
        <v>#N/A</v>
      </c>
      <c r="E317" s="8" t="e">
        <f t="shared" si="193"/>
        <v>#N/A</v>
      </c>
      <c r="F317">
        <v>0</v>
      </c>
      <c r="G317" s="8" t="e">
        <f t="shared" si="197"/>
        <v>#N/A</v>
      </c>
      <c r="H317" s="8" t="e">
        <f t="shared" si="161"/>
        <v>#N/A</v>
      </c>
      <c r="I317" s="8" t="e">
        <f t="shared" si="162"/>
        <v>#N/A</v>
      </c>
      <c r="J317" s="8" t="e">
        <f t="shared" si="163"/>
        <v>#N/A</v>
      </c>
      <c r="K317" s="8" t="e">
        <f t="shared" si="198"/>
        <v>#N/A</v>
      </c>
      <c r="L317" s="8" t="e">
        <f t="shared" si="164"/>
        <v>#N/A</v>
      </c>
      <c r="M317" t="str">
        <f t="shared" si="165"/>
        <v xml:space="preserve"> </v>
      </c>
      <c r="N317">
        <v>8</v>
      </c>
      <c r="O317" t="e">
        <f t="shared" si="179"/>
        <v>#N/A</v>
      </c>
      <c r="P317" t="e">
        <f t="shared" si="166"/>
        <v>#N/A</v>
      </c>
      <c r="Q317" t="e">
        <f t="shared" si="167"/>
        <v>#N/A</v>
      </c>
      <c r="R317" t="e">
        <f t="shared" si="168"/>
        <v>#N/A</v>
      </c>
      <c r="S317">
        <f t="shared" si="169"/>
        <v>0</v>
      </c>
      <c r="T317" s="8">
        <f t="shared" si="180"/>
        <v>0</v>
      </c>
      <c r="U317" s="2" t="e">
        <f t="shared" si="181"/>
        <v>#N/A</v>
      </c>
      <c r="V317">
        <f t="shared" si="170"/>
        <v>5</v>
      </c>
      <c r="W317" s="2" t="e">
        <f t="shared" si="182"/>
        <v>#N/A</v>
      </c>
      <c r="X317">
        <f t="shared" si="171"/>
        <v>0</v>
      </c>
      <c r="Y317">
        <f t="shared" si="183"/>
        <v>0</v>
      </c>
      <c r="Z317">
        <v>0</v>
      </c>
      <c r="AA317" s="18">
        <f t="shared" si="172"/>
        <v>43498</v>
      </c>
      <c r="AB317" s="13">
        <f t="shared" si="173"/>
        <v>0</v>
      </c>
      <c r="AC317">
        <v>0</v>
      </c>
      <c r="AD317" s="5" t="e">
        <f t="shared" si="184"/>
        <v>#N/A</v>
      </c>
      <c r="AE317">
        <f t="shared" ref="AE317:AF375" si="202">$AW$37</f>
        <v>2</v>
      </c>
      <c r="AF317">
        <f t="shared" si="202"/>
        <v>2</v>
      </c>
      <c r="AG317">
        <v>0</v>
      </c>
      <c r="AH317" s="18">
        <f t="shared" si="199"/>
        <v>43498</v>
      </c>
      <c r="AI317" s="5">
        <f t="shared" si="186"/>
        <v>0</v>
      </c>
      <c r="AJ317" s="13">
        <f t="shared" si="175"/>
        <v>0</v>
      </c>
      <c r="AK317" s="20">
        <f t="shared" si="176"/>
        <v>0</v>
      </c>
      <c r="AL317" s="20">
        <f t="shared" si="187"/>
        <v>4365</v>
      </c>
      <c r="AM317" s="20">
        <f t="shared" si="188"/>
        <v>900</v>
      </c>
      <c r="AN317" s="20">
        <f t="shared" si="196"/>
        <v>0</v>
      </c>
      <c r="AO317" s="20">
        <f t="shared" si="189"/>
        <v>0</v>
      </c>
      <c r="AP317" s="1">
        <v>0</v>
      </c>
      <c r="AQ317" s="24">
        <f t="shared" si="200"/>
        <v>43498</v>
      </c>
      <c r="AR317" s="10">
        <f t="shared" si="177"/>
        <v>0</v>
      </c>
      <c r="AS317" s="1">
        <f t="shared" si="201"/>
        <v>0</v>
      </c>
    </row>
    <row r="318" spans="2:45" x14ac:dyDescent="0.2">
      <c r="B318" s="18">
        <f t="shared" si="192"/>
        <v>43499</v>
      </c>
      <c r="C318" s="8">
        <f t="shared" si="178"/>
        <v>43499</v>
      </c>
      <c r="D318" s="5" t="e">
        <f>INDEX(Klima!$B$1:$E$520,MATCH('Afgrødemodel 1'!$C318,Klima!$B$1:$B$520,0),MATCH('Afgrødemodel 1'!$D$7,Klima!$B$1:$E$1,0))</f>
        <v>#N/A</v>
      </c>
      <c r="E318" s="8" t="e">
        <f t="shared" si="193"/>
        <v>#N/A</v>
      </c>
      <c r="F318">
        <v>0</v>
      </c>
      <c r="G318" s="8" t="e">
        <f t="shared" si="197"/>
        <v>#N/A</v>
      </c>
      <c r="H318" s="8" t="e">
        <f t="shared" si="161"/>
        <v>#N/A</v>
      </c>
      <c r="I318" s="8" t="e">
        <f t="shared" si="162"/>
        <v>#N/A</v>
      </c>
      <c r="J318" s="8" t="e">
        <f t="shared" si="163"/>
        <v>#N/A</v>
      </c>
      <c r="K318" s="8" t="e">
        <f t="shared" si="198"/>
        <v>#N/A</v>
      </c>
      <c r="L318" s="8" t="e">
        <f t="shared" si="164"/>
        <v>#N/A</v>
      </c>
      <c r="M318" t="str">
        <f t="shared" si="165"/>
        <v xml:space="preserve"> </v>
      </c>
      <c r="N318">
        <v>8</v>
      </c>
      <c r="O318" t="e">
        <f t="shared" si="179"/>
        <v>#N/A</v>
      </c>
      <c r="P318" t="e">
        <f t="shared" si="166"/>
        <v>#N/A</v>
      </c>
      <c r="Q318" t="e">
        <f t="shared" si="167"/>
        <v>#N/A</v>
      </c>
      <c r="R318" t="e">
        <f t="shared" si="168"/>
        <v>#N/A</v>
      </c>
      <c r="S318">
        <f t="shared" si="169"/>
        <v>0</v>
      </c>
      <c r="T318" s="8">
        <f t="shared" si="180"/>
        <v>0</v>
      </c>
      <c r="U318" s="2" t="e">
        <f t="shared" si="181"/>
        <v>#N/A</v>
      </c>
      <c r="V318">
        <f t="shared" si="170"/>
        <v>5</v>
      </c>
      <c r="W318" s="2" t="e">
        <f t="shared" si="182"/>
        <v>#N/A</v>
      </c>
      <c r="X318">
        <f t="shared" si="171"/>
        <v>0</v>
      </c>
      <c r="Y318">
        <f t="shared" si="183"/>
        <v>0</v>
      </c>
      <c r="Z318">
        <v>0</v>
      </c>
      <c r="AA318" s="18">
        <f t="shared" si="172"/>
        <v>43499</v>
      </c>
      <c r="AB318" s="13">
        <f t="shared" si="173"/>
        <v>0</v>
      </c>
      <c r="AC318">
        <v>0</v>
      </c>
      <c r="AD318" s="5" t="e">
        <f t="shared" si="184"/>
        <v>#N/A</v>
      </c>
      <c r="AE318">
        <f t="shared" si="202"/>
        <v>2</v>
      </c>
      <c r="AF318">
        <f t="shared" si="202"/>
        <v>2</v>
      </c>
      <c r="AG318">
        <v>0</v>
      </c>
      <c r="AH318" s="18">
        <f t="shared" si="199"/>
        <v>43499</v>
      </c>
      <c r="AI318" s="5">
        <f t="shared" si="186"/>
        <v>0</v>
      </c>
      <c r="AJ318" s="13">
        <f t="shared" si="175"/>
        <v>0</v>
      </c>
      <c r="AK318" s="20">
        <f t="shared" si="176"/>
        <v>0</v>
      </c>
      <c r="AL318" s="20">
        <f t="shared" si="187"/>
        <v>4380</v>
      </c>
      <c r="AM318" s="20">
        <f t="shared" si="188"/>
        <v>900</v>
      </c>
      <c r="AN318" s="20">
        <f t="shared" si="196"/>
        <v>0</v>
      </c>
      <c r="AO318" s="20">
        <f t="shared" si="189"/>
        <v>0</v>
      </c>
      <c r="AP318" s="1">
        <v>0</v>
      </c>
      <c r="AQ318" s="24">
        <f t="shared" si="200"/>
        <v>43499</v>
      </c>
      <c r="AR318" s="10">
        <f t="shared" si="177"/>
        <v>0</v>
      </c>
      <c r="AS318" s="1">
        <f t="shared" si="201"/>
        <v>0</v>
      </c>
    </row>
    <row r="319" spans="2:45" x14ac:dyDescent="0.2">
      <c r="B319" s="18">
        <f t="shared" si="192"/>
        <v>43500</v>
      </c>
      <c r="C319" s="8">
        <f t="shared" si="178"/>
        <v>43500</v>
      </c>
      <c r="D319" s="5" t="e">
        <f>INDEX(Klima!$B$1:$E$520,MATCH('Afgrødemodel 1'!$C319,Klima!$B$1:$B$520,0),MATCH('Afgrødemodel 1'!$D$7,Klima!$B$1:$E$1,0))</f>
        <v>#N/A</v>
      </c>
      <c r="E319" s="8" t="e">
        <f t="shared" si="193"/>
        <v>#N/A</v>
      </c>
      <c r="F319">
        <v>0</v>
      </c>
      <c r="G319" s="8" t="e">
        <f t="shared" si="197"/>
        <v>#N/A</v>
      </c>
      <c r="H319" s="8" t="e">
        <f t="shared" si="161"/>
        <v>#N/A</v>
      </c>
      <c r="I319" s="8" t="e">
        <f t="shared" si="162"/>
        <v>#N/A</v>
      </c>
      <c r="J319" s="8" t="e">
        <f t="shared" si="163"/>
        <v>#N/A</v>
      </c>
      <c r="K319" s="8" t="e">
        <f t="shared" si="198"/>
        <v>#N/A</v>
      </c>
      <c r="L319" s="8" t="e">
        <f t="shared" si="164"/>
        <v>#N/A</v>
      </c>
      <c r="M319" t="str">
        <f t="shared" si="165"/>
        <v xml:space="preserve"> </v>
      </c>
      <c r="N319">
        <v>8</v>
      </c>
      <c r="O319" t="e">
        <f t="shared" si="179"/>
        <v>#N/A</v>
      </c>
      <c r="P319" t="e">
        <f t="shared" si="166"/>
        <v>#N/A</v>
      </c>
      <c r="Q319" t="e">
        <f t="shared" si="167"/>
        <v>#N/A</v>
      </c>
      <c r="R319" t="e">
        <f t="shared" si="168"/>
        <v>#N/A</v>
      </c>
      <c r="S319">
        <f t="shared" si="169"/>
        <v>0</v>
      </c>
      <c r="T319" s="8">
        <f t="shared" si="180"/>
        <v>0</v>
      </c>
      <c r="U319" s="2" t="e">
        <f t="shared" si="181"/>
        <v>#N/A</v>
      </c>
      <c r="V319">
        <f t="shared" si="170"/>
        <v>5</v>
      </c>
      <c r="W319" s="2" t="e">
        <f t="shared" si="182"/>
        <v>#N/A</v>
      </c>
      <c r="X319">
        <f t="shared" si="171"/>
        <v>0</v>
      </c>
      <c r="Y319">
        <f t="shared" si="183"/>
        <v>0</v>
      </c>
      <c r="Z319">
        <v>0</v>
      </c>
      <c r="AA319" s="18">
        <f t="shared" si="172"/>
        <v>43500</v>
      </c>
      <c r="AB319" s="13">
        <f t="shared" si="173"/>
        <v>0</v>
      </c>
      <c r="AC319">
        <v>0</v>
      </c>
      <c r="AD319" s="5" t="e">
        <f t="shared" si="184"/>
        <v>#N/A</v>
      </c>
      <c r="AE319">
        <f t="shared" si="202"/>
        <v>2</v>
      </c>
      <c r="AF319">
        <f t="shared" si="202"/>
        <v>2</v>
      </c>
      <c r="AG319">
        <v>0</v>
      </c>
      <c r="AH319" s="18">
        <f t="shared" si="199"/>
        <v>43500</v>
      </c>
      <c r="AI319" s="5">
        <f t="shared" si="186"/>
        <v>0</v>
      </c>
      <c r="AJ319" s="13">
        <f t="shared" si="175"/>
        <v>0</v>
      </c>
      <c r="AK319" s="20">
        <f t="shared" si="176"/>
        <v>0</v>
      </c>
      <c r="AL319" s="20">
        <f t="shared" si="187"/>
        <v>4395</v>
      </c>
      <c r="AM319" s="20">
        <f t="shared" si="188"/>
        <v>900</v>
      </c>
      <c r="AN319" s="20">
        <f t="shared" si="196"/>
        <v>0</v>
      </c>
      <c r="AO319" s="20">
        <f t="shared" si="189"/>
        <v>0</v>
      </c>
      <c r="AP319" s="1">
        <v>0</v>
      </c>
      <c r="AQ319" s="24">
        <f t="shared" si="200"/>
        <v>43500</v>
      </c>
      <c r="AR319" s="10">
        <f t="shared" si="177"/>
        <v>0</v>
      </c>
      <c r="AS319" s="1">
        <f t="shared" si="201"/>
        <v>0</v>
      </c>
    </row>
    <row r="320" spans="2:45" x14ac:dyDescent="0.2">
      <c r="B320" s="18">
        <f t="shared" si="192"/>
        <v>43501</v>
      </c>
      <c r="C320" s="8">
        <f t="shared" si="178"/>
        <v>43501</v>
      </c>
      <c r="D320" s="5" t="e">
        <f>INDEX(Klima!$B$1:$E$520,MATCH('Afgrødemodel 1'!$C320,Klima!$B$1:$B$520,0),MATCH('Afgrødemodel 1'!$D$7,Klima!$B$1:$E$1,0))</f>
        <v>#N/A</v>
      </c>
      <c r="E320" s="8" t="e">
        <f t="shared" si="193"/>
        <v>#N/A</v>
      </c>
      <c r="F320">
        <v>0</v>
      </c>
      <c r="G320" s="8" t="e">
        <f t="shared" si="197"/>
        <v>#N/A</v>
      </c>
      <c r="H320" s="8" t="e">
        <f t="shared" si="161"/>
        <v>#N/A</v>
      </c>
      <c r="I320" s="8" t="e">
        <f t="shared" si="162"/>
        <v>#N/A</v>
      </c>
      <c r="J320" s="8" t="e">
        <f t="shared" si="163"/>
        <v>#N/A</v>
      </c>
      <c r="K320" s="8" t="e">
        <f t="shared" si="198"/>
        <v>#N/A</v>
      </c>
      <c r="L320" s="8" t="e">
        <f t="shared" si="164"/>
        <v>#N/A</v>
      </c>
      <c r="M320" t="str">
        <f t="shared" si="165"/>
        <v xml:space="preserve"> </v>
      </c>
      <c r="N320">
        <v>8</v>
      </c>
      <c r="O320" t="e">
        <f t="shared" si="179"/>
        <v>#N/A</v>
      </c>
      <c r="P320" t="e">
        <f t="shared" si="166"/>
        <v>#N/A</v>
      </c>
      <c r="Q320" t="e">
        <f t="shared" si="167"/>
        <v>#N/A</v>
      </c>
      <c r="R320" t="e">
        <f t="shared" si="168"/>
        <v>#N/A</v>
      </c>
      <c r="S320">
        <f t="shared" si="169"/>
        <v>0</v>
      </c>
      <c r="T320" s="8">
        <f t="shared" si="180"/>
        <v>0</v>
      </c>
      <c r="U320" s="2" t="e">
        <f t="shared" si="181"/>
        <v>#N/A</v>
      </c>
      <c r="V320">
        <f t="shared" si="170"/>
        <v>5</v>
      </c>
      <c r="W320" s="2" t="e">
        <f t="shared" si="182"/>
        <v>#N/A</v>
      </c>
      <c r="X320">
        <f t="shared" si="171"/>
        <v>0</v>
      </c>
      <c r="Y320">
        <f t="shared" si="183"/>
        <v>0</v>
      </c>
      <c r="Z320">
        <v>0</v>
      </c>
      <c r="AA320" s="18">
        <f t="shared" si="172"/>
        <v>43501</v>
      </c>
      <c r="AB320" s="13">
        <f t="shared" si="173"/>
        <v>0</v>
      </c>
      <c r="AC320">
        <v>0</v>
      </c>
      <c r="AD320" s="5" t="e">
        <f t="shared" si="184"/>
        <v>#N/A</v>
      </c>
      <c r="AE320">
        <f t="shared" si="202"/>
        <v>2</v>
      </c>
      <c r="AF320">
        <f t="shared" si="202"/>
        <v>2</v>
      </c>
      <c r="AG320">
        <v>0</v>
      </c>
      <c r="AH320" s="18">
        <f t="shared" si="199"/>
        <v>43501</v>
      </c>
      <c r="AI320" s="5">
        <f t="shared" si="186"/>
        <v>0</v>
      </c>
      <c r="AJ320" s="13">
        <f t="shared" si="175"/>
        <v>0</v>
      </c>
      <c r="AK320" s="20">
        <f t="shared" si="176"/>
        <v>0</v>
      </c>
      <c r="AL320" s="20">
        <f t="shared" si="187"/>
        <v>4410</v>
      </c>
      <c r="AM320" s="20">
        <f t="shared" si="188"/>
        <v>900</v>
      </c>
      <c r="AN320" s="20">
        <f t="shared" si="196"/>
        <v>0</v>
      </c>
      <c r="AO320" s="20">
        <f t="shared" si="189"/>
        <v>0</v>
      </c>
      <c r="AP320" s="1">
        <v>0</v>
      </c>
      <c r="AQ320" s="24">
        <f t="shared" si="200"/>
        <v>43501</v>
      </c>
      <c r="AR320" s="10">
        <f t="shared" si="177"/>
        <v>0</v>
      </c>
      <c r="AS320" s="1">
        <f t="shared" si="201"/>
        <v>0</v>
      </c>
    </row>
    <row r="321" spans="2:45" x14ac:dyDescent="0.2">
      <c r="B321" s="18">
        <f t="shared" si="192"/>
        <v>43502</v>
      </c>
      <c r="C321" s="8">
        <f t="shared" si="178"/>
        <v>43502</v>
      </c>
      <c r="D321" s="5" t="e">
        <f>INDEX(Klima!$B$1:$E$520,MATCH('Afgrødemodel 1'!$C321,Klima!$B$1:$B$520,0),MATCH('Afgrødemodel 1'!$D$7,Klima!$B$1:$E$1,0))</f>
        <v>#N/A</v>
      </c>
      <c r="E321" s="8" t="e">
        <f t="shared" si="193"/>
        <v>#N/A</v>
      </c>
      <c r="F321">
        <v>0</v>
      </c>
      <c r="G321" s="8" t="e">
        <f t="shared" si="197"/>
        <v>#N/A</v>
      </c>
      <c r="H321" s="8" t="e">
        <f t="shared" si="161"/>
        <v>#N/A</v>
      </c>
      <c r="I321" s="8" t="e">
        <f t="shared" si="162"/>
        <v>#N/A</v>
      </c>
      <c r="J321" s="8" t="e">
        <f t="shared" si="163"/>
        <v>#N/A</v>
      </c>
      <c r="K321" s="8" t="e">
        <f t="shared" si="198"/>
        <v>#N/A</v>
      </c>
      <c r="L321" s="8" t="e">
        <f t="shared" si="164"/>
        <v>#N/A</v>
      </c>
      <c r="M321" t="str">
        <f t="shared" si="165"/>
        <v xml:space="preserve"> </v>
      </c>
      <c r="N321">
        <v>8</v>
      </c>
      <c r="O321" t="e">
        <f t="shared" si="179"/>
        <v>#N/A</v>
      </c>
      <c r="P321" t="e">
        <f t="shared" si="166"/>
        <v>#N/A</v>
      </c>
      <c r="Q321" t="e">
        <f t="shared" si="167"/>
        <v>#N/A</v>
      </c>
      <c r="R321" t="e">
        <f t="shared" si="168"/>
        <v>#N/A</v>
      </c>
      <c r="S321">
        <f t="shared" si="169"/>
        <v>0</v>
      </c>
      <c r="T321" s="8">
        <f t="shared" si="180"/>
        <v>0</v>
      </c>
      <c r="U321" s="2" t="e">
        <f t="shared" si="181"/>
        <v>#N/A</v>
      </c>
      <c r="V321">
        <f t="shared" si="170"/>
        <v>5</v>
      </c>
      <c r="W321" s="2" t="e">
        <f t="shared" si="182"/>
        <v>#N/A</v>
      </c>
      <c r="X321">
        <f t="shared" si="171"/>
        <v>0</v>
      </c>
      <c r="Y321">
        <f t="shared" si="183"/>
        <v>0</v>
      </c>
      <c r="Z321">
        <v>0</v>
      </c>
      <c r="AA321" s="18">
        <f t="shared" si="172"/>
        <v>43502</v>
      </c>
      <c r="AB321" s="13">
        <f t="shared" si="173"/>
        <v>0</v>
      </c>
      <c r="AC321">
        <v>0</v>
      </c>
      <c r="AD321" s="5" t="e">
        <f t="shared" si="184"/>
        <v>#N/A</v>
      </c>
      <c r="AE321">
        <f t="shared" si="202"/>
        <v>2</v>
      </c>
      <c r="AF321">
        <f t="shared" si="202"/>
        <v>2</v>
      </c>
      <c r="AG321">
        <v>0</v>
      </c>
      <c r="AH321" s="18">
        <f t="shared" si="199"/>
        <v>43502</v>
      </c>
      <c r="AI321" s="5">
        <f t="shared" si="186"/>
        <v>0</v>
      </c>
      <c r="AJ321" s="13">
        <f t="shared" si="175"/>
        <v>0</v>
      </c>
      <c r="AK321" s="20">
        <f t="shared" si="176"/>
        <v>0</v>
      </c>
      <c r="AL321" s="20">
        <f t="shared" si="187"/>
        <v>4425</v>
      </c>
      <c r="AM321" s="20">
        <f t="shared" si="188"/>
        <v>900</v>
      </c>
      <c r="AN321" s="20">
        <f t="shared" si="196"/>
        <v>0</v>
      </c>
      <c r="AO321" s="20">
        <f t="shared" si="189"/>
        <v>0</v>
      </c>
      <c r="AP321" s="1">
        <v>0</v>
      </c>
      <c r="AQ321" s="24">
        <f t="shared" si="200"/>
        <v>43502</v>
      </c>
      <c r="AR321" s="10">
        <f t="shared" si="177"/>
        <v>0</v>
      </c>
      <c r="AS321" s="1">
        <f t="shared" si="201"/>
        <v>0</v>
      </c>
    </row>
    <row r="322" spans="2:45" x14ac:dyDescent="0.2">
      <c r="B322" s="18">
        <f t="shared" si="192"/>
        <v>43503</v>
      </c>
      <c r="C322" s="8">
        <f t="shared" si="178"/>
        <v>43503</v>
      </c>
      <c r="D322" s="5" t="e">
        <f>INDEX(Klima!$B$1:$E$520,MATCH('Afgrødemodel 1'!$C322,Klima!$B$1:$B$520,0),MATCH('Afgrødemodel 1'!$D$7,Klima!$B$1:$E$1,0))</f>
        <v>#N/A</v>
      </c>
      <c r="E322" s="8" t="e">
        <f t="shared" si="193"/>
        <v>#N/A</v>
      </c>
      <c r="F322">
        <v>0</v>
      </c>
      <c r="G322" s="8" t="e">
        <f t="shared" si="197"/>
        <v>#N/A</v>
      </c>
      <c r="H322" s="8" t="e">
        <f t="shared" si="161"/>
        <v>#N/A</v>
      </c>
      <c r="I322" s="8" t="e">
        <f t="shared" si="162"/>
        <v>#N/A</v>
      </c>
      <c r="J322" s="8" t="e">
        <f t="shared" si="163"/>
        <v>#N/A</v>
      </c>
      <c r="K322" s="8" t="e">
        <f t="shared" si="198"/>
        <v>#N/A</v>
      </c>
      <c r="L322" s="8" t="e">
        <f t="shared" si="164"/>
        <v>#N/A</v>
      </c>
      <c r="M322" t="str">
        <f t="shared" si="165"/>
        <v xml:space="preserve"> </v>
      </c>
      <c r="N322">
        <v>8</v>
      </c>
      <c r="O322" t="e">
        <f t="shared" si="179"/>
        <v>#N/A</v>
      </c>
      <c r="P322" t="e">
        <f t="shared" si="166"/>
        <v>#N/A</v>
      </c>
      <c r="Q322" t="e">
        <f t="shared" si="167"/>
        <v>#N/A</v>
      </c>
      <c r="R322" t="e">
        <f t="shared" si="168"/>
        <v>#N/A</v>
      </c>
      <c r="S322">
        <f t="shared" si="169"/>
        <v>0</v>
      </c>
      <c r="T322" s="8">
        <f t="shared" si="180"/>
        <v>0</v>
      </c>
      <c r="U322" s="2" t="e">
        <f t="shared" si="181"/>
        <v>#N/A</v>
      </c>
      <c r="V322">
        <f t="shared" si="170"/>
        <v>5</v>
      </c>
      <c r="W322" s="2" t="e">
        <f t="shared" si="182"/>
        <v>#N/A</v>
      </c>
      <c r="X322">
        <f t="shared" si="171"/>
        <v>0</v>
      </c>
      <c r="Y322">
        <f t="shared" si="183"/>
        <v>0</v>
      </c>
      <c r="Z322">
        <v>0</v>
      </c>
      <c r="AA322" s="18">
        <f t="shared" si="172"/>
        <v>43503</v>
      </c>
      <c r="AB322" s="13">
        <f t="shared" si="173"/>
        <v>0</v>
      </c>
      <c r="AC322">
        <v>0</v>
      </c>
      <c r="AD322" s="5" t="e">
        <f t="shared" si="184"/>
        <v>#N/A</v>
      </c>
      <c r="AE322">
        <f t="shared" si="202"/>
        <v>2</v>
      </c>
      <c r="AF322">
        <f t="shared" si="202"/>
        <v>2</v>
      </c>
      <c r="AG322">
        <v>0</v>
      </c>
      <c r="AH322" s="18">
        <f t="shared" si="199"/>
        <v>43503</v>
      </c>
      <c r="AI322" s="5">
        <f t="shared" si="186"/>
        <v>0</v>
      </c>
      <c r="AJ322" s="13">
        <f t="shared" si="175"/>
        <v>0</v>
      </c>
      <c r="AK322" s="20">
        <f t="shared" si="176"/>
        <v>0</v>
      </c>
      <c r="AL322" s="20">
        <f t="shared" si="187"/>
        <v>4440</v>
      </c>
      <c r="AM322" s="20">
        <f t="shared" si="188"/>
        <v>900</v>
      </c>
      <c r="AN322" s="20">
        <f t="shared" si="196"/>
        <v>0</v>
      </c>
      <c r="AO322" s="20">
        <f t="shared" si="189"/>
        <v>0</v>
      </c>
      <c r="AP322" s="1">
        <v>0</v>
      </c>
      <c r="AQ322" s="24">
        <f t="shared" si="200"/>
        <v>43503</v>
      </c>
      <c r="AR322" s="10">
        <f t="shared" si="177"/>
        <v>0</v>
      </c>
      <c r="AS322" s="1">
        <f t="shared" si="201"/>
        <v>0</v>
      </c>
    </row>
    <row r="323" spans="2:45" x14ac:dyDescent="0.2">
      <c r="B323" s="18">
        <f t="shared" si="192"/>
        <v>43504</v>
      </c>
      <c r="C323" s="8">
        <f t="shared" si="178"/>
        <v>43504</v>
      </c>
      <c r="D323" s="5" t="e">
        <f>INDEX(Klima!$B$1:$E$520,MATCH('Afgrødemodel 1'!$C323,Klima!$B$1:$B$520,0),MATCH('Afgrødemodel 1'!$D$7,Klima!$B$1:$E$1,0))</f>
        <v>#N/A</v>
      </c>
      <c r="E323" s="8" t="e">
        <f t="shared" si="193"/>
        <v>#N/A</v>
      </c>
      <c r="F323">
        <v>0</v>
      </c>
      <c r="G323" s="8" t="e">
        <f t="shared" si="197"/>
        <v>#N/A</v>
      </c>
      <c r="H323" s="8" t="e">
        <f t="shared" si="161"/>
        <v>#N/A</v>
      </c>
      <c r="I323" s="8" t="e">
        <f t="shared" si="162"/>
        <v>#N/A</v>
      </c>
      <c r="J323" s="8" t="e">
        <f t="shared" si="163"/>
        <v>#N/A</v>
      </c>
      <c r="K323" s="8" t="e">
        <f t="shared" si="198"/>
        <v>#N/A</v>
      </c>
      <c r="L323" s="8" t="e">
        <f t="shared" si="164"/>
        <v>#N/A</v>
      </c>
      <c r="M323" t="str">
        <f t="shared" si="165"/>
        <v xml:space="preserve"> </v>
      </c>
      <c r="N323">
        <v>8</v>
      </c>
      <c r="O323" t="e">
        <f t="shared" si="179"/>
        <v>#N/A</v>
      </c>
      <c r="P323" t="e">
        <f t="shared" si="166"/>
        <v>#N/A</v>
      </c>
      <c r="Q323" t="e">
        <f t="shared" si="167"/>
        <v>#N/A</v>
      </c>
      <c r="R323" t="e">
        <f t="shared" si="168"/>
        <v>#N/A</v>
      </c>
      <c r="S323">
        <f t="shared" si="169"/>
        <v>0</v>
      </c>
      <c r="T323" s="8">
        <f t="shared" si="180"/>
        <v>0</v>
      </c>
      <c r="U323" s="2" t="e">
        <f t="shared" si="181"/>
        <v>#N/A</v>
      </c>
      <c r="V323">
        <f t="shared" si="170"/>
        <v>5</v>
      </c>
      <c r="W323" s="2" t="e">
        <f t="shared" si="182"/>
        <v>#N/A</v>
      </c>
      <c r="X323">
        <f t="shared" si="171"/>
        <v>0</v>
      </c>
      <c r="Y323">
        <f t="shared" si="183"/>
        <v>0</v>
      </c>
      <c r="Z323">
        <v>0</v>
      </c>
      <c r="AA323" s="18">
        <f t="shared" si="172"/>
        <v>43504</v>
      </c>
      <c r="AB323" s="13">
        <f t="shared" si="173"/>
        <v>0</v>
      </c>
      <c r="AC323">
        <v>0</v>
      </c>
      <c r="AD323" s="5" t="e">
        <f t="shared" si="184"/>
        <v>#N/A</v>
      </c>
      <c r="AE323">
        <f t="shared" si="202"/>
        <v>2</v>
      </c>
      <c r="AF323">
        <f t="shared" si="202"/>
        <v>2</v>
      </c>
      <c r="AG323">
        <v>0</v>
      </c>
      <c r="AH323" s="18">
        <f t="shared" si="199"/>
        <v>43504</v>
      </c>
      <c r="AI323" s="5">
        <f t="shared" si="186"/>
        <v>0</v>
      </c>
      <c r="AJ323" s="13">
        <f t="shared" si="175"/>
        <v>0</v>
      </c>
      <c r="AK323" s="20">
        <f t="shared" si="176"/>
        <v>0</v>
      </c>
      <c r="AL323" s="20">
        <f t="shared" si="187"/>
        <v>4455</v>
      </c>
      <c r="AM323" s="20">
        <f t="shared" si="188"/>
        <v>900</v>
      </c>
      <c r="AN323" s="20">
        <f t="shared" si="196"/>
        <v>0</v>
      </c>
      <c r="AO323" s="20">
        <f t="shared" si="189"/>
        <v>0</v>
      </c>
      <c r="AP323" s="1">
        <v>0</v>
      </c>
      <c r="AQ323" s="24">
        <f t="shared" si="200"/>
        <v>43504</v>
      </c>
      <c r="AR323" s="10">
        <f t="shared" si="177"/>
        <v>0</v>
      </c>
      <c r="AS323" s="1">
        <f t="shared" si="201"/>
        <v>0</v>
      </c>
    </row>
    <row r="324" spans="2:45" x14ac:dyDescent="0.2">
      <c r="B324" s="18">
        <f t="shared" si="192"/>
        <v>43505</v>
      </c>
      <c r="C324" s="8">
        <f t="shared" si="178"/>
        <v>43505</v>
      </c>
      <c r="D324" s="5" t="e">
        <f>INDEX(Klima!$B$1:$E$520,MATCH('Afgrødemodel 1'!$C324,Klima!$B$1:$B$520,0),MATCH('Afgrødemodel 1'!$D$7,Klima!$B$1:$E$1,0))</f>
        <v>#N/A</v>
      </c>
      <c r="E324" s="8" t="e">
        <f t="shared" si="193"/>
        <v>#N/A</v>
      </c>
      <c r="F324">
        <v>0</v>
      </c>
      <c r="G324" s="8" t="e">
        <f t="shared" si="197"/>
        <v>#N/A</v>
      </c>
      <c r="H324" s="8" t="e">
        <f t="shared" si="161"/>
        <v>#N/A</v>
      </c>
      <c r="I324" s="8" t="e">
        <f t="shared" si="162"/>
        <v>#N/A</v>
      </c>
      <c r="J324" s="8" t="e">
        <f t="shared" si="163"/>
        <v>#N/A</v>
      </c>
      <c r="K324" s="8" t="e">
        <f t="shared" si="198"/>
        <v>#N/A</v>
      </c>
      <c r="L324" s="8" t="e">
        <f t="shared" si="164"/>
        <v>#N/A</v>
      </c>
      <c r="M324" t="str">
        <f t="shared" si="165"/>
        <v xml:space="preserve"> </v>
      </c>
      <c r="N324">
        <v>8</v>
      </c>
      <c r="O324" t="e">
        <f t="shared" si="179"/>
        <v>#N/A</v>
      </c>
      <c r="P324" t="e">
        <f t="shared" si="166"/>
        <v>#N/A</v>
      </c>
      <c r="Q324" t="e">
        <f t="shared" si="167"/>
        <v>#N/A</v>
      </c>
      <c r="R324" t="e">
        <f t="shared" si="168"/>
        <v>#N/A</v>
      </c>
      <c r="S324">
        <f t="shared" si="169"/>
        <v>0</v>
      </c>
      <c r="T324" s="8">
        <f t="shared" si="180"/>
        <v>0</v>
      </c>
      <c r="U324" s="2" t="e">
        <f t="shared" si="181"/>
        <v>#N/A</v>
      </c>
      <c r="V324">
        <f t="shared" si="170"/>
        <v>5</v>
      </c>
      <c r="W324" s="2" t="e">
        <f t="shared" si="182"/>
        <v>#N/A</v>
      </c>
      <c r="X324">
        <f t="shared" si="171"/>
        <v>0</v>
      </c>
      <c r="Y324">
        <f t="shared" si="183"/>
        <v>0</v>
      </c>
      <c r="Z324">
        <v>0</v>
      </c>
      <c r="AA324" s="18">
        <f t="shared" si="172"/>
        <v>43505</v>
      </c>
      <c r="AB324" s="13">
        <f t="shared" si="173"/>
        <v>0</v>
      </c>
      <c r="AC324">
        <v>0</v>
      </c>
      <c r="AD324" s="5" t="e">
        <f t="shared" si="184"/>
        <v>#N/A</v>
      </c>
      <c r="AE324">
        <f t="shared" si="202"/>
        <v>2</v>
      </c>
      <c r="AF324">
        <f t="shared" si="202"/>
        <v>2</v>
      </c>
      <c r="AG324">
        <v>0</v>
      </c>
      <c r="AH324" s="18">
        <f t="shared" si="199"/>
        <v>43505</v>
      </c>
      <c r="AI324" s="5">
        <f t="shared" si="186"/>
        <v>0</v>
      </c>
      <c r="AJ324" s="13">
        <f t="shared" si="175"/>
        <v>0</v>
      </c>
      <c r="AK324" s="20">
        <f t="shared" si="176"/>
        <v>0</v>
      </c>
      <c r="AL324" s="20">
        <f t="shared" si="187"/>
        <v>4470</v>
      </c>
      <c r="AM324" s="20">
        <f t="shared" si="188"/>
        <v>900</v>
      </c>
      <c r="AN324" s="20">
        <f t="shared" si="196"/>
        <v>0</v>
      </c>
      <c r="AO324" s="20">
        <f t="shared" si="189"/>
        <v>0</v>
      </c>
      <c r="AP324" s="1">
        <v>0</v>
      </c>
      <c r="AQ324" s="24">
        <f t="shared" si="200"/>
        <v>43505</v>
      </c>
      <c r="AR324" s="10">
        <f t="shared" si="177"/>
        <v>0</v>
      </c>
      <c r="AS324" s="1">
        <f t="shared" si="201"/>
        <v>0</v>
      </c>
    </row>
    <row r="325" spans="2:45" x14ac:dyDescent="0.2">
      <c r="B325" s="18">
        <f t="shared" si="192"/>
        <v>43506</v>
      </c>
      <c r="C325" s="8">
        <f t="shared" si="178"/>
        <v>43506</v>
      </c>
      <c r="D325" s="5" t="e">
        <f>INDEX(Klima!$B$1:$E$520,MATCH('Afgrødemodel 1'!$C325,Klima!$B$1:$B$520,0),MATCH('Afgrødemodel 1'!$D$7,Klima!$B$1:$E$1,0))</f>
        <v>#N/A</v>
      </c>
      <c r="E325" s="8" t="e">
        <f t="shared" si="193"/>
        <v>#N/A</v>
      </c>
      <c r="F325">
        <v>0</v>
      </c>
      <c r="G325" s="8" t="e">
        <f t="shared" si="197"/>
        <v>#N/A</v>
      </c>
      <c r="H325" s="8" t="e">
        <f t="shared" si="161"/>
        <v>#N/A</v>
      </c>
      <c r="I325" s="8" t="e">
        <f t="shared" si="162"/>
        <v>#N/A</v>
      </c>
      <c r="J325" s="8" t="e">
        <f t="shared" si="163"/>
        <v>#N/A</v>
      </c>
      <c r="K325" s="8" t="e">
        <f t="shared" si="198"/>
        <v>#N/A</v>
      </c>
      <c r="L325" s="8" t="e">
        <f t="shared" si="164"/>
        <v>#N/A</v>
      </c>
      <c r="M325" t="str">
        <f t="shared" si="165"/>
        <v xml:space="preserve"> </v>
      </c>
      <c r="N325">
        <v>8</v>
      </c>
      <c r="O325" t="e">
        <f t="shared" si="179"/>
        <v>#N/A</v>
      </c>
      <c r="P325" t="e">
        <f t="shared" si="166"/>
        <v>#N/A</v>
      </c>
      <c r="Q325" t="e">
        <f t="shared" si="167"/>
        <v>#N/A</v>
      </c>
      <c r="R325" t="e">
        <f t="shared" si="168"/>
        <v>#N/A</v>
      </c>
      <c r="S325">
        <f t="shared" si="169"/>
        <v>0</v>
      </c>
      <c r="T325" s="8">
        <f t="shared" si="180"/>
        <v>0</v>
      </c>
      <c r="U325" s="2" t="e">
        <f t="shared" si="181"/>
        <v>#N/A</v>
      </c>
      <c r="V325">
        <f t="shared" si="170"/>
        <v>5</v>
      </c>
      <c r="W325" s="2" t="e">
        <f t="shared" si="182"/>
        <v>#N/A</v>
      </c>
      <c r="X325">
        <f t="shared" si="171"/>
        <v>0</v>
      </c>
      <c r="Y325">
        <f t="shared" si="183"/>
        <v>0</v>
      </c>
      <c r="Z325">
        <v>0</v>
      </c>
      <c r="AA325" s="18">
        <f t="shared" si="172"/>
        <v>43506</v>
      </c>
      <c r="AB325" s="13">
        <f t="shared" si="173"/>
        <v>0</v>
      </c>
      <c r="AC325">
        <v>0</v>
      </c>
      <c r="AD325" s="5" t="e">
        <f t="shared" si="184"/>
        <v>#N/A</v>
      </c>
      <c r="AE325">
        <f t="shared" si="202"/>
        <v>2</v>
      </c>
      <c r="AF325">
        <f t="shared" si="202"/>
        <v>2</v>
      </c>
      <c r="AG325">
        <v>0</v>
      </c>
      <c r="AH325" s="18">
        <f t="shared" si="199"/>
        <v>43506</v>
      </c>
      <c r="AI325" s="5">
        <f t="shared" si="186"/>
        <v>0</v>
      </c>
      <c r="AJ325" s="13">
        <f t="shared" si="175"/>
        <v>0</v>
      </c>
      <c r="AK325" s="20">
        <f t="shared" si="176"/>
        <v>0</v>
      </c>
      <c r="AL325" s="20">
        <f t="shared" si="187"/>
        <v>4485</v>
      </c>
      <c r="AM325" s="20">
        <f t="shared" si="188"/>
        <v>900</v>
      </c>
      <c r="AN325" s="20">
        <f t="shared" si="196"/>
        <v>0</v>
      </c>
      <c r="AO325" s="20">
        <f t="shared" si="189"/>
        <v>0</v>
      </c>
      <c r="AP325" s="1">
        <v>0</v>
      </c>
      <c r="AQ325" s="24">
        <f t="shared" si="200"/>
        <v>43506</v>
      </c>
      <c r="AR325" s="10">
        <f t="shared" si="177"/>
        <v>0</v>
      </c>
      <c r="AS325" s="1">
        <f t="shared" si="201"/>
        <v>0</v>
      </c>
    </row>
    <row r="326" spans="2:45" x14ac:dyDescent="0.2">
      <c r="B326" s="18">
        <f t="shared" si="192"/>
        <v>43507</v>
      </c>
      <c r="C326" s="8">
        <f t="shared" si="178"/>
        <v>43507</v>
      </c>
      <c r="D326" s="5" t="e">
        <f>INDEX(Klima!$B$1:$E$520,MATCH('Afgrødemodel 1'!$C326,Klima!$B$1:$B$520,0),MATCH('Afgrødemodel 1'!$D$7,Klima!$B$1:$E$1,0))</f>
        <v>#N/A</v>
      </c>
      <c r="E326" s="8" t="e">
        <f t="shared" si="193"/>
        <v>#N/A</v>
      </c>
      <c r="F326">
        <v>0</v>
      </c>
      <c r="G326" s="8" t="e">
        <f t="shared" si="197"/>
        <v>#N/A</v>
      </c>
      <c r="H326" s="8" t="e">
        <f t="shared" si="161"/>
        <v>#N/A</v>
      </c>
      <c r="I326" s="8" t="e">
        <f t="shared" si="162"/>
        <v>#N/A</v>
      </c>
      <c r="J326" s="8" t="e">
        <f t="shared" si="163"/>
        <v>#N/A</v>
      </c>
      <c r="K326" s="8" t="e">
        <f t="shared" si="198"/>
        <v>#N/A</v>
      </c>
      <c r="L326" s="8" t="e">
        <f t="shared" si="164"/>
        <v>#N/A</v>
      </c>
      <c r="M326" t="str">
        <f t="shared" si="165"/>
        <v xml:space="preserve"> </v>
      </c>
      <c r="N326">
        <v>8</v>
      </c>
      <c r="O326" t="e">
        <f t="shared" si="179"/>
        <v>#N/A</v>
      </c>
      <c r="P326" t="e">
        <f t="shared" si="166"/>
        <v>#N/A</v>
      </c>
      <c r="Q326" t="e">
        <f t="shared" si="167"/>
        <v>#N/A</v>
      </c>
      <c r="R326" t="e">
        <f t="shared" si="168"/>
        <v>#N/A</v>
      </c>
      <c r="S326">
        <f t="shared" si="169"/>
        <v>0</v>
      </c>
      <c r="T326" s="8">
        <f t="shared" si="180"/>
        <v>0</v>
      </c>
      <c r="U326" s="2" t="e">
        <f t="shared" si="181"/>
        <v>#N/A</v>
      </c>
      <c r="V326">
        <f t="shared" si="170"/>
        <v>5</v>
      </c>
      <c r="W326" s="2" t="e">
        <f t="shared" si="182"/>
        <v>#N/A</v>
      </c>
      <c r="X326">
        <f t="shared" si="171"/>
        <v>0</v>
      </c>
      <c r="Y326">
        <f t="shared" si="183"/>
        <v>0</v>
      </c>
      <c r="Z326">
        <v>0</v>
      </c>
      <c r="AA326" s="18">
        <f t="shared" si="172"/>
        <v>43507</v>
      </c>
      <c r="AB326" s="13">
        <f t="shared" si="173"/>
        <v>0</v>
      </c>
      <c r="AC326">
        <v>0</v>
      </c>
      <c r="AD326" s="5" t="e">
        <f t="shared" si="184"/>
        <v>#N/A</v>
      </c>
      <c r="AE326">
        <f t="shared" si="202"/>
        <v>2</v>
      </c>
      <c r="AF326">
        <f t="shared" si="202"/>
        <v>2</v>
      </c>
      <c r="AG326">
        <v>0</v>
      </c>
      <c r="AH326" s="18">
        <f t="shared" si="199"/>
        <v>43507</v>
      </c>
      <c r="AI326" s="5">
        <f t="shared" si="186"/>
        <v>0</v>
      </c>
      <c r="AJ326" s="13">
        <f t="shared" si="175"/>
        <v>0</v>
      </c>
      <c r="AK326" s="20">
        <f t="shared" si="176"/>
        <v>0</v>
      </c>
      <c r="AL326" s="20">
        <f t="shared" si="187"/>
        <v>4500</v>
      </c>
      <c r="AM326" s="20">
        <f t="shared" si="188"/>
        <v>900</v>
      </c>
      <c r="AN326" s="20">
        <f t="shared" si="196"/>
        <v>0</v>
      </c>
      <c r="AO326" s="20">
        <f t="shared" si="189"/>
        <v>0</v>
      </c>
      <c r="AP326" s="1">
        <v>0</v>
      </c>
      <c r="AQ326" s="24">
        <f t="shared" si="200"/>
        <v>43507</v>
      </c>
      <c r="AR326" s="10">
        <f t="shared" si="177"/>
        <v>0</v>
      </c>
      <c r="AS326" s="1">
        <f t="shared" si="201"/>
        <v>0</v>
      </c>
    </row>
    <row r="327" spans="2:45" x14ac:dyDescent="0.2">
      <c r="B327" s="18">
        <f t="shared" si="192"/>
        <v>43508</v>
      </c>
      <c r="C327" s="8">
        <f t="shared" si="178"/>
        <v>43508</v>
      </c>
      <c r="D327" s="5" t="e">
        <f>INDEX(Klima!$B$1:$E$520,MATCH('Afgrødemodel 1'!$C327,Klima!$B$1:$B$520,0),MATCH('Afgrødemodel 1'!$D$7,Klima!$B$1:$E$1,0))</f>
        <v>#N/A</v>
      </c>
      <c r="E327" s="8" t="e">
        <f t="shared" si="193"/>
        <v>#N/A</v>
      </c>
      <c r="F327">
        <v>0</v>
      </c>
      <c r="G327" s="8" t="e">
        <f t="shared" si="197"/>
        <v>#N/A</v>
      </c>
      <c r="H327" s="8" t="e">
        <f t="shared" si="161"/>
        <v>#N/A</v>
      </c>
      <c r="I327" s="8" t="e">
        <f t="shared" si="162"/>
        <v>#N/A</v>
      </c>
      <c r="J327" s="8" t="e">
        <f t="shared" si="163"/>
        <v>#N/A</v>
      </c>
      <c r="K327" s="8" t="e">
        <f t="shared" si="198"/>
        <v>#N/A</v>
      </c>
      <c r="L327" s="8" t="e">
        <f t="shared" si="164"/>
        <v>#N/A</v>
      </c>
      <c r="M327" t="str">
        <f t="shared" si="165"/>
        <v xml:space="preserve"> </v>
      </c>
      <c r="N327">
        <v>8</v>
      </c>
      <c r="O327" t="e">
        <f t="shared" si="179"/>
        <v>#N/A</v>
      </c>
      <c r="P327" t="e">
        <f t="shared" si="166"/>
        <v>#N/A</v>
      </c>
      <c r="Q327" t="e">
        <f t="shared" si="167"/>
        <v>#N/A</v>
      </c>
      <c r="R327" t="e">
        <f t="shared" si="168"/>
        <v>#N/A</v>
      </c>
      <c r="S327">
        <f t="shared" si="169"/>
        <v>0</v>
      </c>
      <c r="T327" s="8">
        <f t="shared" si="180"/>
        <v>0</v>
      </c>
      <c r="U327" s="2" t="e">
        <f t="shared" si="181"/>
        <v>#N/A</v>
      </c>
      <c r="V327">
        <f t="shared" si="170"/>
        <v>5</v>
      </c>
      <c r="W327" s="2" t="e">
        <f t="shared" si="182"/>
        <v>#N/A</v>
      </c>
      <c r="X327">
        <f t="shared" si="171"/>
        <v>0</v>
      </c>
      <c r="Y327">
        <f t="shared" si="183"/>
        <v>0</v>
      </c>
      <c r="Z327">
        <v>0</v>
      </c>
      <c r="AA327" s="18">
        <f t="shared" si="172"/>
        <v>43508</v>
      </c>
      <c r="AB327" s="13">
        <f t="shared" si="173"/>
        <v>0</v>
      </c>
      <c r="AC327">
        <v>0</v>
      </c>
      <c r="AD327" s="5" t="e">
        <f t="shared" si="184"/>
        <v>#N/A</v>
      </c>
      <c r="AE327">
        <f t="shared" si="202"/>
        <v>2</v>
      </c>
      <c r="AF327">
        <f t="shared" si="202"/>
        <v>2</v>
      </c>
      <c r="AG327">
        <v>0</v>
      </c>
      <c r="AH327" s="18">
        <f t="shared" si="199"/>
        <v>43508</v>
      </c>
      <c r="AI327" s="5">
        <f t="shared" si="186"/>
        <v>0</v>
      </c>
      <c r="AJ327" s="13">
        <f t="shared" si="175"/>
        <v>0</v>
      </c>
      <c r="AK327" s="20">
        <f t="shared" si="176"/>
        <v>0</v>
      </c>
      <c r="AL327" s="20">
        <f t="shared" si="187"/>
        <v>4515</v>
      </c>
      <c r="AM327" s="20">
        <f t="shared" si="188"/>
        <v>900</v>
      </c>
      <c r="AN327" s="20">
        <f t="shared" si="196"/>
        <v>0</v>
      </c>
      <c r="AO327" s="20">
        <f t="shared" si="189"/>
        <v>0</v>
      </c>
      <c r="AP327" s="1">
        <v>0</v>
      </c>
      <c r="AQ327" s="24">
        <f t="shared" si="200"/>
        <v>43508</v>
      </c>
      <c r="AR327" s="10">
        <f t="shared" si="177"/>
        <v>0</v>
      </c>
      <c r="AS327" s="1">
        <f t="shared" si="201"/>
        <v>0</v>
      </c>
    </row>
    <row r="328" spans="2:45" x14ac:dyDescent="0.2">
      <c r="B328" s="18">
        <f t="shared" si="192"/>
        <v>43509</v>
      </c>
      <c r="C328" s="8">
        <f t="shared" si="178"/>
        <v>43509</v>
      </c>
      <c r="D328" s="5" t="e">
        <f>INDEX(Klima!$B$1:$E$520,MATCH('Afgrødemodel 1'!$C328,Klima!$B$1:$B$520,0),MATCH('Afgrødemodel 1'!$D$7,Klima!$B$1:$E$1,0))</f>
        <v>#N/A</v>
      </c>
      <c r="E328" s="8" t="e">
        <f t="shared" si="193"/>
        <v>#N/A</v>
      </c>
      <c r="F328">
        <v>0</v>
      </c>
      <c r="G328" s="8" t="e">
        <f t="shared" si="197"/>
        <v>#N/A</v>
      </c>
      <c r="H328" s="8" t="e">
        <f t="shared" si="161"/>
        <v>#N/A</v>
      </c>
      <c r="I328" s="8" t="e">
        <f t="shared" si="162"/>
        <v>#N/A</v>
      </c>
      <c r="J328" s="8" t="e">
        <f t="shared" si="163"/>
        <v>#N/A</v>
      </c>
      <c r="K328" s="8" t="e">
        <f t="shared" si="198"/>
        <v>#N/A</v>
      </c>
      <c r="L328" s="8" t="e">
        <f t="shared" si="164"/>
        <v>#N/A</v>
      </c>
      <c r="M328" t="str">
        <f t="shared" si="165"/>
        <v xml:space="preserve"> </v>
      </c>
      <c r="N328">
        <v>8</v>
      </c>
      <c r="O328" t="e">
        <f t="shared" si="179"/>
        <v>#N/A</v>
      </c>
      <c r="P328" t="e">
        <f t="shared" si="166"/>
        <v>#N/A</v>
      </c>
      <c r="Q328" t="e">
        <f t="shared" si="167"/>
        <v>#N/A</v>
      </c>
      <c r="R328" t="e">
        <f t="shared" si="168"/>
        <v>#N/A</v>
      </c>
      <c r="S328">
        <f t="shared" si="169"/>
        <v>0</v>
      </c>
      <c r="T328" s="8">
        <f t="shared" si="180"/>
        <v>0</v>
      </c>
      <c r="U328" s="2" t="e">
        <f t="shared" si="181"/>
        <v>#N/A</v>
      </c>
      <c r="V328">
        <f t="shared" si="170"/>
        <v>5</v>
      </c>
      <c r="W328" s="2" t="e">
        <f t="shared" si="182"/>
        <v>#N/A</v>
      </c>
      <c r="X328">
        <f t="shared" si="171"/>
        <v>0</v>
      </c>
      <c r="Y328">
        <f t="shared" si="183"/>
        <v>0</v>
      </c>
      <c r="Z328">
        <v>0</v>
      </c>
      <c r="AA328" s="18">
        <f t="shared" si="172"/>
        <v>43509</v>
      </c>
      <c r="AB328" s="13">
        <f t="shared" si="173"/>
        <v>0</v>
      </c>
      <c r="AC328">
        <v>0</v>
      </c>
      <c r="AD328" s="5" t="e">
        <f t="shared" si="184"/>
        <v>#N/A</v>
      </c>
      <c r="AE328">
        <f t="shared" si="202"/>
        <v>2</v>
      </c>
      <c r="AF328">
        <f t="shared" si="202"/>
        <v>2</v>
      </c>
      <c r="AG328">
        <v>0</v>
      </c>
      <c r="AH328" s="18">
        <f t="shared" si="199"/>
        <v>43509</v>
      </c>
      <c r="AI328" s="5">
        <f t="shared" si="186"/>
        <v>0</v>
      </c>
      <c r="AJ328" s="13">
        <f t="shared" si="175"/>
        <v>0</v>
      </c>
      <c r="AK328" s="20">
        <f t="shared" si="176"/>
        <v>0</v>
      </c>
      <c r="AL328" s="20">
        <f t="shared" si="187"/>
        <v>4530</v>
      </c>
      <c r="AM328" s="20">
        <f t="shared" si="188"/>
        <v>900</v>
      </c>
      <c r="AN328" s="20">
        <f t="shared" si="196"/>
        <v>0</v>
      </c>
      <c r="AO328" s="20">
        <f t="shared" si="189"/>
        <v>0</v>
      </c>
      <c r="AP328" s="1">
        <v>0</v>
      </c>
      <c r="AQ328" s="24">
        <f t="shared" si="200"/>
        <v>43509</v>
      </c>
      <c r="AR328" s="10">
        <f t="shared" si="177"/>
        <v>0</v>
      </c>
      <c r="AS328" s="1">
        <f t="shared" si="201"/>
        <v>0</v>
      </c>
    </row>
    <row r="329" spans="2:45" x14ac:dyDescent="0.2">
      <c r="B329" s="18">
        <f t="shared" si="192"/>
        <v>43510</v>
      </c>
      <c r="C329" s="8">
        <f t="shared" si="178"/>
        <v>43510</v>
      </c>
      <c r="D329" s="5" t="e">
        <f>INDEX(Klima!$B$1:$E$520,MATCH('Afgrødemodel 1'!$C329,Klima!$B$1:$B$520,0),MATCH('Afgrødemodel 1'!$D$7,Klima!$B$1:$E$1,0))</f>
        <v>#N/A</v>
      </c>
      <c r="E329" s="8" t="e">
        <f t="shared" si="193"/>
        <v>#N/A</v>
      </c>
      <c r="F329">
        <v>0</v>
      </c>
      <c r="G329" s="8" t="e">
        <f t="shared" si="197"/>
        <v>#N/A</v>
      </c>
      <c r="H329" s="8" t="e">
        <f t="shared" si="161"/>
        <v>#N/A</v>
      </c>
      <c r="I329" s="8" t="e">
        <f t="shared" si="162"/>
        <v>#N/A</v>
      </c>
      <c r="J329" s="8" t="e">
        <f t="shared" si="163"/>
        <v>#N/A</v>
      </c>
      <c r="K329" s="8" t="e">
        <f t="shared" si="198"/>
        <v>#N/A</v>
      </c>
      <c r="L329" s="8" t="e">
        <f t="shared" si="164"/>
        <v>#N/A</v>
      </c>
      <c r="M329" t="str">
        <f t="shared" si="165"/>
        <v xml:space="preserve"> </v>
      </c>
      <c r="N329">
        <v>8</v>
      </c>
      <c r="O329" t="e">
        <f t="shared" si="179"/>
        <v>#N/A</v>
      </c>
      <c r="P329" t="e">
        <f t="shared" si="166"/>
        <v>#N/A</v>
      </c>
      <c r="Q329" t="e">
        <f t="shared" si="167"/>
        <v>#N/A</v>
      </c>
      <c r="R329" t="e">
        <f t="shared" si="168"/>
        <v>#N/A</v>
      </c>
      <c r="S329">
        <f t="shared" si="169"/>
        <v>0</v>
      </c>
      <c r="T329" s="8">
        <f t="shared" si="180"/>
        <v>0</v>
      </c>
      <c r="U329" s="2" t="e">
        <f t="shared" si="181"/>
        <v>#N/A</v>
      </c>
      <c r="V329">
        <f t="shared" si="170"/>
        <v>5</v>
      </c>
      <c r="W329" s="2" t="e">
        <f t="shared" si="182"/>
        <v>#N/A</v>
      </c>
      <c r="X329">
        <f t="shared" si="171"/>
        <v>0</v>
      </c>
      <c r="Y329">
        <f t="shared" si="183"/>
        <v>0</v>
      </c>
      <c r="Z329">
        <v>0</v>
      </c>
      <c r="AA329" s="18">
        <f t="shared" si="172"/>
        <v>43510</v>
      </c>
      <c r="AB329" s="13">
        <f t="shared" si="173"/>
        <v>0</v>
      </c>
      <c r="AC329">
        <v>0</v>
      </c>
      <c r="AD329" s="5" t="e">
        <f t="shared" si="184"/>
        <v>#N/A</v>
      </c>
      <c r="AE329">
        <f t="shared" si="202"/>
        <v>2</v>
      </c>
      <c r="AF329">
        <f t="shared" si="202"/>
        <v>2</v>
      </c>
      <c r="AG329">
        <v>0</v>
      </c>
      <c r="AH329" s="18">
        <f t="shared" si="199"/>
        <v>43510</v>
      </c>
      <c r="AI329" s="5">
        <f t="shared" si="186"/>
        <v>0</v>
      </c>
      <c r="AJ329" s="13">
        <f t="shared" si="175"/>
        <v>0</v>
      </c>
      <c r="AK329" s="20">
        <f t="shared" si="176"/>
        <v>0</v>
      </c>
      <c r="AL329" s="20">
        <f t="shared" si="187"/>
        <v>4545</v>
      </c>
      <c r="AM329" s="20">
        <f t="shared" si="188"/>
        <v>900</v>
      </c>
      <c r="AN329" s="20">
        <f t="shared" si="196"/>
        <v>0</v>
      </c>
      <c r="AO329" s="20">
        <f t="shared" si="189"/>
        <v>0</v>
      </c>
      <c r="AP329" s="1">
        <v>0</v>
      </c>
      <c r="AQ329" s="24">
        <f t="shared" si="200"/>
        <v>43510</v>
      </c>
      <c r="AR329" s="10">
        <f t="shared" si="177"/>
        <v>0</v>
      </c>
      <c r="AS329" s="1">
        <f t="shared" si="201"/>
        <v>0</v>
      </c>
    </row>
    <row r="330" spans="2:45" x14ac:dyDescent="0.2">
      <c r="B330" s="18">
        <f t="shared" si="192"/>
        <v>43511</v>
      </c>
      <c r="C330" s="8">
        <f t="shared" si="178"/>
        <v>43511</v>
      </c>
      <c r="D330" s="5" t="e">
        <f>INDEX(Klima!$B$1:$E$520,MATCH('Afgrødemodel 1'!$C330,Klima!$B$1:$B$520,0),MATCH('Afgrødemodel 1'!$D$7,Klima!$B$1:$E$1,0))</f>
        <v>#N/A</v>
      </c>
      <c r="E330" s="8" t="e">
        <f t="shared" si="193"/>
        <v>#N/A</v>
      </c>
      <c r="F330">
        <v>0</v>
      </c>
      <c r="G330" s="8" t="e">
        <f t="shared" si="197"/>
        <v>#N/A</v>
      </c>
      <c r="H330" s="8" t="e">
        <f t="shared" ref="H330:H374" si="203">IF(C330&gt;=$AY$21,E330+H329,0)</f>
        <v>#N/A</v>
      </c>
      <c r="I330" s="8" t="e">
        <f t="shared" ref="I330:I374" si="204">IF(C330&lt;$AY$27,0,E330)</f>
        <v>#N/A</v>
      </c>
      <c r="J330" s="8" t="e">
        <f t="shared" ref="J330:J374" si="205">IF(C330&lt;$AY$27,0,I330+J329)</f>
        <v>#N/A</v>
      </c>
      <c r="K330" s="8" t="e">
        <f t="shared" si="198"/>
        <v>#N/A</v>
      </c>
      <c r="L330" s="8" t="e">
        <f t="shared" ref="L330:L374" si="206">IF(OR(K330="tSF1",K330="tSF2",K330="tSF3",K330="tSF4",K330="tSF5"),C330," ")</f>
        <v>#N/A</v>
      </c>
      <c r="M330" t="str">
        <f t="shared" ref="M330:M374" si="207">IF(AND($BA$12&gt;C330,C330&gt;=$AY$21),"F1",IF(AND(C330&gt;=$BA$12,C330&lt;$BA$13),"F2",IF(AND(C330&gt;=$BA$13,C330&lt;$BA$14),"F3",IF(AND(C330&gt;=$BA$14,C330&lt;$BA$15),"F4",IF(AND(C330&gt;=$BA$15,C330&lt;$BA$16),"F5"," ")))))</f>
        <v xml:space="preserve"> </v>
      </c>
      <c r="N330">
        <v>8</v>
      </c>
      <c r="O330" t="e">
        <f t="shared" si="179"/>
        <v>#N/A</v>
      </c>
      <c r="P330" t="e">
        <f t="shared" ref="P330:P374" si="208">IF($AV$2=1,(IF(AND(J330&gt;=$AW$21,J329&lt;$AW$21),C330," ")),(IF(AND(G330&gt;=$AW$21,G329&lt;$AW$21),C330," ")))</f>
        <v>#N/A</v>
      </c>
      <c r="Q330" t="e">
        <f t="shared" ref="Q330:Q374" si="209">IF(AND($AW$22=0,O330="tSL0"),"tSLe",IF(AND(H330&gt;=($AW$22),H329&lt;($AW$22)),"tSLe",IF(AND(H330&gt;=($AW$23),H329&lt;($AW$23)),"tSLx",IF(AND(H330&gt;=($AW$24),H329&lt;($AW$24)),"tSLr",IF(AND(H330&gt;=($AW$25),H329&lt;($AW$25)),"tSLm",IF(AND($AW$27=B330),"Sådato",IF(AND($AW$29=B330),"tv",IF(AND($AW$28=B330),"th"," "))))))))</f>
        <v>#N/A</v>
      </c>
      <c r="R330" t="e">
        <f t="shared" ref="R330:R374" si="210">IF(AND(Q330="Sådato"),C330,IF(AND(Q330="tSLe"),C330,IF(AND(Q330="tSLx"),C330,IF(AND(Q330="tSLr"),C330,IF(AND(Q330="tSLm"),C330,IF(AND(Q330="tv"),C330,IF(AND(Q330="th"),C330," ")))))))</f>
        <v>#N/A</v>
      </c>
      <c r="S330">
        <f t="shared" ref="S330:S393" si="211">$AW$33</f>
        <v>0</v>
      </c>
      <c r="T330" s="8">
        <f t="shared" si="180"/>
        <v>0</v>
      </c>
      <c r="U330" s="2" t="e">
        <f t="shared" si="181"/>
        <v>#N/A</v>
      </c>
      <c r="V330">
        <f t="shared" ref="V330:V393" si="212">$AW$35</f>
        <v>5</v>
      </c>
      <c r="W330" s="2" t="e">
        <f t="shared" si="182"/>
        <v>#N/A</v>
      </c>
      <c r="X330">
        <f t="shared" ref="X330:X393" si="213">$AW$36</f>
        <v>0</v>
      </c>
      <c r="Y330">
        <f t="shared" si="183"/>
        <v>0</v>
      </c>
      <c r="Z330">
        <v>0</v>
      </c>
      <c r="AA330" s="18">
        <f t="shared" ref="AA330:AA374" si="214">B330</f>
        <v>43511</v>
      </c>
      <c r="AB330" s="13">
        <f t="shared" ref="AB330:AB374" si="215">IF((C330&lt;$AY$21),S330,IF(AND($AY$21&lt;=C330,C330&lt;MIN($AY$22,$AY$28,$AY$29)),T330,IF(AND($AY$22&lt;=C330,C330&lt;MIN($AY$23,$AY$28,$AY$29)),U330,IF(AND($AY$23&lt;=C330,C330&lt;(MIN($AY$24,$AY$29,$AY$28))),V330,IF(AND($AY$24&lt;=C330,C330&lt;(MIN($AY$25,$AY$28,$AY$29))),W330,IF(AND($AY$25&lt;=C330,C330&lt;(MIN($AY$28,$AY$29))),X330,IF(AND($AY$29&lt;=C330,C330&lt;$AY$28),Y330,IF(AND(C330&gt;$AY$28),Z330,0))))))))</f>
        <v>0</v>
      </c>
      <c r="AC330">
        <v>0</v>
      </c>
      <c r="AD330" s="5" t="e">
        <f t="shared" si="184"/>
        <v>#N/A</v>
      </c>
      <c r="AE330">
        <f t="shared" si="202"/>
        <v>2</v>
      </c>
      <c r="AF330">
        <f t="shared" si="202"/>
        <v>2</v>
      </c>
      <c r="AG330">
        <v>0</v>
      </c>
      <c r="AH330" s="18">
        <f t="shared" si="199"/>
        <v>43511</v>
      </c>
      <c r="AI330" s="5">
        <f t="shared" si="186"/>
        <v>0</v>
      </c>
      <c r="AJ330" s="13">
        <f t="shared" ref="AJ330:AJ374" si="216">IF(C330&lt;(MIN($AY$24,$AY$28,$AY$29)),AC330,IF(AND($AY$24&lt;=C330,C330&lt;(MIN($AY$25,$AY$28,$AY$29))),AD330,IF(AND($AY$25&lt;=C330,C330&lt;(MIN($AY$28,$AY$29))),AE330,IF(AND($AY$29&lt;=C330,C330&lt;$AY$28),AF330,IF(AND(C330&gt;=$AY$28),AG330," ")))))</f>
        <v>0</v>
      </c>
      <c r="AK330" s="20">
        <f t="shared" ref="AK330:AK393" si="217">$AW$42</f>
        <v>0</v>
      </c>
      <c r="AL330" s="20">
        <f t="shared" si="187"/>
        <v>4560</v>
      </c>
      <c r="AM330" s="20">
        <f t="shared" si="188"/>
        <v>900</v>
      </c>
      <c r="AN330" s="20">
        <f t="shared" si="196"/>
        <v>0</v>
      </c>
      <c r="AO330" s="20">
        <f t="shared" si="189"/>
        <v>0</v>
      </c>
      <c r="AP330" s="1">
        <v>0</v>
      </c>
      <c r="AQ330" s="24">
        <f t="shared" si="200"/>
        <v>43511</v>
      </c>
      <c r="AR330" s="10">
        <f t="shared" ref="AR330:AR374" si="218">IF(C330&lt;$AY$21,AK330,IF(AND($AY$21&lt;=C330,C330&lt;(MIN($AY$25,$AY$29,$AY$28))),AM330,IF(AND($AY$25&lt;=C330,C330&lt;MIN($AY$29,$AY$28)),AN330,IF(AND($AY$29&lt;=C330,C330&lt;$AY$28),AO330,IF(AND(C330&gt;=$AY$28),AP330,"0")))))</f>
        <v>0</v>
      </c>
      <c r="AS330" s="1">
        <f t="shared" si="201"/>
        <v>0</v>
      </c>
    </row>
    <row r="331" spans="2:45" x14ac:dyDescent="0.2">
      <c r="B331" s="18">
        <f t="shared" si="192"/>
        <v>43512</v>
      </c>
      <c r="C331" s="8">
        <f t="shared" ref="C331:C374" si="219">B331</f>
        <v>43512</v>
      </c>
      <c r="D331" s="5" t="e">
        <f>INDEX(Klima!$B$1:$E$520,MATCH('Afgrødemodel 1'!$C331,Klima!$B$1:$B$520,0),MATCH('Afgrødemodel 1'!$D$7,Klima!$B$1:$E$1,0))</f>
        <v>#N/A</v>
      </c>
      <c r="E331" s="8" t="e">
        <f t="shared" si="193"/>
        <v>#N/A</v>
      </c>
      <c r="F331">
        <v>0</v>
      </c>
      <c r="G331" s="8" t="e">
        <f t="shared" si="197"/>
        <v>#N/A</v>
      </c>
      <c r="H331" s="8" t="e">
        <f t="shared" si="203"/>
        <v>#N/A</v>
      </c>
      <c r="I331" s="8" t="e">
        <f t="shared" si="204"/>
        <v>#N/A</v>
      </c>
      <c r="J331" s="8" t="e">
        <f t="shared" si="205"/>
        <v>#N/A</v>
      </c>
      <c r="K331" s="8" t="e">
        <f t="shared" si="198"/>
        <v>#N/A</v>
      </c>
      <c r="L331" s="8" t="e">
        <f t="shared" si="206"/>
        <v>#N/A</v>
      </c>
      <c r="M331" t="str">
        <f t="shared" si="207"/>
        <v xml:space="preserve"> </v>
      </c>
      <c r="N331">
        <v>8</v>
      </c>
      <c r="O331" t="e">
        <f t="shared" ref="O331:O374" si="220">IF($AV$2=1,(IF(AND(J331&gt;=$AW$21,J330&lt;$AW$21),"tSL0"," ")),(IF(AND(G331&gt;=$AW$21,G330&lt;$AW$21),"tSL0"," ")))</f>
        <v>#N/A</v>
      </c>
      <c r="P331" t="e">
        <f t="shared" si="208"/>
        <v>#N/A</v>
      </c>
      <c r="Q331" t="e">
        <f t="shared" si="209"/>
        <v>#N/A</v>
      </c>
      <c r="R331" t="e">
        <f t="shared" si="210"/>
        <v>#N/A</v>
      </c>
      <c r="S331">
        <f t="shared" si="211"/>
        <v>0</v>
      </c>
      <c r="T331" s="8">
        <f t="shared" ref="T331:T374" si="221">IFERROR($AW$33+($AW$34-$AW$33)*((H331)/$AW$22),0)</f>
        <v>0</v>
      </c>
      <c r="U331" s="2" t="e">
        <f t="shared" ref="U331:U374" si="222">$AW$34+($AW$35-$AW$34)*((((2.7182^(2.4*((((H331)-$AW$22)/($AW$23-$AW$22))))-1)))/10)</f>
        <v>#N/A</v>
      </c>
      <c r="V331">
        <f t="shared" si="212"/>
        <v>5</v>
      </c>
      <c r="W331" s="2" t="e">
        <f t="shared" ref="W331:W374" si="223">$AW$35-($AW$35-$AW$36)*((((H331)-$AW$24)/($AW$25-$AW$24)))</f>
        <v>#N/A</v>
      </c>
      <c r="X331">
        <f t="shared" si="213"/>
        <v>0</v>
      </c>
      <c r="Y331">
        <f t="shared" ref="Y331:Y394" si="224">$AW$38</f>
        <v>0</v>
      </c>
      <c r="Z331">
        <v>0</v>
      </c>
      <c r="AA331" s="18">
        <f t="shared" si="214"/>
        <v>43512</v>
      </c>
      <c r="AB331" s="13">
        <f t="shared" si="215"/>
        <v>0</v>
      </c>
      <c r="AC331">
        <v>0</v>
      </c>
      <c r="AD331" s="5" t="e">
        <f t="shared" ref="AD331:AD374" si="225">$AW$37*(((H331)-$AW$24)/($AW$25-$AW$24))</f>
        <v>#N/A</v>
      </c>
      <c r="AE331">
        <f t="shared" si="202"/>
        <v>2</v>
      </c>
      <c r="AF331">
        <f t="shared" si="202"/>
        <v>2</v>
      </c>
      <c r="AG331">
        <v>0</v>
      </c>
      <c r="AH331" s="18">
        <f t="shared" si="199"/>
        <v>43512</v>
      </c>
      <c r="AI331" s="5">
        <f t="shared" ref="AI331:AI374" si="226">AB331+AJ331</f>
        <v>0</v>
      </c>
      <c r="AJ331" s="13">
        <f t="shared" si="216"/>
        <v>0</v>
      </c>
      <c r="AK331" s="20">
        <f t="shared" si="217"/>
        <v>0</v>
      </c>
      <c r="AL331" s="20">
        <f t="shared" ref="AL331:AL374" si="227">MAX($AW$43,($AW$46*(C331-$AY$21)))</f>
        <v>4575</v>
      </c>
      <c r="AM331" s="20">
        <f t="shared" ref="AM331:AM374" si="228">MIN(MIN($AW$48,$AW$44),AL331)</f>
        <v>900</v>
      </c>
      <c r="AN331" s="20">
        <f t="shared" si="196"/>
        <v>0</v>
      </c>
      <c r="AO331" s="20">
        <f t="shared" ref="AO331:AO394" si="229">$AW$49</f>
        <v>0</v>
      </c>
      <c r="AP331" s="1">
        <v>0</v>
      </c>
      <c r="AQ331" s="24">
        <f t="shared" si="200"/>
        <v>43512</v>
      </c>
      <c r="AR331" s="10">
        <f t="shared" si="218"/>
        <v>0</v>
      </c>
      <c r="AS331" s="1">
        <f t="shared" si="201"/>
        <v>0</v>
      </c>
    </row>
    <row r="332" spans="2:45" x14ac:dyDescent="0.2">
      <c r="B332" s="18">
        <f t="shared" si="192"/>
        <v>43513</v>
      </c>
      <c r="C332" s="8">
        <f t="shared" si="219"/>
        <v>43513</v>
      </c>
      <c r="D332" s="5" t="e">
        <f>INDEX(Klima!$B$1:$E$520,MATCH('Afgrødemodel 1'!$C332,Klima!$B$1:$B$520,0),MATCH('Afgrødemodel 1'!$D$7,Klima!$B$1:$E$1,0))</f>
        <v>#N/A</v>
      </c>
      <c r="E332" s="8" t="e">
        <f t="shared" si="193"/>
        <v>#N/A</v>
      </c>
      <c r="F332">
        <v>0</v>
      </c>
      <c r="G332" s="8" t="e">
        <f t="shared" si="197"/>
        <v>#N/A</v>
      </c>
      <c r="H332" s="8" t="e">
        <f t="shared" si="203"/>
        <v>#N/A</v>
      </c>
      <c r="I332" s="8" t="e">
        <f t="shared" si="204"/>
        <v>#N/A</v>
      </c>
      <c r="J332" s="8" t="e">
        <f t="shared" si="205"/>
        <v>#N/A</v>
      </c>
      <c r="K332" s="8" t="e">
        <f t="shared" si="198"/>
        <v>#N/A</v>
      </c>
      <c r="L332" s="8" t="e">
        <f t="shared" si="206"/>
        <v>#N/A</v>
      </c>
      <c r="M332" t="str">
        <f t="shared" si="207"/>
        <v xml:space="preserve"> </v>
      </c>
      <c r="N332">
        <v>8</v>
      </c>
      <c r="O332" t="e">
        <f t="shared" si="220"/>
        <v>#N/A</v>
      </c>
      <c r="P332" t="e">
        <f t="shared" si="208"/>
        <v>#N/A</v>
      </c>
      <c r="Q332" t="e">
        <f t="shared" si="209"/>
        <v>#N/A</v>
      </c>
      <c r="R332" t="e">
        <f t="shared" si="210"/>
        <v>#N/A</v>
      </c>
      <c r="S332">
        <f t="shared" si="211"/>
        <v>0</v>
      </c>
      <c r="T332" s="8">
        <f t="shared" si="221"/>
        <v>0</v>
      </c>
      <c r="U332" s="2" t="e">
        <f t="shared" si="222"/>
        <v>#N/A</v>
      </c>
      <c r="V332">
        <f t="shared" si="212"/>
        <v>5</v>
      </c>
      <c r="W332" s="2" t="e">
        <f t="shared" si="223"/>
        <v>#N/A</v>
      </c>
      <c r="X332">
        <f t="shared" si="213"/>
        <v>0</v>
      </c>
      <c r="Y332">
        <f t="shared" si="224"/>
        <v>0</v>
      </c>
      <c r="Z332">
        <v>0</v>
      </c>
      <c r="AA332" s="18">
        <f t="shared" si="214"/>
        <v>43513</v>
      </c>
      <c r="AB332" s="13">
        <f t="shared" si="215"/>
        <v>0</v>
      </c>
      <c r="AC332">
        <v>0</v>
      </c>
      <c r="AD332" s="5" t="e">
        <f t="shared" si="225"/>
        <v>#N/A</v>
      </c>
      <c r="AE332">
        <f t="shared" si="202"/>
        <v>2</v>
      </c>
      <c r="AF332">
        <f t="shared" si="202"/>
        <v>2</v>
      </c>
      <c r="AG332">
        <v>0</v>
      </c>
      <c r="AH332" s="18">
        <f t="shared" si="199"/>
        <v>43513</v>
      </c>
      <c r="AI332" s="5">
        <f t="shared" si="226"/>
        <v>0</v>
      </c>
      <c r="AJ332" s="13">
        <f t="shared" si="216"/>
        <v>0</v>
      </c>
      <c r="AK332" s="20">
        <f t="shared" si="217"/>
        <v>0</v>
      </c>
      <c r="AL332" s="20">
        <f t="shared" si="227"/>
        <v>4590</v>
      </c>
      <c r="AM332" s="20">
        <f t="shared" si="228"/>
        <v>900</v>
      </c>
      <c r="AN332" s="20">
        <f t="shared" si="196"/>
        <v>0</v>
      </c>
      <c r="AO332" s="20">
        <f t="shared" si="229"/>
        <v>0</v>
      </c>
      <c r="AP332" s="1">
        <v>0</v>
      </c>
      <c r="AQ332" s="24">
        <f t="shared" si="200"/>
        <v>43513</v>
      </c>
      <c r="AR332" s="10">
        <f t="shared" si="218"/>
        <v>0</v>
      </c>
      <c r="AS332" s="1">
        <f t="shared" si="201"/>
        <v>0</v>
      </c>
    </row>
    <row r="333" spans="2:45" x14ac:dyDescent="0.2">
      <c r="B333" s="18">
        <f t="shared" si="192"/>
        <v>43514</v>
      </c>
      <c r="C333" s="8">
        <f t="shared" si="219"/>
        <v>43514</v>
      </c>
      <c r="D333" s="5" t="e">
        <f>INDEX(Klima!$B$1:$E$520,MATCH('Afgrødemodel 1'!$C333,Klima!$B$1:$B$520,0),MATCH('Afgrødemodel 1'!$D$7,Klima!$B$1:$E$1,0))</f>
        <v>#N/A</v>
      </c>
      <c r="E333" s="8" t="e">
        <f t="shared" si="193"/>
        <v>#N/A</v>
      </c>
      <c r="F333">
        <v>0</v>
      </c>
      <c r="G333" s="8" t="e">
        <f t="shared" si="197"/>
        <v>#N/A</v>
      </c>
      <c r="H333" s="8" t="e">
        <f t="shared" si="203"/>
        <v>#N/A</v>
      </c>
      <c r="I333" s="8" t="e">
        <f t="shared" si="204"/>
        <v>#N/A</v>
      </c>
      <c r="J333" s="8" t="e">
        <f t="shared" si="205"/>
        <v>#N/A</v>
      </c>
      <c r="K333" s="8" t="e">
        <f t="shared" si="198"/>
        <v>#N/A</v>
      </c>
      <c r="L333" s="8" t="e">
        <f t="shared" si="206"/>
        <v>#N/A</v>
      </c>
      <c r="M333" t="str">
        <f t="shared" si="207"/>
        <v xml:space="preserve"> </v>
      </c>
      <c r="N333">
        <v>8</v>
      </c>
      <c r="O333" t="e">
        <f t="shared" si="220"/>
        <v>#N/A</v>
      </c>
      <c r="P333" t="e">
        <f t="shared" si="208"/>
        <v>#N/A</v>
      </c>
      <c r="Q333" t="e">
        <f t="shared" si="209"/>
        <v>#N/A</v>
      </c>
      <c r="R333" t="e">
        <f t="shared" si="210"/>
        <v>#N/A</v>
      </c>
      <c r="S333">
        <f t="shared" si="211"/>
        <v>0</v>
      </c>
      <c r="T333" s="8">
        <f t="shared" si="221"/>
        <v>0</v>
      </c>
      <c r="U333" s="2" t="e">
        <f t="shared" si="222"/>
        <v>#N/A</v>
      </c>
      <c r="V333">
        <f t="shared" si="212"/>
        <v>5</v>
      </c>
      <c r="W333" s="2" t="e">
        <f t="shared" si="223"/>
        <v>#N/A</v>
      </c>
      <c r="X333">
        <f t="shared" si="213"/>
        <v>0</v>
      </c>
      <c r="Y333">
        <f t="shared" si="224"/>
        <v>0</v>
      </c>
      <c r="Z333">
        <v>0</v>
      </c>
      <c r="AA333" s="18">
        <f t="shared" si="214"/>
        <v>43514</v>
      </c>
      <c r="AB333" s="13">
        <f t="shared" si="215"/>
        <v>0</v>
      </c>
      <c r="AC333">
        <v>0</v>
      </c>
      <c r="AD333" s="5" t="e">
        <f t="shared" si="225"/>
        <v>#N/A</v>
      </c>
      <c r="AE333">
        <f t="shared" si="202"/>
        <v>2</v>
      </c>
      <c r="AF333">
        <f t="shared" si="202"/>
        <v>2</v>
      </c>
      <c r="AG333">
        <v>0</v>
      </c>
      <c r="AH333" s="18">
        <f t="shared" si="199"/>
        <v>43514</v>
      </c>
      <c r="AI333" s="5">
        <f t="shared" si="226"/>
        <v>0</v>
      </c>
      <c r="AJ333" s="13">
        <f t="shared" si="216"/>
        <v>0</v>
      </c>
      <c r="AK333" s="20">
        <f t="shared" si="217"/>
        <v>0</v>
      </c>
      <c r="AL333" s="20">
        <f t="shared" si="227"/>
        <v>4605</v>
      </c>
      <c r="AM333" s="20">
        <f t="shared" si="228"/>
        <v>900</v>
      </c>
      <c r="AN333" s="20">
        <f t="shared" si="196"/>
        <v>0</v>
      </c>
      <c r="AO333" s="20">
        <f t="shared" si="229"/>
        <v>0</v>
      </c>
      <c r="AP333" s="1">
        <v>0</v>
      </c>
      <c r="AQ333" s="24">
        <f t="shared" si="200"/>
        <v>43514</v>
      </c>
      <c r="AR333" s="10">
        <f t="shared" si="218"/>
        <v>0</v>
      </c>
      <c r="AS333" s="1">
        <f t="shared" si="201"/>
        <v>0</v>
      </c>
    </row>
    <row r="334" spans="2:45" x14ac:dyDescent="0.2">
      <c r="B334" s="18">
        <f t="shared" si="192"/>
        <v>43515</v>
      </c>
      <c r="C334" s="8">
        <f t="shared" si="219"/>
        <v>43515</v>
      </c>
      <c r="D334" s="5" t="e">
        <f>INDEX(Klima!$B$1:$E$520,MATCH('Afgrødemodel 1'!$C334,Klima!$B$1:$B$520,0),MATCH('Afgrødemodel 1'!$D$7,Klima!$B$1:$E$1,0))</f>
        <v>#N/A</v>
      </c>
      <c r="E334" s="8" t="e">
        <f t="shared" si="193"/>
        <v>#N/A</v>
      </c>
      <c r="F334">
        <v>0</v>
      </c>
      <c r="G334" s="8" t="e">
        <f t="shared" si="197"/>
        <v>#N/A</v>
      </c>
      <c r="H334" s="8" t="e">
        <f t="shared" si="203"/>
        <v>#N/A</v>
      </c>
      <c r="I334" s="8" t="e">
        <f t="shared" si="204"/>
        <v>#N/A</v>
      </c>
      <c r="J334" s="8" t="e">
        <f t="shared" si="205"/>
        <v>#N/A</v>
      </c>
      <c r="K334" s="8" t="e">
        <f t="shared" si="198"/>
        <v>#N/A</v>
      </c>
      <c r="L334" s="8" t="e">
        <f t="shared" si="206"/>
        <v>#N/A</v>
      </c>
      <c r="M334" t="str">
        <f t="shared" si="207"/>
        <v xml:space="preserve"> </v>
      </c>
      <c r="N334">
        <v>8</v>
      </c>
      <c r="O334" t="e">
        <f t="shared" si="220"/>
        <v>#N/A</v>
      </c>
      <c r="P334" t="e">
        <f t="shared" si="208"/>
        <v>#N/A</v>
      </c>
      <c r="Q334" t="e">
        <f t="shared" si="209"/>
        <v>#N/A</v>
      </c>
      <c r="R334" t="e">
        <f t="shared" si="210"/>
        <v>#N/A</v>
      </c>
      <c r="S334">
        <f t="shared" si="211"/>
        <v>0</v>
      </c>
      <c r="T334" s="8">
        <f t="shared" si="221"/>
        <v>0</v>
      </c>
      <c r="U334" s="2" t="e">
        <f t="shared" si="222"/>
        <v>#N/A</v>
      </c>
      <c r="V334">
        <f t="shared" si="212"/>
        <v>5</v>
      </c>
      <c r="W334" s="2" t="e">
        <f t="shared" si="223"/>
        <v>#N/A</v>
      </c>
      <c r="X334">
        <f t="shared" si="213"/>
        <v>0</v>
      </c>
      <c r="Y334">
        <f t="shared" si="224"/>
        <v>0</v>
      </c>
      <c r="Z334">
        <v>0</v>
      </c>
      <c r="AA334" s="18">
        <f t="shared" si="214"/>
        <v>43515</v>
      </c>
      <c r="AB334" s="13">
        <f t="shared" si="215"/>
        <v>0</v>
      </c>
      <c r="AC334">
        <v>0</v>
      </c>
      <c r="AD334" s="5" t="e">
        <f t="shared" si="225"/>
        <v>#N/A</v>
      </c>
      <c r="AE334">
        <f t="shared" si="202"/>
        <v>2</v>
      </c>
      <c r="AF334">
        <f t="shared" si="202"/>
        <v>2</v>
      </c>
      <c r="AG334">
        <v>0</v>
      </c>
      <c r="AH334" s="18">
        <f t="shared" si="199"/>
        <v>43515</v>
      </c>
      <c r="AI334" s="5">
        <f t="shared" si="226"/>
        <v>0</v>
      </c>
      <c r="AJ334" s="13">
        <f t="shared" si="216"/>
        <v>0</v>
      </c>
      <c r="AK334" s="20">
        <f t="shared" si="217"/>
        <v>0</v>
      </c>
      <c r="AL334" s="20">
        <f t="shared" si="227"/>
        <v>4620</v>
      </c>
      <c r="AM334" s="20">
        <f t="shared" si="228"/>
        <v>900</v>
      </c>
      <c r="AN334" s="20">
        <f t="shared" si="196"/>
        <v>0</v>
      </c>
      <c r="AO334" s="20">
        <f t="shared" si="229"/>
        <v>0</v>
      </c>
      <c r="AP334" s="1">
        <v>0</v>
      </c>
      <c r="AQ334" s="24">
        <f t="shared" si="200"/>
        <v>43515</v>
      </c>
      <c r="AR334" s="10">
        <f t="shared" si="218"/>
        <v>0</v>
      </c>
      <c r="AS334" s="1">
        <f t="shared" si="201"/>
        <v>0</v>
      </c>
    </row>
    <row r="335" spans="2:45" x14ac:dyDescent="0.2">
      <c r="B335" s="18">
        <f t="shared" si="192"/>
        <v>43516</v>
      </c>
      <c r="C335" s="8">
        <f t="shared" si="219"/>
        <v>43516</v>
      </c>
      <c r="D335" s="5" t="e">
        <f>INDEX(Klima!$B$1:$E$520,MATCH('Afgrødemodel 1'!$C335,Klima!$B$1:$B$520,0),MATCH('Afgrødemodel 1'!$D$7,Klima!$B$1:$E$1,0))</f>
        <v>#N/A</v>
      </c>
      <c r="E335" s="8" t="e">
        <f t="shared" si="193"/>
        <v>#N/A</v>
      </c>
      <c r="F335">
        <v>0</v>
      </c>
      <c r="G335" s="8" t="e">
        <f t="shared" si="197"/>
        <v>#N/A</v>
      </c>
      <c r="H335" s="8" t="e">
        <f t="shared" si="203"/>
        <v>#N/A</v>
      </c>
      <c r="I335" s="8" t="e">
        <f t="shared" si="204"/>
        <v>#N/A</v>
      </c>
      <c r="J335" s="8" t="e">
        <f t="shared" si="205"/>
        <v>#N/A</v>
      </c>
      <c r="K335" s="8" t="e">
        <f t="shared" si="198"/>
        <v>#N/A</v>
      </c>
      <c r="L335" s="8" t="e">
        <f t="shared" si="206"/>
        <v>#N/A</v>
      </c>
      <c r="M335" t="str">
        <f t="shared" si="207"/>
        <v xml:space="preserve"> </v>
      </c>
      <c r="N335">
        <v>8</v>
      </c>
      <c r="O335" t="e">
        <f t="shared" si="220"/>
        <v>#N/A</v>
      </c>
      <c r="P335" t="e">
        <f t="shared" si="208"/>
        <v>#N/A</v>
      </c>
      <c r="Q335" t="e">
        <f t="shared" si="209"/>
        <v>#N/A</v>
      </c>
      <c r="R335" t="e">
        <f t="shared" si="210"/>
        <v>#N/A</v>
      </c>
      <c r="S335">
        <f t="shared" si="211"/>
        <v>0</v>
      </c>
      <c r="T335" s="8">
        <f t="shared" si="221"/>
        <v>0</v>
      </c>
      <c r="U335" s="2" t="e">
        <f t="shared" si="222"/>
        <v>#N/A</v>
      </c>
      <c r="V335">
        <f t="shared" si="212"/>
        <v>5</v>
      </c>
      <c r="W335" s="2" t="e">
        <f t="shared" si="223"/>
        <v>#N/A</v>
      </c>
      <c r="X335">
        <f t="shared" si="213"/>
        <v>0</v>
      </c>
      <c r="Y335">
        <f t="shared" si="224"/>
        <v>0</v>
      </c>
      <c r="Z335">
        <v>0</v>
      </c>
      <c r="AA335" s="18">
        <f t="shared" si="214"/>
        <v>43516</v>
      </c>
      <c r="AB335" s="13">
        <f t="shared" si="215"/>
        <v>0</v>
      </c>
      <c r="AC335">
        <v>0</v>
      </c>
      <c r="AD335" s="5" t="e">
        <f t="shared" si="225"/>
        <v>#N/A</v>
      </c>
      <c r="AE335">
        <f t="shared" si="202"/>
        <v>2</v>
      </c>
      <c r="AF335">
        <f t="shared" si="202"/>
        <v>2</v>
      </c>
      <c r="AG335">
        <v>0</v>
      </c>
      <c r="AH335" s="18">
        <f t="shared" si="199"/>
        <v>43516</v>
      </c>
      <c r="AI335" s="5">
        <f t="shared" si="226"/>
        <v>0</v>
      </c>
      <c r="AJ335" s="13">
        <f t="shared" si="216"/>
        <v>0</v>
      </c>
      <c r="AK335" s="20">
        <f t="shared" si="217"/>
        <v>0</v>
      </c>
      <c r="AL335" s="20">
        <f t="shared" si="227"/>
        <v>4635</v>
      </c>
      <c r="AM335" s="20">
        <f t="shared" si="228"/>
        <v>900</v>
      </c>
      <c r="AN335" s="20">
        <f t="shared" si="196"/>
        <v>0</v>
      </c>
      <c r="AO335" s="20">
        <f t="shared" si="229"/>
        <v>0</v>
      </c>
      <c r="AP335" s="1">
        <v>0</v>
      </c>
      <c r="AQ335" s="24">
        <f t="shared" si="200"/>
        <v>43516</v>
      </c>
      <c r="AR335" s="10">
        <f t="shared" si="218"/>
        <v>0</v>
      </c>
      <c r="AS335" s="1">
        <f t="shared" si="201"/>
        <v>0</v>
      </c>
    </row>
    <row r="336" spans="2:45" x14ac:dyDescent="0.2">
      <c r="B336" s="18">
        <f t="shared" si="192"/>
        <v>43517</v>
      </c>
      <c r="C336" s="8">
        <f t="shared" si="219"/>
        <v>43517</v>
      </c>
      <c r="D336" s="5" t="e">
        <f>INDEX(Klima!$B$1:$E$520,MATCH('Afgrødemodel 1'!$C336,Klima!$B$1:$B$520,0),MATCH('Afgrødemodel 1'!$D$7,Klima!$B$1:$E$1,0))</f>
        <v>#N/A</v>
      </c>
      <c r="E336" s="8" t="e">
        <f t="shared" si="193"/>
        <v>#N/A</v>
      </c>
      <c r="F336">
        <v>0</v>
      </c>
      <c r="G336" s="8" t="e">
        <f t="shared" si="197"/>
        <v>#N/A</v>
      </c>
      <c r="H336" s="8" t="e">
        <f t="shared" si="203"/>
        <v>#N/A</v>
      </c>
      <c r="I336" s="8" t="e">
        <f t="shared" si="204"/>
        <v>#N/A</v>
      </c>
      <c r="J336" s="8" t="e">
        <f t="shared" si="205"/>
        <v>#N/A</v>
      </c>
      <c r="K336" s="8" t="e">
        <f t="shared" si="198"/>
        <v>#N/A</v>
      </c>
      <c r="L336" s="8" t="e">
        <f t="shared" si="206"/>
        <v>#N/A</v>
      </c>
      <c r="M336" t="str">
        <f t="shared" si="207"/>
        <v xml:space="preserve"> </v>
      </c>
      <c r="N336">
        <v>8</v>
      </c>
      <c r="O336" t="e">
        <f t="shared" si="220"/>
        <v>#N/A</v>
      </c>
      <c r="P336" t="e">
        <f t="shared" si="208"/>
        <v>#N/A</v>
      </c>
      <c r="Q336" t="e">
        <f t="shared" si="209"/>
        <v>#N/A</v>
      </c>
      <c r="R336" t="e">
        <f t="shared" si="210"/>
        <v>#N/A</v>
      </c>
      <c r="S336">
        <f t="shared" si="211"/>
        <v>0</v>
      </c>
      <c r="T336" s="8">
        <f t="shared" si="221"/>
        <v>0</v>
      </c>
      <c r="U336" s="2" t="e">
        <f t="shared" si="222"/>
        <v>#N/A</v>
      </c>
      <c r="V336">
        <f t="shared" si="212"/>
        <v>5</v>
      </c>
      <c r="W336" s="2" t="e">
        <f t="shared" si="223"/>
        <v>#N/A</v>
      </c>
      <c r="X336">
        <f t="shared" si="213"/>
        <v>0</v>
      </c>
      <c r="Y336">
        <f t="shared" si="224"/>
        <v>0</v>
      </c>
      <c r="Z336">
        <v>0</v>
      </c>
      <c r="AA336" s="18">
        <f t="shared" si="214"/>
        <v>43517</v>
      </c>
      <c r="AB336" s="13">
        <f t="shared" si="215"/>
        <v>0</v>
      </c>
      <c r="AC336">
        <v>0</v>
      </c>
      <c r="AD336" s="5" t="e">
        <f t="shared" si="225"/>
        <v>#N/A</v>
      </c>
      <c r="AE336">
        <f t="shared" si="202"/>
        <v>2</v>
      </c>
      <c r="AF336">
        <f t="shared" si="202"/>
        <v>2</v>
      </c>
      <c r="AG336">
        <v>0</v>
      </c>
      <c r="AH336" s="18">
        <f t="shared" si="199"/>
        <v>43517</v>
      </c>
      <c r="AI336" s="5">
        <f t="shared" si="226"/>
        <v>0</v>
      </c>
      <c r="AJ336" s="13">
        <f t="shared" si="216"/>
        <v>0</v>
      </c>
      <c r="AK336" s="20">
        <f t="shared" si="217"/>
        <v>0</v>
      </c>
      <c r="AL336" s="20">
        <f t="shared" si="227"/>
        <v>4650</v>
      </c>
      <c r="AM336" s="20">
        <f t="shared" si="228"/>
        <v>900</v>
      </c>
      <c r="AN336" s="20">
        <f t="shared" si="196"/>
        <v>0</v>
      </c>
      <c r="AO336" s="20">
        <f t="shared" si="229"/>
        <v>0</v>
      </c>
      <c r="AP336" s="1">
        <v>0</v>
      </c>
      <c r="AQ336" s="24">
        <f t="shared" si="200"/>
        <v>43517</v>
      </c>
      <c r="AR336" s="10">
        <f t="shared" si="218"/>
        <v>0</v>
      </c>
      <c r="AS336" s="1">
        <f t="shared" si="201"/>
        <v>0</v>
      </c>
    </row>
    <row r="337" spans="2:45" x14ac:dyDescent="0.2">
      <c r="B337" s="18">
        <f t="shared" si="192"/>
        <v>43518</v>
      </c>
      <c r="C337" s="8">
        <f t="shared" si="219"/>
        <v>43518</v>
      </c>
      <c r="D337" s="5" t="e">
        <f>INDEX(Klima!$B$1:$E$520,MATCH('Afgrødemodel 1'!$C337,Klima!$B$1:$B$520,0),MATCH('Afgrødemodel 1'!$D$7,Klima!$B$1:$E$1,0))</f>
        <v>#N/A</v>
      </c>
      <c r="E337" s="8" t="e">
        <f t="shared" si="193"/>
        <v>#N/A</v>
      </c>
      <c r="F337">
        <v>0</v>
      </c>
      <c r="G337" s="8" t="e">
        <f t="shared" si="197"/>
        <v>#N/A</v>
      </c>
      <c r="H337" s="8" t="e">
        <f t="shared" si="203"/>
        <v>#N/A</v>
      </c>
      <c r="I337" s="8" t="e">
        <f t="shared" si="204"/>
        <v>#N/A</v>
      </c>
      <c r="J337" s="8" t="e">
        <f t="shared" si="205"/>
        <v>#N/A</v>
      </c>
      <c r="K337" s="8" t="e">
        <f t="shared" si="198"/>
        <v>#N/A</v>
      </c>
      <c r="L337" s="8" t="e">
        <f t="shared" si="206"/>
        <v>#N/A</v>
      </c>
      <c r="M337" t="str">
        <f t="shared" si="207"/>
        <v xml:space="preserve"> </v>
      </c>
      <c r="N337">
        <v>8</v>
      </c>
      <c r="O337" t="e">
        <f t="shared" si="220"/>
        <v>#N/A</v>
      </c>
      <c r="P337" t="e">
        <f t="shared" si="208"/>
        <v>#N/A</v>
      </c>
      <c r="Q337" t="e">
        <f t="shared" si="209"/>
        <v>#N/A</v>
      </c>
      <c r="R337" t="e">
        <f t="shared" si="210"/>
        <v>#N/A</v>
      </c>
      <c r="S337">
        <f t="shared" si="211"/>
        <v>0</v>
      </c>
      <c r="T337" s="8">
        <f t="shared" si="221"/>
        <v>0</v>
      </c>
      <c r="U337" s="2" t="e">
        <f t="shared" si="222"/>
        <v>#N/A</v>
      </c>
      <c r="V337">
        <f t="shared" si="212"/>
        <v>5</v>
      </c>
      <c r="W337" s="2" t="e">
        <f t="shared" si="223"/>
        <v>#N/A</v>
      </c>
      <c r="X337">
        <f t="shared" si="213"/>
        <v>0</v>
      </c>
      <c r="Y337">
        <f t="shared" si="224"/>
        <v>0</v>
      </c>
      <c r="Z337">
        <v>0</v>
      </c>
      <c r="AA337" s="18">
        <f t="shared" si="214"/>
        <v>43518</v>
      </c>
      <c r="AB337" s="13">
        <f t="shared" si="215"/>
        <v>0</v>
      </c>
      <c r="AC337">
        <v>0</v>
      </c>
      <c r="AD337" s="5" t="e">
        <f t="shared" si="225"/>
        <v>#N/A</v>
      </c>
      <c r="AE337">
        <f t="shared" si="202"/>
        <v>2</v>
      </c>
      <c r="AF337">
        <f t="shared" si="202"/>
        <v>2</v>
      </c>
      <c r="AG337">
        <v>0</v>
      </c>
      <c r="AH337" s="18">
        <f t="shared" si="199"/>
        <v>43518</v>
      </c>
      <c r="AI337" s="5">
        <f t="shared" si="226"/>
        <v>0</v>
      </c>
      <c r="AJ337" s="13">
        <f t="shared" si="216"/>
        <v>0</v>
      </c>
      <c r="AK337" s="20">
        <f t="shared" si="217"/>
        <v>0</v>
      </c>
      <c r="AL337" s="20">
        <f t="shared" si="227"/>
        <v>4665</v>
      </c>
      <c r="AM337" s="20">
        <f t="shared" si="228"/>
        <v>900</v>
      </c>
      <c r="AN337" s="20">
        <f t="shared" si="196"/>
        <v>0</v>
      </c>
      <c r="AO337" s="20">
        <f t="shared" si="229"/>
        <v>0</v>
      </c>
      <c r="AP337" s="1">
        <v>0</v>
      </c>
      <c r="AQ337" s="24">
        <f t="shared" si="200"/>
        <v>43518</v>
      </c>
      <c r="AR337" s="10">
        <f t="shared" si="218"/>
        <v>0</v>
      </c>
      <c r="AS337" s="1">
        <f t="shared" si="201"/>
        <v>0</v>
      </c>
    </row>
    <row r="338" spans="2:45" x14ac:dyDescent="0.2">
      <c r="B338" s="18">
        <f t="shared" si="192"/>
        <v>43519</v>
      </c>
      <c r="C338" s="8">
        <f t="shared" si="219"/>
        <v>43519</v>
      </c>
      <c r="D338" s="5" t="e">
        <f>INDEX(Klima!$B$1:$E$520,MATCH('Afgrødemodel 1'!$C338,Klima!$B$1:$B$520,0),MATCH('Afgrødemodel 1'!$D$7,Klima!$B$1:$E$1,0))</f>
        <v>#N/A</v>
      </c>
      <c r="E338" s="8" t="e">
        <f t="shared" si="193"/>
        <v>#N/A</v>
      </c>
      <c r="F338">
        <v>0</v>
      </c>
      <c r="G338" s="8" t="e">
        <f t="shared" si="197"/>
        <v>#N/A</v>
      </c>
      <c r="H338" s="8" t="e">
        <f t="shared" si="203"/>
        <v>#N/A</v>
      </c>
      <c r="I338" s="8" t="e">
        <f t="shared" si="204"/>
        <v>#N/A</v>
      </c>
      <c r="J338" s="8" t="e">
        <f t="shared" si="205"/>
        <v>#N/A</v>
      </c>
      <c r="K338" s="8" t="e">
        <f t="shared" si="198"/>
        <v>#N/A</v>
      </c>
      <c r="L338" s="8" t="e">
        <f t="shared" si="206"/>
        <v>#N/A</v>
      </c>
      <c r="M338" t="str">
        <f t="shared" si="207"/>
        <v xml:space="preserve"> </v>
      </c>
      <c r="N338">
        <v>8</v>
      </c>
      <c r="O338" t="e">
        <f t="shared" si="220"/>
        <v>#N/A</v>
      </c>
      <c r="P338" t="e">
        <f t="shared" si="208"/>
        <v>#N/A</v>
      </c>
      <c r="Q338" t="e">
        <f t="shared" si="209"/>
        <v>#N/A</v>
      </c>
      <c r="R338" t="e">
        <f t="shared" si="210"/>
        <v>#N/A</v>
      </c>
      <c r="S338">
        <f t="shared" si="211"/>
        <v>0</v>
      </c>
      <c r="T338" s="8">
        <f t="shared" si="221"/>
        <v>0</v>
      </c>
      <c r="U338" s="2" t="e">
        <f t="shared" si="222"/>
        <v>#N/A</v>
      </c>
      <c r="V338">
        <f t="shared" si="212"/>
        <v>5</v>
      </c>
      <c r="W338" s="2" t="e">
        <f t="shared" si="223"/>
        <v>#N/A</v>
      </c>
      <c r="X338">
        <f t="shared" si="213"/>
        <v>0</v>
      </c>
      <c r="Y338">
        <f t="shared" si="224"/>
        <v>0</v>
      </c>
      <c r="Z338">
        <v>0</v>
      </c>
      <c r="AA338" s="18">
        <f t="shared" si="214"/>
        <v>43519</v>
      </c>
      <c r="AB338" s="13">
        <f t="shared" si="215"/>
        <v>0</v>
      </c>
      <c r="AC338">
        <v>0</v>
      </c>
      <c r="AD338" s="5" t="e">
        <f t="shared" si="225"/>
        <v>#N/A</v>
      </c>
      <c r="AE338">
        <f t="shared" si="202"/>
        <v>2</v>
      </c>
      <c r="AF338">
        <f t="shared" si="202"/>
        <v>2</v>
      </c>
      <c r="AG338">
        <v>0</v>
      </c>
      <c r="AH338" s="18">
        <f t="shared" si="199"/>
        <v>43519</v>
      </c>
      <c r="AI338" s="5">
        <f t="shared" si="226"/>
        <v>0</v>
      </c>
      <c r="AJ338" s="13">
        <f t="shared" si="216"/>
        <v>0</v>
      </c>
      <c r="AK338" s="20">
        <f t="shared" si="217"/>
        <v>0</v>
      </c>
      <c r="AL338" s="20">
        <f t="shared" si="227"/>
        <v>4680</v>
      </c>
      <c r="AM338" s="20">
        <f t="shared" si="228"/>
        <v>900</v>
      </c>
      <c r="AN338" s="20">
        <f t="shared" si="196"/>
        <v>0</v>
      </c>
      <c r="AO338" s="20">
        <f t="shared" si="229"/>
        <v>0</v>
      </c>
      <c r="AP338" s="1">
        <v>0</v>
      </c>
      <c r="AQ338" s="24">
        <f t="shared" si="200"/>
        <v>43519</v>
      </c>
      <c r="AR338" s="10">
        <f t="shared" si="218"/>
        <v>0</v>
      </c>
      <c r="AS338" s="1">
        <f t="shared" si="201"/>
        <v>0</v>
      </c>
    </row>
    <row r="339" spans="2:45" x14ac:dyDescent="0.2">
      <c r="B339" s="18">
        <f t="shared" si="192"/>
        <v>43520</v>
      </c>
      <c r="C339" s="8">
        <f t="shared" si="219"/>
        <v>43520</v>
      </c>
      <c r="D339" s="5" t="e">
        <f>INDEX(Klima!$B$1:$E$520,MATCH('Afgrødemodel 1'!$C339,Klima!$B$1:$B$520,0),MATCH('Afgrødemodel 1'!$D$7,Klima!$B$1:$E$1,0))</f>
        <v>#N/A</v>
      </c>
      <c r="E339" s="8" t="e">
        <f t="shared" si="193"/>
        <v>#N/A</v>
      </c>
      <c r="F339">
        <v>0</v>
      </c>
      <c r="G339" s="8" t="e">
        <f t="shared" si="197"/>
        <v>#N/A</v>
      </c>
      <c r="H339" s="8" t="e">
        <f t="shared" si="203"/>
        <v>#N/A</v>
      </c>
      <c r="I339" s="8" t="e">
        <f t="shared" si="204"/>
        <v>#N/A</v>
      </c>
      <c r="J339" s="8" t="e">
        <f t="shared" si="205"/>
        <v>#N/A</v>
      </c>
      <c r="K339" s="8" t="e">
        <f t="shared" si="198"/>
        <v>#N/A</v>
      </c>
      <c r="L339" s="8" t="e">
        <f t="shared" si="206"/>
        <v>#N/A</v>
      </c>
      <c r="M339" t="str">
        <f t="shared" si="207"/>
        <v xml:space="preserve"> </v>
      </c>
      <c r="N339">
        <v>8</v>
      </c>
      <c r="O339" t="e">
        <f t="shared" si="220"/>
        <v>#N/A</v>
      </c>
      <c r="P339" t="e">
        <f t="shared" si="208"/>
        <v>#N/A</v>
      </c>
      <c r="Q339" t="e">
        <f t="shared" si="209"/>
        <v>#N/A</v>
      </c>
      <c r="R339" t="e">
        <f t="shared" si="210"/>
        <v>#N/A</v>
      </c>
      <c r="S339">
        <f t="shared" si="211"/>
        <v>0</v>
      </c>
      <c r="T339" s="8">
        <f t="shared" si="221"/>
        <v>0</v>
      </c>
      <c r="U339" s="2" t="e">
        <f t="shared" si="222"/>
        <v>#N/A</v>
      </c>
      <c r="V339">
        <f t="shared" si="212"/>
        <v>5</v>
      </c>
      <c r="W339" s="2" t="e">
        <f t="shared" si="223"/>
        <v>#N/A</v>
      </c>
      <c r="X339">
        <f t="shared" si="213"/>
        <v>0</v>
      </c>
      <c r="Y339">
        <f t="shared" si="224"/>
        <v>0</v>
      </c>
      <c r="Z339">
        <v>0</v>
      </c>
      <c r="AA339" s="18">
        <f t="shared" si="214"/>
        <v>43520</v>
      </c>
      <c r="AB339" s="13">
        <f t="shared" si="215"/>
        <v>0</v>
      </c>
      <c r="AC339">
        <v>0</v>
      </c>
      <c r="AD339" s="5" t="e">
        <f t="shared" si="225"/>
        <v>#N/A</v>
      </c>
      <c r="AE339">
        <f t="shared" si="202"/>
        <v>2</v>
      </c>
      <c r="AF339">
        <f t="shared" si="202"/>
        <v>2</v>
      </c>
      <c r="AG339">
        <v>0</v>
      </c>
      <c r="AH339" s="18">
        <f t="shared" si="199"/>
        <v>43520</v>
      </c>
      <c r="AI339" s="5">
        <f t="shared" si="226"/>
        <v>0</v>
      </c>
      <c r="AJ339" s="13">
        <f t="shared" si="216"/>
        <v>0</v>
      </c>
      <c r="AK339" s="20">
        <f t="shared" si="217"/>
        <v>0</v>
      </c>
      <c r="AL339" s="20">
        <f t="shared" si="227"/>
        <v>4695</v>
      </c>
      <c r="AM339" s="20">
        <f t="shared" si="228"/>
        <v>900</v>
      </c>
      <c r="AN339" s="20">
        <f t="shared" si="196"/>
        <v>0</v>
      </c>
      <c r="AO339" s="20">
        <f t="shared" si="229"/>
        <v>0</v>
      </c>
      <c r="AP339" s="1">
        <v>0</v>
      </c>
      <c r="AQ339" s="24">
        <f t="shared" si="200"/>
        <v>43520</v>
      </c>
      <c r="AR339" s="10">
        <f t="shared" si="218"/>
        <v>0</v>
      </c>
      <c r="AS339" s="1">
        <f t="shared" si="201"/>
        <v>0</v>
      </c>
    </row>
    <row r="340" spans="2:45" x14ac:dyDescent="0.2">
      <c r="B340" s="18">
        <f t="shared" si="192"/>
        <v>43521</v>
      </c>
      <c r="C340" s="8">
        <f t="shared" si="219"/>
        <v>43521</v>
      </c>
      <c r="D340" s="5" t="e">
        <f>INDEX(Klima!$B$1:$E$520,MATCH('Afgrødemodel 1'!$C340,Klima!$B$1:$B$520,0),MATCH('Afgrødemodel 1'!$D$7,Klima!$B$1:$E$1,0))</f>
        <v>#N/A</v>
      </c>
      <c r="E340" s="8" t="e">
        <f t="shared" si="193"/>
        <v>#N/A</v>
      </c>
      <c r="F340">
        <v>0</v>
      </c>
      <c r="G340" s="8" t="e">
        <f t="shared" si="197"/>
        <v>#N/A</v>
      </c>
      <c r="H340" s="8" t="e">
        <f t="shared" si="203"/>
        <v>#N/A</v>
      </c>
      <c r="I340" s="8" t="e">
        <f t="shared" si="204"/>
        <v>#N/A</v>
      </c>
      <c r="J340" s="8" t="e">
        <f t="shared" si="205"/>
        <v>#N/A</v>
      </c>
      <c r="K340" s="8" t="e">
        <f t="shared" si="198"/>
        <v>#N/A</v>
      </c>
      <c r="L340" s="8" t="e">
        <f t="shared" si="206"/>
        <v>#N/A</v>
      </c>
      <c r="M340" t="str">
        <f t="shared" si="207"/>
        <v xml:space="preserve"> </v>
      </c>
      <c r="N340">
        <v>8</v>
      </c>
      <c r="O340" t="e">
        <f t="shared" si="220"/>
        <v>#N/A</v>
      </c>
      <c r="P340" t="e">
        <f t="shared" si="208"/>
        <v>#N/A</v>
      </c>
      <c r="Q340" t="e">
        <f t="shared" si="209"/>
        <v>#N/A</v>
      </c>
      <c r="R340" t="e">
        <f t="shared" si="210"/>
        <v>#N/A</v>
      </c>
      <c r="S340">
        <f t="shared" si="211"/>
        <v>0</v>
      </c>
      <c r="T340" s="8">
        <f t="shared" si="221"/>
        <v>0</v>
      </c>
      <c r="U340" s="2" t="e">
        <f t="shared" si="222"/>
        <v>#N/A</v>
      </c>
      <c r="V340">
        <f t="shared" si="212"/>
        <v>5</v>
      </c>
      <c r="W340" s="2" t="e">
        <f t="shared" si="223"/>
        <v>#N/A</v>
      </c>
      <c r="X340">
        <f t="shared" si="213"/>
        <v>0</v>
      </c>
      <c r="Y340">
        <f t="shared" si="224"/>
        <v>0</v>
      </c>
      <c r="Z340">
        <v>0</v>
      </c>
      <c r="AA340" s="18">
        <f t="shared" si="214"/>
        <v>43521</v>
      </c>
      <c r="AB340" s="13">
        <f t="shared" si="215"/>
        <v>0</v>
      </c>
      <c r="AC340">
        <v>0</v>
      </c>
      <c r="AD340" s="5" t="e">
        <f t="shared" si="225"/>
        <v>#N/A</v>
      </c>
      <c r="AE340">
        <f t="shared" si="202"/>
        <v>2</v>
      </c>
      <c r="AF340">
        <f t="shared" si="202"/>
        <v>2</v>
      </c>
      <c r="AG340">
        <v>0</v>
      </c>
      <c r="AH340" s="18">
        <f t="shared" si="199"/>
        <v>43521</v>
      </c>
      <c r="AI340" s="5">
        <f t="shared" si="226"/>
        <v>0</v>
      </c>
      <c r="AJ340" s="13">
        <f t="shared" si="216"/>
        <v>0</v>
      </c>
      <c r="AK340" s="20">
        <f t="shared" si="217"/>
        <v>0</v>
      </c>
      <c r="AL340" s="20">
        <f t="shared" si="227"/>
        <v>4710</v>
      </c>
      <c r="AM340" s="20">
        <f t="shared" si="228"/>
        <v>900</v>
      </c>
      <c r="AN340" s="20">
        <f t="shared" si="196"/>
        <v>0</v>
      </c>
      <c r="AO340" s="20">
        <f t="shared" si="229"/>
        <v>0</v>
      </c>
      <c r="AP340" s="1">
        <v>0</v>
      </c>
      <c r="AQ340" s="24">
        <f t="shared" si="200"/>
        <v>43521</v>
      </c>
      <c r="AR340" s="10">
        <f t="shared" si="218"/>
        <v>0</v>
      </c>
      <c r="AS340" s="1">
        <f t="shared" si="201"/>
        <v>0</v>
      </c>
    </row>
    <row r="341" spans="2:45" x14ac:dyDescent="0.2">
      <c r="B341" s="18">
        <f t="shared" si="192"/>
        <v>43522</v>
      </c>
      <c r="C341" s="8">
        <f t="shared" si="219"/>
        <v>43522</v>
      </c>
      <c r="D341" s="5" t="e">
        <f>INDEX(Klima!$B$1:$E$520,MATCH('Afgrødemodel 1'!$C341,Klima!$B$1:$B$520,0),MATCH('Afgrødemodel 1'!$D$7,Klima!$B$1:$E$1,0))</f>
        <v>#N/A</v>
      </c>
      <c r="E341" s="8" t="e">
        <f t="shared" si="193"/>
        <v>#N/A</v>
      </c>
      <c r="F341">
        <v>0</v>
      </c>
      <c r="G341" s="8" t="e">
        <f t="shared" si="197"/>
        <v>#N/A</v>
      </c>
      <c r="H341" s="8" t="e">
        <f t="shared" si="203"/>
        <v>#N/A</v>
      </c>
      <c r="I341" s="8" t="e">
        <f t="shared" si="204"/>
        <v>#N/A</v>
      </c>
      <c r="J341" s="8" t="e">
        <f t="shared" si="205"/>
        <v>#N/A</v>
      </c>
      <c r="K341" s="8" t="e">
        <f t="shared" si="198"/>
        <v>#N/A</v>
      </c>
      <c r="L341" s="8" t="e">
        <f t="shared" si="206"/>
        <v>#N/A</v>
      </c>
      <c r="M341" t="str">
        <f t="shared" si="207"/>
        <v xml:space="preserve"> </v>
      </c>
      <c r="N341">
        <v>8</v>
      </c>
      <c r="O341" t="e">
        <f t="shared" si="220"/>
        <v>#N/A</v>
      </c>
      <c r="P341" t="e">
        <f t="shared" si="208"/>
        <v>#N/A</v>
      </c>
      <c r="Q341" t="e">
        <f t="shared" si="209"/>
        <v>#N/A</v>
      </c>
      <c r="R341" t="e">
        <f t="shared" si="210"/>
        <v>#N/A</v>
      </c>
      <c r="S341">
        <f t="shared" si="211"/>
        <v>0</v>
      </c>
      <c r="T341" s="8">
        <f t="shared" si="221"/>
        <v>0</v>
      </c>
      <c r="U341" s="2" t="e">
        <f t="shared" si="222"/>
        <v>#N/A</v>
      </c>
      <c r="V341">
        <f t="shared" si="212"/>
        <v>5</v>
      </c>
      <c r="W341" s="2" t="e">
        <f t="shared" si="223"/>
        <v>#N/A</v>
      </c>
      <c r="X341">
        <f t="shared" si="213"/>
        <v>0</v>
      </c>
      <c r="Y341">
        <f t="shared" si="224"/>
        <v>0</v>
      </c>
      <c r="Z341">
        <v>0</v>
      </c>
      <c r="AA341" s="18">
        <f t="shared" si="214"/>
        <v>43522</v>
      </c>
      <c r="AB341" s="13">
        <f t="shared" si="215"/>
        <v>0</v>
      </c>
      <c r="AC341">
        <v>0</v>
      </c>
      <c r="AD341" s="5" t="e">
        <f t="shared" si="225"/>
        <v>#N/A</v>
      </c>
      <c r="AE341">
        <f t="shared" si="202"/>
        <v>2</v>
      </c>
      <c r="AF341">
        <f t="shared" si="202"/>
        <v>2</v>
      </c>
      <c r="AG341">
        <v>0</v>
      </c>
      <c r="AH341" s="18">
        <f t="shared" si="199"/>
        <v>43522</v>
      </c>
      <c r="AI341" s="5">
        <f t="shared" si="226"/>
        <v>0</v>
      </c>
      <c r="AJ341" s="13">
        <f t="shared" si="216"/>
        <v>0</v>
      </c>
      <c r="AK341" s="20">
        <f t="shared" si="217"/>
        <v>0</v>
      </c>
      <c r="AL341" s="20">
        <f t="shared" si="227"/>
        <v>4725</v>
      </c>
      <c r="AM341" s="20">
        <f t="shared" si="228"/>
        <v>900</v>
      </c>
      <c r="AN341" s="20">
        <f t="shared" si="196"/>
        <v>0</v>
      </c>
      <c r="AO341" s="20">
        <f t="shared" si="229"/>
        <v>0</v>
      </c>
      <c r="AP341" s="1">
        <v>0</v>
      </c>
      <c r="AQ341" s="24">
        <f t="shared" si="200"/>
        <v>43522</v>
      </c>
      <c r="AR341" s="10">
        <f t="shared" si="218"/>
        <v>0</v>
      </c>
      <c r="AS341" s="1">
        <f t="shared" si="201"/>
        <v>0</v>
      </c>
    </row>
    <row r="342" spans="2:45" x14ac:dyDescent="0.2">
      <c r="B342" s="18">
        <f t="shared" si="192"/>
        <v>43523</v>
      </c>
      <c r="C342" s="8">
        <f t="shared" si="219"/>
        <v>43523</v>
      </c>
      <c r="D342" s="5" t="e">
        <f>INDEX(Klima!$B$1:$E$520,MATCH('Afgrødemodel 1'!$C342,Klima!$B$1:$B$520,0),MATCH('Afgrødemodel 1'!$D$7,Klima!$B$1:$E$1,0))</f>
        <v>#N/A</v>
      </c>
      <c r="E342" s="8" t="e">
        <f t="shared" si="193"/>
        <v>#N/A</v>
      </c>
      <c r="F342">
        <v>0</v>
      </c>
      <c r="G342" s="8" t="e">
        <f t="shared" si="197"/>
        <v>#N/A</v>
      </c>
      <c r="H342" s="8" t="e">
        <f t="shared" si="203"/>
        <v>#N/A</v>
      </c>
      <c r="I342" s="8" t="e">
        <f t="shared" si="204"/>
        <v>#N/A</v>
      </c>
      <c r="J342" s="8" t="e">
        <f t="shared" si="205"/>
        <v>#N/A</v>
      </c>
      <c r="K342" s="8" t="e">
        <f t="shared" si="198"/>
        <v>#N/A</v>
      </c>
      <c r="L342" s="8" t="e">
        <f t="shared" si="206"/>
        <v>#N/A</v>
      </c>
      <c r="M342" t="str">
        <f t="shared" si="207"/>
        <v xml:space="preserve"> </v>
      </c>
      <c r="N342">
        <v>8</v>
      </c>
      <c r="O342" t="e">
        <f t="shared" si="220"/>
        <v>#N/A</v>
      </c>
      <c r="P342" t="e">
        <f t="shared" si="208"/>
        <v>#N/A</v>
      </c>
      <c r="Q342" t="e">
        <f t="shared" si="209"/>
        <v>#N/A</v>
      </c>
      <c r="R342" t="e">
        <f t="shared" si="210"/>
        <v>#N/A</v>
      </c>
      <c r="S342">
        <f t="shared" si="211"/>
        <v>0</v>
      </c>
      <c r="T342" s="8">
        <f t="shared" si="221"/>
        <v>0</v>
      </c>
      <c r="U342" s="2" t="e">
        <f t="shared" si="222"/>
        <v>#N/A</v>
      </c>
      <c r="V342">
        <f t="shared" si="212"/>
        <v>5</v>
      </c>
      <c r="W342" s="2" t="e">
        <f t="shared" si="223"/>
        <v>#N/A</v>
      </c>
      <c r="X342">
        <f t="shared" si="213"/>
        <v>0</v>
      </c>
      <c r="Y342">
        <f t="shared" si="224"/>
        <v>0</v>
      </c>
      <c r="Z342">
        <v>0</v>
      </c>
      <c r="AA342" s="18">
        <f t="shared" si="214"/>
        <v>43523</v>
      </c>
      <c r="AB342" s="13">
        <f t="shared" si="215"/>
        <v>0</v>
      </c>
      <c r="AC342">
        <v>0</v>
      </c>
      <c r="AD342" s="5" t="e">
        <f t="shared" si="225"/>
        <v>#N/A</v>
      </c>
      <c r="AE342">
        <f t="shared" si="202"/>
        <v>2</v>
      </c>
      <c r="AF342">
        <f t="shared" si="202"/>
        <v>2</v>
      </c>
      <c r="AG342">
        <v>0</v>
      </c>
      <c r="AH342" s="18">
        <f t="shared" si="199"/>
        <v>43523</v>
      </c>
      <c r="AI342" s="5">
        <f t="shared" si="226"/>
        <v>0</v>
      </c>
      <c r="AJ342" s="13">
        <f t="shared" si="216"/>
        <v>0</v>
      </c>
      <c r="AK342" s="20">
        <f t="shared" si="217"/>
        <v>0</v>
      </c>
      <c r="AL342" s="20">
        <f t="shared" si="227"/>
        <v>4740</v>
      </c>
      <c r="AM342" s="20">
        <f t="shared" si="228"/>
        <v>900</v>
      </c>
      <c r="AN342" s="20">
        <f t="shared" si="196"/>
        <v>0</v>
      </c>
      <c r="AO342" s="20">
        <f t="shared" si="229"/>
        <v>0</v>
      </c>
      <c r="AP342" s="1">
        <v>0</v>
      </c>
      <c r="AQ342" s="24">
        <f t="shared" si="200"/>
        <v>43523</v>
      </c>
      <c r="AR342" s="10">
        <f t="shared" si="218"/>
        <v>0</v>
      </c>
      <c r="AS342" s="1">
        <f t="shared" si="201"/>
        <v>0</v>
      </c>
    </row>
    <row r="343" spans="2:45" x14ac:dyDescent="0.2">
      <c r="B343" s="18">
        <f t="shared" si="192"/>
        <v>43524</v>
      </c>
      <c r="C343" s="8">
        <f t="shared" si="219"/>
        <v>43524</v>
      </c>
      <c r="D343" s="5" t="e">
        <f>INDEX(Klima!$B$1:$E$520,MATCH('Afgrødemodel 1'!$C343,Klima!$B$1:$B$520,0),MATCH('Afgrødemodel 1'!$D$7,Klima!$B$1:$E$1,0))</f>
        <v>#N/A</v>
      </c>
      <c r="E343" s="8" t="e">
        <f t="shared" si="193"/>
        <v>#N/A</v>
      </c>
      <c r="F343">
        <v>0</v>
      </c>
      <c r="G343" s="8" t="e">
        <f t="shared" si="197"/>
        <v>#N/A</v>
      </c>
      <c r="H343" s="8" t="e">
        <f t="shared" si="203"/>
        <v>#N/A</v>
      </c>
      <c r="I343" s="8" t="e">
        <f t="shared" si="204"/>
        <v>#N/A</v>
      </c>
      <c r="J343" s="8" t="e">
        <f t="shared" si="205"/>
        <v>#N/A</v>
      </c>
      <c r="K343" s="8" t="e">
        <f t="shared" si="198"/>
        <v>#N/A</v>
      </c>
      <c r="L343" s="8" t="e">
        <f t="shared" si="206"/>
        <v>#N/A</v>
      </c>
      <c r="M343" t="str">
        <f t="shared" si="207"/>
        <v xml:space="preserve"> </v>
      </c>
      <c r="N343">
        <v>8</v>
      </c>
      <c r="O343" t="e">
        <f t="shared" si="220"/>
        <v>#N/A</v>
      </c>
      <c r="P343" t="e">
        <f t="shared" si="208"/>
        <v>#N/A</v>
      </c>
      <c r="Q343" t="e">
        <f t="shared" si="209"/>
        <v>#N/A</v>
      </c>
      <c r="R343" t="e">
        <f t="shared" si="210"/>
        <v>#N/A</v>
      </c>
      <c r="S343">
        <f t="shared" si="211"/>
        <v>0</v>
      </c>
      <c r="T343" s="8">
        <f t="shared" si="221"/>
        <v>0</v>
      </c>
      <c r="U343" s="2" t="e">
        <f t="shared" si="222"/>
        <v>#N/A</v>
      </c>
      <c r="V343">
        <f t="shared" si="212"/>
        <v>5</v>
      </c>
      <c r="W343" s="2" t="e">
        <f t="shared" si="223"/>
        <v>#N/A</v>
      </c>
      <c r="X343">
        <f t="shared" si="213"/>
        <v>0</v>
      </c>
      <c r="Y343">
        <f t="shared" si="224"/>
        <v>0</v>
      </c>
      <c r="Z343">
        <v>0</v>
      </c>
      <c r="AA343" s="18">
        <f t="shared" si="214"/>
        <v>43524</v>
      </c>
      <c r="AB343" s="13">
        <f t="shared" si="215"/>
        <v>0</v>
      </c>
      <c r="AC343">
        <v>0</v>
      </c>
      <c r="AD343" s="5" t="e">
        <f t="shared" si="225"/>
        <v>#N/A</v>
      </c>
      <c r="AE343">
        <f t="shared" si="202"/>
        <v>2</v>
      </c>
      <c r="AF343">
        <f t="shared" si="202"/>
        <v>2</v>
      </c>
      <c r="AG343">
        <v>0</v>
      </c>
      <c r="AH343" s="18">
        <f t="shared" si="199"/>
        <v>43524</v>
      </c>
      <c r="AI343" s="5">
        <f t="shared" si="226"/>
        <v>0</v>
      </c>
      <c r="AJ343" s="13">
        <f t="shared" si="216"/>
        <v>0</v>
      </c>
      <c r="AK343" s="20">
        <f t="shared" si="217"/>
        <v>0</v>
      </c>
      <c r="AL343" s="20">
        <f t="shared" si="227"/>
        <v>4755</v>
      </c>
      <c r="AM343" s="20">
        <f t="shared" si="228"/>
        <v>900</v>
      </c>
      <c r="AN343" s="20">
        <f t="shared" si="196"/>
        <v>0</v>
      </c>
      <c r="AO343" s="20">
        <f t="shared" si="229"/>
        <v>0</v>
      </c>
      <c r="AP343" s="1">
        <v>0</v>
      </c>
      <c r="AQ343" s="24">
        <f t="shared" si="200"/>
        <v>43524</v>
      </c>
      <c r="AR343" s="10">
        <f t="shared" si="218"/>
        <v>0</v>
      </c>
      <c r="AS343" s="1">
        <f t="shared" si="201"/>
        <v>0</v>
      </c>
    </row>
    <row r="344" spans="2:45" x14ac:dyDescent="0.2">
      <c r="B344" s="18">
        <f t="shared" si="192"/>
        <v>43525</v>
      </c>
      <c r="C344" s="8">
        <f t="shared" si="219"/>
        <v>43525</v>
      </c>
      <c r="D344" s="5" t="e">
        <f>INDEX(Klima!$B$1:$E$520,MATCH('Afgrødemodel 1'!$C344,Klima!$B$1:$B$520,0),MATCH('Afgrødemodel 1'!$D$7,Klima!$B$1:$E$1,0))</f>
        <v>#N/A</v>
      </c>
      <c r="E344" s="8" t="e">
        <f t="shared" si="193"/>
        <v>#N/A</v>
      </c>
      <c r="F344">
        <v>0</v>
      </c>
      <c r="G344" s="8" t="e">
        <f t="shared" si="197"/>
        <v>#N/A</v>
      </c>
      <c r="H344" s="8" t="e">
        <f t="shared" si="203"/>
        <v>#N/A</v>
      </c>
      <c r="I344" s="8" t="e">
        <f t="shared" si="204"/>
        <v>#N/A</v>
      </c>
      <c r="J344" s="8" t="e">
        <f t="shared" si="205"/>
        <v>#N/A</v>
      </c>
      <c r="K344" s="8" t="e">
        <f t="shared" si="198"/>
        <v>#N/A</v>
      </c>
      <c r="L344" s="8" t="e">
        <f t="shared" si="206"/>
        <v>#N/A</v>
      </c>
      <c r="M344" t="str">
        <f t="shared" si="207"/>
        <v xml:space="preserve"> </v>
      </c>
      <c r="N344">
        <v>8</v>
      </c>
      <c r="O344" t="e">
        <f t="shared" si="220"/>
        <v>#N/A</v>
      </c>
      <c r="P344" t="e">
        <f t="shared" si="208"/>
        <v>#N/A</v>
      </c>
      <c r="Q344" t="e">
        <f t="shared" si="209"/>
        <v>#N/A</v>
      </c>
      <c r="R344" t="e">
        <f t="shared" si="210"/>
        <v>#N/A</v>
      </c>
      <c r="S344">
        <f t="shared" si="211"/>
        <v>0</v>
      </c>
      <c r="T344" s="8">
        <f t="shared" si="221"/>
        <v>0</v>
      </c>
      <c r="U344" s="2" t="e">
        <f t="shared" si="222"/>
        <v>#N/A</v>
      </c>
      <c r="V344">
        <f t="shared" si="212"/>
        <v>5</v>
      </c>
      <c r="W344" s="2" t="e">
        <f t="shared" si="223"/>
        <v>#N/A</v>
      </c>
      <c r="X344">
        <f t="shared" si="213"/>
        <v>0</v>
      </c>
      <c r="Y344">
        <f t="shared" si="224"/>
        <v>0</v>
      </c>
      <c r="Z344">
        <v>0</v>
      </c>
      <c r="AA344" s="18">
        <f t="shared" si="214"/>
        <v>43525</v>
      </c>
      <c r="AB344" s="13">
        <f t="shared" si="215"/>
        <v>0</v>
      </c>
      <c r="AC344">
        <v>0</v>
      </c>
      <c r="AD344" s="5" t="e">
        <f t="shared" si="225"/>
        <v>#N/A</v>
      </c>
      <c r="AE344">
        <f t="shared" si="202"/>
        <v>2</v>
      </c>
      <c r="AF344">
        <f t="shared" si="202"/>
        <v>2</v>
      </c>
      <c r="AG344">
        <v>0</v>
      </c>
      <c r="AH344" s="18">
        <f t="shared" si="199"/>
        <v>43525</v>
      </c>
      <c r="AI344" s="5">
        <f t="shared" si="226"/>
        <v>0</v>
      </c>
      <c r="AJ344" s="13">
        <f t="shared" si="216"/>
        <v>0</v>
      </c>
      <c r="AK344" s="20">
        <f t="shared" si="217"/>
        <v>0</v>
      </c>
      <c r="AL344" s="20">
        <f t="shared" si="227"/>
        <v>4770</v>
      </c>
      <c r="AM344" s="20">
        <f t="shared" si="228"/>
        <v>900</v>
      </c>
      <c r="AN344" s="20">
        <f t="shared" si="196"/>
        <v>0</v>
      </c>
      <c r="AO344" s="20">
        <f t="shared" si="229"/>
        <v>0</v>
      </c>
      <c r="AP344" s="1">
        <v>0</v>
      </c>
      <c r="AQ344" s="24">
        <f t="shared" si="200"/>
        <v>43525</v>
      </c>
      <c r="AR344" s="10">
        <f t="shared" si="218"/>
        <v>0</v>
      </c>
      <c r="AS344" s="1">
        <f t="shared" si="201"/>
        <v>0</v>
      </c>
    </row>
    <row r="345" spans="2:45" x14ac:dyDescent="0.2">
      <c r="B345" s="18">
        <f t="shared" si="192"/>
        <v>43526</v>
      </c>
      <c r="C345" s="8">
        <f t="shared" si="219"/>
        <v>43526</v>
      </c>
      <c r="D345" s="5" t="e">
        <f>INDEX(Klima!$B$1:$E$520,MATCH('Afgrødemodel 1'!$C345,Klima!$B$1:$B$520,0),MATCH('Afgrødemodel 1'!$D$7,Klima!$B$1:$E$1,0))</f>
        <v>#N/A</v>
      </c>
      <c r="E345" s="8" t="e">
        <f t="shared" si="193"/>
        <v>#N/A</v>
      </c>
      <c r="F345">
        <v>0</v>
      </c>
      <c r="G345" s="8" t="e">
        <f t="shared" si="197"/>
        <v>#N/A</v>
      </c>
      <c r="H345" s="8" t="e">
        <f t="shared" si="203"/>
        <v>#N/A</v>
      </c>
      <c r="I345" s="8" t="e">
        <f t="shared" si="204"/>
        <v>#N/A</v>
      </c>
      <c r="J345" s="8" t="e">
        <f t="shared" si="205"/>
        <v>#N/A</v>
      </c>
      <c r="K345" s="8" t="e">
        <f t="shared" si="198"/>
        <v>#N/A</v>
      </c>
      <c r="L345" s="8" t="e">
        <f t="shared" si="206"/>
        <v>#N/A</v>
      </c>
      <c r="M345" t="str">
        <f t="shared" si="207"/>
        <v xml:space="preserve"> </v>
      </c>
      <c r="N345">
        <v>8</v>
      </c>
      <c r="O345" t="e">
        <f t="shared" si="220"/>
        <v>#N/A</v>
      </c>
      <c r="P345" t="e">
        <f t="shared" si="208"/>
        <v>#N/A</v>
      </c>
      <c r="Q345" t="e">
        <f t="shared" si="209"/>
        <v>#N/A</v>
      </c>
      <c r="R345" t="e">
        <f t="shared" si="210"/>
        <v>#N/A</v>
      </c>
      <c r="S345">
        <f t="shared" si="211"/>
        <v>0</v>
      </c>
      <c r="T345" s="8">
        <f t="shared" si="221"/>
        <v>0</v>
      </c>
      <c r="U345" s="2" t="e">
        <f t="shared" si="222"/>
        <v>#N/A</v>
      </c>
      <c r="V345">
        <f t="shared" si="212"/>
        <v>5</v>
      </c>
      <c r="W345" s="2" t="e">
        <f t="shared" si="223"/>
        <v>#N/A</v>
      </c>
      <c r="X345">
        <f t="shared" si="213"/>
        <v>0</v>
      </c>
      <c r="Y345">
        <f t="shared" si="224"/>
        <v>0</v>
      </c>
      <c r="Z345">
        <v>0</v>
      </c>
      <c r="AA345" s="18">
        <f t="shared" si="214"/>
        <v>43526</v>
      </c>
      <c r="AB345" s="13">
        <f t="shared" si="215"/>
        <v>0</v>
      </c>
      <c r="AC345">
        <v>0</v>
      </c>
      <c r="AD345" s="5" t="e">
        <f t="shared" si="225"/>
        <v>#N/A</v>
      </c>
      <c r="AE345">
        <f t="shared" si="202"/>
        <v>2</v>
      </c>
      <c r="AF345">
        <f t="shared" si="202"/>
        <v>2</v>
      </c>
      <c r="AG345">
        <v>0</v>
      </c>
      <c r="AH345" s="18">
        <f t="shared" si="199"/>
        <v>43526</v>
      </c>
      <c r="AI345" s="5">
        <f t="shared" si="226"/>
        <v>0</v>
      </c>
      <c r="AJ345" s="13">
        <f t="shared" si="216"/>
        <v>0</v>
      </c>
      <c r="AK345" s="20">
        <f t="shared" si="217"/>
        <v>0</v>
      </c>
      <c r="AL345" s="20">
        <f t="shared" si="227"/>
        <v>4785</v>
      </c>
      <c r="AM345" s="20">
        <f t="shared" si="228"/>
        <v>900</v>
      </c>
      <c r="AN345" s="20">
        <f t="shared" si="196"/>
        <v>0</v>
      </c>
      <c r="AO345" s="20">
        <f t="shared" si="229"/>
        <v>0</v>
      </c>
      <c r="AP345" s="1">
        <v>0</v>
      </c>
      <c r="AQ345" s="24">
        <f t="shared" si="200"/>
        <v>43526</v>
      </c>
      <c r="AR345" s="10">
        <f t="shared" si="218"/>
        <v>0</v>
      </c>
      <c r="AS345" s="1">
        <f t="shared" si="201"/>
        <v>0</v>
      </c>
    </row>
    <row r="346" spans="2:45" x14ac:dyDescent="0.2">
      <c r="B346" s="18">
        <f t="shared" si="192"/>
        <v>43527</v>
      </c>
      <c r="C346" s="8">
        <f t="shared" si="219"/>
        <v>43527</v>
      </c>
      <c r="D346" s="5" t="e">
        <f>INDEX(Klima!$B$1:$E$520,MATCH('Afgrødemodel 1'!$C346,Klima!$B$1:$B$520,0),MATCH('Afgrødemodel 1'!$D$7,Klima!$B$1:$E$1,0))</f>
        <v>#N/A</v>
      </c>
      <c r="E346" s="8" t="e">
        <f t="shared" si="193"/>
        <v>#N/A</v>
      </c>
      <c r="F346">
        <v>0</v>
      </c>
      <c r="G346" s="8" t="e">
        <f t="shared" si="197"/>
        <v>#N/A</v>
      </c>
      <c r="H346" s="8" t="e">
        <f t="shared" si="203"/>
        <v>#N/A</v>
      </c>
      <c r="I346" s="8" t="e">
        <f t="shared" si="204"/>
        <v>#N/A</v>
      </c>
      <c r="J346" s="8" t="e">
        <f t="shared" si="205"/>
        <v>#N/A</v>
      </c>
      <c r="K346" s="8" t="e">
        <f t="shared" si="198"/>
        <v>#N/A</v>
      </c>
      <c r="L346" s="8" t="e">
        <f t="shared" si="206"/>
        <v>#N/A</v>
      </c>
      <c r="M346" t="str">
        <f t="shared" si="207"/>
        <v xml:space="preserve"> </v>
      </c>
      <c r="N346">
        <v>8</v>
      </c>
      <c r="O346" t="e">
        <f t="shared" si="220"/>
        <v>#N/A</v>
      </c>
      <c r="P346" t="e">
        <f t="shared" si="208"/>
        <v>#N/A</v>
      </c>
      <c r="Q346" t="e">
        <f t="shared" si="209"/>
        <v>#N/A</v>
      </c>
      <c r="R346" t="e">
        <f t="shared" si="210"/>
        <v>#N/A</v>
      </c>
      <c r="S346">
        <f t="shared" si="211"/>
        <v>0</v>
      </c>
      <c r="T346" s="8">
        <f t="shared" si="221"/>
        <v>0</v>
      </c>
      <c r="U346" s="2" t="e">
        <f t="shared" si="222"/>
        <v>#N/A</v>
      </c>
      <c r="V346">
        <f t="shared" si="212"/>
        <v>5</v>
      </c>
      <c r="W346" s="2" t="e">
        <f t="shared" si="223"/>
        <v>#N/A</v>
      </c>
      <c r="X346">
        <f t="shared" si="213"/>
        <v>0</v>
      </c>
      <c r="Y346">
        <f t="shared" si="224"/>
        <v>0</v>
      </c>
      <c r="Z346">
        <v>0</v>
      </c>
      <c r="AA346" s="18">
        <f t="shared" si="214"/>
        <v>43527</v>
      </c>
      <c r="AB346" s="13">
        <f t="shared" si="215"/>
        <v>0</v>
      </c>
      <c r="AC346">
        <v>0</v>
      </c>
      <c r="AD346" s="5" t="e">
        <f t="shared" si="225"/>
        <v>#N/A</v>
      </c>
      <c r="AE346">
        <f t="shared" si="202"/>
        <v>2</v>
      </c>
      <c r="AF346">
        <f t="shared" si="202"/>
        <v>2</v>
      </c>
      <c r="AG346">
        <v>0</v>
      </c>
      <c r="AH346" s="18">
        <f t="shared" si="199"/>
        <v>43527</v>
      </c>
      <c r="AI346" s="5">
        <f t="shared" si="226"/>
        <v>0</v>
      </c>
      <c r="AJ346" s="13">
        <f t="shared" si="216"/>
        <v>0</v>
      </c>
      <c r="AK346" s="20">
        <f t="shared" si="217"/>
        <v>0</v>
      </c>
      <c r="AL346" s="20">
        <f t="shared" si="227"/>
        <v>4800</v>
      </c>
      <c r="AM346" s="20">
        <f t="shared" si="228"/>
        <v>900</v>
      </c>
      <c r="AN346" s="20">
        <f t="shared" si="196"/>
        <v>0</v>
      </c>
      <c r="AO346" s="20">
        <f t="shared" si="229"/>
        <v>0</v>
      </c>
      <c r="AP346" s="1">
        <v>0</v>
      </c>
      <c r="AQ346" s="24">
        <f t="shared" si="200"/>
        <v>43527</v>
      </c>
      <c r="AR346" s="10">
        <f t="shared" si="218"/>
        <v>0</v>
      </c>
      <c r="AS346" s="1">
        <f t="shared" si="201"/>
        <v>0</v>
      </c>
    </row>
    <row r="347" spans="2:45" x14ac:dyDescent="0.2">
      <c r="B347" s="18">
        <f t="shared" si="192"/>
        <v>43528</v>
      </c>
      <c r="C347" s="8">
        <f t="shared" si="219"/>
        <v>43528</v>
      </c>
      <c r="D347" s="5" t="e">
        <f>INDEX(Klima!$B$1:$E$520,MATCH('Afgrødemodel 1'!$C347,Klima!$B$1:$B$520,0),MATCH('Afgrødemodel 1'!$D$7,Klima!$B$1:$E$1,0))</f>
        <v>#N/A</v>
      </c>
      <c r="E347" s="8" t="e">
        <f t="shared" si="193"/>
        <v>#N/A</v>
      </c>
      <c r="F347">
        <v>0</v>
      </c>
      <c r="G347" s="8" t="e">
        <f t="shared" si="197"/>
        <v>#N/A</v>
      </c>
      <c r="H347" s="8" t="e">
        <f t="shared" si="203"/>
        <v>#N/A</v>
      </c>
      <c r="I347" s="8" t="e">
        <f t="shared" si="204"/>
        <v>#N/A</v>
      </c>
      <c r="J347" s="8" t="e">
        <f t="shared" si="205"/>
        <v>#N/A</v>
      </c>
      <c r="K347" s="8" t="e">
        <f t="shared" si="198"/>
        <v>#N/A</v>
      </c>
      <c r="L347" s="8" t="e">
        <f t="shared" si="206"/>
        <v>#N/A</v>
      </c>
      <c r="M347" t="str">
        <f t="shared" si="207"/>
        <v xml:space="preserve"> </v>
      </c>
      <c r="N347">
        <v>8</v>
      </c>
      <c r="O347" t="e">
        <f t="shared" si="220"/>
        <v>#N/A</v>
      </c>
      <c r="P347" t="e">
        <f t="shared" si="208"/>
        <v>#N/A</v>
      </c>
      <c r="Q347" t="e">
        <f t="shared" si="209"/>
        <v>#N/A</v>
      </c>
      <c r="R347" t="e">
        <f t="shared" si="210"/>
        <v>#N/A</v>
      </c>
      <c r="S347">
        <f t="shared" si="211"/>
        <v>0</v>
      </c>
      <c r="T347" s="8">
        <f t="shared" si="221"/>
        <v>0</v>
      </c>
      <c r="U347" s="2" t="e">
        <f t="shared" si="222"/>
        <v>#N/A</v>
      </c>
      <c r="V347">
        <f t="shared" si="212"/>
        <v>5</v>
      </c>
      <c r="W347" s="2" t="e">
        <f t="shared" si="223"/>
        <v>#N/A</v>
      </c>
      <c r="X347">
        <f t="shared" si="213"/>
        <v>0</v>
      </c>
      <c r="Y347">
        <f t="shared" si="224"/>
        <v>0</v>
      </c>
      <c r="Z347">
        <v>0</v>
      </c>
      <c r="AA347" s="18">
        <f t="shared" si="214"/>
        <v>43528</v>
      </c>
      <c r="AB347" s="13">
        <f t="shared" si="215"/>
        <v>0</v>
      </c>
      <c r="AC347">
        <v>0</v>
      </c>
      <c r="AD347" s="5" t="e">
        <f t="shared" si="225"/>
        <v>#N/A</v>
      </c>
      <c r="AE347">
        <f t="shared" si="202"/>
        <v>2</v>
      </c>
      <c r="AF347">
        <f t="shared" si="202"/>
        <v>2</v>
      </c>
      <c r="AG347">
        <v>0</v>
      </c>
      <c r="AH347" s="18">
        <f t="shared" si="199"/>
        <v>43528</v>
      </c>
      <c r="AI347" s="5">
        <f t="shared" si="226"/>
        <v>0</v>
      </c>
      <c r="AJ347" s="13">
        <f t="shared" si="216"/>
        <v>0</v>
      </c>
      <c r="AK347" s="20">
        <f t="shared" si="217"/>
        <v>0</v>
      </c>
      <c r="AL347" s="20">
        <f t="shared" si="227"/>
        <v>4815</v>
      </c>
      <c r="AM347" s="20">
        <f t="shared" si="228"/>
        <v>900</v>
      </c>
      <c r="AN347" s="20">
        <f t="shared" si="196"/>
        <v>0</v>
      </c>
      <c r="AO347" s="20">
        <f t="shared" si="229"/>
        <v>0</v>
      </c>
      <c r="AP347" s="1">
        <v>0</v>
      </c>
      <c r="AQ347" s="24">
        <f t="shared" si="200"/>
        <v>43528</v>
      </c>
      <c r="AR347" s="10">
        <f t="shared" si="218"/>
        <v>0</v>
      </c>
      <c r="AS347" s="1">
        <f t="shared" si="201"/>
        <v>0</v>
      </c>
    </row>
    <row r="348" spans="2:45" x14ac:dyDescent="0.2">
      <c r="B348" s="18">
        <f t="shared" si="192"/>
        <v>43529</v>
      </c>
      <c r="C348" s="8">
        <f t="shared" si="219"/>
        <v>43529</v>
      </c>
      <c r="D348" s="5" t="e">
        <f>INDEX(Klima!$B$1:$E$520,MATCH('Afgrødemodel 1'!$C348,Klima!$B$1:$B$520,0),MATCH('Afgrødemodel 1'!$D$7,Klima!$B$1:$E$1,0))</f>
        <v>#N/A</v>
      </c>
      <c r="E348" s="8" t="e">
        <f t="shared" si="193"/>
        <v>#N/A</v>
      </c>
      <c r="F348">
        <v>0</v>
      </c>
      <c r="G348" s="8" t="e">
        <f t="shared" si="197"/>
        <v>#N/A</v>
      </c>
      <c r="H348" s="8" t="e">
        <f t="shared" si="203"/>
        <v>#N/A</v>
      </c>
      <c r="I348" s="8" t="e">
        <f t="shared" si="204"/>
        <v>#N/A</v>
      </c>
      <c r="J348" s="8" t="e">
        <f t="shared" si="205"/>
        <v>#N/A</v>
      </c>
      <c r="K348" s="8" t="e">
        <f t="shared" si="198"/>
        <v>#N/A</v>
      </c>
      <c r="L348" s="8" t="e">
        <f t="shared" si="206"/>
        <v>#N/A</v>
      </c>
      <c r="M348" t="str">
        <f t="shared" si="207"/>
        <v xml:space="preserve"> </v>
      </c>
      <c r="N348">
        <v>8</v>
      </c>
      <c r="O348" t="e">
        <f t="shared" si="220"/>
        <v>#N/A</v>
      </c>
      <c r="P348" t="e">
        <f t="shared" si="208"/>
        <v>#N/A</v>
      </c>
      <c r="Q348" t="e">
        <f t="shared" si="209"/>
        <v>#N/A</v>
      </c>
      <c r="R348" t="e">
        <f t="shared" si="210"/>
        <v>#N/A</v>
      </c>
      <c r="S348">
        <f t="shared" si="211"/>
        <v>0</v>
      </c>
      <c r="T348" s="8">
        <f t="shared" si="221"/>
        <v>0</v>
      </c>
      <c r="U348" s="2" t="e">
        <f t="shared" si="222"/>
        <v>#N/A</v>
      </c>
      <c r="V348">
        <f t="shared" si="212"/>
        <v>5</v>
      </c>
      <c r="W348" s="2" t="e">
        <f t="shared" si="223"/>
        <v>#N/A</v>
      </c>
      <c r="X348">
        <f t="shared" si="213"/>
        <v>0</v>
      </c>
      <c r="Y348">
        <f t="shared" si="224"/>
        <v>0</v>
      </c>
      <c r="Z348">
        <v>0</v>
      </c>
      <c r="AA348" s="18">
        <f t="shared" si="214"/>
        <v>43529</v>
      </c>
      <c r="AB348" s="13">
        <f t="shared" si="215"/>
        <v>0</v>
      </c>
      <c r="AC348">
        <v>0</v>
      </c>
      <c r="AD348" s="5" t="e">
        <f t="shared" si="225"/>
        <v>#N/A</v>
      </c>
      <c r="AE348">
        <f t="shared" si="202"/>
        <v>2</v>
      </c>
      <c r="AF348">
        <f t="shared" si="202"/>
        <v>2</v>
      </c>
      <c r="AG348">
        <v>0</v>
      </c>
      <c r="AH348" s="18">
        <f t="shared" si="199"/>
        <v>43529</v>
      </c>
      <c r="AI348" s="5">
        <f t="shared" si="226"/>
        <v>0</v>
      </c>
      <c r="AJ348" s="13">
        <f t="shared" si="216"/>
        <v>0</v>
      </c>
      <c r="AK348" s="20">
        <f t="shared" si="217"/>
        <v>0</v>
      </c>
      <c r="AL348" s="20">
        <f t="shared" si="227"/>
        <v>4830</v>
      </c>
      <c r="AM348" s="20">
        <f t="shared" si="228"/>
        <v>900</v>
      </c>
      <c r="AN348" s="20">
        <f t="shared" si="196"/>
        <v>0</v>
      </c>
      <c r="AO348" s="20">
        <f t="shared" si="229"/>
        <v>0</v>
      </c>
      <c r="AP348" s="1">
        <v>0</v>
      </c>
      <c r="AQ348" s="24">
        <f t="shared" si="200"/>
        <v>43529</v>
      </c>
      <c r="AR348" s="10">
        <f t="shared" si="218"/>
        <v>0</v>
      </c>
      <c r="AS348" s="1">
        <f t="shared" si="201"/>
        <v>0</v>
      </c>
    </row>
    <row r="349" spans="2:45" x14ac:dyDescent="0.2">
      <c r="B349" s="18">
        <f t="shared" si="192"/>
        <v>43530</v>
      </c>
      <c r="C349" s="8">
        <f t="shared" si="219"/>
        <v>43530</v>
      </c>
      <c r="D349" s="5" t="e">
        <f>INDEX(Klima!$B$1:$E$520,MATCH('Afgrødemodel 1'!$C349,Klima!$B$1:$B$520,0),MATCH('Afgrødemodel 1'!$D$7,Klima!$B$1:$E$1,0))</f>
        <v>#N/A</v>
      </c>
      <c r="E349" s="8" t="e">
        <f t="shared" si="193"/>
        <v>#N/A</v>
      </c>
      <c r="F349">
        <v>0</v>
      </c>
      <c r="G349" s="8" t="e">
        <f t="shared" si="197"/>
        <v>#N/A</v>
      </c>
      <c r="H349" s="8" t="e">
        <f t="shared" si="203"/>
        <v>#N/A</v>
      </c>
      <c r="I349" s="8" t="e">
        <f t="shared" si="204"/>
        <v>#N/A</v>
      </c>
      <c r="J349" s="8" t="e">
        <f t="shared" si="205"/>
        <v>#N/A</v>
      </c>
      <c r="K349" s="8" t="e">
        <f t="shared" si="198"/>
        <v>#N/A</v>
      </c>
      <c r="L349" s="8" t="e">
        <f t="shared" si="206"/>
        <v>#N/A</v>
      </c>
      <c r="M349" t="str">
        <f t="shared" si="207"/>
        <v xml:space="preserve"> </v>
      </c>
      <c r="N349">
        <v>8</v>
      </c>
      <c r="O349" t="e">
        <f t="shared" si="220"/>
        <v>#N/A</v>
      </c>
      <c r="P349" t="e">
        <f t="shared" si="208"/>
        <v>#N/A</v>
      </c>
      <c r="Q349" t="e">
        <f t="shared" si="209"/>
        <v>#N/A</v>
      </c>
      <c r="R349" t="e">
        <f t="shared" si="210"/>
        <v>#N/A</v>
      </c>
      <c r="S349">
        <f t="shared" si="211"/>
        <v>0</v>
      </c>
      <c r="T349" s="8">
        <f t="shared" si="221"/>
        <v>0</v>
      </c>
      <c r="U349" s="2" t="e">
        <f t="shared" si="222"/>
        <v>#N/A</v>
      </c>
      <c r="V349">
        <f t="shared" si="212"/>
        <v>5</v>
      </c>
      <c r="W349" s="2" t="e">
        <f t="shared" si="223"/>
        <v>#N/A</v>
      </c>
      <c r="X349">
        <f t="shared" si="213"/>
        <v>0</v>
      </c>
      <c r="Y349">
        <f t="shared" si="224"/>
        <v>0</v>
      </c>
      <c r="Z349">
        <v>0</v>
      </c>
      <c r="AA349" s="18">
        <f t="shared" si="214"/>
        <v>43530</v>
      </c>
      <c r="AB349" s="13">
        <f t="shared" si="215"/>
        <v>0</v>
      </c>
      <c r="AC349">
        <v>0</v>
      </c>
      <c r="AD349" s="5" t="e">
        <f t="shared" si="225"/>
        <v>#N/A</v>
      </c>
      <c r="AE349">
        <f t="shared" si="202"/>
        <v>2</v>
      </c>
      <c r="AF349">
        <f t="shared" si="202"/>
        <v>2</v>
      </c>
      <c r="AG349">
        <v>0</v>
      </c>
      <c r="AH349" s="18">
        <f t="shared" si="199"/>
        <v>43530</v>
      </c>
      <c r="AI349" s="5">
        <f t="shared" si="226"/>
        <v>0</v>
      </c>
      <c r="AJ349" s="13">
        <f t="shared" si="216"/>
        <v>0</v>
      </c>
      <c r="AK349" s="20">
        <f t="shared" si="217"/>
        <v>0</v>
      </c>
      <c r="AL349" s="20">
        <f t="shared" si="227"/>
        <v>4845</v>
      </c>
      <c r="AM349" s="20">
        <f t="shared" si="228"/>
        <v>900</v>
      </c>
      <c r="AN349" s="20">
        <f t="shared" si="196"/>
        <v>0</v>
      </c>
      <c r="AO349" s="20">
        <f t="shared" si="229"/>
        <v>0</v>
      </c>
      <c r="AP349" s="1">
        <v>0</v>
      </c>
      <c r="AQ349" s="24">
        <f t="shared" si="200"/>
        <v>43530</v>
      </c>
      <c r="AR349" s="10">
        <f t="shared" si="218"/>
        <v>0</v>
      </c>
      <c r="AS349" s="1">
        <f t="shared" si="201"/>
        <v>0</v>
      </c>
    </row>
    <row r="350" spans="2:45" x14ac:dyDescent="0.2">
      <c r="B350" s="18">
        <f t="shared" si="192"/>
        <v>43531</v>
      </c>
      <c r="C350" s="8">
        <f t="shared" si="219"/>
        <v>43531</v>
      </c>
      <c r="D350" s="5" t="e">
        <f>INDEX(Klima!$B$1:$E$520,MATCH('Afgrødemodel 1'!$C350,Klima!$B$1:$B$520,0),MATCH('Afgrødemodel 1'!$D$7,Klima!$B$1:$E$1,0))</f>
        <v>#N/A</v>
      </c>
      <c r="E350" s="8" t="e">
        <f t="shared" si="193"/>
        <v>#N/A</v>
      </c>
      <c r="F350">
        <v>0</v>
      </c>
      <c r="G350" s="8" t="e">
        <f t="shared" si="197"/>
        <v>#N/A</v>
      </c>
      <c r="H350" s="8" t="e">
        <f t="shared" si="203"/>
        <v>#N/A</v>
      </c>
      <c r="I350" s="8" t="e">
        <f t="shared" si="204"/>
        <v>#N/A</v>
      </c>
      <c r="J350" s="8" t="e">
        <f t="shared" si="205"/>
        <v>#N/A</v>
      </c>
      <c r="K350" s="8" t="e">
        <f t="shared" si="198"/>
        <v>#N/A</v>
      </c>
      <c r="L350" s="8" t="e">
        <f t="shared" si="206"/>
        <v>#N/A</v>
      </c>
      <c r="M350" t="str">
        <f t="shared" si="207"/>
        <v xml:space="preserve"> </v>
      </c>
      <c r="N350">
        <v>8</v>
      </c>
      <c r="O350" t="e">
        <f t="shared" si="220"/>
        <v>#N/A</v>
      </c>
      <c r="P350" t="e">
        <f t="shared" si="208"/>
        <v>#N/A</v>
      </c>
      <c r="Q350" t="e">
        <f t="shared" si="209"/>
        <v>#N/A</v>
      </c>
      <c r="R350" t="e">
        <f t="shared" si="210"/>
        <v>#N/A</v>
      </c>
      <c r="S350">
        <f t="shared" si="211"/>
        <v>0</v>
      </c>
      <c r="T350" s="8">
        <f t="shared" si="221"/>
        <v>0</v>
      </c>
      <c r="U350" s="2" t="e">
        <f t="shared" si="222"/>
        <v>#N/A</v>
      </c>
      <c r="V350">
        <f t="shared" si="212"/>
        <v>5</v>
      </c>
      <c r="W350" s="2" t="e">
        <f t="shared" si="223"/>
        <v>#N/A</v>
      </c>
      <c r="X350">
        <f t="shared" si="213"/>
        <v>0</v>
      </c>
      <c r="Y350">
        <f t="shared" si="224"/>
        <v>0</v>
      </c>
      <c r="Z350">
        <v>0</v>
      </c>
      <c r="AA350" s="18">
        <f t="shared" si="214"/>
        <v>43531</v>
      </c>
      <c r="AB350" s="13">
        <f t="shared" si="215"/>
        <v>0</v>
      </c>
      <c r="AC350">
        <v>0</v>
      </c>
      <c r="AD350" s="5" t="e">
        <f t="shared" si="225"/>
        <v>#N/A</v>
      </c>
      <c r="AE350">
        <f t="shared" si="202"/>
        <v>2</v>
      </c>
      <c r="AF350">
        <f t="shared" si="202"/>
        <v>2</v>
      </c>
      <c r="AG350">
        <v>0</v>
      </c>
      <c r="AH350" s="18">
        <f t="shared" si="199"/>
        <v>43531</v>
      </c>
      <c r="AI350" s="5">
        <f t="shared" si="226"/>
        <v>0</v>
      </c>
      <c r="AJ350" s="13">
        <f t="shared" si="216"/>
        <v>0</v>
      </c>
      <c r="AK350" s="20">
        <f t="shared" si="217"/>
        <v>0</v>
      </c>
      <c r="AL350" s="20">
        <f t="shared" si="227"/>
        <v>4860</v>
      </c>
      <c r="AM350" s="20">
        <f t="shared" si="228"/>
        <v>900</v>
      </c>
      <c r="AN350" s="20">
        <f t="shared" si="196"/>
        <v>0</v>
      </c>
      <c r="AO350" s="20">
        <f t="shared" si="229"/>
        <v>0</v>
      </c>
      <c r="AP350" s="1">
        <v>0</v>
      </c>
      <c r="AQ350" s="24">
        <f t="shared" si="200"/>
        <v>43531</v>
      </c>
      <c r="AR350" s="10">
        <f t="shared" si="218"/>
        <v>0</v>
      </c>
      <c r="AS350" s="1">
        <f t="shared" si="201"/>
        <v>0</v>
      </c>
    </row>
    <row r="351" spans="2:45" x14ac:dyDescent="0.2">
      <c r="B351" s="18">
        <f t="shared" si="192"/>
        <v>43532</v>
      </c>
      <c r="C351" s="8">
        <f t="shared" si="219"/>
        <v>43532</v>
      </c>
      <c r="D351" s="5" t="e">
        <f>INDEX(Klima!$B$1:$E$520,MATCH('Afgrødemodel 1'!$C351,Klima!$B$1:$B$520,0),MATCH('Afgrødemodel 1'!$D$7,Klima!$B$1:$E$1,0))</f>
        <v>#N/A</v>
      </c>
      <c r="E351" s="8" t="e">
        <f t="shared" si="193"/>
        <v>#N/A</v>
      </c>
      <c r="F351">
        <v>0</v>
      </c>
      <c r="G351" s="8" t="e">
        <f t="shared" si="197"/>
        <v>#N/A</v>
      </c>
      <c r="H351" s="8" t="e">
        <f t="shared" si="203"/>
        <v>#N/A</v>
      </c>
      <c r="I351" s="8" t="e">
        <f t="shared" si="204"/>
        <v>#N/A</v>
      </c>
      <c r="J351" s="8" t="e">
        <f t="shared" si="205"/>
        <v>#N/A</v>
      </c>
      <c r="K351" s="8" t="e">
        <f t="shared" si="198"/>
        <v>#N/A</v>
      </c>
      <c r="L351" s="8" t="e">
        <f t="shared" si="206"/>
        <v>#N/A</v>
      </c>
      <c r="M351" t="str">
        <f t="shared" si="207"/>
        <v xml:space="preserve"> </v>
      </c>
      <c r="N351">
        <v>8</v>
      </c>
      <c r="O351" t="e">
        <f t="shared" si="220"/>
        <v>#N/A</v>
      </c>
      <c r="P351" t="e">
        <f t="shared" si="208"/>
        <v>#N/A</v>
      </c>
      <c r="Q351" t="e">
        <f t="shared" si="209"/>
        <v>#N/A</v>
      </c>
      <c r="R351" t="e">
        <f t="shared" si="210"/>
        <v>#N/A</v>
      </c>
      <c r="S351">
        <f t="shared" si="211"/>
        <v>0</v>
      </c>
      <c r="T351" s="8">
        <f t="shared" si="221"/>
        <v>0</v>
      </c>
      <c r="U351" s="2" t="e">
        <f t="shared" si="222"/>
        <v>#N/A</v>
      </c>
      <c r="V351">
        <f t="shared" si="212"/>
        <v>5</v>
      </c>
      <c r="W351" s="2" t="e">
        <f t="shared" si="223"/>
        <v>#N/A</v>
      </c>
      <c r="X351">
        <f t="shared" si="213"/>
        <v>0</v>
      </c>
      <c r="Y351">
        <f t="shared" si="224"/>
        <v>0</v>
      </c>
      <c r="Z351">
        <v>0</v>
      </c>
      <c r="AA351" s="18">
        <f t="shared" si="214"/>
        <v>43532</v>
      </c>
      <c r="AB351" s="13">
        <f t="shared" si="215"/>
        <v>0</v>
      </c>
      <c r="AC351">
        <v>0</v>
      </c>
      <c r="AD351" s="5" t="e">
        <f t="shared" si="225"/>
        <v>#N/A</v>
      </c>
      <c r="AE351">
        <f t="shared" si="202"/>
        <v>2</v>
      </c>
      <c r="AF351">
        <f t="shared" si="202"/>
        <v>2</v>
      </c>
      <c r="AG351">
        <v>0</v>
      </c>
      <c r="AH351" s="18">
        <f t="shared" si="199"/>
        <v>43532</v>
      </c>
      <c r="AI351" s="5">
        <f t="shared" si="226"/>
        <v>0</v>
      </c>
      <c r="AJ351" s="13">
        <f t="shared" si="216"/>
        <v>0</v>
      </c>
      <c r="AK351" s="20">
        <f t="shared" si="217"/>
        <v>0</v>
      </c>
      <c r="AL351" s="20">
        <f t="shared" si="227"/>
        <v>4875</v>
      </c>
      <c r="AM351" s="20">
        <f t="shared" si="228"/>
        <v>900</v>
      </c>
      <c r="AN351" s="20">
        <f t="shared" si="196"/>
        <v>0</v>
      </c>
      <c r="AO351" s="20">
        <f t="shared" si="229"/>
        <v>0</v>
      </c>
      <c r="AP351" s="1">
        <v>0</v>
      </c>
      <c r="AQ351" s="24">
        <f t="shared" si="200"/>
        <v>43532</v>
      </c>
      <c r="AR351" s="10">
        <f t="shared" si="218"/>
        <v>0</v>
      </c>
      <c r="AS351" s="1">
        <f t="shared" si="201"/>
        <v>0</v>
      </c>
    </row>
    <row r="352" spans="2:45" x14ac:dyDescent="0.2">
      <c r="B352" s="18">
        <f t="shared" si="192"/>
        <v>43533</v>
      </c>
      <c r="C352" s="8">
        <f t="shared" si="219"/>
        <v>43533</v>
      </c>
      <c r="D352" s="5" t="e">
        <f>INDEX(Klima!$B$1:$E$520,MATCH('Afgrødemodel 1'!$C352,Klima!$B$1:$B$520,0),MATCH('Afgrødemodel 1'!$D$7,Klima!$B$1:$E$1,0))</f>
        <v>#N/A</v>
      </c>
      <c r="E352" s="8" t="e">
        <f t="shared" si="193"/>
        <v>#N/A</v>
      </c>
      <c r="F352">
        <v>0</v>
      </c>
      <c r="G352" s="8" t="e">
        <f t="shared" si="197"/>
        <v>#N/A</v>
      </c>
      <c r="H352" s="8" t="e">
        <f t="shared" si="203"/>
        <v>#N/A</v>
      </c>
      <c r="I352" s="8" t="e">
        <f t="shared" si="204"/>
        <v>#N/A</v>
      </c>
      <c r="J352" s="8" t="e">
        <f t="shared" si="205"/>
        <v>#N/A</v>
      </c>
      <c r="K352" s="8" t="e">
        <f t="shared" si="198"/>
        <v>#N/A</v>
      </c>
      <c r="L352" s="8" t="e">
        <f t="shared" si="206"/>
        <v>#N/A</v>
      </c>
      <c r="M352" t="str">
        <f t="shared" si="207"/>
        <v xml:space="preserve"> </v>
      </c>
      <c r="N352">
        <v>8</v>
      </c>
      <c r="O352" t="e">
        <f t="shared" si="220"/>
        <v>#N/A</v>
      </c>
      <c r="P352" t="e">
        <f t="shared" si="208"/>
        <v>#N/A</v>
      </c>
      <c r="Q352" t="e">
        <f t="shared" si="209"/>
        <v>#N/A</v>
      </c>
      <c r="R352" t="e">
        <f t="shared" si="210"/>
        <v>#N/A</v>
      </c>
      <c r="S352">
        <f t="shared" si="211"/>
        <v>0</v>
      </c>
      <c r="T352" s="8">
        <f t="shared" si="221"/>
        <v>0</v>
      </c>
      <c r="U352" s="2" t="e">
        <f t="shared" si="222"/>
        <v>#N/A</v>
      </c>
      <c r="V352">
        <f t="shared" si="212"/>
        <v>5</v>
      </c>
      <c r="W352" s="2" t="e">
        <f t="shared" si="223"/>
        <v>#N/A</v>
      </c>
      <c r="X352">
        <f t="shared" si="213"/>
        <v>0</v>
      </c>
      <c r="Y352">
        <f t="shared" si="224"/>
        <v>0</v>
      </c>
      <c r="Z352">
        <v>0</v>
      </c>
      <c r="AA352" s="18">
        <f t="shared" si="214"/>
        <v>43533</v>
      </c>
      <c r="AB352" s="13">
        <f t="shared" si="215"/>
        <v>0</v>
      </c>
      <c r="AC352">
        <v>0</v>
      </c>
      <c r="AD352" s="5" t="e">
        <f t="shared" si="225"/>
        <v>#N/A</v>
      </c>
      <c r="AE352">
        <f t="shared" si="202"/>
        <v>2</v>
      </c>
      <c r="AF352">
        <f t="shared" si="202"/>
        <v>2</v>
      </c>
      <c r="AG352">
        <v>0</v>
      </c>
      <c r="AH352" s="18">
        <f t="shared" si="199"/>
        <v>43533</v>
      </c>
      <c r="AI352" s="5">
        <f t="shared" si="226"/>
        <v>0</v>
      </c>
      <c r="AJ352" s="13">
        <f t="shared" si="216"/>
        <v>0</v>
      </c>
      <c r="AK352" s="20">
        <f t="shared" si="217"/>
        <v>0</v>
      </c>
      <c r="AL352" s="20">
        <f t="shared" si="227"/>
        <v>4890</v>
      </c>
      <c r="AM352" s="20">
        <f t="shared" si="228"/>
        <v>900</v>
      </c>
      <c r="AN352" s="20">
        <f t="shared" si="196"/>
        <v>0</v>
      </c>
      <c r="AO352" s="20">
        <f t="shared" si="229"/>
        <v>0</v>
      </c>
      <c r="AP352" s="1">
        <v>0</v>
      </c>
      <c r="AQ352" s="24">
        <f t="shared" si="200"/>
        <v>43533</v>
      </c>
      <c r="AR352" s="10">
        <f t="shared" si="218"/>
        <v>0</v>
      </c>
      <c r="AS352" s="1">
        <f t="shared" si="201"/>
        <v>0</v>
      </c>
    </row>
    <row r="353" spans="2:45" x14ac:dyDescent="0.2">
      <c r="B353" s="18">
        <f t="shared" si="192"/>
        <v>43534</v>
      </c>
      <c r="C353" s="8">
        <f t="shared" si="219"/>
        <v>43534</v>
      </c>
      <c r="D353" s="5" t="e">
        <f>INDEX(Klima!$B$1:$E$520,MATCH('Afgrødemodel 1'!$C353,Klima!$B$1:$B$520,0),MATCH('Afgrødemodel 1'!$D$7,Klima!$B$1:$E$1,0))</f>
        <v>#N/A</v>
      </c>
      <c r="E353" s="8" t="e">
        <f t="shared" si="193"/>
        <v>#N/A</v>
      </c>
      <c r="F353">
        <v>0</v>
      </c>
      <c r="G353" s="8" t="e">
        <f t="shared" si="197"/>
        <v>#N/A</v>
      </c>
      <c r="H353" s="8" t="e">
        <f t="shared" si="203"/>
        <v>#N/A</v>
      </c>
      <c r="I353" s="8" t="e">
        <f t="shared" si="204"/>
        <v>#N/A</v>
      </c>
      <c r="J353" s="8" t="e">
        <f t="shared" si="205"/>
        <v>#N/A</v>
      </c>
      <c r="K353" s="8" t="e">
        <f t="shared" si="198"/>
        <v>#N/A</v>
      </c>
      <c r="L353" s="8" t="e">
        <f t="shared" si="206"/>
        <v>#N/A</v>
      </c>
      <c r="M353" t="str">
        <f t="shared" si="207"/>
        <v xml:space="preserve"> </v>
      </c>
      <c r="N353">
        <v>8</v>
      </c>
      <c r="O353" t="e">
        <f t="shared" si="220"/>
        <v>#N/A</v>
      </c>
      <c r="P353" t="e">
        <f t="shared" si="208"/>
        <v>#N/A</v>
      </c>
      <c r="Q353" t="e">
        <f t="shared" si="209"/>
        <v>#N/A</v>
      </c>
      <c r="R353" t="e">
        <f t="shared" si="210"/>
        <v>#N/A</v>
      </c>
      <c r="S353">
        <f t="shared" si="211"/>
        <v>0</v>
      </c>
      <c r="T353" s="8">
        <f t="shared" si="221"/>
        <v>0</v>
      </c>
      <c r="U353" s="2" t="e">
        <f t="shared" si="222"/>
        <v>#N/A</v>
      </c>
      <c r="V353">
        <f t="shared" si="212"/>
        <v>5</v>
      </c>
      <c r="W353" s="2" t="e">
        <f t="shared" si="223"/>
        <v>#N/A</v>
      </c>
      <c r="X353">
        <f t="shared" si="213"/>
        <v>0</v>
      </c>
      <c r="Y353">
        <f t="shared" si="224"/>
        <v>0</v>
      </c>
      <c r="Z353">
        <v>0</v>
      </c>
      <c r="AA353" s="18">
        <f t="shared" si="214"/>
        <v>43534</v>
      </c>
      <c r="AB353" s="13">
        <f t="shared" si="215"/>
        <v>0</v>
      </c>
      <c r="AC353">
        <v>0</v>
      </c>
      <c r="AD353" s="5" t="e">
        <f t="shared" si="225"/>
        <v>#N/A</v>
      </c>
      <c r="AE353">
        <f t="shared" si="202"/>
        <v>2</v>
      </c>
      <c r="AF353">
        <f t="shared" si="202"/>
        <v>2</v>
      </c>
      <c r="AG353">
        <v>0</v>
      </c>
      <c r="AH353" s="18">
        <f t="shared" si="199"/>
        <v>43534</v>
      </c>
      <c r="AI353" s="5">
        <f t="shared" si="226"/>
        <v>0</v>
      </c>
      <c r="AJ353" s="13">
        <f t="shared" si="216"/>
        <v>0</v>
      </c>
      <c r="AK353" s="20">
        <f t="shared" si="217"/>
        <v>0</v>
      </c>
      <c r="AL353" s="20">
        <f t="shared" si="227"/>
        <v>4905</v>
      </c>
      <c r="AM353" s="20">
        <f t="shared" si="228"/>
        <v>900</v>
      </c>
      <c r="AN353" s="20">
        <f t="shared" si="196"/>
        <v>0</v>
      </c>
      <c r="AO353" s="20">
        <f t="shared" si="229"/>
        <v>0</v>
      </c>
      <c r="AP353" s="1">
        <v>0</v>
      </c>
      <c r="AQ353" s="24">
        <f t="shared" si="200"/>
        <v>43534</v>
      </c>
      <c r="AR353" s="10">
        <f t="shared" si="218"/>
        <v>0</v>
      </c>
      <c r="AS353" s="1">
        <f t="shared" si="201"/>
        <v>0</v>
      </c>
    </row>
    <row r="354" spans="2:45" x14ac:dyDescent="0.2">
      <c r="B354" s="18">
        <f t="shared" si="192"/>
        <v>43535</v>
      </c>
      <c r="C354" s="8">
        <f t="shared" si="219"/>
        <v>43535</v>
      </c>
      <c r="D354" s="5" t="e">
        <f>INDEX(Klima!$B$1:$E$520,MATCH('Afgrødemodel 1'!$C354,Klima!$B$1:$B$520,0),MATCH('Afgrødemodel 1'!$D$7,Klima!$B$1:$E$1,0))</f>
        <v>#N/A</v>
      </c>
      <c r="E354" s="8" t="e">
        <f t="shared" si="193"/>
        <v>#N/A</v>
      </c>
      <c r="F354">
        <v>0</v>
      </c>
      <c r="G354" s="8" t="e">
        <f t="shared" si="197"/>
        <v>#N/A</v>
      </c>
      <c r="H354" s="8" t="e">
        <f t="shared" si="203"/>
        <v>#N/A</v>
      </c>
      <c r="I354" s="8" t="e">
        <f t="shared" si="204"/>
        <v>#N/A</v>
      </c>
      <c r="J354" s="8" t="e">
        <f t="shared" si="205"/>
        <v>#N/A</v>
      </c>
      <c r="K354" s="8" t="e">
        <f t="shared" si="198"/>
        <v>#N/A</v>
      </c>
      <c r="L354" s="8" t="e">
        <f t="shared" si="206"/>
        <v>#N/A</v>
      </c>
      <c r="M354" t="str">
        <f t="shared" si="207"/>
        <v xml:space="preserve"> </v>
      </c>
      <c r="N354">
        <v>8</v>
      </c>
      <c r="O354" t="e">
        <f t="shared" si="220"/>
        <v>#N/A</v>
      </c>
      <c r="P354" t="e">
        <f t="shared" si="208"/>
        <v>#N/A</v>
      </c>
      <c r="Q354" t="e">
        <f t="shared" si="209"/>
        <v>#N/A</v>
      </c>
      <c r="R354" t="e">
        <f t="shared" si="210"/>
        <v>#N/A</v>
      </c>
      <c r="S354">
        <f t="shared" si="211"/>
        <v>0</v>
      </c>
      <c r="T354" s="8">
        <f t="shared" si="221"/>
        <v>0</v>
      </c>
      <c r="U354" s="2" t="e">
        <f t="shared" si="222"/>
        <v>#N/A</v>
      </c>
      <c r="V354">
        <f t="shared" si="212"/>
        <v>5</v>
      </c>
      <c r="W354" s="2" t="e">
        <f t="shared" si="223"/>
        <v>#N/A</v>
      </c>
      <c r="X354">
        <f t="shared" si="213"/>
        <v>0</v>
      </c>
      <c r="Y354">
        <f t="shared" si="224"/>
        <v>0</v>
      </c>
      <c r="Z354">
        <v>0</v>
      </c>
      <c r="AA354" s="18">
        <f t="shared" si="214"/>
        <v>43535</v>
      </c>
      <c r="AB354" s="13">
        <f t="shared" si="215"/>
        <v>0</v>
      </c>
      <c r="AC354">
        <v>0</v>
      </c>
      <c r="AD354" s="5" t="e">
        <f t="shared" si="225"/>
        <v>#N/A</v>
      </c>
      <c r="AE354">
        <f t="shared" si="202"/>
        <v>2</v>
      </c>
      <c r="AF354">
        <f t="shared" si="202"/>
        <v>2</v>
      </c>
      <c r="AG354">
        <v>0</v>
      </c>
      <c r="AH354" s="18">
        <f t="shared" si="199"/>
        <v>43535</v>
      </c>
      <c r="AI354" s="5">
        <f t="shared" si="226"/>
        <v>0</v>
      </c>
      <c r="AJ354" s="13">
        <f t="shared" si="216"/>
        <v>0</v>
      </c>
      <c r="AK354" s="20">
        <f t="shared" si="217"/>
        <v>0</v>
      </c>
      <c r="AL354" s="20">
        <f t="shared" si="227"/>
        <v>4920</v>
      </c>
      <c r="AM354" s="20">
        <f t="shared" si="228"/>
        <v>900</v>
      </c>
      <c r="AN354" s="20">
        <f t="shared" si="196"/>
        <v>0</v>
      </c>
      <c r="AO354" s="20">
        <f t="shared" si="229"/>
        <v>0</v>
      </c>
      <c r="AP354" s="1">
        <v>0</v>
      </c>
      <c r="AQ354" s="24">
        <f t="shared" si="200"/>
        <v>43535</v>
      </c>
      <c r="AR354" s="10">
        <f t="shared" si="218"/>
        <v>0</v>
      </c>
      <c r="AS354" s="1">
        <f t="shared" si="201"/>
        <v>0</v>
      </c>
    </row>
    <row r="355" spans="2:45" x14ac:dyDescent="0.2">
      <c r="B355" s="18">
        <f t="shared" si="192"/>
        <v>43536</v>
      </c>
      <c r="C355" s="8">
        <f t="shared" si="219"/>
        <v>43536</v>
      </c>
      <c r="D355" s="5" t="e">
        <f>INDEX(Klima!$B$1:$E$520,MATCH('Afgrødemodel 1'!$C355,Klima!$B$1:$B$520,0),MATCH('Afgrødemodel 1'!$D$7,Klima!$B$1:$E$1,0))</f>
        <v>#N/A</v>
      </c>
      <c r="E355" s="8" t="e">
        <f t="shared" si="193"/>
        <v>#N/A</v>
      </c>
      <c r="F355">
        <v>0</v>
      </c>
      <c r="G355" s="8" t="e">
        <f t="shared" si="197"/>
        <v>#N/A</v>
      </c>
      <c r="H355" s="8" t="e">
        <f t="shared" si="203"/>
        <v>#N/A</v>
      </c>
      <c r="I355" s="8" t="e">
        <f t="shared" si="204"/>
        <v>#N/A</v>
      </c>
      <c r="J355" s="8" t="e">
        <f t="shared" si="205"/>
        <v>#N/A</v>
      </c>
      <c r="K355" s="8" t="e">
        <f t="shared" si="198"/>
        <v>#N/A</v>
      </c>
      <c r="L355" s="8" t="e">
        <f t="shared" si="206"/>
        <v>#N/A</v>
      </c>
      <c r="M355" t="str">
        <f t="shared" si="207"/>
        <v xml:space="preserve"> </v>
      </c>
      <c r="N355">
        <v>8</v>
      </c>
      <c r="O355" t="e">
        <f t="shared" si="220"/>
        <v>#N/A</v>
      </c>
      <c r="P355" t="e">
        <f t="shared" si="208"/>
        <v>#N/A</v>
      </c>
      <c r="Q355" t="e">
        <f t="shared" si="209"/>
        <v>#N/A</v>
      </c>
      <c r="R355" t="e">
        <f t="shared" si="210"/>
        <v>#N/A</v>
      </c>
      <c r="S355">
        <f t="shared" si="211"/>
        <v>0</v>
      </c>
      <c r="T355" s="8">
        <f t="shared" si="221"/>
        <v>0</v>
      </c>
      <c r="U355" s="2" t="e">
        <f t="shared" si="222"/>
        <v>#N/A</v>
      </c>
      <c r="V355">
        <f t="shared" si="212"/>
        <v>5</v>
      </c>
      <c r="W355" s="2" t="e">
        <f t="shared" si="223"/>
        <v>#N/A</v>
      </c>
      <c r="X355">
        <f t="shared" si="213"/>
        <v>0</v>
      </c>
      <c r="Y355">
        <f t="shared" si="224"/>
        <v>0</v>
      </c>
      <c r="Z355">
        <v>0</v>
      </c>
      <c r="AA355" s="18">
        <f t="shared" si="214"/>
        <v>43536</v>
      </c>
      <c r="AB355" s="13">
        <f t="shared" si="215"/>
        <v>0</v>
      </c>
      <c r="AC355">
        <v>0</v>
      </c>
      <c r="AD355" s="5" t="e">
        <f t="shared" si="225"/>
        <v>#N/A</v>
      </c>
      <c r="AE355">
        <f t="shared" si="202"/>
        <v>2</v>
      </c>
      <c r="AF355">
        <f t="shared" si="202"/>
        <v>2</v>
      </c>
      <c r="AG355">
        <v>0</v>
      </c>
      <c r="AH355" s="18">
        <f t="shared" si="199"/>
        <v>43536</v>
      </c>
      <c r="AI355" s="5">
        <f t="shared" si="226"/>
        <v>0</v>
      </c>
      <c r="AJ355" s="13">
        <f t="shared" si="216"/>
        <v>0</v>
      </c>
      <c r="AK355" s="20">
        <f t="shared" si="217"/>
        <v>0</v>
      </c>
      <c r="AL355" s="20">
        <f t="shared" si="227"/>
        <v>4935</v>
      </c>
      <c r="AM355" s="20">
        <f t="shared" si="228"/>
        <v>900</v>
      </c>
      <c r="AN355" s="20">
        <f t="shared" si="196"/>
        <v>0</v>
      </c>
      <c r="AO355" s="20">
        <f t="shared" si="229"/>
        <v>0</v>
      </c>
      <c r="AP355" s="1">
        <v>0</v>
      </c>
      <c r="AQ355" s="24">
        <f t="shared" si="200"/>
        <v>43536</v>
      </c>
      <c r="AR355" s="10">
        <f t="shared" si="218"/>
        <v>0</v>
      </c>
      <c r="AS355" s="1">
        <f t="shared" si="201"/>
        <v>0</v>
      </c>
    </row>
    <row r="356" spans="2:45" x14ac:dyDescent="0.2">
      <c r="B356" s="18">
        <f t="shared" ref="B356:B405" si="230">B355+1</f>
        <v>43537</v>
      </c>
      <c r="C356" s="8">
        <f t="shared" si="219"/>
        <v>43537</v>
      </c>
      <c r="D356" s="5" t="e">
        <f>INDEX(Klima!$B$1:$E$520,MATCH('Afgrødemodel 1'!$C356,Klima!$B$1:$B$520,0),MATCH('Afgrødemodel 1'!$D$7,Klima!$B$1:$E$1,0))</f>
        <v>#N/A</v>
      </c>
      <c r="E356" s="8" t="e">
        <f t="shared" si="193"/>
        <v>#N/A</v>
      </c>
      <c r="F356">
        <v>0</v>
      </c>
      <c r="G356" s="8" t="e">
        <f t="shared" si="197"/>
        <v>#N/A</v>
      </c>
      <c r="H356" s="8" t="e">
        <f t="shared" si="203"/>
        <v>#N/A</v>
      </c>
      <c r="I356" s="8" t="e">
        <f t="shared" si="204"/>
        <v>#N/A</v>
      </c>
      <c r="J356" s="8" t="e">
        <f t="shared" si="205"/>
        <v>#N/A</v>
      </c>
      <c r="K356" s="8" t="e">
        <f t="shared" si="198"/>
        <v>#N/A</v>
      </c>
      <c r="L356" s="8" t="e">
        <f t="shared" si="206"/>
        <v>#N/A</v>
      </c>
      <c r="M356" t="str">
        <f t="shared" si="207"/>
        <v xml:space="preserve"> </v>
      </c>
      <c r="N356">
        <v>8</v>
      </c>
      <c r="O356" t="e">
        <f t="shared" si="220"/>
        <v>#N/A</v>
      </c>
      <c r="P356" t="e">
        <f t="shared" si="208"/>
        <v>#N/A</v>
      </c>
      <c r="Q356" t="e">
        <f t="shared" si="209"/>
        <v>#N/A</v>
      </c>
      <c r="R356" t="e">
        <f t="shared" si="210"/>
        <v>#N/A</v>
      </c>
      <c r="S356">
        <f t="shared" si="211"/>
        <v>0</v>
      </c>
      <c r="T356" s="8">
        <f t="shared" si="221"/>
        <v>0</v>
      </c>
      <c r="U356" s="2" t="e">
        <f t="shared" si="222"/>
        <v>#N/A</v>
      </c>
      <c r="V356">
        <f t="shared" si="212"/>
        <v>5</v>
      </c>
      <c r="W356" s="2" t="e">
        <f t="shared" si="223"/>
        <v>#N/A</v>
      </c>
      <c r="X356">
        <f t="shared" si="213"/>
        <v>0</v>
      </c>
      <c r="Y356">
        <f t="shared" si="224"/>
        <v>0</v>
      </c>
      <c r="Z356">
        <v>0</v>
      </c>
      <c r="AA356" s="18">
        <f t="shared" si="214"/>
        <v>43537</v>
      </c>
      <c r="AB356" s="13">
        <f t="shared" si="215"/>
        <v>0</v>
      </c>
      <c r="AC356">
        <v>0</v>
      </c>
      <c r="AD356" s="5" t="e">
        <f t="shared" si="225"/>
        <v>#N/A</v>
      </c>
      <c r="AE356">
        <f t="shared" si="202"/>
        <v>2</v>
      </c>
      <c r="AF356">
        <f t="shared" si="202"/>
        <v>2</v>
      </c>
      <c r="AG356">
        <v>0</v>
      </c>
      <c r="AH356" s="18">
        <f t="shared" si="199"/>
        <v>43537</v>
      </c>
      <c r="AI356" s="5">
        <f t="shared" si="226"/>
        <v>0</v>
      </c>
      <c r="AJ356" s="13">
        <f t="shared" si="216"/>
        <v>0</v>
      </c>
      <c r="AK356" s="20">
        <f t="shared" si="217"/>
        <v>0</v>
      </c>
      <c r="AL356" s="20">
        <f t="shared" si="227"/>
        <v>4950</v>
      </c>
      <c r="AM356" s="20">
        <f t="shared" si="228"/>
        <v>900</v>
      </c>
      <c r="AN356" s="20">
        <f t="shared" si="196"/>
        <v>0</v>
      </c>
      <c r="AO356" s="20">
        <f t="shared" si="229"/>
        <v>0</v>
      </c>
      <c r="AP356" s="1">
        <v>0</v>
      </c>
      <c r="AQ356" s="24">
        <f t="shared" si="200"/>
        <v>43537</v>
      </c>
      <c r="AR356" s="10">
        <f t="shared" si="218"/>
        <v>0</v>
      </c>
      <c r="AS356" s="1">
        <f t="shared" si="201"/>
        <v>0</v>
      </c>
    </row>
    <row r="357" spans="2:45" x14ac:dyDescent="0.2">
      <c r="B357" s="18">
        <f t="shared" si="230"/>
        <v>43538</v>
      </c>
      <c r="C357" s="8">
        <f t="shared" si="219"/>
        <v>43538</v>
      </c>
      <c r="D357" s="5" t="e">
        <f>INDEX(Klima!$B$1:$E$520,MATCH('Afgrødemodel 1'!$C357,Klima!$B$1:$B$520,0),MATCH('Afgrødemodel 1'!$D$7,Klima!$B$1:$E$1,0))</f>
        <v>#N/A</v>
      </c>
      <c r="E357" s="8" t="e">
        <f t="shared" si="193"/>
        <v>#N/A</v>
      </c>
      <c r="F357">
        <v>0</v>
      </c>
      <c r="G357" s="8" t="e">
        <f t="shared" si="197"/>
        <v>#N/A</v>
      </c>
      <c r="H357" s="8" t="e">
        <f t="shared" si="203"/>
        <v>#N/A</v>
      </c>
      <c r="I357" s="8" t="e">
        <f t="shared" si="204"/>
        <v>#N/A</v>
      </c>
      <c r="J357" s="8" t="e">
        <f t="shared" si="205"/>
        <v>#N/A</v>
      </c>
      <c r="K357" s="8" t="e">
        <f t="shared" si="198"/>
        <v>#N/A</v>
      </c>
      <c r="L357" s="8" t="e">
        <f t="shared" si="206"/>
        <v>#N/A</v>
      </c>
      <c r="M357" t="str">
        <f t="shared" si="207"/>
        <v xml:space="preserve"> </v>
      </c>
      <c r="N357">
        <v>8</v>
      </c>
      <c r="O357" t="e">
        <f t="shared" si="220"/>
        <v>#N/A</v>
      </c>
      <c r="P357" t="e">
        <f t="shared" si="208"/>
        <v>#N/A</v>
      </c>
      <c r="Q357" t="e">
        <f t="shared" si="209"/>
        <v>#N/A</v>
      </c>
      <c r="R357" t="e">
        <f t="shared" si="210"/>
        <v>#N/A</v>
      </c>
      <c r="S357">
        <f t="shared" si="211"/>
        <v>0</v>
      </c>
      <c r="T357" s="8">
        <f t="shared" si="221"/>
        <v>0</v>
      </c>
      <c r="U357" s="2" t="e">
        <f t="shared" si="222"/>
        <v>#N/A</v>
      </c>
      <c r="V357">
        <f t="shared" si="212"/>
        <v>5</v>
      </c>
      <c r="W357" s="2" t="e">
        <f t="shared" si="223"/>
        <v>#N/A</v>
      </c>
      <c r="X357">
        <f t="shared" si="213"/>
        <v>0</v>
      </c>
      <c r="Y357">
        <f t="shared" si="224"/>
        <v>0</v>
      </c>
      <c r="Z357">
        <v>0</v>
      </c>
      <c r="AA357" s="18">
        <f t="shared" si="214"/>
        <v>43538</v>
      </c>
      <c r="AB357" s="13">
        <f t="shared" si="215"/>
        <v>0</v>
      </c>
      <c r="AC357">
        <v>0</v>
      </c>
      <c r="AD357" s="5" t="e">
        <f t="shared" si="225"/>
        <v>#N/A</v>
      </c>
      <c r="AE357">
        <f t="shared" si="202"/>
        <v>2</v>
      </c>
      <c r="AF357">
        <f t="shared" si="202"/>
        <v>2</v>
      </c>
      <c r="AG357">
        <v>0</v>
      </c>
      <c r="AH357" s="18">
        <f t="shared" si="199"/>
        <v>43538</v>
      </c>
      <c r="AI357" s="5">
        <f t="shared" si="226"/>
        <v>0</v>
      </c>
      <c r="AJ357" s="13">
        <f t="shared" si="216"/>
        <v>0</v>
      </c>
      <c r="AK357" s="20">
        <f t="shared" si="217"/>
        <v>0</v>
      </c>
      <c r="AL357" s="20">
        <f t="shared" si="227"/>
        <v>4965</v>
      </c>
      <c r="AM357" s="20">
        <f t="shared" si="228"/>
        <v>900</v>
      </c>
      <c r="AN357" s="20">
        <f t="shared" si="196"/>
        <v>0</v>
      </c>
      <c r="AO357" s="20">
        <f t="shared" si="229"/>
        <v>0</v>
      </c>
      <c r="AP357" s="1">
        <v>0</v>
      </c>
      <c r="AQ357" s="24">
        <f t="shared" si="200"/>
        <v>43538</v>
      </c>
      <c r="AR357" s="10">
        <f t="shared" si="218"/>
        <v>0</v>
      </c>
      <c r="AS357" s="1">
        <f t="shared" si="201"/>
        <v>0</v>
      </c>
    </row>
    <row r="358" spans="2:45" x14ac:dyDescent="0.2">
      <c r="B358" s="18">
        <f t="shared" si="230"/>
        <v>43539</v>
      </c>
      <c r="C358" s="8">
        <f t="shared" si="219"/>
        <v>43539</v>
      </c>
      <c r="D358" s="5" t="e">
        <f>INDEX(Klima!$B$1:$E$520,MATCH('Afgrødemodel 1'!$C358,Klima!$B$1:$B$520,0),MATCH('Afgrødemodel 1'!$D$7,Klima!$B$1:$E$1,0))</f>
        <v>#N/A</v>
      </c>
      <c r="E358" s="8" t="e">
        <f t="shared" si="193"/>
        <v>#N/A</v>
      </c>
      <c r="F358">
        <v>0</v>
      </c>
      <c r="G358" s="8" t="e">
        <f t="shared" si="197"/>
        <v>#N/A</v>
      </c>
      <c r="H358" s="8" t="e">
        <f t="shared" si="203"/>
        <v>#N/A</v>
      </c>
      <c r="I358" s="8" t="e">
        <f t="shared" si="204"/>
        <v>#N/A</v>
      </c>
      <c r="J358" s="8" t="e">
        <f t="shared" si="205"/>
        <v>#N/A</v>
      </c>
      <c r="K358" s="8" t="e">
        <f t="shared" si="198"/>
        <v>#N/A</v>
      </c>
      <c r="L358" s="8" t="e">
        <f t="shared" si="206"/>
        <v>#N/A</v>
      </c>
      <c r="M358" t="str">
        <f t="shared" si="207"/>
        <v xml:space="preserve"> </v>
      </c>
      <c r="N358">
        <v>8</v>
      </c>
      <c r="O358" t="e">
        <f t="shared" si="220"/>
        <v>#N/A</v>
      </c>
      <c r="P358" t="e">
        <f t="shared" si="208"/>
        <v>#N/A</v>
      </c>
      <c r="Q358" t="e">
        <f t="shared" si="209"/>
        <v>#N/A</v>
      </c>
      <c r="R358" t="e">
        <f t="shared" si="210"/>
        <v>#N/A</v>
      </c>
      <c r="S358">
        <f t="shared" si="211"/>
        <v>0</v>
      </c>
      <c r="T358" s="8">
        <f t="shared" si="221"/>
        <v>0</v>
      </c>
      <c r="U358" s="2" t="e">
        <f t="shared" si="222"/>
        <v>#N/A</v>
      </c>
      <c r="V358">
        <f t="shared" si="212"/>
        <v>5</v>
      </c>
      <c r="W358" s="2" t="e">
        <f t="shared" si="223"/>
        <v>#N/A</v>
      </c>
      <c r="X358">
        <f t="shared" si="213"/>
        <v>0</v>
      </c>
      <c r="Y358">
        <f t="shared" si="224"/>
        <v>0</v>
      </c>
      <c r="Z358">
        <v>0</v>
      </c>
      <c r="AA358" s="18">
        <f t="shared" si="214"/>
        <v>43539</v>
      </c>
      <c r="AB358" s="13">
        <f t="shared" si="215"/>
        <v>0</v>
      </c>
      <c r="AC358">
        <v>0</v>
      </c>
      <c r="AD358" s="5" t="e">
        <f t="shared" si="225"/>
        <v>#N/A</v>
      </c>
      <c r="AE358">
        <f t="shared" si="202"/>
        <v>2</v>
      </c>
      <c r="AF358">
        <f t="shared" si="202"/>
        <v>2</v>
      </c>
      <c r="AG358">
        <v>0</v>
      </c>
      <c r="AH358" s="18">
        <f t="shared" si="199"/>
        <v>43539</v>
      </c>
      <c r="AI358" s="5">
        <f t="shared" si="226"/>
        <v>0</v>
      </c>
      <c r="AJ358" s="13">
        <f t="shared" si="216"/>
        <v>0</v>
      </c>
      <c r="AK358" s="20">
        <f t="shared" si="217"/>
        <v>0</v>
      </c>
      <c r="AL358" s="20">
        <f t="shared" si="227"/>
        <v>4980</v>
      </c>
      <c r="AM358" s="20">
        <f t="shared" si="228"/>
        <v>900</v>
      </c>
      <c r="AN358" s="20">
        <f t="shared" si="196"/>
        <v>0</v>
      </c>
      <c r="AO358" s="20">
        <f t="shared" si="229"/>
        <v>0</v>
      </c>
      <c r="AP358" s="1">
        <v>0</v>
      </c>
      <c r="AQ358" s="24">
        <f t="shared" si="200"/>
        <v>43539</v>
      </c>
      <c r="AR358" s="10">
        <f t="shared" si="218"/>
        <v>0</v>
      </c>
      <c r="AS358" s="1">
        <f t="shared" si="201"/>
        <v>0</v>
      </c>
    </row>
    <row r="359" spans="2:45" x14ac:dyDescent="0.2">
      <c r="B359" s="18">
        <f t="shared" si="230"/>
        <v>43540</v>
      </c>
      <c r="C359" s="8">
        <f t="shared" si="219"/>
        <v>43540</v>
      </c>
      <c r="D359" s="5" t="e">
        <f>INDEX(Klima!$B$1:$E$520,MATCH('Afgrødemodel 1'!$C359,Klima!$B$1:$B$520,0),MATCH('Afgrødemodel 1'!$D$7,Klima!$B$1:$E$1,0))</f>
        <v>#N/A</v>
      </c>
      <c r="E359" s="8" t="e">
        <f t="shared" si="193"/>
        <v>#N/A</v>
      </c>
      <c r="F359">
        <v>0</v>
      </c>
      <c r="G359" s="8" t="e">
        <f t="shared" si="197"/>
        <v>#N/A</v>
      </c>
      <c r="H359" s="8" t="e">
        <f t="shared" si="203"/>
        <v>#N/A</v>
      </c>
      <c r="I359" s="8" t="e">
        <f t="shared" si="204"/>
        <v>#N/A</v>
      </c>
      <c r="J359" s="8" t="e">
        <f t="shared" si="205"/>
        <v>#N/A</v>
      </c>
      <c r="K359" s="8" t="e">
        <f t="shared" si="198"/>
        <v>#N/A</v>
      </c>
      <c r="L359" s="8" t="e">
        <f t="shared" si="206"/>
        <v>#N/A</v>
      </c>
      <c r="M359" t="str">
        <f t="shared" si="207"/>
        <v xml:space="preserve"> </v>
      </c>
      <c r="N359">
        <v>8</v>
      </c>
      <c r="O359" t="e">
        <f t="shared" si="220"/>
        <v>#N/A</v>
      </c>
      <c r="P359" t="e">
        <f t="shared" si="208"/>
        <v>#N/A</v>
      </c>
      <c r="Q359" t="e">
        <f t="shared" si="209"/>
        <v>#N/A</v>
      </c>
      <c r="R359" t="e">
        <f t="shared" si="210"/>
        <v>#N/A</v>
      </c>
      <c r="S359">
        <f t="shared" si="211"/>
        <v>0</v>
      </c>
      <c r="T359" s="8">
        <f t="shared" si="221"/>
        <v>0</v>
      </c>
      <c r="U359" s="2" t="e">
        <f t="shared" si="222"/>
        <v>#N/A</v>
      </c>
      <c r="V359">
        <f t="shared" si="212"/>
        <v>5</v>
      </c>
      <c r="W359" s="2" t="e">
        <f t="shared" si="223"/>
        <v>#N/A</v>
      </c>
      <c r="X359">
        <f t="shared" si="213"/>
        <v>0</v>
      </c>
      <c r="Y359">
        <f t="shared" si="224"/>
        <v>0</v>
      </c>
      <c r="Z359">
        <v>0</v>
      </c>
      <c r="AA359" s="18">
        <f t="shared" si="214"/>
        <v>43540</v>
      </c>
      <c r="AB359" s="13">
        <f t="shared" si="215"/>
        <v>0</v>
      </c>
      <c r="AC359">
        <v>0</v>
      </c>
      <c r="AD359" s="5" t="e">
        <f t="shared" si="225"/>
        <v>#N/A</v>
      </c>
      <c r="AE359">
        <f t="shared" si="202"/>
        <v>2</v>
      </c>
      <c r="AF359">
        <f t="shared" si="202"/>
        <v>2</v>
      </c>
      <c r="AG359">
        <v>0</v>
      </c>
      <c r="AH359" s="18">
        <f t="shared" si="199"/>
        <v>43540</v>
      </c>
      <c r="AI359" s="5">
        <f t="shared" si="226"/>
        <v>0</v>
      </c>
      <c r="AJ359" s="13">
        <f t="shared" si="216"/>
        <v>0</v>
      </c>
      <c r="AK359" s="20">
        <f t="shared" si="217"/>
        <v>0</v>
      </c>
      <c r="AL359" s="20">
        <f t="shared" si="227"/>
        <v>4995</v>
      </c>
      <c r="AM359" s="20">
        <f t="shared" si="228"/>
        <v>900</v>
      </c>
      <c r="AN359" s="20">
        <f t="shared" si="196"/>
        <v>0</v>
      </c>
      <c r="AO359" s="20">
        <f t="shared" si="229"/>
        <v>0</v>
      </c>
      <c r="AP359" s="1">
        <v>0</v>
      </c>
      <c r="AQ359" s="24">
        <f t="shared" si="200"/>
        <v>43540</v>
      </c>
      <c r="AR359" s="10">
        <f t="shared" si="218"/>
        <v>0</v>
      </c>
      <c r="AS359" s="1">
        <f t="shared" si="201"/>
        <v>0</v>
      </c>
    </row>
    <row r="360" spans="2:45" x14ac:dyDescent="0.2">
      <c r="B360" s="18">
        <f t="shared" si="230"/>
        <v>43541</v>
      </c>
      <c r="C360" s="8">
        <f t="shared" si="219"/>
        <v>43541</v>
      </c>
      <c r="D360" s="5" t="e">
        <f>INDEX(Klima!$B$1:$E$520,MATCH('Afgrødemodel 1'!$C360,Klima!$B$1:$B$520,0),MATCH('Afgrødemodel 1'!$D$7,Klima!$B$1:$E$1,0))</f>
        <v>#N/A</v>
      </c>
      <c r="E360" s="8" t="e">
        <f t="shared" si="193"/>
        <v>#N/A</v>
      </c>
      <c r="F360">
        <v>0</v>
      </c>
      <c r="G360" s="8" t="e">
        <f t="shared" si="197"/>
        <v>#N/A</v>
      </c>
      <c r="H360" s="8" t="e">
        <f t="shared" si="203"/>
        <v>#N/A</v>
      </c>
      <c r="I360" s="8" t="e">
        <f t="shared" si="204"/>
        <v>#N/A</v>
      </c>
      <c r="J360" s="8" t="e">
        <f t="shared" si="205"/>
        <v>#N/A</v>
      </c>
      <c r="K360" s="8" t="e">
        <f t="shared" si="198"/>
        <v>#N/A</v>
      </c>
      <c r="L360" s="8" t="e">
        <f t="shared" si="206"/>
        <v>#N/A</v>
      </c>
      <c r="M360" t="str">
        <f t="shared" si="207"/>
        <v xml:space="preserve"> </v>
      </c>
      <c r="N360">
        <v>8</v>
      </c>
      <c r="O360" t="e">
        <f t="shared" si="220"/>
        <v>#N/A</v>
      </c>
      <c r="P360" t="e">
        <f t="shared" si="208"/>
        <v>#N/A</v>
      </c>
      <c r="Q360" t="e">
        <f t="shared" si="209"/>
        <v>#N/A</v>
      </c>
      <c r="R360" t="e">
        <f t="shared" si="210"/>
        <v>#N/A</v>
      </c>
      <c r="S360">
        <f t="shared" si="211"/>
        <v>0</v>
      </c>
      <c r="T360" s="8">
        <f t="shared" si="221"/>
        <v>0</v>
      </c>
      <c r="U360" s="2" t="e">
        <f t="shared" si="222"/>
        <v>#N/A</v>
      </c>
      <c r="V360">
        <f t="shared" si="212"/>
        <v>5</v>
      </c>
      <c r="W360" s="2" t="e">
        <f t="shared" si="223"/>
        <v>#N/A</v>
      </c>
      <c r="X360">
        <f t="shared" si="213"/>
        <v>0</v>
      </c>
      <c r="Y360">
        <f t="shared" si="224"/>
        <v>0</v>
      </c>
      <c r="Z360">
        <v>0</v>
      </c>
      <c r="AA360" s="18">
        <f t="shared" si="214"/>
        <v>43541</v>
      </c>
      <c r="AB360" s="13">
        <f t="shared" si="215"/>
        <v>0</v>
      </c>
      <c r="AC360">
        <v>0</v>
      </c>
      <c r="AD360" s="5" t="e">
        <f t="shared" si="225"/>
        <v>#N/A</v>
      </c>
      <c r="AE360">
        <f t="shared" si="202"/>
        <v>2</v>
      </c>
      <c r="AF360">
        <f t="shared" si="202"/>
        <v>2</v>
      </c>
      <c r="AG360">
        <v>0</v>
      </c>
      <c r="AH360" s="18">
        <f t="shared" si="199"/>
        <v>43541</v>
      </c>
      <c r="AI360" s="5">
        <f t="shared" si="226"/>
        <v>0</v>
      </c>
      <c r="AJ360" s="13">
        <f t="shared" si="216"/>
        <v>0</v>
      </c>
      <c r="AK360" s="20">
        <f t="shared" si="217"/>
        <v>0</v>
      </c>
      <c r="AL360" s="20">
        <f t="shared" si="227"/>
        <v>5010</v>
      </c>
      <c r="AM360" s="20">
        <f t="shared" si="228"/>
        <v>900</v>
      </c>
      <c r="AN360" s="20">
        <f t="shared" si="196"/>
        <v>0</v>
      </c>
      <c r="AO360" s="20">
        <f t="shared" si="229"/>
        <v>0</v>
      </c>
      <c r="AP360" s="1">
        <v>0</v>
      </c>
      <c r="AQ360" s="24">
        <f t="shared" si="200"/>
        <v>43541</v>
      </c>
      <c r="AR360" s="10">
        <f t="shared" si="218"/>
        <v>0</v>
      </c>
      <c r="AS360" s="1">
        <f t="shared" si="201"/>
        <v>0</v>
      </c>
    </row>
    <row r="361" spans="2:45" x14ac:dyDescent="0.2">
      <c r="B361" s="18">
        <f t="shared" si="230"/>
        <v>43542</v>
      </c>
      <c r="C361" s="8">
        <f t="shared" si="219"/>
        <v>43542</v>
      </c>
      <c r="D361" s="5" t="e">
        <f>INDEX(Klima!$B$1:$E$520,MATCH('Afgrødemodel 1'!$C361,Klima!$B$1:$B$520,0),MATCH('Afgrødemodel 1'!$D$7,Klima!$B$1:$E$1,0))</f>
        <v>#N/A</v>
      </c>
      <c r="E361" s="8" t="e">
        <f t="shared" si="193"/>
        <v>#N/A</v>
      </c>
      <c r="F361">
        <v>0</v>
      </c>
      <c r="G361" s="8" t="e">
        <f t="shared" si="197"/>
        <v>#N/A</v>
      </c>
      <c r="H361" s="8" t="e">
        <f t="shared" si="203"/>
        <v>#N/A</v>
      </c>
      <c r="I361" s="8" t="e">
        <f t="shared" si="204"/>
        <v>#N/A</v>
      </c>
      <c r="J361" s="8" t="e">
        <f t="shared" si="205"/>
        <v>#N/A</v>
      </c>
      <c r="K361" s="8" t="e">
        <f t="shared" si="198"/>
        <v>#N/A</v>
      </c>
      <c r="L361" s="8" t="e">
        <f t="shared" si="206"/>
        <v>#N/A</v>
      </c>
      <c r="M361" t="str">
        <f t="shared" si="207"/>
        <v xml:space="preserve"> </v>
      </c>
      <c r="N361">
        <v>8</v>
      </c>
      <c r="O361" t="e">
        <f t="shared" si="220"/>
        <v>#N/A</v>
      </c>
      <c r="P361" t="e">
        <f t="shared" si="208"/>
        <v>#N/A</v>
      </c>
      <c r="Q361" t="e">
        <f t="shared" si="209"/>
        <v>#N/A</v>
      </c>
      <c r="R361" t="e">
        <f t="shared" si="210"/>
        <v>#N/A</v>
      </c>
      <c r="S361">
        <f t="shared" si="211"/>
        <v>0</v>
      </c>
      <c r="T361" s="8">
        <f t="shared" si="221"/>
        <v>0</v>
      </c>
      <c r="U361" s="2" t="e">
        <f t="shared" si="222"/>
        <v>#N/A</v>
      </c>
      <c r="V361">
        <f t="shared" si="212"/>
        <v>5</v>
      </c>
      <c r="W361" s="2" t="e">
        <f t="shared" si="223"/>
        <v>#N/A</v>
      </c>
      <c r="X361">
        <f t="shared" si="213"/>
        <v>0</v>
      </c>
      <c r="Y361">
        <f t="shared" si="224"/>
        <v>0</v>
      </c>
      <c r="Z361">
        <v>0</v>
      </c>
      <c r="AA361" s="18">
        <f t="shared" si="214"/>
        <v>43542</v>
      </c>
      <c r="AB361" s="13">
        <f t="shared" si="215"/>
        <v>0</v>
      </c>
      <c r="AC361">
        <v>0</v>
      </c>
      <c r="AD361" s="5" t="e">
        <f t="shared" si="225"/>
        <v>#N/A</v>
      </c>
      <c r="AE361">
        <f t="shared" si="202"/>
        <v>2</v>
      </c>
      <c r="AF361">
        <f t="shared" si="202"/>
        <v>2</v>
      </c>
      <c r="AG361">
        <v>0</v>
      </c>
      <c r="AH361" s="18">
        <f t="shared" si="199"/>
        <v>43542</v>
      </c>
      <c r="AI361" s="5">
        <f t="shared" si="226"/>
        <v>0</v>
      </c>
      <c r="AJ361" s="13">
        <f t="shared" si="216"/>
        <v>0</v>
      </c>
      <c r="AK361" s="20">
        <f t="shared" si="217"/>
        <v>0</v>
      </c>
      <c r="AL361" s="20">
        <f t="shared" si="227"/>
        <v>5025</v>
      </c>
      <c r="AM361" s="20">
        <f t="shared" si="228"/>
        <v>900</v>
      </c>
      <c r="AN361" s="20">
        <f t="shared" si="196"/>
        <v>0</v>
      </c>
      <c r="AO361" s="20">
        <f t="shared" si="229"/>
        <v>0</v>
      </c>
      <c r="AP361" s="1">
        <v>0</v>
      </c>
      <c r="AQ361" s="24">
        <f t="shared" si="200"/>
        <v>43542</v>
      </c>
      <c r="AR361" s="10">
        <f t="shared" si="218"/>
        <v>0</v>
      </c>
      <c r="AS361" s="1">
        <f t="shared" si="201"/>
        <v>0</v>
      </c>
    </row>
    <row r="362" spans="2:45" x14ac:dyDescent="0.2">
      <c r="B362" s="18">
        <f t="shared" si="230"/>
        <v>43543</v>
      </c>
      <c r="C362" s="8">
        <f t="shared" si="219"/>
        <v>43543</v>
      </c>
      <c r="D362" s="5" t="e">
        <f>INDEX(Klima!$B$1:$E$520,MATCH('Afgrødemodel 1'!$C362,Klima!$B$1:$B$520,0),MATCH('Afgrødemodel 1'!$D$7,Klima!$B$1:$E$1,0))</f>
        <v>#N/A</v>
      </c>
      <c r="E362" s="8" t="e">
        <f t="shared" si="193"/>
        <v>#N/A</v>
      </c>
      <c r="F362">
        <v>0</v>
      </c>
      <c r="G362" s="8" t="e">
        <f t="shared" si="197"/>
        <v>#N/A</v>
      </c>
      <c r="H362" s="8" t="e">
        <f t="shared" si="203"/>
        <v>#N/A</v>
      </c>
      <c r="I362" s="8" t="e">
        <f t="shared" si="204"/>
        <v>#N/A</v>
      </c>
      <c r="J362" s="8" t="e">
        <f t="shared" si="205"/>
        <v>#N/A</v>
      </c>
      <c r="K362" s="8" t="e">
        <f t="shared" si="198"/>
        <v>#N/A</v>
      </c>
      <c r="L362" s="8" t="e">
        <f t="shared" si="206"/>
        <v>#N/A</v>
      </c>
      <c r="M362" t="str">
        <f t="shared" si="207"/>
        <v xml:space="preserve"> </v>
      </c>
      <c r="N362">
        <v>8</v>
      </c>
      <c r="O362" t="e">
        <f t="shared" si="220"/>
        <v>#N/A</v>
      </c>
      <c r="P362" t="e">
        <f t="shared" si="208"/>
        <v>#N/A</v>
      </c>
      <c r="Q362" t="e">
        <f t="shared" si="209"/>
        <v>#N/A</v>
      </c>
      <c r="R362" t="e">
        <f t="shared" si="210"/>
        <v>#N/A</v>
      </c>
      <c r="S362">
        <f t="shared" si="211"/>
        <v>0</v>
      </c>
      <c r="T362" s="8">
        <f t="shared" si="221"/>
        <v>0</v>
      </c>
      <c r="U362" s="2" t="e">
        <f t="shared" si="222"/>
        <v>#N/A</v>
      </c>
      <c r="V362">
        <f t="shared" si="212"/>
        <v>5</v>
      </c>
      <c r="W362" s="2" t="e">
        <f t="shared" si="223"/>
        <v>#N/A</v>
      </c>
      <c r="X362">
        <f t="shared" si="213"/>
        <v>0</v>
      </c>
      <c r="Y362">
        <f t="shared" si="224"/>
        <v>0</v>
      </c>
      <c r="Z362">
        <v>0</v>
      </c>
      <c r="AA362" s="18">
        <f t="shared" si="214"/>
        <v>43543</v>
      </c>
      <c r="AB362" s="13">
        <f t="shared" si="215"/>
        <v>0</v>
      </c>
      <c r="AC362">
        <v>0</v>
      </c>
      <c r="AD362" s="5" t="e">
        <f t="shared" si="225"/>
        <v>#N/A</v>
      </c>
      <c r="AE362">
        <f t="shared" si="202"/>
        <v>2</v>
      </c>
      <c r="AF362">
        <f t="shared" si="202"/>
        <v>2</v>
      </c>
      <c r="AG362">
        <v>0</v>
      </c>
      <c r="AH362" s="18">
        <f t="shared" si="199"/>
        <v>43543</v>
      </c>
      <c r="AI362" s="5">
        <f t="shared" si="226"/>
        <v>0</v>
      </c>
      <c r="AJ362" s="13">
        <f t="shared" si="216"/>
        <v>0</v>
      </c>
      <c r="AK362" s="20">
        <f t="shared" si="217"/>
        <v>0</v>
      </c>
      <c r="AL362" s="20">
        <f t="shared" si="227"/>
        <v>5040</v>
      </c>
      <c r="AM362" s="20">
        <f t="shared" si="228"/>
        <v>900</v>
      </c>
      <c r="AN362" s="20">
        <f t="shared" si="196"/>
        <v>0</v>
      </c>
      <c r="AO362" s="20">
        <f t="shared" si="229"/>
        <v>0</v>
      </c>
      <c r="AP362" s="1">
        <v>0</v>
      </c>
      <c r="AQ362" s="24">
        <f t="shared" si="200"/>
        <v>43543</v>
      </c>
      <c r="AR362" s="10">
        <f t="shared" si="218"/>
        <v>0</v>
      </c>
      <c r="AS362" s="1">
        <f t="shared" si="201"/>
        <v>0</v>
      </c>
    </row>
    <row r="363" spans="2:45" x14ac:dyDescent="0.2">
      <c r="B363" s="18">
        <f t="shared" si="230"/>
        <v>43544</v>
      </c>
      <c r="C363" s="8">
        <f t="shared" si="219"/>
        <v>43544</v>
      </c>
      <c r="D363" s="5" t="e">
        <f>INDEX(Klima!$B$1:$E$520,MATCH('Afgrødemodel 1'!$C363,Klima!$B$1:$B$520,0),MATCH('Afgrødemodel 1'!$D$7,Klima!$B$1:$E$1,0))</f>
        <v>#N/A</v>
      </c>
      <c r="E363" s="8" t="e">
        <f t="shared" si="193"/>
        <v>#N/A</v>
      </c>
      <c r="F363">
        <v>0</v>
      </c>
      <c r="G363" s="8" t="e">
        <f t="shared" si="197"/>
        <v>#N/A</v>
      </c>
      <c r="H363" s="8" t="e">
        <f t="shared" si="203"/>
        <v>#N/A</v>
      </c>
      <c r="I363" s="8" t="e">
        <f t="shared" si="204"/>
        <v>#N/A</v>
      </c>
      <c r="J363" s="8" t="e">
        <f t="shared" si="205"/>
        <v>#N/A</v>
      </c>
      <c r="K363" s="8" t="e">
        <f t="shared" si="198"/>
        <v>#N/A</v>
      </c>
      <c r="L363" s="8" t="e">
        <f t="shared" si="206"/>
        <v>#N/A</v>
      </c>
      <c r="M363" t="str">
        <f t="shared" si="207"/>
        <v xml:space="preserve"> </v>
      </c>
      <c r="N363">
        <v>8</v>
      </c>
      <c r="O363" t="e">
        <f t="shared" si="220"/>
        <v>#N/A</v>
      </c>
      <c r="P363" t="e">
        <f t="shared" si="208"/>
        <v>#N/A</v>
      </c>
      <c r="Q363" t="e">
        <f t="shared" si="209"/>
        <v>#N/A</v>
      </c>
      <c r="R363" t="e">
        <f t="shared" si="210"/>
        <v>#N/A</v>
      </c>
      <c r="S363">
        <f t="shared" si="211"/>
        <v>0</v>
      </c>
      <c r="T363" s="8">
        <f t="shared" si="221"/>
        <v>0</v>
      </c>
      <c r="U363" s="2" t="e">
        <f t="shared" si="222"/>
        <v>#N/A</v>
      </c>
      <c r="V363">
        <f t="shared" si="212"/>
        <v>5</v>
      </c>
      <c r="W363" s="2" t="e">
        <f t="shared" si="223"/>
        <v>#N/A</v>
      </c>
      <c r="X363">
        <f t="shared" si="213"/>
        <v>0</v>
      </c>
      <c r="Y363">
        <f t="shared" si="224"/>
        <v>0</v>
      </c>
      <c r="Z363">
        <v>0</v>
      </c>
      <c r="AA363" s="18">
        <f t="shared" si="214"/>
        <v>43544</v>
      </c>
      <c r="AB363" s="13">
        <f t="shared" si="215"/>
        <v>0</v>
      </c>
      <c r="AC363">
        <v>0</v>
      </c>
      <c r="AD363" s="5" t="e">
        <f t="shared" si="225"/>
        <v>#N/A</v>
      </c>
      <c r="AE363">
        <f t="shared" si="202"/>
        <v>2</v>
      </c>
      <c r="AF363">
        <f t="shared" si="202"/>
        <v>2</v>
      </c>
      <c r="AG363">
        <v>0</v>
      </c>
      <c r="AH363" s="18">
        <f t="shared" si="199"/>
        <v>43544</v>
      </c>
      <c r="AI363" s="5">
        <f t="shared" si="226"/>
        <v>0</v>
      </c>
      <c r="AJ363" s="13">
        <f t="shared" si="216"/>
        <v>0</v>
      </c>
      <c r="AK363" s="20">
        <f t="shared" si="217"/>
        <v>0</v>
      </c>
      <c r="AL363" s="20">
        <f t="shared" si="227"/>
        <v>5055</v>
      </c>
      <c r="AM363" s="20">
        <f t="shared" si="228"/>
        <v>900</v>
      </c>
      <c r="AN363" s="20">
        <f t="shared" si="196"/>
        <v>0</v>
      </c>
      <c r="AO363" s="20">
        <f t="shared" si="229"/>
        <v>0</v>
      </c>
      <c r="AP363" s="1">
        <v>0</v>
      </c>
      <c r="AQ363" s="24">
        <f t="shared" si="200"/>
        <v>43544</v>
      </c>
      <c r="AR363" s="10">
        <f t="shared" si="218"/>
        <v>0</v>
      </c>
      <c r="AS363" s="1">
        <f t="shared" si="201"/>
        <v>0</v>
      </c>
    </row>
    <row r="364" spans="2:45" x14ac:dyDescent="0.2">
      <c r="B364" s="18">
        <f t="shared" si="230"/>
        <v>43545</v>
      </c>
      <c r="C364" s="8">
        <f t="shared" si="219"/>
        <v>43545</v>
      </c>
      <c r="D364" s="5" t="e">
        <f>INDEX(Klima!$B$1:$E$520,MATCH('Afgrødemodel 1'!$C364,Klima!$B$1:$B$520,0),MATCH('Afgrødemodel 1'!$D$7,Klima!$B$1:$E$1,0))</f>
        <v>#N/A</v>
      </c>
      <c r="E364" s="8" t="e">
        <f t="shared" ref="E364:E374" si="231">IF(D364&gt;0,D364,0)</f>
        <v>#N/A</v>
      </c>
      <c r="F364">
        <v>0</v>
      </c>
      <c r="G364" s="8" t="e">
        <f t="shared" si="197"/>
        <v>#N/A</v>
      </c>
      <c r="H364" s="8" t="e">
        <f t="shared" si="203"/>
        <v>#N/A</v>
      </c>
      <c r="I364" s="8" t="e">
        <f t="shared" si="204"/>
        <v>#N/A</v>
      </c>
      <c r="J364" s="8" t="e">
        <f t="shared" si="205"/>
        <v>#N/A</v>
      </c>
      <c r="K364" s="8" t="e">
        <f t="shared" si="198"/>
        <v>#N/A</v>
      </c>
      <c r="L364" s="8" t="e">
        <f t="shared" si="206"/>
        <v>#N/A</v>
      </c>
      <c r="M364" t="str">
        <f t="shared" si="207"/>
        <v xml:space="preserve"> </v>
      </c>
      <c r="N364">
        <v>8</v>
      </c>
      <c r="O364" t="e">
        <f t="shared" si="220"/>
        <v>#N/A</v>
      </c>
      <c r="P364" t="e">
        <f t="shared" si="208"/>
        <v>#N/A</v>
      </c>
      <c r="Q364" t="e">
        <f t="shared" si="209"/>
        <v>#N/A</v>
      </c>
      <c r="R364" t="e">
        <f t="shared" si="210"/>
        <v>#N/A</v>
      </c>
      <c r="S364">
        <f t="shared" si="211"/>
        <v>0</v>
      </c>
      <c r="T364" s="8">
        <f t="shared" si="221"/>
        <v>0</v>
      </c>
      <c r="U364" s="2" t="e">
        <f t="shared" si="222"/>
        <v>#N/A</v>
      </c>
      <c r="V364">
        <f t="shared" si="212"/>
        <v>5</v>
      </c>
      <c r="W364" s="2" t="e">
        <f t="shared" si="223"/>
        <v>#N/A</v>
      </c>
      <c r="X364">
        <f t="shared" si="213"/>
        <v>0</v>
      </c>
      <c r="Y364">
        <f t="shared" si="224"/>
        <v>0</v>
      </c>
      <c r="Z364">
        <v>0</v>
      </c>
      <c r="AA364" s="18">
        <f t="shared" si="214"/>
        <v>43545</v>
      </c>
      <c r="AB364" s="13">
        <f t="shared" si="215"/>
        <v>0</v>
      </c>
      <c r="AC364">
        <v>0</v>
      </c>
      <c r="AD364" s="5" t="e">
        <f t="shared" si="225"/>
        <v>#N/A</v>
      </c>
      <c r="AE364">
        <f t="shared" si="202"/>
        <v>2</v>
      </c>
      <c r="AF364">
        <f t="shared" si="202"/>
        <v>2</v>
      </c>
      <c r="AG364">
        <v>0</v>
      </c>
      <c r="AH364" s="18">
        <f t="shared" si="199"/>
        <v>43545</v>
      </c>
      <c r="AI364" s="5">
        <f t="shared" si="226"/>
        <v>0</v>
      </c>
      <c r="AJ364" s="13">
        <f t="shared" si="216"/>
        <v>0</v>
      </c>
      <c r="AK364" s="20">
        <f t="shared" si="217"/>
        <v>0</v>
      </c>
      <c r="AL364" s="20">
        <f t="shared" si="227"/>
        <v>5070</v>
      </c>
      <c r="AM364" s="20">
        <f t="shared" si="228"/>
        <v>900</v>
      </c>
      <c r="AN364" s="20">
        <f t="shared" si="196"/>
        <v>0</v>
      </c>
      <c r="AO364" s="20">
        <f t="shared" si="229"/>
        <v>0</v>
      </c>
      <c r="AP364" s="1">
        <v>0</v>
      </c>
      <c r="AQ364" s="24">
        <f t="shared" si="200"/>
        <v>43545</v>
      </c>
      <c r="AR364" s="10">
        <f t="shared" si="218"/>
        <v>0</v>
      </c>
      <c r="AS364" s="1">
        <f t="shared" si="201"/>
        <v>0</v>
      </c>
    </row>
    <row r="365" spans="2:45" x14ac:dyDescent="0.2">
      <c r="B365" s="18">
        <f t="shared" si="230"/>
        <v>43546</v>
      </c>
      <c r="C365" s="8">
        <f t="shared" si="219"/>
        <v>43546</v>
      </c>
      <c r="D365" s="5" t="e">
        <f>INDEX(Klima!$B$1:$E$520,MATCH('Afgrødemodel 1'!$C365,Klima!$B$1:$B$520,0),MATCH('Afgrødemodel 1'!$D$7,Klima!$B$1:$E$1,0))</f>
        <v>#N/A</v>
      </c>
      <c r="E365" s="8" t="e">
        <f t="shared" si="231"/>
        <v>#N/A</v>
      </c>
      <c r="F365">
        <v>0</v>
      </c>
      <c r="G365" s="8" t="e">
        <f t="shared" si="197"/>
        <v>#N/A</v>
      </c>
      <c r="H365" s="8" t="e">
        <f t="shared" si="203"/>
        <v>#N/A</v>
      </c>
      <c r="I365" s="8" t="e">
        <f t="shared" si="204"/>
        <v>#N/A</v>
      </c>
      <c r="J365" s="8" t="e">
        <f t="shared" si="205"/>
        <v>#N/A</v>
      </c>
      <c r="K365" s="8" t="e">
        <f t="shared" si="198"/>
        <v>#N/A</v>
      </c>
      <c r="L365" s="8" t="e">
        <f t="shared" si="206"/>
        <v>#N/A</v>
      </c>
      <c r="M365" t="str">
        <f t="shared" si="207"/>
        <v xml:space="preserve"> </v>
      </c>
      <c r="N365">
        <v>8</v>
      </c>
      <c r="O365" t="e">
        <f t="shared" si="220"/>
        <v>#N/A</v>
      </c>
      <c r="P365" t="e">
        <f t="shared" si="208"/>
        <v>#N/A</v>
      </c>
      <c r="Q365" t="e">
        <f t="shared" si="209"/>
        <v>#N/A</v>
      </c>
      <c r="R365" t="e">
        <f t="shared" si="210"/>
        <v>#N/A</v>
      </c>
      <c r="S365">
        <f t="shared" si="211"/>
        <v>0</v>
      </c>
      <c r="T365" s="8">
        <f t="shared" si="221"/>
        <v>0</v>
      </c>
      <c r="U365" s="2" t="e">
        <f t="shared" si="222"/>
        <v>#N/A</v>
      </c>
      <c r="V365">
        <f t="shared" si="212"/>
        <v>5</v>
      </c>
      <c r="W365" s="2" t="e">
        <f t="shared" si="223"/>
        <v>#N/A</v>
      </c>
      <c r="X365">
        <f t="shared" si="213"/>
        <v>0</v>
      </c>
      <c r="Y365">
        <f t="shared" si="224"/>
        <v>0</v>
      </c>
      <c r="Z365">
        <v>0</v>
      </c>
      <c r="AA365" s="18">
        <f t="shared" si="214"/>
        <v>43546</v>
      </c>
      <c r="AB365" s="13">
        <f t="shared" si="215"/>
        <v>0</v>
      </c>
      <c r="AC365">
        <v>0</v>
      </c>
      <c r="AD365" s="5" t="e">
        <f t="shared" si="225"/>
        <v>#N/A</v>
      </c>
      <c r="AE365">
        <f t="shared" si="202"/>
        <v>2</v>
      </c>
      <c r="AF365">
        <f t="shared" si="202"/>
        <v>2</v>
      </c>
      <c r="AG365">
        <v>0</v>
      </c>
      <c r="AH365" s="18">
        <f t="shared" si="199"/>
        <v>43546</v>
      </c>
      <c r="AI365" s="5">
        <f t="shared" si="226"/>
        <v>0</v>
      </c>
      <c r="AJ365" s="13">
        <f t="shared" si="216"/>
        <v>0</v>
      </c>
      <c r="AK365" s="20">
        <f t="shared" si="217"/>
        <v>0</v>
      </c>
      <c r="AL365" s="20">
        <f t="shared" si="227"/>
        <v>5085</v>
      </c>
      <c r="AM365" s="20">
        <f t="shared" si="228"/>
        <v>900</v>
      </c>
      <c r="AN365" s="20">
        <f t="shared" si="196"/>
        <v>0</v>
      </c>
      <c r="AO365" s="20">
        <f t="shared" si="229"/>
        <v>0</v>
      </c>
      <c r="AP365" s="1">
        <v>0</v>
      </c>
      <c r="AQ365" s="24">
        <f t="shared" si="200"/>
        <v>43546</v>
      </c>
      <c r="AR365" s="10">
        <f t="shared" si="218"/>
        <v>0</v>
      </c>
      <c r="AS365" s="1">
        <f t="shared" si="201"/>
        <v>0</v>
      </c>
    </row>
    <row r="366" spans="2:45" x14ac:dyDescent="0.2">
      <c r="B366" s="18">
        <f t="shared" si="230"/>
        <v>43547</v>
      </c>
      <c r="C366" s="8">
        <f t="shared" si="219"/>
        <v>43547</v>
      </c>
      <c r="D366" s="5" t="e">
        <f>INDEX(Klima!$B$1:$E$520,MATCH('Afgrødemodel 1'!$C366,Klima!$B$1:$B$520,0),MATCH('Afgrødemodel 1'!$D$7,Klima!$B$1:$E$1,0))</f>
        <v>#N/A</v>
      </c>
      <c r="E366" s="8" t="e">
        <f t="shared" si="231"/>
        <v>#N/A</v>
      </c>
      <c r="F366">
        <v>0</v>
      </c>
      <c r="G366" s="8" t="e">
        <f t="shared" si="197"/>
        <v>#N/A</v>
      </c>
      <c r="H366" s="8" t="e">
        <f t="shared" si="203"/>
        <v>#N/A</v>
      </c>
      <c r="I366" s="8" t="e">
        <f t="shared" si="204"/>
        <v>#N/A</v>
      </c>
      <c r="J366" s="8" t="e">
        <f t="shared" si="205"/>
        <v>#N/A</v>
      </c>
      <c r="K366" s="8" t="e">
        <f t="shared" si="198"/>
        <v>#N/A</v>
      </c>
      <c r="L366" s="8" t="e">
        <f t="shared" si="206"/>
        <v>#N/A</v>
      </c>
      <c r="M366" t="str">
        <f t="shared" si="207"/>
        <v xml:space="preserve"> </v>
      </c>
      <c r="N366">
        <v>8</v>
      </c>
      <c r="O366" t="e">
        <f t="shared" si="220"/>
        <v>#N/A</v>
      </c>
      <c r="P366" t="e">
        <f t="shared" si="208"/>
        <v>#N/A</v>
      </c>
      <c r="Q366" t="e">
        <f t="shared" si="209"/>
        <v>#N/A</v>
      </c>
      <c r="R366" t="e">
        <f t="shared" si="210"/>
        <v>#N/A</v>
      </c>
      <c r="S366">
        <f t="shared" si="211"/>
        <v>0</v>
      </c>
      <c r="T366" s="8">
        <f t="shared" si="221"/>
        <v>0</v>
      </c>
      <c r="U366" s="2" t="e">
        <f t="shared" si="222"/>
        <v>#N/A</v>
      </c>
      <c r="V366">
        <f t="shared" si="212"/>
        <v>5</v>
      </c>
      <c r="W366" s="2" t="e">
        <f t="shared" si="223"/>
        <v>#N/A</v>
      </c>
      <c r="X366">
        <f t="shared" si="213"/>
        <v>0</v>
      </c>
      <c r="Y366">
        <f t="shared" si="224"/>
        <v>0</v>
      </c>
      <c r="Z366">
        <v>0</v>
      </c>
      <c r="AA366" s="18">
        <f t="shared" si="214"/>
        <v>43547</v>
      </c>
      <c r="AB366" s="13">
        <f t="shared" si="215"/>
        <v>0</v>
      </c>
      <c r="AC366">
        <v>0</v>
      </c>
      <c r="AD366" s="5" t="e">
        <f t="shared" si="225"/>
        <v>#N/A</v>
      </c>
      <c r="AE366">
        <f t="shared" si="202"/>
        <v>2</v>
      </c>
      <c r="AF366">
        <f t="shared" si="202"/>
        <v>2</v>
      </c>
      <c r="AG366">
        <v>0</v>
      </c>
      <c r="AH366" s="18">
        <f t="shared" si="199"/>
        <v>43547</v>
      </c>
      <c r="AI366" s="5">
        <f t="shared" si="226"/>
        <v>0</v>
      </c>
      <c r="AJ366" s="13">
        <f t="shared" si="216"/>
        <v>0</v>
      </c>
      <c r="AK366" s="20">
        <f t="shared" si="217"/>
        <v>0</v>
      </c>
      <c r="AL366" s="20">
        <f t="shared" si="227"/>
        <v>5100</v>
      </c>
      <c r="AM366" s="20">
        <f t="shared" si="228"/>
        <v>900</v>
      </c>
      <c r="AN366" s="20">
        <f t="shared" si="196"/>
        <v>0</v>
      </c>
      <c r="AO366" s="20">
        <f t="shared" si="229"/>
        <v>0</v>
      </c>
      <c r="AP366" s="1">
        <v>0</v>
      </c>
      <c r="AQ366" s="24">
        <f t="shared" si="200"/>
        <v>43547</v>
      </c>
      <c r="AR366" s="10">
        <f t="shared" si="218"/>
        <v>0</v>
      </c>
      <c r="AS366" s="1">
        <f t="shared" si="201"/>
        <v>0</v>
      </c>
    </row>
    <row r="367" spans="2:45" x14ac:dyDescent="0.2">
      <c r="B367" s="18">
        <f t="shared" si="230"/>
        <v>43548</v>
      </c>
      <c r="C367" s="8">
        <f t="shared" si="219"/>
        <v>43548</v>
      </c>
      <c r="D367" s="5" t="e">
        <f>INDEX(Klima!$B$1:$E$520,MATCH('Afgrødemodel 1'!$C367,Klima!$B$1:$B$520,0),MATCH('Afgrødemodel 1'!$D$7,Klima!$B$1:$E$1,0))</f>
        <v>#N/A</v>
      </c>
      <c r="E367" s="8" t="e">
        <f t="shared" si="231"/>
        <v>#N/A</v>
      </c>
      <c r="F367">
        <v>0</v>
      </c>
      <c r="G367" s="8" t="e">
        <f t="shared" si="197"/>
        <v>#N/A</v>
      </c>
      <c r="H367" s="8" t="e">
        <f t="shared" si="203"/>
        <v>#N/A</v>
      </c>
      <c r="I367" s="8" t="e">
        <f t="shared" si="204"/>
        <v>#N/A</v>
      </c>
      <c r="J367" s="8" t="e">
        <f t="shared" si="205"/>
        <v>#N/A</v>
      </c>
      <c r="K367" s="8" t="e">
        <f t="shared" si="198"/>
        <v>#N/A</v>
      </c>
      <c r="L367" s="8" t="e">
        <f t="shared" si="206"/>
        <v>#N/A</v>
      </c>
      <c r="M367" t="str">
        <f t="shared" si="207"/>
        <v xml:space="preserve"> </v>
      </c>
      <c r="N367">
        <v>8</v>
      </c>
      <c r="O367" t="e">
        <f t="shared" si="220"/>
        <v>#N/A</v>
      </c>
      <c r="P367" t="e">
        <f t="shared" si="208"/>
        <v>#N/A</v>
      </c>
      <c r="Q367" t="e">
        <f t="shared" si="209"/>
        <v>#N/A</v>
      </c>
      <c r="R367" t="e">
        <f t="shared" si="210"/>
        <v>#N/A</v>
      </c>
      <c r="S367">
        <f t="shared" si="211"/>
        <v>0</v>
      </c>
      <c r="T367" s="8">
        <f t="shared" si="221"/>
        <v>0</v>
      </c>
      <c r="U367" s="2" t="e">
        <f t="shared" si="222"/>
        <v>#N/A</v>
      </c>
      <c r="V367">
        <f t="shared" si="212"/>
        <v>5</v>
      </c>
      <c r="W367" s="2" t="e">
        <f t="shared" si="223"/>
        <v>#N/A</v>
      </c>
      <c r="X367">
        <f t="shared" si="213"/>
        <v>0</v>
      </c>
      <c r="Y367">
        <f t="shared" si="224"/>
        <v>0</v>
      </c>
      <c r="Z367">
        <v>0</v>
      </c>
      <c r="AA367" s="18">
        <f t="shared" si="214"/>
        <v>43548</v>
      </c>
      <c r="AB367" s="13">
        <f t="shared" si="215"/>
        <v>0</v>
      </c>
      <c r="AC367">
        <v>0</v>
      </c>
      <c r="AD367" s="5" t="e">
        <f t="shared" si="225"/>
        <v>#N/A</v>
      </c>
      <c r="AE367">
        <f t="shared" si="202"/>
        <v>2</v>
      </c>
      <c r="AF367">
        <f t="shared" si="202"/>
        <v>2</v>
      </c>
      <c r="AG367">
        <v>0</v>
      </c>
      <c r="AH367" s="18">
        <f t="shared" si="199"/>
        <v>43548</v>
      </c>
      <c r="AI367" s="5">
        <f t="shared" si="226"/>
        <v>0</v>
      </c>
      <c r="AJ367" s="13">
        <f t="shared" si="216"/>
        <v>0</v>
      </c>
      <c r="AK367" s="20">
        <f t="shared" si="217"/>
        <v>0</v>
      </c>
      <c r="AL367" s="20">
        <f t="shared" si="227"/>
        <v>5115</v>
      </c>
      <c r="AM367" s="20">
        <f t="shared" si="228"/>
        <v>900</v>
      </c>
      <c r="AN367" s="20">
        <f t="shared" si="196"/>
        <v>0</v>
      </c>
      <c r="AO367" s="20">
        <f t="shared" si="229"/>
        <v>0</v>
      </c>
      <c r="AP367" s="1">
        <v>0</v>
      </c>
      <c r="AQ367" s="24">
        <f t="shared" si="200"/>
        <v>43548</v>
      </c>
      <c r="AR367" s="10">
        <f t="shared" si="218"/>
        <v>0</v>
      </c>
      <c r="AS367" s="1">
        <f t="shared" si="201"/>
        <v>0</v>
      </c>
    </row>
    <row r="368" spans="2:45" x14ac:dyDescent="0.2">
      <c r="B368" s="18">
        <f t="shared" si="230"/>
        <v>43549</v>
      </c>
      <c r="C368" s="8">
        <f t="shared" si="219"/>
        <v>43549</v>
      </c>
      <c r="D368" s="5" t="e">
        <f>INDEX(Klima!$B$1:$E$520,MATCH('Afgrødemodel 1'!$C368,Klima!$B$1:$B$520,0),MATCH('Afgrødemodel 1'!$D$7,Klima!$B$1:$E$1,0))</f>
        <v>#N/A</v>
      </c>
      <c r="E368" s="8" t="e">
        <f t="shared" si="231"/>
        <v>#N/A</v>
      </c>
      <c r="F368">
        <v>0</v>
      </c>
      <c r="G368" s="8" t="e">
        <f t="shared" si="197"/>
        <v>#N/A</v>
      </c>
      <c r="H368" s="8" t="e">
        <f t="shared" si="203"/>
        <v>#N/A</v>
      </c>
      <c r="I368" s="8" t="e">
        <f t="shared" si="204"/>
        <v>#N/A</v>
      </c>
      <c r="J368" s="8" t="e">
        <f t="shared" si="205"/>
        <v>#N/A</v>
      </c>
      <c r="K368" s="8" t="e">
        <f t="shared" si="198"/>
        <v>#N/A</v>
      </c>
      <c r="L368" s="8" t="e">
        <f t="shared" si="206"/>
        <v>#N/A</v>
      </c>
      <c r="M368" t="str">
        <f t="shared" si="207"/>
        <v xml:space="preserve"> </v>
      </c>
      <c r="N368">
        <v>8</v>
      </c>
      <c r="O368" t="e">
        <f t="shared" si="220"/>
        <v>#N/A</v>
      </c>
      <c r="P368" t="e">
        <f t="shared" si="208"/>
        <v>#N/A</v>
      </c>
      <c r="Q368" t="e">
        <f t="shared" si="209"/>
        <v>#N/A</v>
      </c>
      <c r="R368" t="e">
        <f t="shared" si="210"/>
        <v>#N/A</v>
      </c>
      <c r="S368">
        <f t="shared" si="211"/>
        <v>0</v>
      </c>
      <c r="T368" s="8">
        <f t="shared" si="221"/>
        <v>0</v>
      </c>
      <c r="U368" s="2" t="e">
        <f t="shared" si="222"/>
        <v>#N/A</v>
      </c>
      <c r="V368">
        <f t="shared" si="212"/>
        <v>5</v>
      </c>
      <c r="W368" s="2" t="e">
        <f t="shared" si="223"/>
        <v>#N/A</v>
      </c>
      <c r="X368">
        <f t="shared" si="213"/>
        <v>0</v>
      </c>
      <c r="Y368">
        <f t="shared" si="224"/>
        <v>0</v>
      </c>
      <c r="Z368">
        <v>0</v>
      </c>
      <c r="AA368" s="18">
        <f t="shared" si="214"/>
        <v>43549</v>
      </c>
      <c r="AB368" s="13">
        <f t="shared" si="215"/>
        <v>0</v>
      </c>
      <c r="AC368">
        <v>0</v>
      </c>
      <c r="AD368" s="5" t="e">
        <f t="shared" si="225"/>
        <v>#N/A</v>
      </c>
      <c r="AE368">
        <f t="shared" si="202"/>
        <v>2</v>
      </c>
      <c r="AF368">
        <f t="shared" si="202"/>
        <v>2</v>
      </c>
      <c r="AG368">
        <v>0</v>
      </c>
      <c r="AH368" s="18">
        <f t="shared" si="199"/>
        <v>43549</v>
      </c>
      <c r="AI368" s="5">
        <f t="shared" si="226"/>
        <v>0</v>
      </c>
      <c r="AJ368" s="13">
        <f t="shared" si="216"/>
        <v>0</v>
      </c>
      <c r="AK368" s="20">
        <f t="shared" si="217"/>
        <v>0</v>
      </c>
      <c r="AL368" s="20">
        <f t="shared" si="227"/>
        <v>5130</v>
      </c>
      <c r="AM368" s="20">
        <f t="shared" si="228"/>
        <v>900</v>
      </c>
      <c r="AN368" s="20">
        <f t="shared" si="196"/>
        <v>0</v>
      </c>
      <c r="AO368" s="20">
        <f t="shared" si="229"/>
        <v>0</v>
      </c>
      <c r="AP368" s="1">
        <v>0</v>
      </c>
      <c r="AQ368" s="24">
        <f t="shared" si="200"/>
        <v>43549</v>
      </c>
      <c r="AR368" s="10">
        <f t="shared" si="218"/>
        <v>0</v>
      </c>
      <c r="AS368" s="1">
        <f t="shared" si="201"/>
        <v>0</v>
      </c>
    </row>
    <row r="369" spans="2:45" x14ac:dyDescent="0.2">
      <c r="B369" s="18">
        <f t="shared" si="230"/>
        <v>43550</v>
      </c>
      <c r="C369" s="8">
        <f t="shared" si="219"/>
        <v>43550</v>
      </c>
      <c r="D369" s="5" t="e">
        <f>INDEX(Klima!$B$1:$E$520,MATCH('Afgrødemodel 1'!$C369,Klima!$B$1:$B$520,0),MATCH('Afgrødemodel 1'!$D$7,Klima!$B$1:$E$1,0))</f>
        <v>#N/A</v>
      </c>
      <c r="E369" s="8" t="e">
        <f t="shared" si="231"/>
        <v>#N/A</v>
      </c>
      <c r="F369">
        <v>0</v>
      </c>
      <c r="G369" s="8" t="e">
        <f t="shared" si="197"/>
        <v>#N/A</v>
      </c>
      <c r="H369" s="8" t="e">
        <f t="shared" si="203"/>
        <v>#N/A</v>
      </c>
      <c r="I369" s="8" t="e">
        <f t="shared" si="204"/>
        <v>#N/A</v>
      </c>
      <c r="J369" s="8" t="e">
        <f t="shared" si="205"/>
        <v>#N/A</v>
      </c>
      <c r="K369" s="8" t="e">
        <f t="shared" si="198"/>
        <v>#N/A</v>
      </c>
      <c r="L369" s="8" t="e">
        <f t="shared" si="206"/>
        <v>#N/A</v>
      </c>
      <c r="M369" t="str">
        <f t="shared" si="207"/>
        <v xml:space="preserve"> </v>
      </c>
      <c r="N369">
        <v>8</v>
      </c>
      <c r="O369" t="e">
        <f t="shared" si="220"/>
        <v>#N/A</v>
      </c>
      <c r="P369" t="e">
        <f t="shared" si="208"/>
        <v>#N/A</v>
      </c>
      <c r="Q369" t="e">
        <f t="shared" si="209"/>
        <v>#N/A</v>
      </c>
      <c r="R369" t="e">
        <f t="shared" si="210"/>
        <v>#N/A</v>
      </c>
      <c r="S369">
        <f t="shared" si="211"/>
        <v>0</v>
      </c>
      <c r="T369" s="8">
        <f t="shared" si="221"/>
        <v>0</v>
      </c>
      <c r="U369" s="2" t="e">
        <f t="shared" si="222"/>
        <v>#N/A</v>
      </c>
      <c r="V369">
        <f t="shared" si="212"/>
        <v>5</v>
      </c>
      <c r="W369" s="2" t="e">
        <f t="shared" si="223"/>
        <v>#N/A</v>
      </c>
      <c r="X369">
        <f t="shared" si="213"/>
        <v>0</v>
      </c>
      <c r="Y369">
        <f t="shared" si="224"/>
        <v>0</v>
      </c>
      <c r="Z369">
        <v>0</v>
      </c>
      <c r="AA369" s="18">
        <f t="shared" si="214"/>
        <v>43550</v>
      </c>
      <c r="AB369" s="13">
        <f t="shared" si="215"/>
        <v>0</v>
      </c>
      <c r="AC369">
        <v>0</v>
      </c>
      <c r="AD369" s="5" t="e">
        <f t="shared" si="225"/>
        <v>#N/A</v>
      </c>
      <c r="AE369">
        <f t="shared" si="202"/>
        <v>2</v>
      </c>
      <c r="AF369">
        <f t="shared" si="202"/>
        <v>2</v>
      </c>
      <c r="AG369">
        <v>0</v>
      </c>
      <c r="AH369" s="18">
        <f t="shared" si="199"/>
        <v>43550</v>
      </c>
      <c r="AI369" s="5">
        <f t="shared" si="226"/>
        <v>0</v>
      </c>
      <c r="AJ369" s="13">
        <f t="shared" si="216"/>
        <v>0</v>
      </c>
      <c r="AK369" s="20">
        <f t="shared" si="217"/>
        <v>0</v>
      </c>
      <c r="AL369" s="20">
        <f t="shared" si="227"/>
        <v>5145</v>
      </c>
      <c r="AM369" s="20">
        <f t="shared" si="228"/>
        <v>900</v>
      </c>
      <c r="AN369" s="20">
        <f t="shared" si="196"/>
        <v>0</v>
      </c>
      <c r="AO369" s="20">
        <f t="shared" si="229"/>
        <v>0</v>
      </c>
      <c r="AP369" s="1">
        <v>0</v>
      </c>
      <c r="AQ369" s="24">
        <f t="shared" si="200"/>
        <v>43550</v>
      </c>
      <c r="AR369" s="10">
        <f t="shared" si="218"/>
        <v>0</v>
      </c>
      <c r="AS369" s="1">
        <f t="shared" si="201"/>
        <v>0</v>
      </c>
    </row>
    <row r="370" spans="2:45" x14ac:dyDescent="0.2">
      <c r="B370" s="18">
        <f t="shared" si="230"/>
        <v>43551</v>
      </c>
      <c r="C370" s="8">
        <f t="shared" si="219"/>
        <v>43551</v>
      </c>
      <c r="D370" s="5" t="e">
        <f>INDEX(Klima!$B$1:$E$520,MATCH('Afgrødemodel 1'!$C370,Klima!$B$1:$B$520,0),MATCH('Afgrødemodel 1'!$D$7,Klima!$B$1:$E$1,0))</f>
        <v>#N/A</v>
      </c>
      <c r="E370" s="8" t="e">
        <f t="shared" si="231"/>
        <v>#N/A</v>
      </c>
      <c r="F370">
        <v>0</v>
      </c>
      <c r="G370" s="8" t="e">
        <f t="shared" si="197"/>
        <v>#N/A</v>
      </c>
      <c r="H370" s="8" t="e">
        <f t="shared" si="203"/>
        <v>#N/A</v>
      </c>
      <c r="I370" s="8" t="e">
        <f t="shared" si="204"/>
        <v>#N/A</v>
      </c>
      <c r="J370" s="8" t="e">
        <f t="shared" si="205"/>
        <v>#N/A</v>
      </c>
      <c r="K370" s="8" t="e">
        <f t="shared" si="198"/>
        <v>#N/A</v>
      </c>
      <c r="L370" s="8" t="e">
        <f t="shared" si="206"/>
        <v>#N/A</v>
      </c>
      <c r="M370" t="str">
        <f t="shared" si="207"/>
        <v xml:space="preserve"> </v>
      </c>
      <c r="N370">
        <v>8</v>
      </c>
      <c r="O370" t="e">
        <f t="shared" si="220"/>
        <v>#N/A</v>
      </c>
      <c r="P370" t="e">
        <f t="shared" si="208"/>
        <v>#N/A</v>
      </c>
      <c r="Q370" t="e">
        <f t="shared" si="209"/>
        <v>#N/A</v>
      </c>
      <c r="R370" t="e">
        <f t="shared" si="210"/>
        <v>#N/A</v>
      </c>
      <c r="S370">
        <f t="shared" si="211"/>
        <v>0</v>
      </c>
      <c r="T370" s="8">
        <f t="shared" si="221"/>
        <v>0</v>
      </c>
      <c r="U370" s="2" t="e">
        <f t="shared" si="222"/>
        <v>#N/A</v>
      </c>
      <c r="V370">
        <f t="shared" si="212"/>
        <v>5</v>
      </c>
      <c r="W370" s="2" t="e">
        <f t="shared" si="223"/>
        <v>#N/A</v>
      </c>
      <c r="X370">
        <f t="shared" si="213"/>
        <v>0</v>
      </c>
      <c r="Y370">
        <f t="shared" si="224"/>
        <v>0</v>
      </c>
      <c r="Z370">
        <v>0</v>
      </c>
      <c r="AA370" s="18">
        <f t="shared" si="214"/>
        <v>43551</v>
      </c>
      <c r="AB370" s="13">
        <f t="shared" si="215"/>
        <v>0</v>
      </c>
      <c r="AC370">
        <v>0</v>
      </c>
      <c r="AD370" s="5" t="e">
        <f t="shared" si="225"/>
        <v>#N/A</v>
      </c>
      <c r="AE370">
        <f t="shared" si="202"/>
        <v>2</v>
      </c>
      <c r="AF370">
        <f t="shared" si="202"/>
        <v>2</v>
      </c>
      <c r="AG370">
        <v>0</v>
      </c>
      <c r="AH370" s="18">
        <f t="shared" si="199"/>
        <v>43551</v>
      </c>
      <c r="AI370" s="5">
        <f t="shared" si="226"/>
        <v>0</v>
      </c>
      <c r="AJ370" s="13">
        <f t="shared" si="216"/>
        <v>0</v>
      </c>
      <c r="AK370" s="20">
        <f t="shared" si="217"/>
        <v>0</v>
      </c>
      <c r="AL370" s="20">
        <f t="shared" si="227"/>
        <v>5160</v>
      </c>
      <c r="AM370" s="20">
        <f t="shared" si="228"/>
        <v>900</v>
      </c>
      <c r="AN370" s="20">
        <f t="shared" si="196"/>
        <v>0</v>
      </c>
      <c r="AO370" s="20">
        <f t="shared" si="229"/>
        <v>0</v>
      </c>
      <c r="AP370" s="1">
        <v>0</v>
      </c>
      <c r="AQ370" s="24">
        <f t="shared" si="200"/>
        <v>43551</v>
      </c>
      <c r="AR370" s="10">
        <f t="shared" si="218"/>
        <v>0</v>
      </c>
      <c r="AS370" s="1">
        <f t="shared" si="201"/>
        <v>0</v>
      </c>
    </row>
    <row r="371" spans="2:45" x14ac:dyDescent="0.2">
      <c r="B371" s="18">
        <f t="shared" si="230"/>
        <v>43552</v>
      </c>
      <c r="C371" s="8">
        <f t="shared" si="219"/>
        <v>43552</v>
      </c>
      <c r="D371" s="5" t="e">
        <f>INDEX(Klima!$B$1:$E$520,MATCH('Afgrødemodel 1'!$C371,Klima!$B$1:$B$520,0),MATCH('Afgrødemodel 1'!$D$7,Klima!$B$1:$E$1,0))</f>
        <v>#N/A</v>
      </c>
      <c r="E371" s="8" t="e">
        <f t="shared" si="231"/>
        <v>#N/A</v>
      </c>
      <c r="F371">
        <v>0</v>
      </c>
      <c r="G371" s="8" t="e">
        <f t="shared" si="197"/>
        <v>#N/A</v>
      </c>
      <c r="H371" s="8" t="e">
        <f t="shared" si="203"/>
        <v>#N/A</v>
      </c>
      <c r="I371" s="8" t="e">
        <f t="shared" si="204"/>
        <v>#N/A</v>
      </c>
      <c r="J371" s="8" t="e">
        <f t="shared" si="205"/>
        <v>#N/A</v>
      </c>
      <c r="K371" s="8" t="e">
        <f t="shared" si="198"/>
        <v>#N/A</v>
      </c>
      <c r="L371" s="8" t="e">
        <f t="shared" si="206"/>
        <v>#N/A</v>
      </c>
      <c r="M371" t="str">
        <f t="shared" si="207"/>
        <v xml:space="preserve"> </v>
      </c>
      <c r="N371">
        <v>8</v>
      </c>
      <c r="O371" t="e">
        <f t="shared" si="220"/>
        <v>#N/A</v>
      </c>
      <c r="P371" t="e">
        <f t="shared" si="208"/>
        <v>#N/A</v>
      </c>
      <c r="Q371" t="e">
        <f t="shared" si="209"/>
        <v>#N/A</v>
      </c>
      <c r="R371" t="e">
        <f t="shared" si="210"/>
        <v>#N/A</v>
      </c>
      <c r="S371">
        <f t="shared" si="211"/>
        <v>0</v>
      </c>
      <c r="T371" s="8">
        <f t="shared" si="221"/>
        <v>0</v>
      </c>
      <c r="U371" s="2" t="e">
        <f t="shared" si="222"/>
        <v>#N/A</v>
      </c>
      <c r="V371">
        <f t="shared" si="212"/>
        <v>5</v>
      </c>
      <c r="W371" s="2" t="e">
        <f t="shared" si="223"/>
        <v>#N/A</v>
      </c>
      <c r="X371">
        <f t="shared" si="213"/>
        <v>0</v>
      </c>
      <c r="Y371">
        <f t="shared" si="224"/>
        <v>0</v>
      </c>
      <c r="Z371">
        <v>0</v>
      </c>
      <c r="AA371" s="18">
        <f t="shared" si="214"/>
        <v>43552</v>
      </c>
      <c r="AB371" s="13">
        <f t="shared" si="215"/>
        <v>0</v>
      </c>
      <c r="AC371">
        <v>0</v>
      </c>
      <c r="AD371" s="5" t="e">
        <f t="shared" si="225"/>
        <v>#N/A</v>
      </c>
      <c r="AE371">
        <f t="shared" si="202"/>
        <v>2</v>
      </c>
      <c r="AF371">
        <f t="shared" si="202"/>
        <v>2</v>
      </c>
      <c r="AG371">
        <v>0</v>
      </c>
      <c r="AH371" s="18">
        <f t="shared" si="199"/>
        <v>43552</v>
      </c>
      <c r="AI371" s="5">
        <f t="shared" si="226"/>
        <v>0</v>
      </c>
      <c r="AJ371" s="13">
        <f t="shared" si="216"/>
        <v>0</v>
      </c>
      <c r="AK371" s="20">
        <f t="shared" si="217"/>
        <v>0</v>
      </c>
      <c r="AL371" s="20">
        <f t="shared" si="227"/>
        <v>5175</v>
      </c>
      <c r="AM371" s="20">
        <f t="shared" si="228"/>
        <v>900</v>
      </c>
      <c r="AN371" s="20">
        <f t="shared" si="196"/>
        <v>0</v>
      </c>
      <c r="AO371" s="20">
        <f t="shared" si="229"/>
        <v>0</v>
      </c>
      <c r="AP371" s="1">
        <v>0</v>
      </c>
      <c r="AQ371" s="24">
        <f t="shared" si="200"/>
        <v>43552</v>
      </c>
      <c r="AR371" s="10">
        <f t="shared" si="218"/>
        <v>0</v>
      </c>
      <c r="AS371" s="1">
        <f t="shared" si="201"/>
        <v>0</v>
      </c>
    </row>
    <row r="372" spans="2:45" x14ac:dyDescent="0.2">
      <c r="B372" s="18">
        <f t="shared" si="230"/>
        <v>43553</v>
      </c>
      <c r="C372" s="8">
        <f t="shared" si="219"/>
        <v>43553</v>
      </c>
      <c r="D372" s="5" t="e">
        <f>INDEX(Klima!$B$1:$E$520,MATCH('Afgrødemodel 1'!$C372,Klima!$B$1:$B$520,0),MATCH('Afgrødemodel 1'!$D$7,Klima!$B$1:$E$1,0))</f>
        <v>#N/A</v>
      </c>
      <c r="E372" s="8" t="e">
        <f t="shared" si="231"/>
        <v>#N/A</v>
      </c>
      <c r="F372">
        <v>0</v>
      </c>
      <c r="G372" s="8" t="e">
        <f t="shared" si="197"/>
        <v>#N/A</v>
      </c>
      <c r="H372" s="8" t="e">
        <f t="shared" si="203"/>
        <v>#N/A</v>
      </c>
      <c r="I372" s="8" t="e">
        <f t="shared" si="204"/>
        <v>#N/A</v>
      </c>
      <c r="J372" s="8" t="e">
        <f t="shared" si="205"/>
        <v>#N/A</v>
      </c>
      <c r="K372" s="8" t="e">
        <f t="shared" si="198"/>
        <v>#N/A</v>
      </c>
      <c r="L372" s="8" t="e">
        <f t="shared" si="206"/>
        <v>#N/A</v>
      </c>
      <c r="M372" t="str">
        <f t="shared" si="207"/>
        <v xml:space="preserve"> </v>
      </c>
      <c r="N372">
        <v>8</v>
      </c>
      <c r="O372" t="e">
        <f t="shared" si="220"/>
        <v>#N/A</v>
      </c>
      <c r="P372" t="e">
        <f t="shared" si="208"/>
        <v>#N/A</v>
      </c>
      <c r="Q372" t="e">
        <f t="shared" si="209"/>
        <v>#N/A</v>
      </c>
      <c r="R372" t="e">
        <f t="shared" si="210"/>
        <v>#N/A</v>
      </c>
      <c r="S372">
        <f t="shared" si="211"/>
        <v>0</v>
      </c>
      <c r="T372" s="8">
        <f t="shared" si="221"/>
        <v>0</v>
      </c>
      <c r="U372" s="2" t="e">
        <f t="shared" si="222"/>
        <v>#N/A</v>
      </c>
      <c r="V372">
        <f t="shared" si="212"/>
        <v>5</v>
      </c>
      <c r="W372" s="2" t="e">
        <f t="shared" si="223"/>
        <v>#N/A</v>
      </c>
      <c r="X372">
        <f t="shared" si="213"/>
        <v>0</v>
      </c>
      <c r="Y372">
        <f t="shared" si="224"/>
        <v>0</v>
      </c>
      <c r="Z372">
        <v>0</v>
      </c>
      <c r="AA372" s="18">
        <f t="shared" si="214"/>
        <v>43553</v>
      </c>
      <c r="AB372" s="13">
        <f t="shared" si="215"/>
        <v>0</v>
      </c>
      <c r="AC372">
        <v>0</v>
      </c>
      <c r="AD372" s="5" t="e">
        <f t="shared" si="225"/>
        <v>#N/A</v>
      </c>
      <c r="AE372">
        <f t="shared" si="202"/>
        <v>2</v>
      </c>
      <c r="AF372">
        <f t="shared" si="202"/>
        <v>2</v>
      </c>
      <c r="AG372">
        <v>0</v>
      </c>
      <c r="AH372" s="18">
        <f t="shared" si="199"/>
        <v>43553</v>
      </c>
      <c r="AI372" s="5">
        <f t="shared" si="226"/>
        <v>0</v>
      </c>
      <c r="AJ372" s="13">
        <f t="shared" si="216"/>
        <v>0</v>
      </c>
      <c r="AK372" s="20">
        <f t="shared" si="217"/>
        <v>0</v>
      </c>
      <c r="AL372" s="20">
        <f t="shared" si="227"/>
        <v>5190</v>
      </c>
      <c r="AM372" s="20">
        <f t="shared" si="228"/>
        <v>900</v>
      </c>
      <c r="AN372" s="20">
        <f t="shared" si="196"/>
        <v>0</v>
      </c>
      <c r="AO372" s="20">
        <f t="shared" si="229"/>
        <v>0</v>
      </c>
      <c r="AP372" s="1">
        <v>0</v>
      </c>
      <c r="AQ372" s="24">
        <f t="shared" si="200"/>
        <v>43553</v>
      </c>
      <c r="AR372" s="10">
        <f t="shared" si="218"/>
        <v>0</v>
      </c>
      <c r="AS372" s="1">
        <f t="shared" si="201"/>
        <v>0</v>
      </c>
    </row>
    <row r="373" spans="2:45" x14ac:dyDescent="0.2">
      <c r="B373" s="18">
        <f t="shared" si="230"/>
        <v>43554</v>
      </c>
      <c r="C373" s="8">
        <f t="shared" si="219"/>
        <v>43554</v>
      </c>
      <c r="D373" s="5" t="e">
        <f>INDEX(Klima!$B$1:$E$520,MATCH('Afgrødemodel 1'!$C373,Klima!$B$1:$B$520,0),MATCH('Afgrødemodel 1'!$D$7,Klima!$B$1:$E$1,0))</f>
        <v>#N/A</v>
      </c>
      <c r="E373" s="8" t="e">
        <f t="shared" si="231"/>
        <v>#N/A</v>
      </c>
      <c r="F373">
        <v>0</v>
      </c>
      <c r="G373" s="8" t="e">
        <f t="shared" si="197"/>
        <v>#N/A</v>
      </c>
      <c r="H373" s="8" t="e">
        <f t="shared" si="203"/>
        <v>#N/A</v>
      </c>
      <c r="I373" s="8" t="e">
        <f t="shared" si="204"/>
        <v>#N/A</v>
      </c>
      <c r="J373" s="8" t="e">
        <f t="shared" si="205"/>
        <v>#N/A</v>
      </c>
      <c r="K373" s="8" t="e">
        <f t="shared" si="198"/>
        <v>#N/A</v>
      </c>
      <c r="L373" s="8" t="e">
        <f t="shared" si="206"/>
        <v>#N/A</v>
      </c>
      <c r="M373" t="str">
        <f t="shared" si="207"/>
        <v xml:space="preserve"> </v>
      </c>
      <c r="N373">
        <v>8</v>
      </c>
      <c r="O373" t="e">
        <f t="shared" si="220"/>
        <v>#N/A</v>
      </c>
      <c r="P373" t="e">
        <f t="shared" si="208"/>
        <v>#N/A</v>
      </c>
      <c r="Q373" t="e">
        <f t="shared" si="209"/>
        <v>#N/A</v>
      </c>
      <c r="R373" t="e">
        <f t="shared" si="210"/>
        <v>#N/A</v>
      </c>
      <c r="S373">
        <f t="shared" si="211"/>
        <v>0</v>
      </c>
      <c r="T373" s="8">
        <f t="shared" si="221"/>
        <v>0</v>
      </c>
      <c r="U373" s="2" t="e">
        <f t="shared" si="222"/>
        <v>#N/A</v>
      </c>
      <c r="V373">
        <f t="shared" si="212"/>
        <v>5</v>
      </c>
      <c r="W373" s="2" t="e">
        <f t="shared" si="223"/>
        <v>#N/A</v>
      </c>
      <c r="X373">
        <f t="shared" si="213"/>
        <v>0</v>
      </c>
      <c r="Y373">
        <f t="shared" si="224"/>
        <v>0</v>
      </c>
      <c r="Z373">
        <v>0</v>
      </c>
      <c r="AA373" s="18">
        <f t="shared" si="214"/>
        <v>43554</v>
      </c>
      <c r="AB373" s="13">
        <f t="shared" si="215"/>
        <v>0</v>
      </c>
      <c r="AC373">
        <v>0</v>
      </c>
      <c r="AD373" s="5" t="e">
        <f t="shared" si="225"/>
        <v>#N/A</v>
      </c>
      <c r="AE373">
        <f t="shared" si="202"/>
        <v>2</v>
      </c>
      <c r="AF373">
        <f t="shared" si="202"/>
        <v>2</v>
      </c>
      <c r="AG373">
        <v>0</v>
      </c>
      <c r="AH373" s="18">
        <f t="shared" si="199"/>
        <v>43554</v>
      </c>
      <c r="AI373" s="5">
        <f t="shared" si="226"/>
        <v>0</v>
      </c>
      <c r="AJ373" s="13">
        <f t="shared" si="216"/>
        <v>0</v>
      </c>
      <c r="AK373" s="20">
        <f t="shared" si="217"/>
        <v>0</v>
      </c>
      <c r="AL373" s="20">
        <f t="shared" si="227"/>
        <v>5205</v>
      </c>
      <c r="AM373" s="20">
        <f t="shared" si="228"/>
        <v>900</v>
      </c>
      <c r="AN373" s="20">
        <f>$AW$45</f>
        <v>0</v>
      </c>
      <c r="AO373" s="20">
        <f t="shared" si="229"/>
        <v>0</v>
      </c>
      <c r="AP373" s="1">
        <v>0</v>
      </c>
      <c r="AQ373" s="24">
        <f t="shared" si="200"/>
        <v>43554</v>
      </c>
      <c r="AR373" s="10">
        <f t="shared" si="218"/>
        <v>0</v>
      </c>
      <c r="AS373" s="1">
        <f t="shared" si="201"/>
        <v>0</v>
      </c>
    </row>
    <row r="374" spans="2:45" x14ac:dyDescent="0.2">
      <c r="B374" s="18">
        <f t="shared" si="230"/>
        <v>43555</v>
      </c>
      <c r="C374" s="8">
        <f t="shared" si="219"/>
        <v>43555</v>
      </c>
      <c r="D374" s="5" t="e">
        <f>INDEX(Klima!$B$1:$E$520,MATCH('Afgrødemodel 1'!$C374,Klima!$B$1:$B$520,0),MATCH('Afgrødemodel 1'!$D$7,Klima!$B$1:$E$1,0))</f>
        <v>#N/A</v>
      </c>
      <c r="E374" s="8" t="e">
        <f t="shared" si="231"/>
        <v>#N/A</v>
      </c>
      <c r="F374">
        <v>0</v>
      </c>
      <c r="G374" s="8" t="e">
        <f t="shared" si="197"/>
        <v>#N/A</v>
      </c>
      <c r="H374" s="8" t="e">
        <f t="shared" si="203"/>
        <v>#N/A</v>
      </c>
      <c r="I374" s="8" t="e">
        <f t="shared" si="204"/>
        <v>#N/A</v>
      </c>
      <c r="J374" s="8" t="e">
        <f t="shared" si="205"/>
        <v>#N/A</v>
      </c>
      <c r="K374" s="8" t="e">
        <f t="shared" si="198"/>
        <v>#N/A</v>
      </c>
      <c r="L374" s="8" t="e">
        <f t="shared" si="206"/>
        <v>#N/A</v>
      </c>
      <c r="M374" t="str">
        <f t="shared" si="207"/>
        <v xml:space="preserve"> </v>
      </c>
      <c r="N374">
        <v>8</v>
      </c>
      <c r="O374" t="e">
        <f t="shared" si="220"/>
        <v>#N/A</v>
      </c>
      <c r="P374" t="e">
        <f t="shared" si="208"/>
        <v>#N/A</v>
      </c>
      <c r="Q374" t="e">
        <f t="shared" si="209"/>
        <v>#N/A</v>
      </c>
      <c r="R374" t="e">
        <f t="shared" si="210"/>
        <v>#N/A</v>
      </c>
      <c r="S374">
        <f t="shared" si="211"/>
        <v>0</v>
      </c>
      <c r="T374" s="8">
        <f t="shared" si="221"/>
        <v>0</v>
      </c>
      <c r="U374" s="2" t="e">
        <f t="shared" si="222"/>
        <v>#N/A</v>
      </c>
      <c r="V374">
        <f t="shared" si="212"/>
        <v>5</v>
      </c>
      <c r="W374" s="2" t="e">
        <f t="shared" si="223"/>
        <v>#N/A</v>
      </c>
      <c r="X374">
        <f t="shared" si="213"/>
        <v>0</v>
      </c>
      <c r="Y374">
        <f t="shared" si="224"/>
        <v>0</v>
      </c>
      <c r="Z374">
        <v>0</v>
      </c>
      <c r="AA374" s="18">
        <f t="shared" si="214"/>
        <v>43555</v>
      </c>
      <c r="AB374" s="13">
        <f t="shared" si="215"/>
        <v>0</v>
      </c>
      <c r="AC374">
        <v>0</v>
      </c>
      <c r="AD374" s="5" t="e">
        <f t="shared" si="225"/>
        <v>#N/A</v>
      </c>
      <c r="AE374">
        <f t="shared" si="202"/>
        <v>2</v>
      </c>
      <c r="AF374">
        <f t="shared" si="202"/>
        <v>2</v>
      </c>
      <c r="AG374">
        <v>0</v>
      </c>
      <c r="AH374" s="18">
        <f t="shared" si="199"/>
        <v>43555</v>
      </c>
      <c r="AI374" s="5">
        <f t="shared" si="226"/>
        <v>0</v>
      </c>
      <c r="AJ374" s="13">
        <f t="shared" si="216"/>
        <v>0</v>
      </c>
      <c r="AK374" s="20">
        <f t="shared" si="217"/>
        <v>0</v>
      </c>
      <c r="AL374" s="20">
        <f t="shared" si="227"/>
        <v>5220</v>
      </c>
      <c r="AM374" s="20">
        <f t="shared" si="228"/>
        <v>900</v>
      </c>
      <c r="AN374" s="20">
        <f>$AW$45</f>
        <v>0</v>
      </c>
      <c r="AO374" s="20">
        <f t="shared" si="229"/>
        <v>0</v>
      </c>
      <c r="AP374" s="1">
        <v>0</v>
      </c>
      <c r="AQ374" s="24">
        <f t="shared" si="200"/>
        <v>43555</v>
      </c>
      <c r="AR374" s="10">
        <f t="shared" si="218"/>
        <v>0</v>
      </c>
      <c r="AS374" s="1">
        <f t="shared" si="201"/>
        <v>0</v>
      </c>
    </row>
    <row r="375" spans="2:45" x14ac:dyDescent="0.2">
      <c r="B375" s="18">
        <f t="shared" si="230"/>
        <v>43556</v>
      </c>
      <c r="C375" s="8">
        <f t="shared" ref="C375:C405" si="232">B375</f>
        <v>43556</v>
      </c>
      <c r="D375" s="5" t="e">
        <f>INDEX(Klima!$B$1:$E$520,MATCH('Afgrødemodel 1'!$C375,Klima!$B$1:$B$520,0),MATCH('Afgrødemodel 1'!$D$7,Klima!$B$1:$E$1,0))</f>
        <v>#N/A</v>
      </c>
      <c r="E375" s="8" t="e">
        <f t="shared" ref="E375:E405" si="233">IF(D375&gt;0,D375,0)</f>
        <v>#N/A</v>
      </c>
      <c r="F375">
        <v>0</v>
      </c>
      <c r="G375" s="8" t="e">
        <f t="shared" ref="G375:G405" si="234">(E375-F375)+G374</f>
        <v>#N/A</v>
      </c>
      <c r="H375" s="8" t="e">
        <f t="shared" ref="H375:H405" si="235">IF(C375&gt;=$AY$21,E375+H374,0)</f>
        <v>#N/A</v>
      </c>
      <c r="I375" s="8" t="e">
        <f t="shared" ref="I375:I405" si="236">IF(C375&lt;$AY$27,0,E375)</f>
        <v>#N/A</v>
      </c>
      <c r="J375" s="8" t="e">
        <f t="shared" ref="J375:J405" si="237">IF(C375&lt;$AY$27,0,I375+J374)</f>
        <v>#N/A</v>
      </c>
      <c r="K375" s="8" t="e">
        <f t="shared" ref="K375:K405" si="238">IF(AND(H375&gt;=$AX$12,H374&lt;$AX$12),"tSF1",IF(AND(H375&gt;=$AZ$13,H374&lt;$AZ$13),"tSF2",IF(AND(H375&gt;=$AZ$14,H374&lt;$AZ$14),"tSF3",IF(AND(H375&gt;=$AZ$15,H374&lt;$AZ$15),"tSF4",IF(AND(H375&gt;=$AZ$16,H374&lt;$AZ$16),"tSF5"," ")))))</f>
        <v>#N/A</v>
      </c>
      <c r="L375" s="8" t="e">
        <f t="shared" ref="L375:L405" si="239">IF(OR(K375="tSF1",K375="tSF2",K375="tSF3",K375="tSF4",K375="tSF5"),C375," ")</f>
        <v>#N/A</v>
      </c>
      <c r="M375" t="str">
        <f t="shared" ref="M375:M405" si="240">IF(AND($BA$12&gt;C375,C375&gt;=$AY$21),"F1",IF(AND(C375&gt;=$BA$12,C375&lt;$BA$13),"F2",IF(AND(C375&gt;=$BA$13,C375&lt;$BA$14),"F3",IF(AND(C375&gt;=$BA$14,C375&lt;$BA$15),"F4",IF(AND(C375&gt;=$BA$15,C375&lt;$BA$16),"F5"," ")))))</f>
        <v xml:space="preserve"> </v>
      </c>
      <c r="N375">
        <v>8</v>
      </c>
      <c r="O375" t="e">
        <f t="shared" ref="O375:O405" si="241">IF($AV$2=1,(IF(AND(J375&gt;=$AW$21,J374&lt;$AW$21),"tSL0"," ")),(IF(AND(G375&gt;=$AW$21,G374&lt;$AW$21),"tSL0"," ")))</f>
        <v>#N/A</v>
      </c>
      <c r="P375" t="e">
        <f t="shared" ref="P375:P405" si="242">IF($AV$2=1,(IF(AND(J375&gt;=$AW$21,J374&lt;$AW$21),C375," ")),(IF(AND(G375&gt;=$AW$21,G374&lt;$AW$21),C375," ")))</f>
        <v>#N/A</v>
      </c>
      <c r="Q375" t="e">
        <f t="shared" ref="Q375:Q405" si="243">IF(AND($AW$22=0,O375="tSL0"),"tSLe",IF(AND(H375&gt;=($AW$22),H374&lt;($AW$22)),"tSLe",IF(AND(H375&gt;=($AW$23),H374&lt;($AW$23)),"tSLx",IF(AND(H375&gt;=($AW$24),H374&lt;($AW$24)),"tSLr",IF(AND(H375&gt;=($AW$25),H374&lt;($AW$25)),"tSLm",IF(AND($AW$27=B375),"Sådato",IF(AND($AW$29=B375),"tv",IF(AND($AW$28=B375),"th"," "))))))))</f>
        <v>#N/A</v>
      </c>
      <c r="R375" t="e">
        <f t="shared" ref="R375:R405" si="244">IF(AND(Q375="Sådato"),C375,IF(AND(Q375="tSLe"),C375,IF(AND(Q375="tSLx"),C375,IF(AND(Q375="tSLr"),C375,IF(AND(Q375="tSLm"),C375,IF(AND(Q375="tv"),C375,IF(AND(Q375="th"),C375," ")))))))</f>
        <v>#N/A</v>
      </c>
      <c r="S375">
        <f t="shared" si="211"/>
        <v>0</v>
      </c>
      <c r="T375" s="8">
        <f t="shared" ref="T375:T405" si="245">IFERROR($AW$33+($AW$34-$AW$33)*((H375)/$AW$22),0)</f>
        <v>0</v>
      </c>
      <c r="U375" s="2" t="e">
        <f t="shared" ref="U375:U405" si="246">$AW$34+($AW$35-$AW$34)*((((2.7182^(2.4*((((H375)-$AW$22)/($AW$23-$AW$22))))-1)))/10)</f>
        <v>#N/A</v>
      </c>
      <c r="V375">
        <f t="shared" si="212"/>
        <v>5</v>
      </c>
      <c r="W375" s="2" t="e">
        <f t="shared" ref="W375:W405" si="247">$AW$35-($AW$35-$AW$36)*((((H375)-$AW$24)/($AW$25-$AW$24)))</f>
        <v>#N/A</v>
      </c>
      <c r="X375">
        <f t="shared" si="213"/>
        <v>0</v>
      </c>
      <c r="Y375">
        <f t="shared" si="224"/>
        <v>0</v>
      </c>
      <c r="Z375">
        <v>0</v>
      </c>
      <c r="AA375" s="18">
        <f t="shared" ref="AA375:AA405" si="248">B375</f>
        <v>43556</v>
      </c>
      <c r="AB375" s="13">
        <f t="shared" ref="AB375:AB405" si="249">IF((C375&lt;$AY$21),S375,IF(AND($AY$21&lt;=C375,C375&lt;MIN($AY$22,$AY$28,$AY$29)),T375,IF(AND($AY$22&lt;=C375,C375&lt;MIN($AY$23,$AY$28,$AY$29)),U375,IF(AND($AY$23&lt;=C375,C375&lt;(MIN($AY$24,$AY$29,$AY$28))),V375,IF(AND($AY$24&lt;=C375,C375&lt;(MIN($AY$25,$AY$28,$AY$29))),W375,IF(AND($AY$25&lt;=C375,C375&lt;(MIN($AY$28,$AY$29))),X375,IF(AND($AY$29&lt;=C375,C375&lt;$AY$28),Y375,IF(AND(C375&gt;$AY$28),Z375,0))))))))</f>
        <v>0</v>
      </c>
      <c r="AC375">
        <v>0</v>
      </c>
      <c r="AD375" s="5" t="e">
        <f t="shared" ref="AD375:AD405" si="250">$AW$37*(((H375)-$AW$24)/($AW$25-$AW$24))</f>
        <v>#N/A</v>
      </c>
      <c r="AE375">
        <f t="shared" si="202"/>
        <v>2</v>
      </c>
      <c r="AF375">
        <f t="shared" si="202"/>
        <v>2</v>
      </c>
      <c r="AG375">
        <v>0</v>
      </c>
      <c r="AH375" s="18">
        <f t="shared" ref="AH375:AH405" si="251">AA375</f>
        <v>43556</v>
      </c>
      <c r="AI375" s="5">
        <f t="shared" ref="AI375:AI405" si="252">AB375+AJ375</f>
        <v>0</v>
      </c>
      <c r="AJ375" s="13">
        <f t="shared" ref="AJ375:AJ405" si="253">IF(C375&lt;(MIN($AY$24,$AY$28,$AY$29)),AC375,IF(AND($AY$24&lt;=C375,C375&lt;(MIN($AY$25,$AY$28,$AY$29))),AD375,IF(AND($AY$25&lt;=C375,C375&lt;(MIN($AY$28,$AY$29))),AE375,IF(AND($AY$29&lt;=C375,C375&lt;$AY$28),AF375,IF(AND(C375&gt;=$AY$28),AG375," ")))))</f>
        <v>0</v>
      </c>
      <c r="AK375" s="20">
        <f t="shared" si="217"/>
        <v>0</v>
      </c>
      <c r="AL375" s="20">
        <f t="shared" ref="AL375:AL405" si="254">MAX($AW$43,($AW$46*(C375-$AY$21)))</f>
        <v>5235</v>
      </c>
      <c r="AM375" s="20">
        <f t="shared" ref="AM375:AM405" si="255">MIN(MIN($AW$48,$AW$44),AL375)</f>
        <v>900</v>
      </c>
      <c r="AN375" s="20">
        <f t="shared" ref="AN375:AN405" si="256">$AW$45</f>
        <v>0</v>
      </c>
      <c r="AO375" s="20">
        <f t="shared" si="229"/>
        <v>0</v>
      </c>
      <c r="AP375" s="1">
        <v>0</v>
      </c>
      <c r="AQ375" s="24">
        <f t="shared" ref="AQ375:AQ405" si="257">AH375</f>
        <v>43556</v>
      </c>
      <c r="AR375" s="10">
        <f t="shared" ref="AR375:AR405" si="258">IF(C375&lt;$AY$21,AK375,IF(AND($AY$21&lt;=C375,C375&lt;(MIN($AY$25,$AY$29,$AY$28))),AM375,IF(AND($AY$25&lt;=C375,C375&lt;MIN($AY$29,$AY$28)),AN375,IF(AND($AY$29&lt;=C375,C375&lt;$AY$28),AO375,IF(AND(C375&gt;=$AY$28),AP375,"0")))))</f>
        <v>0</v>
      </c>
      <c r="AS375" s="1">
        <f t="shared" ref="AS375:AS405" si="259">(0-AR375)/10</f>
        <v>0</v>
      </c>
    </row>
    <row r="376" spans="2:45" x14ac:dyDescent="0.2">
      <c r="B376" s="18">
        <f t="shared" si="230"/>
        <v>43557</v>
      </c>
      <c r="C376" s="8">
        <f t="shared" si="232"/>
        <v>43557</v>
      </c>
      <c r="D376" s="5" t="e">
        <f>INDEX(Klima!$B$1:$E$520,MATCH('Afgrødemodel 1'!$C376,Klima!$B$1:$B$520,0),MATCH('Afgrødemodel 1'!$D$7,Klima!$B$1:$E$1,0))</f>
        <v>#N/A</v>
      </c>
      <c r="E376" s="8" t="e">
        <f t="shared" si="233"/>
        <v>#N/A</v>
      </c>
      <c r="F376">
        <v>0</v>
      </c>
      <c r="G376" s="8" t="e">
        <f t="shared" si="234"/>
        <v>#N/A</v>
      </c>
      <c r="H376" s="8" t="e">
        <f t="shared" si="235"/>
        <v>#N/A</v>
      </c>
      <c r="I376" s="8" t="e">
        <f t="shared" si="236"/>
        <v>#N/A</v>
      </c>
      <c r="J376" s="8" t="e">
        <f t="shared" si="237"/>
        <v>#N/A</v>
      </c>
      <c r="K376" s="8" t="e">
        <f t="shared" si="238"/>
        <v>#N/A</v>
      </c>
      <c r="L376" s="8" t="e">
        <f t="shared" si="239"/>
        <v>#N/A</v>
      </c>
      <c r="M376" t="str">
        <f t="shared" si="240"/>
        <v xml:space="preserve"> </v>
      </c>
      <c r="N376">
        <v>8</v>
      </c>
      <c r="O376" t="e">
        <f t="shared" si="241"/>
        <v>#N/A</v>
      </c>
      <c r="P376" t="e">
        <f t="shared" si="242"/>
        <v>#N/A</v>
      </c>
      <c r="Q376" t="e">
        <f t="shared" si="243"/>
        <v>#N/A</v>
      </c>
      <c r="R376" t="e">
        <f t="shared" si="244"/>
        <v>#N/A</v>
      </c>
      <c r="S376">
        <f t="shared" si="211"/>
        <v>0</v>
      </c>
      <c r="T376" s="8">
        <f t="shared" si="245"/>
        <v>0</v>
      </c>
      <c r="U376" s="2" t="e">
        <f t="shared" si="246"/>
        <v>#N/A</v>
      </c>
      <c r="V376">
        <f t="shared" si="212"/>
        <v>5</v>
      </c>
      <c r="W376" s="2" t="e">
        <f t="shared" si="247"/>
        <v>#N/A</v>
      </c>
      <c r="X376">
        <f t="shared" si="213"/>
        <v>0</v>
      </c>
      <c r="Y376">
        <f t="shared" si="224"/>
        <v>0</v>
      </c>
      <c r="Z376">
        <v>0</v>
      </c>
      <c r="AA376" s="18">
        <f t="shared" si="248"/>
        <v>43557</v>
      </c>
      <c r="AB376" s="13">
        <f t="shared" si="249"/>
        <v>0</v>
      </c>
      <c r="AC376">
        <v>0</v>
      </c>
      <c r="AD376" s="5" t="e">
        <f t="shared" si="250"/>
        <v>#N/A</v>
      </c>
      <c r="AE376">
        <f t="shared" ref="AE376:AF405" si="260">$AW$37</f>
        <v>2</v>
      </c>
      <c r="AF376">
        <f t="shared" si="260"/>
        <v>2</v>
      </c>
      <c r="AG376">
        <v>0</v>
      </c>
      <c r="AH376" s="18">
        <f t="shared" si="251"/>
        <v>43557</v>
      </c>
      <c r="AI376" s="5">
        <f t="shared" si="252"/>
        <v>0</v>
      </c>
      <c r="AJ376" s="13">
        <f t="shared" si="253"/>
        <v>0</v>
      </c>
      <c r="AK376" s="20">
        <f t="shared" si="217"/>
        <v>0</v>
      </c>
      <c r="AL376" s="20">
        <f t="shared" si="254"/>
        <v>5250</v>
      </c>
      <c r="AM376" s="20">
        <f t="shared" si="255"/>
        <v>900</v>
      </c>
      <c r="AN376" s="20">
        <f t="shared" si="256"/>
        <v>0</v>
      </c>
      <c r="AO376" s="20">
        <f t="shared" si="229"/>
        <v>0</v>
      </c>
      <c r="AP376" s="1">
        <v>0</v>
      </c>
      <c r="AQ376" s="24">
        <f t="shared" si="257"/>
        <v>43557</v>
      </c>
      <c r="AR376" s="10">
        <f t="shared" si="258"/>
        <v>0</v>
      </c>
      <c r="AS376" s="1">
        <f t="shared" si="259"/>
        <v>0</v>
      </c>
    </row>
    <row r="377" spans="2:45" x14ac:dyDescent="0.2">
      <c r="B377" s="18">
        <f t="shared" si="230"/>
        <v>43558</v>
      </c>
      <c r="C377" s="8">
        <f t="shared" si="232"/>
        <v>43558</v>
      </c>
      <c r="D377" s="5" t="e">
        <f>INDEX(Klima!$B$1:$E$520,MATCH('Afgrødemodel 1'!$C377,Klima!$B$1:$B$520,0),MATCH('Afgrødemodel 1'!$D$7,Klima!$B$1:$E$1,0))</f>
        <v>#N/A</v>
      </c>
      <c r="E377" s="8" t="e">
        <f t="shared" si="233"/>
        <v>#N/A</v>
      </c>
      <c r="F377">
        <v>0</v>
      </c>
      <c r="G377" s="8" t="e">
        <f t="shared" si="234"/>
        <v>#N/A</v>
      </c>
      <c r="H377" s="8" t="e">
        <f t="shared" si="235"/>
        <v>#N/A</v>
      </c>
      <c r="I377" s="8" t="e">
        <f t="shared" si="236"/>
        <v>#N/A</v>
      </c>
      <c r="J377" s="8" t="e">
        <f t="shared" si="237"/>
        <v>#N/A</v>
      </c>
      <c r="K377" s="8" t="e">
        <f t="shared" si="238"/>
        <v>#N/A</v>
      </c>
      <c r="L377" s="8" t="e">
        <f t="shared" si="239"/>
        <v>#N/A</v>
      </c>
      <c r="M377" t="str">
        <f t="shared" si="240"/>
        <v xml:space="preserve"> </v>
      </c>
      <c r="N377">
        <v>8</v>
      </c>
      <c r="O377" t="e">
        <f t="shared" si="241"/>
        <v>#N/A</v>
      </c>
      <c r="P377" t="e">
        <f t="shared" si="242"/>
        <v>#N/A</v>
      </c>
      <c r="Q377" t="e">
        <f t="shared" si="243"/>
        <v>#N/A</v>
      </c>
      <c r="R377" t="e">
        <f t="shared" si="244"/>
        <v>#N/A</v>
      </c>
      <c r="S377">
        <f t="shared" si="211"/>
        <v>0</v>
      </c>
      <c r="T377" s="8">
        <f t="shared" si="245"/>
        <v>0</v>
      </c>
      <c r="U377" s="2" t="e">
        <f t="shared" si="246"/>
        <v>#N/A</v>
      </c>
      <c r="V377">
        <f t="shared" si="212"/>
        <v>5</v>
      </c>
      <c r="W377" s="2" t="e">
        <f t="shared" si="247"/>
        <v>#N/A</v>
      </c>
      <c r="X377">
        <f t="shared" si="213"/>
        <v>0</v>
      </c>
      <c r="Y377">
        <f t="shared" si="224"/>
        <v>0</v>
      </c>
      <c r="Z377">
        <v>0</v>
      </c>
      <c r="AA377" s="18">
        <f t="shared" si="248"/>
        <v>43558</v>
      </c>
      <c r="AB377" s="13">
        <f t="shared" si="249"/>
        <v>0</v>
      </c>
      <c r="AC377">
        <v>0</v>
      </c>
      <c r="AD377" s="5" t="e">
        <f t="shared" si="250"/>
        <v>#N/A</v>
      </c>
      <c r="AE377">
        <f t="shared" si="260"/>
        <v>2</v>
      </c>
      <c r="AF377">
        <f t="shared" si="260"/>
        <v>2</v>
      </c>
      <c r="AG377">
        <v>0</v>
      </c>
      <c r="AH377" s="18">
        <f t="shared" si="251"/>
        <v>43558</v>
      </c>
      <c r="AI377" s="5">
        <f t="shared" si="252"/>
        <v>0</v>
      </c>
      <c r="AJ377" s="13">
        <f t="shared" si="253"/>
        <v>0</v>
      </c>
      <c r="AK377" s="20">
        <f t="shared" si="217"/>
        <v>0</v>
      </c>
      <c r="AL377" s="20">
        <f t="shared" si="254"/>
        <v>5265</v>
      </c>
      <c r="AM377" s="20">
        <f t="shared" si="255"/>
        <v>900</v>
      </c>
      <c r="AN377" s="20">
        <f t="shared" si="256"/>
        <v>0</v>
      </c>
      <c r="AO377" s="20">
        <f t="shared" si="229"/>
        <v>0</v>
      </c>
      <c r="AP377" s="1">
        <v>0</v>
      </c>
      <c r="AQ377" s="24">
        <f t="shared" si="257"/>
        <v>43558</v>
      </c>
      <c r="AR377" s="10">
        <f t="shared" si="258"/>
        <v>0</v>
      </c>
      <c r="AS377" s="1">
        <f t="shared" si="259"/>
        <v>0</v>
      </c>
    </row>
    <row r="378" spans="2:45" x14ac:dyDescent="0.2">
      <c r="B378" s="18">
        <f t="shared" si="230"/>
        <v>43559</v>
      </c>
      <c r="C378" s="8">
        <f t="shared" si="232"/>
        <v>43559</v>
      </c>
      <c r="D378" s="5" t="e">
        <f>INDEX(Klima!$B$1:$E$520,MATCH('Afgrødemodel 1'!$C378,Klima!$B$1:$B$520,0),MATCH('Afgrødemodel 1'!$D$7,Klima!$B$1:$E$1,0))</f>
        <v>#N/A</v>
      </c>
      <c r="E378" s="8" t="e">
        <f t="shared" si="233"/>
        <v>#N/A</v>
      </c>
      <c r="F378">
        <v>0</v>
      </c>
      <c r="G378" s="8" t="e">
        <f t="shared" si="234"/>
        <v>#N/A</v>
      </c>
      <c r="H378" s="8" t="e">
        <f t="shared" si="235"/>
        <v>#N/A</v>
      </c>
      <c r="I378" s="8" t="e">
        <f t="shared" si="236"/>
        <v>#N/A</v>
      </c>
      <c r="J378" s="8" t="e">
        <f t="shared" si="237"/>
        <v>#N/A</v>
      </c>
      <c r="K378" s="8" t="e">
        <f t="shared" si="238"/>
        <v>#N/A</v>
      </c>
      <c r="L378" s="8" t="e">
        <f t="shared" si="239"/>
        <v>#N/A</v>
      </c>
      <c r="M378" t="str">
        <f t="shared" si="240"/>
        <v xml:space="preserve"> </v>
      </c>
      <c r="N378">
        <v>8</v>
      </c>
      <c r="O378" t="e">
        <f t="shared" si="241"/>
        <v>#N/A</v>
      </c>
      <c r="P378" t="e">
        <f t="shared" si="242"/>
        <v>#N/A</v>
      </c>
      <c r="Q378" t="e">
        <f t="shared" si="243"/>
        <v>#N/A</v>
      </c>
      <c r="R378" t="e">
        <f t="shared" si="244"/>
        <v>#N/A</v>
      </c>
      <c r="S378">
        <f t="shared" si="211"/>
        <v>0</v>
      </c>
      <c r="T378" s="8">
        <f t="shared" si="245"/>
        <v>0</v>
      </c>
      <c r="U378" s="2" t="e">
        <f t="shared" si="246"/>
        <v>#N/A</v>
      </c>
      <c r="V378">
        <f t="shared" si="212"/>
        <v>5</v>
      </c>
      <c r="W378" s="2" t="e">
        <f t="shared" si="247"/>
        <v>#N/A</v>
      </c>
      <c r="X378">
        <f t="shared" si="213"/>
        <v>0</v>
      </c>
      <c r="Y378">
        <f t="shared" si="224"/>
        <v>0</v>
      </c>
      <c r="Z378">
        <v>0</v>
      </c>
      <c r="AA378" s="18">
        <f t="shared" si="248"/>
        <v>43559</v>
      </c>
      <c r="AB378" s="13">
        <f t="shared" si="249"/>
        <v>0</v>
      </c>
      <c r="AC378">
        <v>0</v>
      </c>
      <c r="AD378" s="5" t="e">
        <f t="shared" si="250"/>
        <v>#N/A</v>
      </c>
      <c r="AE378">
        <f t="shared" si="260"/>
        <v>2</v>
      </c>
      <c r="AF378">
        <f t="shared" si="260"/>
        <v>2</v>
      </c>
      <c r="AG378">
        <v>0</v>
      </c>
      <c r="AH378" s="18">
        <f t="shared" si="251"/>
        <v>43559</v>
      </c>
      <c r="AI378" s="5">
        <f t="shared" si="252"/>
        <v>0</v>
      </c>
      <c r="AJ378" s="13">
        <f t="shared" si="253"/>
        <v>0</v>
      </c>
      <c r="AK378" s="20">
        <f t="shared" si="217"/>
        <v>0</v>
      </c>
      <c r="AL378" s="20">
        <f t="shared" si="254"/>
        <v>5280</v>
      </c>
      <c r="AM378" s="20">
        <f t="shared" si="255"/>
        <v>900</v>
      </c>
      <c r="AN378" s="20">
        <f t="shared" si="256"/>
        <v>0</v>
      </c>
      <c r="AO378" s="20">
        <f t="shared" si="229"/>
        <v>0</v>
      </c>
      <c r="AP378" s="1">
        <v>0</v>
      </c>
      <c r="AQ378" s="24">
        <f t="shared" si="257"/>
        <v>43559</v>
      </c>
      <c r="AR378" s="10">
        <f t="shared" si="258"/>
        <v>0</v>
      </c>
      <c r="AS378" s="1">
        <f t="shared" si="259"/>
        <v>0</v>
      </c>
    </row>
    <row r="379" spans="2:45" x14ac:dyDescent="0.2">
      <c r="B379" s="18">
        <f t="shared" si="230"/>
        <v>43560</v>
      </c>
      <c r="C379" s="8">
        <f t="shared" si="232"/>
        <v>43560</v>
      </c>
      <c r="D379" s="5" t="e">
        <f>INDEX(Klima!$B$1:$E$520,MATCH('Afgrødemodel 1'!$C379,Klima!$B$1:$B$520,0),MATCH('Afgrødemodel 1'!$D$7,Klima!$B$1:$E$1,0))</f>
        <v>#N/A</v>
      </c>
      <c r="E379" s="8" t="e">
        <f t="shared" si="233"/>
        <v>#N/A</v>
      </c>
      <c r="F379">
        <v>0</v>
      </c>
      <c r="G379" s="8" t="e">
        <f t="shared" si="234"/>
        <v>#N/A</v>
      </c>
      <c r="H379" s="8" t="e">
        <f t="shared" si="235"/>
        <v>#N/A</v>
      </c>
      <c r="I379" s="8" t="e">
        <f t="shared" si="236"/>
        <v>#N/A</v>
      </c>
      <c r="J379" s="8" t="e">
        <f t="shared" si="237"/>
        <v>#N/A</v>
      </c>
      <c r="K379" s="8" t="e">
        <f t="shared" si="238"/>
        <v>#N/A</v>
      </c>
      <c r="L379" s="8" t="e">
        <f t="shared" si="239"/>
        <v>#N/A</v>
      </c>
      <c r="M379" t="str">
        <f t="shared" si="240"/>
        <v xml:space="preserve"> </v>
      </c>
      <c r="N379">
        <v>8</v>
      </c>
      <c r="O379" t="e">
        <f t="shared" si="241"/>
        <v>#N/A</v>
      </c>
      <c r="P379" t="e">
        <f t="shared" si="242"/>
        <v>#N/A</v>
      </c>
      <c r="Q379" t="e">
        <f t="shared" si="243"/>
        <v>#N/A</v>
      </c>
      <c r="R379" t="e">
        <f t="shared" si="244"/>
        <v>#N/A</v>
      </c>
      <c r="S379">
        <f t="shared" si="211"/>
        <v>0</v>
      </c>
      <c r="T379" s="8">
        <f t="shared" si="245"/>
        <v>0</v>
      </c>
      <c r="U379" s="2" t="e">
        <f t="shared" si="246"/>
        <v>#N/A</v>
      </c>
      <c r="V379">
        <f t="shared" si="212"/>
        <v>5</v>
      </c>
      <c r="W379" s="2" t="e">
        <f t="shared" si="247"/>
        <v>#N/A</v>
      </c>
      <c r="X379">
        <f t="shared" si="213"/>
        <v>0</v>
      </c>
      <c r="Y379">
        <f t="shared" si="224"/>
        <v>0</v>
      </c>
      <c r="Z379">
        <v>0</v>
      </c>
      <c r="AA379" s="18">
        <f t="shared" si="248"/>
        <v>43560</v>
      </c>
      <c r="AB379" s="13">
        <f t="shared" si="249"/>
        <v>0</v>
      </c>
      <c r="AC379">
        <v>0</v>
      </c>
      <c r="AD379" s="5" t="e">
        <f t="shared" si="250"/>
        <v>#N/A</v>
      </c>
      <c r="AE379">
        <f t="shared" si="260"/>
        <v>2</v>
      </c>
      <c r="AF379">
        <f t="shared" si="260"/>
        <v>2</v>
      </c>
      <c r="AG379">
        <v>0</v>
      </c>
      <c r="AH379" s="18">
        <f t="shared" si="251"/>
        <v>43560</v>
      </c>
      <c r="AI379" s="5">
        <f t="shared" si="252"/>
        <v>0</v>
      </c>
      <c r="AJ379" s="13">
        <f t="shared" si="253"/>
        <v>0</v>
      </c>
      <c r="AK379" s="20">
        <f t="shared" si="217"/>
        <v>0</v>
      </c>
      <c r="AL379" s="20">
        <f t="shared" si="254"/>
        <v>5295</v>
      </c>
      <c r="AM379" s="20">
        <f t="shared" si="255"/>
        <v>900</v>
      </c>
      <c r="AN379" s="20">
        <f t="shared" si="256"/>
        <v>0</v>
      </c>
      <c r="AO379" s="20">
        <f t="shared" si="229"/>
        <v>0</v>
      </c>
      <c r="AP379" s="1">
        <v>0</v>
      </c>
      <c r="AQ379" s="24">
        <f t="shared" si="257"/>
        <v>43560</v>
      </c>
      <c r="AR379" s="10">
        <f t="shared" si="258"/>
        <v>0</v>
      </c>
      <c r="AS379" s="1">
        <f t="shared" si="259"/>
        <v>0</v>
      </c>
    </row>
    <row r="380" spans="2:45" x14ac:dyDescent="0.2">
      <c r="B380" s="18">
        <f t="shared" si="230"/>
        <v>43561</v>
      </c>
      <c r="C380" s="8">
        <f t="shared" si="232"/>
        <v>43561</v>
      </c>
      <c r="D380" s="5" t="e">
        <f>INDEX(Klima!$B$1:$E$520,MATCH('Afgrødemodel 1'!$C380,Klima!$B$1:$B$520,0),MATCH('Afgrødemodel 1'!$D$7,Klima!$B$1:$E$1,0))</f>
        <v>#N/A</v>
      </c>
      <c r="E380" s="8" t="e">
        <f t="shared" si="233"/>
        <v>#N/A</v>
      </c>
      <c r="F380">
        <v>0</v>
      </c>
      <c r="G380" s="8" t="e">
        <f t="shared" si="234"/>
        <v>#N/A</v>
      </c>
      <c r="H380" s="8" t="e">
        <f t="shared" si="235"/>
        <v>#N/A</v>
      </c>
      <c r="I380" s="8" t="e">
        <f t="shared" si="236"/>
        <v>#N/A</v>
      </c>
      <c r="J380" s="8" t="e">
        <f t="shared" si="237"/>
        <v>#N/A</v>
      </c>
      <c r="K380" s="8" t="e">
        <f t="shared" si="238"/>
        <v>#N/A</v>
      </c>
      <c r="L380" s="8" t="e">
        <f t="shared" si="239"/>
        <v>#N/A</v>
      </c>
      <c r="M380" t="str">
        <f t="shared" si="240"/>
        <v xml:space="preserve"> </v>
      </c>
      <c r="N380">
        <v>8</v>
      </c>
      <c r="O380" t="e">
        <f t="shared" si="241"/>
        <v>#N/A</v>
      </c>
      <c r="P380" t="e">
        <f t="shared" si="242"/>
        <v>#N/A</v>
      </c>
      <c r="Q380" t="e">
        <f t="shared" si="243"/>
        <v>#N/A</v>
      </c>
      <c r="R380" t="e">
        <f t="shared" si="244"/>
        <v>#N/A</v>
      </c>
      <c r="S380">
        <f t="shared" si="211"/>
        <v>0</v>
      </c>
      <c r="T380" s="8">
        <f t="shared" si="245"/>
        <v>0</v>
      </c>
      <c r="U380" s="2" t="e">
        <f t="shared" si="246"/>
        <v>#N/A</v>
      </c>
      <c r="V380">
        <f t="shared" si="212"/>
        <v>5</v>
      </c>
      <c r="W380" s="2" t="e">
        <f t="shared" si="247"/>
        <v>#N/A</v>
      </c>
      <c r="X380">
        <f t="shared" si="213"/>
        <v>0</v>
      </c>
      <c r="Y380">
        <f t="shared" si="224"/>
        <v>0</v>
      </c>
      <c r="Z380">
        <v>0</v>
      </c>
      <c r="AA380" s="18">
        <f t="shared" si="248"/>
        <v>43561</v>
      </c>
      <c r="AB380" s="13">
        <f t="shared" si="249"/>
        <v>0</v>
      </c>
      <c r="AC380">
        <v>0</v>
      </c>
      <c r="AD380" s="5" t="e">
        <f t="shared" si="250"/>
        <v>#N/A</v>
      </c>
      <c r="AE380">
        <f t="shared" si="260"/>
        <v>2</v>
      </c>
      <c r="AF380">
        <f t="shared" si="260"/>
        <v>2</v>
      </c>
      <c r="AG380">
        <v>0</v>
      </c>
      <c r="AH380" s="18">
        <f t="shared" si="251"/>
        <v>43561</v>
      </c>
      <c r="AI380" s="5">
        <f t="shared" si="252"/>
        <v>0</v>
      </c>
      <c r="AJ380" s="13">
        <f t="shared" si="253"/>
        <v>0</v>
      </c>
      <c r="AK380" s="20">
        <f t="shared" si="217"/>
        <v>0</v>
      </c>
      <c r="AL380" s="20">
        <f t="shared" si="254"/>
        <v>5310</v>
      </c>
      <c r="AM380" s="20">
        <f t="shared" si="255"/>
        <v>900</v>
      </c>
      <c r="AN380" s="20">
        <f t="shared" si="256"/>
        <v>0</v>
      </c>
      <c r="AO380" s="20">
        <f t="shared" si="229"/>
        <v>0</v>
      </c>
      <c r="AP380" s="1">
        <v>0</v>
      </c>
      <c r="AQ380" s="24">
        <f t="shared" si="257"/>
        <v>43561</v>
      </c>
      <c r="AR380" s="10">
        <f t="shared" si="258"/>
        <v>0</v>
      </c>
      <c r="AS380" s="1">
        <f t="shared" si="259"/>
        <v>0</v>
      </c>
    </row>
    <row r="381" spans="2:45" x14ac:dyDescent="0.2">
      <c r="B381" s="18">
        <f t="shared" si="230"/>
        <v>43562</v>
      </c>
      <c r="C381" s="8">
        <f t="shared" si="232"/>
        <v>43562</v>
      </c>
      <c r="D381" s="5" t="e">
        <f>INDEX(Klima!$B$1:$E$520,MATCH('Afgrødemodel 1'!$C381,Klima!$B$1:$B$520,0),MATCH('Afgrødemodel 1'!$D$7,Klima!$B$1:$E$1,0))</f>
        <v>#N/A</v>
      </c>
      <c r="E381" s="8" t="e">
        <f t="shared" si="233"/>
        <v>#N/A</v>
      </c>
      <c r="F381">
        <v>0</v>
      </c>
      <c r="G381" s="8" t="e">
        <f t="shared" si="234"/>
        <v>#N/A</v>
      </c>
      <c r="H381" s="8" t="e">
        <f t="shared" si="235"/>
        <v>#N/A</v>
      </c>
      <c r="I381" s="8" t="e">
        <f t="shared" si="236"/>
        <v>#N/A</v>
      </c>
      <c r="J381" s="8" t="e">
        <f t="shared" si="237"/>
        <v>#N/A</v>
      </c>
      <c r="K381" s="8" t="e">
        <f t="shared" si="238"/>
        <v>#N/A</v>
      </c>
      <c r="L381" s="8" t="e">
        <f t="shared" si="239"/>
        <v>#N/A</v>
      </c>
      <c r="M381" t="str">
        <f t="shared" si="240"/>
        <v xml:space="preserve"> </v>
      </c>
      <c r="N381">
        <v>8</v>
      </c>
      <c r="O381" t="e">
        <f t="shared" si="241"/>
        <v>#N/A</v>
      </c>
      <c r="P381" t="e">
        <f t="shared" si="242"/>
        <v>#N/A</v>
      </c>
      <c r="Q381" t="e">
        <f t="shared" si="243"/>
        <v>#N/A</v>
      </c>
      <c r="R381" t="e">
        <f t="shared" si="244"/>
        <v>#N/A</v>
      </c>
      <c r="S381">
        <f t="shared" si="211"/>
        <v>0</v>
      </c>
      <c r="T381" s="8">
        <f t="shared" si="245"/>
        <v>0</v>
      </c>
      <c r="U381" s="2" t="e">
        <f t="shared" si="246"/>
        <v>#N/A</v>
      </c>
      <c r="V381">
        <f t="shared" si="212"/>
        <v>5</v>
      </c>
      <c r="W381" s="2" t="e">
        <f t="shared" si="247"/>
        <v>#N/A</v>
      </c>
      <c r="X381">
        <f t="shared" si="213"/>
        <v>0</v>
      </c>
      <c r="Y381">
        <f t="shared" si="224"/>
        <v>0</v>
      </c>
      <c r="Z381">
        <v>0</v>
      </c>
      <c r="AA381" s="18">
        <f t="shared" si="248"/>
        <v>43562</v>
      </c>
      <c r="AB381" s="13">
        <f t="shared" si="249"/>
        <v>0</v>
      </c>
      <c r="AC381">
        <v>0</v>
      </c>
      <c r="AD381" s="5" t="e">
        <f t="shared" si="250"/>
        <v>#N/A</v>
      </c>
      <c r="AE381">
        <f t="shared" si="260"/>
        <v>2</v>
      </c>
      <c r="AF381">
        <f t="shared" si="260"/>
        <v>2</v>
      </c>
      <c r="AG381">
        <v>0</v>
      </c>
      <c r="AH381" s="18">
        <f t="shared" si="251"/>
        <v>43562</v>
      </c>
      <c r="AI381" s="5">
        <f t="shared" si="252"/>
        <v>0</v>
      </c>
      <c r="AJ381" s="13">
        <f t="shared" si="253"/>
        <v>0</v>
      </c>
      <c r="AK381" s="20">
        <f t="shared" si="217"/>
        <v>0</v>
      </c>
      <c r="AL381" s="20">
        <f t="shared" si="254"/>
        <v>5325</v>
      </c>
      <c r="AM381" s="20">
        <f t="shared" si="255"/>
        <v>900</v>
      </c>
      <c r="AN381" s="20">
        <f t="shared" si="256"/>
        <v>0</v>
      </c>
      <c r="AO381" s="20">
        <f t="shared" si="229"/>
        <v>0</v>
      </c>
      <c r="AP381" s="1">
        <v>0</v>
      </c>
      <c r="AQ381" s="24">
        <f t="shared" si="257"/>
        <v>43562</v>
      </c>
      <c r="AR381" s="10">
        <f t="shared" si="258"/>
        <v>0</v>
      </c>
      <c r="AS381" s="1">
        <f t="shared" si="259"/>
        <v>0</v>
      </c>
    </row>
    <row r="382" spans="2:45" x14ac:dyDescent="0.2">
      <c r="B382" s="18">
        <f t="shared" si="230"/>
        <v>43563</v>
      </c>
      <c r="C382" s="8">
        <f t="shared" si="232"/>
        <v>43563</v>
      </c>
      <c r="D382" s="5" t="e">
        <f>INDEX(Klima!$B$1:$E$520,MATCH('Afgrødemodel 1'!$C382,Klima!$B$1:$B$520,0),MATCH('Afgrødemodel 1'!$D$7,Klima!$B$1:$E$1,0))</f>
        <v>#N/A</v>
      </c>
      <c r="E382" s="8" t="e">
        <f t="shared" si="233"/>
        <v>#N/A</v>
      </c>
      <c r="F382">
        <v>0</v>
      </c>
      <c r="G382" s="8" t="e">
        <f t="shared" si="234"/>
        <v>#N/A</v>
      </c>
      <c r="H382" s="8" t="e">
        <f t="shared" si="235"/>
        <v>#N/A</v>
      </c>
      <c r="I382" s="8" t="e">
        <f t="shared" si="236"/>
        <v>#N/A</v>
      </c>
      <c r="J382" s="8" t="e">
        <f t="shared" si="237"/>
        <v>#N/A</v>
      </c>
      <c r="K382" s="8" t="e">
        <f t="shared" si="238"/>
        <v>#N/A</v>
      </c>
      <c r="L382" s="8" t="e">
        <f t="shared" si="239"/>
        <v>#N/A</v>
      </c>
      <c r="M382" t="str">
        <f t="shared" si="240"/>
        <v xml:space="preserve"> </v>
      </c>
      <c r="N382">
        <v>8</v>
      </c>
      <c r="O382" t="e">
        <f t="shared" si="241"/>
        <v>#N/A</v>
      </c>
      <c r="P382" t="e">
        <f t="shared" si="242"/>
        <v>#N/A</v>
      </c>
      <c r="Q382" t="e">
        <f t="shared" si="243"/>
        <v>#N/A</v>
      </c>
      <c r="R382" t="e">
        <f t="shared" si="244"/>
        <v>#N/A</v>
      </c>
      <c r="S382">
        <f t="shared" si="211"/>
        <v>0</v>
      </c>
      <c r="T382" s="8">
        <f t="shared" si="245"/>
        <v>0</v>
      </c>
      <c r="U382" s="2" t="e">
        <f t="shared" si="246"/>
        <v>#N/A</v>
      </c>
      <c r="V382">
        <f t="shared" si="212"/>
        <v>5</v>
      </c>
      <c r="W382" s="2" t="e">
        <f t="shared" si="247"/>
        <v>#N/A</v>
      </c>
      <c r="X382">
        <f t="shared" si="213"/>
        <v>0</v>
      </c>
      <c r="Y382">
        <f t="shared" si="224"/>
        <v>0</v>
      </c>
      <c r="Z382">
        <v>0</v>
      </c>
      <c r="AA382" s="18">
        <f t="shared" si="248"/>
        <v>43563</v>
      </c>
      <c r="AB382" s="13">
        <f t="shared" si="249"/>
        <v>0</v>
      </c>
      <c r="AC382">
        <v>0</v>
      </c>
      <c r="AD382" s="5" t="e">
        <f t="shared" si="250"/>
        <v>#N/A</v>
      </c>
      <c r="AE382">
        <f t="shared" si="260"/>
        <v>2</v>
      </c>
      <c r="AF382">
        <f t="shared" si="260"/>
        <v>2</v>
      </c>
      <c r="AG382">
        <v>0</v>
      </c>
      <c r="AH382" s="18">
        <f t="shared" si="251"/>
        <v>43563</v>
      </c>
      <c r="AI382" s="5">
        <f t="shared" si="252"/>
        <v>0</v>
      </c>
      <c r="AJ382" s="13">
        <f t="shared" si="253"/>
        <v>0</v>
      </c>
      <c r="AK382" s="20">
        <f t="shared" si="217"/>
        <v>0</v>
      </c>
      <c r="AL382" s="20">
        <f t="shared" si="254"/>
        <v>5340</v>
      </c>
      <c r="AM382" s="20">
        <f t="shared" si="255"/>
        <v>900</v>
      </c>
      <c r="AN382" s="20">
        <f t="shared" si="256"/>
        <v>0</v>
      </c>
      <c r="AO382" s="20">
        <f t="shared" si="229"/>
        <v>0</v>
      </c>
      <c r="AP382" s="1">
        <v>0</v>
      </c>
      <c r="AQ382" s="24">
        <f t="shared" si="257"/>
        <v>43563</v>
      </c>
      <c r="AR382" s="10">
        <f t="shared" si="258"/>
        <v>0</v>
      </c>
      <c r="AS382" s="1">
        <f t="shared" si="259"/>
        <v>0</v>
      </c>
    </row>
    <row r="383" spans="2:45" x14ac:dyDescent="0.2">
      <c r="B383" s="18">
        <f t="shared" si="230"/>
        <v>43564</v>
      </c>
      <c r="C383" s="8">
        <f t="shared" si="232"/>
        <v>43564</v>
      </c>
      <c r="D383" s="5" t="e">
        <f>INDEX(Klima!$B$1:$E$520,MATCH('Afgrødemodel 1'!$C383,Klima!$B$1:$B$520,0),MATCH('Afgrødemodel 1'!$D$7,Klima!$B$1:$E$1,0))</f>
        <v>#N/A</v>
      </c>
      <c r="E383" s="8" t="e">
        <f t="shared" si="233"/>
        <v>#N/A</v>
      </c>
      <c r="F383">
        <v>0</v>
      </c>
      <c r="G383" s="8" t="e">
        <f t="shared" si="234"/>
        <v>#N/A</v>
      </c>
      <c r="H383" s="8" t="e">
        <f t="shared" si="235"/>
        <v>#N/A</v>
      </c>
      <c r="I383" s="8" t="e">
        <f t="shared" si="236"/>
        <v>#N/A</v>
      </c>
      <c r="J383" s="8" t="e">
        <f t="shared" si="237"/>
        <v>#N/A</v>
      </c>
      <c r="K383" s="8" t="e">
        <f t="shared" si="238"/>
        <v>#N/A</v>
      </c>
      <c r="L383" s="8" t="e">
        <f t="shared" si="239"/>
        <v>#N/A</v>
      </c>
      <c r="M383" t="str">
        <f t="shared" si="240"/>
        <v xml:space="preserve"> </v>
      </c>
      <c r="N383">
        <v>8</v>
      </c>
      <c r="O383" t="e">
        <f t="shared" si="241"/>
        <v>#N/A</v>
      </c>
      <c r="P383" t="e">
        <f t="shared" si="242"/>
        <v>#N/A</v>
      </c>
      <c r="Q383" t="e">
        <f t="shared" si="243"/>
        <v>#N/A</v>
      </c>
      <c r="R383" t="e">
        <f t="shared" si="244"/>
        <v>#N/A</v>
      </c>
      <c r="S383">
        <f t="shared" si="211"/>
        <v>0</v>
      </c>
      <c r="T383" s="8">
        <f t="shared" si="245"/>
        <v>0</v>
      </c>
      <c r="U383" s="2" t="e">
        <f t="shared" si="246"/>
        <v>#N/A</v>
      </c>
      <c r="V383">
        <f t="shared" si="212"/>
        <v>5</v>
      </c>
      <c r="W383" s="2" t="e">
        <f t="shared" si="247"/>
        <v>#N/A</v>
      </c>
      <c r="X383">
        <f t="shared" si="213"/>
        <v>0</v>
      </c>
      <c r="Y383">
        <f t="shared" si="224"/>
        <v>0</v>
      </c>
      <c r="Z383">
        <v>0</v>
      </c>
      <c r="AA383" s="18">
        <f t="shared" si="248"/>
        <v>43564</v>
      </c>
      <c r="AB383" s="13">
        <f t="shared" si="249"/>
        <v>0</v>
      </c>
      <c r="AC383">
        <v>0</v>
      </c>
      <c r="AD383" s="5" t="e">
        <f t="shared" si="250"/>
        <v>#N/A</v>
      </c>
      <c r="AE383">
        <f t="shared" si="260"/>
        <v>2</v>
      </c>
      <c r="AF383">
        <f t="shared" si="260"/>
        <v>2</v>
      </c>
      <c r="AG383">
        <v>0</v>
      </c>
      <c r="AH383" s="18">
        <f t="shared" si="251"/>
        <v>43564</v>
      </c>
      <c r="AI383" s="5">
        <f t="shared" si="252"/>
        <v>0</v>
      </c>
      <c r="AJ383" s="13">
        <f t="shared" si="253"/>
        <v>0</v>
      </c>
      <c r="AK383" s="20">
        <f t="shared" si="217"/>
        <v>0</v>
      </c>
      <c r="AL383" s="20">
        <f t="shared" si="254"/>
        <v>5355</v>
      </c>
      <c r="AM383" s="20">
        <f t="shared" si="255"/>
        <v>900</v>
      </c>
      <c r="AN383" s="20">
        <f t="shared" si="256"/>
        <v>0</v>
      </c>
      <c r="AO383" s="20">
        <f t="shared" si="229"/>
        <v>0</v>
      </c>
      <c r="AP383" s="1">
        <v>0</v>
      </c>
      <c r="AQ383" s="24">
        <f t="shared" si="257"/>
        <v>43564</v>
      </c>
      <c r="AR383" s="10">
        <f t="shared" si="258"/>
        <v>0</v>
      </c>
      <c r="AS383" s="1">
        <f t="shared" si="259"/>
        <v>0</v>
      </c>
    </row>
    <row r="384" spans="2:45" x14ac:dyDescent="0.2">
      <c r="B384" s="18">
        <f t="shared" si="230"/>
        <v>43565</v>
      </c>
      <c r="C384" s="8">
        <f t="shared" si="232"/>
        <v>43565</v>
      </c>
      <c r="D384" s="5" t="e">
        <f>INDEX(Klima!$B$1:$E$520,MATCH('Afgrødemodel 1'!$C384,Klima!$B$1:$B$520,0),MATCH('Afgrødemodel 1'!$D$7,Klima!$B$1:$E$1,0))</f>
        <v>#N/A</v>
      </c>
      <c r="E384" s="8" t="e">
        <f t="shared" si="233"/>
        <v>#N/A</v>
      </c>
      <c r="F384">
        <v>0</v>
      </c>
      <c r="G384" s="8" t="e">
        <f t="shared" si="234"/>
        <v>#N/A</v>
      </c>
      <c r="H384" s="8" t="e">
        <f t="shared" si="235"/>
        <v>#N/A</v>
      </c>
      <c r="I384" s="8" t="e">
        <f t="shared" si="236"/>
        <v>#N/A</v>
      </c>
      <c r="J384" s="8" t="e">
        <f t="shared" si="237"/>
        <v>#N/A</v>
      </c>
      <c r="K384" s="8" t="e">
        <f t="shared" si="238"/>
        <v>#N/A</v>
      </c>
      <c r="L384" s="8" t="e">
        <f t="shared" si="239"/>
        <v>#N/A</v>
      </c>
      <c r="M384" t="str">
        <f t="shared" si="240"/>
        <v xml:space="preserve"> </v>
      </c>
      <c r="N384">
        <v>8</v>
      </c>
      <c r="O384" t="e">
        <f t="shared" si="241"/>
        <v>#N/A</v>
      </c>
      <c r="P384" t="e">
        <f t="shared" si="242"/>
        <v>#N/A</v>
      </c>
      <c r="Q384" t="e">
        <f t="shared" si="243"/>
        <v>#N/A</v>
      </c>
      <c r="R384" t="e">
        <f t="shared" si="244"/>
        <v>#N/A</v>
      </c>
      <c r="S384">
        <f t="shared" si="211"/>
        <v>0</v>
      </c>
      <c r="T384" s="8">
        <f t="shared" si="245"/>
        <v>0</v>
      </c>
      <c r="U384" s="2" t="e">
        <f t="shared" si="246"/>
        <v>#N/A</v>
      </c>
      <c r="V384">
        <f t="shared" si="212"/>
        <v>5</v>
      </c>
      <c r="W384" s="2" t="e">
        <f t="shared" si="247"/>
        <v>#N/A</v>
      </c>
      <c r="X384">
        <f t="shared" si="213"/>
        <v>0</v>
      </c>
      <c r="Y384">
        <f t="shared" si="224"/>
        <v>0</v>
      </c>
      <c r="Z384">
        <v>0</v>
      </c>
      <c r="AA384" s="18">
        <f t="shared" si="248"/>
        <v>43565</v>
      </c>
      <c r="AB384" s="13">
        <f t="shared" si="249"/>
        <v>0</v>
      </c>
      <c r="AC384">
        <v>0</v>
      </c>
      <c r="AD384" s="5" t="e">
        <f t="shared" si="250"/>
        <v>#N/A</v>
      </c>
      <c r="AE384">
        <f t="shared" si="260"/>
        <v>2</v>
      </c>
      <c r="AF384">
        <f t="shared" si="260"/>
        <v>2</v>
      </c>
      <c r="AG384">
        <v>0</v>
      </c>
      <c r="AH384" s="18">
        <f t="shared" si="251"/>
        <v>43565</v>
      </c>
      <c r="AI384" s="5">
        <f t="shared" si="252"/>
        <v>0</v>
      </c>
      <c r="AJ384" s="13">
        <f t="shared" si="253"/>
        <v>0</v>
      </c>
      <c r="AK384" s="20">
        <f t="shared" si="217"/>
        <v>0</v>
      </c>
      <c r="AL384" s="20">
        <f t="shared" si="254"/>
        <v>5370</v>
      </c>
      <c r="AM384" s="20">
        <f t="shared" si="255"/>
        <v>900</v>
      </c>
      <c r="AN384" s="20">
        <f t="shared" si="256"/>
        <v>0</v>
      </c>
      <c r="AO384" s="20">
        <f t="shared" si="229"/>
        <v>0</v>
      </c>
      <c r="AP384" s="1">
        <v>0</v>
      </c>
      <c r="AQ384" s="24">
        <f t="shared" si="257"/>
        <v>43565</v>
      </c>
      <c r="AR384" s="10">
        <f t="shared" si="258"/>
        <v>0</v>
      </c>
      <c r="AS384" s="1">
        <f t="shared" si="259"/>
        <v>0</v>
      </c>
    </row>
    <row r="385" spans="2:45" x14ac:dyDescent="0.2">
      <c r="B385" s="18">
        <f t="shared" si="230"/>
        <v>43566</v>
      </c>
      <c r="C385" s="8">
        <f t="shared" si="232"/>
        <v>43566</v>
      </c>
      <c r="D385" s="5" t="e">
        <f>INDEX(Klima!$B$1:$E$520,MATCH('Afgrødemodel 1'!$C385,Klima!$B$1:$B$520,0),MATCH('Afgrødemodel 1'!$D$7,Klima!$B$1:$E$1,0))</f>
        <v>#N/A</v>
      </c>
      <c r="E385" s="8" t="e">
        <f t="shared" si="233"/>
        <v>#N/A</v>
      </c>
      <c r="F385">
        <v>0</v>
      </c>
      <c r="G385" s="8" t="e">
        <f t="shared" si="234"/>
        <v>#N/A</v>
      </c>
      <c r="H385" s="8" t="e">
        <f t="shared" si="235"/>
        <v>#N/A</v>
      </c>
      <c r="I385" s="8" t="e">
        <f t="shared" si="236"/>
        <v>#N/A</v>
      </c>
      <c r="J385" s="8" t="e">
        <f t="shared" si="237"/>
        <v>#N/A</v>
      </c>
      <c r="K385" s="8" t="e">
        <f t="shared" si="238"/>
        <v>#N/A</v>
      </c>
      <c r="L385" s="8" t="e">
        <f t="shared" si="239"/>
        <v>#N/A</v>
      </c>
      <c r="M385" t="str">
        <f t="shared" si="240"/>
        <v xml:space="preserve"> </v>
      </c>
      <c r="N385">
        <v>8</v>
      </c>
      <c r="O385" t="e">
        <f t="shared" si="241"/>
        <v>#N/A</v>
      </c>
      <c r="P385" t="e">
        <f t="shared" si="242"/>
        <v>#N/A</v>
      </c>
      <c r="Q385" t="e">
        <f t="shared" si="243"/>
        <v>#N/A</v>
      </c>
      <c r="R385" t="e">
        <f t="shared" si="244"/>
        <v>#N/A</v>
      </c>
      <c r="S385">
        <f t="shared" si="211"/>
        <v>0</v>
      </c>
      <c r="T385" s="8">
        <f t="shared" si="245"/>
        <v>0</v>
      </c>
      <c r="U385" s="2" t="e">
        <f t="shared" si="246"/>
        <v>#N/A</v>
      </c>
      <c r="V385">
        <f t="shared" si="212"/>
        <v>5</v>
      </c>
      <c r="W385" s="2" t="e">
        <f t="shared" si="247"/>
        <v>#N/A</v>
      </c>
      <c r="X385">
        <f t="shared" si="213"/>
        <v>0</v>
      </c>
      <c r="Y385">
        <f t="shared" si="224"/>
        <v>0</v>
      </c>
      <c r="Z385">
        <v>0</v>
      </c>
      <c r="AA385" s="18">
        <f t="shared" si="248"/>
        <v>43566</v>
      </c>
      <c r="AB385" s="13">
        <f t="shared" si="249"/>
        <v>0</v>
      </c>
      <c r="AC385">
        <v>0</v>
      </c>
      <c r="AD385" s="5" t="e">
        <f t="shared" si="250"/>
        <v>#N/A</v>
      </c>
      <c r="AE385">
        <f t="shared" si="260"/>
        <v>2</v>
      </c>
      <c r="AF385">
        <f t="shared" si="260"/>
        <v>2</v>
      </c>
      <c r="AG385">
        <v>0</v>
      </c>
      <c r="AH385" s="18">
        <f t="shared" si="251"/>
        <v>43566</v>
      </c>
      <c r="AI385" s="5">
        <f t="shared" si="252"/>
        <v>0</v>
      </c>
      <c r="AJ385" s="13">
        <f t="shared" si="253"/>
        <v>0</v>
      </c>
      <c r="AK385" s="20">
        <f t="shared" si="217"/>
        <v>0</v>
      </c>
      <c r="AL385" s="20">
        <f t="shared" si="254"/>
        <v>5385</v>
      </c>
      <c r="AM385" s="20">
        <f t="shared" si="255"/>
        <v>900</v>
      </c>
      <c r="AN385" s="20">
        <f t="shared" si="256"/>
        <v>0</v>
      </c>
      <c r="AO385" s="20">
        <f t="shared" si="229"/>
        <v>0</v>
      </c>
      <c r="AP385" s="1">
        <v>0</v>
      </c>
      <c r="AQ385" s="24">
        <f t="shared" si="257"/>
        <v>43566</v>
      </c>
      <c r="AR385" s="10">
        <f t="shared" si="258"/>
        <v>0</v>
      </c>
      <c r="AS385" s="1">
        <f t="shared" si="259"/>
        <v>0</v>
      </c>
    </row>
    <row r="386" spans="2:45" x14ac:dyDescent="0.2">
      <c r="B386" s="18">
        <f t="shared" si="230"/>
        <v>43567</v>
      </c>
      <c r="C386" s="8">
        <f t="shared" si="232"/>
        <v>43567</v>
      </c>
      <c r="D386" s="5" t="e">
        <f>INDEX(Klima!$B$1:$E$520,MATCH('Afgrødemodel 1'!$C386,Klima!$B$1:$B$520,0),MATCH('Afgrødemodel 1'!$D$7,Klima!$B$1:$E$1,0))</f>
        <v>#N/A</v>
      </c>
      <c r="E386" s="8" t="e">
        <f t="shared" si="233"/>
        <v>#N/A</v>
      </c>
      <c r="F386">
        <v>0</v>
      </c>
      <c r="G386" s="8" t="e">
        <f t="shared" si="234"/>
        <v>#N/A</v>
      </c>
      <c r="H386" s="8" t="e">
        <f t="shared" si="235"/>
        <v>#N/A</v>
      </c>
      <c r="I386" s="8" t="e">
        <f t="shared" si="236"/>
        <v>#N/A</v>
      </c>
      <c r="J386" s="8" t="e">
        <f t="shared" si="237"/>
        <v>#N/A</v>
      </c>
      <c r="K386" s="8" t="e">
        <f t="shared" si="238"/>
        <v>#N/A</v>
      </c>
      <c r="L386" s="8" t="e">
        <f t="shared" si="239"/>
        <v>#N/A</v>
      </c>
      <c r="M386" t="str">
        <f t="shared" si="240"/>
        <v xml:space="preserve"> </v>
      </c>
      <c r="N386">
        <v>8</v>
      </c>
      <c r="O386" t="e">
        <f t="shared" si="241"/>
        <v>#N/A</v>
      </c>
      <c r="P386" t="e">
        <f t="shared" si="242"/>
        <v>#N/A</v>
      </c>
      <c r="Q386" t="e">
        <f t="shared" si="243"/>
        <v>#N/A</v>
      </c>
      <c r="R386" t="e">
        <f t="shared" si="244"/>
        <v>#N/A</v>
      </c>
      <c r="S386">
        <f t="shared" si="211"/>
        <v>0</v>
      </c>
      <c r="T386" s="8">
        <f t="shared" si="245"/>
        <v>0</v>
      </c>
      <c r="U386" s="2" t="e">
        <f t="shared" si="246"/>
        <v>#N/A</v>
      </c>
      <c r="V386">
        <f t="shared" si="212"/>
        <v>5</v>
      </c>
      <c r="W386" s="2" t="e">
        <f t="shared" si="247"/>
        <v>#N/A</v>
      </c>
      <c r="X386">
        <f t="shared" si="213"/>
        <v>0</v>
      </c>
      <c r="Y386">
        <f t="shared" si="224"/>
        <v>0</v>
      </c>
      <c r="Z386">
        <v>0</v>
      </c>
      <c r="AA386" s="18">
        <f t="shared" si="248"/>
        <v>43567</v>
      </c>
      <c r="AB386" s="13">
        <f t="shared" si="249"/>
        <v>0</v>
      </c>
      <c r="AC386">
        <v>0</v>
      </c>
      <c r="AD386" s="5" t="e">
        <f t="shared" si="250"/>
        <v>#N/A</v>
      </c>
      <c r="AE386">
        <f t="shared" si="260"/>
        <v>2</v>
      </c>
      <c r="AF386">
        <f t="shared" si="260"/>
        <v>2</v>
      </c>
      <c r="AG386">
        <v>0</v>
      </c>
      <c r="AH386" s="18">
        <f t="shared" si="251"/>
        <v>43567</v>
      </c>
      <c r="AI386" s="5">
        <f t="shared" si="252"/>
        <v>0</v>
      </c>
      <c r="AJ386" s="13">
        <f t="shared" si="253"/>
        <v>0</v>
      </c>
      <c r="AK386" s="20">
        <f t="shared" si="217"/>
        <v>0</v>
      </c>
      <c r="AL386" s="20">
        <f t="shared" si="254"/>
        <v>5400</v>
      </c>
      <c r="AM386" s="20">
        <f t="shared" si="255"/>
        <v>900</v>
      </c>
      <c r="AN386" s="20">
        <f t="shared" si="256"/>
        <v>0</v>
      </c>
      <c r="AO386" s="20">
        <f t="shared" si="229"/>
        <v>0</v>
      </c>
      <c r="AP386" s="1">
        <v>0</v>
      </c>
      <c r="AQ386" s="24">
        <f t="shared" si="257"/>
        <v>43567</v>
      </c>
      <c r="AR386" s="10">
        <f t="shared" si="258"/>
        <v>0</v>
      </c>
      <c r="AS386" s="1">
        <f t="shared" si="259"/>
        <v>0</v>
      </c>
    </row>
    <row r="387" spans="2:45" x14ac:dyDescent="0.2">
      <c r="B387" s="18">
        <f t="shared" si="230"/>
        <v>43568</v>
      </c>
      <c r="C387" s="8">
        <f t="shared" si="232"/>
        <v>43568</v>
      </c>
      <c r="D387" s="5" t="e">
        <f>INDEX(Klima!$B$1:$E$520,MATCH('Afgrødemodel 1'!$C387,Klima!$B$1:$B$520,0),MATCH('Afgrødemodel 1'!$D$7,Klima!$B$1:$E$1,0))</f>
        <v>#N/A</v>
      </c>
      <c r="E387" s="8" t="e">
        <f t="shared" si="233"/>
        <v>#N/A</v>
      </c>
      <c r="F387">
        <v>0</v>
      </c>
      <c r="G387" s="8" t="e">
        <f t="shared" si="234"/>
        <v>#N/A</v>
      </c>
      <c r="H387" s="8" t="e">
        <f t="shared" si="235"/>
        <v>#N/A</v>
      </c>
      <c r="I387" s="8" t="e">
        <f t="shared" si="236"/>
        <v>#N/A</v>
      </c>
      <c r="J387" s="8" t="e">
        <f t="shared" si="237"/>
        <v>#N/A</v>
      </c>
      <c r="K387" s="8" t="e">
        <f t="shared" si="238"/>
        <v>#N/A</v>
      </c>
      <c r="L387" s="8" t="e">
        <f t="shared" si="239"/>
        <v>#N/A</v>
      </c>
      <c r="M387" t="str">
        <f t="shared" si="240"/>
        <v xml:space="preserve"> </v>
      </c>
      <c r="N387">
        <v>8</v>
      </c>
      <c r="O387" t="e">
        <f t="shared" si="241"/>
        <v>#N/A</v>
      </c>
      <c r="P387" t="e">
        <f t="shared" si="242"/>
        <v>#N/A</v>
      </c>
      <c r="Q387" t="e">
        <f t="shared" si="243"/>
        <v>#N/A</v>
      </c>
      <c r="R387" t="e">
        <f t="shared" si="244"/>
        <v>#N/A</v>
      </c>
      <c r="S387">
        <f t="shared" si="211"/>
        <v>0</v>
      </c>
      <c r="T387" s="8">
        <f t="shared" si="245"/>
        <v>0</v>
      </c>
      <c r="U387" s="2" t="e">
        <f t="shared" si="246"/>
        <v>#N/A</v>
      </c>
      <c r="V387">
        <f t="shared" si="212"/>
        <v>5</v>
      </c>
      <c r="W387" s="2" t="e">
        <f t="shared" si="247"/>
        <v>#N/A</v>
      </c>
      <c r="X387">
        <f t="shared" si="213"/>
        <v>0</v>
      </c>
      <c r="Y387">
        <f t="shared" si="224"/>
        <v>0</v>
      </c>
      <c r="Z387">
        <v>0</v>
      </c>
      <c r="AA387" s="18">
        <f t="shared" si="248"/>
        <v>43568</v>
      </c>
      <c r="AB387" s="13">
        <f t="shared" si="249"/>
        <v>0</v>
      </c>
      <c r="AC387">
        <v>0</v>
      </c>
      <c r="AD387" s="5" t="e">
        <f t="shared" si="250"/>
        <v>#N/A</v>
      </c>
      <c r="AE387">
        <f t="shared" si="260"/>
        <v>2</v>
      </c>
      <c r="AF387">
        <f t="shared" si="260"/>
        <v>2</v>
      </c>
      <c r="AG387">
        <v>0</v>
      </c>
      <c r="AH387" s="18">
        <f t="shared" si="251"/>
        <v>43568</v>
      </c>
      <c r="AI387" s="5">
        <f t="shared" si="252"/>
        <v>0</v>
      </c>
      <c r="AJ387" s="13">
        <f t="shared" si="253"/>
        <v>0</v>
      </c>
      <c r="AK387" s="20">
        <f t="shared" si="217"/>
        <v>0</v>
      </c>
      <c r="AL387" s="20">
        <f t="shared" si="254"/>
        <v>5415</v>
      </c>
      <c r="AM387" s="20">
        <f t="shared" si="255"/>
        <v>900</v>
      </c>
      <c r="AN387" s="20">
        <f t="shared" si="256"/>
        <v>0</v>
      </c>
      <c r="AO387" s="20">
        <f t="shared" si="229"/>
        <v>0</v>
      </c>
      <c r="AP387" s="1">
        <v>0</v>
      </c>
      <c r="AQ387" s="24">
        <f t="shared" si="257"/>
        <v>43568</v>
      </c>
      <c r="AR387" s="10">
        <f t="shared" si="258"/>
        <v>0</v>
      </c>
      <c r="AS387" s="1">
        <f t="shared" si="259"/>
        <v>0</v>
      </c>
    </row>
    <row r="388" spans="2:45" x14ac:dyDescent="0.2">
      <c r="B388" s="18">
        <f t="shared" si="230"/>
        <v>43569</v>
      </c>
      <c r="C388" s="8">
        <f t="shared" si="232"/>
        <v>43569</v>
      </c>
      <c r="D388" s="5" t="e">
        <f>INDEX(Klima!$B$1:$E$520,MATCH('Afgrødemodel 1'!$C388,Klima!$B$1:$B$520,0),MATCH('Afgrødemodel 1'!$D$7,Klima!$B$1:$E$1,0))</f>
        <v>#N/A</v>
      </c>
      <c r="E388" s="8" t="e">
        <f t="shared" si="233"/>
        <v>#N/A</v>
      </c>
      <c r="F388">
        <v>0</v>
      </c>
      <c r="G388" s="8" t="e">
        <f t="shared" si="234"/>
        <v>#N/A</v>
      </c>
      <c r="H388" s="8" t="e">
        <f t="shared" si="235"/>
        <v>#N/A</v>
      </c>
      <c r="I388" s="8" t="e">
        <f t="shared" si="236"/>
        <v>#N/A</v>
      </c>
      <c r="J388" s="8" t="e">
        <f t="shared" si="237"/>
        <v>#N/A</v>
      </c>
      <c r="K388" s="8" t="e">
        <f t="shared" si="238"/>
        <v>#N/A</v>
      </c>
      <c r="L388" s="8" t="e">
        <f t="shared" si="239"/>
        <v>#N/A</v>
      </c>
      <c r="M388" t="str">
        <f t="shared" si="240"/>
        <v xml:space="preserve"> </v>
      </c>
      <c r="N388">
        <v>8</v>
      </c>
      <c r="O388" t="e">
        <f t="shared" si="241"/>
        <v>#N/A</v>
      </c>
      <c r="P388" t="e">
        <f t="shared" si="242"/>
        <v>#N/A</v>
      </c>
      <c r="Q388" t="e">
        <f t="shared" si="243"/>
        <v>#N/A</v>
      </c>
      <c r="R388" t="e">
        <f t="shared" si="244"/>
        <v>#N/A</v>
      </c>
      <c r="S388">
        <f t="shared" si="211"/>
        <v>0</v>
      </c>
      <c r="T388" s="8">
        <f t="shared" si="245"/>
        <v>0</v>
      </c>
      <c r="U388" s="2" t="e">
        <f t="shared" si="246"/>
        <v>#N/A</v>
      </c>
      <c r="V388">
        <f t="shared" si="212"/>
        <v>5</v>
      </c>
      <c r="W388" s="2" t="e">
        <f t="shared" si="247"/>
        <v>#N/A</v>
      </c>
      <c r="X388">
        <f t="shared" si="213"/>
        <v>0</v>
      </c>
      <c r="Y388">
        <f t="shared" si="224"/>
        <v>0</v>
      </c>
      <c r="Z388">
        <v>0</v>
      </c>
      <c r="AA388" s="18">
        <f t="shared" si="248"/>
        <v>43569</v>
      </c>
      <c r="AB388" s="13">
        <f t="shared" si="249"/>
        <v>0</v>
      </c>
      <c r="AC388">
        <v>0</v>
      </c>
      <c r="AD388" s="5" t="e">
        <f t="shared" si="250"/>
        <v>#N/A</v>
      </c>
      <c r="AE388">
        <f t="shared" si="260"/>
        <v>2</v>
      </c>
      <c r="AF388">
        <f t="shared" si="260"/>
        <v>2</v>
      </c>
      <c r="AG388">
        <v>0</v>
      </c>
      <c r="AH388" s="18">
        <f t="shared" si="251"/>
        <v>43569</v>
      </c>
      <c r="AI388" s="5">
        <f t="shared" si="252"/>
        <v>0</v>
      </c>
      <c r="AJ388" s="13">
        <f t="shared" si="253"/>
        <v>0</v>
      </c>
      <c r="AK388" s="20">
        <f t="shared" si="217"/>
        <v>0</v>
      </c>
      <c r="AL388" s="20">
        <f t="shared" si="254"/>
        <v>5430</v>
      </c>
      <c r="AM388" s="20">
        <f t="shared" si="255"/>
        <v>900</v>
      </c>
      <c r="AN388" s="20">
        <f t="shared" si="256"/>
        <v>0</v>
      </c>
      <c r="AO388" s="20">
        <f t="shared" si="229"/>
        <v>0</v>
      </c>
      <c r="AP388" s="1">
        <v>0</v>
      </c>
      <c r="AQ388" s="24">
        <f t="shared" si="257"/>
        <v>43569</v>
      </c>
      <c r="AR388" s="10">
        <f t="shared" si="258"/>
        <v>0</v>
      </c>
      <c r="AS388" s="1">
        <f t="shared" si="259"/>
        <v>0</v>
      </c>
    </row>
    <row r="389" spans="2:45" x14ac:dyDescent="0.2">
      <c r="B389" s="18">
        <f t="shared" si="230"/>
        <v>43570</v>
      </c>
      <c r="C389" s="8">
        <f t="shared" si="232"/>
        <v>43570</v>
      </c>
      <c r="D389" s="5" t="e">
        <f>INDEX(Klima!$B$1:$E$520,MATCH('Afgrødemodel 1'!$C389,Klima!$B$1:$B$520,0),MATCH('Afgrødemodel 1'!$D$7,Klima!$B$1:$E$1,0))</f>
        <v>#N/A</v>
      </c>
      <c r="E389" s="8" t="e">
        <f t="shared" si="233"/>
        <v>#N/A</v>
      </c>
      <c r="F389">
        <v>0</v>
      </c>
      <c r="G389" s="8" t="e">
        <f t="shared" si="234"/>
        <v>#N/A</v>
      </c>
      <c r="H389" s="8" t="e">
        <f t="shared" si="235"/>
        <v>#N/A</v>
      </c>
      <c r="I389" s="8" t="e">
        <f t="shared" si="236"/>
        <v>#N/A</v>
      </c>
      <c r="J389" s="8" t="e">
        <f t="shared" si="237"/>
        <v>#N/A</v>
      </c>
      <c r="K389" s="8" t="e">
        <f t="shared" si="238"/>
        <v>#N/A</v>
      </c>
      <c r="L389" s="8" t="e">
        <f t="shared" si="239"/>
        <v>#N/A</v>
      </c>
      <c r="M389" t="str">
        <f t="shared" si="240"/>
        <v xml:space="preserve"> </v>
      </c>
      <c r="N389">
        <v>8</v>
      </c>
      <c r="O389" t="e">
        <f t="shared" si="241"/>
        <v>#N/A</v>
      </c>
      <c r="P389" t="e">
        <f t="shared" si="242"/>
        <v>#N/A</v>
      </c>
      <c r="Q389" t="e">
        <f t="shared" si="243"/>
        <v>#N/A</v>
      </c>
      <c r="R389" t="e">
        <f t="shared" si="244"/>
        <v>#N/A</v>
      </c>
      <c r="S389">
        <f t="shared" si="211"/>
        <v>0</v>
      </c>
      <c r="T389" s="8">
        <f t="shared" si="245"/>
        <v>0</v>
      </c>
      <c r="U389" s="2" t="e">
        <f t="shared" si="246"/>
        <v>#N/A</v>
      </c>
      <c r="V389">
        <f t="shared" si="212"/>
        <v>5</v>
      </c>
      <c r="W389" s="2" t="e">
        <f t="shared" si="247"/>
        <v>#N/A</v>
      </c>
      <c r="X389">
        <f t="shared" si="213"/>
        <v>0</v>
      </c>
      <c r="Y389">
        <f t="shared" si="224"/>
        <v>0</v>
      </c>
      <c r="Z389">
        <v>0</v>
      </c>
      <c r="AA389" s="18">
        <f t="shared" si="248"/>
        <v>43570</v>
      </c>
      <c r="AB389" s="13">
        <f t="shared" si="249"/>
        <v>0</v>
      </c>
      <c r="AC389">
        <v>0</v>
      </c>
      <c r="AD389" s="5" t="e">
        <f t="shared" si="250"/>
        <v>#N/A</v>
      </c>
      <c r="AE389">
        <f t="shared" si="260"/>
        <v>2</v>
      </c>
      <c r="AF389">
        <f t="shared" si="260"/>
        <v>2</v>
      </c>
      <c r="AG389">
        <v>0</v>
      </c>
      <c r="AH389" s="18">
        <f t="shared" si="251"/>
        <v>43570</v>
      </c>
      <c r="AI389" s="5">
        <f t="shared" si="252"/>
        <v>0</v>
      </c>
      <c r="AJ389" s="13">
        <f t="shared" si="253"/>
        <v>0</v>
      </c>
      <c r="AK389" s="20">
        <f t="shared" si="217"/>
        <v>0</v>
      </c>
      <c r="AL389" s="20">
        <f t="shared" si="254"/>
        <v>5445</v>
      </c>
      <c r="AM389" s="20">
        <f t="shared" si="255"/>
        <v>900</v>
      </c>
      <c r="AN389" s="20">
        <f t="shared" si="256"/>
        <v>0</v>
      </c>
      <c r="AO389" s="20">
        <f t="shared" si="229"/>
        <v>0</v>
      </c>
      <c r="AP389" s="1">
        <v>0</v>
      </c>
      <c r="AQ389" s="24">
        <f t="shared" si="257"/>
        <v>43570</v>
      </c>
      <c r="AR389" s="10">
        <f t="shared" si="258"/>
        <v>0</v>
      </c>
      <c r="AS389" s="1">
        <f t="shared" si="259"/>
        <v>0</v>
      </c>
    </row>
    <row r="390" spans="2:45" x14ac:dyDescent="0.2">
      <c r="B390" s="18">
        <f t="shared" si="230"/>
        <v>43571</v>
      </c>
      <c r="C390" s="8">
        <f t="shared" si="232"/>
        <v>43571</v>
      </c>
      <c r="D390" s="5" t="e">
        <f>INDEX(Klima!$B$1:$E$520,MATCH('Afgrødemodel 1'!$C390,Klima!$B$1:$B$520,0),MATCH('Afgrødemodel 1'!$D$7,Klima!$B$1:$E$1,0))</f>
        <v>#N/A</v>
      </c>
      <c r="E390" s="8" t="e">
        <f t="shared" si="233"/>
        <v>#N/A</v>
      </c>
      <c r="F390">
        <v>0</v>
      </c>
      <c r="G390" s="8" t="e">
        <f t="shared" si="234"/>
        <v>#N/A</v>
      </c>
      <c r="H390" s="8" t="e">
        <f t="shared" si="235"/>
        <v>#N/A</v>
      </c>
      <c r="I390" s="8" t="e">
        <f t="shared" si="236"/>
        <v>#N/A</v>
      </c>
      <c r="J390" s="8" t="e">
        <f t="shared" si="237"/>
        <v>#N/A</v>
      </c>
      <c r="K390" s="8" t="e">
        <f t="shared" si="238"/>
        <v>#N/A</v>
      </c>
      <c r="L390" s="8" t="e">
        <f t="shared" si="239"/>
        <v>#N/A</v>
      </c>
      <c r="M390" t="str">
        <f t="shared" si="240"/>
        <v xml:space="preserve"> </v>
      </c>
      <c r="N390">
        <v>8</v>
      </c>
      <c r="O390" t="e">
        <f t="shared" si="241"/>
        <v>#N/A</v>
      </c>
      <c r="P390" t="e">
        <f t="shared" si="242"/>
        <v>#N/A</v>
      </c>
      <c r="Q390" t="e">
        <f t="shared" si="243"/>
        <v>#N/A</v>
      </c>
      <c r="R390" t="e">
        <f t="shared" si="244"/>
        <v>#N/A</v>
      </c>
      <c r="S390">
        <f t="shared" si="211"/>
        <v>0</v>
      </c>
      <c r="T390" s="8">
        <f t="shared" si="245"/>
        <v>0</v>
      </c>
      <c r="U390" s="2" t="e">
        <f t="shared" si="246"/>
        <v>#N/A</v>
      </c>
      <c r="V390">
        <f t="shared" si="212"/>
        <v>5</v>
      </c>
      <c r="W390" s="2" t="e">
        <f t="shared" si="247"/>
        <v>#N/A</v>
      </c>
      <c r="X390">
        <f t="shared" si="213"/>
        <v>0</v>
      </c>
      <c r="Y390">
        <f t="shared" si="224"/>
        <v>0</v>
      </c>
      <c r="Z390">
        <v>0</v>
      </c>
      <c r="AA390" s="18">
        <f t="shared" si="248"/>
        <v>43571</v>
      </c>
      <c r="AB390" s="13">
        <f t="shared" si="249"/>
        <v>0</v>
      </c>
      <c r="AC390">
        <v>0</v>
      </c>
      <c r="AD390" s="5" t="e">
        <f t="shared" si="250"/>
        <v>#N/A</v>
      </c>
      <c r="AE390">
        <f t="shared" si="260"/>
        <v>2</v>
      </c>
      <c r="AF390">
        <f t="shared" si="260"/>
        <v>2</v>
      </c>
      <c r="AG390">
        <v>0</v>
      </c>
      <c r="AH390" s="18">
        <f t="shared" si="251"/>
        <v>43571</v>
      </c>
      <c r="AI390" s="5">
        <f t="shared" si="252"/>
        <v>0</v>
      </c>
      <c r="AJ390" s="13">
        <f t="shared" si="253"/>
        <v>0</v>
      </c>
      <c r="AK390" s="20">
        <f t="shared" si="217"/>
        <v>0</v>
      </c>
      <c r="AL390" s="20">
        <f t="shared" si="254"/>
        <v>5460</v>
      </c>
      <c r="AM390" s="20">
        <f t="shared" si="255"/>
        <v>900</v>
      </c>
      <c r="AN390" s="20">
        <f t="shared" si="256"/>
        <v>0</v>
      </c>
      <c r="AO390" s="20">
        <f t="shared" si="229"/>
        <v>0</v>
      </c>
      <c r="AP390" s="1">
        <v>0</v>
      </c>
      <c r="AQ390" s="24">
        <f t="shared" si="257"/>
        <v>43571</v>
      </c>
      <c r="AR390" s="10">
        <f t="shared" si="258"/>
        <v>0</v>
      </c>
      <c r="AS390" s="1">
        <f t="shared" si="259"/>
        <v>0</v>
      </c>
    </row>
    <row r="391" spans="2:45" x14ac:dyDescent="0.2">
      <c r="B391" s="18">
        <f t="shared" si="230"/>
        <v>43572</v>
      </c>
      <c r="C391" s="8">
        <f t="shared" si="232"/>
        <v>43572</v>
      </c>
      <c r="D391" s="5" t="e">
        <f>INDEX(Klima!$B$1:$E$520,MATCH('Afgrødemodel 1'!$C391,Klima!$B$1:$B$520,0),MATCH('Afgrødemodel 1'!$D$7,Klima!$B$1:$E$1,0))</f>
        <v>#N/A</v>
      </c>
      <c r="E391" s="8" t="e">
        <f t="shared" si="233"/>
        <v>#N/A</v>
      </c>
      <c r="F391">
        <v>0</v>
      </c>
      <c r="G391" s="8" t="e">
        <f t="shared" si="234"/>
        <v>#N/A</v>
      </c>
      <c r="H391" s="8" t="e">
        <f t="shared" si="235"/>
        <v>#N/A</v>
      </c>
      <c r="I391" s="8" t="e">
        <f t="shared" si="236"/>
        <v>#N/A</v>
      </c>
      <c r="J391" s="8" t="e">
        <f t="shared" si="237"/>
        <v>#N/A</v>
      </c>
      <c r="K391" s="8" t="e">
        <f t="shared" si="238"/>
        <v>#N/A</v>
      </c>
      <c r="L391" s="8" t="e">
        <f t="shared" si="239"/>
        <v>#N/A</v>
      </c>
      <c r="M391" t="str">
        <f t="shared" si="240"/>
        <v xml:space="preserve"> </v>
      </c>
      <c r="N391">
        <v>8</v>
      </c>
      <c r="O391" t="e">
        <f t="shared" si="241"/>
        <v>#N/A</v>
      </c>
      <c r="P391" t="e">
        <f t="shared" si="242"/>
        <v>#N/A</v>
      </c>
      <c r="Q391" t="e">
        <f t="shared" si="243"/>
        <v>#N/A</v>
      </c>
      <c r="R391" t="e">
        <f t="shared" si="244"/>
        <v>#N/A</v>
      </c>
      <c r="S391">
        <f t="shared" si="211"/>
        <v>0</v>
      </c>
      <c r="T391" s="8">
        <f t="shared" si="245"/>
        <v>0</v>
      </c>
      <c r="U391" s="2" t="e">
        <f t="shared" si="246"/>
        <v>#N/A</v>
      </c>
      <c r="V391">
        <f t="shared" si="212"/>
        <v>5</v>
      </c>
      <c r="W391" s="2" t="e">
        <f t="shared" si="247"/>
        <v>#N/A</v>
      </c>
      <c r="X391">
        <f t="shared" si="213"/>
        <v>0</v>
      </c>
      <c r="Y391">
        <f t="shared" si="224"/>
        <v>0</v>
      </c>
      <c r="Z391">
        <v>0</v>
      </c>
      <c r="AA391" s="18">
        <f t="shared" si="248"/>
        <v>43572</v>
      </c>
      <c r="AB391" s="13">
        <f t="shared" si="249"/>
        <v>0</v>
      </c>
      <c r="AC391">
        <v>0</v>
      </c>
      <c r="AD391" s="5" t="e">
        <f t="shared" si="250"/>
        <v>#N/A</v>
      </c>
      <c r="AE391">
        <f t="shared" si="260"/>
        <v>2</v>
      </c>
      <c r="AF391">
        <f t="shared" si="260"/>
        <v>2</v>
      </c>
      <c r="AG391">
        <v>0</v>
      </c>
      <c r="AH391" s="18">
        <f t="shared" si="251"/>
        <v>43572</v>
      </c>
      <c r="AI391" s="5">
        <f t="shared" si="252"/>
        <v>0</v>
      </c>
      <c r="AJ391" s="13">
        <f t="shared" si="253"/>
        <v>0</v>
      </c>
      <c r="AK391" s="20">
        <f t="shared" si="217"/>
        <v>0</v>
      </c>
      <c r="AL391" s="20">
        <f t="shared" si="254"/>
        <v>5475</v>
      </c>
      <c r="AM391" s="20">
        <f t="shared" si="255"/>
        <v>900</v>
      </c>
      <c r="AN391" s="20">
        <f t="shared" si="256"/>
        <v>0</v>
      </c>
      <c r="AO391" s="20">
        <f t="shared" si="229"/>
        <v>0</v>
      </c>
      <c r="AP391" s="1">
        <v>0</v>
      </c>
      <c r="AQ391" s="24">
        <f t="shared" si="257"/>
        <v>43572</v>
      </c>
      <c r="AR391" s="10">
        <f t="shared" si="258"/>
        <v>0</v>
      </c>
      <c r="AS391" s="1">
        <f t="shared" si="259"/>
        <v>0</v>
      </c>
    </row>
    <row r="392" spans="2:45" x14ac:dyDescent="0.2">
      <c r="B392" s="18">
        <f t="shared" si="230"/>
        <v>43573</v>
      </c>
      <c r="C392" s="8">
        <f t="shared" si="232"/>
        <v>43573</v>
      </c>
      <c r="D392" s="5" t="e">
        <f>INDEX(Klima!$B$1:$E$520,MATCH('Afgrødemodel 1'!$C392,Klima!$B$1:$B$520,0),MATCH('Afgrødemodel 1'!$D$7,Klima!$B$1:$E$1,0))</f>
        <v>#N/A</v>
      </c>
      <c r="E392" s="8" t="e">
        <f t="shared" si="233"/>
        <v>#N/A</v>
      </c>
      <c r="F392">
        <v>0</v>
      </c>
      <c r="G392" s="8" t="e">
        <f t="shared" si="234"/>
        <v>#N/A</v>
      </c>
      <c r="H392" s="8" t="e">
        <f t="shared" si="235"/>
        <v>#N/A</v>
      </c>
      <c r="I392" s="8" t="e">
        <f t="shared" si="236"/>
        <v>#N/A</v>
      </c>
      <c r="J392" s="8" t="e">
        <f t="shared" si="237"/>
        <v>#N/A</v>
      </c>
      <c r="K392" s="8" t="e">
        <f t="shared" si="238"/>
        <v>#N/A</v>
      </c>
      <c r="L392" s="8" t="e">
        <f t="shared" si="239"/>
        <v>#N/A</v>
      </c>
      <c r="M392" t="str">
        <f t="shared" si="240"/>
        <v xml:space="preserve"> </v>
      </c>
      <c r="N392">
        <v>8</v>
      </c>
      <c r="O392" t="e">
        <f t="shared" si="241"/>
        <v>#N/A</v>
      </c>
      <c r="P392" t="e">
        <f t="shared" si="242"/>
        <v>#N/A</v>
      </c>
      <c r="Q392" t="e">
        <f t="shared" si="243"/>
        <v>#N/A</v>
      </c>
      <c r="R392" t="e">
        <f t="shared" si="244"/>
        <v>#N/A</v>
      </c>
      <c r="S392">
        <f t="shared" si="211"/>
        <v>0</v>
      </c>
      <c r="T392" s="8">
        <f t="shared" si="245"/>
        <v>0</v>
      </c>
      <c r="U392" s="2" t="e">
        <f t="shared" si="246"/>
        <v>#N/A</v>
      </c>
      <c r="V392">
        <f t="shared" si="212"/>
        <v>5</v>
      </c>
      <c r="W392" s="2" t="e">
        <f t="shared" si="247"/>
        <v>#N/A</v>
      </c>
      <c r="X392">
        <f t="shared" si="213"/>
        <v>0</v>
      </c>
      <c r="Y392">
        <f t="shared" si="224"/>
        <v>0</v>
      </c>
      <c r="Z392">
        <v>0</v>
      </c>
      <c r="AA392" s="18">
        <f t="shared" si="248"/>
        <v>43573</v>
      </c>
      <c r="AB392" s="13">
        <f t="shared" si="249"/>
        <v>0</v>
      </c>
      <c r="AC392">
        <v>0</v>
      </c>
      <c r="AD392" s="5" t="e">
        <f t="shared" si="250"/>
        <v>#N/A</v>
      </c>
      <c r="AE392">
        <f t="shared" si="260"/>
        <v>2</v>
      </c>
      <c r="AF392">
        <f t="shared" si="260"/>
        <v>2</v>
      </c>
      <c r="AG392">
        <v>0</v>
      </c>
      <c r="AH392" s="18">
        <f t="shared" si="251"/>
        <v>43573</v>
      </c>
      <c r="AI392" s="5">
        <f t="shared" si="252"/>
        <v>0</v>
      </c>
      <c r="AJ392" s="13">
        <f t="shared" si="253"/>
        <v>0</v>
      </c>
      <c r="AK392" s="20">
        <f t="shared" si="217"/>
        <v>0</v>
      </c>
      <c r="AL392" s="20">
        <f t="shared" si="254"/>
        <v>5490</v>
      </c>
      <c r="AM392" s="20">
        <f t="shared" si="255"/>
        <v>900</v>
      </c>
      <c r="AN392" s="20">
        <f t="shared" si="256"/>
        <v>0</v>
      </c>
      <c r="AO392" s="20">
        <f t="shared" si="229"/>
        <v>0</v>
      </c>
      <c r="AP392" s="1">
        <v>0</v>
      </c>
      <c r="AQ392" s="24">
        <f t="shared" si="257"/>
        <v>43573</v>
      </c>
      <c r="AR392" s="10">
        <f t="shared" si="258"/>
        <v>0</v>
      </c>
      <c r="AS392" s="1">
        <f t="shared" si="259"/>
        <v>0</v>
      </c>
    </row>
    <row r="393" spans="2:45" x14ac:dyDescent="0.2">
      <c r="B393" s="18">
        <f t="shared" si="230"/>
        <v>43574</v>
      </c>
      <c r="C393" s="8">
        <f t="shared" si="232"/>
        <v>43574</v>
      </c>
      <c r="D393" s="5" t="e">
        <f>INDEX(Klima!$B$1:$E$520,MATCH('Afgrødemodel 1'!$C393,Klima!$B$1:$B$520,0),MATCH('Afgrødemodel 1'!$D$7,Klima!$B$1:$E$1,0))</f>
        <v>#N/A</v>
      </c>
      <c r="E393" s="8" t="e">
        <f t="shared" si="233"/>
        <v>#N/A</v>
      </c>
      <c r="F393">
        <v>0</v>
      </c>
      <c r="G393" s="8" t="e">
        <f t="shared" si="234"/>
        <v>#N/A</v>
      </c>
      <c r="H393" s="8" t="e">
        <f t="shared" si="235"/>
        <v>#N/A</v>
      </c>
      <c r="I393" s="8" t="e">
        <f t="shared" si="236"/>
        <v>#N/A</v>
      </c>
      <c r="J393" s="8" t="e">
        <f t="shared" si="237"/>
        <v>#N/A</v>
      </c>
      <c r="K393" s="8" t="e">
        <f t="shared" si="238"/>
        <v>#N/A</v>
      </c>
      <c r="L393" s="8" t="e">
        <f t="shared" si="239"/>
        <v>#N/A</v>
      </c>
      <c r="M393" t="str">
        <f t="shared" si="240"/>
        <v xml:space="preserve"> </v>
      </c>
      <c r="N393">
        <v>8</v>
      </c>
      <c r="O393" t="e">
        <f t="shared" si="241"/>
        <v>#N/A</v>
      </c>
      <c r="P393" t="e">
        <f t="shared" si="242"/>
        <v>#N/A</v>
      </c>
      <c r="Q393" t="e">
        <f t="shared" si="243"/>
        <v>#N/A</v>
      </c>
      <c r="R393" t="e">
        <f t="shared" si="244"/>
        <v>#N/A</v>
      </c>
      <c r="S393">
        <f t="shared" si="211"/>
        <v>0</v>
      </c>
      <c r="T393" s="8">
        <f t="shared" si="245"/>
        <v>0</v>
      </c>
      <c r="U393" s="2" t="e">
        <f t="shared" si="246"/>
        <v>#N/A</v>
      </c>
      <c r="V393">
        <f t="shared" si="212"/>
        <v>5</v>
      </c>
      <c r="W393" s="2" t="e">
        <f t="shared" si="247"/>
        <v>#N/A</v>
      </c>
      <c r="X393">
        <f t="shared" si="213"/>
        <v>0</v>
      </c>
      <c r="Y393">
        <f t="shared" si="224"/>
        <v>0</v>
      </c>
      <c r="Z393">
        <v>0</v>
      </c>
      <c r="AA393" s="18">
        <f t="shared" si="248"/>
        <v>43574</v>
      </c>
      <c r="AB393" s="13">
        <f t="shared" si="249"/>
        <v>0</v>
      </c>
      <c r="AC393">
        <v>0</v>
      </c>
      <c r="AD393" s="5" t="e">
        <f t="shared" si="250"/>
        <v>#N/A</v>
      </c>
      <c r="AE393">
        <f t="shared" si="260"/>
        <v>2</v>
      </c>
      <c r="AF393">
        <f t="shared" si="260"/>
        <v>2</v>
      </c>
      <c r="AG393">
        <v>0</v>
      </c>
      <c r="AH393" s="18">
        <f t="shared" si="251"/>
        <v>43574</v>
      </c>
      <c r="AI393" s="5">
        <f t="shared" si="252"/>
        <v>0</v>
      </c>
      <c r="AJ393" s="13">
        <f t="shared" si="253"/>
        <v>0</v>
      </c>
      <c r="AK393" s="20">
        <f t="shared" si="217"/>
        <v>0</v>
      </c>
      <c r="AL393" s="20">
        <f t="shared" si="254"/>
        <v>5505</v>
      </c>
      <c r="AM393" s="20">
        <f t="shared" si="255"/>
        <v>900</v>
      </c>
      <c r="AN393" s="20">
        <f t="shared" si="256"/>
        <v>0</v>
      </c>
      <c r="AO393" s="20">
        <f t="shared" si="229"/>
        <v>0</v>
      </c>
      <c r="AP393" s="1">
        <v>0</v>
      </c>
      <c r="AQ393" s="24">
        <f t="shared" si="257"/>
        <v>43574</v>
      </c>
      <c r="AR393" s="10">
        <f t="shared" si="258"/>
        <v>0</v>
      </c>
      <c r="AS393" s="1">
        <f t="shared" si="259"/>
        <v>0</v>
      </c>
    </row>
    <row r="394" spans="2:45" x14ac:dyDescent="0.2">
      <c r="B394" s="18">
        <f t="shared" si="230"/>
        <v>43575</v>
      </c>
      <c r="C394" s="8">
        <f t="shared" si="232"/>
        <v>43575</v>
      </c>
      <c r="D394" s="5" t="e">
        <f>INDEX(Klima!$B$1:$E$520,MATCH('Afgrødemodel 1'!$C394,Klima!$B$1:$B$520,0),MATCH('Afgrødemodel 1'!$D$7,Klima!$B$1:$E$1,0))</f>
        <v>#N/A</v>
      </c>
      <c r="E394" s="8" t="e">
        <f t="shared" si="233"/>
        <v>#N/A</v>
      </c>
      <c r="F394">
        <v>0</v>
      </c>
      <c r="G394" s="8" t="e">
        <f t="shared" si="234"/>
        <v>#N/A</v>
      </c>
      <c r="H394" s="8" t="e">
        <f t="shared" si="235"/>
        <v>#N/A</v>
      </c>
      <c r="I394" s="8" t="e">
        <f t="shared" si="236"/>
        <v>#N/A</v>
      </c>
      <c r="J394" s="8" t="e">
        <f t="shared" si="237"/>
        <v>#N/A</v>
      </c>
      <c r="K394" s="8" t="e">
        <f t="shared" si="238"/>
        <v>#N/A</v>
      </c>
      <c r="L394" s="8" t="e">
        <f t="shared" si="239"/>
        <v>#N/A</v>
      </c>
      <c r="M394" t="str">
        <f t="shared" si="240"/>
        <v xml:space="preserve"> </v>
      </c>
      <c r="N394">
        <v>8</v>
      </c>
      <c r="O394" t="e">
        <f t="shared" si="241"/>
        <v>#N/A</v>
      </c>
      <c r="P394" t="e">
        <f t="shared" si="242"/>
        <v>#N/A</v>
      </c>
      <c r="Q394" t="e">
        <f t="shared" si="243"/>
        <v>#N/A</v>
      </c>
      <c r="R394" t="e">
        <f t="shared" si="244"/>
        <v>#N/A</v>
      </c>
      <c r="S394">
        <f t="shared" ref="S394:S405" si="261">$AW$33</f>
        <v>0</v>
      </c>
      <c r="T394" s="8">
        <f t="shared" si="245"/>
        <v>0</v>
      </c>
      <c r="U394" s="2" t="e">
        <f t="shared" si="246"/>
        <v>#N/A</v>
      </c>
      <c r="V394">
        <f t="shared" ref="V394:V405" si="262">$AW$35</f>
        <v>5</v>
      </c>
      <c r="W394" s="2" t="e">
        <f t="shared" si="247"/>
        <v>#N/A</v>
      </c>
      <c r="X394">
        <f t="shared" ref="X394:X405" si="263">$AW$36</f>
        <v>0</v>
      </c>
      <c r="Y394">
        <f t="shared" si="224"/>
        <v>0</v>
      </c>
      <c r="Z394">
        <v>0</v>
      </c>
      <c r="AA394" s="18">
        <f t="shared" si="248"/>
        <v>43575</v>
      </c>
      <c r="AB394" s="13">
        <f t="shared" si="249"/>
        <v>0</v>
      </c>
      <c r="AC394">
        <v>0</v>
      </c>
      <c r="AD394" s="5" t="e">
        <f t="shared" si="250"/>
        <v>#N/A</v>
      </c>
      <c r="AE394">
        <f t="shared" si="260"/>
        <v>2</v>
      </c>
      <c r="AF394">
        <f t="shared" si="260"/>
        <v>2</v>
      </c>
      <c r="AG394">
        <v>0</v>
      </c>
      <c r="AH394" s="18">
        <f t="shared" si="251"/>
        <v>43575</v>
      </c>
      <c r="AI394" s="5">
        <f t="shared" si="252"/>
        <v>0</v>
      </c>
      <c r="AJ394" s="13">
        <f t="shared" si="253"/>
        <v>0</v>
      </c>
      <c r="AK394" s="20">
        <f t="shared" ref="AK394:AK405" si="264">$AW$42</f>
        <v>0</v>
      </c>
      <c r="AL394" s="20">
        <f t="shared" si="254"/>
        <v>5520</v>
      </c>
      <c r="AM394" s="20">
        <f t="shared" si="255"/>
        <v>900</v>
      </c>
      <c r="AN394" s="20">
        <f t="shared" si="256"/>
        <v>0</v>
      </c>
      <c r="AO394" s="20">
        <f t="shared" si="229"/>
        <v>0</v>
      </c>
      <c r="AP394" s="1">
        <v>0</v>
      </c>
      <c r="AQ394" s="24">
        <f t="shared" si="257"/>
        <v>43575</v>
      </c>
      <c r="AR394" s="10">
        <f t="shared" si="258"/>
        <v>0</v>
      </c>
      <c r="AS394" s="1">
        <f t="shared" si="259"/>
        <v>0</v>
      </c>
    </row>
    <row r="395" spans="2:45" x14ac:dyDescent="0.2">
      <c r="B395" s="18">
        <f t="shared" si="230"/>
        <v>43576</v>
      </c>
      <c r="C395" s="8">
        <f t="shared" si="232"/>
        <v>43576</v>
      </c>
      <c r="D395" s="5" t="e">
        <f>INDEX(Klima!$B$1:$E$520,MATCH('Afgrødemodel 1'!$C395,Klima!$B$1:$B$520,0),MATCH('Afgrødemodel 1'!$D$7,Klima!$B$1:$E$1,0))</f>
        <v>#N/A</v>
      </c>
      <c r="E395" s="8" t="e">
        <f t="shared" si="233"/>
        <v>#N/A</v>
      </c>
      <c r="F395">
        <v>0</v>
      </c>
      <c r="G395" s="8" t="e">
        <f t="shared" si="234"/>
        <v>#N/A</v>
      </c>
      <c r="H395" s="8" t="e">
        <f t="shared" si="235"/>
        <v>#N/A</v>
      </c>
      <c r="I395" s="8" t="e">
        <f t="shared" si="236"/>
        <v>#N/A</v>
      </c>
      <c r="J395" s="8" t="e">
        <f t="shared" si="237"/>
        <v>#N/A</v>
      </c>
      <c r="K395" s="8" t="e">
        <f t="shared" si="238"/>
        <v>#N/A</v>
      </c>
      <c r="L395" s="8" t="e">
        <f t="shared" si="239"/>
        <v>#N/A</v>
      </c>
      <c r="M395" t="str">
        <f t="shared" si="240"/>
        <v xml:space="preserve"> </v>
      </c>
      <c r="N395">
        <v>8</v>
      </c>
      <c r="O395" t="e">
        <f t="shared" si="241"/>
        <v>#N/A</v>
      </c>
      <c r="P395" t="e">
        <f t="shared" si="242"/>
        <v>#N/A</v>
      </c>
      <c r="Q395" t="e">
        <f t="shared" si="243"/>
        <v>#N/A</v>
      </c>
      <c r="R395" t="e">
        <f t="shared" si="244"/>
        <v>#N/A</v>
      </c>
      <c r="S395">
        <f t="shared" si="261"/>
        <v>0</v>
      </c>
      <c r="T395" s="8">
        <f t="shared" si="245"/>
        <v>0</v>
      </c>
      <c r="U395" s="2" t="e">
        <f t="shared" si="246"/>
        <v>#N/A</v>
      </c>
      <c r="V395">
        <f t="shared" si="262"/>
        <v>5</v>
      </c>
      <c r="W395" s="2" t="e">
        <f t="shared" si="247"/>
        <v>#N/A</v>
      </c>
      <c r="X395">
        <f t="shared" si="263"/>
        <v>0</v>
      </c>
      <c r="Y395">
        <f t="shared" ref="Y395:Y405" si="265">$AW$38</f>
        <v>0</v>
      </c>
      <c r="Z395">
        <v>0</v>
      </c>
      <c r="AA395" s="18">
        <f t="shared" si="248"/>
        <v>43576</v>
      </c>
      <c r="AB395" s="13">
        <f t="shared" si="249"/>
        <v>0</v>
      </c>
      <c r="AC395">
        <v>0</v>
      </c>
      <c r="AD395" s="5" t="e">
        <f t="shared" si="250"/>
        <v>#N/A</v>
      </c>
      <c r="AE395">
        <f t="shared" si="260"/>
        <v>2</v>
      </c>
      <c r="AF395">
        <f t="shared" si="260"/>
        <v>2</v>
      </c>
      <c r="AG395">
        <v>0</v>
      </c>
      <c r="AH395" s="18">
        <f t="shared" si="251"/>
        <v>43576</v>
      </c>
      <c r="AI395" s="5">
        <f t="shared" si="252"/>
        <v>0</v>
      </c>
      <c r="AJ395" s="13">
        <f t="shared" si="253"/>
        <v>0</v>
      </c>
      <c r="AK395" s="20">
        <f t="shared" si="264"/>
        <v>0</v>
      </c>
      <c r="AL395" s="20">
        <f t="shared" si="254"/>
        <v>5535</v>
      </c>
      <c r="AM395" s="20">
        <f t="shared" si="255"/>
        <v>900</v>
      </c>
      <c r="AN395" s="20">
        <f t="shared" si="256"/>
        <v>0</v>
      </c>
      <c r="AO395" s="20">
        <f t="shared" ref="AO395:AO405" si="266">$AW$49</f>
        <v>0</v>
      </c>
      <c r="AP395" s="1">
        <v>0</v>
      </c>
      <c r="AQ395" s="24">
        <f t="shared" si="257"/>
        <v>43576</v>
      </c>
      <c r="AR395" s="10">
        <f t="shared" si="258"/>
        <v>0</v>
      </c>
      <c r="AS395" s="1">
        <f t="shared" si="259"/>
        <v>0</v>
      </c>
    </row>
    <row r="396" spans="2:45" x14ac:dyDescent="0.2">
      <c r="B396" s="18">
        <f t="shared" si="230"/>
        <v>43577</v>
      </c>
      <c r="C396" s="8">
        <f t="shared" si="232"/>
        <v>43577</v>
      </c>
      <c r="D396" s="5" t="e">
        <f>INDEX(Klima!$B$1:$E$520,MATCH('Afgrødemodel 1'!$C396,Klima!$B$1:$B$520,0),MATCH('Afgrødemodel 1'!$D$7,Klima!$B$1:$E$1,0))</f>
        <v>#N/A</v>
      </c>
      <c r="E396" s="8" t="e">
        <f t="shared" si="233"/>
        <v>#N/A</v>
      </c>
      <c r="F396">
        <v>0</v>
      </c>
      <c r="G396" s="8" t="e">
        <f t="shared" si="234"/>
        <v>#N/A</v>
      </c>
      <c r="H396" s="8" t="e">
        <f t="shared" si="235"/>
        <v>#N/A</v>
      </c>
      <c r="I396" s="8" t="e">
        <f t="shared" si="236"/>
        <v>#N/A</v>
      </c>
      <c r="J396" s="8" t="e">
        <f t="shared" si="237"/>
        <v>#N/A</v>
      </c>
      <c r="K396" s="8" t="e">
        <f t="shared" si="238"/>
        <v>#N/A</v>
      </c>
      <c r="L396" s="8" t="e">
        <f t="shared" si="239"/>
        <v>#N/A</v>
      </c>
      <c r="M396" t="str">
        <f t="shared" si="240"/>
        <v xml:space="preserve"> </v>
      </c>
      <c r="N396">
        <v>8</v>
      </c>
      <c r="O396" t="e">
        <f t="shared" si="241"/>
        <v>#N/A</v>
      </c>
      <c r="P396" t="e">
        <f t="shared" si="242"/>
        <v>#N/A</v>
      </c>
      <c r="Q396" t="e">
        <f t="shared" si="243"/>
        <v>#N/A</v>
      </c>
      <c r="R396" t="e">
        <f t="shared" si="244"/>
        <v>#N/A</v>
      </c>
      <c r="S396">
        <f t="shared" si="261"/>
        <v>0</v>
      </c>
      <c r="T396" s="8">
        <f t="shared" si="245"/>
        <v>0</v>
      </c>
      <c r="U396" s="2" t="e">
        <f t="shared" si="246"/>
        <v>#N/A</v>
      </c>
      <c r="V396">
        <f t="shared" si="262"/>
        <v>5</v>
      </c>
      <c r="W396" s="2" t="e">
        <f t="shared" si="247"/>
        <v>#N/A</v>
      </c>
      <c r="X396">
        <f t="shared" si="263"/>
        <v>0</v>
      </c>
      <c r="Y396">
        <f t="shared" si="265"/>
        <v>0</v>
      </c>
      <c r="Z396">
        <v>0</v>
      </c>
      <c r="AA396" s="18">
        <f t="shared" si="248"/>
        <v>43577</v>
      </c>
      <c r="AB396" s="13">
        <f t="shared" si="249"/>
        <v>0</v>
      </c>
      <c r="AC396">
        <v>0</v>
      </c>
      <c r="AD396" s="5" t="e">
        <f t="shared" si="250"/>
        <v>#N/A</v>
      </c>
      <c r="AE396">
        <f t="shared" si="260"/>
        <v>2</v>
      </c>
      <c r="AF396">
        <f t="shared" si="260"/>
        <v>2</v>
      </c>
      <c r="AG396">
        <v>0</v>
      </c>
      <c r="AH396" s="18">
        <f t="shared" si="251"/>
        <v>43577</v>
      </c>
      <c r="AI396" s="5">
        <f t="shared" si="252"/>
        <v>0</v>
      </c>
      <c r="AJ396" s="13">
        <f t="shared" si="253"/>
        <v>0</v>
      </c>
      <c r="AK396" s="20">
        <f t="shared" si="264"/>
        <v>0</v>
      </c>
      <c r="AL396" s="20">
        <f t="shared" si="254"/>
        <v>5550</v>
      </c>
      <c r="AM396" s="20">
        <f t="shared" si="255"/>
        <v>900</v>
      </c>
      <c r="AN396" s="20">
        <f t="shared" si="256"/>
        <v>0</v>
      </c>
      <c r="AO396" s="20">
        <f t="shared" si="266"/>
        <v>0</v>
      </c>
      <c r="AP396" s="1">
        <v>0</v>
      </c>
      <c r="AQ396" s="24">
        <f t="shared" si="257"/>
        <v>43577</v>
      </c>
      <c r="AR396" s="10">
        <f t="shared" si="258"/>
        <v>0</v>
      </c>
      <c r="AS396" s="1">
        <f t="shared" si="259"/>
        <v>0</v>
      </c>
    </row>
    <row r="397" spans="2:45" x14ac:dyDescent="0.2">
      <c r="B397" s="18">
        <f t="shared" si="230"/>
        <v>43578</v>
      </c>
      <c r="C397" s="8">
        <f t="shared" si="232"/>
        <v>43578</v>
      </c>
      <c r="D397" s="5" t="e">
        <f>INDEX(Klima!$B$1:$E$520,MATCH('Afgrødemodel 1'!$C397,Klima!$B$1:$B$520,0),MATCH('Afgrødemodel 1'!$D$7,Klima!$B$1:$E$1,0))</f>
        <v>#N/A</v>
      </c>
      <c r="E397" s="8" t="e">
        <f t="shared" si="233"/>
        <v>#N/A</v>
      </c>
      <c r="F397">
        <v>0</v>
      </c>
      <c r="G397" s="8" t="e">
        <f t="shared" si="234"/>
        <v>#N/A</v>
      </c>
      <c r="H397" s="8" t="e">
        <f t="shared" si="235"/>
        <v>#N/A</v>
      </c>
      <c r="I397" s="8" t="e">
        <f t="shared" si="236"/>
        <v>#N/A</v>
      </c>
      <c r="J397" s="8" t="e">
        <f t="shared" si="237"/>
        <v>#N/A</v>
      </c>
      <c r="K397" s="8" t="e">
        <f t="shared" si="238"/>
        <v>#N/A</v>
      </c>
      <c r="L397" s="8" t="e">
        <f t="shared" si="239"/>
        <v>#N/A</v>
      </c>
      <c r="M397" t="str">
        <f t="shared" si="240"/>
        <v xml:space="preserve"> </v>
      </c>
      <c r="N397">
        <v>8</v>
      </c>
      <c r="O397" t="e">
        <f t="shared" si="241"/>
        <v>#N/A</v>
      </c>
      <c r="P397" t="e">
        <f t="shared" si="242"/>
        <v>#N/A</v>
      </c>
      <c r="Q397" t="e">
        <f t="shared" si="243"/>
        <v>#N/A</v>
      </c>
      <c r="R397" t="e">
        <f t="shared" si="244"/>
        <v>#N/A</v>
      </c>
      <c r="S397">
        <f t="shared" si="261"/>
        <v>0</v>
      </c>
      <c r="T397" s="8">
        <f t="shared" si="245"/>
        <v>0</v>
      </c>
      <c r="U397" s="2" t="e">
        <f t="shared" si="246"/>
        <v>#N/A</v>
      </c>
      <c r="V397">
        <f t="shared" si="262"/>
        <v>5</v>
      </c>
      <c r="W397" s="2" t="e">
        <f t="shared" si="247"/>
        <v>#N/A</v>
      </c>
      <c r="X397">
        <f t="shared" si="263"/>
        <v>0</v>
      </c>
      <c r="Y397">
        <f t="shared" si="265"/>
        <v>0</v>
      </c>
      <c r="Z397">
        <v>0</v>
      </c>
      <c r="AA397" s="18">
        <f t="shared" si="248"/>
        <v>43578</v>
      </c>
      <c r="AB397" s="13">
        <f t="shared" si="249"/>
        <v>0</v>
      </c>
      <c r="AC397">
        <v>0</v>
      </c>
      <c r="AD397" s="5" t="e">
        <f t="shared" si="250"/>
        <v>#N/A</v>
      </c>
      <c r="AE397">
        <f t="shared" si="260"/>
        <v>2</v>
      </c>
      <c r="AF397">
        <f t="shared" si="260"/>
        <v>2</v>
      </c>
      <c r="AG397">
        <v>0</v>
      </c>
      <c r="AH397" s="18">
        <f t="shared" si="251"/>
        <v>43578</v>
      </c>
      <c r="AI397" s="5">
        <f t="shared" si="252"/>
        <v>0</v>
      </c>
      <c r="AJ397" s="13">
        <f t="shared" si="253"/>
        <v>0</v>
      </c>
      <c r="AK397" s="20">
        <f t="shared" si="264"/>
        <v>0</v>
      </c>
      <c r="AL397" s="20">
        <f t="shared" si="254"/>
        <v>5565</v>
      </c>
      <c r="AM397" s="20">
        <f t="shared" si="255"/>
        <v>900</v>
      </c>
      <c r="AN397" s="20">
        <f t="shared" si="256"/>
        <v>0</v>
      </c>
      <c r="AO397" s="20">
        <f t="shared" si="266"/>
        <v>0</v>
      </c>
      <c r="AP397" s="1">
        <v>0</v>
      </c>
      <c r="AQ397" s="24">
        <f t="shared" si="257"/>
        <v>43578</v>
      </c>
      <c r="AR397" s="10">
        <f t="shared" si="258"/>
        <v>0</v>
      </c>
      <c r="AS397" s="1">
        <f t="shared" si="259"/>
        <v>0</v>
      </c>
    </row>
    <row r="398" spans="2:45" x14ac:dyDescent="0.2">
      <c r="B398" s="18">
        <f t="shared" si="230"/>
        <v>43579</v>
      </c>
      <c r="C398" s="8">
        <f t="shared" si="232"/>
        <v>43579</v>
      </c>
      <c r="D398" s="5" t="e">
        <f>INDEX(Klima!$B$1:$E$520,MATCH('Afgrødemodel 1'!$C398,Klima!$B$1:$B$520,0),MATCH('Afgrødemodel 1'!$D$7,Klima!$B$1:$E$1,0))</f>
        <v>#N/A</v>
      </c>
      <c r="E398" s="8" t="e">
        <f t="shared" si="233"/>
        <v>#N/A</v>
      </c>
      <c r="F398">
        <v>0</v>
      </c>
      <c r="G398" s="8" t="e">
        <f t="shared" si="234"/>
        <v>#N/A</v>
      </c>
      <c r="H398" s="8" t="e">
        <f t="shared" si="235"/>
        <v>#N/A</v>
      </c>
      <c r="I398" s="8" t="e">
        <f t="shared" si="236"/>
        <v>#N/A</v>
      </c>
      <c r="J398" s="8" t="e">
        <f t="shared" si="237"/>
        <v>#N/A</v>
      </c>
      <c r="K398" s="8" t="e">
        <f t="shared" si="238"/>
        <v>#N/A</v>
      </c>
      <c r="L398" s="8" t="e">
        <f t="shared" si="239"/>
        <v>#N/A</v>
      </c>
      <c r="M398" t="str">
        <f t="shared" si="240"/>
        <v xml:space="preserve"> </v>
      </c>
      <c r="N398">
        <v>8</v>
      </c>
      <c r="O398" t="e">
        <f t="shared" si="241"/>
        <v>#N/A</v>
      </c>
      <c r="P398" t="e">
        <f t="shared" si="242"/>
        <v>#N/A</v>
      </c>
      <c r="Q398" t="e">
        <f t="shared" si="243"/>
        <v>#N/A</v>
      </c>
      <c r="R398" t="e">
        <f t="shared" si="244"/>
        <v>#N/A</v>
      </c>
      <c r="S398">
        <f t="shared" si="261"/>
        <v>0</v>
      </c>
      <c r="T398" s="8">
        <f t="shared" si="245"/>
        <v>0</v>
      </c>
      <c r="U398" s="2" t="e">
        <f t="shared" si="246"/>
        <v>#N/A</v>
      </c>
      <c r="V398">
        <f t="shared" si="262"/>
        <v>5</v>
      </c>
      <c r="W398" s="2" t="e">
        <f t="shared" si="247"/>
        <v>#N/A</v>
      </c>
      <c r="X398">
        <f t="shared" si="263"/>
        <v>0</v>
      </c>
      <c r="Y398">
        <f t="shared" si="265"/>
        <v>0</v>
      </c>
      <c r="Z398">
        <v>0</v>
      </c>
      <c r="AA398" s="18">
        <f t="shared" si="248"/>
        <v>43579</v>
      </c>
      <c r="AB398" s="13">
        <f t="shared" si="249"/>
        <v>0</v>
      </c>
      <c r="AC398">
        <v>0</v>
      </c>
      <c r="AD398" s="5" t="e">
        <f t="shared" si="250"/>
        <v>#N/A</v>
      </c>
      <c r="AE398">
        <f t="shared" si="260"/>
        <v>2</v>
      </c>
      <c r="AF398">
        <f t="shared" si="260"/>
        <v>2</v>
      </c>
      <c r="AG398">
        <v>0</v>
      </c>
      <c r="AH398" s="18">
        <f t="shared" si="251"/>
        <v>43579</v>
      </c>
      <c r="AI398" s="5">
        <f t="shared" si="252"/>
        <v>0</v>
      </c>
      <c r="AJ398" s="13">
        <f t="shared" si="253"/>
        <v>0</v>
      </c>
      <c r="AK398" s="20">
        <f t="shared" si="264"/>
        <v>0</v>
      </c>
      <c r="AL398" s="20">
        <f t="shared" si="254"/>
        <v>5580</v>
      </c>
      <c r="AM398" s="20">
        <f t="shared" si="255"/>
        <v>900</v>
      </c>
      <c r="AN398" s="20">
        <f t="shared" si="256"/>
        <v>0</v>
      </c>
      <c r="AO398" s="20">
        <f t="shared" si="266"/>
        <v>0</v>
      </c>
      <c r="AP398" s="1">
        <v>0</v>
      </c>
      <c r="AQ398" s="24">
        <f t="shared" si="257"/>
        <v>43579</v>
      </c>
      <c r="AR398" s="10">
        <f t="shared" si="258"/>
        <v>0</v>
      </c>
      <c r="AS398" s="1">
        <f t="shared" si="259"/>
        <v>0</v>
      </c>
    </row>
    <row r="399" spans="2:45" x14ac:dyDescent="0.2">
      <c r="B399" s="18">
        <f t="shared" si="230"/>
        <v>43580</v>
      </c>
      <c r="C399" s="8">
        <f t="shared" si="232"/>
        <v>43580</v>
      </c>
      <c r="D399" s="5" t="e">
        <f>INDEX(Klima!$B$1:$E$520,MATCH('Afgrødemodel 1'!$C399,Klima!$B$1:$B$520,0),MATCH('Afgrødemodel 1'!$D$7,Klima!$B$1:$E$1,0))</f>
        <v>#N/A</v>
      </c>
      <c r="E399" s="8" t="e">
        <f t="shared" si="233"/>
        <v>#N/A</v>
      </c>
      <c r="F399">
        <v>0</v>
      </c>
      <c r="G399" s="8" t="e">
        <f t="shared" si="234"/>
        <v>#N/A</v>
      </c>
      <c r="H399" s="8" t="e">
        <f t="shared" si="235"/>
        <v>#N/A</v>
      </c>
      <c r="I399" s="8" t="e">
        <f t="shared" si="236"/>
        <v>#N/A</v>
      </c>
      <c r="J399" s="8" t="e">
        <f t="shared" si="237"/>
        <v>#N/A</v>
      </c>
      <c r="K399" s="8" t="e">
        <f t="shared" si="238"/>
        <v>#N/A</v>
      </c>
      <c r="L399" s="8" t="e">
        <f t="shared" si="239"/>
        <v>#N/A</v>
      </c>
      <c r="M399" t="str">
        <f t="shared" si="240"/>
        <v xml:space="preserve"> </v>
      </c>
      <c r="N399">
        <v>8</v>
      </c>
      <c r="O399" t="e">
        <f t="shared" si="241"/>
        <v>#N/A</v>
      </c>
      <c r="P399" t="e">
        <f t="shared" si="242"/>
        <v>#N/A</v>
      </c>
      <c r="Q399" t="e">
        <f t="shared" si="243"/>
        <v>#N/A</v>
      </c>
      <c r="R399" t="e">
        <f t="shared" si="244"/>
        <v>#N/A</v>
      </c>
      <c r="S399">
        <f t="shared" si="261"/>
        <v>0</v>
      </c>
      <c r="T399" s="8">
        <f t="shared" si="245"/>
        <v>0</v>
      </c>
      <c r="U399" s="2" t="e">
        <f t="shared" si="246"/>
        <v>#N/A</v>
      </c>
      <c r="V399">
        <f t="shared" si="262"/>
        <v>5</v>
      </c>
      <c r="W399" s="2" t="e">
        <f t="shared" si="247"/>
        <v>#N/A</v>
      </c>
      <c r="X399">
        <f t="shared" si="263"/>
        <v>0</v>
      </c>
      <c r="Y399">
        <f t="shared" si="265"/>
        <v>0</v>
      </c>
      <c r="Z399">
        <v>0</v>
      </c>
      <c r="AA399" s="18">
        <f t="shared" si="248"/>
        <v>43580</v>
      </c>
      <c r="AB399" s="13">
        <f t="shared" si="249"/>
        <v>0</v>
      </c>
      <c r="AC399">
        <v>0</v>
      </c>
      <c r="AD399" s="5" t="e">
        <f t="shared" si="250"/>
        <v>#N/A</v>
      </c>
      <c r="AE399">
        <f t="shared" si="260"/>
        <v>2</v>
      </c>
      <c r="AF399">
        <f t="shared" si="260"/>
        <v>2</v>
      </c>
      <c r="AG399">
        <v>0</v>
      </c>
      <c r="AH399" s="18">
        <f t="shared" si="251"/>
        <v>43580</v>
      </c>
      <c r="AI399" s="5">
        <f t="shared" si="252"/>
        <v>0</v>
      </c>
      <c r="AJ399" s="13">
        <f t="shared" si="253"/>
        <v>0</v>
      </c>
      <c r="AK399" s="20">
        <f t="shared" si="264"/>
        <v>0</v>
      </c>
      <c r="AL399" s="20">
        <f t="shared" si="254"/>
        <v>5595</v>
      </c>
      <c r="AM399" s="20">
        <f t="shared" si="255"/>
        <v>900</v>
      </c>
      <c r="AN399" s="20">
        <f t="shared" si="256"/>
        <v>0</v>
      </c>
      <c r="AO399" s="20">
        <f t="shared" si="266"/>
        <v>0</v>
      </c>
      <c r="AP399" s="1">
        <v>0</v>
      </c>
      <c r="AQ399" s="24">
        <f t="shared" si="257"/>
        <v>43580</v>
      </c>
      <c r="AR399" s="10">
        <f t="shared" si="258"/>
        <v>0</v>
      </c>
      <c r="AS399" s="1">
        <f t="shared" si="259"/>
        <v>0</v>
      </c>
    </row>
    <row r="400" spans="2:45" x14ac:dyDescent="0.2">
      <c r="B400" s="18">
        <f t="shared" si="230"/>
        <v>43581</v>
      </c>
      <c r="C400" s="8">
        <f t="shared" si="232"/>
        <v>43581</v>
      </c>
      <c r="D400" s="5" t="e">
        <f>INDEX(Klima!$B$1:$E$520,MATCH('Afgrødemodel 1'!$C400,Klima!$B$1:$B$520,0),MATCH('Afgrødemodel 1'!$D$7,Klima!$B$1:$E$1,0))</f>
        <v>#N/A</v>
      </c>
      <c r="E400" s="8" t="e">
        <f t="shared" si="233"/>
        <v>#N/A</v>
      </c>
      <c r="F400">
        <v>0</v>
      </c>
      <c r="G400" s="8" t="e">
        <f t="shared" si="234"/>
        <v>#N/A</v>
      </c>
      <c r="H400" s="8" t="e">
        <f t="shared" si="235"/>
        <v>#N/A</v>
      </c>
      <c r="I400" s="8" t="e">
        <f t="shared" si="236"/>
        <v>#N/A</v>
      </c>
      <c r="J400" s="8" t="e">
        <f t="shared" si="237"/>
        <v>#N/A</v>
      </c>
      <c r="K400" s="8" t="e">
        <f t="shared" si="238"/>
        <v>#N/A</v>
      </c>
      <c r="L400" s="8" t="e">
        <f t="shared" si="239"/>
        <v>#N/A</v>
      </c>
      <c r="M400" t="str">
        <f t="shared" si="240"/>
        <v xml:space="preserve"> </v>
      </c>
      <c r="N400">
        <v>8</v>
      </c>
      <c r="O400" t="e">
        <f t="shared" si="241"/>
        <v>#N/A</v>
      </c>
      <c r="P400" t="e">
        <f t="shared" si="242"/>
        <v>#N/A</v>
      </c>
      <c r="Q400" t="e">
        <f t="shared" si="243"/>
        <v>#N/A</v>
      </c>
      <c r="R400" t="e">
        <f t="shared" si="244"/>
        <v>#N/A</v>
      </c>
      <c r="S400">
        <f t="shared" si="261"/>
        <v>0</v>
      </c>
      <c r="T400" s="8">
        <f t="shared" si="245"/>
        <v>0</v>
      </c>
      <c r="U400" s="2" t="e">
        <f t="shared" si="246"/>
        <v>#N/A</v>
      </c>
      <c r="V400">
        <f t="shared" si="262"/>
        <v>5</v>
      </c>
      <c r="W400" s="2" t="e">
        <f t="shared" si="247"/>
        <v>#N/A</v>
      </c>
      <c r="X400">
        <f t="shared" si="263"/>
        <v>0</v>
      </c>
      <c r="Y400">
        <f t="shared" si="265"/>
        <v>0</v>
      </c>
      <c r="Z400">
        <v>0</v>
      </c>
      <c r="AA400" s="18">
        <f t="shared" si="248"/>
        <v>43581</v>
      </c>
      <c r="AB400" s="13">
        <f t="shared" si="249"/>
        <v>0</v>
      </c>
      <c r="AC400">
        <v>0</v>
      </c>
      <c r="AD400" s="5" t="e">
        <f t="shared" si="250"/>
        <v>#N/A</v>
      </c>
      <c r="AE400">
        <f t="shared" si="260"/>
        <v>2</v>
      </c>
      <c r="AF400">
        <f t="shared" si="260"/>
        <v>2</v>
      </c>
      <c r="AG400">
        <v>0</v>
      </c>
      <c r="AH400" s="18">
        <f t="shared" si="251"/>
        <v>43581</v>
      </c>
      <c r="AI400" s="5">
        <f t="shared" si="252"/>
        <v>0</v>
      </c>
      <c r="AJ400" s="13">
        <f t="shared" si="253"/>
        <v>0</v>
      </c>
      <c r="AK400" s="20">
        <f t="shared" si="264"/>
        <v>0</v>
      </c>
      <c r="AL400" s="20">
        <f t="shared" si="254"/>
        <v>5610</v>
      </c>
      <c r="AM400" s="20">
        <f t="shared" si="255"/>
        <v>900</v>
      </c>
      <c r="AN400" s="20">
        <f t="shared" si="256"/>
        <v>0</v>
      </c>
      <c r="AO400" s="20">
        <f t="shared" si="266"/>
        <v>0</v>
      </c>
      <c r="AP400" s="1">
        <v>0</v>
      </c>
      <c r="AQ400" s="24">
        <f t="shared" si="257"/>
        <v>43581</v>
      </c>
      <c r="AR400" s="10">
        <f t="shared" si="258"/>
        <v>0</v>
      </c>
      <c r="AS400" s="1">
        <f t="shared" si="259"/>
        <v>0</v>
      </c>
    </row>
    <row r="401" spans="2:45" x14ac:dyDescent="0.2">
      <c r="B401" s="18">
        <f t="shared" si="230"/>
        <v>43582</v>
      </c>
      <c r="C401" s="8">
        <f t="shared" si="232"/>
        <v>43582</v>
      </c>
      <c r="D401" s="5" t="e">
        <f>INDEX(Klima!$B$1:$E$520,MATCH('Afgrødemodel 1'!$C401,Klima!$B$1:$B$520,0),MATCH('Afgrødemodel 1'!$D$7,Klima!$B$1:$E$1,0))</f>
        <v>#N/A</v>
      </c>
      <c r="E401" s="8" t="e">
        <f t="shared" si="233"/>
        <v>#N/A</v>
      </c>
      <c r="F401">
        <v>0</v>
      </c>
      <c r="G401" s="8" t="e">
        <f t="shared" si="234"/>
        <v>#N/A</v>
      </c>
      <c r="H401" s="8" t="e">
        <f t="shared" si="235"/>
        <v>#N/A</v>
      </c>
      <c r="I401" s="8" t="e">
        <f t="shared" si="236"/>
        <v>#N/A</v>
      </c>
      <c r="J401" s="8" t="e">
        <f t="shared" si="237"/>
        <v>#N/A</v>
      </c>
      <c r="K401" s="8" t="e">
        <f t="shared" si="238"/>
        <v>#N/A</v>
      </c>
      <c r="L401" s="8" t="e">
        <f t="shared" si="239"/>
        <v>#N/A</v>
      </c>
      <c r="M401" t="str">
        <f t="shared" si="240"/>
        <v xml:space="preserve"> </v>
      </c>
      <c r="N401">
        <v>8</v>
      </c>
      <c r="O401" t="e">
        <f t="shared" si="241"/>
        <v>#N/A</v>
      </c>
      <c r="P401" t="e">
        <f t="shared" si="242"/>
        <v>#N/A</v>
      </c>
      <c r="Q401" t="e">
        <f t="shared" si="243"/>
        <v>#N/A</v>
      </c>
      <c r="R401" t="e">
        <f t="shared" si="244"/>
        <v>#N/A</v>
      </c>
      <c r="S401">
        <f t="shared" si="261"/>
        <v>0</v>
      </c>
      <c r="T401" s="8">
        <f t="shared" si="245"/>
        <v>0</v>
      </c>
      <c r="U401" s="2" t="e">
        <f t="shared" si="246"/>
        <v>#N/A</v>
      </c>
      <c r="V401">
        <f t="shared" si="262"/>
        <v>5</v>
      </c>
      <c r="W401" s="2" t="e">
        <f t="shared" si="247"/>
        <v>#N/A</v>
      </c>
      <c r="X401">
        <f t="shared" si="263"/>
        <v>0</v>
      </c>
      <c r="Y401">
        <f t="shared" si="265"/>
        <v>0</v>
      </c>
      <c r="Z401">
        <v>0</v>
      </c>
      <c r="AA401" s="18">
        <f t="shared" si="248"/>
        <v>43582</v>
      </c>
      <c r="AB401" s="13">
        <f t="shared" si="249"/>
        <v>0</v>
      </c>
      <c r="AC401">
        <v>0</v>
      </c>
      <c r="AD401" s="5" t="e">
        <f t="shared" si="250"/>
        <v>#N/A</v>
      </c>
      <c r="AE401">
        <f t="shared" si="260"/>
        <v>2</v>
      </c>
      <c r="AF401">
        <f t="shared" si="260"/>
        <v>2</v>
      </c>
      <c r="AG401">
        <v>0</v>
      </c>
      <c r="AH401" s="18">
        <f t="shared" si="251"/>
        <v>43582</v>
      </c>
      <c r="AI401" s="5">
        <f t="shared" si="252"/>
        <v>0</v>
      </c>
      <c r="AJ401" s="13">
        <f t="shared" si="253"/>
        <v>0</v>
      </c>
      <c r="AK401" s="20">
        <f t="shared" si="264"/>
        <v>0</v>
      </c>
      <c r="AL401" s="20">
        <f t="shared" si="254"/>
        <v>5625</v>
      </c>
      <c r="AM401" s="20">
        <f t="shared" si="255"/>
        <v>900</v>
      </c>
      <c r="AN401" s="20">
        <f t="shared" si="256"/>
        <v>0</v>
      </c>
      <c r="AO401" s="20">
        <f t="shared" si="266"/>
        <v>0</v>
      </c>
      <c r="AP401" s="1">
        <v>0</v>
      </c>
      <c r="AQ401" s="24">
        <f t="shared" si="257"/>
        <v>43582</v>
      </c>
      <c r="AR401" s="10">
        <f t="shared" si="258"/>
        <v>0</v>
      </c>
      <c r="AS401" s="1">
        <f t="shared" si="259"/>
        <v>0</v>
      </c>
    </row>
    <row r="402" spans="2:45" x14ac:dyDescent="0.2">
      <c r="B402" s="18">
        <f t="shared" si="230"/>
        <v>43583</v>
      </c>
      <c r="C402" s="8">
        <f t="shared" si="232"/>
        <v>43583</v>
      </c>
      <c r="D402" s="5" t="e">
        <f>INDEX(Klima!$B$1:$E$520,MATCH('Afgrødemodel 1'!$C402,Klima!$B$1:$B$520,0),MATCH('Afgrødemodel 1'!$D$7,Klima!$B$1:$E$1,0))</f>
        <v>#N/A</v>
      </c>
      <c r="E402" s="8" t="e">
        <f t="shared" si="233"/>
        <v>#N/A</v>
      </c>
      <c r="F402">
        <v>0</v>
      </c>
      <c r="G402" s="8" t="e">
        <f t="shared" si="234"/>
        <v>#N/A</v>
      </c>
      <c r="H402" s="8" t="e">
        <f t="shared" si="235"/>
        <v>#N/A</v>
      </c>
      <c r="I402" s="8" t="e">
        <f t="shared" si="236"/>
        <v>#N/A</v>
      </c>
      <c r="J402" s="8" t="e">
        <f t="shared" si="237"/>
        <v>#N/A</v>
      </c>
      <c r="K402" s="8" t="e">
        <f t="shared" si="238"/>
        <v>#N/A</v>
      </c>
      <c r="L402" s="8" t="e">
        <f t="shared" si="239"/>
        <v>#N/A</v>
      </c>
      <c r="M402" t="str">
        <f t="shared" si="240"/>
        <v xml:space="preserve"> </v>
      </c>
      <c r="N402">
        <v>8</v>
      </c>
      <c r="O402" t="e">
        <f t="shared" si="241"/>
        <v>#N/A</v>
      </c>
      <c r="P402" t="e">
        <f t="shared" si="242"/>
        <v>#N/A</v>
      </c>
      <c r="Q402" t="e">
        <f t="shared" si="243"/>
        <v>#N/A</v>
      </c>
      <c r="R402" t="e">
        <f t="shared" si="244"/>
        <v>#N/A</v>
      </c>
      <c r="S402">
        <f t="shared" si="261"/>
        <v>0</v>
      </c>
      <c r="T402" s="8">
        <f t="shared" si="245"/>
        <v>0</v>
      </c>
      <c r="U402" s="2" t="e">
        <f t="shared" si="246"/>
        <v>#N/A</v>
      </c>
      <c r="V402">
        <f t="shared" si="262"/>
        <v>5</v>
      </c>
      <c r="W402" s="2" t="e">
        <f t="shared" si="247"/>
        <v>#N/A</v>
      </c>
      <c r="X402">
        <f t="shared" si="263"/>
        <v>0</v>
      </c>
      <c r="Y402">
        <f t="shared" si="265"/>
        <v>0</v>
      </c>
      <c r="Z402">
        <v>0</v>
      </c>
      <c r="AA402" s="18">
        <f t="shared" si="248"/>
        <v>43583</v>
      </c>
      <c r="AB402" s="13">
        <f t="shared" si="249"/>
        <v>0</v>
      </c>
      <c r="AC402">
        <v>0</v>
      </c>
      <c r="AD402" s="5" t="e">
        <f t="shared" si="250"/>
        <v>#N/A</v>
      </c>
      <c r="AE402">
        <f t="shared" si="260"/>
        <v>2</v>
      </c>
      <c r="AF402">
        <f t="shared" si="260"/>
        <v>2</v>
      </c>
      <c r="AG402">
        <v>0</v>
      </c>
      <c r="AH402" s="18">
        <f t="shared" si="251"/>
        <v>43583</v>
      </c>
      <c r="AI402" s="5">
        <f t="shared" si="252"/>
        <v>0</v>
      </c>
      <c r="AJ402" s="13">
        <f t="shared" si="253"/>
        <v>0</v>
      </c>
      <c r="AK402" s="20">
        <f t="shared" si="264"/>
        <v>0</v>
      </c>
      <c r="AL402" s="20">
        <f t="shared" si="254"/>
        <v>5640</v>
      </c>
      <c r="AM402" s="20">
        <f t="shared" si="255"/>
        <v>900</v>
      </c>
      <c r="AN402" s="20">
        <f t="shared" si="256"/>
        <v>0</v>
      </c>
      <c r="AO402" s="20">
        <f t="shared" si="266"/>
        <v>0</v>
      </c>
      <c r="AP402" s="1">
        <v>0</v>
      </c>
      <c r="AQ402" s="24">
        <f t="shared" si="257"/>
        <v>43583</v>
      </c>
      <c r="AR402" s="10">
        <f t="shared" si="258"/>
        <v>0</v>
      </c>
      <c r="AS402" s="1">
        <f t="shared" si="259"/>
        <v>0</v>
      </c>
    </row>
    <row r="403" spans="2:45" x14ac:dyDescent="0.2">
      <c r="B403" s="18">
        <f t="shared" si="230"/>
        <v>43584</v>
      </c>
      <c r="C403" s="8">
        <f t="shared" si="232"/>
        <v>43584</v>
      </c>
      <c r="D403" s="5" t="e">
        <f>INDEX(Klima!$B$1:$E$520,MATCH('Afgrødemodel 1'!$C403,Klima!$B$1:$B$520,0),MATCH('Afgrødemodel 1'!$D$7,Klima!$B$1:$E$1,0))</f>
        <v>#N/A</v>
      </c>
      <c r="E403" s="8" t="e">
        <f t="shared" si="233"/>
        <v>#N/A</v>
      </c>
      <c r="F403">
        <v>0</v>
      </c>
      <c r="G403" s="8" t="e">
        <f t="shared" si="234"/>
        <v>#N/A</v>
      </c>
      <c r="H403" s="8" t="e">
        <f t="shared" si="235"/>
        <v>#N/A</v>
      </c>
      <c r="I403" s="8" t="e">
        <f t="shared" si="236"/>
        <v>#N/A</v>
      </c>
      <c r="J403" s="8" t="e">
        <f t="shared" si="237"/>
        <v>#N/A</v>
      </c>
      <c r="K403" s="8" t="e">
        <f t="shared" si="238"/>
        <v>#N/A</v>
      </c>
      <c r="L403" s="8" t="e">
        <f t="shared" si="239"/>
        <v>#N/A</v>
      </c>
      <c r="M403" t="str">
        <f t="shared" si="240"/>
        <v xml:space="preserve"> </v>
      </c>
      <c r="N403">
        <v>8</v>
      </c>
      <c r="O403" t="e">
        <f t="shared" si="241"/>
        <v>#N/A</v>
      </c>
      <c r="P403" t="e">
        <f t="shared" si="242"/>
        <v>#N/A</v>
      </c>
      <c r="Q403" t="e">
        <f t="shared" si="243"/>
        <v>#N/A</v>
      </c>
      <c r="R403" t="e">
        <f t="shared" si="244"/>
        <v>#N/A</v>
      </c>
      <c r="S403">
        <f t="shared" si="261"/>
        <v>0</v>
      </c>
      <c r="T403" s="8">
        <f t="shared" si="245"/>
        <v>0</v>
      </c>
      <c r="U403" s="2" t="e">
        <f t="shared" si="246"/>
        <v>#N/A</v>
      </c>
      <c r="V403">
        <f t="shared" si="262"/>
        <v>5</v>
      </c>
      <c r="W403" s="2" t="e">
        <f t="shared" si="247"/>
        <v>#N/A</v>
      </c>
      <c r="X403">
        <f t="shared" si="263"/>
        <v>0</v>
      </c>
      <c r="Y403">
        <f t="shared" si="265"/>
        <v>0</v>
      </c>
      <c r="Z403">
        <v>0</v>
      </c>
      <c r="AA403" s="18">
        <f t="shared" si="248"/>
        <v>43584</v>
      </c>
      <c r="AB403" s="13">
        <f t="shared" si="249"/>
        <v>0</v>
      </c>
      <c r="AC403">
        <v>0</v>
      </c>
      <c r="AD403" s="5" t="e">
        <f t="shared" si="250"/>
        <v>#N/A</v>
      </c>
      <c r="AE403">
        <f t="shared" si="260"/>
        <v>2</v>
      </c>
      <c r="AF403">
        <f t="shared" si="260"/>
        <v>2</v>
      </c>
      <c r="AG403">
        <v>0</v>
      </c>
      <c r="AH403" s="18">
        <f t="shared" si="251"/>
        <v>43584</v>
      </c>
      <c r="AI403" s="5">
        <f t="shared" si="252"/>
        <v>0</v>
      </c>
      <c r="AJ403" s="13">
        <f t="shared" si="253"/>
        <v>0</v>
      </c>
      <c r="AK403" s="20">
        <f t="shared" si="264"/>
        <v>0</v>
      </c>
      <c r="AL403" s="20">
        <f t="shared" si="254"/>
        <v>5655</v>
      </c>
      <c r="AM403" s="20">
        <f t="shared" si="255"/>
        <v>900</v>
      </c>
      <c r="AN403" s="20">
        <f t="shared" si="256"/>
        <v>0</v>
      </c>
      <c r="AO403" s="20">
        <f t="shared" si="266"/>
        <v>0</v>
      </c>
      <c r="AP403" s="1">
        <v>0</v>
      </c>
      <c r="AQ403" s="24">
        <f t="shared" si="257"/>
        <v>43584</v>
      </c>
      <c r="AR403" s="10">
        <f t="shared" si="258"/>
        <v>0</v>
      </c>
      <c r="AS403" s="1">
        <f t="shared" si="259"/>
        <v>0</v>
      </c>
    </row>
    <row r="404" spans="2:45" x14ac:dyDescent="0.2">
      <c r="B404" s="18">
        <f t="shared" si="230"/>
        <v>43585</v>
      </c>
      <c r="C404" s="8">
        <f t="shared" si="232"/>
        <v>43585</v>
      </c>
      <c r="D404" s="5" t="e">
        <f>INDEX(Klima!$B$1:$E$520,MATCH('Afgrødemodel 1'!$C404,Klima!$B$1:$B$520,0),MATCH('Afgrødemodel 1'!$D$7,Klima!$B$1:$E$1,0))</f>
        <v>#N/A</v>
      </c>
      <c r="E404" s="8" t="e">
        <f t="shared" si="233"/>
        <v>#N/A</v>
      </c>
      <c r="F404">
        <v>0</v>
      </c>
      <c r="G404" s="8" t="e">
        <f t="shared" si="234"/>
        <v>#N/A</v>
      </c>
      <c r="H404" s="8" t="e">
        <f t="shared" si="235"/>
        <v>#N/A</v>
      </c>
      <c r="I404" s="8" t="e">
        <f t="shared" si="236"/>
        <v>#N/A</v>
      </c>
      <c r="J404" s="8" t="e">
        <f t="shared" si="237"/>
        <v>#N/A</v>
      </c>
      <c r="K404" s="8" t="e">
        <f t="shared" si="238"/>
        <v>#N/A</v>
      </c>
      <c r="L404" s="8" t="e">
        <f t="shared" si="239"/>
        <v>#N/A</v>
      </c>
      <c r="M404" t="str">
        <f t="shared" si="240"/>
        <v xml:space="preserve"> </v>
      </c>
      <c r="N404">
        <v>8</v>
      </c>
      <c r="O404" t="e">
        <f t="shared" si="241"/>
        <v>#N/A</v>
      </c>
      <c r="P404" t="e">
        <f t="shared" si="242"/>
        <v>#N/A</v>
      </c>
      <c r="Q404" t="e">
        <f t="shared" si="243"/>
        <v>#N/A</v>
      </c>
      <c r="R404" t="e">
        <f t="shared" si="244"/>
        <v>#N/A</v>
      </c>
      <c r="S404">
        <f t="shared" si="261"/>
        <v>0</v>
      </c>
      <c r="T404" s="8">
        <f t="shared" si="245"/>
        <v>0</v>
      </c>
      <c r="U404" s="2" t="e">
        <f t="shared" si="246"/>
        <v>#N/A</v>
      </c>
      <c r="V404">
        <f t="shared" si="262"/>
        <v>5</v>
      </c>
      <c r="W404" s="2" t="e">
        <f t="shared" si="247"/>
        <v>#N/A</v>
      </c>
      <c r="X404">
        <f t="shared" si="263"/>
        <v>0</v>
      </c>
      <c r="Y404">
        <f t="shared" si="265"/>
        <v>0</v>
      </c>
      <c r="Z404">
        <v>0</v>
      </c>
      <c r="AA404" s="18">
        <f t="shared" si="248"/>
        <v>43585</v>
      </c>
      <c r="AB404" s="13">
        <f t="shared" si="249"/>
        <v>0</v>
      </c>
      <c r="AC404">
        <v>0</v>
      </c>
      <c r="AD404" s="5" t="e">
        <f t="shared" si="250"/>
        <v>#N/A</v>
      </c>
      <c r="AE404">
        <f t="shared" si="260"/>
        <v>2</v>
      </c>
      <c r="AF404">
        <f t="shared" si="260"/>
        <v>2</v>
      </c>
      <c r="AG404">
        <v>0</v>
      </c>
      <c r="AH404" s="18">
        <f t="shared" si="251"/>
        <v>43585</v>
      </c>
      <c r="AI404" s="5">
        <f t="shared" si="252"/>
        <v>0</v>
      </c>
      <c r="AJ404" s="13">
        <f t="shared" si="253"/>
        <v>0</v>
      </c>
      <c r="AK404" s="20">
        <f t="shared" si="264"/>
        <v>0</v>
      </c>
      <c r="AL404" s="20">
        <f t="shared" si="254"/>
        <v>5670</v>
      </c>
      <c r="AM404" s="20">
        <f t="shared" si="255"/>
        <v>900</v>
      </c>
      <c r="AN404" s="20">
        <f t="shared" si="256"/>
        <v>0</v>
      </c>
      <c r="AO404" s="20">
        <f t="shared" si="266"/>
        <v>0</v>
      </c>
      <c r="AP404" s="1">
        <v>0</v>
      </c>
      <c r="AQ404" s="24">
        <f t="shared" si="257"/>
        <v>43585</v>
      </c>
      <c r="AR404" s="10">
        <f t="shared" si="258"/>
        <v>0</v>
      </c>
      <c r="AS404" s="1">
        <f t="shared" si="259"/>
        <v>0</v>
      </c>
    </row>
    <row r="405" spans="2:45" x14ac:dyDescent="0.2">
      <c r="B405" s="18">
        <f t="shared" si="230"/>
        <v>43586</v>
      </c>
      <c r="C405" s="8">
        <f t="shared" si="232"/>
        <v>43586</v>
      </c>
      <c r="D405" s="5" t="e">
        <f>INDEX(Klima!$B$1:$E$520,MATCH('Afgrødemodel 1'!$C405,Klima!$B$1:$B$520,0),MATCH('Afgrødemodel 1'!$D$7,Klima!$B$1:$E$1,0))</f>
        <v>#N/A</v>
      </c>
      <c r="E405" s="8" t="e">
        <f t="shared" si="233"/>
        <v>#N/A</v>
      </c>
      <c r="F405">
        <v>0</v>
      </c>
      <c r="G405" s="8" t="e">
        <f t="shared" si="234"/>
        <v>#N/A</v>
      </c>
      <c r="H405" s="8" t="e">
        <f t="shared" si="235"/>
        <v>#N/A</v>
      </c>
      <c r="I405" s="8" t="e">
        <f t="shared" si="236"/>
        <v>#N/A</v>
      </c>
      <c r="J405" s="8" t="e">
        <f t="shared" si="237"/>
        <v>#N/A</v>
      </c>
      <c r="K405" s="8" t="e">
        <f t="shared" si="238"/>
        <v>#N/A</v>
      </c>
      <c r="L405" s="8" t="e">
        <f t="shared" si="239"/>
        <v>#N/A</v>
      </c>
      <c r="M405" t="str">
        <f t="shared" si="240"/>
        <v xml:space="preserve"> </v>
      </c>
      <c r="N405">
        <v>8</v>
      </c>
      <c r="O405" t="e">
        <f t="shared" si="241"/>
        <v>#N/A</v>
      </c>
      <c r="P405" t="e">
        <f t="shared" si="242"/>
        <v>#N/A</v>
      </c>
      <c r="Q405" t="e">
        <f t="shared" si="243"/>
        <v>#N/A</v>
      </c>
      <c r="R405" t="e">
        <f t="shared" si="244"/>
        <v>#N/A</v>
      </c>
      <c r="S405">
        <f t="shared" si="261"/>
        <v>0</v>
      </c>
      <c r="T405" s="8">
        <f t="shared" si="245"/>
        <v>0</v>
      </c>
      <c r="U405" s="2" t="e">
        <f t="shared" si="246"/>
        <v>#N/A</v>
      </c>
      <c r="V405">
        <f t="shared" si="262"/>
        <v>5</v>
      </c>
      <c r="W405" s="2" t="e">
        <f t="shared" si="247"/>
        <v>#N/A</v>
      </c>
      <c r="X405">
        <f t="shared" si="263"/>
        <v>0</v>
      </c>
      <c r="Y405">
        <f t="shared" si="265"/>
        <v>0</v>
      </c>
      <c r="Z405">
        <v>0</v>
      </c>
      <c r="AA405" s="18">
        <f t="shared" si="248"/>
        <v>43586</v>
      </c>
      <c r="AB405" s="13">
        <f t="shared" si="249"/>
        <v>0</v>
      </c>
      <c r="AC405">
        <v>0</v>
      </c>
      <c r="AD405" s="5" t="e">
        <f t="shared" si="250"/>
        <v>#N/A</v>
      </c>
      <c r="AE405">
        <f t="shared" si="260"/>
        <v>2</v>
      </c>
      <c r="AF405">
        <f t="shared" si="260"/>
        <v>2</v>
      </c>
      <c r="AG405">
        <v>0</v>
      </c>
      <c r="AH405" s="18">
        <f t="shared" si="251"/>
        <v>43586</v>
      </c>
      <c r="AI405" s="5">
        <f t="shared" si="252"/>
        <v>0</v>
      </c>
      <c r="AJ405" s="13">
        <f t="shared" si="253"/>
        <v>0</v>
      </c>
      <c r="AK405" s="20">
        <f t="shared" si="264"/>
        <v>0</v>
      </c>
      <c r="AL405" s="20">
        <f t="shared" si="254"/>
        <v>5685</v>
      </c>
      <c r="AM405" s="20">
        <f t="shared" si="255"/>
        <v>900</v>
      </c>
      <c r="AN405" s="20">
        <f t="shared" si="256"/>
        <v>0</v>
      </c>
      <c r="AO405" s="20">
        <f t="shared" si="266"/>
        <v>0</v>
      </c>
      <c r="AP405" s="1">
        <v>0</v>
      </c>
      <c r="AQ405" s="24">
        <f t="shared" si="257"/>
        <v>43586</v>
      </c>
      <c r="AR405" s="10">
        <f t="shared" si="258"/>
        <v>0</v>
      </c>
      <c r="AS405" s="1">
        <f t="shared" si="259"/>
        <v>0</v>
      </c>
    </row>
  </sheetData>
  <dataValidations count="1">
    <dataValidation type="list" allowBlank="1" showInputMessage="1" showErrorMessage="1" sqref="AU4" xr:uid="{00000000-0002-0000-0100-000001000000}">
      <formula1>Jordtype</formula1>
    </dataValidation>
  </dataValidations>
  <pageMargins left="0.7" right="0.7" top="0.75" bottom="0.75" header="0.3" footer="0.3"/>
  <pageSetup paperSize="9" scale="9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2000000}">
          <x14:formula1>
            <xm:f>Konstanter!$A$67:$A$68</xm:f>
          </x14:formula1>
          <xm:sqref>BE4</xm:sqref>
        </x14:dataValidation>
        <x14:dataValidation type="list" allowBlank="1" showInputMessage="1" showErrorMessage="1" xr:uid="{03C34AB1-3FBD-41EC-BED0-28CBE8B9C245}">
          <x14:formula1>
            <xm:f>Konstanter!$U$31:$U$41</xm:f>
          </x14:formula1>
          <xm:sqref>AX4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2C9FF-7936-4D54-87E3-46D5BE2944F7}">
  <dimension ref="B1:BL405"/>
  <sheetViews>
    <sheetView topLeftCell="A144" zoomScale="70" zoomScaleNormal="70" workbookViewId="0">
      <selection activeCell="Q168" sqref="Q168"/>
    </sheetView>
  </sheetViews>
  <sheetFormatPr defaultRowHeight="12" x14ac:dyDescent="0.2"/>
  <cols>
    <col min="3" max="3" width="7.7109375" style="8" bestFit="1" customWidth="1"/>
    <col min="4" max="4" width="12.85546875" bestFit="1" customWidth="1"/>
    <col min="5" max="5" width="9.5703125" bestFit="1" customWidth="1"/>
    <col min="6" max="6" width="7.85546875" bestFit="1" customWidth="1"/>
    <col min="7" max="8" width="11.140625" bestFit="1" customWidth="1"/>
    <col min="9" max="10" width="11.140625" customWidth="1"/>
    <col min="11" max="11" width="11.42578125" bestFit="1" customWidth="1"/>
    <col min="12" max="13" width="10.7109375" bestFit="1" customWidth="1"/>
    <col min="14" max="14" width="5.28515625" customWidth="1"/>
    <col min="15" max="18" width="9.140625" customWidth="1"/>
    <col min="19" max="19" width="8.140625" bestFit="1" customWidth="1"/>
    <col min="20" max="20" width="10.42578125" customWidth="1"/>
    <col min="21" max="21" width="10.85546875" customWidth="1"/>
    <col min="22" max="22" width="5.28515625" bestFit="1" customWidth="1"/>
    <col min="23" max="23" width="7.42578125" bestFit="1" customWidth="1"/>
    <col min="24" max="26" width="5.28515625" bestFit="1" customWidth="1"/>
    <col min="27" max="27" width="8.28515625" bestFit="1" customWidth="1"/>
    <col min="28" max="28" width="11.140625" style="10" bestFit="1" customWidth="1"/>
    <col min="29" max="29" width="4.85546875" bestFit="1" customWidth="1"/>
    <col min="30" max="33" width="5.28515625" bestFit="1" customWidth="1"/>
    <col min="34" max="34" width="8.28515625" bestFit="1" customWidth="1"/>
    <col min="35" max="35" width="12.5703125" style="5" bestFit="1" customWidth="1"/>
    <col min="36" max="36" width="11.140625" style="10" bestFit="1" customWidth="1"/>
    <col min="37" max="37" width="5.85546875" style="1" bestFit="1" customWidth="1"/>
    <col min="38" max="38" width="6.85546875" style="1" bestFit="1" customWidth="1"/>
    <col min="39" max="42" width="5.85546875" style="1" bestFit="1" customWidth="1"/>
    <col min="43" max="43" width="8.28515625" style="1" bestFit="1" customWidth="1"/>
    <col min="44" max="44" width="12.28515625" style="10" customWidth="1"/>
    <col min="45" max="45" width="9.140625" style="1"/>
    <col min="46" max="46" width="12.140625" style="1" customWidth="1"/>
    <col min="47" max="47" width="18.5703125" style="1" customWidth="1"/>
    <col min="49" max="49" width="10.140625" bestFit="1" customWidth="1"/>
    <col min="50" max="50" width="14.42578125" bestFit="1" customWidth="1"/>
    <col min="52" max="52" width="11.42578125" customWidth="1"/>
    <col min="53" max="53" width="12.7109375" customWidth="1"/>
    <col min="56" max="56" width="11.42578125" customWidth="1"/>
    <col min="60" max="60" width="6.42578125" customWidth="1"/>
  </cols>
  <sheetData>
    <row r="1" spans="2:64" x14ac:dyDescent="0.2">
      <c r="S1" s="18"/>
    </row>
    <row r="2" spans="2:64" x14ac:dyDescent="0.2">
      <c r="B2" s="10"/>
      <c r="C2" s="12" t="s">
        <v>309</v>
      </c>
      <c r="AT2" s="10" t="s">
        <v>206</v>
      </c>
      <c r="AU2" s="21" t="str">
        <f>'Ark4'!C5</f>
        <v>Bar jord</v>
      </c>
      <c r="AV2">
        <f>VLOOKUP($AU$2,Konstanter!$A$7:$G$26,7,FALSE)</f>
        <v>1</v>
      </c>
      <c r="AW2" t="s">
        <v>300</v>
      </c>
      <c r="AX2" s="19">
        <f>'Ark4'!D5</f>
        <v>43313</v>
      </c>
      <c r="BG2" t="str">
        <f>IF($BE$4="Ja","Overjord"," ")</f>
        <v xml:space="preserve"> </v>
      </c>
      <c r="BJ2" t="str">
        <f>IF($BE$4="Ja","Underjord"," ")</f>
        <v xml:space="preserve"> </v>
      </c>
    </row>
    <row r="3" spans="2:64" x14ac:dyDescent="0.2">
      <c r="B3" s="10" t="s">
        <v>8</v>
      </c>
      <c r="C3" s="12" t="s">
        <v>310</v>
      </c>
      <c r="D3" s="10" t="s">
        <v>116</v>
      </c>
      <c r="E3" s="10"/>
      <c r="F3" s="10" t="s">
        <v>119</v>
      </c>
      <c r="G3" s="10" t="s">
        <v>122</v>
      </c>
      <c r="H3" s="10" t="s">
        <v>122</v>
      </c>
      <c r="J3" s="10" t="s">
        <v>122</v>
      </c>
      <c r="K3" s="10" t="s">
        <v>139</v>
      </c>
      <c r="L3" s="10" t="s">
        <v>91</v>
      </c>
      <c r="M3" s="10" t="s">
        <v>140</v>
      </c>
      <c r="N3" s="10"/>
      <c r="O3" s="10" t="s">
        <v>139</v>
      </c>
      <c r="P3" s="10" t="s">
        <v>91</v>
      </c>
      <c r="Q3" s="10" t="s">
        <v>139</v>
      </c>
      <c r="R3" s="10" t="s">
        <v>91</v>
      </c>
      <c r="AB3" s="10" t="s">
        <v>12</v>
      </c>
      <c r="AI3" s="13" t="s">
        <v>15</v>
      </c>
      <c r="AJ3" s="10" t="s">
        <v>14</v>
      </c>
      <c r="AT3" s="10"/>
    </row>
    <row r="4" spans="2:64" x14ac:dyDescent="0.2">
      <c r="B4" s="10"/>
      <c r="C4" s="12" t="s">
        <v>308</v>
      </c>
      <c r="D4" s="10" t="s">
        <v>117</v>
      </c>
      <c r="E4" s="10"/>
      <c r="F4" s="10" t="s">
        <v>120</v>
      </c>
      <c r="G4" s="10" t="s">
        <v>123</v>
      </c>
      <c r="H4" s="10" t="s">
        <v>238</v>
      </c>
      <c r="I4" s="10"/>
      <c r="J4" s="10" t="s">
        <v>389</v>
      </c>
      <c r="K4" s="10" t="s">
        <v>140</v>
      </c>
      <c r="L4" s="10" t="s">
        <v>140</v>
      </c>
      <c r="M4" s="10" t="s">
        <v>141</v>
      </c>
      <c r="N4" s="10"/>
      <c r="O4" s="10" t="s">
        <v>236</v>
      </c>
      <c r="P4" s="10" t="s">
        <v>236</v>
      </c>
      <c r="Q4" s="10" t="s">
        <v>142</v>
      </c>
      <c r="R4" s="10" t="s">
        <v>142</v>
      </c>
      <c r="AB4" s="10" t="s">
        <v>13</v>
      </c>
      <c r="AI4" s="13" t="s">
        <v>13</v>
      </c>
      <c r="AJ4" s="10" t="s">
        <v>13</v>
      </c>
      <c r="AT4" s="10" t="s">
        <v>207</v>
      </c>
      <c r="AU4" s="21">
        <f>'Ark4'!$G$5</f>
        <v>6</v>
      </c>
      <c r="AV4" s="10" t="s">
        <v>370</v>
      </c>
      <c r="AX4" s="3">
        <f>'Ark4'!$H$5</f>
        <v>6</v>
      </c>
      <c r="AY4" s="10" t="s">
        <v>292</v>
      </c>
      <c r="BB4" s="3">
        <v>300</v>
      </c>
      <c r="BC4" t="s">
        <v>20</v>
      </c>
      <c r="BD4" t="s">
        <v>293</v>
      </c>
      <c r="BE4" s="3" t="s">
        <v>291</v>
      </c>
      <c r="BG4" t="str">
        <f>IF($BE$4="Ja","Organisk stof %:"," ")</f>
        <v xml:space="preserve"> </v>
      </c>
      <c r="BI4" s="3">
        <v>3</v>
      </c>
      <c r="BJ4" t="str">
        <f>IF($BE$4="Ja","Organisk stof %:"," ")</f>
        <v xml:space="preserve"> </v>
      </c>
      <c r="BL4" s="3">
        <v>3</v>
      </c>
    </row>
    <row r="5" spans="2:64" x14ac:dyDescent="0.2">
      <c r="E5" t="s">
        <v>122</v>
      </c>
      <c r="G5" s="10" t="s">
        <v>142</v>
      </c>
      <c r="H5" s="10" t="s">
        <v>142</v>
      </c>
      <c r="I5" s="1" t="s">
        <v>390</v>
      </c>
      <c r="J5" s="10" t="s">
        <v>236</v>
      </c>
      <c r="K5" s="10"/>
      <c r="L5" s="10"/>
      <c r="AT5" s="10"/>
      <c r="BG5" t="str">
        <f>IF($BE$4="Ja","Lerindhold %:"," ")</f>
        <v xml:space="preserve"> </v>
      </c>
      <c r="BI5" s="3">
        <v>3</v>
      </c>
      <c r="BJ5" t="str">
        <f>IF($BE$4="Ja","Lerindhold %:"," ")</f>
        <v xml:space="preserve"> </v>
      </c>
      <c r="BL5" s="3">
        <v>3</v>
      </c>
    </row>
    <row r="6" spans="2:64" x14ac:dyDescent="0.2">
      <c r="E6" t="s">
        <v>173</v>
      </c>
      <c r="BG6" t="str">
        <f>IF($BE$4="Ja","Siltindhold %:"," ")</f>
        <v xml:space="preserve"> </v>
      </c>
      <c r="BI6" s="3">
        <v>19</v>
      </c>
      <c r="BJ6" t="str">
        <f>IF($BE$4="Ja","Siltindhold %:"," ")</f>
        <v xml:space="preserve"> </v>
      </c>
      <c r="BL6" s="3">
        <v>19</v>
      </c>
    </row>
    <row r="7" spans="2:64" x14ac:dyDescent="0.2">
      <c r="B7" t="s">
        <v>8</v>
      </c>
      <c r="D7" t="s">
        <v>115</v>
      </c>
      <c r="F7" t="s">
        <v>118</v>
      </c>
      <c r="G7" t="s">
        <v>121</v>
      </c>
      <c r="M7" t="s">
        <v>10</v>
      </c>
      <c r="R7" t="s">
        <v>9</v>
      </c>
      <c r="S7" t="s">
        <v>154</v>
      </c>
      <c r="T7" t="s">
        <v>155</v>
      </c>
      <c r="U7" t="s">
        <v>156</v>
      </c>
      <c r="V7" t="s">
        <v>157</v>
      </c>
      <c r="W7" t="s">
        <v>158</v>
      </c>
      <c r="X7" t="s">
        <v>159</v>
      </c>
      <c r="Y7" t="s">
        <v>160</v>
      </c>
      <c r="Z7" t="s">
        <v>161</v>
      </c>
      <c r="AB7" s="10" t="s">
        <v>5</v>
      </c>
      <c r="AC7" t="s">
        <v>167</v>
      </c>
      <c r="AD7" t="s">
        <v>168</v>
      </c>
      <c r="AE7" t="s">
        <v>169</v>
      </c>
      <c r="AF7" t="s">
        <v>170</v>
      </c>
      <c r="AG7" t="s">
        <v>171</v>
      </c>
      <c r="AI7" s="13" t="s">
        <v>0</v>
      </c>
      <c r="AJ7" s="10" t="s">
        <v>6</v>
      </c>
      <c r="AK7" s="1" t="s">
        <v>174</v>
      </c>
      <c r="AL7" s="1" t="s">
        <v>175</v>
      </c>
      <c r="AM7" s="1" t="s">
        <v>175</v>
      </c>
      <c r="AN7" s="1" t="s">
        <v>176</v>
      </c>
      <c r="AO7" s="1" t="s">
        <v>177</v>
      </c>
      <c r="AP7" s="1" t="s">
        <v>178</v>
      </c>
      <c r="AR7" s="10" t="s">
        <v>186</v>
      </c>
      <c r="AS7" s="1" t="s">
        <v>186</v>
      </c>
      <c r="AV7" s="10" t="s">
        <v>132</v>
      </c>
      <c r="BG7" t="str">
        <f>IF($BE$4="Ja","Finsand %:"," ")</f>
        <v xml:space="preserve"> </v>
      </c>
      <c r="BI7" s="3">
        <v>76</v>
      </c>
      <c r="BJ7" t="str">
        <f>IF($BE$4="Ja","Finsand %:"," ")</f>
        <v xml:space="preserve"> </v>
      </c>
      <c r="BL7" s="3">
        <v>76</v>
      </c>
    </row>
    <row r="8" spans="2:64" x14ac:dyDescent="0.2">
      <c r="AR8" s="10" t="s">
        <v>20</v>
      </c>
      <c r="AS8" s="1" t="s">
        <v>299</v>
      </c>
      <c r="AV8" s="10"/>
    </row>
    <row r="9" spans="2:64" x14ac:dyDescent="0.2">
      <c r="AX9" t="s">
        <v>144</v>
      </c>
      <c r="AZ9" t="s">
        <v>145</v>
      </c>
      <c r="BA9" t="s">
        <v>91</v>
      </c>
    </row>
    <row r="10" spans="2:64" x14ac:dyDescent="0.2">
      <c r="B10" s="18">
        <f>'Ark4'!D4</f>
        <v>43191</v>
      </c>
      <c r="C10" s="8">
        <f>B10</f>
        <v>43191</v>
      </c>
      <c r="D10" s="5">
        <f>INDEX(Klima!$B$1:$E$520,MATCH('Afgrødemodel 1'!$C10,Klima!$B$1:$B$520,0),MATCH('Afgrødemodel 1'!$D$7,Klima!$B$1:$E$1,0))</f>
        <v>1.3</v>
      </c>
      <c r="E10" s="8">
        <f>IF(D10&gt;0,D10,0)</f>
        <v>1.3</v>
      </c>
      <c r="F10">
        <v>0</v>
      </c>
      <c r="G10" s="8">
        <f>(E10-F10)+G9</f>
        <v>1.3</v>
      </c>
      <c r="H10" s="8">
        <f t="shared" ref="H10:H73" si="0">IF(C10&gt;=$AY$21,E10+H9,0)</f>
        <v>0</v>
      </c>
      <c r="I10" s="8">
        <f t="shared" ref="I10:I73" si="1">IF(C10&lt;$AY$27,0,E10)</f>
        <v>0</v>
      </c>
      <c r="J10" s="8">
        <f t="shared" ref="J10:J73" si="2">IF(C10&lt;$AY$27,0,I10+J9)</f>
        <v>0</v>
      </c>
      <c r="K10" s="8" t="e">
        <f t="shared" ref="K10:K73" si="3">IF(AND(H10&gt;=$AX$12,H9&lt;$AX$12),"tSF1",IF(AND(H10&gt;=$AZ$13,H9&lt;$AZ$13),"tSF2",IF(AND(H10&gt;=$AZ$14,H9&lt;$AZ$14),"tSF3",IF(AND(H10&gt;=$AZ$15,H9&lt;$AZ$15),"tSF4",IF(AND(H10&gt;=$AZ$16,H9&lt;$AZ$16),"tSF5"," ")))))</f>
        <v>#VALUE!</v>
      </c>
      <c r="L10" s="8" t="e">
        <f t="shared" ref="L10:L73" si="4">IF(OR(K10="tSF1",K10="tSF2",K10="tSF3",K10="tSF4",K10="tSF5"),C10," ")</f>
        <v>#VALUE!</v>
      </c>
      <c r="M10" t="e">
        <f t="shared" ref="M10:M73" si="5">IF(AND($BA$12&gt;C10,C10&gt;=$AY$21),"F1",IF(AND(C10&gt;=$BA$12,C10&lt;$BA$13),"F2",IF(AND(C10&gt;=$BA$13,C10&lt;$BA$14),"F3",IF(AND(C10&gt;=$BA$14,C10&lt;$BA$15),"F4",IF(AND(C10&gt;=$BA$15,C10&lt;$BA$16),"F5"," ")))))</f>
        <v>#N/A</v>
      </c>
      <c r="N10">
        <v>8</v>
      </c>
      <c r="O10" t="str">
        <f>IF($AV$2=1,(IF(AND(J10&gt;=$AW$21,J9&lt;$AW$21),"tSL0"," ")),(IF(AND(G10&gt;=$AW$21,G9&lt;$AW$21),"tSL0"," ")))</f>
        <v xml:space="preserve"> </v>
      </c>
      <c r="P10" t="str">
        <f t="shared" ref="P10:P73" si="6">IF($AV$2=1,(IF(AND(J10&gt;=$AW$21,J9&lt;$AW$21),C10," ")),(IF(AND(G10&gt;=$AW$21,G9&lt;$AW$21),C10," ")))</f>
        <v xml:space="preserve"> </v>
      </c>
      <c r="Q10" t="str">
        <f t="shared" ref="Q10:Q73" si="7">IF(AND($AW$22=0,O10="tSL0"),"tSLe",IF(AND(H10&gt;=($AW$22),H9&lt;($AW$22)),"tSLe",IF(AND(H10&gt;=($AW$23),H9&lt;($AW$23)),"tSLx",IF(AND(H10&gt;=($AW$24),H9&lt;($AW$24)),"tSLr",IF(AND(H10&gt;=($AW$25),H9&lt;($AW$25)),"tSLm",IF(AND($AW$27=B10),"Sådato",IF(AND($AW$29=B10),"tv",IF(AND($AW$28=B10),"th"," "))))))))</f>
        <v xml:space="preserve"> </v>
      </c>
      <c r="R10" t="str">
        <f t="shared" ref="R10:R73" si="8">IF(AND(Q10="Sådato"),C10,IF(AND(Q10="tSLe"),C10,IF(AND(Q10="tSLx"),C10,IF(AND(Q10="tSLr"),C10,IF(AND(Q10="tSLm"),C10,IF(AND(Q10="tv"),C10,IF(AND(Q10="th"),C10," ")))))))</f>
        <v xml:space="preserve"> </v>
      </c>
      <c r="S10">
        <f t="shared" ref="S10:S73" si="9">$AW$33</f>
        <v>0</v>
      </c>
      <c r="T10" s="8">
        <f>IFERROR($AW$33+($AW$34-$AW$33)*((H10)/$AW$22),0)</f>
        <v>0</v>
      </c>
      <c r="U10" s="2">
        <f>$AW$34+($AW$35-$AW$34)*((((2.7182^(2.4*((((H10)-$AW$22)/($AW$23-$AW$22))))-1)))/10)</f>
        <v>0</v>
      </c>
      <c r="V10">
        <f t="shared" ref="V10:V73" si="10">$AW$35</f>
        <v>0</v>
      </c>
      <c r="W10" s="2">
        <f>$AW$35-($AW$35-$AW$36)*((((H10)-$AW$24)/($AW$25-$AW$24)))</f>
        <v>0</v>
      </c>
      <c r="X10">
        <f t="shared" ref="X10:X73" si="11">$AW$36</f>
        <v>0</v>
      </c>
      <c r="Y10">
        <f>$AW$38</f>
        <v>0</v>
      </c>
      <c r="Z10">
        <v>0</v>
      </c>
      <c r="AA10" s="18">
        <f t="shared" ref="AA10:AA73" si="12">B10</f>
        <v>43191</v>
      </c>
      <c r="AB10" s="13">
        <f t="shared" ref="AB10:AB73" si="13">IF((C10&lt;$AY$21),S10,IF(AND($AY$21&lt;=C10,C10&lt;MIN($AY$22,$AY$28,$AY$29)),T10,IF(AND($AY$22&lt;=C10,C10&lt;MIN($AY$23,$AY$28,$AY$29)),U10,IF(AND($AY$23&lt;=C10,C10&lt;(MIN($AY$24,$AY$29,$AY$28))),V10,IF(AND($AY$24&lt;=C10,C10&lt;(MIN($AY$25,$AY$28,$AY$29))),W10,IF(AND($AY$25&lt;=C10,C10&lt;(MIN($AY$28,$AY$29))),X10,IF(AND($AY$29&lt;=C10,C10&lt;$AY$28),Y10,IF(AND(C10&gt;$AY$28),Z10,0))))))))</f>
        <v>0</v>
      </c>
      <c r="AC10">
        <v>0</v>
      </c>
      <c r="AD10" s="5">
        <f>$AW$37*(((H10)-$AW$24)/($AW$25-$AW$24))</f>
        <v>0</v>
      </c>
      <c r="AE10">
        <f t="shared" ref="AE10:AF25" si="14">$AW$37</f>
        <v>0</v>
      </c>
      <c r="AF10">
        <f t="shared" si="14"/>
        <v>0</v>
      </c>
      <c r="AG10">
        <v>0</v>
      </c>
      <c r="AH10" s="18">
        <f>AA10</f>
        <v>43191</v>
      </c>
      <c r="AI10" s="5">
        <f>AB10+AJ10</f>
        <v>0</v>
      </c>
      <c r="AJ10" s="13">
        <f t="shared" ref="AJ10:AJ73" si="15">IF(C10&lt;(MIN($AY$24,$AY$28,$AY$29)),AC10,IF(AND($AY$24&lt;=C10,C10&lt;(MIN($AY$25,$AY$28,$AY$29))),AD10,IF(AND($AY$25&lt;=C10,C10&lt;(MIN($AY$28,$AY$29))),AE10,IF(AND($AY$29&lt;=C10,C10&lt;$AY$28),AF10,IF(AND(C10&gt;=$AY$28),AG10," ")))))</f>
        <v>0</v>
      </c>
      <c r="AK10" s="20">
        <f t="shared" ref="AK10:AK73" si="16">$AW$42</f>
        <v>0</v>
      </c>
      <c r="AL10" s="20">
        <f>MAX($AW$43,($AW$46*(C10-$AY$21)))</f>
        <v>0</v>
      </c>
      <c r="AM10" s="20">
        <f>MIN(MIN($AW$48,$AW$44),AL10)</f>
        <v>0</v>
      </c>
      <c r="AN10" s="20">
        <f t="shared" ref="AN10:AN73" si="17">$AW$45</f>
        <v>0</v>
      </c>
      <c r="AO10" s="20">
        <f>$AW$49</f>
        <v>0</v>
      </c>
      <c r="AP10" s="1">
        <v>0</v>
      </c>
      <c r="AQ10" s="24">
        <f>AH10</f>
        <v>43191</v>
      </c>
      <c r="AR10" s="10">
        <f t="shared" ref="AR10:AR73" si="18">IF(C10&lt;$AY$21,AK10,IF(AND($AY$21&lt;=C10,C10&lt;(MIN($AY$25,$AY$29,$AY$28))),AM10,IF(AND($AY$25&lt;=C10,C10&lt;MIN($AY$29,$AY$28)),AN10,IF(AND($AY$29&lt;=C10,C10&lt;$AY$28),AO10,IF(AND(C10&gt;=$AY$28),AP10,"0")))))</f>
        <v>0</v>
      </c>
      <c r="AS10" s="1">
        <f>(0-AR10)/10</f>
        <v>0</v>
      </c>
    </row>
    <row r="11" spans="2:64" x14ac:dyDescent="0.2">
      <c r="B11" s="18">
        <f t="shared" ref="B11:B74" si="19">B10+1</f>
        <v>43192</v>
      </c>
      <c r="C11" s="8">
        <f t="shared" ref="C11:C74" si="20">B11</f>
        <v>43192</v>
      </c>
      <c r="D11" s="5">
        <f>INDEX(Klima!$B$1:$E$520,MATCH('Afgrødemodel 1'!$C11,Klima!$B$1:$B$520,0),MATCH('Afgrødemodel 1'!$D$7,Klima!$B$1:$E$1,0))</f>
        <v>1.9</v>
      </c>
      <c r="E11" s="8">
        <f>IF(D11&gt;0,D11,0)</f>
        <v>1.9</v>
      </c>
      <c r="F11">
        <v>0</v>
      </c>
      <c r="G11" s="8">
        <f t="shared" ref="G11:G74" si="21">(E11-F11)+G10</f>
        <v>3.2</v>
      </c>
      <c r="H11" s="8">
        <f t="shared" si="0"/>
        <v>0</v>
      </c>
      <c r="I11" s="8">
        <f t="shared" si="1"/>
        <v>0</v>
      </c>
      <c r="J11" s="8">
        <f t="shared" si="2"/>
        <v>0</v>
      </c>
      <c r="K11" s="8" t="e">
        <f t="shared" si="3"/>
        <v>#VALUE!</v>
      </c>
      <c r="L11" s="8" t="e">
        <f t="shared" si="4"/>
        <v>#VALUE!</v>
      </c>
      <c r="M11" t="e">
        <f t="shared" si="5"/>
        <v>#N/A</v>
      </c>
      <c r="N11">
        <v>8</v>
      </c>
      <c r="O11" t="str">
        <f t="shared" ref="O11:O74" si="22">IF($AV$2=1,(IF(AND(J11&gt;=$AW$21,J10&lt;$AW$21),"tSL0"," ")),(IF(AND(G11&gt;=$AW$21,G10&lt;$AW$21),"tSL0"," ")))</f>
        <v xml:space="preserve"> </v>
      </c>
      <c r="P11" t="str">
        <f t="shared" si="6"/>
        <v xml:space="preserve"> </v>
      </c>
      <c r="Q11" t="str">
        <f t="shared" si="7"/>
        <v xml:space="preserve"> </v>
      </c>
      <c r="R11" t="str">
        <f t="shared" si="8"/>
        <v xml:space="preserve"> </v>
      </c>
      <c r="S11">
        <f t="shared" si="9"/>
        <v>0</v>
      </c>
      <c r="T11" s="8">
        <f t="shared" ref="T11:T74" si="23">IFERROR($AW$33+($AW$34-$AW$33)*((H11)/$AW$22),0)</f>
        <v>0</v>
      </c>
      <c r="U11" s="2">
        <f t="shared" ref="U11:U74" si="24">$AW$34+($AW$35-$AW$34)*((((2.7182^(2.4*((((H11)-$AW$22)/($AW$23-$AW$22))))-1)))/10)</f>
        <v>0</v>
      </c>
      <c r="V11">
        <f t="shared" si="10"/>
        <v>0</v>
      </c>
      <c r="W11" s="2">
        <f t="shared" ref="W11:W74" si="25">$AW$35-($AW$35-$AW$36)*((((H11)-$AW$24)/($AW$25-$AW$24)))</f>
        <v>0</v>
      </c>
      <c r="X11">
        <f t="shared" si="11"/>
        <v>0</v>
      </c>
      <c r="Y11">
        <f t="shared" ref="Y11:Y74" si="26">$AW$38</f>
        <v>0</v>
      </c>
      <c r="Z11">
        <v>0</v>
      </c>
      <c r="AA11" s="18">
        <f t="shared" si="12"/>
        <v>43192</v>
      </c>
      <c r="AB11" s="13">
        <f t="shared" si="13"/>
        <v>0</v>
      </c>
      <c r="AC11">
        <v>0</v>
      </c>
      <c r="AD11" s="5">
        <f t="shared" ref="AD11:AD74" si="27">$AW$37*(((H11)-$AW$24)/($AW$25-$AW$24))</f>
        <v>0</v>
      </c>
      <c r="AE11">
        <f t="shared" si="14"/>
        <v>0</v>
      </c>
      <c r="AF11">
        <f t="shared" si="14"/>
        <v>0</v>
      </c>
      <c r="AG11">
        <v>0</v>
      </c>
      <c r="AH11" s="18">
        <f t="shared" ref="AH11:AH74" si="28">AA11</f>
        <v>43192</v>
      </c>
      <c r="AI11" s="5">
        <f t="shared" ref="AI11:AI74" si="29">AB11+AJ11</f>
        <v>0</v>
      </c>
      <c r="AJ11" s="13">
        <f t="shared" si="15"/>
        <v>0</v>
      </c>
      <c r="AK11" s="20">
        <f t="shared" si="16"/>
        <v>0</v>
      </c>
      <c r="AL11" s="20">
        <f t="shared" ref="AL11:AL74" si="30">MAX($AW$43,($AW$46*(C11-$AY$21)))</f>
        <v>0</v>
      </c>
      <c r="AM11" s="20">
        <f t="shared" ref="AM11:AM74" si="31">MIN(MIN($AW$48,$AW$44),AL11)</f>
        <v>0</v>
      </c>
      <c r="AN11" s="20">
        <f t="shared" si="17"/>
        <v>0</v>
      </c>
      <c r="AO11" s="20">
        <f t="shared" ref="AO11:AO74" si="32">$AW$49</f>
        <v>0</v>
      </c>
      <c r="AP11" s="1">
        <v>0</v>
      </c>
      <c r="AQ11" s="24">
        <f t="shared" ref="AQ11:AQ74" si="33">AH11</f>
        <v>43192</v>
      </c>
      <c r="AR11" s="10">
        <f t="shared" si="18"/>
        <v>0</v>
      </c>
      <c r="AS11" s="1">
        <f t="shared" ref="AS11:AS74" si="34">(0-AR11)/10</f>
        <v>0</v>
      </c>
      <c r="AV11">
        <v>0</v>
      </c>
      <c r="AW11" t="s">
        <v>138</v>
      </c>
      <c r="AX11" t="str">
        <f>IF($AU$2="Bederoer",Konstanter!S7,IF($AU$2="Ærter",Konstanter!S10,IF($AU$2="Kartofler, tidlige",Konstanter!S11,IF($AU$2="Kartofler, middeltidlige",Konstanter!S12,IF($AU$2="Kartofler, sildige",Konstanter!S13,IF($AU$2="Vårbyg",Konstanter!S14,IF($AU$2="Vårraps",Konstanter!S15,IF($AU$2="Majs",Konstanter!S16,IF($AU$2="Test",Konstanter!S26,IF($AU$2="Vinterbyg",Konstanter!S18,IF(AU2="Vinterhvede",Konstanter!S19,IF($AU$2="Vinterrug",Konstanter!S21,IF($AU$2="Vinterraps",Konstanter!S20,IF($AU$2="Vinterbyg, efterår",Konstanter!S22,IF($AU$2="Vinterhvede, efterår",Konstanter!S23,IF($AU$2="Vinterrug, efterår",Konstanter!S25,IF($AU$2="Vinterraps, efterår",Konstanter!S24," ")))))))))))))))))</f>
        <v xml:space="preserve"> </v>
      </c>
      <c r="AY11" t="s">
        <v>244</v>
      </c>
    </row>
    <row r="12" spans="2:64" x14ac:dyDescent="0.2">
      <c r="B12" s="18">
        <f t="shared" si="19"/>
        <v>43193</v>
      </c>
      <c r="C12" s="8">
        <f t="shared" si="20"/>
        <v>43193</v>
      </c>
      <c r="D12" s="5">
        <f>INDEX(Klima!$B$1:$E$520,MATCH('Afgrødemodel 1'!$C12,Klima!$B$1:$B$520,0),MATCH('Afgrødemodel 1'!$D$7,Klima!$B$1:$E$1,0))</f>
        <v>2.5</v>
      </c>
      <c r="E12" s="8">
        <f>IF(D12&gt;0,D12,0)</f>
        <v>2.5</v>
      </c>
      <c r="F12">
        <v>0</v>
      </c>
      <c r="G12" s="8">
        <f t="shared" si="21"/>
        <v>5.7</v>
      </c>
      <c r="H12" s="8">
        <f t="shared" si="0"/>
        <v>0</v>
      </c>
      <c r="I12" s="8">
        <f t="shared" si="1"/>
        <v>0</v>
      </c>
      <c r="J12" s="8">
        <f t="shared" si="2"/>
        <v>0</v>
      </c>
      <c r="K12" s="8" t="e">
        <f t="shared" si="3"/>
        <v>#VALUE!</v>
      </c>
      <c r="L12" s="8" t="e">
        <f t="shared" si="4"/>
        <v>#VALUE!</v>
      </c>
      <c r="M12" t="e">
        <f t="shared" si="5"/>
        <v>#N/A</v>
      </c>
      <c r="N12">
        <v>8</v>
      </c>
      <c r="O12" t="str">
        <f t="shared" si="22"/>
        <v xml:space="preserve"> </v>
      </c>
      <c r="P12" t="str">
        <f t="shared" si="6"/>
        <v xml:space="preserve"> </v>
      </c>
      <c r="Q12" t="str">
        <f t="shared" si="7"/>
        <v xml:space="preserve"> </v>
      </c>
      <c r="R12" t="str">
        <f t="shared" si="8"/>
        <v xml:space="preserve"> </v>
      </c>
      <c r="S12">
        <f t="shared" si="9"/>
        <v>0</v>
      </c>
      <c r="T12" s="8">
        <f t="shared" si="23"/>
        <v>0</v>
      </c>
      <c r="U12" s="2">
        <f t="shared" si="24"/>
        <v>0</v>
      </c>
      <c r="V12">
        <f t="shared" si="10"/>
        <v>0</v>
      </c>
      <c r="W12" s="2">
        <f t="shared" si="25"/>
        <v>0</v>
      </c>
      <c r="X12">
        <f t="shared" si="11"/>
        <v>0</v>
      </c>
      <c r="Y12">
        <f t="shared" si="26"/>
        <v>0</v>
      </c>
      <c r="Z12">
        <v>0</v>
      </c>
      <c r="AA12" s="18">
        <f t="shared" si="12"/>
        <v>43193</v>
      </c>
      <c r="AB12" s="13">
        <f t="shared" si="13"/>
        <v>0</v>
      </c>
      <c r="AC12">
        <v>0</v>
      </c>
      <c r="AD12" s="5">
        <f t="shared" si="27"/>
        <v>0</v>
      </c>
      <c r="AE12">
        <f t="shared" si="14"/>
        <v>0</v>
      </c>
      <c r="AF12">
        <f t="shared" si="14"/>
        <v>0</v>
      </c>
      <c r="AG12">
        <v>0</v>
      </c>
      <c r="AH12" s="18">
        <f t="shared" si="28"/>
        <v>43193</v>
      </c>
      <c r="AI12" s="5">
        <f t="shared" si="29"/>
        <v>0</v>
      </c>
      <c r="AJ12" s="13">
        <f t="shared" si="15"/>
        <v>0</v>
      </c>
      <c r="AK12" s="20">
        <f t="shared" si="16"/>
        <v>0</v>
      </c>
      <c r="AL12" s="20">
        <f t="shared" si="30"/>
        <v>0</v>
      </c>
      <c r="AM12" s="20">
        <f t="shared" si="31"/>
        <v>0</v>
      </c>
      <c r="AN12" s="20">
        <f t="shared" si="17"/>
        <v>0</v>
      </c>
      <c r="AO12" s="20">
        <f t="shared" si="32"/>
        <v>0</v>
      </c>
      <c r="AP12" s="1">
        <v>0</v>
      </c>
      <c r="AQ12" s="24">
        <f t="shared" si="33"/>
        <v>43193</v>
      </c>
      <c r="AR12" s="10">
        <f t="shared" si="18"/>
        <v>0</v>
      </c>
      <c r="AS12" s="1">
        <f t="shared" si="34"/>
        <v>0</v>
      </c>
      <c r="AV12">
        <v>1</v>
      </c>
      <c r="AW12" t="s">
        <v>133</v>
      </c>
      <c r="AX12" t="str">
        <f>IF($AU$2="Bederoer",Konstanter!B7,IF($AU$2="Ærter",Konstanter!B10,IF($AU$2="Kartofler, tidlige",Konstanter!B11,IF($AU$2="Kartofler, middeltidlige",Konstanter!B12,IF($AU$2="Kartofler, sildige",Konstanter!B13,IF($AU$2="Vårbyg",Konstanter!B14,IF($AU$2="Vårraps",Konstanter!B15,IF($AU$2="Majs",Konstanter!B16,IF($AU$2="Test",Konstanter!B26,IF($AU$2="Vinterhvede",Konstanter!B19,IF($AU$2="Vinterbyg",Konstanter!B18,IF($AU$2="Vinterrug",Konstanter!B21,IF($AU$2="Vinterraps",Konstanter!B20,IF($AU$2="Vinterbyg, efterår",Konstanter!B22,IF($AU$2="Vinterhvede, efterår",Konstanter!B23,IF($AU$2="Vinterrug, efterår",Konstanter!B25,IF($AU$2="Vinterraps, efterår",Konstanter!B24," ")))))))))))))))))</f>
        <v xml:space="preserve"> </v>
      </c>
      <c r="AY12" t="s">
        <v>239</v>
      </c>
      <c r="BA12" t="e">
        <f>VLOOKUP(AY12,$K$10:$L$1048576,2,FALSE)</f>
        <v>#N/A</v>
      </c>
    </row>
    <row r="13" spans="2:64" x14ac:dyDescent="0.2">
      <c r="B13" s="18">
        <f t="shared" si="19"/>
        <v>43194</v>
      </c>
      <c r="C13" s="8">
        <f t="shared" si="20"/>
        <v>43194</v>
      </c>
      <c r="D13" s="5">
        <f>INDEX(Klima!$B$1:$E$520,MATCH('Afgrødemodel 1'!$C13,Klima!$B$1:$B$520,0),MATCH('Afgrødemodel 1'!$D$7,Klima!$B$1:$E$1,0))</f>
        <v>8.4</v>
      </c>
      <c r="E13" s="8">
        <f>IF(D13&gt;0,D13,0)</f>
        <v>8.4</v>
      </c>
      <c r="F13">
        <v>0</v>
      </c>
      <c r="G13" s="8">
        <f t="shared" si="21"/>
        <v>14.100000000000001</v>
      </c>
      <c r="H13" s="8">
        <f t="shared" si="0"/>
        <v>0</v>
      </c>
      <c r="I13" s="8">
        <f t="shared" si="1"/>
        <v>0</v>
      </c>
      <c r="J13" s="8">
        <f t="shared" si="2"/>
        <v>0</v>
      </c>
      <c r="K13" s="8" t="e">
        <f t="shared" si="3"/>
        <v>#VALUE!</v>
      </c>
      <c r="L13" s="8" t="e">
        <f t="shared" si="4"/>
        <v>#VALUE!</v>
      </c>
      <c r="M13" t="e">
        <f t="shared" si="5"/>
        <v>#N/A</v>
      </c>
      <c r="N13">
        <v>8</v>
      </c>
      <c r="O13" t="str">
        <f t="shared" si="22"/>
        <v xml:space="preserve"> </v>
      </c>
      <c r="P13" t="str">
        <f t="shared" si="6"/>
        <v xml:space="preserve"> </v>
      </c>
      <c r="Q13" t="str">
        <f t="shared" si="7"/>
        <v xml:space="preserve"> </v>
      </c>
      <c r="R13" t="str">
        <f t="shared" si="8"/>
        <v xml:space="preserve"> </v>
      </c>
      <c r="S13">
        <f t="shared" si="9"/>
        <v>0</v>
      </c>
      <c r="T13" s="8">
        <f t="shared" si="23"/>
        <v>0</v>
      </c>
      <c r="U13" s="2">
        <f t="shared" si="24"/>
        <v>0</v>
      </c>
      <c r="V13">
        <f t="shared" si="10"/>
        <v>0</v>
      </c>
      <c r="W13" s="2">
        <f t="shared" si="25"/>
        <v>0</v>
      </c>
      <c r="X13">
        <f t="shared" si="11"/>
        <v>0</v>
      </c>
      <c r="Y13">
        <f t="shared" si="26"/>
        <v>0</v>
      </c>
      <c r="Z13">
        <v>0</v>
      </c>
      <c r="AA13" s="18">
        <f t="shared" si="12"/>
        <v>43194</v>
      </c>
      <c r="AB13" s="13">
        <f t="shared" si="13"/>
        <v>0</v>
      </c>
      <c r="AC13">
        <v>0</v>
      </c>
      <c r="AD13" s="5">
        <f t="shared" si="27"/>
        <v>0</v>
      </c>
      <c r="AE13">
        <f t="shared" si="14"/>
        <v>0</v>
      </c>
      <c r="AF13">
        <f t="shared" si="14"/>
        <v>0</v>
      </c>
      <c r="AG13">
        <v>0</v>
      </c>
      <c r="AH13" s="18">
        <f t="shared" si="28"/>
        <v>43194</v>
      </c>
      <c r="AI13" s="5">
        <f t="shared" si="29"/>
        <v>0</v>
      </c>
      <c r="AJ13" s="13">
        <f t="shared" si="15"/>
        <v>0</v>
      </c>
      <c r="AK13" s="20">
        <f t="shared" si="16"/>
        <v>0</v>
      </c>
      <c r="AL13" s="20">
        <f t="shared" si="30"/>
        <v>0</v>
      </c>
      <c r="AM13" s="20">
        <f t="shared" si="31"/>
        <v>0</v>
      </c>
      <c r="AN13" s="20">
        <f t="shared" si="17"/>
        <v>0</v>
      </c>
      <c r="AO13" s="20">
        <f t="shared" si="32"/>
        <v>0</v>
      </c>
      <c r="AP13" s="1">
        <v>0</v>
      </c>
      <c r="AQ13" s="24">
        <f t="shared" si="33"/>
        <v>43194</v>
      </c>
      <c r="AR13" s="10">
        <f t="shared" si="18"/>
        <v>0</v>
      </c>
      <c r="AS13" s="1">
        <f t="shared" si="34"/>
        <v>0</v>
      </c>
      <c r="AV13">
        <v>2</v>
      </c>
      <c r="AW13" t="s">
        <v>134</v>
      </c>
      <c r="AX13" t="str">
        <f>IF($AU$2="Bederoer",Konstanter!C7,IF($AU$2="Ærter",Konstanter!C10,IF($AU$2="Kartofler, tidlige",Konstanter!C11,IF($AU$2="Kartofler, middeltidlige",Konstanter!C12,IF($AU$2="Kartofler, sildige",Konstanter!C13,IF($AU$2="Vårbyg",Konstanter!C14,IF($AU$2="Vårraps",Konstanter!C15,IF($AU$2="Majs",Konstanter!C16,IF($AU$2="Test",Konstanter!C26,IF($AU$2="Vinterhvede",Konstanter!C19,IF($AU$2="Vinterbyg",Konstanter!C18,IF($AU$2="Vinterrug",Konstanter!C21,IF($AU$2="Vinterraps",Konstanter!C20,IF($AU$2="Vinterbyg, efterår",Konstanter!C22,IF($AU$2="Vinterhvede, efterår",Konstanter!C23,IF($AU$2="Vinterrug, efterår",Konstanter!C25,IF($AU$2="Vinterraps, efterår",Konstanter!C24," ")))))))))))))))))</f>
        <v xml:space="preserve"> </v>
      </c>
      <c r="AY13" t="s">
        <v>240</v>
      </c>
      <c r="AZ13" t="e">
        <f>AX13+AX12</f>
        <v>#VALUE!</v>
      </c>
      <c r="BA13" t="e">
        <f>VLOOKUP(AY13,$K$10:$L$1048576,2,FALSE)</f>
        <v>#N/A</v>
      </c>
    </row>
    <row r="14" spans="2:64" x14ac:dyDescent="0.2">
      <c r="B14" s="18">
        <f t="shared" si="19"/>
        <v>43195</v>
      </c>
      <c r="C14" s="8">
        <f t="shared" si="20"/>
        <v>43195</v>
      </c>
      <c r="D14" s="5">
        <f>INDEX(Klima!$B$1:$E$520,MATCH('Afgrødemodel 1'!$C14,Klima!$B$1:$B$520,0),MATCH('Afgrødemodel 1'!$D$7,Klima!$B$1:$E$1,0))</f>
        <v>6.1</v>
      </c>
      <c r="E14" s="8">
        <f t="shared" ref="E14:E77" si="35">IF(D14&gt;0,D14,0)</f>
        <v>6.1</v>
      </c>
      <c r="F14">
        <v>0</v>
      </c>
      <c r="G14" s="8">
        <f t="shared" si="21"/>
        <v>20.200000000000003</v>
      </c>
      <c r="H14" s="8">
        <f t="shared" si="0"/>
        <v>0</v>
      </c>
      <c r="I14" s="8">
        <f t="shared" si="1"/>
        <v>0</v>
      </c>
      <c r="J14" s="8">
        <f t="shared" si="2"/>
        <v>0</v>
      </c>
      <c r="K14" s="8" t="e">
        <f t="shared" si="3"/>
        <v>#VALUE!</v>
      </c>
      <c r="L14" s="8" t="e">
        <f t="shared" si="4"/>
        <v>#VALUE!</v>
      </c>
      <c r="M14" t="e">
        <f t="shared" si="5"/>
        <v>#N/A</v>
      </c>
      <c r="N14">
        <v>8</v>
      </c>
      <c r="O14" t="str">
        <f t="shared" si="22"/>
        <v xml:space="preserve"> </v>
      </c>
      <c r="P14" t="str">
        <f t="shared" si="6"/>
        <v xml:space="preserve"> </v>
      </c>
      <c r="Q14" t="str">
        <f t="shared" si="7"/>
        <v xml:space="preserve"> </v>
      </c>
      <c r="R14" t="str">
        <f t="shared" si="8"/>
        <v xml:space="preserve"> </v>
      </c>
      <c r="S14">
        <f t="shared" si="9"/>
        <v>0</v>
      </c>
      <c r="T14" s="8">
        <f t="shared" si="23"/>
        <v>0</v>
      </c>
      <c r="U14" s="2">
        <f t="shared" si="24"/>
        <v>0</v>
      </c>
      <c r="V14">
        <f t="shared" si="10"/>
        <v>0</v>
      </c>
      <c r="W14" s="2">
        <f t="shared" si="25"/>
        <v>0</v>
      </c>
      <c r="X14">
        <f t="shared" si="11"/>
        <v>0</v>
      </c>
      <c r="Y14">
        <f t="shared" si="26"/>
        <v>0</v>
      </c>
      <c r="Z14">
        <v>0</v>
      </c>
      <c r="AA14" s="18">
        <f t="shared" si="12"/>
        <v>43195</v>
      </c>
      <c r="AB14" s="13">
        <f t="shared" si="13"/>
        <v>0</v>
      </c>
      <c r="AC14">
        <v>0</v>
      </c>
      <c r="AD14" s="5">
        <f t="shared" si="27"/>
        <v>0</v>
      </c>
      <c r="AE14">
        <f t="shared" si="14"/>
        <v>0</v>
      </c>
      <c r="AF14">
        <f t="shared" si="14"/>
        <v>0</v>
      </c>
      <c r="AG14">
        <v>0</v>
      </c>
      <c r="AH14" s="18">
        <f t="shared" si="28"/>
        <v>43195</v>
      </c>
      <c r="AI14" s="5">
        <f t="shared" si="29"/>
        <v>0</v>
      </c>
      <c r="AJ14" s="13">
        <f t="shared" si="15"/>
        <v>0</v>
      </c>
      <c r="AK14" s="20">
        <f t="shared" si="16"/>
        <v>0</v>
      </c>
      <c r="AL14" s="20">
        <f t="shared" si="30"/>
        <v>0</v>
      </c>
      <c r="AM14" s="20">
        <f t="shared" si="31"/>
        <v>0</v>
      </c>
      <c r="AN14" s="20">
        <f t="shared" si="17"/>
        <v>0</v>
      </c>
      <c r="AO14" s="20">
        <f t="shared" si="32"/>
        <v>0</v>
      </c>
      <c r="AP14" s="1">
        <v>0</v>
      </c>
      <c r="AQ14" s="24">
        <f t="shared" si="33"/>
        <v>43195</v>
      </c>
      <c r="AR14" s="10">
        <f t="shared" si="18"/>
        <v>0</v>
      </c>
      <c r="AS14" s="1">
        <f t="shared" si="34"/>
        <v>0</v>
      </c>
      <c r="AV14">
        <v>3</v>
      </c>
      <c r="AW14" t="s">
        <v>135</v>
      </c>
      <c r="AX14" t="str">
        <f>IF($AU$2="Bederoer",Konstanter!D7,IF($AU$2="Ærter",Konstanter!D10,IF($AU$2="Kartofler, tidlige",Konstanter!D11,IF($AU$2="Kartofler, middeltidlige",Konstanter!D12,IF($AU$2="Kartofler, sildige",Konstanter!D13,IF($AU$2="Vårbyg",Konstanter!D14,IF($AU$2="Vårraps",Konstanter!D15,IF($AU$2="Majs",Konstanter!D16,IF($AU$2="Test",Konstanter!D26,IF($AU$2="Vinterhvede",Konstanter!D19,IF($AU$2="Vinterbyg",Konstanter!D18,IF($AU$2="Vinterrug",Konstanter!D21,IF($AU$2="Vinterraps",Konstanter!D20,IF($AU$2="Vinterbyg, efterår",Konstanter!D22,IF($AU$2="Vinterhvede, efterår",Konstanter!D23,IF($AU$2="Vinterrug, efterår",Konstanter!D25,IF($AU$2="Vinterraps, efterår",Konstanter!D24," ")))))))))))))))))</f>
        <v xml:space="preserve"> </v>
      </c>
      <c r="AY14" t="s">
        <v>241</v>
      </c>
      <c r="AZ14" t="e">
        <f>AX14+AZ13</f>
        <v>#VALUE!</v>
      </c>
      <c r="BA14" t="e">
        <f>VLOOKUP(AY14,$K$10:$L$1048576,2,FALSE)</f>
        <v>#N/A</v>
      </c>
    </row>
    <row r="15" spans="2:64" x14ac:dyDescent="0.2">
      <c r="B15" s="18">
        <f t="shared" si="19"/>
        <v>43196</v>
      </c>
      <c r="C15" s="8">
        <f t="shared" si="20"/>
        <v>43196</v>
      </c>
      <c r="D15" s="5">
        <f>INDEX(Klima!$B$1:$E$520,MATCH('Afgrødemodel 1'!$C15,Klima!$B$1:$B$520,0),MATCH('Afgrødemodel 1'!$D$7,Klima!$B$1:$E$1,0))</f>
        <v>5.6</v>
      </c>
      <c r="E15" s="8">
        <f t="shared" si="35"/>
        <v>5.6</v>
      </c>
      <c r="F15">
        <v>0</v>
      </c>
      <c r="G15" s="8">
        <f t="shared" si="21"/>
        <v>25.800000000000004</v>
      </c>
      <c r="H15" s="8">
        <f t="shared" si="0"/>
        <v>0</v>
      </c>
      <c r="I15" s="8">
        <f t="shared" si="1"/>
        <v>0</v>
      </c>
      <c r="J15" s="8">
        <f t="shared" si="2"/>
        <v>0</v>
      </c>
      <c r="K15" s="8" t="e">
        <f t="shared" si="3"/>
        <v>#VALUE!</v>
      </c>
      <c r="L15" s="8" t="e">
        <f t="shared" si="4"/>
        <v>#VALUE!</v>
      </c>
      <c r="M15" t="e">
        <f t="shared" si="5"/>
        <v>#N/A</v>
      </c>
      <c r="N15">
        <v>8</v>
      </c>
      <c r="O15" t="str">
        <f t="shared" si="22"/>
        <v xml:space="preserve"> </v>
      </c>
      <c r="P15" t="str">
        <f t="shared" si="6"/>
        <v xml:space="preserve"> </v>
      </c>
      <c r="Q15" t="str">
        <f t="shared" si="7"/>
        <v xml:space="preserve"> </v>
      </c>
      <c r="R15" t="str">
        <f t="shared" si="8"/>
        <v xml:space="preserve"> </v>
      </c>
      <c r="S15">
        <f t="shared" si="9"/>
        <v>0</v>
      </c>
      <c r="T15" s="8">
        <f t="shared" si="23"/>
        <v>0</v>
      </c>
      <c r="U15" s="2">
        <f t="shared" si="24"/>
        <v>0</v>
      </c>
      <c r="V15">
        <f t="shared" si="10"/>
        <v>0</v>
      </c>
      <c r="W15" s="2">
        <f t="shared" si="25"/>
        <v>0</v>
      </c>
      <c r="X15">
        <f t="shared" si="11"/>
        <v>0</v>
      </c>
      <c r="Y15">
        <f t="shared" si="26"/>
        <v>0</v>
      </c>
      <c r="Z15">
        <v>0</v>
      </c>
      <c r="AA15" s="18">
        <f t="shared" si="12"/>
        <v>43196</v>
      </c>
      <c r="AB15" s="13">
        <f t="shared" si="13"/>
        <v>0</v>
      </c>
      <c r="AC15">
        <v>0</v>
      </c>
      <c r="AD15" s="5">
        <f t="shared" si="27"/>
        <v>0</v>
      </c>
      <c r="AE15">
        <f t="shared" si="14"/>
        <v>0</v>
      </c>
      <c r="AF15">
        <f t="shared" si="14"/>
        <v>0</v>
      </c>
      <c r="AG15">
        <v>0</v>
      </c>
      <c r="AH15" s="18">
        <f t="shared" si="28"/>
        <v>43196</v>
      </c>
      <c r="AI15" s="5">
        <f t="shared" si="29"/>
        <v>0</v>
      </c>
      <c r="AJ15" s="13">
        <f t="shared" si="15"/>
        <v>0</v>
      </c>
      <c r="AK15" s="20">
        <f t="shared" si="16"/>
        <v>0</v>
      </c>
      <c r="AL15" s="20">
        <f t="shared" si="30"/>
        <v>0</v>
      </c>
      <c r="AM15" s="20">
        <f t="shared" si="31"/>
        <v>0</v>
      </c>
      <c r="AN15" s="20">
        <f t="shared" si="17"/>
        <v>0</v>
      </c>
      <c r="AO15" s="20">
        <f t="shared" si="32"/>
        <v>0</v>
      </c>
      <c r="AP15" s="1">
        <v>0</v>
      </c>
      <c r="AQ15" s="24">
        <f t="shared" si="33"/>
        <v>43196</v>
      </c>
      <c r="AR15" s="10">
        <f t="shared" si="18"/>
        <v>0</v>
      </c>
      <c r="AS15" s="1">
        <f t="shared" si="34"/>
        <v>0</v>
      </c>
      <c r="AV15">
        <v>4</v>
      </c>
      <c r="AW15" t="s">
        <v>136</v>
      </c>
      <c r="AX15" t="str">
        <f>IF($AU$2="Bederoer",Konstanter!E7,IF($AU$2="Ærter",Konstanter!E10,IF($AU$2="Kartofler, tidlige",Konstanter!E11,IF($AU$2="Kartofler, middeltidlige",Konstanter!E12,IF($AU$2="Kartofler, sildige",Konstanter!E13,IF($AU$2="Vårbyg",Konstanter!E14,IF($AU$2="Vårraps",Konstanter!E15,IF($AU$2="Majs",Konstanter!E16,IF($AU$2="Test",Konstanter!E26,IF($AU$2="Vinterhvede",Konstanter!E19,IF($AU$2="Vinterbyg",Konstanter!E18,IF($AU$2="Vinterrug",Konstanter!E21,IF($AU$2="Vinterraps",Konstanter!E20,IF($AU$2="Vinterbyg, efterår",Konstanter!E22,IF($AU$2="Vinterhvede, efterår",Konstanter!E23,IF($AU$2="Vinterrug, efterår",Konstanter!E25,IF($AU$2="Vinterraps, efterår",Konstanter!E24," ")))))))))))))))))</f>
        <v xml:space="preserve"> </v>
      </c>
      <c r="AY15" t="s">
        <v>242</v>
      </c>
      <c r="AZ15" t="e">
        <f>AX15+AZ14</f>
        <v>#VALUE!</v>
      </c>
      <c r="BA15" t="e">
        <f>VLOOKUP(AY15,$K$10:$L$1048576,2,FALSE)</f>
        <v>#N/A</v>
      </c>
    </row>
    <row r="16" spans="2:64" x14ac:dyDescent="0.2">
      <c r="B16" s="18">
        <f t="shared" si="19"/>
        <v>43197</v>
      </c>
      <c r="C16" s="8">
        <f t="shared" si="20"/>
        <v>43197</v>
      </c>
      <c r="D16" s="5">
        <f>INDEX(Klima!$B$1:$E$520,MATCH('Afgrødemodel 1'!$C16,Klima!$B$1:$B$520,0),MATCH('Afgrødemodel 1'!$D$7,Klima!$B$1:$E$1,0))</f>
        <v>6.6</v>
      </c>
      <c r="E16" s="8">
        <f t="shared" si="35"/>
        <v>6.6</v>
      </c>
      <c r="F16">
        <v>0</v>
      </c>
      <c r="G16" s="8">
        <f t="shared" si="21"/>
        <v>32.400000000000006</v>
      </c>
      <c r="H16" s="8">
        <f t="shared" si="0"/>
        <v>0</v>
      </c>
      <c r="I16" s="8">
        <f t="shared" si="1"/>
        <v>0</v>
      </c>
      <c r="J16" s="8">
        <f t="shared" si="2"/>
        <v>0</v>
      </c>
      <c r="K16" s="8" t="e">
        <f t="shared" si="3"/>
        <v>#VALUE!</v>
      </c>
      <c r="L16" s="8" t="e">
        <f t="shared" si="4"/>
        <v>#VALUE!</v>
      </c>
      <c r="M16" t="e">
        <f t="shared" si="5"/>
        <v>#N/A</v>
      </c>
      <c r="N16">
        <v>8</v>
      </c>
      <c r="O16" t="str">
        <f t="shared" si="22"/>
        <v xml:space="preserve"> </v>
      </c>
      <c r="P16" t="str">
        <f t="shared" si="6"/>
        <v xml:space="preserve"> </v>
      </c>
      <c r="Q16" t="str">
        <f t="shared" si="7"/>
        <v xml:space="preserve"> </v>
      </c>
      <c r="R16" t="str">
        <f t="shared" si="8"/>
        <v xml:space="preserve"> </v>
      </c>
      <c r="S16">
        <f t="shared" si="9"/>
        <v>0</v>
      </c>
      <c r="T16" s="8">
        <f t="shared" si="23"/>
        <v>0</v>
      </c>
      <c r="U16" s="2">
        <f t="shared" si="24"/>
        <v>0</v>
      </c>
      <c r="V16">
        <f t="shared" si="10"/>
        <v>0</v>
      </c>
      <c r="W16" s="2">
        <f t="shared" si="25"/>
        <v>0</v>
      </c>
      <c r="X16">
        <f t="shared" si="11"/>
        <v>0</v>
      </c>
      <c r="Y16">
        <f t="shared" si="26"/>
        <v>0</v>
      </c>
      <c r="Z16">
        <v>0</v>
      </c>
      <c r="AA16" s="18">
        <f t="shared" si="12"/>
        <v>43197</v>
      </c>
      <c r="AB16" s="13">
        <f t="shared" si="13"/>
        <v>0</v>
      </c>
      <c r="AC16">
        <v>0</v>
      </c>
      <c r="AD16" s="5">
        <f t="shared" si="27"/>
        <v>0</v>
      </c>
      <c r="AE16">
        <f t="shared" si="14"/>
        <v>0</v>
      </c>
      <c r="AF16">
        <f t="shared" si="14"/>
        <v>0</v>
      </c>
      <c r="AG16">
        <v>0</v>
      </c>
      <c r="AH16" s="18">
        <f t="shared" si="28"/>
        <v>43197</v>
      </c>
      <c r="AI16" s="5">
        <f t="shared" si="29"/>
        <v>0</v>
      </c>
      <c r="AJ16" s="13">
        <f t="shared" si="15"/>
        <v>0</v>
      </c>
      <c r="AK16" s="20">
        <f t="shared" si="16"/>
        <v>0</v>
      </c>
      <c r="AL16" s="20">
        <f t="shared" si="30"/>
        <v>0</v>
      </c>
      <c r="AM16" s="20">
        <f t="shared" si="31"/>
        <v>0</v>
      </c>
      <c r="AN16" s="20">
        <f t="shared" si="17"/>
        <v>0</v>
      </c>
      <c r="AO16" s="20">
        <f t="shared" si="32"/>
        <v>0</v>
      </c>
      <c r="AP16" s="1">
        <v>0</v>
      </c>
      <c r="AQ16" s="24">
        <f t="shared" si="33"/>
        <v>43197</v>
      </c>
      <c r="AR16" s="10">
        <f t="shared" si="18"/>
        <v>0</v>
      </c>
      <c r="AS16" s="1">
        <f t="shared" si="34"/>
        <v>0</v>
      </c>
      <c r="AV16">
        <v>5</v>
      </c>
      <c r="AW16" t="s">
        <v>137</v>
      </c>
      <c r="AX16" t="str">
        <f>IF($AU$2="Bederoer",Konstanter!F7,IF($AU$2="Ærter",Konstanter!F10,IF($AU$2="Kartofler, tidlige",Konstanter!F11,IF($AU$2="Kartofler, middeltidlige",Konstanter!F12,IF($AU$2="Kartofler, sildige",Konstanter!F13,IF($AU$2="Vårbyg",Konstanter!F14,IF($AU$2="Vårraps",Konstanter!F15,IF($AU$2="Majs",Konstanter!F16,IF($AU$2="Test",Konstanter!F26,IF($AU$2="Vinterbyg, efterår",Konstanter!F22,IF($AU$2="Vinterhvede, efterår",Konstanter!F23,IF($AU$2="Vinterrug, efterår",Konstanter!F25,IF($AU$2="Vinterraps, efterår",Konstanter!F24," ")))))))))))))</f>
        <v xml:space="preserve"> </v>
      </c>
      <c r="AY16" t="s">
        <v>243</v>
      </c>
      <c r="AZ16">
        <f>IFERROR(AX16+AZ15,0)</f>
        <v>0</v>
      </c>
      <c r="BA16" t="e">
        <f>VLOOKUP(AY16,$K$10:$L$1048576,2,FALSE)</f>
        <v>#N/A</v>
      </c>
    </row>
    <row r="17" spans="2:52" x14ac:dyDescent="0.2">
      <c r="B17" s="18">
        <f t="shared" si="19"/>
        <v>43198</v>
      </c>
      <c r="C17" s="8">
        <f t="shared" si="20"/>
        <v>43198</v>
      </c>
      <c r="D17" s="5">
        <f>INDEX(Klima!$B$1:$E$520,MATCH('Afgrødemodel 1'!$C17,Klima!$B$1:$B$520,0),MATCH('Afgrødemodel 1'!$D$7,Klima!$B$1:$E$1,0))</f>
        <v>9.3000000000000007</v>
      </c>
      <c r="E17" s="8">
        <f t="shared" si="35"/>
        <v>9.3000000000000007</v>
      </c>
      <c r="F17">
        <v>0</v>
      </c>
      <c r="G17" s="8">
        <f t="shared" si="21"/>
        <v>41.7</v>
      </c>
      <c r="H17" s="8">
        <f t="shared" si="0"/>
        <v>0</v>
      </c>
      <c r="I17" s="8">
        <f t="shared" si="1"/>
        <v>0</v>
      </c>
      <c r="J17" s="8">
        <f t="shared" si="2"/>
        <v>0</v>
      </c>
      <c r="K17" s="8" t="e">
        <f t="shared" si="3"/>
        <v>#VALUE!</v>
      </c>
      <c r="L17" s="8" t="e">
        <f t="shared" si="4"/>
        <v>#VALUE!</v>
      </c>
      <c r="M17" t="e">
        <f t="shared" si="5"/>
        <v>#N/A</v>
      </c>
      <c r="N17">
        <v>8</v>
      </c>
      <c r="O17" t="str">
        <f t="shared" si="22"/>
        <v xml:space="preserve"> </v>
      </c>
      <c r="P17" t="str">
        <f t="shared" si="6"/>
        <v xml:space="preserve"> </v>
      </c>
      <c r="Q17" t="str">
        <f t="shared" si="7"/>
        <v xml:space="preserve"> </v>
      </c>
      <c r="R17" t="str">
        <f t="shared" si="8"/>
        <v xml:space="preserve"> </v>
      </c>
      <c r="S17">
        <f t="shared" si="9"/>
        <v>0</v>
      </c>
      <c r="T17" s="8">
        <f t="shared" si="23"/>
        <v>0</v>
      </c>
      <c r="U17" s="2">
        <f t="shared" si="24"/>
        <v>0</v>
      </c>
      <c r="V17">
        <f t="shared" si="10"/>
        <v>0</v>
      </c>
      <c r="W17" s="2">
        <f t="shared" si="25"/>
        <v>0</v>
      </c>
      <c r="X17">
        <f t="shared" si="11"/>
        <v>0</v>
      </c>
      <c r="Y17">
        <f t="shared" si="26"/>
        <v>0</v>
      </c>
      <c r="Z17">
        <v>0</v>
      </c>
      <c r="AA17" s="18">
        <f t="shared" si="12"/>
        <v>43198</v>
      </c>
      <c r="AB17" s="13">
        <f t="shared" si="13"/>
        <v>0</v>
      </c>
      <c r="AC17">
        <v>0</v>
      </c>
      <c r="AD17" s="5">
        <f t="shared" si="27"/>
        <v>0</v>
      </c>
      <c r="AE17">
        <f t="shared" si="14"/>
        <v>0</v>
      </c>
      <c r="AF17">
        <f t="shared" si="14"/>
        <v>0</v>
      </c>
      <c r="AG17">
        <v>0</v>
      </c>
      <c r="AH17" s="18">
        <f t="shared" si="28"/>
        <v>43198</v>
      </c>
      <c r="AI17" s="5">
        <f t="shared" si="29"/>
        <v>0</v>
      </c>
      <c r="AJ17" s="13">
        <f t="shared" si="15"/>
        <v>0</v>
      </c>
      <c r="AK17" s="20">
        <f t="shared" si="16"/>
        <v>0</v>
      </c>
      <c r="AL17" s="20">
        <f t="shared" si="30"/>
        <v>0</v>
      </c>
      <c r="AM17" s="20">
        <f t="shared" si="31"/>
        <v>0</v>
      </c>
      <c r="AN17" s="20">
        <f t="shared" si="17"/>
        <v>0</v>
      </c>
      <c r="AO17" s="20">
        <f t="shared" si="32"/>
        <v>0</v>
      </c>
      <c r="AP17" s="1">
        <v>0</v>
      </c>
      <c r="AQ17" s="24">
        <f t="shared" si="33"/>
        <v>43198</v>
      </c>
      <c r="AR17" s="10">
        <f t="shared" si="18"/>
        <v>0</v>
      </c>
      <c r="AS17" s="1">
        <f t="shared" si="34"/>
        <v>0</v>
      </c>
    </row>
    <row r="18" spans="2:52" x14ac:dyDescent="0.2">
      <c r="B18" s="18">
        <f t="shared" si="19"/>
        <v>43199</v>
      </c>
      <c r="C18" s="8">
        <f t="shared" si="20"/>
        <v>43199</v>
      </c>
      <c r="D18" s="5">
        <f>INDEX(Klima!$B$1:$E$520,MATCH('Afgrødemodel 1'!$C18,Klima!$B$1:$B$520,0),MATCH('Afgrødemodel 1'!$D$7,Klima!$B$1:$E$1,0))</f>
        <v>9.6999999999999993</v>
      </c>
      <c r="E18" s="8">
        <f t="shared" si="35"/>
        <v>9.6999999999999993</v>
      </c>
      <c r="F18">
        <v>0</v>
      </c>
      <c r="G18" s="8">
        <f t="shared" si="21"/>
        <v>51.400000000000006</v>
      </c>
      <c r="H18" s="8">
        <f t="shared" si="0"/>
        <v>0</v>
      </c>
      <c r="I18" s="8">
        <f t="shared" si="1"/>
        <v>0</v>
      </c>
      <c r="J18" s="8">
        <f t="shared" si="2"/>
        <v>0</v>
      </c>
      <c r="K18" s="8" t="e">
        <f t="shared" si="3"/>
        <v>#VALUE!</v>
      </c>
      <c r="L18" s="8" t="e">
        <f t="shared" si="4"/>
        <v>#VALUE!</v>
      </c>
      <c r="M18" t="e">
        <f t="shared" si="5"/>
        <v>#N/A</v>
      </c>
      <c r="N18">
        <v>8</v>
      </c>
      <c r="O18" t="str">
        <f t="shared" si="22"/>
        <v xml:space="preserve"> </v>
      </c>
      <c r="P18" t="str">
        <f t="shared" si="6"/>
        <v xml:space="preserve"> </v>
      </c>
      <c r="Q18" t="str">
        <f t="shared" si="7"/>
        <v xml:space="preserve"> </v>
      </c>
      <c r="R18" t="str">
        <f t="shared" si="8"/>
        <v xml:space="preserve"> </v>
      </c>
      <c r="S18">
        <f t="shared" si="9"/>
        <v>0</v>
      </c>
      <c r="T18" s="8">
        <f t="shared" si="23"/>
        <v>0</v>
      </c>
      <c r="U18" s="2">
        <f t="shared" si="24"/>
        <v>0</v>
      </c>
      <c r="V18">
        <f t="shared" si="10"/>
        <v>0</v>
      </c>
      <c r="W18" s="2">
        <f t="shared" si="25"/>
        <v>0</v>
      </c>
      <c r="X18">
        <f t="shared" si="11"/>
        <v>0</v>
      </c>
      <c r="Y18">
        <f t="shared" si="26"/>
        <v>0</v>
      </c>
      <c r="Z18">
        <v>0</v>
      </c>
      <c r="AA18" s="18">
        <f t="shared" si="12"/>
        <v>43199</v>
      </c>
      <c r="AB18" s="13">
        <f t="shared" si="13"/>
        <v>0</v>
      </c>
      <c r="AC18">
        <v>0</v>
      </c>
      <c r="AD18" s="5">
        <f t="shared" si="27"/>
        <v>0</v>
      </c>
      <c r="AE18">
        <f t="shared" si="14"/>
        <v>0</v>
      </c>
      <c r="AF18">
        <f t="shared" si="14"/>
        <v>0</v>
      </c>
      <c r="AG18">
        <v>0</v>
      </c>
      <c r="AH18" s="18">
        <f t="shared" si="28"/>
        <v>43199</v>
      </c>
      <c r="AI18" s="5">
        <f t="shared" si="29"/>
        <v>0</v>
      </c>
      <c r="AJ18" s="13">
        <f t="shared" si="15"/>
        <v>0</v>
      </c>
      <c r="AK18" s="20">
        <f t="shared" si="16"/>
        <v>0</v>
      </c>
      <c r="AL18" s="20">
        <f t="shared" si="30"/>
        <v>0</v>
      </c>
      <c r="AM18" s="20">
        <f t="shared" si="31"/>
        <v>0</v>
      </c>
      <c r="AN18" s="20">
        <f t="shared" si="17"/>
        <v>0</v>
      </c>
      <c r="AO18" s="20">
        <f t="shared" si="32"/>
        <v>0</v>
      </c>
      <c r="AP18" s="1">
        <v>0</v>
      </c>
      <c r="AQ18" s="24">
        <f t="shared" si="33"/>
        <v>43199</v>
      </c>
      <c r="AR18" s="10">
        <f t="shared" si="18"/>
        <v>0</v>
      </c>
      <c r="AS18" s="1">
        <f t="shared" si="34"/>
        <v>0</v>
      </c>
    </row>
    <row r="19" spans="2:52" x14ac:dyDescent="0.2">
      <c r="B19" s="18">
        <f t="shared" si="19"/>
        <v>43200</v>
      </c>
      <c r="C19" s="8">
        <f t="shared" si="20"/>
        <v>43200</v>
      </c>
      <c r="D19" s="5">
        <f>INDEX(Klima!$B$1:$E$520,MATCH('Afgrødemodel 1'!$C19,Klima!$B$1:$B$520,0),MATCH('Afgrødemodel 1'!$D$7,Klima!$B$1:$E$1,0))</f>
        <v>6.2</v>
      </c>
      <c r="E19" s="8">
        <f t="shared" si="35"/>
        <v>6.2</v>
      </c>
      <c r="F19">
        <v>0</v>
      </c>
      <c r="G19" s="8">
        <f t="shared" si="21"/>
        <v>57.600000000000009</v>
      </c>
      <c r="H19" s="8">
        <f t="shared" si="0"/>
        <v>0</v>
      </c>
      <c r="I19" s="8">
        <f t="shared" si="1"/>
        <v>0</v>
      </c>
      <c r="J19" s="8">
        <f t="shared" si="2"/>
        <v>0</v>
      </c>
      <c r="K19" s="8" t="e">
        <f t="shared" si="3"/>
        <v>#VALUE!</v>
      </c>
      <c r="L19" s="8" t="e">
        <f t="shared" si="4"/>
        <v>#VALUE!</v>
      </c>
      <c r="M19" t="e">
        <f t="shared" si="5"/>
        <v>#N/A</v>
      </c>
      <c r="N19">
        <v>8</v>
      </c>
      <c r="O19" t="str">
        <f t="shared" si="22"/>
        <v xml:space="preserve"> </v>
      </c>
      <c r="P19" t="str">
        <f t="shared" si="6"/>
        <v xml:space="preserve"> </v>
      </c>
      <c r="Q19" t="str">
        <f t="shared" si="7"/>
        <v xml:space="preserve"> </v>
      </c>
      <c r="R19" t="str">
        <f t="shared" si="8"/>
        <v xml:space="preserve"> </v>
      </c>
      <c r="S19">
        <f t="shared" si="9"/>
        <v>0</v>
      </c>
      <c r="T19" s="8">
        <f t="shared" si="23"/>
        <v>0</v>
      </c>
      <c r="U19" s="2">
        <f t="shared" si="24"/>
        <v>0</v>
      </c>
      <c r="V19">
        <f t="shared" si="10"/>
        <v>0</v>
      </c>
      <c r="W19" s="2">
        <f t="shared" si="25"/>
        <v>0</v>
      </c>
      <c r="X19">
        <f t="shared" si="11"/>
        <v>0</v>
      </c>
      <c r="Y19">
        <f t="shared" si="26"/>
        <v>0</v>
      </c>
      <c r="Z19">
        <v>0</v>
      </c>
      <c r="AA19" s="18">
        <f t="shared" si="12"/>
        <v>43200</v>
      </c>
      <c r="AB19" s="13">
        <f t="shared" si="13"/>
        <v>0</v>
      </c>
      <c r="AC19">
        <v>0</v>
      </c>
      <c r="AD19" s="5">
        <f t="shared" si="27"/>
        <v>0</v>
      </c>
      <c r="AE19">
        <f t="shared" si="14"/>
        <v>0</v>
      </c>
      <c r="AF19">
        <f t="shared" si="14"/>
        <v>0</v>
      </c>
      <c r="AG19">
        <v>0</v>
      </c>
      <c r="AH19" s="18">
        <f t="shared" si="28"/>
        <v>43200</v>
      </c>
      <c r="AI19" s="5">
        <f t="shared" si="29"/>
        <v>0</v>
      </c>
      <c r="AJ19" s="13">
        <f t="shared" si="15"/>
        <v>0</v>
      </c>
      <c r="AK19" s="20">
        <f t="shared" si="16"/>
        <v>0</v>
      </c>
      <c r="AL19" s="20">
        <f t="shared" si="30"/>
        <v>0</v>
      </c>
      <c r="AM19" s="20">
        <f t="shared" si="31"/>
        <v>0</v>
      </c>
      <c r="AN19" s="20">
        <f t="shared" si="17"/>
        <v>0</v>
      </c>
      <c r="AO19" s="20">
        <f t="shared" si="32"/>
        <v>0</v>
      </c>
      <c r="AP19" s="1">
        <v>0</v>
      </c>
      <c r="AQ19" s="24">
        <f t="shared" si="33"/>
        <v>43200</v>
      </c>
      <c r="AR19" s="10">
        <f t="shared" si="18"/>
        <v>0</v>
      </c>
      <c r="AS19" s="1">
        <f t="shared" si="34"/>
        <v>0</v>
      </c>
      <c r="AV19" s="10" t="s">
        <v>143</v>
      </c>
    </row>
    <row r="20" spans="2:52" x14ac:dyDescent="0.2">
      <c r="B20" s="18">
        <f t="shared" si="19"/>
        <v>43201</v>
      </c>
      <c r="C20" s="8">
        <f t="shared" si="20"/>
        <v>43201</v>
      </c>
      <c r="D20" s="5">
        <f>INDEX(Klima!$B$1:$E$520,MATCH('Afgrødemodel 1'!$C20,Klima!$B$1:$B$520,0),MATCH('Afgrødemodel 1'!$D$7,Klima!$B$1:$E$1,0))</f>
        <v>6.1</v>
      </c>
      <c r="E20" s="8">
        <f t="shared" si="35"/>
        <v>6.1</v>
      </c>
      <c r="F20">
        <v>0</v>
      </c>
      <c r="G20" s="8">
        <f t="shared" si="21"/>
        <v>63.70000000000001</v>
      </c>
      <c r="H20" s="8">
        <f t="shared" si="0"/>
        <v>0</v>
      </c>
      <c r="I20" s="8">
        <f t="shared" si="1"/>
        <v>0</v>
      </c>
      <c r="J20" s="8">
        <f t="shared" si="2"/>
        <v>0</v>
      </c>
      <c r="K20" s="8" t="e">
        <f t="shared" si="3"/>
        <v>#VALUE!</v>
      </c>
      <c r="L20" s="8" t="e">
        <f t="shared" si="4"/>
        <v>#VALUE!</v>
      </c>
      <c r="M20" t="e">
        <f t="shared" si="5"/>
        <v>#N/A</v>
      </c>
      <c r="N20">
        <v>8</v>
      </c>
      <c r="O20" t="str">
        <f t="shared" si="22"/>
        <v xml:space="preserve"> </v>
      </c>
      <c r="P20" t="str">
        <f t="shared" si="6"/>
        <v xml:space="preserve"> </v>
      </c>
      <c r="Q20" t="str">
        <f t="shared" si="7"/>
        <v xml:space="preserve"> </v>
      </c>
      <c r="R20" t="str">
        <f t="shared" si="8"/>
        <v xml:space="preserve"> </v>
      </c>
      <c r="S20">
        <f t="shared" si="9"/>
        <v>0</v>
      </c>
      <c r="T20" s="8">
        <f t="shared" si="23"/>
        <v>0</v>
      </c>
      <c r="U20" s="2">
        <f t="shared" si="24"/>
        <v>0</v>
      </c>
      <c r="V20">
        <f t="shared" si="10"/>
        <v>0</v>
      </c>
      <c r="W20" s="2">
        <f t="shared" si="25"/>
        <v>0</v>
      </c>
      <c r="X20">
        <f t="shared" si="11"/>
        <v>0</v>
      </c>
      <c r="Y20">
        <f t="shared" si="26"/>
        <v>0</v>
      </c>
      <c r="Z20">
        <v>0</v>
      </c>
      <c r="AA20" s="18">
        <f t="shared" si="12"/>
        <v>43201</v>
      </c>
      <c r="AB20" s="13">
        <f t="shared" si="13"/>
        <v>0</v>
      </c>
      <c r="AC20">
        <v>0</v>
      </c>
      <c r="AD20" s="5">
        <f t="shared" si="27"/>
        <v>0</v>
      </c>
      <c r="AE20">
        <f t="shared" si="14"/>
        <v>0</v>
      </c>
      <c r="AF20">
        <f t="shared" si="14"/>
        <v>0</v>
      </c>
      <c r="AG20">
        <v>0</v>
      </c>
      <c r="AH20" s="18">
        <f t="shared" si="28"/>
        <v>43201</v>
      </c>
      <c r="AI20" s="5">
        <f t="shared" si="29"/>
        <v>0</v>
      </c>
      <c r="AJ20" s="13">
        <f t="shared" si="15"/>
        <v>0</v>
      </c>
      <c r="AK20" s="20">
        <f t="shared" si="16"/>
        <v>0</v>
      </c>
      <c r="AL20" s="20">
        <f t="shared" si="30"/>
        <v>0</v>
      </c>
      <c r="AM20" s="20">
        <f t="shared" si="31"/>
        <v>0</v>
      </c>
      <c r="AN20" s="20">
        <f t="shared" si="17"/>
        <v>0</v>
      </c>
      <c r="AO20" s="20">
        <f t="shared" si="32"/>
        <v>0</v>
      </c>
      <c r="AP20" s="1">
        <v>0</v>
      </c>
      <c r="AQ20" s="24">
        <f t="shared" si="33"/>
        <v>43201</v>
      </c>
      <c r="AR20" s="10">
        <f t="shared" si="18"/>
        <v>0</v>
      </c>
      <c r="AS20" s="1">
        <f t="shared" si="34"/>
        <v>0</v>
      </c>
    </row>
    <row r="21" spans="2:52" x14ac:dyDescent="0.2">
      <c r="B21" s="18">
        <f t="shared" si="19"/>
        <v>43202</v>
      </c>
      <c r="C21" s="8">
        <f t="shared" si="20"/>
        <v>43202</v>
      </c>
      <c r="D21" s="5">
        <f>INDEX(Klima!$B$1:$E$520,MATCH('Afgrødemodel 1'!$C21,Klima!$B$1:$B$520,0),MATCH('Afgrødemodel 1'!$D$7,Klima!$B$1:$E$1,0))</f>
        <v>7.1</v>
      </c>
      <c r="E21" s="8">
        <f t="shared" si="35"/>
        <v>7.1</v>
      </c>
      <c r="F21">
        <v>0</v>
      </c>
      <c r="G21" s="8">
        <f t="shared" si="21"/>
        <v>70.800000000000011</v>
      </c>
      <c r="H21" s="8">
        <f t="shared" si="0"/>
        <v>0</v>
      </c>
      <c r="I21" s="8">
        <f t="shared" si="1"/>
        <v>0</v>
      </c>
      <c r="J21" s="8">
        <f t="shared" si="2"/>
        <v>0</v>
      </c>
      <c r="K21" s="8" t="e">
        <f t="shared" si="3"/>
        <v>#VALUE!</v>
      </c>
      <c r="L21" s="8" t="e">
        <f t="shared" si="4"/>
        <v>#VALUE!</v>
      </c>
      <c r="M21" t="e">
        <f t="shared" si="5"/>
        <v>#N/A</v>
      </c>
      <c r="N21">
        <v>8</v>
      </c>
      <c r="O21" t="str">
        <f t="shared" si="22"/>
        <v xml:space="preserve"> </v>
      </c>
      <c r="P21" t="str">
        <f t="shared" si="6"/>
        <v xml:space="preserve"> </v>
      </c>
      <c r="Q21" t="str">
        <f t="shared" si="7"/>
        <v xml:space="preserve"> </v>
      </c>
      <c r="R21" t="str">
        <f t="shared" si="8"/>
        <v xml:space="preserve"> </v>
      </c>
      <c r="S21">
        <f t="shared" si="9"/>
        <v>0</v>
      </c>
      <c r="T21" s="8">
        <f t="shared" si="23"/>
        <v>0</v>
      </c>
      <c r="U21" s="2">
        <f t="shared" si="24"/>
        <v>0</v>
      </c>
      <c r="V21">
        <f t="shared" si="10"/>
        <v>0</v>
      </c>
      <c r="W21" s="2">
        <f t="shared" si="25"/>
        <v>0</v>
      </c>
      <c r="X21">
        <f t="shared" si="11"/>
        <v>0</v>
      </c>
      <c r="Y21">
        <f t="shared" si="26"/>
        <v>0</v>
      </c>
      <c r="Z21">
        <v>0</v>
      </c>
      <c r="AA21" s="18">
        <f t="shared" si="12"/>
        <v>43202</v>
      </c>
      <c r="AB21" s="13">
        <f t="shared" si="13"/>
        <v>0</v>
      </c>
      <c r="AC21">
        <v>0</v>
      </c>
      <c r="AD21" s="5">
        <f t="shared" si="27"/>
        <v>0</v>
      </c>
      <c r="AE21">
        <f t="shared" si="14"/>
        <v>0</v>
      </c>
      <c r="AF21">
        <f t="shared" si="14"/>
        <v>0</v>
      </c>
      <c r="AG21">
        <v>0</v>
      </c>
      <c r="AH21" s="18">
        <f t="shared" si="28"/>
        <v>43202</v>
      </c>
      <c r="AI21" s="5">
        <f t="shared" si="29"/>
        <v>0</v>
      </c>
      <c r="AJ21" s="13">
        <f t="shared" si="15"/>
        <v>0</v>
      </c>
      <c r="AK21" s="20">
        <f t="shared" si="16"/>
        <v>0</v>
      </c>
      <c r="AL21" s="20">
        <f t="shared" si="30"/>
        <v>0</v>
      </c>
      <c r="AM21" s="20">
        <f t="shared" si="31"/>
        <v>0</v>
      </c>
      <c r="AN21" s="20">
        <f t="shared" si="17"/>
        <v>0</v>
      </c>
      <c r="AO21" s="20">
        <f t="shared" si="32"/>
        <v>0</v>
      </c>
      <c r="AP21" s="1">
        <v>0</v>
      </c>
      <c r="AQ21" s="24">
        <f t="shared" si="33"/>
        <v>43202</v>
      </c>
      <c r="AR21" s="10">
        <f t="shared" si="18"/>
        <v>0</v>
      </c>
      <c r="AS21" s="1">
        <f t="shared" si="34"/>
        <v>0</v>
      </c>
      <c r="AV21" t="s">
        <v>146</v>
      </c>
      <c r="AW21">
        <f>VLOOKUP($AU$2,Konstanter!$R$7:$S$26,2,FALSE)</f>
        <v>1</v>
      </c>
      <c r="AX21" t="s">
        <v>147</v>
      </c>
      <c r="AY21">
        <f>VLOOKUP(AX21,$O$10:$P$1048576,2,FALSE)</f>
        <v>43313</v>
      </c>
      <c r="AZ21">
        <f>AY21+1</f>
        <v>43314</v>
      </c>
    </row>
    <row r="22" spans="2:52" x14ac:dyDescent="0.2">
      <c r="B22" s="18">
        <f t="shared" si="19"/>
        <v>43203</v>
      </c>
      <c r="C22" s="8">
        <f t="shared" si="20"/>
        <v>43203</v>
      </c>
      <c r="D22" s="5">
        <f>INDEX(Klima!$B$1:$E$520,MATCH('Afgrødemodel 1'!$C22,Klima!$B$1:$B$520,0),MATCH('Afgrødemodel 1'!$D$7,Klima!$B$1:$E$1,0))</f>
        <v>10.1</v>
      </c>
      <c r="E22" s="8">
        <f t="shared" si="35"/>
        <v>10.1</v>
      </c>
      <c r="F22">
        <v>0</v>
      </c>
      <c r="G22" s="8">
        <f t="shared" si="21"/>
        <v>80.900000000000006</v>
      </c>
      <c r="H22" s="8">
        <f t="shared" si="0"/>
        <v>0</v>
      </c>
      <c r="I22" s="8">
        <f t="shared" si="1"/>
        <v>0</v>
      </c>
      <c r="J22" s="8">
        <f t="shared" si="2"/>
        <v>0</v>
      </c>
      <c r="K22" s="8" t="e">
        <f t="shared" si="3"/>
        <v>#VALUE!</v>
      </c>
      <c r="L22" s="8" t="e">
        <f t="shared" si="4"/>
        <v>#VALUE!</v>
      </c>
      <c r="M22" t="e">
        <f t="shared" si="5"/>
        <v>#N/A</v>
      </c>
      <c r="N22">
        <v>8</v>
      </c>
      <c r="O22" t="str">
        <f t="shared" si="22"/>
        <v xml:space="preserve"> </v>
      </c>
      <c r="P22" t="str">
        <f t="shared" si="6"/>
        <v xml:space="preserve"> </v>
      </c>
      <c r="Q22" t="str">
        <f t="shared" si="7"/>
        <v xml:space="preserve"> </v>
      </c>
      <c r="R22" t="str">
        <f t="shared" si="8"/>
        <v xml:space="preserve"> </v>
      </c>
      <c r="S22">
        <f t="shared" si="9"/>
        <v>0</v>
      </c>
      <c r="T22" s="8">
        <f t="shared" si="23"/>
        <v>0</v>
      </c>
      <c r="U22" s="2">
        <f t="shared" si="24"/>
        <v>0</v>
      </c>
      <c r="V22">
        <f t="shared" si="10"/>
        <v>0</v>
      </c>
      <c r="W22" s="2">
        <f t="shared" si="25"/>
        <v>0</v>
      </c>
      <c r="X22">
        <f t="shared" si="11"/>
        <v>0</v>
      </c>
      <c r="Y22">
        <f t="shared" si="26"/>
        <v>0</v>
      </c>
      <c r="Z22">
        <v>0</v>
      </c>
      <c r="AA22" s="18">
        <f t="shared" si="12"/>
        <v>43203</v>
      </c>
      <c r="AB22" s="13">
        <f t="shared" si="13"/>
        <v>0</v>
      </c>
      <c r="AC22">
        <v>0</v>
      </c>
      <c r="AD22" s="5">
        <f t="shared" si="27"/>
        <v>0</v>
      </c>
      <c r="AE22">
        <f t="shared" si="14"/>
        <v>0</v>
      </c>
      <c r="AF22">
        <f t="shared" si="14"/>
        <v>0</v>
      </c>
      <c r="AG22">
        <v>0</v>
      </c>
      <c r="AH22" s="18">
        <f t="shared" si="28"/>
        <v>43203</v>
      </c>
      <c r="AI22" s="5">
        <f t="shared" si="29"/>
        <v>0</v>
      </c>
      <c r="AJ22" s="13">
        <f t="shared" si="15"/>
        <v>0</v>
      </c>
      <c r="AK22" s="20">
        <f t="shared" si="16"/>
        <v>0</v>
      </c>
      <c r="AL22" s="20">
        <f t="shared" si="30"/>
        <v>0</v>
      </c>
      <c r="AM22" s="20">
        <f t="shared" si="31"/>
        <v>0</v>
      </c>
      <c r="AN22" s="20">
        <f t="shared" si="17"/>
        <v>0</v>
      </c>
      <c r="AO22" s="20">
        <f t="shared" si="32"/>
        <v>0</v>
      </c>
      <c r="AP22" s="1">
        <v>0</v>
      </c>
      <c r="AQ22" s="24">
        <f t="shared" si="33"/>
        <v>43203</v>
      </c>
      <c r="AR22" s="10">
        <f t="shared" si="18"/>
        <v>0</v>
      </c>
      <c r="AS22" s="1">
        <f t="shared" si="34"/>
        <v>0</v>
      </c>
      <c r="AV22" t="s">
        <v>127</v>
      </c>
      <c r="AW22">
        <f>VLOOKUP($AU$2,Konstanter!$I$7:$M$26,2,FALSE)</f>
        <v>100</v>
      </c>
      <c r="AX22" t="s">
        <v>129</v>
      </c>
      <c r="AY22">
        <f>VLOOKUP(AX22,$Q$10:$R$1048576,2,FALSE)</f>
        <v>43318</v>
      </c>
      <c r="AZ22">
        <f>AY22+1</f>
        <v>43319</v>
      </c>
    </row>
    <row r="23" spans="2:52" x14ac:dyDescent="0.2">
      <c r="B23" s="18">
        <f t="shared" si="19"/>
        <v>43204</v>
      </c>
      <c r="C23" s="8">
        <f t="shared" si="20"/>
        <v>43204</v>
      </c>
      <c r="D23" s="5">
        <f>INDEX(Klima!$B$1:$E$520,MATCH('Afgrødemodel 1'!$C23,Klima!$B$1:$B$520,0),MATCH('Afgrødemodel 1'!$D$7,Klima!$B$1:$E$1,0))</f>
        <v>9.8000000000000007</v>
      </c>
      <c r="E23" s="8">
        <f t="shared" si="35"/>
        <v>9.8000000000000007</v>
      </c>
      <c r="F23">
        <v>0</v>
      </c>
      <c r="G23" s="8">
        <f t="shared" si="21"/>
        <v>90.7</v>
      </c>
      <c r="H23" s="8">
        <f t="shared" si="0"/>
        <v>0</v>
      </c>
      <c r="I23" s="8">
        <f t="shared" si="1"/>
        <v>0</v>
      </c>
      <c r="J23" s="8">
        <f t="shared" si="2"/>
        <v>0</v>
      </c>
      <c r="K23" s="8" t="e">
        <f t="shared" si="3"/>
        <v>#VALUE!</v>
      </c>
      <c r="L23" s="8" t="e">
        <f t="shared" si="4"/>
        <v>#VALUE!</v>
      </c>
      <c r="M23" t="e">
        <f t="shared" si="5"/>
        <v>#N/A</v>
      </c>
      <c r="N23">
        <v>8</v>
      </c>
      <c r="O23" t="str">
        <f t="shared" si="22"/>
        <v xml:space="preserve"> </v>
      </c>
      <c r="P23" t="str">
        <f t="shared" si="6"/>
        <v xml:space="preserve"> </v>
      </c>
      <c r="Q23" t="str">
        <f t="shared" si="7"/>
        <v xml:space="preserve"> </v>
      </c>
      <c r="R23" t="str">
        <f t="shared" si="8"/>
        <v xml:space="preserve"> </v>
      </c>
      <c r="S23">
        <f t="shared" si="9"/>
        <v>0</v>
      </c>
      <c r="T23" s="8">
        <f t="shared" si="23"/>
        <v>0</v>
      </c>
      <c r="U23" s="2">
        <f t="shared" si="24"/>
        <v>0</v>
      </c>
      <c r="V23">
        <f t="shared" si="10"/>
        <v>0</v>
      </c>
      <c r="W23" s="2">
        <f t="shared" si="25"/>
        <v>0</v>
      </c>
      <c r="X23">
        <f t="shared" si="11"/>
        <v>0</v>
      </c>
      <c r="Y23">
        <f t="shared" si="26"/>
        <v>0</v>
      </c>
      <c r="Z23">
        <v>0</v>
      </c>
      <c r="AA23" s="18">
        <f t="shared" si="12"/>
        <v>43204</v>
      </c>
      <c r="AB23" s="13">
        <f t="shared" si="13"/>
        <v>0</v>
      </c>
      <c r="AC23">
        <v>0</v>
      </c>
      <c r="AD23" s="5">
        <f t="shared" si="27"/>
        <v>0</v>
      </c>
      <c r="AE23">
        <f t="shared" si="14"/>
        <v>0</v>
      </c>
      <c r="AF23">
        <f t="shared" si="14"/>
        <v>0</v>
      </c>
      <c r="AG23">
        <v>0</v>
      </c>
      <c r="AH23" s="18">
        <f t="shared" si="28"/>
        <v>43204</v>
      </c>
      <c r="AI23" s="5">
        <f t="shared" si="29"/>
        <v>0</v>
      </c>
      <c r="AJ23" s="13">
        <f t="shared" si="15"/>
        <v>0</v>
      </c>
      <c r="AK23" s="20">
        <f t="shared" si="16"/>
        <v>0</v>
      </c>
      <c r="AL23" s="20">
        <f t="shared" si="30"/>
        <v>0</v>
      </c>
      <c r="AM23" s="20">
        <f t="shared" si="31"/>
        <v>0</v>
      </c>
      <c r="AN23" s="20">
        <f t="shared" si="17"/>
        <v>0</v>
      </c>
      <c r="AO23" s="20">
        <f t="shared" si="32"/>
        <v>0</v>
      </c>
      <c r="AP23" s="1">
        <v>0</v>
      </c>
      <c r="AQ23" s="24">
        <f t="shared" si="33"/>
        <v>43204</v>
      </c>
      <c r="AR23" s="10">
        <f t="shared" si="18"/>
        <v>0</v>
      </c>
      <c r="AS23" s="1">
        <f t="shared" si="34"/>
        <v>0</v>
      </c>
      <c r="AV23" t="s">
        <v>126</v>
      </c>
      <c r="AW23">
        <f>VLOOKUP($AU$2,Konstanter!$I$7:$M$26,3,FALSE)</f>
        <v>200</v>
      </c>
      <c r="AX23" t="s">
        <v>130</v>
      </c>
      <c r="AY23">
        <f>VLOOKUP(AX23,$Q$10:$R$1048576,2,FALSE)</f>
        <v>43323</v>
      </c>
      <c r="AZ23">
        <f>AY23+1</f>
        <v>43324</v>
      </c>
    </row>
    <row r="24" spans="2:52" x14ac:dyDescent="0.2">
      <c r="B24" s="18">
        <f t="shared" si="19"/>
        <v>43205</v>
      </c>
      <c r="C24" s="8">
        <f t="shared" si="20"/>
        <v>43205</v>
      </c>
      <c r="D24" s="5">
        <f>INDEX(Klima!$B$1:$E$520,MATCH('Afgrødemodel 1'!$C24,Klima!$B$1:$B$520,0),MATCH('Afgrødemodel 1'!$D$7,Klima!$B$1:$E$1,0))</f>
        <v>8.6999999999999993</v>
      </c>
      <c r="E24" s="8">
        <f t="shared" si="35"/>
        <v>8.6999999999999993</v>
      </c>
      <c r="F24">
        <v>0</v>
      </c>
      <c r="G24" s="8">
        <f t="shared" si="21"/>
        <v>99.4</v>
      </c>
      <c r="H24" s="8">
        <f t="shared" si="0"/>
        <v>0</v>
      </c>
      <c r="I24" s="8">
        <f t="shared" si="1"/>
        <v>0</v>
      </c>
      <c r="J24" s="8">
        <f t="shared" si="2"/>
        <v>0</v>
      </c>
      <c r="K24" s="8" t="e">
        <f t="shared" si="3"/>
        <v>#VALUE!</v>
      </c>
      <c r="L24" s="8" t="e">
        <f t="shared" si="4"/>
        <v>#VALUE!</v>
      </c>
      <c r="M24" t="e">
        <f t="shared" si="5"/>
        <v>#N/A</v>
      </c>
      <c r="N24">
        <v>8</v>
      </c>
      <c r="O24" t="str">
        <f t="shared" si="22"/>
        <v xml:space="preserve"> </v>
      </c>
      <c r="P24" t="str">
        <f t="shared" si="6"/>
        <v xml:space="preserve"> </v>
      </c>
      <c r="Q24" t="str">
        <f t="shared" si="7"/>
        <v xml:space="preserve"> </v>
      </c>
      <c r="R24" t="str">
        <f t="shared" si="8"/>
        <v xml:space="preserve"> </v>
      </c>
      <c r="S24">
        <f t="shared" si="9"/>
        <v>0</v>
      </c>
      <c r="T24" s="8">
        <f t="shared" si="23"/>
        <v>0</v>
      </c>
      <c r="U24" s="2">
        <f t="shared" si="24"/>
        <v>0</v>
      </c>
      <c r="V24">
        <f t="shared" si="10"/>
        <v>0</v>
      </c>
      <c r="W24" s="2">
        <f t="shared" si="25"/>
        <v>0</v>
      </c>
      <c r="X24">
        <f t="shared" si="11"/>
        <v>0</v>
      </c>
      <c r="Y24">
        <f t="shared" si="26"/>
        <v>0</v>
      </c>
      <c r="Z24">
        <v>0</v>
      </c>
      <c r="AA24" s="18">
        <f t="shared" si="12"/>
        <v>43205</v>
      </c>
      <c r="AB24" s="13">
        <f t="shared" si="13"/>
        <v>0</v>
      </c>
      <c r="AC24">
        <v>0</v>
      </c>
      <c r="AD24" s="5">
        <f t="shared" si="27"/>
        <v>0</v>
      </c>
      <c r="AE24">
        <f t="shared" si="14"/>
        <v>0</v>
      </c>
      <c r="AF24">
        <f t="shared" si="14"/>
        <v>0</v>
      </c>
      <c r="AG24">
        <v>0</v>
      </c>
      <c r="AH24" s="18">
        <f t="shared" si="28"/>
        <v>43205</v>
      </c>
      <c r="AI24" s="5">
        <f t="shared" si="29"/>
        <v>0</v>
      </c>
      <c r="AJ24" s="13">
        <f t="shared" si="15"/>
        <v>0</v>
      </c>
      <c r="AK24" s="20">
        <f t="shared" si="16"/>
        <v>0</v>
      </c>
      <c r="AL24" s="20">
        <f t="shared" si="30"/>
        <v>0</v>
      </c>
      <c r="AM24" s="20">
        <f t="shared" si="31"/>
        <v>0</v>
      </c>
      <c r="AN24" s="20">
        <f t="shared" si="17"/>
        <v>0</v>
      </c>
      <c r="AO24" s="20">
        <f t="shared" si="32"/>
        <v>0</v>
      </c>
      <c r="AP24" s="1">
        <v>0</v>
      </c>
      <c r="AQ24" s="24">
        <f t="shared" si="33"/>
        <v>43205</v>
      </c>
      <c r="AR24" s="10">
        <f t="shared" si="18"/>
        <v>0</v>
      </c>
      <c r="AS24" s="1">
        <f t="shared" si="34"/>
        <v>0</v>
      </c>
      <c r="AV24" t="s">
        <v>124</v>
      </c>
      <c r="AW24">
        <f>VLOOKUP($AU$2,Konstanter!$I$7:$M$26,4,FALSE)</f>
        <v>300</v>
      </c>
      <c r="AX24" t="s">
        <v>125</v>
      </c>
      <c r="AY24">
        <f>IFERROR(VLOOKUP(AX24,$Q$10:$R$1048576,2,FALSE),350)</f>
        <v>43329</v>
      </c>
      <c r="AZ24">
        <f>AY24+1</f>
        <v>43330</v>
      </c>
    </row>
    <row r="25" spans="2:52" x14ac:dyDescent="0.2">
      <c r="B25" s="18">
        <f t="shared" si="19"/>
        <v>43206</v>
      </c>
      <c r="C25" s="8">
        <f t="shared" si="20"/>
        <v>43206</v>
      </c>
      <c r="D25" s="5">
        <f>INDEX(Klima!$B$1:$E$520,MATCH('Afgrødemodel 1'!$C25,Klima!$B$1:$B$520,0),MATCH('Afgrødemodel 1'!$D$7,Klima!$B$1:$E$1,0))</f>
        <v>9.1999999999999993</v>
      </c>
      <c r="E25" s="8">
        <f t="shared" si="35"/>
        <v>9.1999999999999993</v>
      </c>
      <c r="F25">
        <v>0</v>
      </c>
      <c r="G25" s="8">
        <f t="shared" si="21"/>
        <v>108.60000000000001</v>
      </c>
      <c r="H25" s="8">
        <f t="shared" si="0"/>
        <v>0</v>
      </c>
      <c r="I25" s="8">
        <f t="shared" si="1"/>
        <v>0</v>
      </c>
      <c r="J25" s="8">
        <f t="shared" si="2"/>
        <v>0</v>
      </c>
      <c r="K25" s="8" t="e">
        <f t="shared" si="3"/>
        <v>#VALUE!</v>
      </c>
      <c r="L25" s="8" t="e">
        <f t="shared" si="4"/>
        <v>#VALUE!</v>
      </c>
      <c r="M25" t="e">
        <f t="shared" si="5"/>
        <v>#N/A</v>
      </c>
      <c r="N25">
        <v>8</v>
      </c>
      <c r="O25" t="str">
        <f t="shared" si="22"/>
        <v xml:space="preserve"> </v>
      </c>
      <c r="P25" t="str">
        <f t="shared" si="6"/>
        <v xml:space="preserve"> </v>
      </c>
      <c r="Q25" t="str">
        <f t="shared" si="7"/>
        <v xml:space="preserve"> </v>
      </c>
      <c r="R25" t="str">
        <f t="shared" si="8"/>
        <v xml:space="preserve"> </v>
      </c>
      <c r="S25">
        <f t="shared" si="9"/>
        <v>0</v>
      </c>
      <c r="T25" s="8">
        <f t="shared" si="23"/>
        <v>0</v>
      </c>
      <c r="U25" s="2">
        <f t="shared" si="24"/>
        <v>0</v>
      </c>
      <c r="V25">
        <f t="shared" si="10"/>
        <v>0</v>
      </c>
      <c r="W25" s="2">
        <f t="shared" si="25"/>
        <v>0</v>
      </c>
      <c r="X25">
        <f t="shared" si="11"/>
        <v>0</v>
      </c>
      <c r="Y25">
        <f t="shared" si="26"/>
        <v>0</v>
      </c>
      <c r="Z25">
        <v>0</v>
      </c>
      <c r="AA25" s="18">
        <f t="shared" si="12"/>
        <v>43206</v>
      </c>
      <c r="AB25" s="13">
        <f t="shared" si="13"/>
        <v>0</v>
      </c>
      <c r="AC25">
        <v>0</v>
      </c>
      <c r="AD25" s="5">
        <f t="shared" si="27"/>
        <v>0</v>
      </c>
      <c r="AE25">
        <f t="shared" si="14"/>
        <v>0</v>
      </c>
      <c r="AF25">
        <f t="shared" si="14"/>
        <v>0</v>
      </c>
      <c r="AG25">
        <v>0</v>
      </c>
      <c r="AH25" s="18">
        <f t="shared" si="28"/>
        <v>43206</v>
      </c>
      <c r="AI25" s="5">
        <f t="shared" si="29"/>
        <v>0</v>
      </c>
      <c r="AJ25" s="13">
        <f t="shared" si="15"/>
        <v>0</v>
      </c>
      <c r="AK25" s="20">
        <f t="shared" si="16"/>
        <v>0</v>
      </c>
      <c r="AL25" s="20">
        <f t="shared" si="30"/>
        <v>0</v>
      </c>
      <c r="AM25" s="20">
        <f t="shared" si="31"/>
        <v>0</v>
      </c>
      <c r="AN25" s="20">
        <f t="shared" si="17"/>
        <v>0</v>
      </c>
      <c r="AO25" s="20">
        <f t="shared" si="32"/>
        <v>0</v>
      </c>
      <c r="AP25" s="1">
        <v>0</v>
      </c>
      <c r="AQ25" s="24">
        <f t="shared" si="33"/>
        <v>43206</v>
      </c>
      <c r="AR25" s="10">
        <f t="shared" si="18"/>
        <v>0</v>
      </c>
      <c r="AS25" s="1">
        <f t="shared" si="34"/>
        <v>0</v>
      </c>
      <c r="AV25" t="s">
        <v>128</v>
      </c>
      <c r="AW25">
        <f>VLOOKUP($AU$2,Konstanter!$I$7:$M$26,5,FALSE)</f>
        <v>400</v>
      </c>
      <c r="AX25" t="s">
        <v>131</v>
      </c>
      <c r="AY25">
        <f>IFERROR(VLOOKUP(AX25,$Q$10:$R$1048576,2,FALSE),400)</f>
        <v>43335</v>
      </c>
      <c r="AZ25">
        <f>AY25+1</f>
        <v>43336</v>
      </c>
    </row>
    <row r="26" spans="2:52" x14ac:dyDescent="0.2">
      <c r="B26" s="18">
        <f t="shared" si="19"/>
        <v>43207</v>
      </c>
      <c r="C26" s="8">
        <f t="shared" si="20"/>
        <v>43207</v>
      </c>
      <c r="D26" s="5">
        <f>INDEX(Klima!$B$1:$E$520,MATCH('Afgrødemodel 1'!$C26,Klima!$B$1:$B$520,0),MATCH('Afgrødemodel 1'!$D$7,Klima!$B$1:$E$1,0))</f>
        <v>10.6</v>
      </c>
      <c r="E26" s="8">
        <f t="shared" si="35"/>
        <v>10.6</v>
      </c>
      <c r="F26">
        <v>0</v>
      </c>
      <c r="G26" s="8">
        <f t="shared" si="21"/>
        <v>119.2</v>
      </c>
      <c r="H26" s="8">
        <f t="shared" si="0"/>
        <v>0</v>
      </c>
      <c r="I26" s="8">
        <f t="shared" si="1"/>
        <v>0</v>
      </c>
      <c r="J26" s="8">
        <f t="shared" si="2"/>
        <v>0</v>
      </c>
      <c r="K26" s="8" t="e">
        <f t="shared" si="3"/>
        <v>#VALUE!</v>
      </c>
      <c r="L26" s="8" t="e">
        <f t="shared" si="4"/>
        <v>#VALUE!</v>
      </c>
      <c r="M26" t="e">
        <f t="shared" si="5"/>
        <v>#N/A</v>
      </c>
      <c r="N26">
        <v>8</v>
      </c>
      <c r="O26" t="str">
        <f t="shared" si="22"/>
        <v xml:space="preserve"> </v>
      </c>
      <c r="P26" t="str">
        <f t="shared" si="6"/>
        <v xml:space="preserve"> </v>
      </c>
      <c r="Q26" t="str">
        <f t="shared" si="7"/>
        <v xml:space="preserve"> </v>
      </c>
      <c r="R26" t="str">
        <f t="shared" si="8"/>
        <v xml:space="preserve"> </v>
      </c>
      <c r="S26">
        <f t="shared" si="9"/>
        <v>0</v>
      </c>
      <c r="T26" s="8">
        <f t="shared" si="23"/>
        <v>0</v>
      </c>
      <c r="U26" s="2">
        <f t="shared" si="24"/>
        <v>0</v>
      </c>
      <c r="V26">
        <f t="shared" si="10"/>
        <v>0</v>
      </c>
      <c r="W26" s="2">
        <f t="shared" si="25"/>
        <v>0</v>
      </c>
      <c r="X26">
        <f t="shared" si="11"/>
        <v>0</v>
      </c>
      <c r="Y26">
        <f t="shared" si="26"/>
        <v>0</v>
      </c>
      <c r="Z26">
        <v>0</v>
      </c>
      <c r="AA26" s="18">
        <f t="shared" si="12"/>
        <v>43207</v>
      </c>
      <c r="AB26" s="13">
        <f t="shared" si="13"/>
        <v>0</v>
      </c>
      <c r="AC26">
        <v>0</v>
      </c>
      <c r="AD26" s="5">
        <f t="shared" si="27"/>
        <v>0</v>
      </c>
      <c r="AE26">
        <f t="shared" ref="AE26:AF89" si="36">$AW$37</f>
        <v>0</v>
      </c>
      <c r="AF26">
        <f t="shared" si="36"/>
        <v>0</v>
      </c>
      <c r="AG26">
        <v>0</v>
      </c>
      <c r="AH26" s="18">
        <f t="shared" si="28"/>
        <v>43207</v>
      </c>
      <c r="AI26" s="5">
        <f t="shared" si="29"/>
        <v>0</v>
      </c>
      <c r="AJ26" s="13">
        <f t="shared" si="15"/>
        <v>0</v>
      </c>
      <c r="AK26" s="20">
        <f t="shared" si="16"/>
        <v>0</v>
      </c>
      <c r="AL26" s="20">
        <f t="shared" si="30"/>
        <v>0</v>
      </c>
      <c r="AM26" s="20">
        <f t="shared" si="31"/>
        <v>0</v>
      </c>
      <c r="AN26" s="20">
        <f t="shared" si="17"/>
        <v>0</v>
      </c>
      <c r="AO26" s="20">
        <f t="shared" si="32"/>
        <v>0</v>
      </c>
      <c r="AP26" s="1">
        <v>0</v>
      </c>
      <c r="AQ26" s="24">
        <f t="shared" si="33"/>
        <v>43207</v>
      </c>
      <c r="AR26" s="10">
        <f t="shared" si="18"/>
        <v>0</v>
      </c>
      <c r="AS26" s="1">
        <f t="shared" si="34"/>
        <v>0</v>
      </c>
    </row>
    <row r="27" spans="2:52" x14ac:dyDescent="0.2">
      <c r="B27" s="18">
        <f t="shared" si="19"/>
        <v>43208</v>
      </c>
      <c r="C27" s="8">
        <f t="shared" si="20"/>
        <v>43208</v>
      </c>
      <c r="D27" s="5">
        <f>INDEX(Klima!$B$1:$E$520,MATCH('Afgrødemodel 1'!$C27,Klima!$B$1:$B$520,0),MATCH('Afgrødemodel 1'!$D$7,Klima!$B$1:$E$1,0))</f>
        <v>13.7</v>
      </c>
      <c r="E27" s="8">
        <f t="shared" si="35"/>
        <v>13.7</v>
      </c>
      <c r="F27">
        <v>0</v>
      </c>
      <c r="G27" s="8">
        <f t="shared" si="21"/>
        <v>132.9</v>
      </c>
      <c r="H27" s="8">
        <f t="shared" si="0"/>
        <v>0</v>
      </c>
      <c r="I27" s="8">
        <f t="shared" si="1"/>
        <v>0</v>
      </c>
      <c r="J27" s="8">
        <f t="shared" si="2"/>
        <v>0</v>
      </c>
      <c r="K27" s="8" t="e">
        <f t="shared" si="3"/>
        <v>#VALUE!</v>
      </c>
      <c r="L27" s="8" t="e">
        <f t="shared" si="4"/>
        <v>#VALUE!</v>
      </c>
      <c r="M27" t="e">
        <f t="shared" si="5"/>
        <v>#N/A</v>
      </c>
      <c r="N27">
        <v>8</v>
      </c>
      <c r="O27" t="str">
        <f t="shared" si="22"/>
        <v xml:space="preserve"> </v>
      </c>
      <c r="P27" t="str">
        <f t="shared" si="6"/>
        <v xml:space="preserve"> </v>
      </c>
      <c r="Q27" t="str">
        <f t="shared" si="7"/>
        <v xml:space="preserve"> </v>
      </c>
      <c r="R27" t="str">
        <f t="shared" si="8"/>
        <v xml:space="preserve"> </v>
      </c>
      <c r="S27">
        <f t="shared" si="9"/>
        <v>0</v>
      </c>
      <c r="T27" s="8">
        <f t="shared" si="23"/>
        <v>0</v>
      </c>
      <c r="U27" s="2">
        <f t="shared" si="24"/>
        <v>0</v>
      </c>
      <c r="V27">
        <f t="shared" si="10"/>
        <v>0</v>
      </c>
      <c r="W27" s="2">
        <f t="shared" si="25"/>
        <v>0</v>
      </c>
      <c r="X27">
        <f t="shared" si="11"/>
        <v>0</v>
      </c>
      <c r="Y27">
        <f t="shared" si="26"/>
        <v>0</v>
      </c>
      <c r="Z27">
        <v>0</v>
      </c>
      <c r="AA27" s="18">
        <f t="shared" si="12"/>
        <v>43208</v>
      </c>
      <c r="AB27" s="13">
        <f t="shared" si="13"/>
        <v>0</v>
      </c>
      <c r="AC27">
        <v>0</v>
      </c>
      <c r="AD27" s="5">
        <f t="shared" si="27"/>
        <v>0</v>
      </c>
      <c r="AE27">
        <f t="shared" si="36"/>
        <v>0</v>
      </c>
      <c r="AF27">
        <f t="shared" si="36"/>
        <v>0</v>
      </c>
      <c r="AG27">
        <v>0</v>
      </c>
      <c r="AH27" s="18">
        <f t="shared" si="28"/>
        <v>43208</v>
      </c>
      <c r="AI27" s="5">
        <f t="shared" si="29"/>
        <v>0</v>
      </c>
      <c r="AJ27" s="13">
        <f t="shared" si="15"/>
        <v>0</v>
      </c>
      <c r="AK27" s="20">
        <f t="shared" si="16"/>
        <v>0</v>
      </c>
      <c r="AL27" s="20">
        <f t="shared" si="30"/>
        <v>0</v>
      </c>
      <c r="AM27" s="20">
        <f t="shared" si="31"/>
        <v>0</v>
      </c>
      <c r="AN27" s="20">
        <f t="shared" si="17"/>
        <v>0</v>
      </c>
      <c r="AO27" s="20">
        <f t="shared" si="32"/>
        <v>0</v>
      </c>
      <c r="AP27" s="1">
        <v>0</v>
      </c>
      <c r="AQ27" s="24">
        <f t="shared" si="33"/>
        <v>43208</v>
      </c>
      <c r="AR27" s="10">
        <f t="shared" si="18"/>
        <v>0</v>
      </c>
      <c r="AS27" s="1">
        <f t="shared" si="34"/>
        <v>0</v>
      </c>
      <c r="AV27" t="s">
        <v>162</v>
      </c>
      <c r="AW27" s="26">
        <f>IF($AX$2&gt;1-3-18,$AX$2,$S$1)</f>
        <v>43313</v>
      </c>
      <c r="AX27" t="s">
        <v>162</v>
      </c>
      <c r="AY27">
        <f>VLOOKUP($AX$2,$B$10:$C$374,2,FALSE)</f>
        <v>43313</v>
      </c>
    </row>
    <row r="28" spans="2:52" x14ac:dyDescent="0.2">
      <c r="B28" s="18">
        <f t="shared" si="19"/>
        <v>43209</v>
      </c>
      <c r="C28" s="8">
        <f t="shared" si="20"/>
        <v>43209</v>
      </c>
      <c r="D28" s="5">
        <f>INDEX(Klima!$B$1:$E$520,MATCH('Afgrødemodel 1'!$C28,Klima!$B$1:$B$520,0),MATCH('Afgrødemodel 1'!$D$7,Klima!$B$1:$E$1,0))</f>
        <v>14</v>
      </c>
      <c r="E28" s="8">
        <f t="shared" si="35"/>
        <v>14</v>
      </c>
      <c r="F28">
        <v>0</v>
      </c>
      <c r="G28" s="8">
        <f t="shared" si="21"/>
        <v>146.9</v>
      </c>
      <c r="H28" s="8">
        <f t="shared" si="0"/>
        <v>0</v>
      </c>
      <c r="I28" s="8">
        <f t="shared" si="1"/>
        <v>0</v>
      </c>
      <c r="J28" s="8">
        <f t="shared" si="2"/>
        <v>0</v>
      </c>
      <c r="K28" s="8" t="e">
        <f t="shared" si="3"/>
        <v>#VALUE!</v>
      </c>
      <c r="L28" s="8" t="e">
        <f t="shared" si="4"/>
        <v>#VALUE!</v>
      </c>
      <c r="M28" t="e">
        <f t="shared" si="5"/>
        <v>#N/A</v>
      </c>
      <c r="N28">
        <v>8</v>
      </c>
      <c r="O28" t="str">
        <f t="shared" si="22"/>
        <v xml:space="preserve"> </v>
      </c>
      <c r="P28" t="str">
        <f t="shared" si="6"/>
        <v xml:space="preserve"> </v>
      </c>
      <c r="Q28" t="str">
        <f t="shared" si="7"/>
        <v xml:space="preserve"> </v>
      </c>
      <c r="R28" t="str">
        <f t="shared" si="8"/>
        <v xml:space="preserve"> </v>
      </c>
      <c r="S28">
        <f t="shared" si="9"/>
        <v>0</v>
      </c>
      <c r="T28" s="8">
        <f t="shared" si="23"/>
        <v>0</v>
      </c>
      <c r="U28" s="2">
        <f t="shared" si="24"/>
        <v>0</v>
      </c>
      <c r="V28">
        <f t="shared" si="10"/>
        <v>0</v>
      </c>
      <c r="W28" s="2">
        <f t="shared" si="25"/>
        <v>0</v>
      </c>
      <c r="X28">
        <f t="shared" si="11"/>
        <v>0</v>
      </c>
      <c r="Y28">
        <f t="shared" si="26"/>
        <v>0</v>
      </c>
      <c r="Z28">
        <v>0</v>
      </c>
      <c r="AA28" s="18">
        <f t="shared" si="12"/>
        <v>43209</v>
      </c>
      <c r="AB28" s="13">
        <f t="shared" si="13"/>
        <v>0</v>
      </c>
      <c r="AC28">
        <v>0</v>
      </c>
      <c r="AD28" s="5">
        <f t="shared" si="27"/>
        <v>0</v>
      </c>
      <c r="AE28">
        <f t="shared" si="36"/>
        <v>0</v>
      </c>
      <c r="AF28">
        <f t="shared" si="36"/>
        <v>0</v>
      </c>
      <c r="AG28">
        <v>0</v>
      </c>
      <c r="AH28" s="18">
        <f t="shared" si="28"/>
        <v>43209</v>
      </c>
      <c r="AI28" s="5">
        <f t="shared" si="29"/>
        <v>0</v>
      </c>
      <c r="AJ28" s="13">
        <f t="shared" si="15"/>
        <v>0</v>
      </c>
      <c r="AK28" s="20">
        <f t="shared" si="16"/>
        <v>0</v>
      </c>
      <c r="AL28" s="20">
        <f t="shared" si="30"/>
        <v>0</v>
      </c>
      <c r="AM28" s="20">
        <f t="shared" si="31"/>
        <v>0</v>
      </c>
      <c r="AN28" s="20">
        <f t="shared" si="17"/>
        <v>0</v>
      </c>
      <c r="AO28" s="20">
        <f t="shared" si="32"/>
        <v>0</v>
      </c>
      <c r="AP28" s="1">
        <v>0</v>
      </c>
      <c r="AQ28" s="24">
        <f t="shared" si="33"/>
        <v>43209</v>
      </c>
      <c r="AR28" s="10">
        <f t="shared" si="18"/>
        <v>0</v>
      </c>
      <c r="AS28" s="1">
        <f t="shared" si="34"/>
        <v>0</v>
      </c>
      <c r="AV28" t="s">
        <v>165</v>
      </c>
      <c r="AW28" s="19">
        <f>'Ark4'!E5</f>
        <v>43319</v>
      </c>
      <c r="AX28" t="s">
        <v>166</v>
      </c>
      <c r="AY28">
        <f>VLOOKUP(AX28,$Q$10:$R$1048576,2,FALSE)</f>
        <v>43319</v>
      </c>
    </row>
    <row r="29" spans="2:52" x14ac:dyDescent="0.2">
      <c r="B29" s="18">
        <f t="shared" si="19"/>
        <v>43210</v>
      </c>
      <c r="C29" s="8">
        <f t="shared" si="20"/>
        <v>43210</v>
      </c>
      <c r="D29" s="5">
        <f>INDEX(Klima!$B$1:$E$520,MATCH('Afgrødemodel 1'!$C29,Klima!$B$1:$B$520,0),MATCH('Afgrødemodel 1'!$D$7,Klima!$B$1:$E$1,0))</f>
        <v>15.8</v>
      </c>
      <c r="E29" s="8">
        <f t="shared" si="35"/>
        <v>15.8</v>
      </c>
      <c r="F29">
        <v>0</v>
      </c>
      <c r="G29" s="8">
        <f t="shared" si="21"/>
        <v>162.70000000000002</v>
      </c>
      <c r="H29" s="8">
        <f t="shared" si="0"/>
        <v>0</v>
      </c>
      <c r="I29" s="8">
        <f t="shared" si="1"/>
        <v>0</v>
      </c>
      <c r="J29" s="8">
        <f t="shared" si="2"/>
        <v>0</v>
      </c>
      <c r="K29" s="8" t="e">
        <f t="shared" si="3"/>
        <v>#VALUE!</v>
      </c>
      <c r="L29" s="8" t="e">
        <f t="shared" si="4"/>
        <v>#VALUE!</v>
      </c>
      <c r="M29" t="e">
        <f t="shared" si="5"/>
        <v>#N/A</v>
      </c>
      <c r="N29">
        <v>8</v>
      </c>
      <c r="O29" t="str">
        <f t="shared" si="22"/>
        <v xml:space="preserve"> </v>
      </c>
      <c r="P29" t="str">
        <f t="shared" si="6"/>
        <v xml:space="preserve"> </v>
      </c>
      <c r="Q29" t="str">
        <f t="shared" si="7"/>
        <v xml:space="preserve"> </v>
      </c>
      <c r="R29" t="str">
        <f t="shared" si="8"/>
        <v xml:space="preserve"> </v>
      </c>
      <c r="S29">
        <f t="shared" si="9"/>
        <v>0</v>
      </c>
      <c r="T29" s="8">
        <f t="shared" si="23"/>
        <v>0</v>
      </c>
      <c r="U29" s="2">
        <f t="shared" si="24"/>
        <v>0</v>
      </c>
      <c r="V29">
        <f t="shared" si="10"/>
        <v>0</v>
      </c>
      <c r="W29" s="2">
        <f t="shared" si="25"/>
        <v>0</v>
      </c>
      <c r="X29">
        <f t="shared" si="11"/>
        <v>0</v>
      </c>
      <c r="Y29">
        <f t="shared" si="26"/>
        <v>0</v>
      </c>
      <c r="Z29">
        <v>0</v>
      </c>
      <c r="AA29" s="18">
        <f t="shared" si="12"/>
        <v>43210</v>
      </c>
      <c r="AB29" s="13">
        <f t="shared" si="13"/>
        <v>0</v>
      </c>
      <c r="AC29">
        <v>0</v>
      </c>
      <c r="AD29" s="5">
        <f t="shared" si="27"/>
        <v>0</v>
      </c>
      <c r="AE29">
        <f t="shared" si="36"/>
        <v>0</v>
      </c>
      <c r="AF29">
        <f t="shared" si="36"/>
        <v>0</v>
      </c>
      <c r="AG29">
        <v>0</v>
      </c>
      <c r="AH29" s="18">
        <f t="shared" si="28"/>
        <v>43210</v>
      </c>
      <c r="AI29" s="5">
        <f t="shared" si="29"/>
        <v>0</v>
      </c>
      <c r="AJ29" s="13">
        <f t="shared" si="15"/>
        <v>0</v>
      </c>
      <c r="AK29" s="20">
        <f t="shared" si="16"/>
        <v>0</v>
      </c>
      <c r="AL29" s="20">
        <f t="shared" si="30"/>
        <v>0</v>
      </c>
      <c r="AM29" s="20">
        <f t="shared" si="31"/>
        <v>0</v>
      </c>
      <c r="AN29" s="20">
        <f t="shared" si="17"/>
        <v>0</v>
      </c>
      <c r="AO29" s="20">
        <f t="shared" si="32"/>
        <v>0</v>
      </c>
      <c r="AP29" s="1">
        <v>0</v>
      </c>
      <c r="AQ29" s="24">
        <f t="shared" si="33"/>
        <v>43210</v>
      </c>
      <c r="AR29" s="10">
        <f t="shared" si="18"/>
        <v>0</v>
      </c>
      <c r="AS29" s="1">
        <f t="shared" si="34"/>
        <v>0</v>
      </c>
      <c r="AV29" t="s">
        <v>163</v>
      </c>
      <c r="AW29" s="19">
        <v>43404</v>
      </c>
      <c r="AX29" t="s">
        <v>164</v>
      </c>
      <c r="AY29">
        <f>VLOOKUP(AX29,$Q$10:$R$1048576,2,FALSE)</f>
        <v>43404</v>
      </c>
    </row>
    <row r="30" spans="2:52" x14ac:dyDescent="0.2">
      <c r="B30" s="18">
        <f t="shared" si="19"/>
        <v>43211</v>
      </c>
      <c r="C30" s="8">
        <f t="shared" si="20"/>
        <v>43211</v>
      </c>
      <c r="D30" s="5">
        <f>INDEX(Klima!$B$1:$E$520,MATCH('Afgrødemodel 1'!$C30,Klima!$B$1:$B$520,0),MATCH('Afgrødemodel 1'!$D$7,Klima!$B$1:$E$1,0))</f>
        <v>11</v>
      </c>
      <c r="E30" s="8">
        <f t="shared" si="35"/>
        <v>11</v>
      </c>
      <c r="F30">
        <v>0</v>
      </c>
      <c r="G30" s="8">
        <f t="shared" si="21"/>
        <v>173.70000000000002</v>
      </c>
      <c r="H30" s="8">
        <f t="shared" si="0"/>
        <v>0</v>
      </c>
      <c r="I30" s="8">
        <f t="shared" si="1"/>
        <v>0</v>
      </c>
      <c r="J30" s="8">
        <f t="shared" si="2"/>
        <v>0</v>
      </c>
      <c r="K30" s="8" t="e">
        <f t="shared" si="3"/>
        <v>#VALUE!</v>
      </c>
      <c r="L30" s="8" t="e">
        <f t="shared" si="4"/>
        <v>#VALUE!</v>
      </c>
      <c r="M30" t="e">
        <f t="shared" si="5"/>
        <v>#N/A</v>
      </c>
      <c r="N30">
        <v>8</v>
      </c>
      <c r="O30" t="str">
        <f t="shared" si="22"/>
        <v xml:space="preserve"> </v>
      </c>
      <c r="P30" t="str">
        <f t="shared" si="6"/>
        <v xml:space="preserve"> </v>
      </c>
      <c r="Q30" t="str">
        <f t="shared" si="7"/>
        <v xml:space="preserve"> </v>
      </c>
      <c r="R30" t="str">
        <f t="shared" si="8"/>
        <v xml:space="preserve"> </v>
      </c>
      <c r="S30">
        <f t="shared" si="9"/>
        <v>0</v>
      </c>
      <c r="T30" s="8">
        <f t="shared" si="23"/>
        <v>0</v>
      </c>
      <c r="U30" s="2">
        <f t="shared" si="24"/>
        <v>0</v>
      </c>
      <c r="V30">
        <f t="shared" si="10"/>
        <v>0</v>
      </c>
      <c r="W30" s="2">
        <f t="shared" si="25"/>
        <v>0</v>
      </c>
      <c r="X30">
        <f t="shared" si="11"/>
        <v>0</v>
      </c>
      <c r="Y30">
        <f t="shared" si="26"/>
        <v>0</v>
      </c>
      <c r="Z30">
        <v>0</v>
      </c>
      <c r="AA30" s="18">
        <f t="shared" si="12"/>
        <v>43211</v>
      </c>
      <c r="AB30" s="13">
        <f t="shared" si="13"/>
        <v>0</v>
      </c>
      <c r="AC30">
        <v>0</v>
      </c>
      <c r="AD30" s="5">
        <f t="shared" si="27"/>
        <v>0</v>
      </c>
      <c r="AE30">
        <f t="shared" si="36"/>
        <v>0</v>
      </c>
      <c r="AF30">
        <f t="shared" si="36"/>
        <v>0</v>
      </c>
      <c r="AG30">
        <v>0</v>
      </c>
      <c r="AH30" s="18">
        <f t="shared" si="28"/>
        <v>43211</v>
      </c>
      <c r="AI30" s="5">
        <f t="shared" si="29"/>
        <v>0</v>
      </c>
      <c r="AJ30" s="13">
        <f t="shared" si="15"/>
        <v>0</v>
      </c>
      <c r="AK30" s="20">
        <f t="shared" si="16"/>
        <v>0</v>
      </c>
      <c r="AL30" s="20">
        <f t="shared" si="30"/>
        <v>0</v>
      </c>
      <c r="AM30" s="20">
        <f t="shared" si="31"/>
        <v>0</v>
      </c>
      <c r="AN30" s="20">
        <f t="shared" si="17"/>
        <v>0</v>
      </c>
      <c r="AO30" s="20">
        <f t="shared" si="32"/>
        <v>0</v>
      </c>
      <c r="AP30" s="1">
        <v>0</v>
      </c>
      <c r="AQ30" s="24">
        <f t="shared" si="33"/>
        <v>43211</v>
      </c>
      <c r="AR30" s="10">
        <f t="shared" si="18"/>
        <v>0</v>
      </c>
      <c r="AS30" s="1">
        <f t="shared" si="34"/>
        <v>0</v>
      </c>
    </row>
    <row r="31" spans="2:52" x14ac:dyDescent="0.2">
      <c r="B31" s="18">
        <f t="shared" si="19"/>
        <v>43212</v>
      </c>
      <c r="C31" s="8">
        <f t="shared" si="20"/>
        <v>43212</v>
      </c>
      <c r="D31" s="5">
        <f>INDEX(Klima!$B$1:$E$520,MATCH('Afgrødemodel 1'!$C31,Klima!$B$1:$B$520,0),MATCH('Afgrødemodel 1'!$D$7,Klima!$B$1:$E$1,0))</f>
        <v>7.7</v>
      </c>
      <c r="E31" s="8">
        <f t="shared" si="35"/>
        <v>7.7</v>
      </c>
      <c r="F31">
        <v>0</v>
      </c>
      <c r="G31" s="8">
        <f t="shared" si="21"/>
        <v>181.4</v>
      </c>
      <c r="H31" s="8">
        <f t="shared" si="0"/>
        <v>0</v>
      </c>
      <c r="I31" s="8">
        <f t="shared" si="1"/>
        <v>0</v>
      </c>
      <c r="J31" s="8">
        <f t="shared" si="2"/>
        <v>0</v>
      </c>
      <c r="K31" s="8" t="e">
        <f t="shared" si="3"/>
        <v>#VALUE!</v>
      </c>
      <c r="L31" s="8" t="e">
        <f t="shared" si="4"/>
        <v>#VALUE!</v>
      </c>
      <c r="M31" t="e">
        <f t="shared" si="5"/>
        <v>#N/A</v>
      </c>
      <c r="N31">
        <v>8</v>
      </c>
      <c r="O31" t="str">
        <f t="shared" si="22"/>
        <v xml:space="preserve"> </v>
      </c>
      <c r="P31" t="str">
        <f t="shared" si="6"/>
        <v xml:space="preserve"> </v>
      </c>
      <c r="Q31" t="str">
        <f t="shared" si="7"/>
        <v xml:space="preserve"> </v>
      </c>
      <c r="R31" t="str">
        <f t="shared" si="8"/>
        <v xml:space="preserve"> </v>
      </c>
      <c r="S31">
        <f t="shared" si="9"/>
        <v>0</v>
      </c>
      <c r="T31" s="8">
        <f t="shared" si="23"/>
        <v>0</v>
      </c>
      <c r="U31" s="2">
        <f t="shared" si="24"/>
        <v>0</v>
      </c>
      <c r="V31">
        <f t="shared" si="10"/>
        <v>0</v>
      </c>
      <c r="W31" s="2">
        <f t="shared" si="25"/>
        <v>0</v>
      </c>
      <c r="X31">
        <f t="shared" si="11"/>
        <v>0</v>
      </c>
      <c r="Y31">
        <f t="shared" si="26"/>
        <v>0</v>
      </c>
      <c r="Z31">
        <v>0</v>
      </c>
      <c r="AA31" s="18">
        <f t="shared" si="12"/>
        <v>43212</v>
      </c>
      <c r="AB31" s="13">
        <f t="shared" si="13"/>
        <v>0</v>
      </c>
      <c r="AC31">
        <v>0</v>
      </c>
      <c r="AD31" s="5">
        <f t="shared" si="27"/>
        <v>0</v>
      </c>
      <c r="AE31">
        <f t="shared" si="36"/>
        <v>0</v>
      </c>
      <c r="AF31">
        <f t="shared" si="36"/>
        <v>0</v>
      </c>
      <c r="AG31">
        <v>0</v>
      </c>
      <c r="AH31" s="18">
        <f t="shared" si="28"/>
        <v>43212</v>
      </c>
      <c r="AI31" s="5">
        <f t="shared" si="29"/>
        <v>0</v>
      </c>
      <c r="AJ31" s="13">
        <f t="shared" si="15"/>
        <v>0</v>
      </c>
      <c r="AK31" s="20">
        <f t="shared" si="16"/>
        <v>0</v>
      </c>
      <c r="AL31" s="20">
        <f t="shared" si="30"/>
        <v>0</v>
      </c>
      <c r="AM31" s="20">
        <f t="shared" si="31"/>
        <v>0</v>
      </c>
      <c r="AN31" s="20">
        <f t="shared" si="17"/>
        <v>0</v>
      </c>
      <c r="AO31" s="20">
        <f t="shared" si="32"/>
        <v>0</v>
      </c>
      <c r="AP31" s="1">
        <v>0</v>
      </c>
      <c r="AQ31" s="24">
        <f t="shared" si="33"/>
        <v>43212</v>
      </c>
      <c r="AR31" s="10">
        <f t="shared" si="18"/>
        <v>0</v>
      </c>
      <c r="AS31" s="1">
        <f t="shared" si="34"/>
        <v>0</v>
      </c>
      <c r="AV31" s="10" t="s">
        <v>149</v>
      </c>
      <c r="AX31" t="s">
        <v>148</v>
      </c>
    </row>
    <row r="32" spans="2:52" x14ac:dyDescent="0.2">
      <c r="B32" s="18">
        <f t="shared" si="19"/>
        <v>43213</v>
      </c>
      <c r="C32" s="8">
        <f t="shared" si="20"/>
        <v>43213</v>
      </c>
      <c r="D32" s="5">
        <f>INDEX(Klima!$B$1:$E$520,MATCH('Afgrødemodel 1'!$C32,Klima!$B$1:$B$520,0),MATCH('Afgrødemodel 1'!$D$7,Klima!$B$1:$E$1,0))</f>
        <v>10.7</v>
      </c>
      <c r="E32" s="8">
        <f t="shared" si="35"/>
        <v>10.7</v>
      </c>
      <c r="F32">
        <v>0</v>
      </c>
      <c r="G32" s="8">
        <f t="shared" si="21"/>
        <v>192.1</v>
      </c>
      <c r="H32" s="8">
        <f t="shared" si="0"/>
        <v>0</v>
      </c>
      <c r="I32" s="8">
        <f t="shared" si="1"/>
        <v>0</v>
      </c>
      <c r="J32" s="8">
        <f t="shared" si="2"/>
        <v>0</v>
      </c>
      <c r="K32" s="8" t="e">
        <f t="shared" si="3"/>
        <v>#VALUE!</v>
      </c>
      <c r="L32" s="8" t="e">
        <f t="shared" si="4"/>
        <v>#VALUE!</v>
      </c>
      <c r="M32" t="e">
        <f t="shared" si="5"/>
        <v>#N/A</v>
      </c>
      <c r="N32">
        <v>8</v>
      </c>
      <c r="O32" t="str">
        <f t="shared" si="22"/>
        <v xml:space="preserve"> </v>
      </c>
      <c r="P32" t="str">
        <f t="shared" si="6"/>
        <v xml:space="preserve"> </v>
      </c>
      <c r="Q32" t="str">
        <f t="shared" si="7"/>
        <v xml:space="preserve"> </v>
      </c>
      <c r="R32" t="str">
        <f t="shared" si="8"/>
        <v xml:space="preserve"> </v>
      </c>
      <c r="S32">
        <f t="shared" si="9"/>
        <v>0</v>
      </c>
      <c r="T32" s="8">
        <f t="shared" si="23"/>
        <v>0</v>
      </c>
      <c r="U32" s="2">
        <f t="shared" si="24"/>
        <v>0</v>
      </c>
      <c r="V32">
        <f t="shared" si="10"/>
        <v>0</v>
      </c>
      <c r="W32" s="2">
        <f t="shared" si="25"/>
        <v>0</v>
      </c>
      <c r="X32">
        <f t="shared" si="11"/>
        <v>0</v>
      </c>
      <c r="Y32">
        <f t="shared" si="26"/>
        <v>0</v>
      </c>
      <c r="Z32">
        <v>0</v>
      </c>
      <c r="AA32" s="18">
        <f t="shared" si="12"/>
        <v>43213</v>
      </c>
      <c r="AB32" s="13">
        <f t="shared" si="13"/>
        <v>0</v>
      </c>
      <c r="AC32">
        <v>0</v>
      </c>
      <c r="AD32" s="5">
        <f t="shared" si="27"/>
        <v>0</v>
      </c>
      <c r="AE32">
        <f t="shared" si="36"/>
        <v>0</v>
      </c>
      <c r="AF32">
        <f t="shared" si="36"/>
        <v>0</v>
      </c>
      <c r="AG32">
        <v>0</v>
      </c>
      <c r="AH32" s="18">
        <f t="shared" si="28"/>
        <v>43213</v>
      </c>
      <c r="AI32" s="5">
        <f t="shared" si="29"/>
        <v>0</v>
      </c>
      <c r="AJ32" s="13">
        <f t="shared" si="15"/>
        <v>0</v>
      </c>
      <c r="AK32" s="20">
        <f t="shared" si="16"/>
        <v>0</v>
      </c>
      <c r="AL32" s="20">
        <f t="shared" si="30"/>
        <v>0</v>
      </c>
      <c r="AM32" s="20">
        <f t="shared" si="31"/>
        <v>0</v>
      </c>
      <c r="AN32" s="20">
        <f t="shared" si="17"/>
        <v>0</v>
      </c>
      <c r="AO32" s="20">
        <f t="shared" si="32"/>
        <v>0</v>
      </c>
      <c r="AP32" s="1">
        <v>0</v>
      </c>
      <c r="AQ32" s="24">
        <f t="shared" si="33"/>
        <v>43213</v>
      </c>
      <c r="AR32" s="10">
        <f t="shared" si="18"/>
        <v>0</v>
      </c>
      <c r="AS32" s="1">
        <f t="shared" si="34"/>
        <v>0</v>
      </c>
      <c r="AX32" t="s">
        <v>148</v>
      </c>
    </row>
    <row r="33" spans="2:51" x14ac:dyDescent="0.2">
      <c r="B33" s="18">
        <f t="shared" si="19"/>
        <v>43214</v>
      </c>
      <c r="C33" s="8">
        <f t="shared" si="20"/>
        <v>43214</v>
      </c>
      <c r="D33" s="5">
        <f>INDEX(Klima!$B$1:$E$520,MATCH('Afgrødemodel 1'!$C33,Klima!$B$1:$B$520,0),MATCH('Afgrødemodel 1'!$D$7,Klima!$B$1:$E$1,0))</f>
        <v>8.6</v>
      </c>
      <c r="E33" s="8">
        <f t="shared" si="35"/>
        <v>8.6</v>
      </c>
      <c r="F33">
        <v>0</v>
      </c>
      <c r="G33" s="8">
        <f t="shared" si="21"/>
        <v>200.7</v>
      </c>
      <c r="H33" s="8">
        <f t="shared" si="0"/>
        <v>0</v>
      </c>
      <c r="I33" s="8">
        <f t="shared" si="1"/>
        <v>0</v>
      </c>
      <c r="J33" s="8">
        <f t="shared" si="2"/>
        <v>0</v>
      </c>
      <c r="K33" s="8" t="e">
        <f t="shared" si="3"/>
        <v>#VALUE!</v>
      </c>
      <c r="L33" s="8" t="e">
        <f t="shared" si="4"/>
        <v>#VALUE!</v>
      </c>
      <c r="M33" t="e">
        <f t="shared" si="5"/>
        <v>#N/A</v>
      </c>
      <c r="N33">
        <v>8</v>
      </c>
      <c r="O33" t="str">
        <f t="shared" si="22"/>
        <v xml:space="preserve"> </v>
      </c>
      <c r="P33" t="str">
        <f t="shared" si="6"/>
        <v xml:space="preserve"> </v>
      </c>
      <c r="Q33" t="str">
        <f t="shared" si="7"/>
        <v xml:space="preserve"> </v>
      </c>
      <c r="R33" t="str">
        <f t="shared" si="8"/>
        <v xml:space="preserve"> </v>
      </c>
      <c r="S33">
        <f t="shared" si="9"/>
        <v>0</v>
      </c>
      <c r="T33" s="8">
        <f t="shared" si="23"/>
        <v>0</v>
      </c>
      <c r="U33" s="2">
        <f t="shared" si="24"/>
        <v>0</v>
      </c>
      <c r="V33">
        <f t="shared" si="10"/>
        <v>0</v>
      </c>
      <c r="W33" s="2">
        <f t="shared" si="25"/>
        <v>0</v>
      </c>
      <c r="X33">
        <f t="shared" si="11"/>
        <v>0</v>
      </c>
      <c r="Y33">
        <f t="shared" si="26"/>
        <v>0</v>
      </c>
      <c r="Z33">
        <v>0</v>
      </c>
      <c r="AA33" s="18">
        <f t="shared" si="12"/>
        <v>43214</v>
      </c>
      <c r="AB33" s="13">
        <f t="shared" si="13"/>
        <v>0</v>
      </c>
      <c r="AC33">
        <v>0</v>
      </c>
      <c r="AD33" s="5">
        <f t="shared" si="27"/>
        <v>0</v>
      </c>
      <c r="AE33">
        <f t="shared" si="36"/>
        <v>0</v>
      </c>
      <c r="AF33">
        <f t="shared" si="36"/>
        <v>0</v>
      </c>
      <c r="AG33">
        <v>0</v>
      </c>
      <c r="AH33" s="18">
        <f t="shared" si="28"/>
        <v>43214</v>
      </c>
      <c r="AI33" s="5">
        <f t="shared" si="29"/>
        <v>0</v>
      </c>
      <c r="AJ33" s="13">
        <f t="shared" si="15"/>
        <v>0</v>
      </c>
      <c r="AK33" s="20">
        <f t="shared" si="16"/>
        <v>0</v>
      </c>
      <c r="AL33" s="20">
        <f t="shared" si="30"/>
        <v>0</v>
      </c>
      <c r="AM33" s="20">
        <f t="shared" si="31"/>
        <v>0</v>
      </c>
      <c r="AN33" s="20">
        <f t="shared" si="17"/>
        <v>0</v>
      </c>
      <c r="AO33" s="20">
        <f t="shared" si="32"/>
        <v>0</v>
      </c>
      <c r="AP33" s="1">
        <v>0</v>
      </c>
      <c r="AQ33" s="24">
        <f t="shared" si="33"/>
        <v>43214</v>
      </c>
      <c r="AR33" s="10">
        <f t="shared" si="18"/>
        <v>0</v>
      </c>
      <c r="AS33" s="1">
        <f t="shared" si="34"/>
        <v>0</v>
      </c>
      <c r="AV33" t="s">
        <v>150</v>
      </c>
      <c r="AW33">
        <f>VLOOKUP($AU$2,Konstanter!$A$32:$G$50,2,FALSE)</f>
        <v>0</v>
      </c>
      <c r="AX33" t="s">
        <v>148</v>
      </c>
    </row>
    <row r="34" spans="2:51" x14ac:dyDescent="0.2">
      <c r="B34" s="18">
        <f t="shared" si="19"/>
        <v>43215</v>
      </c>
      <c r="C34" s="8">
        <f t="shared" si="20"/>
        <v>43215</v>
      </c>
      <c r="D34" s="5">
        <f>INDEX(Klima!$B$1:$E$520,MATCH('Afgrødemodel 1'!$C34,Klima!$B$1:$B$520,0),MATCH('Afgrødemodel 1'!$D$7,Klima!$B$1:$E$1,0))</f>
        <v>8.1999999999999993</v>
      </c>
      <c r="E34" s="8">
        <f t="shared" si="35"/>
        <v>8.1999999999999993</v>
      </c>
      <c r="F34">
        <v>0</v>
      </c>
      <c r="G34" s="8">
        <f t="shared" si="21"/>
        <v>208.89999999999998</v>
      </c>
      <c r="H34" s="8">
        <f t="shared" si="0"/>
        <v>0</v>
      </c>
      <c r="I34" s="8">
        <f t="shared" si="1"/>
        <v>0</v>
      </c>
      <c r="J34" s="8">
        <f t="shared" si="2"/>
        <v>0</v>
      </c>
      <c r="K34" s="8" t="e">
        <f t="shared" si="3"/>
        <v>#VALUE!</v>
      </c>
      <c r="L34" s="8" t="e">
        <f t="shared" si="4"/>
        <v>#VALUE!</v>
      </c>
      <c r="M34" t="e">
        <f t="shared" si="5"/>
        <v>#N/A</v>
      </c>
      <c r="N34">
        <v>8</v>
      </c>
      <c r="O34" t="str">
        <f t="shared" si="22"/>
        <v xml:space="preserve"> </v>
      </c>
      <c r="P34" t="str">
        <f t="shared" si="6"/>
        <v xml:space="preserve"> </v>
      </c>
      <c r="Q34" t="str">
        <f t="shared" si="7"/>
        <v xml:space="preserve"> </v>
      </c>
      <c r="R34" t="str">
        <f t="shared" si="8"/>
        <v xml:space="preserve"> </v>
      </c>
      <c r="S34">
        <f t="shared" si="9"/>
        <v>0</v>
      </c>
      <c r="T34" s="8">
        <f t="shared" si="23"/>
        <v>0</v>
      </c>
      <c r="U34" s="2">
        <f t="shared" si="24"/>
        <v>0</v>
      </c>
      <c r="V34">
        <f t="shared" si="10"/>
        <v>0</v>
      </c>
      <c r="W34" s="2">
        <f t="shared" si="25"/>
        <v>0</v>
      </c>
      <c r="X34">
        <f t="shared" si="11"/>
        <v>0</v>
      </c>
      <c r="Y34">
        <f t="shared" si="26"/>
        <v>0</v>
      </c>
      <c r="Z34">
        <v>0</v>
      </c>
      <c r="AA34" s="18">
        <f t="shared" si="12"/>
        <v>43215</v>
      </c>
      <c r="AB34" s="13">
        <f t="shared" si="13"/>
        <v>0</v>
      </c>
      <c r="AC34">
        <v>0</v>
      </c>
      <c r="AD34" s="5">
        <f t="shared" si="27"/>
        <v>0</v>
      </c>
      <c r="AE34">
        <f t="shared" si="36"/>
        <v>0</v>
      </c>
      <c r="AF34">
        <f t="shared" si="36"/>
        <v>0</v>
      </c>
      <c r="AG34">
        <v>0</v>
      </c>
      <c r="AH34" s="18">
        <f t="shared" si="28"/>
        <v>43215</v>
      </c>
      <c r="AI34" s="5">
        <f t="shared" si="29"/>
        <v>0</v>
      </c>
      <c r="AJ34" s="13">
        <f t="shared" si="15"/>
        <v>0</v>
      </c>
      <c r="AK34" s="20">
        <f t="shared" si="16"/>
        <v>0</v>
      </c>
      <c r="AL34" s="20">
        <f t="shared" si="30"/>
        <v>0</v>
      </c>
      <c r="AM34" s="20">
        <f t="shared" si="31"/>
        <v>0</v>
      </c>
      <c r="AN34" s="20">
        <f t="shared" si="17"/>
        <v>0</v>
      </c>
      <c r="AO34" s="20">
        <f t="shared" si="32"/>
        <v>0</v>
      </c>
      <c r="AP34" s="1">
        <v>0</v>
      </c>
      <c r="AQ34" s="24">
        <f t="shared" si="33"/>
        <v>43215</v>
      </c>
      <c r="AR34" s="10">
        <f t="shared" si="18"/>
        <v>0</v>
      </c>
      <c r="AS34" s="1">
        <f t="shared" si="34"/>
        <v>0</v>
      </c>
      <c r="AV34" t="s">
        <v>151</v>
      </c>
      <c r="AW34">
        <f>VLOOKUP($AU$2,Konstanter!$A$32:$G$50,3,FALSE)</f>
        <v>0</v>
      </c>
      <c r="AX34" t="s">
        <v>148</v>
      </c>
    </row>
    <row r="35" spans="2:51" x14ac:dyDescent="0.2">
      <c r="B35" s="18">
        <f t="shared" si="19"/>
        <v>43216</v>
      </c>
      <c r="C35" s="8">
        <f t="shared" si="20"/>
        <v>43216</v>
      </c>
      <c r="D35" s="5">
        <f>INDEX(Klima!$B$1:$E$520,MATCH('Afgrødemodel 1'!$C35,Klima!$B$1:$B$520,0),MATCH('Afgrødemodel 1'!$D$7,Klima!$B$1:$E$1,0))</f>
        <v>8.4</v>
      </c>
      <c r="E35" s="8">
        <f t="shared" si="35"/>
        <v>8.4</v>
      </c>
      <c r="F35">
        <v>0</v>
      </c>
      <c r="G35" s="8">
        <f t="shared" si="21"/>
        <v>217.29999999999998</v>
      </c>
      <c r="H35" s="8">
        <f t="shared" si="0"/>
        <v>0</v>
      </c>
      <c r="I35" s="8">
        <f t="shared" si="1"/>
        <v>0</v>
      </c>
      <c r="J35" s="8">
        <f t="shared" si="2"/>
        <v>0</v>
      </c>
      <c r="K35" s="8" t="e">
        <f t="shared" si="3"/>
        <v>#VALUE!</v>
      </c>
      <c r="L35" s="8" t="e">
        <f t="shared" si="4"/>
        <v>#VALUE!</v>
      </c>
      <c r="M35" t="e">
        <f t="shared" si="5"/>
        <v>#N/A</v>
      </c>
      <c r="N35">
        <v>8</v>
      </c>
      <c r="O35" t="str">
        <f t="shared" si="22"/>
        <v xml:space="preserve"> </v>
      </c>
      <c r="P35" t="str">
        <f t="shared" si="6"/>
        <v xml:space="preserve"> </v>
      </c>
      <c r="Q35" t="str">
        <f t="shared" si="7"/>
        <v xml:space="preserve"> </v>
      </c>
      <c r="R35" t="str">
        <f t="shared" si="8"/>
        <v xml:space="preserve"> </v>
      </c>
      <c r="S35">
        <f t="shared" si="9"/>
        <v>0</v>
      </c>
      <c r="T35" s="8">
        <f t="shared" si="23"/>
        <v>0</v>
      </c>
      <c r="U35" s="2">
        <f t="shared" si="24"/>
        <v>0</v>
      </c>
      <c r="V35">
        <f t="shared" si="10"/>
        <v>0</v>
      </c>
      <c r="W35" s="2">
        <f t="shared" si="25"/>
        <v>0</v>
      </c>
      <c r="X35">
        <f t="shared" si="11"/>
        <v>0</v>
      </c>
      <c r="Y35">
        <f t="shared" si="26"/>
        <v>0</v>
      </c>
      <c r="Z35">
        <v>0</v>
      </c>
      <c r="AA35" s="18">
        <f t="shared" si="12"/>
        <v>43216</v>
      </c>
      <c r="AB35" s="13">
        <f t="shared" si="13"/>
        <v>0</v>
      </c>
      <c r="AC35">
        <v>0</v>
      </c>
      <c r="AD35" s="5">
        <f t="shared" si="27"/>
        <v>0</v>
      </c>
      <c r="AE35">
        <f t="shared" si="36"/>
        <v>0</v>
      </c>
      <c r="AF35">
        <f t="shared" si="36"/>
        <v>0</v>
      </c>
      <c r="AG35">
        <v>0</v>
      </c>
      <c r="AH35" s="18">
        <f t="shared" si="28"/>
        <v>43216</v>
      </c>
      <c r="AI35" s="5">
        <f t="shared" si="29"/>
        <v>0</v>
      </c>
      <c r="AJ35" s="13">
        <f t="shared" si="15"/>
        <v>0</v>
      </c>
      <c r="AK35" s="20">
        <f t="shared" si="16"/>
        <v>0</v>
      </c>
      <c r="AL35" s="20">
        <f t="shared" si="30"/>
        <v>0</v>
      </c>
      <c r="AM35" s="20">
        <f t="shared" si="31"/>
        <v>0</v>
      </c>
      <c r="AN35" s="20">
        <f t="shared" si="17"/>
        <v>0</v>
      </c>
      <c r="AO35" s="20">
        <f t="shared" si="32"/>
        <v>0</v>
      </c>
      <c r="AP35" s="1">
        <v>0</v>
      </c>
      <c r="AQ35" s="24">
        <f t="shared" si="33"/>
        <v>43216</v>
      </c>
      <c r="AR35" s="10">
        <f t="shared" si="18"/>
        <v>0</v>
      </c>
      <c r="AS35" s="1">
        <f t="shared" si="34"/>
        <v>0</v>
      </c>
      <c r="AV35" t="s">
        <v>152</v>
      </c>
      <c r="AW35">
        <f>VLOOKUP($AU$2,Konstanter!$A$32:$G$50,4,FALSE)</f>
        <v>0</v>
      </c>
      <c r="AX35" t="s">
        <v>148</v>
      </c>
    </row>
    <row r="36" spans="2:51" x14ac:dyDescent="0.2">
      <c r="B36" s="18">
        <f t="shared" si="19"/>
        <v>43217</v>
      </c>
      <c r="C36" s="8">
        <f t="shared" si="20"/>
        <v>43217</v>
      </c>
      <c r="D36" s="5">
        <f>INDEX(Klima!$B$1:$E$520,MATCH('Afgrødemodel 1'!$C36,Klima!$B$1:$B$520,0),MATCH('Afgrødemodel 1'!$D$7,Klima!$B$1:$E$1,0))</f>
        <v>9.4</v>
      </c>
      <c r="E36" s="8">
        <f t="shared" si="35"/>
        <v>9.4</v>
      </c>
      <c r="F36">
        <v>0</v>
      </c>
      <c r="G36" s="8">
        <f t="shared" si="21"/>
        <v>226.7</v>
      </c>
      <c r="H36" s="8">
        <f t="shared" si="0"/>
        <v>0</v>
      </c>
      <c r="I36" s="8">
        <f t="shared" si="1"/>
        <v>0</v>
      </c>
      <c r="J36" s="8">
        <f t="shared" si="2"/>
        <v>0</v>
      </c>
      <c r="K36" s="8" t="e">
        <f t="shared" si="3"/>
        <v>#VALUE!</v>
      </c>
      <c r="L36" s="8" t="e">
        <f t="shared" si="4"/>
        <v>#VALUE!</v>
      </c>
      <c r="M36" t="e">
        <f t="shared" si="5"/>
        <v>#N/A</v>
      </c>
      <c r="N36">
        <v>8</v>
      </c>
      <c r="O36" t="str">
        <f t="shared" si="22"/>
        <v xml:space="preserve"> </v>
      </c>
      <c r="P36" t="str">
        <f t="shared" si="6"/>
        <v xml:space="preserve"> </v>
      </c>
      <c r="Q36" t="str">
        <f t="shared" si="7"/>
        <v xml:space="preserve"> </v>
      </c>
      <c r="R36" t="str">
        <f t="shared" si="8"/>
        <v xml:space="preserve"> </v>
      </c>
      <c r="S36">
        <f t="shared" si="9"/>
        <v>0</v>
      </c>
      <c r="T36" s="8">
        <f t="shared" si="23"/>
        <v>0</v>
      </c>
      <c r="U36" s="2">
        <f t="shared" si="24"/>
        <v>0</v>
      </c>
      <c r="V36">
        <f t="shared" si="10"/>
        <v>0</v>
      </c>
      <c r="W36" s="2">
        <f t="shared" si="25"/>
        <v>0</v>
      </c>
      <c r="X36">
        <f t="shared" si="11"/>
        <v>0</v>
      </c>
      <c r="Y36">
        <f t="shared" si="26"/>
        <v>0</v>
      </c>
      <c r="Z36">
        <v>0</v>
      </c>
      <c r="AA36" s="18">
        <f t="shared" si="12"/>
        <v>43217</v>
      </c>
      <c r="AB36" s="13">
        <f t="shared" si="13"/>
        <v>0</v>
      </c>
      <c r="AC36">
        <v>0</v>
      </c>
      <c r="AD36" s="5">
        <f t="shared" si="27"/>
        <v>0</v>
      </c>
      <c r="AE36">
        <f t="shared" si="36"/>
        <v>0</v>
      </c>
      <c r="AF36">
        <f t="shared" si="36"/>
        <v>0</v>
      </c>
      <c r="AG36">
        <v>0</v>
      </c>
      <c r="AH36" s="18">
        <f t="shared" si="28"/>
        <v>43217</v>
      </c>
      <c r="AI36" s="5">
        <f t="shared" si="29"/>
        <v>0</v>
      </c>
      <c r="AJ36" s="13">
        <f t="shared" si="15"/>
        <v>0</v>
      </c>
      <c r="AK36" s="20">
        <f t="shared" si="16"/>
        <v>0</v>
      </c>
      <c r="AL36" s="20">
        <f t="shared" si="30"/>
        <v>0</v>
      </c>
      <c r="AM36" s="20">
        <f t="shared" si="31"/>
        <v>0</v>
      </c>
      <c r="AN36" s="20">
        <f t="shared" si="17"/>
        <v>0</v>
      </c>
      <c r="AO36" s="20">
        <f t="shared" si="32"/>
        <v>0</v>
      </c>
      <c r="AP36" s="1">
        <v>0</v>
      </c>
      <c r="AQ36" s="24">
        <f t="shared" si="33"/>
        <v>43217</v>
      </c>
      <c r="AR36" s="10">
        <f t="shared" si="18"/>
        <v>0</v>
      </c>
      <c r="AS36" s="1">
        <f t="shared" si="34"/>
        <v>0</v>
      </c>
      <c r="AV36" t="s">
        <v>153</v>
      </c>
      <c r="AW36">
        <f>VLOOKUP($AU$2,Konstanter!$A$32:$G$50,5,FALSE)</f>
        <v>0</v>
      </c>
      <c r="AX36" t="s">
        <v>148</v>
      </c>
    </row>
    <row r="37" spans="2:51" x14ac:dyDescent="0.2">
      <c r="B37" s="18">
        <f t="shared" si="19"/>
        <v>43218</v>
      </c>
      <c r="C37" s="8">
        <f t="shared" si="20"/>
        <v>43218</v>
      </c>
      <c r="D37" s="5">
        <f>INDEX(Klima!$B$1:$E$520,MATCH('Afgrødemodel 1'!$C37,Klima!$B$1:$B$520,0),MATCH('Afgrødemodel 1'!$D$7,Klima!$B$1:$E$1,0))</f>
        <v>8.3000000000000007</v>
      </c>
      <c r="E37" s="8">
        <f t="shared" si="35"/>
        <v>8.3000000000000007</v>
      </c>
      <c r="F37">
        <v>0</v>
      </c>
      <c r="G37" s="8">
        <f t="shared" si="21"/>
        <v>235</v>
      </c>
      <c r="H37" s="8">
        <f t="shared" si="0"/>
        <v>0</v>
      </c>
      <c r="I37" s="8">
        <f t="shared" si="1"/>
        <v>0</v>
      </c>
      <c r="J37" s="8">
        <f t="shared" si="2"/>
        <v>0</v>
      </c>
      <c r="K37" s="8" t="e">
        <f t="shared" si="3"/>
        <v>#VALUE!</v>
      </c>
      <c r="L37" s="8" t="e">
        <f t="shared" si="4"/>
        <v>#VALUE!</v>
      </c>
      <c r="M37" t="e">
        <f t="shared" si="5"/>
        <v>#N/A</v>
      </c>
      <c r="N37">
        <v>8</v>
      </c>
      <c r="O37" t="str">
        <f t="shared" si="22"/>
        <v xml:space="preserve"> </v>
      </c>
      <c r="P37" t="str">
        <f t="shared" si="6"/>
        <v xml:space="preserve"> </v>
      </c>
      <c r="Q37" t="str">
        <f t="shared" si="7"/>
        <v xml:space="preserve"> </v>
      </c>
      <c r="R37" t="str">
        <f t="shared" si="8"/>
        <v xml:space="preserve"> </v>
      </c>
      <c r="S37">
        <f t="shared" si="9"/>
        <v>0</v>
      </c>
      <c r="T37" s="8">
        <f t="shared" si="23"/>
        <v>0</v>
      </c>
      <c r="U37" s="2">
        <f t="shared" si="24"/>
        <v>0</v>
      </c>
      <c r="V37">
        <f t="shared" si="10"/>
        <v>0</v>
      </c>
      <c r="W37" s="2">
        <f t="shared" si="25"/>
        <v>0</v>
      </c>
      <c r="X37">
        <f t="shared" si="11"/>
        <v>0</v>
      </c>
      <c r="Y37">
        <f t="shared" si="26"/>
        <v>0</v>
      </c>
      <c r="Z37">
        <v>0</v>
      </c>
      <c r="AA37" s="18">
        <f t="shared" si="12"/>
        <v>43218</v>
      </c>
      <c r="AB37" s="13">
        <f t="shared" si="13"/>
        <v>0</v>
      </c>
      <c r="AC37">
        <v>0</v>
      </c>
      <c r="AD37" s="5">
        <f t="shared" si="27"/>
        <v>0</v>
      </c>
      <c r="AE37">
        <f t="shared" si="36"/>
        <v>0</v>
      </c>
      <c r="AF37">
        <f t="shared" si="36"/>
        <v>0</v>
      </c>
      <c r="AG37">
        <v>0</v>
      </c>
      <c r="AH37" s="18">
        <f t="shared" si="28"/>
        <v>43218</v>
      </c>
      <c r="AI37" s="5">
        <f t="shared" si="29"/>
        <v>0</v>
      </c>
      <c r="AJ37" s="13">
        <f t="shared" si="15"/>
        <v>0</v>
      </c>
      <c r="AK37" s="20">
        <f t="shared" si="16"/>
        <v>0</v>
      </c>
      <c r="AL37" s="20">
        <f t="shared" si="30"/>
        <v>0</v>
      </c>
      <c r="AM37" s="20">
        <f t="shared" si="31"/>
        <v>0</v>
      </c>
      <c r="AN37" s="20">
        <f t="shared" si="17"/>
        <v>0</v>
      </c>
      <c r="AO37" s="20">
        <f t="shared" si="32"/>
        <v>0</v>
      </c>
      <c r="AP37" s="1">
        <v>0</v>
      </c>
      <c r="AQ37" s="24">
        <f t="shared" si="33"/>
        <v>43218</v>
      </c>
      <c r="AR37" s="10">
        <f t="shared" si="18"/>
        <v>0</v>
      </c>
      <c r="AS37" s="1">
        <f t="shared" si="34"/>
        <v>0</v>
      </c>
      <c r="AV37" t="s">
        <v>172</v>
      </c>
      <c r="AW37">
        <f>VLOOKUP($AU$2,Konstanter!$A$32:$G$50,6,FALSE)</f>
        <v>0</v>
      </c>
      <c r="AX37" t="s">
        <v>148</v>
      </c>
    </row>
    <row r="38" spans="2:51" x14ac:dyDescent="0.2">
      <c r="B38" s="18">
        <f t="shared" si="19"/>
        <v>43219</v>
      </c>
      <c r="C38" s="8">
        <f t="shared" si="20"/>
        <v>43219</v>
      </c>
      <c r="D38" s="5">
        <f>INDEX(Klima!$B$1:$E$520,MATCH('Afgrødemodel 1'!$C38,Klima!$B$1:$B$520,0),MATCH('Afgrødemodel 1'!$D$7,Klima!$B$1:$E$1,0))</f>
        <v>8.9</v>
      </c>
      <c r="E38" s="8">
        <f t="shared" si="35"/>
        <v>8.9</v>
      </c>
      <c r="F38">
        <v>0</v>
      </c>
      <c r="G38" s="8">
        <f t="shared" si="21"/>
        <v>243.9</v>
      </c>
      <c r="H38" s="8">
        <f t="shared" si="0"/>
        <v>0</v>
      </c>
      <c r="I38" s="8">
        <f t="shared" si="1"/>
        <v>0</v>
      </c>
      <c r="J38" s="8">
        <f t="shared" si="2"/>
        <v>0</v>
      </c>
      <c r="K38" s="8" t="e">
        <f t="shared" si="3"/>
        <v>#VALUE!</v>
      </c>
      <c r="L38" s="8" t="e">
        <f t="shared" si="4"/>
        <v>#VALUE!</v>
      </c>
      <c r="M38" t="e">
        <f t="shared" si="5"/>
        <v>#N/A</v>
      </c>
      <c r="N38">
        <v>8</v>
      </c>
      <c r="O38" t="str">
        <f t="shared" si="22"/>
        <v xml:space="preserve"> </v>
      </c>
      <c r="P38" t="str">
        <f t="shared" si="6"/>
        <v xml:space="preserve"> </v>
      </c>
      <c r="Q38" t="str">
        <f t="shared" si="7"/>
        <v xml:space="preserve"> </v>
      </c>
      <c r="R38" t="str">
        <f t="shared" si="8"/>
        <v xml:space="preserve"> </v>
      </c>
      <c r="S38">
        <f t="shared" si="9"/>
        <v>0</v>
      </c>
      <c r="T38" s="8">
        <f t="shared" si="23"/>
        <v>0</v>
      </c>
      <c r="U38" s="2">
        <f t="shared" si="24"/>
        <v>0</v>
      </c>
      <c r="V38">
        <f t="shared" si="10"/>
        <v>0</v>
      </c>
      <c r="W38" s="2">
        <f t="shared" si="25"/>
        <v>0</v>
      </c>
      <c r="X38">
        <f t="shared" si="11"/>
        <v>0</v>
      </c>
      <c r="Y38">
        <f t="shared" si="26"/>
        <v>0</v>
      </c>
      <c r="Z38">
        <v>0</v>
      </c>
      <c r="AA38" s="18">
        <f t="shared" si="12"/>
        <v>43219</v>
      </c>
      <c r="AB38" s="13">
        <f t="shared" si="13"/>
        <v>0</v>
      </c>
      <c r="AC38">
        <v>0</v>
      </c>
      <c r="AD38" s="5">
        <f t="shared" si="27"/>
        <v>0</v>
      </c>
      <c r="AE38">
        <f t="shared" si="36"/>
        <v>0</v>
      </c>
      <c r="AF38">
        <f t="shared" si="36"/>
        <v>0</v>
      </c>
      <c r="AG38">
        <v>0</v>
      </c>
      <c r="AH38" s="18">
        <f t="shared" si="28"/>
        <v>43219</v>
      </c>
      <c r="AI38" s="5">
        <f t="shared" si="29"/>
        <v>0</v>
      </c>
      <c r="AJ38" s="13">
        <f t="shared" si="15"/>
        <v>0</v>
      </c>
      <c r="AK38" s="20">
        <f t="shared" si="16"/>
        <v>0</v>
      </c>
      <c r="AL38" s="20">
        <f t="shared" si="30"/>
        <v>0</v>
      </c>
      <c r="AM38" s="20">
        <f t="shared" si="31"/>
        <v>0</v>
      </c>
      <c r="AN38" s="20">
        <f t="shared" si="17"/>
        <v>0</v>
      </c>
      <c r="AO38" s="20">
        <f t="shared" si="32"/>
        <v>0</v>
      </c>
      <c r="AP38" s="1">
        <v>0</v>
      </c>
      <c r="AQ38" s="24">
        <f t="shared" si="33"/>
        <v>43219</v>
      </c>
      <c r="AR38" s="10">
        <f t="shared" si="18"/>
        <v>0</v>
      </c>
      <c r="AS38" s="1">
        <f t="shared" si="34"/>
        <v>0</v>
      </c>
      <c r="AV38" t="s">
        <v>301</v>
      </c>
      <c r="AW38">
        <f>VLOOKUP($AU$2,Konstanter!$A$32:$G$50,7,FALSE)</f>
        <v>0</v>
      </c>
      <c r="AX38" t="s">
        <v>148</v>
      </c>
    </row>
    <row r="39" spans="2:51" x14ac:dyDescent="0.2">
      <c r="B39" s="18">
        <f t="shared" si="19"/>
        <v>43220</v>
      </c>
      <c r="C39" s="8">
        <f t="shared" si="20"/>
        <v>43220</v>
      </c>
      <c r="D39" s="5">
        <f>INDEX(Klima!$B$1:$E$520,MATCH('Afgrødemodel 1'!$C39,Klima!$B$1:$B$520,0),MATCH('Afgrødemodel 1'!$D$7,Klima!$B$1:$E$1,0))</f>
        <v>9</v>
      </c>
      <c r="E39" s="8">
        <f t="shared" si="35"/>
        <v>9</v>
      </c>
      <c r="F39">
        <v>0</v>
      </c>
      <c r="G39" s="8">
        <f t="shared" si="21"/>
        <v>252.9</v>
      </c>
      <c r="H39" s="8">
        <f t="shared" si="0"/>
        <v>0</v>
      </c>
      <c r="I39" s="8">
        <f t="shared" si="1"/>
        <v>0</v>
      </c>
      <c r="J39" s="8">
        <f t="shared" si="2"/>
        <v>0</v>
      </c>
      <c r="K39" s="8" t="e">
        <f t="shared" si="3"/>
        <v>#VALUE!</v>
      </c>
      <c r="L39" s="8" t="e">
        <f t="shared" si="4"/>
        <v>#VALUE!</v>
      </c>
      <c r="M39" t="e">
        <f t="shared" si="5"/>
        <v>#N/A</v>
      </c>
      <c r="N39">
        <v>8</v>
      </c>
      <c r="O39" t="str">
        <f t="shared" si="22"/>
        <v xml:space="preserve"> </v>
      </c>
      <c r="P39" t="str">
        <f t="shared" si="6"/>
        <v xml:space="preserve"> </v>
      </c>
      <c r="Q39" t="str">
        <f t="shared" si="7"/>
        <v xml:space="preserve"> </v>
      </c>
      <c r="R39" t="str">
        <f t="shared" si="8"/>
        <v xml:space="preserve"> </v>
      </c>
      <c r="S39">
        <f t="shared" si="9"/>
        <v>0</v>
      </c>
      <c r="T39" s="8">
        <f t="shared" si="23"/>
        <v>0</v>
      </c>
      <c r="U39" s="2">
        <f t="shared" si="24"/>
        <v>0</v>
      </c>
      <c r="V39">
        <f t="shared" si="10"/>
        <v>0</v>
      </c>
      <c r="W39" s="2">
        <f t="shared" si="25"/>
        <v>0</v>
      </c>
      <c r="X39">
        <f t="shared" si="11"/>
        <v>0</v>
      </c>
      <c r="Y39">
        <f t="shared" si="26"/>
        <v>0</v>
      </c>
      <c r="Z39">
        <v>0</v>
      </c>
      <c r="AA39" s="18">
        <f t="shared" si="12"/>
        <v>43220</v>
      </c>
      <c r="AB39" s="13">
        <f t="shared" si="13"/>
        <v>0</v>
      </c>
      <c r="AC39">
        <v>0</v>
      </c>
      <c r="AD39" s="5">
        <f t="shared" si="27"/>
        <v>0</v>
      </c>
      <c r="AE39">
        <f t="shared" si="36"/>
        <v>0</v>
      </c>
      <c r="AF39">
        <f t="shared" si="36"/>
        <v>0</v>
      </c>
      <c r="AG39">
        <v>0</v>
      </c>
      <c r="AH39" s="18">
        <f t="shared" si="28"/>
        <v>43220</v>
      </c>
      <c r="AI39" s="5">
        <f t="shared" si="29"/>
        <v>0</v>
      </c>
      <c r="AJ39" s="13">
        <f t="shared" si="15"/>
        <v>0</v>
      </c>
      <c r="AK39" s="20">
        <f t="shared" si="16"/>
        <v>0</v>
      </c>
      <c r="AL39" s="20">
        <f t="shared" si="30"/>
        <v>0</v>
      </c>
      <c r="AM39" s="20">
        <f t="shared" si="31"/>
        <v>0</v>
      </c>
      <c r="AN39" s="20">
        <f t="shared" si="17"/>
        <v>0</v>
      </c>
      <c r="AO39" s="20">
        <f t="shared" si="32"/>
        <v>0</v>
      </c>
      <c r="AP39" s="1">
        <v>0</v>
      </c>
      <c r="AQ39" s="24">
        <f t="shared" si="33"/>
        <v>43220</v>
      </c>
      <c r="AR39" s="10">
        <f t="shared" si="18"/>
        <v>0</v>
      </c>
      <c r="AS39" s="1">
        <f t="shared" si="34"/>
        <v>0</v>
      </c>
    </row>
    <row r="40" spans="2:51" x14ac:dyDescent="0.2">
      <c r="B40" s="18">
        <f t="shared" si="19"/>
        <v>43221</v>
      </c>
      <c r="C40" s="8">
        <f t="shared" si="20"/>
        <v>43221</v>
      </c>
      <c r="D40" s="5">
        <f>INDEX(Klima!$B$1:$E$520,MATCH('Afgrødemodel 1'!$C40,Klima!$B$1:$B$520,0),MATCH('Afgrødemodel 1'!$D$7,Klima!$B$1:$E$1,0))</f>
        <v>8.1</v>
      </c>
      <c r="E40" s="8">
        <f t="shared" si="35"/>
        <v>8.1</v>
      </c>
      <c r="F40">
        <v>0</v>
      </c>
      <c r="G40" s="8">
        <f t="shared" si="21"/>
        <v>261</v>
      </c>
      <c r="H40" s="8">
        <f t="shared" si="0"/>
        <v>0</v>
      </c>
      <c r="I40" s="8">
        <f t="shared" si="1"/>
        <v>0</v>
      </c>
      <c r="J40" s="8">
        <f t="shared" si="2"/>
        <v>0</v>
      </c>
      <c r="K40" s="8" t="e">
        <f t="shared" si="3"/>
        <v>#VALUE!</v>
      </c>
      <c r="L40" s="8" t="e">
        <f t="shared" si="4"/>
        <v>#VALUE!</v>
      </c>
      <c r="M40" t="e">
        <f t="shared" si="5"/>
        <v>#N/A</v>
      </c>
      <c r="N40">
        <v>8</v>
      </c>
      <c r="O40" t="str">
        <f t="shared" si="22"/>
        <v xml:space="preserve"> </v>
      </c>
      <c r="P40" t="str">
        <f t="shared" si="6"/>
        <v xml:space="preserve"> </v>
      </c>
      <c r="Q40" t="str">
        <f t="shared" si="7"/>
        <v xml:space="preserve"> </v>
      </c>
      <c r="R40" t="str">
        <f t="shared" si="8"/>
        <v xml:space="preserve"> </v>
      </c>
      <c r="S40">
        <f t="shared" si="9"/>
        <v>0</v>
      </c>
      <c r="T40" s="8">
        <f t="shared" si="23"/>
        <v>0</v>
      </c>
      <c r="U40" s="2">
        <f t="shared" si="24"/>
        <v>0</v>
      </c>
      <c r="V40">
        <f t="shared" si="10"/>
        <v>0</v>
      </c>
      <c r="W40" s="2">
        <f t="shared" si="25"/>
        <v>0</v>
      </c>
      <c r="X40">
        <f t="shared" si="11"/>
        <v>0</v>
      </c>
      <c r="Y40">
        <f t="shared" si="26"/>
        <v>0</v>
      </c>
      <c r="Z40">
        <v>0</v>
      </c>
      <c r="AA40" s="18">
        <f t="shared" si="12"/>
        <v>43221</v>
      </c>
      <c r="AB40" s="13">
        <f t="shared" si="13"/>
        <v>0</v>
      </c>
      <c r="AC40">
        <v>0</v>
      </c>
      <c r="AD40" s="5">
        <f t="shared" si="27"/>
        <v>0</v>
      </c>
      <c r="AE40">
        <f t="shared" si="36"/>
        <v>0</v>
      </c>
      <c r="AF40">
        <f t="shared" si="36"/>
        <v>0</v>
      </c>
      <c r="AG40">
        <v>0</v>
      </c>
      <c r="AH40" s="18">
        <f t="shared" si="28"/>
        <v>43221</v>
      </c>
      <c r="AI40" s="5">
        <f t="shared" si="29"/>
        <v>0</v>
      </c>
      <c r="AJ40" s="13">
        <f t="shared" si="15"/>
        <v>0</v>
      </c>
      <c r="AK40" s="20">
        <f t="shared" si="16"/>
        <v>0</v>
      </c>
      <c r="AL40" s="20">
        <f t="shared" si="30"/>
        <v>0</v>
      </c>
      <c r="AM40" s="20">
        <f t="shared" si="31"/>
        <v>0</v>
      </c>
      <c r="AN40" s="20">
        <f t="shared" si="17"/>
        <v>0</v>
      </c>
      <c r="AO40" s="20">
        <f t="shared" si="32"/>
        <v>0</v>
      </c>
      <c r="AP40" s="1">
        <v>0</v>
      </c>
      <c r="AQ40" s="24">
        <f t="shared" si="33"/>
        <v>43221</v>
      </c>
      <c r="AR40" s="10">
        <f t="shared" si="18"/>
        <v>0</v>
      </c>
      <c r="AS40" s="1">
        <f t="shared" si="34"/>
        <v>0</v>
      </c>
      <c r="AV40" s="10" t="s">
        <v>179</v>
      </c>
      <c r="AX40" t="s">
        <v>148</v>
      </c>
    </row>
    <row r="41" spans="2:51" x14ac:dyDescent="0.2">
      <c r="B41" s="18">
        <f t="shared" si="19"/>
        <v>43222</v>
      </c>
      <c r="C41" s="8">
        <f t="shared" si="20"/>
        <v>43222</v>
      </c>
      <c r="D41" s="5">
        <f>INDEX(Klima!$B$1:$E$520,MATCH('Afgrødemodel 1'!$C41,Klima!$B$1:$B$520,0),MATCH('Afgrødemodel 1'!$D$7,Klima!$B$1:$E$1,0))</f>
        <v>9.3000000000000007</v>
      </c>
      <c r="E41" s="8">
        <f t="shared" si="35"/>
        <v>9.3000000000000007</v>
      </c>
      <c r="F41">
        <v>0</v>
      </c>
      <c r="G41" s="8">
        <f t="shared" si="21"/>
        <v>270.3</v>
      </c>
      <c r="H41" s="8">
        <f t="shared" si="0"/>
        <v>0</v>
      </c>
      <c r="I41" s="8">
        <f t="shared" si="1"/>
        <v>0</v>
      </c>
      <c r="J41" s="8">
        <f t="shared" si="2"/>
        <v>0</v>
      </c>
      <c r="K41" s="8" t="e">
        <f t="shared" si="3"/>
        <v>#VALUE!</v>
      </c>
      <c r="L41" s="8" t="e">
        <f t="shared" si="4"/>
        <v>#VALUE!</v>
      </c>
      <c r="M41" t="e">
        <f t="shared" si="5"/>
        <v>#N/A</v>
      </c>
      <c r="N41">
        <v>8</v>
      </c>
      <c r="O41" t="str">
        <f t="shared" si="22"/>
        <v xml:space="preserve"> </v>
      </c>
      <c r="P41" t="str">
        <f t="shared" si="6"/>
        <v xml:space="preserve"> </v>
      </c>
      <c r="Q41" t="str">
        <f t="shared" si="7"/>
        <v xml:space="preserve"> </v>
      </c>
      <c r="R41" t="str">
        <f t="shared" si="8"/>
        <v xml:space="preserve"> </v>
      </c>
      <c r="S41">
        <f t="shared" si="9"/>
        <v>0</v>
      </c>
      <c r="T41" s="8">
        <f t="shared" si="23"/>
        <v>0</v>
      </c>
      <c r="U41" s="2">
        <f t="shared" si="24"/>
        <v>0</v>
      </c>
      <c r="V41">
        <f t="shared" si="10"/>
        <v>0</v>
      </c>
      <c r="W41" s="2">
        <f t="shared" si="25"/>
        <v>0</v>
      </c>
      <c r="X41">
        <f t="shared" si="11"/>
        <v>0</v>
      </c>
      <c r="Y41">
        <f t="shared" si="26"/>
        <v>0</v>
      </c>
      <c r="Z41">
        <v>0</v>
      </c>
      <c r="AA41" s="18">
        <f t="shared" si="12"/>
        <v>43222</v>
      </c>
      <c r="AB41" s="13">
        <f t="shared" si="13"/>
        <v>0</v>
      </c>
      <c r="AC41">
        <v>0</v>
      </c>
      <c r="AD41" s="5">
        <f t="shared" si="27"/>
        <v>0</v>
      </c>
      <c r="AE41">
        <f t="shared" si="36"/>
        <v>0</v>
      </c>
      <c r="AF41">
        <f t="shared" si="36"/>
        <v>0</v>
      </c>
      <c r="AG41">
        <v>0</v>
      </c>
      <c r="AH41" s="18">
        <f t="shared" si="28"/>
        <v>43222</v>
      </c>
      <c r="AI41" s="5">
        <f t="shared" si="29"/>
        <v>0</v>
      </c>
      <c r="AJ41" s="13">
        <f t="shared" si="15"/>
        <v>0</v>
      </c>
      <c r="AK41" s="20">
        <f t="shared" si="16"/>
        <v>0</v>
      </c>
      <c r="AL41" s="20">
        <f t="shared" si="30"/>
        <v>0</v>
      </c>
      <c r="AM41" s="20">
        <f t="shared" si="31"/>
        <v>0</v>
      </c>
      <c r="AN41" s="20">
        <f t="shared" si="17"/>
        <v>0</v>
      </c>
      <c r="AO41" s="20">
        <f t="shared" si="32"/>
        <v>0</v>
      </c>
      <c r="AP41" s="1">
        <v>0</v>
      </c>
      <c r="AQ41" s="24">
        <f t="shared" si="33"/>
        <v>43222</v>
      </c>
      <c r="AR41" s="10">
        <f t="shared" si="18"/>
        <v>0</v>
      </c>
      <c r="AS41" s="1">
        <f t="shared" si="34"/>
        <v>0</v>
      </c>
      <c r="AX41" t="s">
        <v>148</v>
      </c>
    </row>
    <row r="42" spans="2:51" x14ac:dyDescent="0.2">
      <c r="B42" s="18">
        <f t="shared" si="19"/>
        <v>43223</v>
      </c>
      <c r="C42" s="8">
        <f t="shared" si="20"/>
        <v>43223</v>
      </c>
      <c r="D42" s="5">
        <f>INDEX(Klima!$B$1:$E$520,MATCH('Afgrødemodel 1'!$C42,Klima!$B$1:$B$520,0),MATCH('Afgrødemodel 1'!$D$7,Klima!$B$1:$E$1,0))</f>
        <v>9</v>
      </c>
      <c r="E42" s="8">
        <f t="shared" si="35"/>
        <v>9</v>
      </c>
      <c r="F42">
        <v>0</v>
      </c>
      <c r="G42" s="8">
        <f t="shared" si="21"/>
        <v>279.3</v>
      </c>
      <c r="H42" s="8">
        <f t="shared" si="0"/>
        <v>0</v>
      </c>
      <c r="I42" s="8">
        <f t="shared" si="1"/>
        <v>0</v>
      </c>
      <c r="J42" s="8">
        <f t="shared" si="2"/>
        <v>0</v>
      </c>
      <c r="K42" s="8" t="e">
        <f t="shared" si="3"/>
        <v>#VALUE!</v>
      </c>
      <c r="L42" s="8" t="e">
        <f t="shared" si="4"/>
        <v>#VALUE!</v>
      </c>
      <c r="M42" t="e">
        <f t="shared" si="5"/>
        <v>#N/A</v>
      </c>
      <c r="N42">
        <v>8</v>
      </c>
      <c r="O42" t="str">
        <f t="shared" si="22"/>
        <v xml:space="preserve"> </v>
      </c>
      <c r="P42" t="str">
        <f t="shared" si="6"/>
        <v xml:space="preserve"> </v>
      </c>
      <c r="Q42" t="str">
        <f t="shared" si="7"/>
        <v xml:space="preserve"> </v>
      </c>
      <c r="R42" t="str">
        <f t="shared" si="8"/>
        <v xml:space="preserve"> </v>
      </c>
      <c r="S42">
        <f t="shared" si="9"/>
        <v>0</v>
      </c>
      <c r="T42" s="8">
        <f t="shared" si="23"/>
        <v>0</v>
      </c>
      <c r="U42" s="2">
        <f t="shared" si="24"/>
        <v>0</v>
      </c>
      <c r="V42">
        <f t="shared" si="10"/>
        <v>0</v>
      </c>
      <c r="W42" s="2">
        <f t="shared" si="25"/>
        <v>0</v>
      </c>
      <c r="X42">
        <f t="shared" si="11"/>
        <v>0</v>
      </c>
      <c r="Y42">
        <f t="shared" si="26"/>
        <v>0</v>
      </c>
      <c r="Z42">
        <v>0</v>
      </c>
      <c r="AA42" s="18">
        <f t="shared" si="12"/>
        <v>43223</v>
      </c>
      <c r="AB42" s="13">
        <f t="shared" si="13"/>
        <v>0</v>
      </c>
      <c r="AC42">
        <v>0</v>
      </c>
      <c r="AD42" s="5">
        <f t="shared" si="27"/>
        <v>0</v>
      </c>
      <c r="AE42">
        <f t="shared" si="36"/>
        <v>0</v>
      </c>
      <c r="AF42">
        <f t="shared" si="36"/>
        <v>0</v>
      </c>
      <c r="AG42">
        <v>0</v>
      </c>
      <c r="AH42" s="18">
        <f t="shared" si="28"/>
        <v>43223</v>
      </c>
      <c r="AI42" s="5">
        <f t="shared" si="29"/>
        <v>0</v>
      </c>
      <c r="AJ42" s="13">
        <f t="shared" si="15"/>
        <v>0</v>
      </c>
      <c r="AK42" s="20">
        <f t="shared" si="16"/>
        <v>0</v>
      </c>
      <c r="AL42" s="20">
        <f t="shared" si="30"/>
        <v>0</v>
      </c>
      <c r="AM42" s="20">
        <f t="shared" si="31"/>
        <v>0</v>
      </c>
      <c r="AN42" s="20">
        <f t="shared" si="17"/>
        <v>0</v>
      </c>
      <c r="AO42" s="20">
        <f t="shared" si="32"/>
        <v>0</v>
      </c>
      <c r="AP42" s="1">
        <v>0</v>
      </c>
      <c r="AQ42" s="24">
        <f t="shared" si="33"/>
        <v>43223</v>
      </c>
      <c r="AR42" s="10">
        <f t="shared" si="18"/>
        <v>0</v>
      </c>
      <c r="AS42" s="1">
        <f t="shared" si="34"/>
        <v>0</v>
      </c>
      <c r="AV42" t="s">
        <v>180</v>
      </c>
      <c r="AW42">
        <f>VLOOKUP($AU$2,Konstanter!$I$32:$O$50,2,FALSE)</f>
        <v>0</v>
      </c>
      <c r="AX42" t="s">
        <v>148</v>
      </c>
    </row>
    <row r="43" spans="2:51" x14ac:dyDescent="0.2">
      <c r="B43" s="18">
        <f t="shared" si="19"/>
        <v>43224</v>
      </c>
      <c r="C43" s="8">
        <f t="shared" si="20"/>
        <v>43224</v>
      </c>
      <c r="D43" s="5">
        <f>INDEX(Klima!$B$1:$E$520,MATCH('Afgrødemodel 1'!$C43,Klima!$B$1:$B$520,0),MATCH('Afgrødemodel 1'!$D$7,Klima!$B$1:$E$1,0))</f>
        <v>8.1</v>
      </c>
      <c r="E43" s="8">
        <f t="shared" si="35"/>
        <v>8.1</v>
      </c>
      <c r="F43">
        <v>0</v>
      </c>
      <c r="G43" s="8">
        <f t="shared" si="21"/>
        <v>287.40000000000003</v>
      </c>
      <c r="H43" s="8">
        <f t="shared" si="0"/>
        <v>0</v>
      </c>
      <c r="I43" s="8">
        <f t="shared" si="1"/>
        <v>0</v>
      </c>
      <c r="J43" s="8">
        <f t="shared" si="2"/>
        <v>0</v>
      </c>
      <c r="K43" s="8" t="e">
        <f t="shared" si="3"/>
        <v>#VALUE!</v>
      </c>
      <c r="L43" s="8" t="e">
        <f t="shared" si="4"/>
        <v>#VALUE!</v>
      </c>
      <c r="M43" t="e">
        <f t="shared" si="5"/>
        <v>#N/A</v>
      </c>
      <c r="N43">
        <v>8</v>
      </c>
      <c r="O43" t="str">
        <f t="shared" si="22"/>
        <v xml:space="preserve"> </v>
      </c>
      <c r="P43" t="str">
        <f t="shared" si="6"/>
        <v xml:space="preserve"> </v>
      </c>
      <c r="Q43" t="str">
        <f t="shared" si="7"/>
        <v xml:space="preserve"> </v>
      </c>
      <c r="R43" t="str">
        <f t="shared" si="8"/>
        <v xml:space="preserve"> </v>
      </c>
      <c r="S43">
        <f t="shared" si="9"/>
        <v>0</v>
      </c>
      <c r="T43" s="8">
        <f t="shared" si="23"/>
        <v>0</v>
      </c>
      <c r="U43" s="2">
        <f t="shared" si="24"/>
        <v>0</v>
      </c>
      <c r="V43">
        <f t="shared" si="10"/>
        <v>0</v>
      </c>
      <c r="W43" s="2">
        <f t="shared" si="25"/>
        <v>0</v>
      </c>
      <c r="X43">
        <f t="shared" si="11"/>
        <v>0</v>
      </c>
      <c r="Y43">
        <f t="shared" si="26"/>
        <v>0</v>
      </c>
      <c r="Z43">
        <v>0</v>
      </c>
      <c r="AA43" s="18">
        <f t="shared" si="12"/>
        <v>43224</v>
      </c>
      <c r="AB43" s="13">
        <f t="shared" si="13"/>
        <v>0</v>
      </c>
      <c r="AC43">
        <v>0</v>
      </c>
      <c r="AD43" s="5">
        <f t="shared" si="27"/>
        <v>0</v>
      </c>
      <c r="AE43">
        <f t="shared" si="36"/>
        <v>0</v>
      </c>
      <c r="AF43">
        <f t="shared" si="36"/>
        <v>0</v>
      </c>
      <c r="AG43">
        <v>0</v>
      </c>
      <c r="AH43" s="18">
        <f t="shared" si="28"/>
        <v>43224</v>
      </c>
      <c r="AI43" s="5">
        <f t="shared" si="29"/>
        <v>0</v>
      </c>
      <c r="AJ43" s="13">
        <f t="shared" si="15"/>
        <v>0</v>
      </c>
      <c r="AK43" s="20">
        <f t="shared" si="16"/>
        <v>0</v>
      </c>
      <c r="AL43" s="20">
        <f t="shared" si="30"/>
        <v>0</v>
      </c>
      <c r="AM43" s="20">
        <f t="shared" si="31"/>
        <v>0</v>
      </c>
      <c r="AN43" s="20">
        <f t="shared" si="17"/>
        <v>0</v>
      </c>
      <c r="AO43" s="20">
        <f t="shared" si="32"/>
        <v>0</v>
      </c>
      <c r="AP43" s="1">
        <v>0</v>
      </c>
      <c r="AQ43" s="24">
        <f t="shared" si="33"/>
        <v>43224</v>
      </c>
      <c r="AR43" s="10">
        <f t="shared" si="18"/>
        <v>0</v>
      </c>
      <c r="AS43" s="1">
        <f t="shared" si="34"/>
        <v>0</v>
      </c>
      <c r="AV43" t="s">
        <v>181</v>
      </c>
      <c r="AW43">
        <f>VLOOKUP($AU$2,Konstanter!$I$32:$O$50,3,FALSE)</f>
        <v>0</v>
      </c>
      <c r="AX43" t="s">
        <v>148</v>
      </c>
    </row>
    <row r="44" spans="2:51" x14ac:dyDescent="0.2">
      <c r="B44" s="18">
        <f t="shared" si="19"/>
        <v>43225</v>
      </c>
      <c r="C44" s="8">
        <f t="shared" si="20"/>
        <v>43225</v>
      </c>
      <c r="D44" s="5">
        <f>INDEX(Klima!$B$1:$E$520,MATCH('Afgrødemodel 1'!$C44,Klima!$B$1:$B$520,0),MATCH('Afgrødemodel 1'!$D$7,Klima!$B$1:$E$1,0))</f>
        <v>11</v>
      </c>
      <c r="E44" s="8">
        <f t="shared" si="35"/>
        <v>11</v>
      </c>
      <c r="F44">
        <v>0</v>
      </c>
      <c r="G44" s="8">
        <f t="shared" si="21"/>
        <v>298.40000000000003</v>
      </c>
      <c r="H44" s="8">
        <f t="shared" si="0"/>
        <v>0</v>
      </c>
      <c r="I44" s="8">
        <f t="shared" si="1"/>
        <v>0</v>
      </c>
      <c r="J44" s="8">
        <f t="shared" si="2"/>
        <v>0</v>
      </c>
      <c r="K44" s="8" t="e">
        <f t="shared" si="3"/>
        <v>#VALUE!</v>
      </c>
      <c r="L44" s="8" t="e">
        <f t="shared" si="4"/>
        <v>#VALUE!</v>
      </c>
      <c r="M44" t="e">
        <f t="shared" si="5"/>
        <v>#N/A</v>
      </c>
      <c r="N44">
        <v>8</v>
      </c>
      <c r="O44" t="str">
        <f t="shared" si="22"/>
        <v xml:space="preserve"> </v>
      </c>
      <c r="P44" t="str">
        <f t="shared" si="6"/>
        <v xml:space="preserve"> </v>
      </c>
      <c r="Q44" t="str">
        <f t="shared" si="7"/>
        <v xml:space="preserve"> </v>
      </c>
      <c r="R44" t="str">
        <f t="shared" si="8"/>
        <v xml:space="preserve"> </v>
      </c>
      <c r="S44">
        <f t="shared" si="9"/>
        <v>0</v>
      </c>
      <c r="T44" s="8">
        <f t="shared" si="23"/>
        <v>0</v>
      </c>
      <c r="U44" s="2">
        <f t="shared" si="24"/>
        <v>0</v>
      </c>
      <c r="V44">
        <f t="shared" si="10"/>
        <v>0</v>
      </c>
      <c r="W44" s="2">
        <f t="shared" si="25"/>
        <v>0</v>
      </c>
      <c r="X44">
        <f t="shared" si="11"/>
        <v>0</v>
      </c>
      <c r="Y44">
        <f t="shared" si="26"/>
        <v>0</v>
      </c>
      <c r="Z44">
        <v>0</v>
      </c>
      <c r="AA44" s="18">
        <f t="shared" si="12"/>
        <v>43225</v>
      </c>
      <c r="AB44" s="13">
        <f t="shared" si="13"/>
        <v>0</v>
      </c>
      <c r="AC44">
        <v>0</v>
      </c>
      <c r="AD44" s="5">
        <f t="shared" si="27"/>
        <v>0</v>
      </c>
      <c r="AE44">
        <f t="shared" si="36"/>
        <v>0</v>
      </c>
      <c r="AF44">
        <f t="shared" si="36"/>
        <v>0</v>
      </c>
      <c r="AG44">
        <v>0</v>
      </c>
      <c r="AH44" s="18">
        <f t="shared" si="28"/>
        <v>43225</v>
      </c>
      <c r="AI44" s="5">
        <f t="shared" si="29"/>
        <v>0</v>
      </c>
      <c r="AJ44" s="13">
        <f t="shared" si="15"/>
        <v>0</v>
      </c>
      <c r="AK44" s="20">
        <f t="shared" si="16"/>
        <v>0</v>
      </c>
      <c r="AL44" s="20">
        <f t="shared" si="30"/>
        <v>0</v>
      </c>
      <c r="AM44" s="20">
        <f t="shared" si="31"/>
        <v>0</v>
      </c>
      <c r="AN44" s="20">
        <f t="shared" si="17"/>
        <v>0</v>
      </c>
      <c r="AO44" s="20">
        <f t="shared" si="32"/>
        <v>0</v>
      </c>
      <c r="AP44" s="1">
        <v>0</v>
      </c>
      <c r="AQ44" s="24">
        <f t="shared" si="33"/>
        <v>43225</v>
      </c>
      <c r="AR44" s="10">
        <f t="shared" si="18"/>
        <v>0</v>
      </c>
      <c r="AS44" s="1">
        <f t="shared" si="34"/>
        <v>0</v>
      </c>
      <c r="AV44" t="s">
        <v>182</v>
      </c>
      <c r="AW44">
        <f>VLOOKUP($AU$2,Konstanter!$I$32:$O$50,4,FALSE)</f>
        <v>1000</v>
      </c>
      <c r="AX44" t="s">
        <v>148</v>
      </c>
    </row>
    <row r="45" spans="2:51" x14ac:dyDescent="0.2">
      <c r="B45" s="18">
        <f t="shared" si="19"/>
        <v>43226</v>
      </c>
      <c r="C45" s="8">
        <f t="shared" si="20"/>
        <v>43226</v>
      </c>
      <c r="D45" s="5">
        <f>INDEX(Klima!$B$1:$E$520,MATCH('Afgrødemodel 1'!$C45,Klima!$B$1:$B$520,0),MATCH('Afgrødemodel 1'!$D$7,Klima!$B$1:$E$1,0))</f>
        <v>13.2</v>
      </c>
      <c r="E45" s="8">
        <f t="shared" si="35"/>
        <v>13.2</v>
      </c>
      <c r="F45">
        <v>0</v>
      </c>
      <c r="G45" s="8">
        <f t="shared" si="21"/>
        <v>311.60000000000002</v>
      </c>
      <c r="H45" s="8">
        <f t="shared" si="0"/>
        <v>0</v>
      </c>
      <c r="I45" s="8">
        <f t="shared" si="1"/>
        <v>0</v>
      </c>
      <c r="J45" s="8">
        <f t="shared" si="2"/>
        <v>0</v>
      </c>
      <c r="K45" s="8" t="e">
        <f t="shared" si="3"/>
        <v>#VALUE!</v>
      </c>
      <c r="L45" s="8" t="e">
        <f t="shared" si="4"/>
        <v>#VALUE!</v>
      </c>
      <c r="M45" t="e">
        <f t="shared" si="5"/>
        <v>#N/A</v>
      </c>
      <c r="N45">
        <v>8</v>
      </c>
      <c r="O45" t="str">
        <f t="shared" si="22"/>
        <v xml:space="preserve"> </v>
      </c>
      <c r="P45" t="str">
        <f t="shared" si="6"/>
        <v xml:space="preserve"> </v>
      </c>
      <c r="Q45" t="str">
        <f t="shared" si="7"/>
        <v xml:space="preserve"> </v>
      </c>
      <c r="R45" t="str">
        <f t="shared" si="8"/>
        <v xml:space="preserve"> </v>
      </c>
      <c r="S45">
        <f t="shared" si="9"/>
        <v>0</v>
      </c>
      <c r="T45" s="8">
        <f t="shared" si="23"/>
        <v>0</v>
      </c>
      <c r="U45" s="2">
        <f t="shared" si="24"/>
        <v>0</v>
      </c>
      <c r="V45">
        <f t="shared" si="10"/>
        <v>0</v>
      </c>
      <c r="W45" s="2">
        <f t="shared" si="25"/>
        <v>0</v>
      </c>
      <c r="X45">
        <f t="shared" si="11"/>
        <v>0</v>
      </c>
      <c r="Y45">
        <f t="shared" si="26"/>
        <v>0</v>
      </c>
      <c r="Z45">
        <v>0</v>
      </c>
      <c r="AA45" s="18">
        <f t="shared" si="12"/>
        <v>43226</v>
      </c>
      <c r="AB45" s="13">
        <f t="shared" si="13"/>
        <v>0</v>
      </c>
      <c r="AC45">
        <v>0</v>
      </c>
      <c r="AD45" s="5">
        <f t="shared" si="27"/>
        <v>0</v>
      </c>
      <c r="AE45">
        <f t="shared" si="36"/>
        <v>0</v>
      </c>
      <c r="AF45">
        <f t="shared" si="36"/>
        <v>0</v>
      </c>
      <c r="AG45">
        <v>0</v>
      </c>
      <c r="AH45" s="18">
        <f t="shared" si="28"/>
        <v>43226</v>
      </c>
      <c r="AI45" s="5">
        <f t="shared" si="29"/>
        <v>0</v>
      </c>
      <c r="AJ45" s="13">
        <f t="shared" si="15"/>
        <v>0</v>
      </c>
      <c r="AK45" s="20">
        <f t="shared" si="16"/>
        <v>0</v>
      </c>
      <c r="AL45" s="20">
        <f t="shared" si="30"/>
        <v>0</v>
      </c>
      <c r="AM45" s="20">
        <f t="shared" si="31"/>
        <v>0</v>
      </c>
      <c r="AN45" s="20">
        <f t="shared" si="17"/>
        <v>0</v>
      </c>
      <c r="AO45" s="20">
        <f t="shared" si="32"/>
        <v>0</v>
      </c>
      <c r="AP45" s="1">
        <v>0</v>
      </c>
      <c r="AQ45" s="24">
        <f t="shared" si="33"/>
        <v>43226</v>
      </c>
      <c r="AR45" s="10">
        <f t="shared" si="18"/>
        <v>0</v>
      </c>
      <c r="AS45" s="1">
        <f t="shared" si="34"/>
        <v>0</v>
      </c>
      <c r="AV45" t="s">
        <v>183</v>
      </c>
      <c r="AW45">
        <f>VLOOKUP($AU$2,Konstanter!$I$32:$O$50,5,FALSE)</f>
        <v>0</v>
      </c>
      <c r="AX45" t="s">
        <v>148</v>
      </c>
    </row>
    <row r="46" spans="2:51" x14ac:dyDescent="0.2">
      <c r="B46" s="18">
        <f t="shared" si="19"/>
        <v>43227</v>
      </c>
      <c r="C46" s="8">
        <f t="shared" si="20"/>
        <v>43227</v>
      </c>
      <c r="D46" s="5">
        <f>INDEX(Klima!$B$1:$E$520,MATCH('Afgrødemodel 1'!$C46,Klima!$B$1:$B$520,0),MATCH('Afgrødemodel 1'!$D$7,Klima!$B$1:$E$1,0))</f>
        <v>15.3</v>
      </c>
      <c r="E46" s="8">
        <f t="shared" si="35"/>
        <v>15.3</v>
      </c>
      <c r="F46">
        <v>0</v>
      </c>
      <c r="G46" s="8">
        <f t="shared" si="21"/>
        <v>326.90000000000003</v>
      </c>
      <c r="H46" s="8">
        <f t="shared" si="0"/>
        <v>0</v>
      </c>
      <c r="I46" s="8">
        <f t="shared" si="1"/>
        <v>0</v>
      </c>
      <c r="J46" s="8">
        <f t="shared" si="2"/>
        <v>0</v>
      </c>
      <c r="K46" s="8" t="e">
        <f t="shared" si="3"/>
        <v>#VALUE!</v>
      </c>
      <c r="L46" s="8" t="e">
        <f t="shared" si="4"/>
        <v>#VALUE!</v>
      </c>
      <c r="M46" t="e">
        <f t="shared" si="5"/>
        <v>#N/A</v>
      </c>
      <c r="N46">
        <v>8</v>
      </c>
      <c r="O46" t="str">
        <f t="shared" si="22"/>
        <v xml:space="preserve"> </v>
      </c>
      <c r="P46" t="str">
        <f t="shared" si="6"/>
        <v xml:space="preserve"> </v>
      </c>
      <c r="Q46" t="str">
        <f t="shared" si="7"/>
        <v xml:space="preserve"> </v>
      </c>
      <c r="R46" t="str">
        <f t="shared" si="8"/>
        <v xml:space="preserve"> </v>
      </c>
      <c r="S46">
        <f t="shared" si="9"/>
        <v>0</v>
      </c>
      <c r="T46" s="8">
        <f t="shared" si="23"/>
        <v>0</v>
      </c>
      <c r="U46" s="2">
        <f t="shared" si="24"/>
        <v>0</v>
      </c>
      <c r="V46">
        <f t="shared" si="10"/>
        <v>0</v>
      </c>
      <c r="W46" s="2">
        <f t="shared" si="25"/>
        <v>0</v>
      </c>
      <c r="X46">
        <f t="shared" si="11"/>
        <v>0</v>
      </c>
      <c r="Y46">
        <f t="shared" si="26"/>
        <v>0</v>
      </c>
      <c r="Z46">
        <v>0</v>
      </c>
      <c r="AA46" s="18">
        <f t="shared" si="12"/>
        <v>43227</v>
      </c>
      <c r="AB46" s="13">
        <f t="shared" si="13"/>
        <v>0</v>
      </c>
      <c r="AC46">
        <v>0</v>
      </c>
      <c r="AD46" s="5">
        <f t="shared" si="27"/>
        <v>0</v>
      </c>
      <c r="AE46">
        <f t="shared" si="36"/>
        <v>0</v>
      </c>
      <c r="AF46">
        <f t="shared" si="36"/>
        <v>0</v>
      </c>
      <c r="AG46">
        <v>0</v>
      </c>
      <c r="AH46" s="18">
        <f t="shared" si="28"/>
        <v>43227</v>
      </c>
      <c r="AI46" s="5">
        <f t="shared" si="29"/>
        <v>0</v>
      </c>
      <c r="AJ46" s="13">
        <f t="shared" si="15"/>
        <v>0</v>
      </c>
      <c r="AK46" s="20">
        <f t="shared" si="16"/>
        <v>0</v>
      </c>
      <c r="AL46" s="20">
        <f t="shared" si="30"/>
        <v>0</v>
      </c>
      <c r="AM46" s="20">
        <f t="shared" si="31"/>
        <v>0</v>
      </c>
      <c r="AN46" s="20">
        <f t="shared" si="17"/>
        <v>0</v>
      </c>
      <c r="AO46" s="20">
        <f t="shared" si="32"/>
        <v>0</v>
      </c>
      <c r="AP46" s="1">
        <v>0</v>
      </c>
      <c r="AQ46" s="24">
        <f t="shared" si="33"/>
        <v>43227</v>
      </c>
      <c r="AR46" s="10">
        <f t="shared" si="18"/>
        <v>0</v>
      </c>
      <c r="AS46" s="1">
        <f t="shared" si="34"/>
        <v>0</v>
      </c>
      <c r="AV46" t="s">
        <v>184</v>
      </c>
      <c r="AW46">
        <f>VLOOKUP($AU$2,Konstanter!$I$32:$O$50,6,FALSE)</f>
        <v>0</v>
      </c>
      <c r="AX46" t="s">
        <v>148</v>
      </c>
    </row>
    <row r="47" spans="2:51" x14ac:dyDescent="0.2">
      <c r="B47" s="18">
        <f t="shared" si="19"/>
        <v>43228</v>
      </c>
      <c r="C47" s="8">
        <f t="shared" si="20"/>
        <v>43228</v>
      </c>
      <c r="D47" s="5">
        <f>INDEX(Klima!$B$1:$E$520,MATCH('Afgrødemodel 1'!$C47,Klima!$B$1:$B$520,0),MATCH('Afgrødemodel 1'!$D$7,Klima!$B$1:$E$1,0))</f>
        <v>15.3</v>
      </c>
      <c r="E47" s="8">
        <f t="shared" si="35"/>
        <v>15.3</v>
      </c>
      <c r="F47">
        <v>0</v>
      </c>
      <c r="G47" s="8">
        <f t="shared" si="21"/>
        <v>342.20000000000005</v>
      </c>
      <c r="H47" s="8">
        <f t="shared" si="0"/>
        <v>0</v>
      </c>
      <c r="I47" s="8">
        <f t="shared" si="1"/>
        <v>0</v>
      </c>
      <c r="J47" s="8">
        <f t="shared" si="2"/>
        <v>0</v>
      </c>
      <c r="K47" s="8" t="e">
        <f t="shared" si="3"/>
        <v>#VALUE!</v>
      </c>
      <c r="L47" s="8" t="e">
        <f t="shared" si="4"/>
        <v>#VALUE!</v>
      </c>
      <c r="M47" t="e">
        <f t="shared" si="5"/>
        <v>#N/A</v>
      </c>
      <c r="N47">
        <v>8</v>
      </c>
      <c r="O47" t="str">
        <f t="shared" si="22"/>
        <v xml:space="preserve"> </v>
      </c>
      <c r="P47" t="str">
        <f t="shared" si="6"/>
        <v xml:space="preserve"> </v>
      </c>
      <c r="Q47" t="str">
        <f t="shared" si="7"/>
        <v xml:space="preserve"> </v>
      </c>
      <c r="R47" t="str">
        <f t="shared" si="8"/>
        <v xml:space="preserve"> </v>
      </c>
      <c r="S47">
        <f t="shared" si="9"/>
        <v>0</v>
      </c>
      <c r="T47" s="8">
        <f t="shared" si="23"/>
        <v>0</v>
      </c>
      <c r="U47" s="2">
        <f t="shared" si="24"/>
        <v>0</v>
      </c>
      <c r="V47">
        <f t="shared" si="10"/>
        <v>0</v>
      </c>
      <c r="W47" s="2">
        <f t="shared" si="25"/>
        <v>0</v>
      </c>
      <c r="X47">
        <f t="shared" si="11"/>
        <v>0</v>
      </c>
      <c r="Y47">
        <f t="shared" si="26"/>
        <v>0</v>
      </c>
      <c r="Z47">
        <v>0</v>
      </c>
      <c r="AA47" s="18">
        <f t="shared" si="12"/>
        <v>43228</v>
      </c>
      <c r="AB47" s="13">
        <f t="shared" si="13"/>
        <v>0</v>
      </c>
      <c r="AC47">
        <v>0</v>
      </c>
      <c r="AD47" s="5">
        <f t="shared" si="27"/>
        <v>0</v>
      </c>
      <c r="AE47">
        <f t="shared" si="36"/>
        <v>0</v>
      </c>
      <c r="AF47">
        <f t="shared" si="36"/>
        <v>0</v>
      </c>
      <c r="AG47">
        <v>0</v>
      </c>
      <c r="AH47" s="18">
        <f t="shared" si="28"/>
        <v>43228</v>
      </c>
      <c r="AI47" s="5">
        <f t="shared" si="29"/>
        <v>0</v>
      </c>
      <c r="AJ47" s="13">
        <f t="shared" si="15"/>
        <v>0</v>
      </c>
      <c r="AK47" s="20">
        <f t="shared" si="16"/>
        <v>0</v>
      </c>
      <c r="AL47" s="20">
        <f t="shared" si="30"/>
        <v>0</v>
      </c>
      <c r="AM47" s="20">
        <f t="shared" si="31"/>
        <v>0</v>
      </c>
      <c r="AN47" s="20">
        <f t="shared" si="17"/>
        <v>0</v>
      </c>
      <c r="AO47" s="20">
        <f t="shared" si="32"/>
        <v>0</v>
      </c>
      <c r="AP47" s="1">
        <v>0</v>
      </c>
      <c r="AQ47" s="24">
        <f t="shared" si="33"/>
        <v>43228</v>
      </c>
      <c r="AR47" s="10">
        <f t="shared" si="18"/>
        <v>0</v>
      </c>
      <c r="AS47" s="1">
        <f t="shared" si="34"/>
        <v>0</v>
      </c>
      <c r="AV47" t="s">
        <v>210</v>
      </c>
      <c r="AW47">
        <f>IF($AU$4=1,Konstanter!R32,IF($AU$4=2,Konstanter!R33,IF($AU$4=3,Konstanter!R34,IF($AU$4=4,Konstanter!R35,IF($AU$4=5,Konstanter!R36,IF($AU$4=6,Konstanter!R37,IF($AU$4=7,Konstanter!R38,IF($AU$4=8,Konstanter!R39,IF($AU$4=9,Konstanter!R40,IF($AU$4=10,Konstanter!R41,IF($AU$2="Test",Konstanter!R38," ")))))))))))</f>
        <v>900</v>
      </c>
      <c r="AX47" t="s">
        <v>224</v>
      </c>
      <c r="AY47">
        <f>IF(AX4="","",VLOOKUP($AX$4,Konstanter!$U$32:$W$41,3,FALSE))</f>
        <v>900</v>
      </c>
    </row>
    <row r="48" spans="2:51" x14ac:dyDescent="0.2">
      <c r="B48" s="18">
        <f t="shared" si="19"/>
        <v>43229</v>
      </c>
      <c r="C48" s="8">
        <f t="shared" si="20"/>
        <v>43229</v>
      </c>
      <c r="D48" s="5">
        <f>INDEX(Klima!$B$1:$E$520,MATCH('Afgrødemodel 1'!$C48,Klima!$B$1:$B$520,0),MATCH('Afgrødemodel 1'!$D$7,Klima!$B$1:$E$1,0))</f>
        <v>16.100000000000001</v>
      </c>
      <c r="E48" s="8">
        <f t="shared" si="35"/>
        <v>16.100000000000001</v>
      </c>
      <c r="F48">
        <v>0</v>
      </c>
      <c r="G48" s="8">
        <f t="shared" si="21"/>
        <v>358.30000000000007</v>
      </c>
      <c r="H48" s="8">
        <f t="shared" si="0"/>
        <v>0</v>
      </c>
      <c r="I48" s="8">
        <f t="shared" si="1"/>
        <v>0</v>
      </c>
      <c r="J48" s="8">
        <f t="shared" si="2"/>
        <v>0</v>
      </c>
      <c r="K48" s="8" t="e">
        <f t="shared" si="3"/>
        <v>#VALUE!</v>
      </c>
      <c r="L48" s="8" t="e">
        <f t="shared" si="4"/>
        <v>#VALUE!</v>
      </c>
      <c r="M48" t="e">
        <f t="shared" si="5"/>
        <v>#N/A</v>
      </c>
      <c r="N48">
        <v>8</v>
      </c>
      <c r="O48" t="str">
        <f t="shared" si="22"/>
        <v xml:space="preserve"> </v>
      </c>
      <c r="P48" t="str">
        <f t="shared" si="6"/>
        <v xml:space="preserve"> </v>
      </c>
      <c r="Q48" t="str">
        <f t="shared" si="7"/>
        <v xml:space="preserve"> </v>
      </c>
      <c r="R48" t="str">
        <f t="shared" si="8"/>
        <v xml:space="preserve"> </v>
      </c>
      <c r="S48">
        <f t="shared" si="9"/>
        <v>0</v>
      </c>
      <c r="T48" s="8">
        <f t="shared" si="23"/>
        <v>0</v>
      </c>
      <c r="U48" s="2">
        <f t="shared" si="24"/>
        <v>0</v>
      </c>
      <c r="V48">
        <f t="shared" si="10"/>
        <v>0</v>
      </c>
      <c r="W48" s="2">
        <f t="shared" si="25"/>
        <v>0</v>
      </c>
      <c r="X48">
        <f t="shared" si="11"/>
        <v>0</v>
      </c>
      <c r="Y48">
        <f t="shared" si="26"/>
        <v>0</v>
      </c>
      <c r="Z48">
        <v>0</v>
      </c>
      <c r="AA48" s="18">
        <f t="shared" si="12"/>
        <v>43229</v>
      </c>
      <c r="AB48" s="13">
        <f t="shared" si="13"/>
        <v>0</v>
      </c>
      <c r="AC48">
        <v>0</v>
      </c>
      <c r="AD48" s="5">
        <f t="shared" si="27"/>
        <v>0</v>
      </c>
      <c r="AE48">
        <f t="shared" si="36"/>
        <v>0</v>
      </c>
      <c r="AF48">
        <f t="shared" si="36"/>
        <v>0</v>
      </c>
      <c r="AG48">
        <v>0</v>
      </c>
      <c r="AH48" s="18">
        <f t="shared" si="28"/>
        <v>43229</v>
      </c>
      <c r="AI48" s="5">
        <f t="shared" si="29"/>
        <v>0</v>
      </c>
      <c r="AJ48" s="13">
        <f t="shared" si="15"/>
        <v>0</v>
      </c>
      <c r="AK48" s="20">
        <f t="shared" si="16"/>
        <v>0</v>
      </c>
      <c r="AL48" s="20">
        <f t="shared" si="30"/>
        <v>0</v>
      </c>
      <c r="AM48" s="20">
        <f t="shared" si="31"/>
        <v>0</v>
      </c>
      <c r="AN48" s="20">
        <f t="shared" si="17"/>
        <v>0</v>
      </c>
      <c r="AO48" s="20">
        <f t="shared" si="32"/>
        <v>0</v>
      </c>
      <c r="AP48" s="1">
        <v>0</v>
      </c>
      <c r="AQ48" s="24">
        <f t="shared" si="33"/>
        <v>43229</v>
      </c>
      <c r="AR48" s="10">
        <f t="shared" si="18"/>
        <v>0</v>
      </c>
      <c r="AS48" s="1">
        <f t="shared" si="34"/>
        <v>0</v>
      </c>
      <c r="AV48" t="s">
        <v>371</v>
      </c>
      <c r="AW48">
        <f>IF(AX4="",AW47,$AY$47)</f>
        <v>900</v>
      </c>
    </row>
    <row r="49" spans="2:49" x14ac:dyDescent="0.2">
      <c r="B49" s="18">
        <f t="shared" si="19"/>
        <v>43230</v>
      </c>
      <c r="C49" s="8">
        <f t="shared" si="20"/>
        <v>43230</v>
      </c>
      <c r="D49" s="5">
        <f>INDEX(Klima!$B$1:$E$520,MATCH('Afgrødemodel 1'!$C49,Klima!$B$1:$B$520,0),MATCH('Afgrødemodel 1'!$D$7,Klima!$B$1:$E$1,0))</f>
        <v>14.9</v>
      </c>
      <c r="E49" s="8">
        <f t="shared" si="35"/>
        <v>14.9</v>
      </c>
      <c r="F49">
        <v>0</v>
      </c>
      <c r="G49" s="8">
        <f t="shared" si="21"/>
        <v>373.20000000000005</v>
      </c>
      <c r="H49" s="8">
        <f t="shared" si="0"/>
        <v>0</v>
      </c>
      <c r="I49" s="8">
        <f t="shared" si="1"/>
        <v>0</v>
      </c>
      <c r="J49" s="8">
        <f t="shared" si="2"/>
        <v>0</v>
      </c>
      <c r="K49" s="8" t="e">
        <f t="shared" si="3"/>
        <v>#VALUE!</v>
      </c>
      <c r="L49" s="8" t="e">
        <f t="shared" si="4"/>
        <v>#VALUE!</v>
      </c>
      <c r="M49" t="e">
        <f t="shared" si="5"/>
        <v>#N/A</v>
      </c>
      <c r="N49">
        <v>8</v>
      </c>
      <c r="O49" t="str">
        <f t="shared" si="22"/>
        <v xml:space="preserve"> </v>
      </c>
      <c r="P49" t="str">
        <f t="shared" si="6"/>
        <v xml:space="preserve"> </v>
      </c>
      <c r="Q49" t="str">
        <f t="shared" si="7"/>
        <v xml:space="preserve"> </v>
      </c>
      <c r="R49" t="str">
        <f t="shared" si="8"/>
        <v xml:space="preserve"> </v>
      </c>
      <c r="S49">
        <f t="shared" si="9"/>
        <v>0</v>
      </c>
      <c r="T49" s="8">
        <f t="shared" si="23"/>
        <v>0</v>
      </c>
      <c r="U49" s="2">
        <f t="shared" si="24"/>
        <v>0</v>
      </c>
      <c r="V49">
        <f t="shared" si="10"/>
        <v>0</v>
      </c>
      <c r="W49" s="2">
        <f t="shared" si="25"/>
        <v>0</v>
      </c>
      <c r="X49">
        <f t="shared" si="11"/>
        <v>0</v>
      </c>
      <c r="Y49">
        <f t="shared" si="26"/>
        <v>0</v>
      </c>
      <c r="Z49">
        <v>0</v>
      </c>
      <c r="AA49" s="18">
        <f t="shared" si="12"/>
        <v>43230</v>
      </c>
      <c r="AB49" s="13">
        <f t="shared" si="13"/>
        <v>0</v>
      </c>
      <c r="AC49">
        <v>0</v>
      </c>
      <c r="AD49" s="5">
        <f t="shared" si="27"/>
        <v>0</v>
      </c>
      <c r="AE49">
        <f t="shared" si="36"/>
        <v>0</v>
      </c>
      <c r="AF49">
        <f t="shared" si="36"/>
        <v>0</v>
      </c>
      <c r="AG49">
        <v>0</v>
      </c>
      <c r="AH49" s="18">
        <f t="shared" si="28"/>
        <v>43230</v>
      </c>
      <c r="AI49" s="5">
        <f t="shared" si="29"/>
        <v>0</v>
      </c>
      <c r="AJ49" s="13">
        <f t="shared" si="15"/>
        <v>0</v>
      </c>
      <c r="AK49" s="20">
        <f t="shared" si="16"/>
        <v>0</v>
      </c>
      <c r="AL49" s="20">
        <f t="shared" si="30"/>
        <v>0</v>
      </c>
      <c r="AM49" s="20">
        <f t="shared" si="31"/>
        <v>0</v>
      </c>
      <c r="AN49" s="20">
        <f t="shared" si="17"/>
        <v>0</v>
      </c>
      <c r="AO49" s="20">
        <f t="shared" si="32"/>
        <v>0</v>
      </c>
      <c r="AP49" s="1">
        <v>0</v>
      </c>
      <c r="AQ49" s="24">
        <f t="shared" si="33"/>
        <v>43230</v>
      </c>
      <c r="AR49" s="10">
        <f t="shared" si="18"/>
        <v>0</v>
      </c>
      <c r="AS49" s="1">
        <f t="shared" si="34"/>
        <v>0</v>
      </c>
      <c r="AV49" t="s">
        <v>306</v>
      </c>
      <c r="AW49">
        <f>VLOOKUP($AU$2,Konstanter!$I$32:$O$50,7,FALSE)</f>
        <v>0</v>
      </c>
    </row>
    <row r="50" spans="2:49" x14ac:dyDescent="0.2">
      <c r="B50" s="18">
        <f t="shared" si="19"/>
        <v>43231</v>
      </c>
      <c r="C50" s="8">
        <f t="shared" si="20"/>
        <v>43231</v>
      </c>
      <c r="D50" s="5">
        <f>INDEX(Klima!$B$1:$E$520,MATCH('Afgrødemodel 1'!$C50,Klima!$B$1:$B$520,0),MATCH('Afgrødemodel 1'!$D$7,Klima!$B$1:$E$1,0))</f>
        <v>12.4</v>
      </c>
      <c r="E50" s="8">
        <f t="shared" si="35"/>
        <v>12.4</v>
      </c>
      <c r="F50">
        <v>0</v>
      </c>
      <c r="G50" s="8">
        <f t="shared" si="21"/>
        <v>385.6</v>
      </c>
      <c r="H50" s="8">
        <f t="shared" si="0"/>
        <v>0</v>
      </c>
      <c r="I50" s="8">
        <f t="shared" si="1"/>
        <v>0</v>
      </c>
      <c r="J50" s="8">
        <f t="shared" si="2"/>
        <v>0</v>
      </c>
      <c r="K50" s="8" t="e">
        <f t="shared" si="3"/>
        <v>#VALUE!</v>
      </c>
      <c r="L50" s="8" t="e">
        <f t="shared" si="4"/>
        <v>#VALUE!</v>
      </c>
      <c r="M50" t="e">
        <f t="shared" si="5"/>
        <v>#N/A</v>
      </c>
      <c r="N50">
        <v>8</v>
      </c>
      <c r="O50" t="str">
        <f t="shared" si="22"/>
        <v xml:space="preserve"> </v>
      </c>
      <c r="P50" t="str">
        <f t="shared" si="6"/>
        <v xml:space="preserve"> </v>
      </c>
      <c r="Q50" t="str">
        <f t="shared" si="7"/>
        <v xml:space="preserve"> </v>
      </c>
      <c r="R50" t="str">
        <f t="shared" si="8"/>
        <v xml:space="preserve"> </v>
      </c>
      <c r="S50">
        <f t="shared" si="9"/>
        <v>0</v>
      </c>
      <c r="T50" s="8">
        <f t="shared" si="23"/>
        <v>0</v>
      </c>
      <c r="U50" s="2">
        <f t="shared" si="24"/>
        <v>0</v>
      </c>
      <c r="V50">
        <f t="shared" si="10"/>
        <v>0</v>
      </c>
      <c r="W50" s="2">
        <f t="shared" si="25"/>
        <v>0</v>
      </c>
      <c r="X50">
        <f t="shared" si="11"/>
        <v>0</v>
      </c>
      <c r="Y50">
        <f t="shared" si="26"/>
        <v>0</v>
      </c>
      <c r="Z50">
        <v>0</v>
      </c>
      <c r="AA50" s="18">
        <f t="shared" si="12"/>
        <v>43231</v>
      </c>
      <c r="AB50" s="13">
        <f t="shared" si="13"/>
        <v>0</v>
      </c>
      <c r="AC50">
        <v>0</v>
      </c>
      <c r="AD50" s="5">
        <f t="shared" si="27"/>
        <v>0</v>
      </c>
      <c r="AE50">
        <f t="shared" si="36"/>
        <v>0</v>
      </c>
      <c r="AF50">
        <f t="shared" si="36"/>
        <v>0</v>
      </c>
      <c r="AG50">
        <v>0</v>
      </c>
      <c r="AH50" s="18">
        <f t="shared" si="28"/>
        <v>43231</v>
      </c>
      <c r="AI50" s="5">
        <f t="shared" si="29"/>
        <v>0</v>
      </c>
      <c r="AJ50" s="13">
        <f t="shared" si="15"/>
        <v>0</v>
      </c>
      <c r="AK50" s="20">
        <f t="shared" si="16"/>
        <v>0</v>
      </c>
      <c r="AL50" s="20">
        <f t="shared" si="30"/>
        <v>0</v>
      </c>
      <c r="AM50" s="20">
        <f t="shared" si="31"/>
        <v>0</v>
      </c>
      <c r="AN50" s="20">
        <f t="shared" si="17"/>
        <v>0</v>
      </c>
      <c r="AO50" s="20">
        <f t="shared" si="32"/>
        <v>0</v>
      </c>
      <c r="AP50" s="1">
        <v>0</v>
      </c>
      <c r="AQ50" s="24">
        <f t="shared" si="33"/>
        <v>43231</v>
      </c>
      <c r="AR50" s="10">
        <f t="shared" si="18"/>
        <v>0</v>
      </c>
      <c r="AS50" s="1">
        <f t="shared" si="34"/>
        <v>0</v>
      </c>
    </row>
    <row r="51" spans="2:49" x14ac:dyDescent="0.2">
      <c r="B51" s="18">
        <f t="shared" si="19"/>
        <v>43232</v>
      </c>
      <c r="C51" s="8">
        <f t="shared" si="20"/>
        <v>43232</v>
      </c>
      <c r="D51" s="5">
        <f>INDEX(Klima!$B$1:$E$520,MATCH('Afgrødemodel 1'!$C51,Klima!$B$1:$B$520,0),MATCH('Afgrødemodel 1'!$D$7,Klima!$B$1:$E$1,0))</f>
        <v>12.3</v>
      </c>
      <c r="E51" s="8">
        <f t="shared" si="35"/>
        <v>12.3</v>
      </c>
      <c r="F51">
        <v>0</v>
      </c>
      <c r="G51" s="8">
        <f t="shared" si="21"/>
        <v>397.90000000000003</v>
      </c>
      <c r="H51" s="8">
        <f t="shared" si="0"/>
        <v>0</v>
      </c>
      <c r="I51" s="8">
        <f t="shared" si="1"/>
        <v>0</v>
      </c>
      <c r="J51" s="8">
        <f t="shared" si="2"/>
        <v>0</v>
      </c>
      <c r="K51" s="8" t="e">
        <f t="shared" si="3"/>
        <v>#VALUE!</v>
      </c>
      <c r="L51" s="8" t="e">
        <f t="shared" si="4"/>
        <v>#VALUE!</v>
      </c>
      <c r="M51" t="e">
        <f t="shared" si="5"/>
        <v>#N/A</v>
      </c>
      <c r="N51">
        <v>8</v>
      </c>
      <c r="O51" t="str">
        <f t="shared" si="22"/>
        <v xml:space="preserve"> </v>
      </c>
      <c r="P51" t="str">
        <f t="shared" si="6"/>
        <v xml:space="preserve"> </v>
      </c>
      <c r="Q51" t="str">
        <f t="shared" si="7"/>
        <v xml:space="preserve"> </v>
      </c>
      <c r="R51" t="str">
        <f t="shared" si="8"/>
        <v xml:space="preserve"> </v>
      </c>
      <c r="S51">
        <f t="shared" si="9"/>
        <v>0</v>
      </c>
      <c r="T51" s="8">
        <f t="shared" si="23"/>
        <v>0</v>
      </c>
      <c r="U51" s="2">
        <f t="shared" si="24"/>
        <v>0</v>
      </c>
      <c r="V51">
        <f t="shared" si="10"/>
        <v>0</v>
      </c>
      <c r="W51" s="2">
        <f t="shared" si="25"/>
        <v>0</v>
      </c>
      <c r="X51">
        <f t="shared" si="11"/>
        <v>0</v>
      </c>
      <c r="Y51">
        <f t="shared" si="26"/>
        <v>0</v>
      </c>
      <c r="Z51">
        <v>0</v>
      </c>
      <c r="AA51" s="18">
        <f t="shared" si="12"/>
        <v>43232</v>
      </c>
      <c r="AB51" s="13">
        <f t="shared" si="13"/>
        <v>0</v>
      </c>
      <c r="AC51">
        <v>0</v>
      </c>
      <c r="AD51" s="5">
        <f t="shared" si="27"/>
        <v>0</v>
      </c>
      <c r="AE51">
        <f t="shared" si="36"/>
        <v>0</v>
      </c>
      <c r="AF51">
        <f t="shared" si="36"/>
        <v>0</v>
      </c>
      <c r="AG51">
        <v>0</v>
      </c>
      <c r="AH51" s="18">
        <f t="shared" si="28"/>
        <v>43232</v>
      </c>
      <c r="AI51" s="5">
        <f t="shared" si="29"/>
        <v>0</v>
      </c>
      <c r="AJ51" s="13">
        <f t="shared" si="15"/>
        <v>0</v>
      </c>
      <c r="AK51" s="20">
        <f t="shared" si="16"/>
        <v>0</v>
      </c>
      <c r="AL51" s="20">
        <f t="shared" si="30"/>
        <v>0</v>
      </c>
      <c r="AM51" s="20">
        <f t="shared" si="31"/>
        <v>0</v>
      </c>
      <c r="AN51" s="20">
        <f t="shared" si="17"/>
        <v>0</v>
      </c>
      <c r="AO51" s="20">
        <f t="shared" si="32"/>
        <v>0</v>
      </c>
      <c r="AP51" s="1">
        <v>0</v>
      </c>
      <c r="AQ51" s="24">
        <f t="shared" si="33"/>
        <v>43232</v>
      </c>
      <c r="AR51" s="10">
        <f t="shared" si="18"/>
        <v>0</v>
      </c>
      <c r="AS51" s="1">
        <f t="shared" si="34"/>
        <v>0</v>
      </c>
    </row>
    <row r="52" spans="2:49" x14ac:dyDescent="0.2">
      <c r="B52" s="18">
        <f t="shared" si="19"/>
        <v>43233</v>
      </c>
      <c r="C52" s="8">
        <f t="shared" si="20"/>
        <v>43233</v>
      </c>
      <c r="D52" s="5">
        <f>INDEX(Klima!$B$1:$E$520,MATCH('Afgrødemodel 1'!$C52,Klima!$B$1:$B$520,0),MATCH('Afgrødemodel 1'!$D$7,Klima!$B$1:$E$1,0))</f>
        <v>15.7</v>
      </c>
      <c r="E52" s="8">
        <f t="shared" si="35"/>
        <v>15.7</v>
      </c>
      <c r="F52">
        <v>0</v>
      </c>
      <c r="G52" s="8">
        <f t="shared" si="21"/>
        <v>413.6</v>
      </c>
      <c r="H52" s="8">
        <f t="shared" si="0"/>
        <v>0</v>
      </c>
      <c r="I52" s="8">
        <f t="shared" si="1"/>
        <v>0</v>
      </c>
      <c r="J52" s="8">
        <f t="shared" si="2"/>
        <v>0</v>
      </c>
      <c r="K52" s="8" t="e">
        <f t="shared" si="3"/>
        <v>#VALUE!</v>
      </c>
      <c r="L52" s="8" t="e">
        <f t="shared" si="4"/>
        <v>#VALUE!</v>
      </c>
      <c r="M52" t="e">
        <f t="shared" si="5"/>
        <v>#N/A</v>
      </c>
      <c r="N52">
        <v>8</v>
      </c>
      <c r="O52" t="str">
        <f t="shared" si="22"/>
        <v xml:space="preserve"> </v>
      </c>
      <c r="P52" t="str">
        <f t="shared" si="6"/>
        <v xml:space="preserve"> </v>
      </c>
      <c r="Q52" t="str">
        <f t="shared" si="7"/>
        <v xml:space="preserve"> </v>
      </c>
      <c r="R52" t="str">
        <f t="shared" si="8"/>
        <v xml:space="preserve"> </v>
      </c>
      <c r="S52">
        <f t="shared" si="9"/>
        <v>0</v>
      </c>
      <c r="T52" s="8">
        <f t="shared" si="23"/>
        <v>0</v>
      </c>
      <c r="U52" s="2">
        <f t="shared" si="24"/>
        <v>0</v>
      </c>
      <c r="V52">
        <f t="shared" si="10"/>
        <v>0</v>
      </c>
      <c r="W52" s="2">
        <f t="shared" si="25"/>
        <v>0</v>
      </c>
      <c r="X52">
        <f t="shared" si="11"/>
        <v>0</v>
      </c>
      <c r="Y52">
        <f t="shared" si="26"/>
        <v>0</v>
      </c>
      <c r="Z52">
        <v>0</v>
      </c>
      <c r="AA52" s="18">
        <f t="shared" si="12"/>
        <v>43233</v>
      </c>
      <c r="AB52" s="13">
        <f t="shared" si="13"/>
        <v>0</v>
      </c>
      <c r="AC52">
        <v>0</v>
      </c>
      <c r="AD52" s="5">
        <f t="shared" si="27"/>
        <v>0</v>
      </c>
      <c r="AE52">
        <f t="shared" si="36"/>
        <v>0</v>
      </c>
      <c r="AF52">
        <f t="shared" si="36"/>
        <v>0</v>
      </c>
      <c r="AG52">
        <v>0</v>
      </c>
      <c r="AH52" s="18">
        <f t="shared" si="28"/>
        <v>43233</v>
      </c>
      <c r="AI52" s="5">
        <f t="shared" si="29"/>
        <v>0</v>
      </c>
      <c r="AJ52" s="13">
        <f t="shared" si="15"/>
        <v>0</v>
      </c>
      <c r="AK52" s="20">
        <f t="shared" si="16"/>
        <v>0</v>
      </c>
      <c r="AL52" s="20">
        <f t="shared" si="30"/>
        <v>0</v>
      </c>
      <c r="AM52" s="20">
        <f t="shared" si="31"/>
        <v>0</v>
      </c>
      <c r="AN52" s="20">
        <f t="shared" si="17"/>
        <v>0</v>
      </c>
      <c r="AO52" s="20">
        <f t="shared" si="32"/>
        <v>0</v>
      </c>
      <c r="AP52" s="1">
        <v>0</v>
      </c>
      <c r="AQ52" s="24">
        <f t="shared" si="33"/>
        <v>43233</v>
      </c>
      <c r="AR52" s="10">
        <f t="shared" si="18"/>
        <v>0</v>
      </c>
      <c r="AS52" s="1">
        <f t="shared" si="34"/>
        <v>0</v>
      </c>
    </row>
    <row r="53" spans="2:49" x14ac:dyDescent="0.2">
      <c r="B53" s="18">
        <f t="shared" si="19"/>
        <v>43234</v>
      </c>
      <c r="C53" s="8">
        <f t="shared" si="20"/>
        <v>43234</v>
      </c>
      <c r="D53" s="5">
        <f>INDEX(Klima!$B$1:$E$520,MATCH('Afgrødemodel 1'!$C53,Klima!$B$1:$B$520,0),MATCH('Afgrødemodel 1'!$D$7,Klima!$B$1:$E$1,0))</f>
        <v>18.2</v>
      </c>
      <c r="E53" s="8">
        <f t="shared" si="35"/>
        <v>18.2</v>
      </c>
      <c r="F53">
        <v>0</v>
      </c>
      <c r="G53" s="8">
        <f t="shared" si="21"/>
        <v>431.8</v>
      </c>
      <c r="H53" s="8">
        <f t="shared" si="0"/>
        <v>0</v>
      </c>
      <c r="I53" s="8">
        <f t="shared" si="1"/>
        <v>0</v>
      </c>
      <c r="J53" s="8">
        <f t="shared" si="2"/>
        <v>0</v>
      </c>
      <c r="K53" s="8" t="e">
        <f t="shared" si="3"/>
        <v>#VALUE!</v>
      </c>
      <c r="L53" s="8" t="e">
        <f t="shared" si="4"/>
        <v>#VALUE!</v>
      </c>
      <c r="M53" t="e">
        <f t="shared" si="5"/>
        <v>#N/A</v>
      </c>
      <c r="N53">
        <v>8</v>
      </c>
      <c r="O53" t="str">
        <f t="shared" si="22"/>
        <v xml:space="preserve"> </v>
      </c>
      <c r="P53" t="str">
        <f t="shared" si="6"/>
        <v xml:space="preserve"> </v>
      </c>
      <c r="Q53" t="str">
        <f t="shared" si="7"/>
        <v xml:space="preserve"> </v>
      </c>
      <c r="R53" t="str">
        <f t="shared" si="8"/>
        <v xml:space="preserve"> </v>
      </c>
      <c r="S53">
        <f t="shared" si="9"/>
        <v>0</v>
      </c>
      <c r="T53" s="8">
        <f t="shared" si="23"/>
        <v>0</v>
      </c>
      <c r="U53" s="2">
        <f t="shared" si="24"/>
        <v>0</v>
      </c>
      <c r="V53">
        <f t="shared" si="10"/>
        <v>0</v>
      </c>
      <c r="W53" s="2">
        <f t="shared" si="25"/>
        <v>0</v>
      </c>
      <c r="X53">
        <f t="shared" si="11"/>
        <v>0</v>
      </c>
      <c r="Y53">
        <f t="shared" si="26"/>
        <v>0</v>
      </c>
      <c r="Z53">
        <v>0</v>
      </c>
      <c r="AA53" s="18">
        <f t="shared" si="12"/>
        <v>43234</v>
      </c>
      <c r="AB53" s="13">
        <f t="shared" si="13"/>
        <v>0</v>
      </c>
      <c r="AC53">
        <v>0</v>
      </c>
      <c r="AD53" s="5">
        <f t="shared" si="27"/>
        <v>0</v>
      </c>
      <c r="AE53">
        <f t="shared" si="36"/>
        <v>0</v>
      </c>
      <c r="AF53">
        <f t="shared" si="36"/>
        <v>0</v>
      </c>
      <c r="AG53">
        <v>0</v>
      </c>
      <c r="AH53" s="18">
        <f t="shared" si="28"/>
        <v>43234</v>
      </c>
      <c r="AI53" s="5">
        <f t="shared" si="29"/>
        <v>0</v>
      </c>
      <c r="AJ53" s="13">
        <f t="shared" si="15"/>
        <v>0</v>
      </c>
      <c r="AK53" s="20">
        <f t="shared" si="16"/>
        <v>0</v>
      </c>
      <c r="AL53" s="20">
        <f t="shared" si="30"/>
        <v>0</v>
      </c>
      <c r="AM53" s="20">
        <f t="shared" si="31"/>
        <v>0</v>
      </c>
      <c r="AN53" s="20">
        <f t="shared" si="17"/>
        <v>0</v>
      </c>
      <c r="AO53" s="20">
        <f t="shared" si="32"/>
        <v>0</v>
      </c>
      <c r="AP53" s="1">
        <v>0</v>
      </c>
      <c r="AQ53" s="24">
        <f t="shared" si="33"/>
        <v>43234</v>
      </c>
      <c r="AR53" s="10">
        <f t="shared" si="18"/>
        <v>0</v>
      </c>
      <c r="AS53" s="1">
        <f t="shared" si="34"/>
        <v>0</v>
      </c>
    </row>
    <row r="54" spans="2:49" x14ac:dyDescent="0.2">
      <c r="B54" s="18">
        <f t="shared" si="19"/>
        <v>43235</v>
      </c>
      <c r="C54" s="8">
        <f t="shared" si="20"/>
        <v>43235</v>
      </c>
      <c r="D54" s="5">
        <f>INDEX(Klima!$B$1:$E$520,MATCH('Afgrødemodel 1'!$C54,Klima!$B$1:$B$520,0),MATCH('Afgrødemodel 1'!$D$7,Klima!$B$1:$E$1,0))</f>
        <v>17.899999999999999</v>
      </c>
      <c r="E54" s="8">
        <f t="shared" si="35"/>
        <v>17.899999999999999</v>
      </c>
      <c r="F54">
        <v>0</v>
      </c>
      <c r="G54" s="8">
        <f t="shared" si="21"/>
        <v>449.7</v>
      </c>
      <c r="H54" s="8">
        <f t="shared" si="0"/>
        <v>0</v>
      </c>
      <c r="I54" s="8">
        <f t="shared" si="1"/>
        <v>0</v>
      </c>
      <c r="J54" s="8">
        <f t="shared" si="2"/>
        <v>0</v>
      </c>
      <c r="K54" s="8" t="e">
        <f t="shared" si="3"/>
        <v>#VALUE!</v>
      </c>
      <c r="L54" s="8" t="e">
        <f t="shared" si="4"/>
        <v>#VALUE!</v>
      </c>
      <c r="M54" t="e">
        <f t="shared" si="5"/>
        <v>#N/A</v>
      </c>
      <c r="N54">
        <v>8</v>
      </c>
      <c r="O54" t="str">
        <f t="shared" si="22"/>
        <v xml:space="preserve"> </v>
      </c>
      <c r="P54" t="str">
        <f t="shared" si="6"/>
        <v xml:space="preserve"> </v>
      </c>
      <c r="Q54" t="str">
        <f t="shared" si="7"/>
        <v xml:space="preserve"> </v>
      </c>
      <c r="R54" t="str">
        <f t="shared" si="8"/>
        <v xml:space="preserve"> </v>
      </c>
      <c r="S54">
        <f t="shared" si="9"/>
        <v>0</v>
      </c>
      <c r="T54" s="8">
        <f t="shared" si="23"/>
        <v>0</v>
      </c>
      <c r="U54" s="2">
        <f t="shared" si="24"/>
        <v>0</v>
      </c>
      <c r="V54">
        <f t="shared" si="10"/>
        <v>0</v>
      </c>
      <c r="W54" s="2">
        <f t="shared" si="25"/>
        <v>0</v>
      </c>
      <c r="X54">
        <f t="shared" si="11"/>
        <v>0</v>
      </c>
      <c r="Y54">
        <f t="shared" si="26"/>
        <v>0</v>
      </c>
      <c r="Z54">
        <v>0</v>
      </c>
      <c r="AA54" s="18">
        <f t="shared" si="12"/>
        <v>43235</v>
      </c>
      <c r="AB54" s="13">
        <f t="shared" si="13"/>
        <v>0</v>
      </c>
      <c r="AC54">
        <v>0</v>
      </c>
      <c r="AD54" s="5">
        <f t="shared" si="27"/>
        <v>0</v>
      </c>
      <c r="AE54">
        <f t="shared" si="36"/>
        <v>0</v>
      </c>
      <c r="AF54">
        <f t="shared" si="36"/>
        <v>0</v>
      </c>
      <c r="AG54">
        <v>0</v>
      </c>
      <c r="AH54" s="18">
        <f t="shared" si="28"/>
        <v>43235</v>
      </c>
      <c r="AI54" s="5">
        <f t="shared" si="29"/>
        <v>0</v>
      </c>
      <c r="AJ54" s="13">
        <f t="shared" si="15"/>
        <v>0</v>
      </c>
      <c r="AK54" s="20">
        <f t="shared" si="16"/>
        <v>0</v>
      </c>
      <c r="AL54" s="20">
        <f t="shared" si="30"/>
        <v>0</v>
      </c>
      <c r="AM54" s="20">
        <f t="shared" si="31"/>
        <v>0</v>
      </c>
      <c r="AN54" s="20">
        <f t="shared" si="17"/>
        <v>0</v>
      </c>
      <c r="AO54" s="20">
        <f t="shared" si="32"/>
        <v>0</v>
      </c>
      <c r="AP54" s="1">
        <v>0</v>
      </c>
      <c r="AQ54" s="24">
        <f t="shared" si="33"/>
        <v>43235</v>
      </c>
      <c r="AR54" s="10">
        <f t="shared" si="18"/>
        <v>0</v>
      </c>
      <c r="AS54" s="1">
        <f t="shared" si="34"/>
        <v>0</v>
      </c>
    </row>
    <row r="55" spans="2:49" x14ac:dyDescent="0.2">
      <c r="B55" s="18">
        <f t="shared" si="19"/>
        <v>43236</v>
      </c>
      <c r="C55" s="8">
        <f t="shared" si="20"/>
        <v>43236</v>
      </c>
      <c r="D55" s="5">
        <f>INDEX(Klima!$B$1:$E$520,MATCH('Afgrødemodel 1'!$C55,Klima!$B$1:$B$520,0),MATCH('Afgrødemodel 1'!$D$7,Klima!$B$1:$E$1,0))</f>
        <v>17</v>
      </c>
      <c r="E55" s="8">
        <f t="shared" si="35"/>
        <v>17</v>
      </c>
      <c r="F55">
        <v>0</v>
      </c>
      <c r="G55" s="8">
        <f t="shared" si="21"/>
        <v>466.7</v>
      </c>
      <c r="H55" s="8">
        <f t="shared" si="0"/>
        <v>0</v>
      </c>
      <c r="I55" s="8">
        <f t="shared" si="1"/>
        <v>0</v>
      </c>
      <c r="J55" s="8">
        <f t="shared" si="2"/>
        <v>0</v>
      </c>
      <c r="K55" s="8" t="e">
        <f t="shared" si="3"/>
        <v>#VALUE!</v>
      </c>
      <c r="L55" s="8" t="e">
        <f t="shared" si="4"/>
        <v>#VALUE!</v>
      </c>
      <c r="M55" t="e">
        <f t="shared" si="5"/>
        <v>#N/A</v>
      </c>
      <c r="N55">
        <v>8</v>
      </c>
      <c r="O55" t="str">
        <f t="shared" si="22"/>
        <v xml:space="preserve"> </v>
      </c>
      <c r="P55" t="str">
        <f t="shared" si="6"/>
        <v xml:space="preserve"> </v>
      </c>
      <c r="Q55" t="str">
        <f t="shared" si="7"/>
        <v xml:space="preserve"> </v>
      </c>
      <c r="R55" t="str">
        <f t="shared" si="8"/>
        <v xml:space="preserve"> </v>
      </c>
      <c r="S55">
        <f t="shared" si="9"/>
        <v>0</v>
      </c>
      <c r="T55" s="8">
        <f t="shared" si="23"/>
        <v>0</v>
      </c>
      <c r="U55" s="2">
        <f t="shared" si="24"/>
        <v>0</v>
      </c>
      <c r="V55">
        <f t="shared" si="10"/>
        <v>0</v>
      </c>
      <c r="W55" s="2">
        <f t="shared" si="25"/>
        <v>0</v>
      </c>
      <c r="X55">
        <f t="shared" si="11"/>
        <v>0</v>
      </c>
      <c r="Y55">
        <f t="shared" si="26"/>
        <v>0</v>
      </c>
      <c r="Z55">
        <v>0</v>
      </c>
      <c r="AA55" s="18">
        <f t="shared" si="12"/>
        <v>43236</v>
      </c>
      <c r="AB55" s="13">
        <f t="shared" si="13"/>
        <v>0</v>
      </c>
      <c r="AC55">
        <v>0</v>
      </c>
      <c r="AD55" s="5">
        <f t="shared" si="27"/>
        <v>0</v>
      </c>
      <c r="AE55">
        <f t="shared" si="36"/>
        <v>0</v>
      </c>
      <c r="AF55">
        <f t="shared" si="36"/>
        <v>0</v>
      </c>
      <c r="AG55">
        <v>0</v>
      </c>
      <c r="AH55" s="18">
        <f t="shared" si="28"/>
        <v>43236</v>
      </c>
      <c r="AI55" s="5">
        <f t="shared" si="29"/>
        <v>0</v>
      </c>
      <c r="AJ55" s="13">
        <f t="shared" si="15"/>
        <v>0</v>
      </c>
      <c r="AK55" s="20">
        <f t="shared" si="16"/>
        <v>0</v>
      </c>
      <c r="AL55" s="20">
        <f t="shared" si="30"/>
        <v>0</v>
      </c>
      <c r="AM55" s="20">
        <f t="shared" si="31"/>
        <v>0</v>
      </c>
      <c r="AN55" s="20">
        <f t="shared" si="17"/>
        <v>0</v>
      </c>
      <c r="AO55" s="20">
        <f t="shared" si="32"/>
        <v>0</v>
      </c>
      <c r="AP55" s="1">
        <v>0</v>
      </c>
      <c r="AQ55" s="24">
        <f t="shared" si="33"/>
        <v>43236</v>
      </c>
      <c r="AR55" s="10">
        <f t="shared" si="18"/>
        <v>0</v>
      </c>
      <c r="AS55" s="1">
        <f t="shared" si="34"/>
        <v>0</v>
      </c>
    </row>
    <row r="56" spans="2:49" x14ac:dyDescent="0.2">
      <c r="B56" s="18">
        <f t="shared" si="19"/>
        <v>43237</v>
      </c>
      <c r="C56" s="8">
        <f t="shared" si="20"/>
        <v>43237</v>
      </c>
      <c r="D56" s="5">
        <f>INDEX(Klima!$B$1:$E$520,MATCH('Afgrødemodel 1'!$C56,Klima!$B$1:$B$520,0),MATCH('Afgrødemodel 1'!$D$7,Klima!$B$1:$E$1,0))</f>
        <v>13.8</v>
      </c>
      <c r="E56" s="8">
        <f t="shared" si="35"/>
        <v>13.8</v>
      </c>
      <c r="F56">
        <v>0</v>
      </c>
      <c r="G56" s="8">
        <f t="shared" si="21"/>
        <v>480.5</v>
      </c>
      <c r="H56" s="8">
        <f t="shared" si="0"/>
        <v>0</v>
      </c>
      <c r="I56" s="8">
        <f t="shared" si="1"/>
        <v>0</v>
      </c>
      <c r="J56" s="8">
        <f t="shared" si="2"/>
        <v>0</v>
      </c>
      <c r="K56" s="8" t="e">
        <f t="shared" si="3"/>
        <v>#VALUE!</v>
      </c>
      <c r="L56" s="8" t="e">
        <f t="shared" si="4"/>
        <v>#VALUE!</v>
      </c>
      <c r="M56" t="e">
        <f t="shared" si="5"/>
        <v>#N/A</v>
      </c>
      <c r="N56">
        <v>8</v>
      </c>
      <c r="O56" t="str">
        <f t="shared" si="22"/>
        <v xml:space="preserve"> </v>
      </c>
      <c r="P56" t="str">
        <f t="shared" si="6"/>
        <v xml:space="preserve"> </v>
      </c>
      <c r="Q56" t="str">
        <f t="shared" si="7"/>
        <v xml:space="preserve"> </v>
      </c>
      <c r="R56" t="str">
        <f t="shared" si="8"/>
        <v xml:space="preserve"> </v>
      </c>
      <c r="S56">
        <f t="shared" si="9"/>
        <v>0</v>
      </c>
      <c r="T56" s="8">
        <f t="shared" si="23"/>
        <v>0</v>
      </c>
      <c r="U56" s="2">
        <f t="shared" si="24"/>
        <v>0</v>
      </c>
      <c r="V56">
        <f t="shared" si="10"/>
        <v>0</v>
      </c>
      <c r="W56" s="2">
        <f t="shared" si="25"/>
        <v>0</v>
      </c>
      <c r="X56">
        <f t="shared" si="11"/>
        <v>0</v>
      </c>
      <c r="Y56">
        <f t="shared" si="26"/>
        <v>0</v>
      </c>
      <c r="Z56">
        <v>0</v>
      </c>
      <c r="AA56" s="18">
        <f t="shared" si="12"/>
        <v>43237</v>
      </c>
      <c r="AB56" s="13">
        <f t="shared" si="13"/>
        <v>0</v>
      </c>
      <c r="AC56">
        <v>0</v>
      </c>
      <c r="AD56" s="5">
        <f t="shared" si="27"/>
        <v>0</v>
      </c>
      <c r="AE56">
        <f t="shared" si="36"/>
        <v>0</v>
      </c>
      <c r="AF56">
        <f t="shared" si="36"/>
        <v>0</v>
      </c>
      <c r="AG56">
        <v>0</v>
      </c>
      <c r="AH56" s="18">
        <f t="shared" si="28"/>
        <v>43237</v>
      </c>
      <c r="AI56" s="5">
        <f t="shared" si="29"/>
        <v>0</v>
      </c>
      <c r="AJ56" s="13">
        <f t="shared" si="15"/>
        <v>0</v>
      </c>
      <c r="AK56" s="20">
        <f t="shared" si="16"/>
        <v>0</v>
      </c>
      <c r="AL56" s="20">
        <f t="shared" si="30"/>
        <v>0</v>
      </c>
      <c r="AM56" s="20">
        <f t="shared" si="31"/>
        <v>0</v>
      </c>
      <c r="AN56" s="20">
        <f t="shared" si="17"/>
        <v>0</v>
      </c>
      <c r="AO56" s="20">
        <f t="shared" si="32"/>
        <v>0</v>
      </c>
      <c r="AP56" s="1">
        <v>0</v>
      </c>
      <c r="AQ56" s="24">
        <f t="shared" si="33"/>
        <v>43237</v>
      </c>
      <c r="AR56" s="10">
        <f t="shared" si="18"/>
        <v>0</v>
      </c>
      <c r="AS56" s="1">
        <f t="shared" si="34"/>
        <v>0</v>
      </c>
    </row>
    <row r="57" spans="2:49" x14ac:dyDescent="0.2">
      <c r="B57" s="18">
        <f t="shared" si="19"/>
        <v>43238</v>
      </c>
      <c r="C57" s="8">
        <f t="shared" si="20"/>
        <v>43238</v>
      </c>
      <c r="D57" s="5">
        <f>INDEX(Klima!$B$1:$E$520,MATCH('Afgrødemodel 1'!$C57,Klima!$B$1:$B$520,0),MATCH('Afgrødemodel 1'!$D$7,Klima!$B$1:$E$1,0))</f>
        <v>13.4</v>
      </c>
      <c r="E57" s="8">
        <f t="shared" si="35"/>
        <v>13.4</v>
      </c>
      <c r="F57">
        <v>0</v>
      </c>
      <c r="G57" s="8">
        <f t="shared" si="21"/>
        <v>493.9</v>
      </c>
      <c r="H57" s="8">
        <f t="shared" si="0"/>
        <v>0</v>
      </c>
      <c r="I57" s="8">
        <f t="shared" si="1"/>
        <v>0</v>
      </c>
      <c r="J57" s="8">
        <f t="shared" si="2"/>
        <v>0</v>
      </c>
      <c r="K57" s="8" t="e">
        <f t="shared" si="3"/>
        <v>#VALUE!</v>
      </c>
      <c r="L57" s="8" t="e">
        <f t="shared" si="4"/>
        <v>#VALUE!</v>
      </c>
      <c r="M57" t="e">
        <f t="shared" si="5"/>
        <v>#N/A</v>
      </c>
      <c r="N57">
        <v>8</v>
      </c>
      <c r="O57" t="str">
        <f t="shared" si="22"/>
        <v xml:space="preserve"> </v>
      </c>
      <c r="P57" t="str">
        <f t="shared" si="6"/>
        <v xml:space="preserve"> </v>
      </c>
      <c r="Q57" t="str">
        <f t="shared" si="7"/>
        <v xml:space="preserve"> </v>
      </c>
      <c r="R57" t="str">
        <f t="shared" si="8"/>
        <v xml:space="preserve"> </v>
      </c>
      <c r="S57">
        <f t="shared" si="9"/>
        <v>0</v>
      </c>
      <c r="T57" s="8">
        <f t="shared" si="23"/>
        <v>0</v>
      </c>
      <c r="U57" s="2">
        <f t="shared" si="24"/>
        <v>0</v>
      </c>
      <c r="V57">
        <f t="shared" si="10"/>
        <v>0</v>
      </c>
      <c r="W57" s="2">
        <f t="shared" si="25"/>
        <v>0</v>
      </c>
      <c r="X57">
        <f t="shared" si="11"/>
        <v>0</v>
      </c>
      <c r="Y57">
        <f t="shared" si="26"/>
        <v>0</v>
      </c>
      <c r="Z57">
        <v>0</v>
      </c>
      <c r="AA57" s="18">
        <f t="shared" si="12"/>
        <v>43238</v>
      </c>
      <c r="AB57" s="13">
        <f t="shared" si="13"/>
        <v>0</v>
      </c>
      <c r="AC57">
        <v>0</v>
      </c>
      <c r="AD57" s="5">
        <f t="shared" si="27"/>
        <v>0</v>
      </c>
      <c r="AE57">
        <f t="shared" si="36"/>
        <v>0</v>
      </c>
      <c r="AF57">
        <f t="shared" si="36"/>
        <v>0</v>
      </c>
      <c r="AG57">
        <v>0</v>
      </c>
      <c r="AH57" s="18">
        <f t="shared" si="28"/>
        <v>43238</v>
      </c>
      <c r="AI57" s="5">
        <f t="shared" si="29"/>
        <v>0</v>
      </c>
      <c r="AJ57" s="13">
        <f t="shared" si="15"/>
        <v>0</v>
      </c>
      <c r="AK57" s="20">
        <f t="shared" si="16"/>
        <v>0</v>
      </c>
      <c r="AL57" s="20">
        <f t="shared" si="30"/>
        <v>0</v>
      </c>
      <c r="AM57" s="20">
        <f t="shared" si="31"/>
        <v>0</v>
      </c>
      <c r="AN57" s="20">
        <f t="shared" si="17"/>
        <v>0</v>
      </c>
      <c r="AO57" s="20">
        <f t="shared" si="32"/>
        <v>0</v>
      </c>
      <c r="AP57" s="1">
        <v>0</v>
      </c>
      <c r="AQ57" s="24">
        <f t="shared" si="33"/>
        <v>43238</v>
      </c>
      <c r="AR57" s="10">
        <f t="shared" si="18"/>
        <v>0</v>
      </c>
      <c r="AS57" s="1">
        <f t="shared" si="34"/>
        <v>0</v>
      </c>
    </row>
    <row r="58" spans="2:49" x14ac:dyDescent="0.2">
      <c r="B58" s="18">
        <f t="shared" si="19"/>
        <v>43239</v>
      </c>
      <c r="C58" s="8">
        <f t="shared" si="20"/>
        <v>43239</v>
      </c>
      <c r="D58" s="5">
        <f>INDEX(Klima!$B$1:$E$520,MATCH('Afgrødemodel 1'!$C58,Klima!$B$1:$B$520,0),MATCH('Afgrødemodel 1'!$D$7,Klima!$B$1:$E$1,0))</f>
        <v>14.9</v>
      </c>
      <c r="E58" s="8">
        <f t="shared" si="35"/>
        <v>14.9</v>
      </c>
      <c r="F58">
        <v>0</v>
      </c>
      <c r="G58" s="8">
        <f t="shared" si="21"/>
        <v>508.79999999999995</v>
      </c>
      <c r="H58" s="8">
        <f t="shared" si="0"/>
        <v>0</v>
      </c>
      <c r="I58" s="8">
        <f t="shared" si="1"/>
        <v>0</v>
      </c>
      <c r="J58" s="8">
        <f t="shared" si="2"/>
        <v>0</v>
      </c>
      <c r="K58" s="8" t="e">
        <f t="shared" si="3"/>
        <v>#VALUE!</v>
      </c>
      <c r="L58" s="8" t="e">
        <f t="shared" si="4"/>
        <v>#VALUE!</v>
      </c>
      <c r="M58" t="e">
        <f t="shared" si="5"/>
        <v>#N/A</v>
      </c>
      <c r="N58">
        <v>8</v>
      </c>
      <c r="O58" t="str">
        <f t="shared" si="22"/>
        <v xml:space="preserve"> </v>
      </c>
      <c r="P58" t="str">
        <f t="shared" si="6"/>
        <v xml:space="preserve"> </v>
      </c>
      <c r="Q58" t="str">
        <f t="shared" si="7"/>
        <v xml:space="preserve"> </v>
      </c>
      <c r="R58" t="str">
        <f t="shared" si="8"/>
        <v xml:space="preserve"> </v>
      </c>
      <c r="S58">
        <f t="shared" si="9"/>
        <v>0</v>
      </c>
      <c r="T58" s="8">
        <f t="shared" si="23"/>
        <v>0</v>
      </c>
      <c r="U58" s="2">
        <f t="shared" si="24"/>
        <v>0</v>
      </c>
      <c r="V58">
        <f t="shared" si="10"/>
        <v>0</v>
      </c>
      <c r="W58" s="2">
        <f t="shared" si="25"/>
        <v>0</v>
      </c>
      <c r="X58">
        <f t="shared" si="11"/>
        <v>0</v>
      </c>
      <c r="Y58">
        <f t="shared" si="26"/>
        <v>0</v>
      </c>
      <c r="Z58">
        <v>0</v>
      </c>
      <c r="AA58" s="18">
        <f t="shared" si="12"/>
        <v>43239</v>
      </c>
      <c r="AB58" s="13">
        <f t="shared" si="13"/>
        <v>0</v>
      </c>
      <c r="AC58">
        <v>0</v>
      </c>
      <c r="AD58" s="5">
        <f t="shared" si="27"/>
        <v>0</v>
      </c>
      <c r="AE58">
        <f t="shared" si="36"/>
        <v>0</v>
      </c>
      <c r="AF58">
        <f t="shared" si="36"/>
        <v>0</v>
      </c>
      <c r="AG58">
        <v>0</v>
      </c>
      <c r="AH58" s="18">
        <f t="shared" si="28"/>
        <v>43239</v>
      </c>
      <c r="AI58" s="5">
        <f t="shared" si="29"/>
        <v>0</v>
      </c>
      <c r="AJ58" s="13">
        <f t="shared" si="15"/>
        <v>0</v>
      </c>
      <c r="AK58" s="20">
        <f t="shared" si="16"/>
        <v>0</v>
      </c>
      <c r="AL58" s="20">
        <f t="shared" si="30"/>
        <v>0</v>
      </c>
      <c r="AM58" s="20">
        <f t="shared" si="31"/>
        <v>0</v>
      </c>
      <c r="AN58" s="20">
        <f t="shared" si="17"/>
        <v>0</v>
      </c>
      <c r="AO58" s="20">
        <f t="shared" si="32"/>
        <v>0</v>
      </c>
      <c r="AP58" s="1">
        <v>0</v>
      </c>
      <c r="AQ58" s="24">
        <f t="shared" si="33"/>
        <v>43239</v>
      </c>
      <c r="AR58" s="10">
        <f t="shared" si="18"/>
        <v>0</v>
      </c>
      <c r="AS58" s="1">
        <f t="shared" si="34"/>
        <v>0</v>
      </c>
    </row>
    <row r="59" spans="2:49" x14ac:dyDescent="0.2">
      <c r="B59" s="18">
        <f t="shared" si="19"/>
        <v>43240</v>
      </c>
      <c r="C59" s="8">
        <f t="shared" si="20"/>
        <v>43240</v>
      </c>
      <c r="D59" s="5">
        <f>INDEX(Klima!$B$1:$E$520,MATCH('Afgrødemodel 1'!$C59,Klima!$B$1:$B$520,0),MATCH('Afgrødemodel 1'!$D$7,Klima!$B$1:$E$1,0))</f>
        <v>14.9</v>
      </c>
      <c r="E59" s="8">
        <f t="shared" si="35"/>
        <v>14.9</v>
      </c>
      <c r="F59">
        <v>0</v>
      </c>
      <c r="G59" s="8">
        <f t="shared" si="21"/>
        <v>523.69999999999993</v>
      </c>
      <c r="H59" s="8">
        <f t="shared" si="0"/>
        <v>0</v>
      </c>
      <c r="I59" s="8">
        <f t="shared" si="1"/>
        <v>0</v>
      </c>
      <c r="J59" s="8">
        <f t="shared" si="2"/>
        <v>0</v>
      </c>
      <c r="K59" s="8" t="e">
        <f t="shared" si="3"/>
        <v>#VALUE!</v>
      </c>
      <c r="L59" s="8" t="e">
        <f t="shared" si="4"/>
        <v>#VALUE!</v>
      </c>
      <c r="M59" t="e">
        <f t="shared" si="5"/>
        <v>#N/A</v>
      </c>
      <c r="N59">
        <v>8</v>
      </c>
      <c r="O59" t="str">
        <f t="shared" si="22"/>
        <v xml:space="preserve"> </v>
      </c>
      <c r="P59" t="str">
        <f t="shared" si="6"/>
        <v xml:space="preserve"> </v>
      </c>
      <c r="Q59" t="str">
        <f t="shared" si="7"/>
        <v xml:space="preserve"> </v>
      </c>
      <c r="R59" t="str">
        <f t="shared" si="8"/>
        <v xml:space="preserve"> </v>
      </c>
      <c r="S59">
        <f t="shared" si="9"/>
        <v>0</v>
      </c>
      <c r="T59" s="8">
        <f t="shared" si="23"/>
        <v>0</v>
      </c>
      <c r="U59" s="2">
        <f t="shared" si="24"/>
        <v>0</v>
      </c>
      <c r="V59">
        <f t="shared" si="10"/>
        <v>0</v>
      </c>
      <c r="W59" s="2">
        <f t="shared" si="25"/>
        <v>0</v>
      </c>
      <c r="X59">
        <f t="shared" si="11"/>
        <v>0</v>
      </c>
      <c r="Y59">
        <f t="shared" si="26"/>
        <v>0</v>
      </c>
      <c r="Z59">
        <v>0</v>
      </c>
      <c r="AA59" s="18">
        <f t="shared" si="12"/>
        <v>43240</v>
      </c>
      <c r="AB59" s="13">
        <f t="shared" si="13"/>
        <v>0</v>
      </c>
      <c r="AC59">
        <v>0</v>
      </c>
      <c r="AD59" s="5">
        <f t="shared" si="27"/>
        <v>0</v>
      </c>
      <c r="AE59">
        <f t="shared" si="36"/>
        <v>0</v>
      </c>
      <c r="AF59">
        <f t="shared" si="36"/>
        <v>0</v>
      </c>
      <c r="AG59">
        <v>0</v>
      </c>
      <c r="AH59" s="18">
        <f t="shared" si="28"/>
        <v>43240</v>
      </c>
      <c r="AI59" s="5">
        <f t="shared" si="29"/>
        <v>0</v>
      </c>
      <c r="AJ59" s="13">
        <f t="shared" si="15"/>
        <v>0</v>
      </c>
      <c r="AK59" s="20">
        <f t="shared" si="16"/>
        <v>0</v>
      </c>
      <c r="AL59" s="20">
        <f t="shared" si="30"/>
        <v>0</v>
      </c>
      <c r="AM59" s="20">
        <f t="shared" si="31"/>
        <v>0</v>
      </c>
      <c r="AN59" s="20">
        <f t="shared" si="17"/>
        <v>0</v>
      </c>
      <c r="AO59" s="20">
        <f t="shared" si="32"/>
        <v>0</v>
      </c>
      <c r="AP59" s="1">
        <v>0</v>
      </c>
      <c r="AQ59" s="24">
        <f t="shared" si="33"/>
        <v>43240</v>
      </c>
      <c r="AR59" s="10">
        <f t="shared" si="18"/>
        <v>0</v>
      </c>
      <c r="AS59" s="1">
        <f t="shared" si="34"/>
        <v>0</v>
      </c>
    </row>
    <row r="60" spans="2:49" x14ac:dyDescent="0.2">
      <c r="B60" s="18">
        <f t="shared" si="19"/>
        <v>43241</v>
      </c>
      <c r="C60" s="8">
        <f t="shared" si="20"/>
        <v>43241</v>
      </c>
      <c r="D60" s="5">
        <f>INDEX(Klima!$B$1:$E$520,MATCH('Afgrødemodel 1'!$C60,Klima!$B$1:$B$520,0),MATCH('Afgrødemodel 1'!$D$7,Klima!$B$1:$E$1,0))</f>
        <v>13.8</v>
      </c>
      <c r="E60" s="8">
        <f t="shared" si="35"/>
        <v>13.8</v>
      </c>
      <c r="F60">
        <v>0</v>
      </c>
      <c r="G60" s="8">
        <f t="shared" si="21"/>
        <v>537.49999999999989</v>
      </c>
      <c r="H60" s="8">
        <f t="shared" si="0"/>
        <v>0</v>
      </c>
      <c r="I60" s="8">
        <f t="shared" si="1"/>
        <v>0</v>
      </c>
      <c r="J60" s="8">
        <f t="shared" si="2"/>
        <v>0</v>
      </c>
      <c r="K60" s="8" t="e">
        <f t="shared" si="3"/>
        <v>#VALUE!</v>
      </c>
      <c r="L60" s="8" t="e">
        <f t="shared" si="4"/>
        <v>#VALUE!</v>
      </c>
      <c r="M60" t="e">
        <f t="shared" si="5"/>
        <v>#N/A</v>
      </c>
      <c r="N60">
        <v>8</v>
      </c>
      <c r="O60" t="str">
        <f t="shared" si="22"/>
        <v xml:space="preserve"> </v>
      </c>
      <c r="P60" t="str">
        <f t="shared" si="6"/>
        <v xml:space="preserve"> </v>
      </c>
      <c r="Q60" t="str">
        <f t="shared" si="7"/>
        <v xml:space="preserve"> </v>
      </c>
      <c r="R60" t="str">
        <f t="shared" si="8"/>
        <v xml:space="preserve"> </v>
      </c>
      <c r="S60">
        <f t="shared" si="9"/>
        <v>0</v>
      </c>
      <c r="T60" s="8">
        <f t="shared" si="23"/>
        <v>0</v>
      </c>
      <c r="U60" s="2">
        <f t="shared" si="24"/>
        <v>0</v>
      </c>
      <c r="V60">
        <f t="shared" si="10"/>
        <v>0</v>
      </c>
      <c r="W60" s="2">
        <f t="shared" si="25"/>
        <v>0</v>
      </c>
      <c r="X60">
        <f t="shared" si="11"/>
        <v>0</v>
      </c>
      <c r="Y60">
        <f t="shared" si="26"/>
        <v>0</v>
      </c>
      <c r="Z60">
        <v>0</v>
      </c>
      <c r="AA60" s="18">
        <f t="shared" si="12"/>
        <v>43241</v>
      </c>
      <c r="AB60" s="13">
        <f t="shared" si="13"/>
        <v>0</v>
      </c>
      <c r="AC60">
        <v>0</v>
      </c>
      <c r="AD60" s="5">
        <f t="shared" si="27"/>
        <v>0</v>
      </c>
      <c r="AE60">
        <f t="shared" si="36"/>
        <v>0</v>
      </c>
      <c r="AF60">
        <f t="shared" si="36"/>
        <v>0</v>
      </c>
      <c r="AG60">
        <v>0</v>
      </c>
      <c r="AH60" s="18">
        <f t="shared" si="28"/>
        <v>43241</v>
      </c>
      <c r="AI60" s="5">
        <f t="shared" si="29"/>
        <v>0</v>
      </c>
      <c r="AJ60" s="13">
        <f t="shared" si="15"/>
        <v>0</v>
      </c>
      <c r="AK60" s="20">
        <f t="shared" si="16"/>
        <v>0</v>
      </c>
      <c r="AL60" s="20">
        <f t="shared" si="30"/>
        <v>0</v>
      </c>
      <c r="AM60" s="20">
        <f t="shared" si="31"/>
        <v>0</v>
      </c>
      <c r="AN60" s="20">
        <f t="shared" si="17"/>
        <v>0</v>
      </c>
      <c r="AO60" s="20">
        <f t="shared" si="32"/>
        <v>0</v>
      </c>
      <c r="AP60" s="1">
        <v>0</v>
      </c>
      <c r="AQ60" s="24">
        <f t="shared" si="33"/>
        <v>43241</v>
      </c>
      <c r="AR60" s="10">
        <f t="shared" si="18"/>
        <v>0</v>
      </c>
      <c r="AS60" s="1">
        <f t="shared" si="34"/>
        <v>0</v>
      </c>
    </row>
    <row r="61" spans="2:49" x14ac:dyDescent="0.2">
      <c r="B61" s="18">
        <f t="shared" si="19"/>
        <v>43242</v>
      </c>
      <c r="C61" s="8">
        <f t="shared" si="20"/>
        <v>43242</v>
      </c>
      <c r="D61" s="5">
        <f>INDEX(Klima!$B$1:$E$520,MATCH('Afgrødemodel 1'!$C61,Klima!$B$1:$B$520,0),MATCH('Afgrødemodel 1'!$D$7,Klima!$B$1:$E$1,0))</f>
        <v>15.9</v>
      </c>
      <c r="E61" s="8">
        <f t="shared" si="35"/>
        <v>15.9</v>
      </c>
      <c r="F61">
        <v>0</v>
      </c>
      <c r="G61" s="8">
        <f t="shared" si="21"/>
        <v>553.39999999999986</v>
      </c>
      <c r="H61" s="8">
        <f t="shared" si="0"/>
        <v>0</v>
      </c>
      <c r="I61" s="8">
        <f t="shared" si="1"/>
        <v>0</v>
      </c>
      <c r="J61" s="8">
        <f t="shared" si="2"/>
        <v>0</v>
      </c>
      <c r="K61" s="8" t="e">
        <f t="shared" si="3"/>
        <v>#VALUE!</v>
      </c>
      <c r="L61" s="8" t="e">
        <f t="shared" si="4"/>
        <v>#VALUE!</v>
      </c>
      <c r="M61" t="e">
        <f t="shared" si="5"/>
        <v>#N/A</v>
      </c>
      <c r="N61">
        <v>8</v>
      </c>
      <c r="O61" t="str">
        <f t="shared" si="22"/>
        <v xml:space="preserve"> </v>
      </c>
      <c r="P61" t="str">
        <f t="shared" si="6"/>
        <v xml:space="preserve"> </v>
      </c>
      <c r="Q61" t="str">
        <f t="shared" si="7"/>
        <v xml:space="preserve"> </v>
      </c>
      <c r="R61" t="str">
        <f t="shared" si="8"/>
        <v xml:space="preserve"> </v>
      </c>
      <c r="S61">
        <f t="shared" si="9"/>
        <v>0</v>
      </c>
      <c r="T61" s="8">
        <f t="shared" si="23"/>
        <v>0</v>
      </c>
      <c r="U61" s="2">
        <f t="shared" si="24"/>
        <v>0</v>
      </c>
      <c r="V61">
        <f t="shared" si="10"/>
        <v>0</v>
      </c>
      <c r="W61" s="2">
        <f t="shared" si="25"/>
        <v>0</v>
      </c>
      <c r="X61">
        <f t="shared" si="11"/>
        <v>0</v>
      </c>
      <c r="Y61">
        <f t="shared" si="26"/>
        <v>0</v>
      </c>
      <c r="Z61">
        <v>0</v>
      </c>
      <c r="AA61" s="18">
        <f t="shared" si="12"/>
        <v>43242</v>
      </c>
      <c r="AB61" s="13">
        <f t="shared" si="13"/>
        <v>0</v>
      </c>
      <c r="AC61">
        <v>0</v>
      </c>
      <c r="AD61" s="5">
        <f t="shared" si="27"/>
        <v>0</v>
      </c>
      <c r="AE61">
        <f t="shared" si="36"/>
        <v>0</v>
      </c>
      <c r="AF61">
        <f t="shared" si="36"/>
        <v>0</v>
      </c>
      <c r="AG61">
        <v>0</v>
      </c>
      <c r="AH61" s="18">
        <f t="shared" si="28"/>
        <v>43242</v>
      </c>
      <c r="AI61" s="5">
        <f t="shared" si="29"/>
        <v>0</v>
      </c>
      <c r="AJ61" s="13">
        <f t="shared" si="15"/>
        <v>0</v>
      </c>
      <c r="AK61" s="20">
        <f t="shared" si="16"/>
        <v>0</v>
      </c>
      <c r="AL61" s="20">
        <f t="shared" si="30"/>
        <v>0</v>
      </c>
      <c r="AM61" s="20">
        <f t="shared" si="31"/>
        <v>0</v>
      </c>
      <c r="AN61" s="20">
        <f t="shared" si="17"/>
        <v>0</v>
      </c>
      <c r="AO61" s="20">
        <f t="shared" si="32"/>
        <v>0</v>
      </c>
      <c r="AP61" s="1">
        <v>0</v>
      </c>
      <c r="AQ61" s="24">
        <f t="shared" si="33"/>
        <v>43242</v>
      </c>
      <c r="AR61" s="10">
        <f t="shared" si="18"/>
        <v>0</v>
      </c>
      <c r="AS61" s="1">
        <f t="shared" si="34"/>
        <v>0</v>
      </c>
    </row>
    <row r="62" spans="2:49" x14ac:dyDescent="0.2">
      <c r="B62" s="18">
        <f t="shared" si="19"/>
        <v>43243</v>
      </c>
      <c r="C62" s="8">
        <f t="shared" si="20"/>
        <v>43243</v>
      </c>
      <c r="D62" s="5">
        <f>INDEX(Klima!$B$1:$E$520,MATCH('Afgrødemodel 1'!$C62,Klima!$B$1:$B$520,0),MATCH('Afgrødemodel 1'!$D$7,Klima!$B$1:$E$1,0))</f>
        <v>16.3</v>
      </c>
      <c r="E62" s="8">
        <f t="shared" si="35"/>
        <v>16.3</v>
      </c>
      <c r="F62">
        <v>0</v>
      </c>
      <c r="G62" s="8">
        <f t="shared" si="21"/>
        <v>569.69999999999982</v>
      </c>
      <c r="H62" s="8">
        <f t="shared" si="0"/>
        <v>0</v>
      </c>
      <c r="I62" s="8">
        <f t="shared" si="1"/>
        <v>0</v>
      </c>
      <c r="J62" s="8">
        <f t="shared" si="2"/>
        <v>0</v>
      </c>
      <c r="K62" s="8" t="e">
        <f t="shared" si="3"/>
        <v>#VALUE!</v>
      </c>
      <c r="L62" s="8" t="e">
        <f t="shared" si="4"/>
        <v>#VALUE!</v>
      </c>
      <c r="M62" t="e">
        <f t="shared" si="5"/>
        <v>#N/A</v>
      </c>
      <c r="N62">
        <v>8</v>
      </c>
      <c r="O62" t="str">
        <f t="shared" si="22"/>
        <v xml:space="preserve"> </v>
      </c>
      <c r="P62" t="str">
        <f t="shared" si="6"/>
        <v xml:space="preserve"> </v>
      </c>
      <c r="Q62" t="str">
        <f t="shared" si="7"/>
        <v xml:space="preserve"> </v>
      </c>
      <c r="R62" t="str">
        <f t="shared" si="8"/>
        <v xml:space="preserve"> </v>
      </c>
      <c r="S62">
        <f t="shared" si="9"/>
        <v>0</v>
      </c>
      <c r="T62" s="8">
        <f t="shared" si="23"/>
        <v>0</v>
      </c>
      <c r="U62" s="2">
        <f t="shared" si="24"/>
        <v>0</v>
      </c>
      <c r="V62">
        <f t="shared" si="10"/>
        <v>0</v>
      </c>
      <c r="W62" s="2">
        <f t="shared" si="25"/>
        <v>0</v>
      </c>
      <c r="X62">
        <f t="shared" si="11"/>
        <v>0</v>
      </c>
      <c r="Y62">
        <f t="shared" si="26"/>
        <v>0</v>
      </c>
      <c r="Z62">
        <v>0</v>
      </c>
      <c r="AA62" s="18">
        <f t="shared" si="12"/>
        <v>43243</v>
      </c>
      <c r="AB62" s="13">
        <f t="shared" si="13"/>
        <v>0</v>
      </c>
      <c r="AC62">
        <v>0</v>
      </c>
      <c r="AD62" s="5">
        <f t="shared" si="27"/>
        <v>0</v>
      </c>
      <c r="AE62">
        <f t="shared" si="36"/>
        <v>0</v>
      </c>
      <c r="AF62">
        <f t="shared" si="36"/>
        <v>0</v>
      </c>
      <c r="AG62">
        <v>0</v>
      </c>
      <c r="AH62" s="18">
        <f t="shared" si="28"/>
        <v>43243</v>
      </c>
      <c r="AI62" s="5">
        <f t="shared" si="29"/>
        <v>0</v>
      </c>
      <c r="AJ62" s="13">
        <f t="shared" si="15"/>
        <v>0</v>
      </c>
      <c r="AK62" s="20">
        <f t="shared" si="16"/>
        <v>0</v>
      </c>
      <c r="AL62" s="20">
        <f t="shared" si="30"/>
        <v>0</v>
      </c>
      <c r="AM62" s="20">
        <f t="shared" si="31"/>
        <v>0</v>
      </c>
      <c r="AN62" s="20">
        <f t="shared" si="17"/>
        <v>0</v>
      </c>
      <c r="AO62" s="20">
        <f t="shared" si="32"/>
        <v>0</v>
      </c>
      <c r="AP62" s="1">
        <v>0</v>
      </c>
      <c r="AQ62" s="24">
        <f t="shared" si="33"/>
        <v>43243</v>
      </c>
      <c r="AR62" s="10">
        <f t="shared" si="18"/>
        <v>0</v>
      </c>
      <c r="AS62" s="1">
        <f t="shared" si="34"/>
        <v>0</v>
      </c>
    </row>
    <row r="63" spans="2:49" x14ac:dyDescent="0.2">
      <c r="B63" s="18">
        <f t="shared" si="19"/>
        <v>43244</v>
      </c>
      <c r="C63" s="8">
        <f t="shared" si="20"/>
        <v>43244</v>
      </c>
      <c r="D63" s="5">
        <f>INDEX(Klima!$B$1:$E$520,MATCH('Afgrødemodel 1'!$C63,Klima!$B$1:$B$520,0),MATCH('Afgrødemodel 1'!$D$7,Klima!$B$1:$E$1,0))</f>
        <v>16.7</v>
      </c>
      <c r="E63" s="8">
        <f t="shared" si="35"/>
        <v>16.7</v>
      </c>
      <c r="F63">
        <v>0</v>
      </c>
      <c r="G63" s="8">
        <f t="shared" si="21"/>
        <v>586.39999999999986</v>
      </c>
      <c r="H63" s="8">
        <f t="shared" si="0"/>
        <v>0</v>
      </c>
      <c r="I63" s="8">
        <f t="shared" si="1"/>
        <v>0</v>
      </c>
      <c r="J63" s="8">
        <f t="shared" si="2"/>
        <v>0</v>
      </c>
      <c r="K63" s="8" t="e">
        <f t="shared" si="3"/>
        <v>#VALUE!</v>
      </c>
      <c r="L63" s="8" t="e">
        <f t="shared" si="4"/>
        <v>#VALUE!</v>
      </c>
      <c r="M63" t="e">
        <f t="shared" si="5"/>
        <v>#N/A</v>
      </c>
      <c r="N63">
        <v>8</v>
      </c>
      <c r="O63" t="str">
        <f t="shared" si="22"/>
        <v xml:space="preserve"> </v>
      </c>
      <c r="P63" t="str">
        <f t="shared" si="6"/>
        <v xml:space="preserve"> </v>
      </c>
      <c r="Q63" t="str">
        <f t="shared" si="7"/>
        <v xml:space="preserve"> </v>
      </c>
      <c r="R63" t="str">
        <f t="shared" si="8"/>
        <v xml:space="preserve"> </v>
      </c>
      <c r="S63">
        <f t="shared" si="9"/>
        <v>0</v>
      </c>
      <c r="T63" s="8">
        <f t="shared" si="23"/>
        <v>0</v>
      </c>
      <c r="U63" s="2">
        <f t="shared" si="24"/>
        <v>0</v>
      </c>
      <c r="V63">
        <f t="shared" si="10"/>
        <v>0</v>
      </c>
      <c r="W63" s="2">
        <f t="shared" si="25"/>
        <v>0</v>
      </c>
      <c r="X63">
        <f t="shared" si="11"/>
        <v>0</v>
      </c>
      <c r="Y63">
        <f t="shared" si="26"/>
        <v>0</v>
      </c>
      <c r="Z63">
        <v>0</v>
      </c>
      <c r="AA63" s="18">
        <f t="shared" si="12"/>
        <v>43244</v>
      </c>
      <c r="AB63" s="13">
        <f t="shared" si="13"/>
        <v>0</v>
      </c>
      <c r="AC63">
        <v>0</v>
      </c>
      <c r="AD63" s="5">
        <f t="shared" si="27"/>
        <v>0</v>
      </c>
      <c r="AE63">
        <f t="shared" si="36"/>
        <v>0</v>
      </c>
      <c r="AF63">
        <f t="shared" si="36"/>
        <v>0</v>
      </c>
      <c r="AG63">
        <v>0</v>
      </c>
      <c r="AH63" s="18">
        <f t="shared" si="28"/>
        <v>43244</v>
      </c>
      <c r="AI63" s="5">
        <f t="shared" si="29"/>
        <v>0</v>
      </c>
      <c r="AJ63" s="13">
        <f t="shared" si="15"/>
        <v>0</v>
      </c>
      <c r="AK63" s="20">
        <f t="shared" si="16"/>
        <v>0</v>
      </c>
      <c r="AL63" s="20">
        <f t="shared" si="30"/>
        <v>0</v>
      </c>
      <c r="AM63" s="20">
        <f t="shared" si="31"/>
        <v>0</v>
      </c>
      <c r="AN63" s="20">
        <f t="shared" si="17"/>
        <v>0</v>
      </c>
      <c r="AO63" s="20">
        <f t="shared" si="32"/>
        <v>0</v>
      </c>
      <c r="AP63" s="1">
        <v>0</v>
      </c>
      <c r="AQ63" s="24">
        <f t="shared" si="33"/>
        <v>43244</v>
      </c>
      <c r="AR63" s="10">
        <f t="shared" si="18"/>
        <v>0</v>
      </c>
      <c r="AS63" s="1">
        <f t="shared" si="34"/>
        <v>0</v>
      </c>
    </row>
    <row r="64" spans="2:49" x14ac:dyDescent="0.2">
      <c r="B64" s="18">
        <f t="shared" si="19"/>
        <v>43245</v>
      </c>
      <c r="C64" s="8">
        <f t="shared" si="20"/>
        <v>43245</v>
      </c>
      <c r="D64" s="5">
        <f>INDEX(Klima!$B$1:$E$520,MATCH('Afgrødemodel 1'!$C64,Klima!$B$1:$B$520,0),MATCH('Afgrødemodel 1'!$D$7,Klima!$B$1:$E$1,0))</f>
        <v>17.5</v>
      </c>
      <c r="E64" s="8">
        <f t="shared" si="35"/>
        <v>17.5</v>
      </c>
      <c r="F64">
        <v>0</v>
      </c>
      <c r="G64" s="8">
        <f t="shared" si="21"/>
        <v>603.89999999999986</v>
      </c>
      <c r="H64" s="8">
        <f t="shared" si="0"/>
        <v>0</v>
      </c>
      <c r="I64" s="8">
        <f t="shared" si="1"/>
        <v>0</v>
      </c>
      <c r="J64" s="8">
        <f t="shared" si="2"/>
        <v>0</v>
      </c>
      <c r="K64" s="8" t="e">
        <f t="shared" si="3"/>
        <v>#VALUE!</v>
      </c>
      <c r="L64" s="8" t="e">
        <f t="shared" si="4"/>
        <v>#VALUE!</v>
      </c>
      <c r="M64" t="e">
        <f t="shared" si="5"/>
        <v>#N/A</v>
      </c>
      <c r="N64">
        <v>8</v>
      </c>
      <c r="O64" t="str">
        <f t="shared" si="22"/>
        <v xml:space="preserve"> </v>
      </c>
      <c r="P64" t="str">
        <f t="shared" si="6"/>
        <v xml:space="preserve"> </v>
      </c>
      <c r="Q64" t="str">
        <f t="shared" si="7"/>
        <v xml:space="preserve"> </v>
      </c>
      <c r="R64" t="str">
        <f t="shared" si="8"/>
        <v xml:space="preserve"> </v>
      </c>
      <c r="S64">
        <f t="shared" si="9"/>
        <v>0</v>
      </c>
      <c r="T64" s="8">
        <f t="shared" si="23"/>
        <v>0</v>
      </c>
      <c r="U64" s="2">
        <f t="shared" si="24"/>
        <v>0</v>
      </c>
      <c r="V64">
        <f t="shared" si="10"/>
        <v>0</v>
      </c>
      <c r="W64" s="2">
        <f t="shared" si="25"/>
        <v>0</v>
      </c>
      <c r="X64">
        <f t="shared" si="11"/>
        <v>0</v>
      </c>
      <c r="Y64">
        <f t="shared" si="26"/>
        <v>0</v>
      </c>
      <c r="Z64">
        <v>0</v>
      </c>
      <c r="AA64" s="18">
        <f t="shared" si="12"/>
        <v>43245</v>
      </c>
      <c r="AB64" s="13">
        <f t="shared" si="13"/>
        <v>0</v>
      </c>
      <c r="AC64">
        <v>0</v>
      </c>
      <c r="AD64" s="5">
        <f t="shared" si="27"/>
        <v>0</v>
      </c>
      <c r="AE64">
        <f t="shared" si="36"/>
        <v>0</v>
      </c>
      <c r="AF64">
        <f t="shared" si="36"/>
        <v>0</v>
      </c>
      <c r="AG64">
        <v>0</v>
      </c>
      <c r="AH64" s="18">
        <f t="shared" si="28"/>
        <v>43245</v>
      </c>
      <c r="AI64" s="5">
        <f t="shared" si="29"/>
        <v>0</v>
      </c>
      <c r="AJ64" s="13">
        <f t="shared" si="15"/>
        <v>0</v>
      </c>
      <c r="AK64" s="20">
        <f t="shared" si="16"/>
        <v>0</v>
      </c>
      <c r="AL64" s="20">
        <f t="shared" si="30"/>
        <v>0</v>
      </c>
      <c r="AM64" s="20">
        <f t="shared" si="31"/>
        <v>0</v>
      </c>
      <c r="AN64" s="20">
        <f t="shared" si="17"/>
        <v>0</v>
      </c>
      <c r="AO64" s="20">
        <f t="shared" si="32"/>
        <v>0</v>
      </c>
      <c r="AP64" s="1">
        <v>0</v>
      </c>
      <c r="AQ64" s="24">
        <f t="shared" si="33"/>
        <v>43245</v>
      </c>
      <c r="AR64" s="10">
        <f t="shared" si="18"/>
        <v>0</v>
      </c>
      <c r="AS64" s="1">
        <f t="shared" si="34"/>
        <v>0</v>
      </c>
    </row>
    <row r="65" spans="2:45" x14ac:dyDescent="0.2">
      <c r="B65" s="18">
        <f t="shared" si="19"/>
        <v>43246</v>
      </c>
      <c r="C65" s="8">
        <f t="shared" si="20"/>
        <v>43246</v>
      </c>
      <c r="D65" s="5">
        <f>INDEX(Klima!$B$1:$E$520,MATCH('Afgrødemodel 1'!$C65,Klima!$B$1:$B$520,0),MATCH('Afgrødemodel 1'!$D$7,Klima!$B$1:$E$1,0))</f>
        <v>18.399999999999999</v>
      </c>
      <c r="E65" s="8">
        <f t="shared" si="35"/>
        <v>18.399999999999999</v>
      </c>
      <c r="F65">
        <v>0</v>
      </c>
      <c r="G65" s="8">
        <f t="shared" si="21"/>
        <v>622.29999999999984</v>
      </c>
      <c r="H65" s="8">
        <f t="shared" si="0"/>
        <v>0</v>
      </c>
      <c r="I65" s="8">
        <f t="shared" si="1"/>
        <v>0</v>
      </c>
      <c r="J65" s="8">
        <f t="shared" si="2"/>
        <v>0</v>
      </c>
      <c r="K65" s="8" t="e">
        <f t="shared" si="3"/>
        <v>#VALUE!</v>
      </c>
      <c r="L65" s="8" t="e">
        <f t="shared" si="4"/>
        <v>#VALUE!</v>
      </c>
      <c r="M65" t="e">
        <f t="shared" si="5"/>
        <v>#N/A</v>
      </c>
      <c r="N65">
        <v>8</v>
      </c>
      <c r="O65" t="str">
        <f t="shared" si="22"/>
        <v xml:space="preserve"> </v>
      </c>
      <c r="P65" t="str">
        <f t="shared" si="6"/>
        <v xml:space="preserve"> </v>
      </c>
      <c r="Q65" t="str">
        <f t="shared" si="7"/>
        <v xml:space="preserve"> </v>
      </c>
      <c r="R65" t="str">
        <f t="shared" si="8"/>
        <v xml:space="preserve"> </v>
      </c>
      <c r="S65">
        <f t="shared" si="9"/>
        <v>0</v>
      </c>
      <c r="T65" s="8">
        <f t="shared" si="23"/>
        <v>0</v>
      </c>
      <c r="U65" s="2">
        <f t="shared" si="24"/>
        <v>0</v>
      </c>
      <c r="V65">
        <f t="shared" si="10"/>
        <v>0</v>
      </c>
      <c r="W65" s="2">
        <f t="shared" si="25"/>
        <v>0</v>
      </c>
      <c r="X65">
        <f t="shared" si="11"/>
        <v>0</v>
      </c>
      <c r="Y65">
        <f t="shared" si="26"/>
        <v>0</v>
      </c>
      <c r="Z65">
        <v>0</v>
      </c>
      <c r="AA65" s="18">
        <f t="shared" si="12"/>
        <v>43246</v>
      </c>
      <c r="AB65" s="13">
        <f t="shared" si="13"/>
        <v>0</v>
      </c>
      <c r="AC65">
        <v>0</v>
      </c>
      <c r="AD65" s="5">
        <f t="shared" si="27"/>
        <v>0</v>
      </c>
      <c r="AE65">
        <f t="shared" si="36"/>
        <v>0</v>
      </c>
      <c r="AF65">
        <f t="shared" si="36"/>
        <v>0</v>
      </c>
      <c r="AG65">
        <v>0</v>
      </c>
      <c r="AH65" s="18">
        <f t="shared" si="28"/>
        <v>43246</v>
      </c>
      <c r="AI65" s="5">
        <f t="shared" si="29"/>
        <v>0</v>
      </c>
      <c r="AJ65" s="13">
        <f t="shared" si="15"/>
        <v>0</v>
      </c>
      <c r="AK65" s="20">
        <f t="shared" si="16"/>
        <v>0</v>
      </c>
      <c r="AL65" s="20">
        <f t="shared" si="30"/>
        <v>0</v>
      </c>
      <c r="AM65" s="20">
        <f t="shared" si="31"/>
        <v>0</v>
      </c>
      <c r="AN65" s="20">
        <f t="shared" si="17"/>
        <v>0</v>
      </c>
      <c r="AO65" s="20">
        <f t="shared" si="32"/>
        <v>0</v>
      </c>
      <c r="AP65" s="1">
        <v>0</v>
      </c>
      <c r="AQ65" s="24">
        <f t="shared" si="33"/>
        <v>43246</v>
      </c>
      <c r="AR65" s="10">
        <f t="shared" si="18"/>
        <v>0</v>
      </c>
      <c r="AS65" s="1">
        <f t="shared" si="34"/>
        <v>0</v>
      </c>
    </row>
    <row r="66" spans="2:45" x14ac:dyDescent="0.2">
      <c r="B66" s="18">
        <f t="shared" si="19"/>
        <v>43247</v>
      </c>
      <c r="C66" s="8">
        <f t="shared" si="20"/>
        <v>43247</v>
      </c>
      <c r="D66" s="5">
        <f>INDEX(Klima!$B$1:$E$520,MATCH('Afgrødemodel 1'!$C66,Klima!$B$1:$B$520,0),MATCH('Afgrødemodel 1'!$D$7,Klima!$B$1:$E$1,0))</f>
        <v>17.7</v>
      </c>
      <c r="E66" s="8">
        <f t="shared" si="35"/>
        <v>17.7</v>
      </c>
      <c r="F66">
        <v>0</v>
      </c>
      <c r="G66" s="8">
        <f t="shared" si="21"/>
        <v>639.99999999999989</v>
      </c>
      <c r="H66" s="8">
        <f t="shared" si="0"/>
        <v>0</v>
      </c>
      <c r="I66" s="8">
        <f t="shared" si="1"/>
        <v>0</v>
      </c>
      <c r="J66" s="8">
        <f t="shared" si="2"/>
        <v>0</v>
      </c>
      <c r="K66" s="8" t="e">
        <f t="shared" si="3"/>
        <v>#VALUE!</v>
      </c>
      <c r="L66" s="8" t="e">
        <f t="shared" si="4"/>
        <v>#VALUE!</v>
      </c>
      <c r="M66" t="e">
        <f t="shared" si="5"/>
        <v>#N/A</v>
      </c>
      <c r="N66">
        <v>8</v>
      </c>
      <c r="O66" t="str">
        <f t="shared" si="22"/>
        <v xml:space="preserve"> </v>
      </c>
      <c r="P66" t="str">
        <f t="shared" si="6"/>
        <v xml:space="preserve"> </v>
      </c>
      <c r="Q66" t="str">
        <f t="shared" si="7"/>
        <v xml:space="preserve"> </v>
      </c>
      <c r="R66" t="str">
        <f t="shared" si="8"/>
        <v xml:space="preserve"> </v>
      </c>
      <c r="S66">
        <f t="shared" si="9"/>
        <v>0</v>
      </c>
      <c r="T66" s="8">
        <f t="shared" si="23"/>
        <v>0</v>
      </c>
      <c r="U66" s="2">
        <f t="shared" si="24"/>
        <v>0</v>
      </c>
      <c r="V66">
        <f t="shared" si="10"/>
        <v>0</v>
      </c>
      <c r="W66" s="2">
        <f t="shared" si="25"/>
        <v>0</v>
      </c>
      <c r="X66">
        <f t="shared" si="11"/>
        <v>0</v>
      </c>
      <c r="Y66">
        <f t="shared" si="26"/>
        <v>0</v>
      </c>
      <c r="Z66">
        <v>0</v>
      </c>
      <c r="AA66" s="18">
        <f t="shared" si="12"/>
        <v>43247</v>
      </c>
      <c r="AB66" s="13">
        <f t="shared" si="13"/>
        <v>0</v>
      </c>
      <c r="AC66">
        <v>0</v>
      </c>
      <c r="AD66" s="5">
        <f t="shared" si="27"/>
        <v>0</v>
      </c>
      <c r="AE66">
        <f t="shared" si="36"/>
        <v>0</v>
      </c>
      <c r="AF66">
        <f t="shared" si="36"/>
        <v>0</v>
      </c>
      <c r="AG66">
        <v>0</v>
      </c>
      <c r="AH66" s="18">
        <f t="shared" si="28"/>
        <v>43247</v>
      </c>
      <c r="AI66" s="5">
        <f t="shared" si="29"/>
        <v>0</v>
      </c>
      <c r="AJ66" s="13">
        <f t="shared" si="15"/>
        <v>0</v>
      </c>
      <c r="AK66" s="20">
        <f t="shared" si="16"/>
        <v>0</v>
      </c>
      <c r="AL66" s="20">
        <f t="shared" si="30"/>
        <v>0</v>
      </c>
      <c r="AM66" s="20">
        <f t="shared" si="31"/>
        <v>0</v>
      </c>
      <c r="AN66" s="20">
        <f t="shared" si="17"/>
        <v>0</v>
      </c>
      <c r="AO66" s="20">
        <f t="shared" si="32"/>
        <v>0</v>
      </c>
      <c r="AP66" s="1">
        <v>0</v>
      </c>
      <c r="AQ66" s="24">
        <f t="shared" si="33"/>
        <v>43247</v>
      </c>
      <c r="AR66" s="10">
        <f t="shared" si="18"/>
        <v>0</v>
      </c>
      <c r="AS66" s="1">
        <f t="shared" si="34"/>
        <v>0</v>
      </c>
    </row>
    <row r="67" spans="2:45" x14ac:dyDescent="0.2">
      <c r="B67" s="18">
        <f t="shared" si="19"/>
        <v>43248</v>
      </c>
      <c r="C67" s="8">
        <f t="shared" si="20"/>
        <v>43248</v>
      </c>
      <c r="D67" s="5">
        <f>INDEX(Klima!$B$1:$E$520,MATCH('Afgrødemodel 1'!$C67,Klima!$B$1:$B$520,0),MATCH('Afgrødemodel 1'!$D$7,Klima!$B$1:$E$1,0))</f>
        <v>17.600000000000001</v>
      </c>
      <c r="E67" s="8">
        <f t="shared" si="35"/>
        <v>17.600000000000001</v>
      </c>
      <c r="F67">
        <v>0</v>
      </c>
      <c r="G67" s="8">
        <f t="shared" si="21"/>
        <v>657.59999999999991</v>
      </c>
      <c r="H67" s="8">
        <f t="shared" si="0"/>
        <v>0</v>
      </c>
      <c r="I67" s="8">
        <f t="shared" si="1"/>
        <v>0</v>
      </c>
      <c r="J67" s="8">
        <f t="shared" si="2"/>
        <v>0</v>
      </c>
      <c r="K67" s="8" t="e">
        <f t="shared" si="3"/>
        <v>#VALUE!</v>
      </c>
      <c r="L67" s="8" t="e">
        <f t="shared" si="4"/>
        <v>#VALUE!</v>
      </c>
      <c r="M67" t="e">
        <f t="shared" si="5"/>
        <v>#N/A</v>
      </c>
      <c r="N67">
        <v>8</v>
      </c>
      <c r="O67" t="str">
        <f t="shared" si="22"/>
        <v xml:space="preserve"> </v>
      </c>
      <c r="P67" t="str">
        <f t="shared" si="6"/>
        <v xml:space="preserve"> </v>
      </c>
      <c r="Q67" t="str">
        <f t="shared" si="7"/>
        <v xml:space="preserve"> </v>
      </c>
      <c r="R67" t="str">
        <f t="shared" si="8"/>
        <v xml:space="preserve"> </v>
      </c>
      <c r="S67">
        <f t="shared" si="9"/>
        <v>0</v>
      </c>
      <c r="T67" s="8">
        <f t="shared" si="23"/>
        <v>0</v>
      </c>
      <c r="U67" s="2">
        <f t="shared" si="24"/>
        <v>0</v>
      </c>
      <c r="V67">
        <f t="shared" si="10"/>
        <v>0</v>
      </c>
      <c r="W67" s="2">
        <f t="shared" si="25"/>
        <v>0</v>
      </c>
      <c r="X67">
        <f t="shared" si="11"/>
        <v>0</v>
      </c>
      <c r="Y67">
        <f t="shared" si="26"/>
        <v>0</v>
      </c>
      <c r="Z67">
        <v>0</v>
      </c>
      <c r="AA67" s="18">
        <f t="shared" si="12"/>
        <v>43248</v>
      </c>
      <c r="AB67" s="13">
        <f t="shared" si="13"/>
        <v>0</v>
      </c>
      <c r="AC67">
        <v>0</v>
      </c>
      <c r="AD67" s="5">
        <f t="shared" si="27"/>
        <v>0</v>
      </c>
      <c r="AE67">
        <f t="shared" si="36"/>
        <v>0</v>
      </c>
      <c r="AF67">
        <f t="shared" si="36"/>
        <v>0</v>
      </c>
      <c r="AG67">
        <v>0</v>
      </c>
      <c r="AH67" s="18">
        <f t="shared" si="28"/>
        <v>43248</v>
      </c>
      <c r="AI67" s="5">
        <f t="shared" si="29"/>
        <v>0</v>
      </c>
      <c r="AJ67" s="13">
        <f t="shared" si="15"/>
        <v>0</v>
      </c>
      <c r="AK67" s="20">
        <f t="shared" si="16"/>
        <v>0</v>
      </c>
      <c r="AL67" s="20">
        <f t="shared" si="30"/>
        <v>0</v>
      </c>
      <c r="AM67" s="20">
        <f t="shared" si="31"/>
        <v>0</v>
      </c>
      <c r="AN67" s="20">
        <f t="shared" si="17"/>
        <v>0</v>
      </c>
      <c r="AO67" s="20">
        <f t="shared" si="32"/>
        <v>0</v>
      </c>
      <c r="AP67" s="1">
        <v>0</v>
      </c>
      <c r="AQ67" s="24">
        <f t="shared" si="33"/>
        <v>43248</v>
      </c>
      <c r="AR67" s="10">
        <f t="shared" si="18"/>
        <v>0</v>
      </c>
      <c r="AS67" s="1">
        <f t="shared" si="34"/>
        <v>0</v>
      </c>
    </row>
    <row r="68" spans="2:45" x14ac:dyDescent="0.2">
      <c r="B68" s="18">
        <f t="shared" si="19"/>
        <v>43249</v>
      </c>
      <c r="C68" s="8">
        <f t="shared" si="20"/>
        <v>43249</v>
      </c>
      <c r="D68" s="5">
        <f>INDEX(Klima!$B$1:$E$520,MATCH('Afgrødemodel 1'!$C68,Klima!$B$1:$B$520,0),MATCH('Afgrødemodel 1'!$D$7,Klima!$B$1:$E$1,0))</f>
        <v>18.899999999999999</v>
      </c>
      <c r="E68" s="8">
        <f t="shared" si="35"/>
        <v>18.899999999999999</v>
      </c>
      <c r="F68">
        <v>0</v>
      </c>
      <c r="G68" s="8">
        <f t="shared" si="21"/>
        <v>676.49999999999989</v>
      </c>
      <c r="H68" s="8">
        <f t="shared" si="0"/>
        <v>0</v>
      </c>
      <c r="I68" s="8">
        <f t="shared" si="1"/>
        <v>0</v>
      </c>
      <c r="J68" s="8">
        <f t="shared" si="2"/>
        <v>0</v>
      </c>
      <c r="K68" s="8" t="e">
        <f t="shared" si="3"/>
        <v>#VALUE!</v>
      </c>
      <c r="L68" s="8" t="e">
        <f t="shared" si="4"/>
        <v>#VALUE!</v>
      </c>
      <c r="M68" t="e">
        <f t="shared" si="5"/>
        <v>#N/A</v>
      </c>
      <c r="N68">
        <v>8</v>
      </c>
      <c r="O68" t="str">
        <f t="shared" si="22"/>
        <v xml:space="preserve"> </v>
      </c>
      <c r="P68" t="str">
        <f t="shared" si="6"/>
        <v xml:space="preserve"> </v>
      </c>
      <c r="Q68" t="str">
        <f t="shared" si="7"/>
        <v xml:space="preserve"> </v>
      </c>
      <c r="R68" t="str">
        <f t="shared" si="8"/>
        <v xml:space="preserve"> </v>
      </c>
      <c r="S68">
        <f t="shared" si="9"/>
        <v>0</v>
      </c>
      <c r="T68" s="8">
        <f t="shared" si="23"/>
        <v>0</v>
      </c>
      <c r="U68" s="2">
        <f t="shared" si="24"/>
        <v>0</v>
      </c>
      <c r="V68">
        <f t="shared" si="10"/>
        <v>0</v>
      </c>
      <c r="W68" s="2">
        <f t="shared" si="25"/>
        <v>0</v>
      </c>
      <c r="X68">
        <f t="shared" si="11"/>
        <v>0</v>
      </c>
      <c r="Y68">
        <f t="shared" si="26"/>
        <v>0</v>
      </c>
      <c r="Z68">
        <v>0</v>
      </c>
      <c r="AA68" s="18">
        <f t="shared" si="12"/>
        <v>43249</v>
      </c>
      <c r="AB68" s="13">
        <f t="shared" si="13"/>
        <v>0</v>
      </c>
      <c r="AC68">
        <v>0</v>
      </c>
      <c r="AD68" s="5">
        <f t="shared" si="27"/>
        <v>0</v>
      </c>
      <c r="AE68">
        <f t="shared" si="36"/>
        <v>0</v>
      </c>
      <c r="AF68">
        <f t="shared" si="36"/>
        <v>0</v>
      </c>
      <c r="AG68">
        <v>0</v>
      </c>
      <c r="AH68" s="18">
        <f t="shared" si="28"/>
        <v>43249</v>
      </c>
      <c r="AI68" s="5">
        <f t="shared" si="29"/>
        <v>0</v>
      </c>
      <c r="AJ68" s="13">
        <f t="shared" si="15"/>
        <v>0</v>
      </c>
      <c r="AK68" s="20">
        <f t="shared" si="16"/>
        <v>0</v>
      </c>
      <c r="AL68" s="20">
        <f t="shared" si="30"/>
        <v>0</v>
      </c>
      <c r="AM68" s="20">
        <f t="shared" si="31"/>
        <v>0</v>
      </c>
      <c r="AN68" s="20">
        <f t="shared" si="17"/>
        <v>0</v>
      </c>
      <c r="AO68" s="20">
        <f t="shared" si="32"/>
        <v>0</v>
      </c>
      <c r="AP68" s="1">
        <v>0</v>
      </c>
      <c r="AQ68" s="24">
        <f t="shared" si="33"/>
        <v>43249</v>
      </c>
      <c r="AR68" s="10">
        <f t="shared" si="18"/>
        <v>0</v>
      </c>
      <c r="AS68" s="1">
        <f t="shared" si="34"/>
        <v>0</v>
      </c>
    </row>
    <row r="69" spans="2:45" x14ac:dyDescent="0.2">
      <c r="B69" s="18">
        <f t="shared" si="19"/>
        <v>43250</v>
      </c>
      <c r="C69" s="8">
        <f t="shared" si="20"/>
        <v>43250</v>
      </c>
      <c r="D69" s="5">
        <f>INDEX(Klima!$B$1:$E$520,MATCH('Afgrødemodel 1'!$C69,Klima!$B$1:$B$520,0),MATCH('Afgrødemodel 1'!$D$7,Klima!$B$1:$E$1,0))</f>
        <v>20.9</v>
      </c>
      <c r="E69" s="8">
        <f t="shared" si="35"/>
        <v>20.9</v>
      </c>
      <c r="F69">
        <v>0</v>
      </c>
      <c r="G69" s="8">
        <f t="shared" si="21"/>
        <v>697.39999999999986</v>
      </c>
      <c r="H69" s="8">
        <f t="shared" si="0"/>
        <v>0</v>
      </c>
      <c r="I69" s="8">
        <f t="shared" si="1"/>
        <v>0</v>
      </c>
      <c r="J69" s="8">
        <f t="shared" si="2"/>
        <v>0</v>
      </c>
      <c r="K69" s="8" t="e">
        <f t="shared" si="3"/>
        <v>#VALUE!</v>
      </c>
      <c r="L69" s="8" t="e">
        <f t="shared" si="4"/>
        <v>#VALUE!</v>
      </c>
      <c r="M69" t="e">
        <f t="shared" si="5"/>
        <v>#N/A</v>
      </c>
      <c r="N69">
        <v>8</v>
      </c>
      <c r="O69" t="str">
        <f t="shared" si="22"/>
        <v xml:space="preserve"> </v>
      </c>
      <c r="P69" t="str">
        <f t="shared" si="6"/>
        <v xml:space="preserve"> </v>
      </c>
      <c r="Q69" t="str">
        <f t="shared" si="7"/>
        <v xml:space="preserve"> </v>
      </c>
      <c r="R69" t="str">
        <f t="shared" si="8"/>
        <v xml:space="preserve"> </v>
      </c>
      <c r="S69">
        <f t="shared" si="9"/>
        <v>0</v>
      </c>
      <c r="T69" s="8">
        <f t="shared" si="23"/>
        <v>0</v>
      </c>
      <c r="U69" s="2">
        <f t="shared" si="24"/>
        <v>0</v>
      </c>
      <c r="V69">
        <f t="shared" si="10"/>
        <v>0</v>
      </c>
      <c r="W69" s="2">
        <f t="shared" si="25"/>
        <v>0</v>
      </c>
      <c r="X69">
        <f t="shared" si="11"/>
        <v>0</v>
      </c>
      <c r="Y69">
        <f t="shared" si="26"/>
        <v>0</v>
      </c>
      <c r="Z69">
        <v>0</v>
      </c>
      <c r="AA69" s="18">
        <f t="shared" si="12"/>
        <v>43250</v>
      </c>
      <c r="AB69" s="13">
        <f t="shared" si="13"/>
        <v>0</v>
      </c>
      <c r="AC69">
        <v>0</v>
      </c>
      <c r="AD69" s="5">
        <f t="shared" si="27"/>
        <v>0</v>
      </c>
      <c r="AE69">
        <f t="shared" si="36"/>
        <v>0</v>
      </c>
      <c r="AF69">
        <f t="shared" si="36"/>
        <v>0</v>
      </c>
      <c r="AG69">
        <v>0</v>
      </c>
      <c r="AH69" s="18">
        <f t="shared" si="28"/>
        <v>43250</v>
      </c>
      <c r="AI69" s="5">
        <f t="shared" si="29"/>
        <v>0</v>
      </c>
      <c r="AJ69" s="13">
        <f t="shared" si="15"/>
        <v>0</v>
      </c>
      <c r="AK69" s="20">
        <f t="shared" si="16"/>
        <v>0</v>
      </c>
      <c r="AL69" s="20">
        <f t="shared" si="30"/>
        <v>0</v>
      </c>
      <c r="AM69" s="20">
        <f t="shared" si="31"/>
        <v>0</v>
      </c>
      <c r="AN69" s="20">
        <f t="shared" si="17"/>
        <v>0</v>
      </c>
      <c r="AO69" s="20">
        <f t="shared" si="32"/>
        <v>0</v>
      </c>
      <c r="AP69" s="1">
        <v>0</v>
      </c>
      <c r="AQ69" s="24">
        <f t="shared" si="33"/>
        <v>43250</v>
      </c>
      <c r="AR69" s="10">
        <f t="shared" si="18"/>
        <v>0</v>
      </c>
      <c r="AS69" s="1">
        <f t="shared" si="34"/>
        <v>0</v>
      </c>
    </row>
    <row r="70" spans="2:45" x14ac:dyDescent="0.2">
      <c r="B70" s="18">
        <f t="shared" si="19"/>
        <v>43251</v>
      </c>
      <c r="C70" s="8">
        <f t="shared" si="20"/>
        <v>43251</v>
      </c>
      <c r="D70" s="5">
        <f>INDEX(Klima!$B$1:$E$520,MATCH('Afgrødemodel 1'!$C70,Klima!$B$1:$B$520,0),MATCH('Afgrødemodel 1'!$D$7,Klima!$B$1:$E$1,0))</f>
        <v>19.5</v>
      </c>
      <c r="E70" s="8">
        <f t="shared" si="35"/>
        <v>19.5</v>
      </c>
      <c r="F70">
        <v>0</v>
      </c>
      <c r="G70" s="8">
        <f t="shared" si="21"/>
        <v>716.89999999999986</v>
      </c>
      <c r="H70" s="8">
        <f t="shared" si="0"/>
        <v>0</v>
      </c>
      <c r="I70" s="8">
        <f t="shared" si="1"/>
        <v>0</v>
      </c>
      <c r="J70" s="8">
        <f t="shared" si="2"/>
        <v>0</v>
      </c>
      <c r="K70" s="8" t="e">
        <f t="shared" si="3"/>
        <v>#VALUE!</v>
      </c>
      <c r="L70" s="8" t="e">
        <f t="shared" si="4"/>
        <v>#VALUE!</v>
      </c>
      <c r="M70" t="e">
        <f t="shared" si="5"/>
        <v>#N/A</v>
      </c>
      <c r="N70">
        <v>8</v>
      </c>
      <c r="O70" t="str">
        <f t="shared" si="22"/>
        <v xml:space="preserve"> </v>
      </c>
      <c r="P70" t="str">
        <f t="shared" si="6"/>
        <v xml:space="preserve"> </v>
      </c>
      <c r="Q70" t="str">
        <f t="shared" si="7"/>
        <v xml:space="preserve"> </v>
      </c>
      <c r="R70" t="str">
        <f t="shared" si="8"/>
        <v xml:space="preserve"> </v>
      </c>
      <c r="S70">
        <f t="shared" si="9"/>
        <v>0</v>
      </c>
      <c r="T70" s="8">
        <f t="shared" si="23"/>
        <v>0</v>
      </c>
      <c r="U70" s="2">
        <f t="shared" si="24"/>
        <v>0</v>
      </c>
      <c r="V70">
        <f t="shared" si="10"/>
        <v>0</v>
      </c>
      <c r="W70" s="2">
        <f t="shared" si="25"/>
        <v>0</v>
      </c>
      <c r="X70">
        <f t="shared" si="11"/>
        <v>0</v>
      </c>
      <c r="Y70">
        <f t="shared" si="26"/>
        <v>0</v>
      </c>
      <c r="Z70">
        <v>0</v>
      </c>
      <c r="AA70" s="18">
        <f t="shared" si="12"/>
        <v>43251</v>
      </c>
      <c r="AB70" s="13">
        <f t="shared" si="13"/>
        <v>0</v>
      </c>
      <c r="AC70">
        <v>0</v>
      </c>
      <c r="AD70" s="5">
        <f t="shared" si="27"/>
        <v>0</v>
      </c>
      <c r="AE70">
        <f t="shared" si="36"/>
        <v>0</v>
      </c>
      <c r="AF70">
        <f t="shared" si="36"/>
        <v>0</v>
      </c>
      <c r="AG70">
        <v>0</v>
      </c>
      <c r="AH70" s="18">
        <f t="shared" si="28"/>
        <v>43251</v>
      </c>
      <c r="AI70" s="5">
        <f t="shared" si="29"/>
        <v>0</v>
      </c>
      <c r="AJ70" s="13">
        <f t="shared" si="15"/>
        <v>0</v>
      </c>
      <c r="AK70" s="20">
        <f t="shared" si="16"/>
        <v>0</v>
      </c>
      <c r="AL70" s="20">
        <f t="shared" si="30"/>
        <v>0</v>
      </c>
      <c r="AM70" s="20">
        <f t="shared" si="31"/>
        <v>0</v>
      </c>
      <c r="AN70" s="20">
        <f t="shared" si="17"/>
        <v>0</v>
      </c>
      <c r="AO70" s="20">
        <f t="shared" si="32"/>
        <v>0</v>
      </c>
      <c r="AP70" s="1">
        <v>0</v>
      </c>
      <c r="AQ70" s="24">
        <f t="shared" si="33"/>
        <v>43251</v>
      </c>
      <c r="AR70" s="10">
        <f t="shared" si="18"/>
        <v>0</v>
      </c>
      <c r="AS70" s="1">
        <f t="shared" si="34"/>
        <v>0</v>
      </c>
    </row>
    <row r="71" spans="2:45" x14ac:dyDescent="0.2">
      <c r="B71" s="18">
        <f t="shared" si="19"/>
        <v>43252</v>
      </c>
      <c r="C71" s="8">
        <f t="shared" si="20"/>
        <v>43252</v>
      </c>
      <c r="D71" s="5">
        <f>INDEX(Klima!$B$1:$E$520,MATCH('Afgrødemodel 1'!$C71,Klima!$B$1:$B$520,0),MATCH('Afgrødemodel 1'!$D$7,Klima!$B$1:$E$1,0))</f>
        <v>19</v>
      </c>
      <c r="E71" s="8">
        <f t="shared" si="35"/>
        <v>19</v>
      </c>
      <c r="F71">
        <v>0</v>
      </c>
      <c r="G71" s="8">
        <f t="shared" si="21"/>
        <v>735.89999999999986</v>
      </c>
      <c r="H71" s="8">
        <f t="shared" si="0"/>
        <v>0</v>
      </c>
      <c r="I71" s="8">
        <f t="shared" si="1"/>
        <v>0</v>
      </c>
      <c r="J71" s="8">
        <f t="shared" si="2"/>
        <v>0</v>
      </c>
      <c r="K71" s="8" t="e">
        <f t="shared" si="3"/>
        <v>#VALUE!</v>
      </c>
      <c r="L71" s="8" t="e">
        <f t="shared" si="4"/>
        <v>#VALUE!</v>
      </c>
      <c r="M71" t="e">
        <f t="shared" si="5"/>
        <v>#N/A</v>
      </c>
      <c r="N71">
        <v>8</v>
      </c>
      <c r="O71" t="str">
        <f t="shared" si="22"/>
        <v xml:space="preserve"> </v>
      </c>
      <c r="P71" t="str">
        <f t="shared" si="6"/>
        <v xml:space="preserve"> </v>
      </c>
      <c r="Q71" t="str">
        <f t="shared" si="7"/>
        <v xml:space="preserve"> </v>
      </c>
      <c r="R71" t="str">
        <f t="shared" si="8"/>
        <v xml:space="preserve"> </v>
      </c>
      <c r="S71">
        <f t="shared" si="9"/>
        <v>0</v>
      </c>
      <c r="T71" s="8">
        <f t="shared" si="23"/>
        <v>0</v>
      </c>
      <c r="U71" s="2">
        <f t="shared" si="24"/>
        <v>0</v>
      </c>
      <c r="V71">
        <f t="shared" si="10"/>
        <v>0</v>
      </c>
      <c r="W71" s="2">
        <f t="shared" si="25"/>
        <v>0</v>
      </c>
      <c r="X71">
        <f t="shared" si="11"/>
        <v>0</v>
      </c>
      <c r="Y71">
        <f t="shared" si="26"/>
        <v>0</v>
      </c>
      <c r="Z71">
        <v>0</v>
      </c>
      <c r="AA71" s="18">
        <f t="shared" si="12"/>
        <v>43252</v>
      </c>
      <c r="AB71" s="13">
        <f t="shared" si="13"/>
        <v>0</v>
      </c>
      <c r="AC71">
        <v>0</v>
      </c>
      <c r="AD71" s="5">
        <f t="shared" si="27"/>
        <v>0</v>
      </c>
      <c r="AE71">
        <f t="shared" si="36"/>
        <v>0</v>
      </c>
      <c r="AF71">
        <f t="shared" si="36"/>
        <v>0</v>
      </c>
      <c r="AG71">
        <v>0</v>
      </c>
      <c r="AH71" s="18">
        <f t="shared" si="28"/>
        <v>43252</v>
      </c>
      <c r="AI71" s="5">
        <f t="shared" si="29"/>
        <v>0</v>
      </c>
      <c r="AJ71" s="13">
        <f t="shared" si="15"/>
        <v>0</v>
      </c>
      <c r="AK71" s="20">
        <f t="shared" si="16"/>
        <v>0</v>
      </c>
      <c r="AL71" s="20">
        <f t="shared" si="30"/>
        <v>0</v>
      </c>
      <c r="AM71" s="20">
        <f t="shared" si="31"/>
        <v>0</v>
      </c>
      <c r="AN71" s="20">
        <f t="shared" si="17"/>
        <v>0</v>
      </c>
      <c r="AO71" s="20">
        <f t="shared" si="32"/>
        <v>0</v>
      </c>
      <c r="AP71" s="1">
        <v>0</v>
      </c>
      <c r="AQ71" s="24">
        <f t="shared" si="33"/>
        <v>43252</v>
      </c>
      <c r="AR71" s="10">
        <f t="shared" si="18"/>
        <v>0</v>
      </c>
      <c r="AS71" s="1">
        <f t="shared" si="34"/>
        <v>0</v>
      </c>
    </row>
    <row r="72" spans="2:45" x14ac:dyDescent="0.2">
      <c r="B72" s="18">
        <f t="shared" si="19"/>
        <v>43253</v>
      </c>
      <c r="C72" s="8">
        <f t="shared" si="20"/>
        <v>43253</v>
      </c>
      <c r="D72" s="5">
        <f>INDEX(Klima!$B$1:$E$520,MATCH('Afgrødemodel 1'!$C72,Klima!$B$1:$B$520,0),MATCH('Afgrødemodel 1'!$D$7,Klima!$B$1:$E$1,0))</f>
        <v>20</v>
      </c>
      <c r="E72" s="8">
        <f t="shared" si="35"/>
        <v>20</v>
      </c>
      <c r="F72">
        <v>0</v>
      </c>
      <c r="G72" s="8">
        <f t="shared" si="21"/>
        <v>755.89999999999986</v>
      </c>
      <c r="H72" s="8">
        <f t="shared" si="0"/>
        <v>0</v>
      </c>
      <c r="I72" s="8">
        <f t="shared" si="1"/>
        <v>0</v>
      </c>
      <c r="J72" s="8">
        <f t="shared" si="2"/>
        <v>0</v>
      </c>
      <c r="K72" s="8" t="e">
        <f t="shared" si="3"/>
        <v>#VALUE!</v>
      </c>
      <c r="L72" s="8" t="e">
        <f t="shared" si="4"/>
        <v>#VALUE!</v>
      </c>
      <c r="M72" t="e">
        <f t="shared" si="5"/>
        <v>#N/A</v>
      </c>
      <c r="N72">
        <v>8</v>
      </c>
      <c r="O72" t="str">
        <f t="shared" si="22"/>
        <v xml:space="preserve"> </v>
      </c>
      <c r="P72" t="str">
        <f t="shared" si="6"/>
        <v xml:space="preserve"> </v>
      </c>
      <c r="Q72" t="str">
        <f t="shared" si="7"/>
        <v xml:space="preserve"> </v>
      </c>
      <c r="R72" t="str">
        <f t="shared" si="8"/>
        <v xml:space="preserve"> </v>
      </c>
      <c r="S72">
        <f t="shared" si="9"/>
        <v>0</v>
      </c>
      <c r="T72" s="8">
        <f t="shared" si="23"/>
        <v>0</v>
      </c>
      <c r="U72" s="2">
        <f t="shared" si="24"/>
        <v>0</v>
      </c>
      <c r="V72">
        <f t="shared" si="10"/>
        <v>0</v>
      </c>
      <c r="W72" s="2">
        <f t="shared" si="25"/>
        <v>0</v>
      </c>
      <c r="X72">
        <f t="shared" si="11"/>
        <v>0</v>
      </c>
      <c r="Y72">
        <f t="shared" si="26"/>
        <v>0</v>
      </c>
      <c r="Z72">
        <v>0</v>
      </c>
      <c r="AA72" s="18">
        <f t="shared" si="12"/>
        <v>43253</v>
      </c>
      <c r="AB72" s="13">
        <f t="shared" si="13"/>
        <v>0</v>
      </c>
      <c r="AC72">
        <v>0</v>
      </c>
      <c r="AD72" s="5">
        <f t="shared" si="27"/>
        <v>0</v>
      </c>
      <c r="AE72">
        <f t="shared" si="36"/>
        <v>0</v>
      </c>
      <c r="AF72">
        <f t="shared" si="36"/>
        <v>0</v>
      </c>
      <c r="AG72">
        <v>0</v>
      </c>
      <c r="AH72" s="18">
        <f t="shared" si="28"/>
        <v>43253</v>
      </c>
      <c r="AI72" s="5">
        <f t="shared" si="29"/>
        <v>0</v>
      </c>
      <c r="AJ72" s="13">
        <f t="shared" si="15"/>
        <v>0</v>
      </c>
      <c r="AK72" s="20">
        <f t="shared" si="16"/>
        <v>0</v>
      </c>
      <c r="AL72" s="20">
        <f t="shared" si="30"/>
        <v>0</v>
      </c>
      <c r="AM72" s="20">
        <f t="shared" si="31"/>
        <v>0</v>
      </c>
      <c r="AN72" s="20">
        <f t="shared" si="17"/>
        <v>0</v>
      </c>
      <c r="AO72" s="20">
        <f t="shared" si="32"/>
        <v>0</v>
      </c>
      <c r="AP72" s="1">
        <v>0</v>
      </c>
      <c r="AQ72" s="24">
        <f t="shared" si="33"/>
        <v>43253</v>
      </c>
      <c r="AR72" s="10">
        <f t="shared" si="18"/>
        <v>0</v>
      </c>
      <c r="AS72" s="1">
        <f t="shared" si="34"/>
        <v>0</v>
      </c>
    </row>
    <row r="73" spans="2:45" x14ac:dyDescent="0.2">
      <c r="B73" s="18">
        <f t="shared" si="19"/>
        <v>43254</v>
      </c>
      <c r="C73" s="8">
        <f t="shared" si="20"/>
        <v>43254</v>
      </c>
      <c r="D73" s="5">
        <f>INDEX(Klima!$B$1:$E$520,MATCH('Afgrødemodel 1'!$C73,Klima!$B$1:$B$520,0),MATCH('Afgrødemodel 1'!$D$7,Klima!$B$1:$E$1,0))</f>
        <v>20.2</v>
      </c>
      <c r="E73" s="8">
        <f t="shared" si="35"/>
        <v>20.2</v>
      </c>
      <c r="F73">
        <v>0</v>
      </c>
      <c r="G73" s="8">
        <f t="shared" si="21"/>
        <v>776.09999999999991</v>
      </c>
      <c r="H73" s="8">
        <f t="shared" si="0"/>
        <v>0</v>
      </c>
      <c r="I73" s="8">
        <f t="shared" si="1"/>
        <v>0</v>
      </c>
      <c r="J73" s="8">
        <f t="shared" si="2"/>
        <v>0</v>
      </c>
      <c r="K73" s="8" t="e">
        <f t="shared" si="3"/>
        <v>#VALUE!</v>
      </c>
      <c r="L73" s="8" t="e">
        <f t="shared" si="4"/>
        <v>#VALUE!</v>
      </c>
      <c r="M73" t="e">
        <f t="shared" si="5"/>
        <v>#N/A</v>
      </c>
      <c r="N73">
        <v>8</v>
      </c>
      <c r="O73" t="str">
        <f t="shared" si="22"/>
        <v xml:space="preserve"> </v>
      </c>
      <c r="P73" t="str">
        <f t="shared" si="6"/>
        <v xml:space="preserve"> </v>
      </c>
      <c r="Q73" t="str">
        <f t="shared" si="7"/>
        <v xml:space="preserve"> </v>
      </c>
      <c r="R73" t="str">
        <f t="shared" si="8"/>
        <v xml:space="preserve"> </v>
      </c>
      <c r="S73">
        <f t="shared" si="9"/>
        <v>0</v>
      </c>
      <c r="T73" s="8">
        <f t="shared" si="23"/>
        <v>0</v>
      </c>
      <c r="U73" s="2">
        <f t="shared" si="24"/>
        <v>0</v>
      </c>
      <c r="V73">
        <f t="shared" si="10"/>
        <v>0</v>
      </c>
      <c r="W73" s="2">
        <f t="shared" si="25"/>
        <v>0</v>
      </c>
      <c r="X73">
        <f t="shared" si="11"/>
        <v>0</v>
      </c>
      <c r="Y73">
        <f t="shared" si="26"/>
        <v>0</v>
      </c>
      <c r="Z73">
        <v>0</v>
      </c>
      <c r="AA73" s="18">
        <f t="shared" si="12"/>
        <v>43254</v>
      </c>
      <c r="AB73" s="13">
        <f t="shared" si="13"/>
        <v>0</v>
      </c>
      <c r="AC73">
        <v>0</v>
      </c>
      <c r="AD73" s="5">
        <f t="shared" si="27"/>
        <v>0</v>
      </c>
      <c r="AE73">
        <f t="shared" si="36"/>
        <v>0</v>
      </c>
      <c r="AF73">
        <f t="shared" si="36"/>
        <v>0</v>
      </c>
      <c r="AG73">
        <v>0</v>
      </c>
      <c r="AH73" s="18">
        <f t="shared" si="28"/>
        <v>43254</v>
      </c>
      <c r="AI73" s="5">
        <f t="shared" si="29"/>
        <v>0</v>
      </c>
      <c r="AJ73" s="13">
        <f t="shared" si="15"/>
        <v>0</v>
      </c>
      <c r="AK73" s="20">
        <f t="shared" si="16"/>
        <v>0</v>
      </c>
      <c r="AL73" s="20">
        <f t="shared" si="30"/>
        <v>0</v>
      </c>
      <c r="AM73" s="20">
        <f t="shared" si="31"/>
        <v>0</v>
      </c>
      <c r="AN73" s="20">
        <f t="shared" si="17"/>
        <v>0</v>
      </c>
      <c r="AO73" s="20">
        <f t="shared" si="32"/>
        <v>0</v>
      </c>
      <c r="AP73" s="1">
        <v>0</v>
      </c>
      <c r="AQ73" s="24">
        <f t="shared" si="33"/>
        <v>43254</v>
      </c>
      <c r="AR73" s="10">
        <f t="shared" si="18"/>
        <v>0</v>
      </c>
      <c r="AS73" s="1">
        <f t="shared" si="34"/>
        <v>0</v>
      </c>
    </row>
    <row r="74" spans="2:45" x14ac:dyDescent="0.2">
      <c r="B74" s="18">
        <f t="shared" si="19"/>
        <v>43255</v>
      </c>
      <c r="C74" s="8">
        <f t="shared" si="20"/>
        <v>43255</v>
      </c>
      <c r="D74" s="5">
        <f>INDEX(Klima!$B$1:$E$520,MATCH('Afgrødemodel 1'!$C74,Klima!$B$1:$B$520,0),MATCH('Afgrødemodel 1'!$D$7,Klima!$B$1:$E$1,0))</f>
        <v>18.399999999999999</v>
      </c>
      <c r="E74" s="8">
        <f t="shared" si="35"/>
        <v>18.399999999999999</v>
      </c>
      <c r="F74">
        <v>0</v>
      </c>
      <c r="G74" s="8">
        <f t="shared" si="21"/>
        <v>794.49999999999989</v>
      </c>
      <c r="H74" s="8">
        <f t="shared" ref="H74:H137" si="37">IF(C74&gt;=$AY$21,E74+H73,0)</f>
        <v>0</v>
      </c>
      <c r="I74" s="8">
        <f t="shared" ref="I74:I137" si="38">IF(C74&lt;$AY$27,0,E74)</f>
        <v>0</v>
      </c>
      <c r="J74" s="8">
        <f t="shared" ref="J74:J137" si="39">IF(C74&lt;$AY$27,0,I74+J73)</f>
        <v>0</v>
      </c>
      <c r="K74" s="8" t="e">
        <f t="shared" ref="K74:K137" si="40">IF(AND(H74&gt;=$AX$12,H73&lt;$AX$12),"tSF1",IF(AND(H74&gt;=$AZ$13,H73&lt;$AZ$13),"tSF2",IF(AND(H74&gt;=$AZ$14,H73&lt;$AZ$14),"tSF3",IF(AND(H74&gt;=$AZ$15,H73&lt;$AZ$15),"tSF4",IF(AND(H74&gt;=$AZ$16,H73&lt;$AZ$16),"tSF5"," ")))))</f>
        <v>#VALUE!</v>
      </c>
      <c r="L74" s="8" t="e">
        <f t="shared" ref="L74:L137" si="41">IF(OR(K74="tSF1",K74="tSF2",K74="tSF3",K74="tSF4",K74="tSF5"),C74," ")</f>
        <v>#VALUE!</v>
      </c>
      <c r="M74" t="e">
        <f t="shared" ref="M74:M137" si="42">IF(AND($BA$12&gt;C74,C74&gt;=$AY$21),"F1",IF(AND(C74&gt;=$BA$12,C74&lt;$BA$13),"F2",IF(AND(C74&gt;=$BA$13,C74&lt;$BA$14),"F3",IF(AND(C74&gt;=$BA$14,C74&lt;$BA$15),"F4",IF(AND(C74&gt;=$BA$15,C74&lt;$BA$16),"F5"," ")))))</f>
        <v>#N/A</v>
      </c>
      <c r="N74">
        <v>8</v>
      </c>
      <c r="O74" t="str">
        <f t="shared" si="22"/>
        <v xml:space="preserve"> </v>
      </c>
      <c r="P74" t="str">
        <f t="shared" ref="P74:P137" si="43">IF($AV$2=1,(IF(AND(J74&gt;=$AW$21,J73&lt;$AW$21),C74," ")),(IF(AND(G74&gt;=$AW$21,G73&lt;$AW$21),C74," ")))</f>
        <v xml:space="preserve"> </v>
      </c>
      <c r="Q74" t="str">
        <f t="shared" ref="Q74:Q137" si="44">IF(AND($AW$22=0,O74="tSL0"),"tSLe",IF(AND(H74&gt;=($AW$22),H73&lt;($AW$22)),"tSLe",IF(AND(H74&gt;=($AW$23),H73&lt;($AW$23)),"tSLx",IF(AND(H74&gt;=($AW$24),H73&lt;($AW$24)),"tSLr",IF(AND(H74&gt;=($AW$25),H73&lt;($AW$25)),"tSLm",IF(AND($AW$27=B74),"Sådato",IF(AND($AW$29=B74),"tv",IF(AND($AW$28=B74),"th"," "))))))))</f>
        <v xml:space="preserve"> </v>
      </c>
      <c r="R74" t="str">
        <f t="shared" ref="R74:R137" si="45">IF(AND(Q74="Sådato"),C74,IF(AND(Q74="tSLe"),C74,IF(AND(Q74="tSLx"),C74,IF(AND(Q74="tSLr"),C74,IF(AND(Q74="tSLm"),C74,IF(AND(Q74="tv"),C74,IF(AND(Q74="th"),C74," ")))))))</f>
        <v xml:space="preserve"> </v>
      </c>
      <c r="S74">
        <f t="shared" ref="S74:S137" si="46">$AW$33</f>
        <v>0</v>
      </c>
      <c r="T74" s="8">
        <f t="shared" si="23"/>
        <v>0</v>
      </c>
      <c r="U74" s="2">
        <f t="shared" si="24"/>
        <v>0</v>
      </c>
      <c r="V74">
        <f t="shared" ref="V74:V137" si="47">$AW$35</f>
        <v>0</v>
      </c>
      <c r="W74" s="2">
        <f t="shared" si="25"/>
        <v>0</v>
      </c>
      <c r="X74">
        <f t="shared" ref="X74:X137" si="48">$AW$36</f>
        <v>0</v>
      </c>
      <c r="Y74">
        <f t="shared" si="26"/>
        <v>0</v>
      </c>
      <c r="Z74">
        <v>0</v>
      </c>
      <c r="AA74" s="18">
        <f t="shared" ref="AA74:AA137" si="49">B74</f>
        <v>43255</v>
      </c>
      <c r="AB74" s="13">
        <f t="shared" ref="AB74:AB137" si="50">IF((C74&lt;$AY$21),S74,IF(AND($AY$21&lt;=C74,C74&lt;MIN($AY$22,$AY$28,$AY$29)),T74,IF(AND($AY$22&lt;=C74,C74&lt;MIN($AY$23,$AY$28,$AY$29)),U74,IF(AND($AY$23&lt;=C74,C74&lt;(MIN($AY$24,$AY$29,$AY$28))),V74,IF(AND($AY$24&lt;=C74,C74&lt;(MIN($AY$25,$AY$28,$AY$29))),W74,IF(AND($AY$25&lt;=C74,C74&lt;(MIN($AY$28,$AY$29))),X74,IF(AND($AY$29&lt;=C74,C74&lt;$AY$28),Y74,IF(AND(C74&gt;$AY$28),Z74,0))))))))</f>
        <v>0</v>
      </c>
      <c r="AC74">
        <v>0</v>
      </c>
      <c r="AD74" s="5">
        <f t="shared" si="27"/>
        <v>0</v>
      </c>
      <c r="AE74">
        <f t="shared" si="36"/>
        <v>0</v>
      </c>
      <c r="AF74">
        <f t="shared" si="36"/>
        <v>0</v>
      </c>
      <c r="AG74">
        <v>0</v>
      </c>
      <c r="AH74" s="18">
        <f t="shared" si="28"/>
        <v>43255</v>
      </c>
      <c r="AI74" s="5">
        <f t="shared" si="29"/>
        <v>0</v>
      </c>
      <c r="AJ74" s="13">
        <f t="shared" ref="AJ74:AJ137" si="51">IF(C74&lt;(MIN($AY$24,$AY$28,$AY$29)),AC74,IF(AND($AY$24&lt;=C74,C74&lt;(MIN($AY$25,$AY$28,$AY$29))),AD74,IF(AND($AY$25&lt;=C74,C74&lt;(MIN($AY$28,$AY$29))),AE74,IF(AND($AY$29&lt;=C74,C74&lt;$AY$28),AF74,IF(AND(C74&gt;=$AY$28),AG74," ")))))</f>
        <v>0</v>
      </c>
      <c r="AK74" s="20">
        <f t="shared" ref="AK74:AK137" si="52">$AW$42</f>
        <v>0</v>
      </c>
      <c r="AL74" s="20">
        <f t="shared" si="30"/>
        <v>0</v>
      </c>
      <c r="AM74" s="20">
        <f t="shared" si="31"/>
        <v>0</v>
      </c>
      <c r="AN74" s="20">
        <f t="shared" ref="AN74:AN137" si="53">$AW$45</f>
        <v>0</v>
      </c>
      <c r="AO74" s="20">
        <f t="shared" si="32"/>
        <v>0</v>
      </c>
      <c r="AP74" s="1">
        <v>0</v>
      </c>
      <c r="AQ74" s="24">
        <f t="shared" si="33"/>
        <v>43255</v>
      </c>
      <c r="AR74" s="10">
        <f t="shared" ref="AR74:AR137" si="54">IF(C74&lt;$AY$21,AK74,IF(AND($AY$21&lt;=C74,C74&lt;(MIN($AY$25,$AY$29,$AY$28))),AM74,IF(AND($AY$25&lt;=C74,C74&lt;MIN($AY$29,$AY$28)),AN74,IF(AND($AY$29&lt;=C74,C74&lt;$AY$28),AO74,IF(AND(C74&gt;=$AY$28),AP74,"0")))))</f>
        <v>0</v>
      </c>
      <c r="AS74" s="1">
        <f t="shared" si="34"/>
        <v>0</v>
      </c>
    </row>
    <row r="75" spans="2:45" x14ac:dyDescent="0.2">
      <c r="B75" s="18">
        <f t="shared" ref="B75:B138" si="55">B74+1</f>
        <v>43256</v>
      </c>
      <c r="C75" s="8">
        <f t="shared" ref="C75:C138" si="56">B75</f>
        <v>43256</v>
      </c>
      <c r="D75" s="5">
        <f>INDEX(Klima!$B$1:$E$520,MATCH('Afgrødemodel 1'!$C75,Klima!$B$1:$B$520,0),MATCH('Afgrødemodel 1'!$D$7,Klima!$B$1:$E$1,0))</f>
        <v>16.100000000000001</v>
      </c>
      <c r="E75" s="8">
        <f t="shared" si="35"/>
        <v>16.100000000000001</v>
      </c>
      <c r="F75">
        <v>0</v>
      </c>
      <c r="G75" s="8">
        <f t="shared" ref="G75:G138" si="57">(E75-F75)+G74</f>
        <v>810.59999999999991</v>
      </c>
      <c r="H75" s="8">
        <f t="shared" si="37"/>
        <v>0</v>
      </c>
      <c r="I75" s="8">
        <f t="shared" si="38"/>
        <v>0</v>
      </c>
      <c r="J75" s="8">
        <f t="shared" si="39"/>
        <v>0</v>
      </c>
      <c r="K75" s="8" t="e">
        <f t="shared" si="40"/>
        <v>#VALUE!</v>
      </c>
      <c r="L75" s="8" t="e">
        <f t="shared" si="41"/>
        <v>#VALUE!</v>
      </c>
      <c r="M75" t="e">
        <f t="shared" si="42"/>
        <v>#N/A</v>
      </c>
      <c r="N75">
        <v>8</v>
      </c>
      <c r="O75" t="str">
        <f t="shared" ref="O75:O138" si="58">IF($AV$2=1,(IF(AND(J75&gt;=$AW$21,J74&lt;$AW$21),"tSL0"," ")),(IF(AND(G75&gt;=$AW$21,G74&lt;$AW$21),"tSL0"," ")))</f>
        <v xml:space="preserve"> </v>
      </c>
      <c r="P75" t="str">
        <f t="shared" si="43"/>
        <v xml:space="preserve"> </v>
      </c>
      <c r="Q75" t="str">
        <f t="shared" si="44"/>
        <v xml:space="preserve"> </v>
      </c>
      <c r="R75" t="str">
        <f t="shared" si="45"/>
        <v xml:space="preserve"> </v>
      </c>
      <c r="S75">
        <f t="shared" si="46"/>
        <v>0</v>
      </c>
      <c r="T75" s="8">
        <f t="shared" ref="T75:T138" si="59">IFERROR($AW$33+($AW$34-$AW$33)*((H75)/$AW$22),0)</f>
        <v>0</v>
      </c>
      <c r="U75" s="2">
        <f t="shared" ref="U75:U138" si="60">$AW$34+($AW$35-$AW$34)*((((2.7182^(2.4*((((H75)-$AW$22)/($AW$23-$AW$22))))-1)))/10)</f>
        <v>0</v>
      </c>
      <c r="V75">
        <f t="shared" si="47"/>
        <v>0</v>
      </c>
      <c r="W75" s="2">
        <f t="shared" ref="W75:W138" si="61">$AW$35-($AW$35-$AW$36)*((((H75)-$AW$24)/($AW$25-$AW$24)))</f>
        <v>0</v>
      </c>
      <c r="X75">
        <f t="shared" si="48"/>
        <v>0</v>
      </c>
      <c r="Y75">
        <f t="shared" ref="Y75:Y138" si="62">$AW$38</f>
        <v>0</v>
      </c>
      <c r="Z75">
        <v>0</v>
      </c>
      <c r="AA75" s="18">
        <f t="shared" si="49"/>
        <v>43256</v>
      </c>
      <c r="AB75" s="13">
        <f t="shared" si="50"/>
        <v>0</v>
      </c>
      <c r="AC75">
        <v>0</v>
      </c>
      <c r="AD75" s="5">
        <f t="shared" ref="AD75:AD138" si="63">$AW$37*(((H75)-$AW$24)/($AW$25-$AW$24))</f>
        <v>0</v>
      </c>
      <c r="AE75">
        <f t="shared" si="36"/>
        <v>0</v>
      </c>
      <c r="AF75">
        <f t="shared" si="36"/>
        <v>0</v>
      </c>
      <c r="AG75">
        <v>0</v>
      </c>
      <c r="AH75" s="18">
        <f t="shared" ref="AH75:AH138" si="64">AA75</f>
        <v>43256</v>
      </c>
      <c r="AI75" s="5">
        <f t="shared" ref="AI75:AI138" si="65">AB75+AJ75</f>
        <v>0</v>
      </c>
      <c r="AJ75" s="13">
        <f t="shared" si="51"/>
        <v>0</v>
      </c>
      <c r="AK75" s="20">
        <f t="shared" si="52"/>
        <v>0</v>
      </c>
      <c r="AL75" s="20">
        <f t="shared" ref="AL75:AL138" si="66">MAX($AW$43,($AW$46*(C75-$AY$21)))</f>
        <v>0</v>
      </c>
      <c r="AM75" s="20">
        <f t="shared" ref="AM75:AM138" si="67">MIN(MIN($AW$48,$AW$44),AL75)</f>
        <v>0</v>
      </c>
      <c r="AN75" s="20">
        <f t="shared" si="53"/>
        <v>0</v>
      </c>
      <c r="AO75" s="20">
        <f t="shared" ref="AO75:AO138" si="68">$AW$49</f>
        <v>0</v>
      </c>
      <c r="AP75" s="1">
        <v>0</v>
      </c>
      <c r="AQ75" s="24">
        <f t="shared" ref="AQ75:AQ138" si="69">AH75</f>
        <v>43256</v>
      </c>
      <c r="AR75" s="10">
        <f t="shared" si="54"/>
        <v>0</v>
      </c>
      <c r="AS75" s="1">
        <f t="shared" ref="AS75:AS138" si="70">(0-AR75)/10</f>
        <v>0</v>
      </c>
    </row>
    <row r="76" spans="2:45" x14ac:dyDescent="0.2">
      <c r="B76" s="18">
        <f t="shared" si="55"/>
        <v>43257</v>
      </c>
      <c r="C76" s="8">
        <f t="shared" si="56"/>
        <v>43257</v>
      </c>
      <c r="D76" s="5">
        <f>INDEX(Klima!$B$1:$E$520,MATCH('Afgrødemodel 1'!$C76,Klima!$B$1:$B$520,0),MATCH('Afgrødemodel 1'!$D$7,Klima!$B$1:$E$1,0))</f>
        <v>16.5</v>
      </c>
      <c r="E76" s="8">
        <f t="shared" si="35"/>
        <v>16.5</v>
      </c>
      <c r="F76">
        <v>0</v>
      </c>
      <c r="G76" s="8">
        <f t="shared" si="57"/>
        <v>827.09999999999991</v>
      </c>
      <c r="H76" s="8">
        <f t="shared" si="37"/>
        <v>0</v>
      </c>
      <c r="I76" s="8">
        <f t="shared" si="38"/>
        <v>0</v>
      </c>
      <c r="J76" s="8">
        <f t="shared" si="39"/>
        <v>0</v>
      </c>
      <c r="K76" s="8" t="e">
        <f t="shared" si="40"/>
        <v>#VALUE!</v>
      </c>
      <c r="L76" s="8" t="e">
        <f t="shared" si="41"/>
        <v>#VALUE!</v>
      </c>
      <c r="M76" t="e">
        <f t="shared" si="42"/>
        <v>#N/A</v>
      </c>
      <c r="N76">
        <v>8</v>
      </c>
      <c r="O76" t="str">
        <f t="shared" si="58"/>
        <v xml:space="preserve"> </v>
      </c>
      <c r="P76" t="str">
        <f t="shared" si="43"/>
        <v xml:space="preserve"> </v>
      </c>
      <c r="Q76" t="str">
        <f t="shared" si="44"/>
        <v xml:space="preserve"> </v>
      </c>
      <c r="R76" t="str">
        <f t="shared" si="45"/>
        <v xml:space="preserve"> </v>
      </c>
      <c r="S76">
        <f t="shared" si="46"/>
        <v>0</v>
      </c>
      <c r="T76" s="8">
        <f t="shared" si="59"/>
        <v>0</v>
      </c>
      <c r="U76" s="2">
        <f t="shared" si="60"/>
        <v>0</v>
      </c>
      <c r="V76">
        <f t="shared" si="47"/>
        <v>0</v>
      </c>
      <c r="W76" s="2">
        <f t="shared" si="61"/>
        <v>0</v>
      </c>
      <c r="X76">
        <f t="shared" si="48"/>
        <v>0</v>
      </c>
      <c r="Y76">
        <f t="shared" si="62"/>
        <v>0</v>
      </c>
      <c r="Z76">
        <v>0</v>
      </c>
      <c r="AA76" s="18">
        <f t="shared" si="49"/>
        <v>43257</v>
      </c>
      <c r="AB76" s="13">
        <f t="shared" si="50"/>
        <v>0</v>
      </c>
      <c r="AC76">
        <v>0</v>
      </c>
      <c r="AD76" s="5">
        <f t="shared" si="63"/>
        <v>0</v>
      </c>
      <c r="AE76">
        <f t="shared" si="36"/>
        <v>0</v>
      </c>
      <c r="AF76">
        <f t="shared" si="36"/>
        <v>0</v>
      </c>
      <c r="AG76">
        <v>0</v>
      </c>
      <c r="AH76" s="18">
        <f t="shared" si="64"/>
        <v>43257</v>
      </c>
      <c r="AI76" s="5">
        <f t="shared" si="65"/>
        <v>0</v>
      </c>
      <c r="AJ76" s="13">
        <f t="shared" si="51"/>
        <v>0</v>
      </c>
      <c r="AK76" s="20">
        <f t="shared" si="52"/>
        <v>0</v>
      </c>
      <c r="AL76" s="20">
        <f t="shared" si="66"/>
        <v>0</v>
      </c>
      <c r="AM76" s="20">
        <f t="shared" si="67"/>
        <v>0</v>
      </c>
      <c r="AN76" s="20">
        <f t="shared" si="53"/>
        <v>0</v>
      </c>
      <c r="AO76" s="20">
        <f t="shared" si="68"/>
        <v>0</v>
      </c>
      <c r="AP76" s="1">
        <v>0</v>
      </c>
      <c r="AQ76" s="24">
        <f t="shared" si="69"/>
        <v>43257</v>
      </c>
      <c r="AR76" s="10">
        <f t="shared" si="54"/>
        <v>0</v>
      </c>
      <c r="AS76" s="1">
        <f t="shared" si="70"/>
        <v>0</v>
      </c>
    </row>
    <row r="77" spans="2:45" x14ac:dyDescent="0.2">
      <c r="B77" s="18">
        <f t="shared" si="55"/>
        <v>43258</v>
      </c>
      <c r="C77" s="8">
        <f t="shared" si="56"/>
        <v>43258</v>
      </c>
      <c r="D77" s="5">
        <f>INDEX(Klima!$B$1:$E$520,MATCH('Afgrødemodel 1'!$C77,Klima!$B$1:$B$520,0),MATCH('Afgrødemodel 1'!$D$7,Klima!$B$1:$E$1,0))</f>
        <v>17.5</v>
      </c>
      <c r="E77" s="8">
        <f t="shared" si="35"/>
        <v>17.5</v>
      </c>
      <c r="F77">
        <v>0</v>
      </c>
      <c r="G77" s="8">
        <f t="shared" si="57"/>
        <v>844.59999999999991</v>
      </c>
      <c r="H77" s="8">
        <f t="shared" si="37"/>
        <v>0</v>
      </c>
      <c r="I77" s="8">
        <f t="shared" si="38"/>
        <v>0</v>
      </c>
      <c r="J77" s="8">
        <f t="shared" si="39"/>
        <v>0</v>
      </c>
      <c r="K77" s="8" t="e">
        <f t="shared" si="40"/>
        <v>#VALUE!</v>
      </c>
      <c r="L77" s="8" t="e">
        <f t="shared" si="41"/>
        <v>#VALUE!</v>
      </c>
      <c r="M77" t="e">
        <f t="shared" si="42"/>
        <v>#N/A</v>
      </c>
      <c r="N77">
        <v>8</v>
      </c>
      <c r="O77" t="str">
        <f t="shared" si="58"/>
        <v xml:space="preserve"> </v>
      </c>
      <c r="P77" t="str">
        <f t="shared" si="43"/>
        <v xml:space="preserve"> </v>
      </c>
      <c r="Q77" t="str">
        <f t="shared" si="44"/>
        <v xml:space="preserve"> </v>
      </c>
      <c r="R77" t="str">
        <f t="shared" si="45"/>
        <v xml:space="preserve"> </v>
      </c>
      <c r="S77">
        <f t="shared" si="46"/>
        <v>0</v>
      </c>
      <c r="T77" s="8">
        <f t="shared" si="59"/>
        <v>0</v>
      </c>
      <c r="U77" s="2">
        <f t="shared" si="60"/>
        <v>0</v>
      </c>
      <c r="V77">
        <f t="shared" si="47"/>
        <v>0</v>
      </c>
      <c r="W77" s="2">
        <f t="shared" si="61"/>
        <v>0</v>
      </c>
      <c r="X77">
        <f t="shared" si="48"/>
        <v>0</v>
      </c>
      <c r="Y77">
        <f t="shared" si="62"/>
        <v>0</v>
      </c>
      <c r="Z77">
        <v>0</v>
      </c>
      <c r="AA77" s="18">
        <f t="shared" si="49"/>
        <v>43258</v>
      </c>
      <c r="AB77" s="13">
        <f t="shared" si="50"/>
        <v>0</v>
      </c>
      <c r="AC77">
        <v>0</v>
      </c>
      <c r="AD77" s="5">
        <f t="shared" si="63"/>
        <v>0</v>
      </c>
      <c r="AE77">
        <f t="shared" si="36"/>
        <v>0</v>
      </c>
      <c r="AF77">
        <f t="shared" si="36"/>
        <v>0</v>
      </c>
      <c r="AG77">
        <v>0</v>
      </c>
      <c r="AH77" s="18">
        <f t="shared" si="64"/>
        <v>43258</v>
      </c>
      <c r="AI77" s="5">
        <f t="shared" si="65"/>
        <v>0</v>
      </c>
      <c r="AJ77" s="13">
        <f t="shared" si="51"/>
        <v>0</v>
      </c>
      <c r="AK77" s="20">
        <f t="shared" si="52"/>
        <v>0</v>
      </c>
      <c r="AL77" s="20">
        <f t="shared" si="66"/>
        <v>0</v>
      </c>
      <c r="AM77" s="20">
        <f t="shared" si="67"/>
        <v>0</v>
      </c>
      <c r="AN77" s="20">
        <f t="shared" si="53"/>
        <v>0</v>
      </c>
      <c r="AO77" s="20">
        <f t="shared" si="68"/>
        <v>0</v>
      </c>
      <c r="AP77" s="1">
        <v>0</v>
      </c>
      <c r="AQ77" s="24">
        <f t="shared" si="69"/>
        <v>43258</v>
      </c>
      <c r="AR77" s="10">
        <f t="shared" si="54"/>
        <v>0</v>
      </c>
      <c r="AS77" s="1">
        <f t="shared" si="70"/>
        <v>0</v>
      </c>
    </row>
    <row r="78" spans="2:45" x14ac:dyDescent="0.2">
      <c r="B78" s="18">
        <f t="shared" si="55"/>
        <v>43259</v>
      </c>
      <c r="C78" s="8">
        <f t="shared" si="56"/>
        <v>43259</v>
      </c>
      <c r="D78" s="5">
        <f>INDEX(Klima!$B$1:$E$520,MATCH('Afgrødemodel 1'!$C78,Klima!$B$1:$B$520,0),MATCH('Afgrødemodel 1'!$D$7,Klima!$B$1:$E$1,0))</f>
        <v>18.5</v>
      </c>
      <c r="E78" s="8">
        <f t="shared" ref="E78:E141" si="71">IF(D78&gt;0,D78,0)</f>
        <v>18.5</v>
      </c>
      <c r="F78">
        <v>0</v>
      </c>
      <c r="G78" s="8">
        <f t="shared" si="57"/>
        <v>863.09999999999991</v>
      </c>
      <c r="H78" s="8">
        <f t="shared" si="37"/>
        <v>0</v>
      </c>
      <c r="I78" s="8">
        <f t="shared" si="38"/>
        <v>0</v>
      </c>
      <c r="J78" s="8">
        <f t="shared" si="39"/>
        <v>0</v>
      </c>
      <c r="K78" s="8" t="e">
        <f t="shared" si="40"/>
        <v>#VALUE!</v>
      </c>
      <c r="L78" s="8" t="e">
        <f t="shared" si="41"/>
        <v>#VALUE!</v>
      </c>
      <c r="M78" t="e">
        <f t="shared" si="42"/>
        <v>#N/A</v>
      </c>
      <c r="N78">
        <v>8</v>
      </c>
      <c r="O78" t="str">
        <f t="shared" si="58"/>
        <v xml:space="preserve"> </v>
      </c>
      <c r="P78" t="str">
        <f t="shared" si="43"/>
        <v xml:space="preserve"> </v>
      </c>
      <c r="Q78" t="str">
        <f t="shared" si="44"/>
        <v xml:space="preserve"> </v>
      </c>
      <c r="R78" t="str">
        <f t="shared" si="45"/>
        <v xml:space="preserve"> </v>
      </c>
      <c r="S78">
        <f t="shared" si="46"/>
        <v>0</v>
      </c>
      <c r="T78" s="8">
        <f t="shared" si="59"/>
        <v>0</v>
      </c>
      <c r="U78" s="2">
        <f t="shared" si="60"/>
        <v>0</v>
      </c>
      <c r="V78">
        <f t="shared" si="47"/>
        <v>0</v>
      </c>
      <c r="W78" s="2">
        <f t="shared" si="61"/>
        <v>0</v>
      </c>
      <c r="X78">
        <f t="shared" si="48"/>
        <v>0</v>
      </c>
      <c r="Y78">
        <f t="shared" si="62"/>
        <v>0</v>
      </c>
      <c r="Z78">
        <v>0</v>
      </c>
      <c r="AA78" s="18">
        <f t="shared" si="49"/>
        <v>43259</v>
      </c>
      <c r="AB78" s="13">
        <f t="shared" si="50"/>
        <v>0</v>
      </c>
      <c r="AC78">
        <v>0</v>
      </c>
      <c r="AD78" s="5">
        <f t="shared" si="63"/>
        <v>0</v>
      </c>
      <c r="AE78">
        <f t="shared" si="36"/>
        <v>0</v>
      </c>
      <c r="AF78">
        <f t="shared" si="36"/>
        <v>0</v>
      </c>
      <c r="AG78">
        <v>0</v>
      </c>
      <c r="AH78" s="18">
        <f t="shared" si="64"/>
        <v>43259</v>
      </c>
      <c r="AI78" s="5">
        <f t="shared" si="65"/>
        <v>0</v>
      </c>
      <c r="AJ78" s="13">
        <f t="shared" si="51"/>
        <v>0</v>
      </c>
      <c r="AK78" s="20">
        <f t="shared" si="52"/>
        <v>0</v>
      </c>
      <c r="AL78" s="20">
        <f t="shared" si="66"/>
        <v>0</v>
      </c>
      <c r="AM78" s="20">
        <f t="shared" si="67"/>
        <v>0</v>
      </c>
      <c r="AN78" s="20">
        <f t="shared" si="53"/>
        <v>0</v>
      </c>
      <c r="AO78" s="20">
        <f t="shared" si="68"/>
        <v>0</v>
      </c>
      <c r="AP78" s="1">
        <v>0</v>
      </c>
      <c r="AQ78" s="24">
        <f t="shared" si="69"/>
        <v>43259</v>
      </c>
      <c r="AR78" s="10">
        <f t="shared" si="54"/>
        <v>0</v>
      </c>
      <c r="AS78" s="1">
        <f t="shared" si="70"/>
        <v>0</v>
      </c>
    </row>
    <row r="79" spans="2:45" x14ac:dyDescent="0.2">
      <c r="B79" s="18">
        <f t="shared" si="55"/>
        <v>43260</v>
      </c>
      <c r="C79" s="8">
        <f t="shared" si="56"/>
        <v>43260</v>
      </c>
      <c r="D79" s="5">
        <f>INDEX(Klima!$B$1:$E$520,MATCH('Afgrødemodel 1'!$C79,Klima!$B$1:$B$520,0),MATCH('Afgrødemodel 1'!$D$7,Klima!$B$1:$E$1,0))</f>
        <v>19.100000000000001</v>
      </c>
      <c r="E79" s="8">
        <f t="shared" si="71"/>
        <v>19.100000000000001</v>
      </c>
      <c r="F79">
        <v>0</v>
      </c>
      <c r="G79" s="8">
        <f t="shared" si="57"/>
        <v>882.19999999999993</v>
      </c>
      <c r="H79" s="8">
        <f t="shared" si="37"/>
        <v>0</v>
      </c>
      <c r="I79" s="8">
        <f t="shared" si="38"/>
        <v>0</v>
      </c>
      <c r="J79" s="8">
        <f t="shared" si="39"/>
        <v>0</v>
      </c>
      <c r="K79" s="8" t="e">
        <f t="shared" si="40"/>
        <v>#VALUE!</v>
      </c>
      <c r="L79" s="8" t="e">
        <f t="shared" si="41"/>
        <v>#VALUE!</v>
      </c>
      <c r="M79" t="e">
        <f t="shared" si="42"/>
        <v>#N/A</v>
      </c>
      <c r="N79">
        <v>8</v>
      </c>
      <c r="O79" t="str">
        <f t="shared" si="58"/>
        <v xml:space="preserve"> </v>
      </c>
      <c r="P79" t="str">
        <f t="shared" si="43"/>
        <v xml:space="preserve"> </v>
      </c>
      <c r="Q79" t="str">
        <f t="shared" si="44"/>
        <v xml:space="preserve"> </v>
      </c>
      <c r="R79" t="str">
        <f t="shared" si="45"/>
        <v xml:space="preserve"> </v>
      </c>
      <c r="S79">
        <f t="shared" si="46"/>
        <v>0</v>
      </c>
      <c r="T79" s="8">
        <f t="shared" si="59"/>
        <v>0</v>
      </c>
      <c r="U79" s="2">
        <f t="shared" si="60"/>
        <v>0</v>
      </c>
      <c r="V79">
        <f t="shared" si="47"/>
        <v>0</v>
      </c>
      <c r="W79" s="2">
        <f t="shared" si="61"/>
        <v>0</v>
      </c>
      <c r="X79">
        <f t="shared" si="48"/>
        <v>0</v>
      </c>
      <c r="Y79">
        <f t="shared" si="62"/>
        <v>0</v>
      </c>
      <c r="Z79">
        <v>0</v>
      </c>
      <c r="AA79" s="18">
        <f t="shared" si="49"/>
        <v>43260</v>
      </c>
      <c r="AB79" s="13">
        <f t="shared" si="50"/>
        <v>0</v>
      </c>
      <c r="AC79">
        <v>0</v>
      </c>
      <c r="AD79" s="5">
        <f t="shared" si="63"/>
        <v>0</v>
      </c>
      <c r="AE79">
        <f t="shared" si="36"/>
        <v>0</v>
      </c>
      <c r="AF79">
        <f t="shared" si="36"/>
        <v>0</v>
      </c>
      <c r="AG79">
        <v>0</v>
      </c>
      <c r="AH79" s="18">
        <f t="shared" si="64"/>
        <v>43260</v>
      </c>
      <c r="AI79" s="5">
        <f t="shared" si="65"/>
        <v>0</v>
      </c>
      <c r="AJ79" s="13">
        <f t="shared" si="51"/>
        <v>0</v>
      </c>
      <c r="AK79" s="20">
        <f t="shared" si="52"/>
        <v>0</v>
      </c>
      <c r="AL79" s="20">
        <f t="shared" si="66"/>
        <v>0</v>
      </c>
      <c r="AM79" s="20">
        <f t="shared" si="67"/>
        <v>0</v>
      </c>
      <c r="AN79" s="20">
        <f t="shared" si="53"/>
        <v>0</v>
      </c>
      <c r="AO79" s="20">
        <f t="shared" si="68"/>
        <v>0</v>
      </c>
      <c r="AP79" s="1">
        <v>0</v>
      </c>
      <c r="AQ79" s="24">
        <f t="shared" si="69"/>
        <v>43260</v>
      </c>
      <c r="AR79" s="10">
        <f t="shared" si="54"/>
        <v>0</v>
      </c>
      <c r="AS79" s="1">
        <f t="shared" si="70"/>
        <v>0</v>
      </c>
    </row>
    <row r="80" spans="2:45" x14ac:dyDescent="0.2">
      <c r="B80" s="18">
        <f t="shared" si="55"/>
        <v>43261</v>
      </c>
      <c r="C80" s="8">
        <f t="shared" si="56"/>
        <v>43261</v>
      </c>
      <c r="D80" s="5">
        <f>INDEX(Klima!$B$1:$E$520,MATCH('Afgrødemodel 1'!$C80,Klima!$B$1:$B$520,0),MATCH('Afgrødemodel 1'!$D$7,Klima!$B$1:$E$1,0))</f>
        <v>16.5</v>
      </c>
      <c r="E80" s="8">
        <f t="shared" si="71"/>
        <v>16.5</v>
      </c>
      <c r="F80">
        <v>0</v>
      </c>
      <c r="G80" s="8">
        <f t="shared" si="57"/>
        <v>898.69999999999993</v>
      </c>
      <c r="H80" s="8">
        <f t="shared" si="37"/>
        <v>0</v>
      </c>
      <c r="I80" s="8">
        <f t="shared" si="38"/>
        <v>0</v>
      </c>
      <c r="J80" s="8">
        <f t="shared" si="39"/>
        <v>0</v>
      </c>
      <c r="K80" s="8" t="e">
        <f t="shared" si="40"/>
        <v>#VALUE!</v>
      </c>
      <c r="L80" s="8" t="e">
        <f t="shared" si="41"/>
        <v>#VALUE!</v>
      </c>
      <c r="M80" t="e">
        <f t="shared" si="42"/>
        <v>#N/A</v>
      </c>
      <c r="N80">
        <v>8</v>
      </c>
      <c r="O80" t="str">
        <f t="shared" si="58"/>
        <v xml:space="preserve"> </v>
      </c>
      <c r="P80" t="str">
        <f t="shared" si="43"/>
        <v xml:space="preserve"> </v>
      </c>
      <c r="Q80" t="str">
        <f t="shared" si="44"/>
        <v xml:space="preserve"> </v>
      </c>
      <c r="R80" t="str">
        <f t="shared" si="45"/>
        <v xml:space="preserve"> </v>
      </c>
      <c r="S80">
        <f t="shared" si="46"/>
        <v>0</v>
      </c>
      <c r="T80" s="8">
        <f t="shared" si="59"/>
        <v>0</v>
      </c>
      <c r="U80" s="2">
        <f t="shared" si="60"/>
        <v>0</v>
      </c>
      <c r="V80">
        <f t="shared" si="47"/>
        <v>0</v>
      </c>
      <c r="W80" s="2">
        <f t="shared" si="61"/>
        <v>0</v>
      </c>
      <c r="X80">
        <f t="shared" si="48"/>
        <v>0</v>
      </c>
      <c r="Y80">
        <f t="shared" si="62"/>
        <v>0</v>
      </c>
      <c r="Z80">
        <v>0</v>
      </c>
      <c r="AA80" s="18">
        <f t="shared" si="49"/>
        <v>43261</v>
      </c>
      <c r="AB80" s="13">
        <f t="shared" si="50"/>
        <v>0</v>
      </c>
      <c r="AC80">
        <v>0</v>
      </c>
      <c r="AD80" s="5">
        <f t="shared" si="63"/>
        <v>0</v>
      </c>
      <c r="AE80">
        <f t="shared" si="36"/>
        <v>0</v>
      </c>
      <c r="AF80">
        <f t="shared" si="36"/>
        <v>0</v>
      </c>
      <c r="AG80">
        <v>0</v>
      </c>
      <c r="AH80" s="18">
        <f t="shared" si="64"/>
        <v>43261</v>
      </c>
      <c r="AI80" s="5">
        <f t="shared" si="65"/>
        <v>0</v>
      </c>
      <c r="AJ80" s="13">
        <f t="shared" si="51"/>
        <v>0</v>
      </c>
      <c r="AK80" s="20">
        <f t="shared" si="52"/>
        <v>0</v>
      </c>
      <c r="AL80" s="20">
        <f t="shared" si="66"/>
        <v>0</v>
      </c>
      <c r="AM80" s="20">
        <f t="shared" si="67"/>
        <v>0</v>
      </c>
      <c r="AN80" s="20">
        <f t="shared" si="53"/>
        <v>0</v>
      </c>
      <c r="AO80" s="20">
        <f t="shared" si="68"/>
        <v>0</v>
      </c>
      <c r="AP80" s="1">
        <v>0</v>
      </c>
      <c r="AQ80" s="24">
        <f t="shared" si="69"/>
        <v>43261</v>
      </c>
      <c r="AR80" s="10">
        <f t="shared" si="54"/>
        <v>0</v>
      </c>
      <c r="AS80" s="1">
        <f t="shared" si="70"/>
        <v>0</v>
      </c>
    </row>
    <row r="81" spans="2:45" x14ac:dyDescent="0.2">
      <c r="B81" s="18">
        <f t="shared" si="55"/>
        <v>43262</v>
      </c>
      <c r="C81" s="8">
        <f t="shared" si="56"/>
        <v>43262</v>
      </c>
      <c r="D81" s="5">
        <f>INDEX(Klima!$B$1:$E$520,MATCH('Afgrødemodel 1'!$C81,Klima!$B$1:$B$520,0),MATCH('Afgrødemodel 1'!$D$7,Klima!$B$1:$E$1,0))</f>
        <v>13.9</v>
      </c>
      <c r="E81" s="8">
        <f t="shared" si="71"/>
        <v>13.9</v>
      </c>
      <c r="F81">
        <v>0</v>
      </c>
      <c r="G81" s="8">
        <f t="shared" si="57"/>
        <v>912.59999999999991</v>
      </c>
      <c r="H81" s="8">
        <f t="shared" si="37"/>
        <v>0</v>
      </c>
      <c r="I81" s="8">
        <f t="shared" si="38"/>
        <v>0</v>
      </c>
      <c r="J81" s="8">
        <f t="shared" si="39"/>
        <v>0</v>
      </c>
      <c r="K81" s="8" t="e">
        <f t="shared" si="40"/>
        <v>#VALUE!</v>
      </c>
      <c r="L81" s="8" t="e">
        <f t="shared" si="41"/>
        <v>#VALUE!</v>
      </c>
      <c r="M81" t="e">
        <f t="shared" si="42"/>
        <v>#N/A</v>
      </c>
      <c r="N81">
        <v>8</v>
      </c>
      <c r="O81" t="str">
        <f t="shared" si="58"/>
        <v xml:space="preserve"> </v>
      </c>
      <c r="P81" t="str">
        <f t="shared" si="43"/>
        <v xml:space="preserve"> </v>
      </c>
      <c r="Q81" t="str">
        <f t="shared" si="44"/>
        <v xml:space="preserve"> </v>
      </c>
      <c r="R81" t="str">
        <f t="shared" si="45"/>
        <v xml:space="preserve"> </v>
      </c>
      <c r="S81">
        <f t="shared" si="46"/>
        <v>0</v>
      </c>
      <c r="T81" s="8">
        <f t="shared" si="59"/>
        <v>0</v>
      </c>
      <c r="U81" s="2">
        <f t="shared" si="60"/>
        <v>0</v>
      </c>
      <c r="V81">
        <f t="shared" si="47"/>
        <v>0</v>
      </c>
      <c r="W81" s="2">
        <f t="shared" si="61"/>
        <v>0</v>
      </c>
      <c r="X81">
        <f t="shared" si="48"/>
        <v>0</v>
      </c>
      <c r="Y81">
        <f t="shared" si="62"/>
        <v>0</v>
      </c>
      <c r="Z81">
        <v>0</v>
      </c>
      <c r="AA81" s="18">
        <f t="shared" si="49"/>
        <v>43262</v>
      </c>
      <c r="AB81" s="13">
        <f t="shared" si="50"/>
        <v>0</v>
      </c>
      <c r="AC81">
        <v>0</v>
      </c>
      <c r="AD81" s="5">
        <f t="shared" si="63"/>
        <v>0</v>
      </c>
      <c r="AE81">
        <f t="shared" si="36"/>
        <v>0</v>
      </c>
      <c r="AF81">
        <f t="shared" si="36"/>
        <v>0</v>
      </c>
      <c r="AG81">
        <v>0</v>
      </c>
      <c r="AH81" s="18">
        <f t="shared" si="64"/>
        <v>43262</v>
      </c>
      <c r="AI81" s="5">
        <f t="shared" si="65"/>
        <v>0</v>
      </c>
      <c r="AJ81" s="13">
        <f t="shared" si="51"/>
        <v>0</v>
      </c>
      <c r="AK81" s="20">
        <f t="shared" si="52"/>
        <v>0</v>
      </c>
      <c r="AL81" s="20">
        <f t="shared" si="66"/>
        <v>0</v>
      </c>
      <c r="AM81" s="20">
        <f t="shared" si="67"/>
        <v>0</v>
      </c>
      <c r="AN81" s="20">
        <f t="shared" si="53"/>
        <v>0</v>
      </c>
      <c r="AO81" s="20">
        <f t="shared" si="68"/>
        <v>0</v>
      </c>
      <c r="AP81" s="1">
        <v>0</v>
      </c>
      <c r="AQ81" s="24">
        <f t="shared" si="69"/>
        <v>43262</v>
      </c>
      <c r="AR81" s="10">
        <f t="shared" si="54"/>
        <v>0</v>
      </c>
      <c r="AS81" s="1">
        <f t="shared" si="70"/>
        <v>0</v>
      </c>
    </row>
    <row r="82" spans="2:45" x14ac:dyDescent="0.2">
      <c r="B82" s="18">
        <f t="shared" si="55"/>
        <v>43263</v>
      </c>
      <c r="C82" s="8">
        <f t="shared" si="56"/>
        <v>43263</v>
      </c>
      <c r="D82" s="5">
        <f>INDEX(Klima!$B$1:$E$520,MATCH('Afgrødemodel 1'!$C82,Klima!$B$1:$B$520,0),MATCH('Afgrødemodel 1'!$D$7,Klima!$B$1:$E$1,0))</f>
        <v>15.4</v>
      </c>
      <c r="E82" s="8">
        <f t="shared" si="71"/>
        <v>15.4</v>
      </c>
      <c r="F82">
        <v>0</v>
      </c>
      <c r="G82" s="8">
        <f t="shared" si="57"/>
        <v>927.99999999999989</v>
      </c>
      <c r="H82" s="8">
        <f t="shared" si="37"/>
        <v>0</v>
      </c>
      <c r="I82" s="8">
        <f t="shared" si="38"/>
        <v>0</v>
      </c>
      <c r="J82" s="8">
        <f t="shared" si="39"/>
        <v>0</v>
      </c>
      <c r="K82" s="8" t="e">
        <f t="shared" si="40"/>
        <v>#VALUE!</v>
      </c>
      <c r="L82" s="8" t="e">
        <f t="shared" si="41"/>
        <v>#VALUE!</v>
      </c>
      <c r="M82" t="e">
        <f t="shared" si="42"/>
        <v>#N/A</v>
      </c>
      <c r="N82">
        <v>8</v>
      </c>
      <c r="O82" t="str">
        <f t="shared" si="58"/>
        <v xml:space="preserve"> </v>
      </c>
      <c r="P82" t="str">
        <f t="shared" si="43"/>
        <v xml:space="preserve"> </v>
      </c>
      <c r="Q82" t="str">
        <f t="shared" si="44"/>
        <v xml:space="preserve"> </v>
      </c>
      <c r="R82" t="str">
        <f t="shared" si="45"/>
        <v xml:space="preserve"> </v>
      </c>
      <c r="S82">
        <f t="shared" si="46"/>
        <v>0</v>
      </c>
      <c r="T82" s="8">
        <f t="shared" si="59"/>
        <v>0</v>
      </c>
      <c r="U82" s="2">
        <f t="shared" si="60"/>
        <v>0</v>
      </c>
      <c r="V82">
        <f t="shared" si="47"/>
        <v>0</v>
      </c>
      <c r="W82" s="2">
        <f t="shared" si="61"/>
        <v>0</v>
      </c>
      <c r="X82">
        <f t="shared" si="48"/>
        <v>0</v>
      </c>
      <c r="Y82">
        <f t="shared" si="62"/>
        <v>0</v>
      </c>
      <c r="Z82">
        <v>0</v>
      </c>
      <c r="AA82" s="18">
        <f t="shared" si="49"/>
        <v>43263</v>
      </c>
      <c r="AB82" s="13">
        <f t="shared" si="50"/>
        <v>0</v>
      </c>
      <c r="AC82">
        <v>0</v>
      </c>
      <c r="AD82" s="5">
        <f t="shared" si="63"/>
        <v>0</v>
      </c>
      <c r="AE82">
        <f t="shared" si="36"/>
        <v>0</v>
      </c>
      <c r="AF82">
        <f t="shared" si="36"/>
        <v>0</v>
      </c>
      <c r="AG82">
        <v>0</v>
      </c>
      <c r="AH82" s="18">
        <f t="shared" si="64"/>
        <v>43263</v>
      </c>
      <c r="AI82" s="5">
        <f t="shared" si="65"/>
        <v>0</v>
      </c>
      <c r="AJ82" s="13">
        <f t="shared" si="51"/>
        <v>0</v>
      </c>
      <c r="AK82" s="20">
        <f t="shared" si="52"/>
        <v>0</v>
      </c>
      <c r="AL82" s="20">
        <f t="shared" si="66"/>
        <v>0</v>
      </c>
      <c r="AM82" s="20">
        <f t="shared" si="67"/>
        <v>0</v>
      </c>
      <c r="AN82" s="20">
        <f t="shared" si="53"/>
        <v>0</v>
      </c>
      <c r="AO82" s="20">
        <f t="shared" si="68"/>
        <v>0</v>
      </c>
      <c r="AP82" s="1">
        <v>0</v>
      </c>
      <c r="AQ82" s="24">
        <f t="shared" si="69"/>
        <v>43263</v>
      </c>
      <c r="AR82" s="10">
        <f t="shared" si="54"/>
        <v>0</v>
      </c>
      <c r="AS82" s="1">
        <f t="shared" si="70"/>
        <v>0</v>
      </c>
    </row>
    <row r="83" spans="2:45" x14ac:dyDescent="0.2">
      <c r="B83" s="18">
        <f t="shared" si="55"/>
        <v>43264</v>
      </c>
      <c r="C83" s="8">
        <f t="shared" si="56"/>
        <v>43264</v>
      </c>
      <c r="D83" s="5">
        <f>INDEX(Klima!$B$1:$E$520,MATCH('Afgrødemodel 1'!$C83,Klima!$B$1:$B$520,0),MATCH('Afgrødemodel 1'!$D$7,Klima!$B$1:$E$1,0))</f>
        <v>13.7</v>
      </c>
      <c r="E83" s="8">
        <f t="shared" si="71"/>
        <v>13.7</v>
      </c>
      <c r="F83">
        <v>0</v>
      </c>
      <c r="G83" s="8">
        <f t="shared" si="57"/>
        <v>941.69999999999993</v>
      </c>
      <c r="H83" s="8">
        <f t="shared" si="37"/>
        <v>0</v>
      </c>
      <c r="I83" s="8">
        <f t="shared" si="38"/>
        <v>0</v>
      </c>
      <c r="J83" s="8">
        <f t="shared" si="39"/>
        <v>0</v>
      </c>
      <c r="K83" s="8" t="e">
        <f t="shared" si="40"/>
        <v>#VALUE!</v>
      </c>
      <c r="L83" s="8" t="e">
        <f t="shared" si="41"/>
        <v>#VALUE!</v>
      </c>
      <c r="M83" t="e">
        <f t="shared" si="42"/>
        <v>#N/A</v>
      </c>
      <c r="N83">
        <v>8</v>
      </c>
      <c r="O83" t="str">
        <f t="shared" si="58"/>
        <v xml:space="preserve"> </v>
      </c>
      <c r="P83" t="str">
        <f t="shared" si="43"/>
        <v xml:space="preserve"> </v>
      </c>
      <c r="Q83" t="str">
        <f t="shared" si="44"/>
        <v xml:space="preserve"> </v>
      </c>
      <c r="R83" t="str">
        <f t="shared" si="45"/>
        <v xml:space="preserve"> </v>
      </c>
      <c r="S83">
        <f t="shared" si="46"/>
        <v>0</v>
      </c>
      <c r="T83" s="8">
        <f t="shared" si="59"/>
        <v>0</v>
      </c>
      <c r="U83" s="2">
        <f t="shared" si="60"/>
        <v>0</v>
      </c>
      <c r="V83">
        <f t="shared" si="47"/>
        <v>0</v>
      </c>
      <c r="W83" s="2">
        <f t="shared" si="61"/>
        <v>0</v>
      </c>
      <c r="X83">
        <f t="shared" si="48"/>
        <v>0</v>
      </c>
      <c r="Y83">
        <f t="shared" si="62"/>
        <v>0</v>
      </c>
      <c r="Z83">
        <v>0</v>
      </c>
      <c r="AA83" s="18">
        <f t="shared" si="49"/>
        <v>43264</v>
      </c>
      <c r="AB83" s="13">
        <f t="shared" si="50"/>
        <v>0</v>
      </c>
      <c r="AC83">
        <v>0</v>
      </c>
      <c r="AD83" s="5">
        <f t="shared" si="63"/>
        <v>0</v>
      </c>
      <c r="AE83">
        <f t="shared" si="36"/>
        <v>0</v>
      </c>
      <c r="AF83">
        <f t="shared" si="36"/>
        <v>0</v>
      </c>
      <c r="AG83">
        <v>0</v>
      </c>
      <c r="AH83" s="18">
        <f t="shared" si="64"/>
        <v>43264</v>
      </c>
      <c r="AI83" s="5">
        <f t="shared" si="65"/>
        <v>0</v>
      </c>
      <c r="AJ83" s="13">
        <f t="shared" si="51"/>
        <v>0</v>
      </c>
      <c r="AK83" s="20">
        <f t="shared" si="52"/>
        <v>0</v>
      </c>
      <c r="AL83" s="20">
        <f t="shared" si="66"/>
        <v>0</v>
      </c>
      <c r="AM83" s="20">
        <f t="shared" si="67"/>
        <v>0</v>
      </c>
      <c r="AN83" s="20">
        <f t="shared" si="53"/>
        <v>0</v>
      </c>
      <c r="AO83" s="20">
        <f t="shared" si="68"/>
        <v>0</v>
      </c>
      <c r="AP83" s="1">
        <v>0</v>
      </c>
      <c r="AQ83" s="24">
        <f t="shared" si="69"/>
        <v>43264</v>
      </c>
      <c r="AR83" s="10">
        <f t="shared" si="54"/>
        <v>0</v>
      </c>
      <c r="AS83" s="1">
        <f t="shared" si="70"/>
        <v>0</v>
      </c>
    </row>
    <row r="84" spans="2:45" x14ac:dyDescent="0.2">
      <c r="B84" s="18">
        <f t="shared" si="55"/>
        <v>43265</v>
      </c>
      <c r="C84" s="8">
        <f t="shared" si="56"/>
        <v>43265</v>
      </c>
      <c r="D84" s="5">
        <f>INDEX(Klima!$B$1:$E$520,MATCH('Afgrødemodel 1'!$C84,Klima!$B$1:$B$520,0),MATCH('Afgrødemodel 1'!$D$7,Klima!$B$1:$E$1,0))</f>
        <v>14.6</v>
      </c>
      <c r="E84" s="8">
        <f t="shared" si="71"/>
        <v>14.6</v>
      </c>
      <c r="F84">
        <v>0</v>
      </c>
      <c r="G84" s="8">
        <f t="shared" si="57"/>
        <v>956.3</v>
      </c>
      <c r="H84" s="8">
        <f t="shared" si="37"/>
        <v>0</v>
      </c>
      <c r="I84" s="8">
        <f t="shared" si="38"/>
        <v>0</v>
      </c>
      <c r="J84" s="8">
        <f t="shared" si="39"/>
        <v>0</v>
      </c>
      <c r="K84" s="8" t="e">
        <f t="shared" si="40"/>
        <v>#VALUE!</v>
      </c>
      <c r="L84" s="8" t="e">
        <f t="shared" si="41"/>
        <v>#VALUE!</v>
      </c>
      <c r="M84" t="e">
        <f t="shared" si="42"/>
        <v>#N/A</v>
      </c>
      <c r="N84">
        <v>8</v>
      </c>
      <c r="O84" t="str">
        <f t="shared" si="58"/>
        <v xml:space="preserve"> </v>
      </c>
      <c r="P84" t="str">
        <f t="shared" si="43"/>
        <v xml:space="preserve"> </v>
      </c>
      <c r="Q84" t="str">
        <f t="shared" si="44"/>
        <v xml:space="preserve"> </v>
      </c>
      <c r="R84" t="str">
        <f t="shared" si="45"/>
        <v xml:space="preserve"> </v>
      </c>
      <c r="S84">
        <f t="shared" si="46"/>
        <v>0</v>
      </c>
      <c r="T84" s="8">
        <f t="shared" si="59"/>
        <v>0</v>
      </c>
      <c r="U84" s="2">
        <f t="shared" si="60"/>
        <v>0</v>
      </c>
      <c r="V84">
        <f t="shared" si="47"/>
        <v>0</v>
      </c>
      <c r="W84" s="2">
        <f t="shared" si="61"/>
        <v>0</v>
      </c>
      <c r="X84">
        <f t="shared" si="48"/>
        <v>0</v>
      </c>
      <c r="Y84">
        <f t="shared" si="62"/>
        <v>0</v>
      </c>
      <c r="Z84">
        <v>0</v>
      </c>
      <c r="AA84" s="18">
        <f t="shared" si="49"/>
        <v>43265</v>
      </c>
      <c r="AB84" s="13">
        <f t="shared" si="50"/>
        <v>0</v>
      </c>
      <c r="AC84">
        <v>0</v>
      </c>
      <c r="AD84" s="5">
        <f t="shared" si="63"/>
        <v>0</v>
      </c>
      <c r="AE84">
        <f t="shared" si="36"/>
        <v>0</v>
      </c>
      <c r="AF84">
        <f t="shared" si="36"/>
        <v>0</v>
      </c>
      <c r="AG84">
        <v>0</v>
      </c>
      <c r="AH84" s="18">
        <f t="shared" si="64"/>
        <v>43265</v>
      </c>
      <c r="AI84" s="5">
        <f t="shared" si="65"/>
        <v>0</v>
      </c>
      <c r="AJ84" s="13">
        <f t="shared" si="51"/>
        <v>0</v>
      </c>
      <c r="AK84" s="20">
        <f t="shared" si="52"/>
        <v>0</v>
      </c>
      <c r="AL84" s="20">
        <f t="shared" si="66"/>
        <v>0</v>
      </c>
      <c r="AM84" s="20">
        <f t="shared" si="67"/>
        <v>0</v>
      </c>
      <c r="AN84" s="20">
        <f t="shared" si="53"/>
        <v>0</v>
      </c>
      <c r="AO84" s="20">
        <f t="shared" si="68"/>
        <v>0</v>
      </c>
      <c r="AP84" s="1">
        <v>0</v>
      </c>
      <c r="AQ84" s="24">
        <f t="shared" si="69"/>
        <v>43265</v>
      </c>
      <c r="AR84" s="10">
        <f t="shared" si="54"/>
        <v>0</v>
      </c>
      <c r="AS84" s="1">
        <f t="shared" si="70"/>
        <v>0</v>
      </c>
    </row>
    <row r="85" spans="2:45" x14ac:dyDescent="0.2">
      <c r="B85" s="18">
        <f t="shared" si="55"/>
        <v>43266</v>
      </c>
      <c r="C85" s="8">
        <f t="shared" si="56"/>
        <v>43266</v>
      </c>
      <c r="D85" s="5">
        <f>INDEX(Klima!$B$1:$E$520,MATCH('Afgrødemodel 1'!$C85,Klima!$B$1:$B$520,0),MATCH('Afgrødemodel 1'!$D$7,Klima!$B$1:$E$1,0))</f>
        <v>14.5</v>
      </c>
      <c r="E85" s="8">
        <f t="shared" si="71"/>
        <v>14.5</v>
      </c>
      <c r="F85">
        <v>0</v>
      </c>
      <c r="G85" s="8">
        <f t="shared" si="57"/>
        <v>970.8</v>
      </c>
      <c r="H85" s="8">
        <f t="shared" si="37"/>
        <v>0</v>
      </c>
      <c r="I85" s="8">
        <f t="shared" si="38"/>
        <v>0</v>
      </c>
      <c r="J85" s="8">
        <f t="shared" si="39"/>
        <v>0</v>
      </c>
      <c r="K85" s="8" t="e">
        <f t="shared" si="40"/>
        <v>#VALUE!</v>
      </c>
      <c r="L85" s="8" t="e">
        <f t="shared" si="41"/>
        <v>#VALUE!</v>
      </c>
      <c r="M85" t="e">
        <f t="shared" si="42"/>
        <v>#N/A</v>
      </c>
      <c r="N85">
        <v>8</v>
      </c>
      <c r="O85" t="str">
        <f t="shared" si="58"/>
        <v xml:space="preserve"> </v>
      </c>
      <c r="P85" t="str">
        <f t="shared" si="43"/>
        <v xml:space="preserve"> </v>
      </c>
      <c r="Q85" t="str">
        <f t="shared" si="44"/>
        <v xml:space="preserve"> </v>
      </c>
      <c r="R85" t="str">
        <f t="shared" si="45"/>
        <v xml:space="preserve"> </v>
      </c>
      <c r="S85">
        <f t="shared" si="46"/>
        <v>0</v>
      </c>
      <c r="T85" s="8">
        <f t="shared" si="59"/>
        <v>0</v>
      </c>
      <c r="U85" s="2">
        <f t="shared" si="60"/>
        <v>0</v>
      </c>
      <c r="V85">
        <f t="shared" si="47"/>
        <v>0</v>
      </c>
      <c r="W85" s="2">
        <f t="shared" si="61"/>
        <v>0</v>
      </c>
      <c r="X85">
        <f t="shared" si="48"/>
        <v>0</v>
      </c>
      <c r="Y85">
        <f t="shared" si="62"/>
        <v>0</v>
      </c>
      <c r="Z85">
        <v>0</v>
      </c>
      <c r="AA85" s="18">
        <f t="shared" si="49"/>
        <v>43266</v>
      </c>
      <c r="AB85" s="13">
        <f t="shared" si="50"/>
        <v>0</v>
      </c>
      <c r="AC85">
        <v>0</v>
      </c>
      <c r="AD85" s="5">
        <f t="shared" si="63"/>
        <v>0</v>
      </c>
      <c r="AE85">
        <f t="shared" si="36"/>
        <v>0</v>
      </c>
      <c r="AF85">
        <f t="shared" si="36"/>
        <v>0</v>
      </c>
      <c r="AG85">
        <v>0</v>
      </c>
      <c r="AH85" s="18">
        <f t="shared" si="64"/>
        <v>43266</v>
      </c>
      <c r="AI85" s="5">
        <f t="shared" si="65"/>
        <v>0</v>
      </c>
      <c r="AJ85" s="13">
        <f t="shared" si="51"/>
        <v>0</v>
      </c>
      <c r="AK85" s="20">
        <f t="shared" si="52"/>
        <v>0</v>
      </c>
      <c r="AL85" s="20">
        <f t="shared" si="66"/>
        <v>0</v>
      </c>
      <c r="AM85" s="20">
        <f t="shared" si="67"/>
        <v>0</v>
      </c>
      <c r="AN85" s="20">
        <f t="shared" si="53"/>
        <v>0</v>
      </c>
      <c r="AO85" s="20">
        <f t="shared" si="68"/>
        <v>0</v>
      </c>
      <c r="AP85" s="1">
        <v>0</v>
      </c>
      <c r="AQ85" s="24">
        <f t="shared" si="69"/>
        <v>43266</v>
      </c>
      <c r="AR85" s="10">
        <f t="shared" si="54"/>
        <v>0</v>
      </c>
      <c r="AS85" s="1">
        <f t="shared" si="70"/>
        <v>0</v>
      </c>
    </row>
    <row r="86" spans="2:45" x14ac:dyDescent="0.2">
      <c r="B86" s="18">
        <f t="shared" si="55"/>
        <v>43267</v>
      </c>
      <c r="C86" s="8">
        <f t="shared" si="56"/>
        <v>43267</v>
      </c>
      <c r="D86" s="5">
        <f>INDEX(Klima!$B$1:$E$520,MATCH('Afgrødemodel 1'!$C86,Klima!$B$1:$B$520,0),MATCH('Afgrødemodel 1'!$D$7,Klima!$B$1:$E$1,0))</f>
        <v>13.4</v>
      </c>
      <c r="E86" s="8">
        <f t="shared" si="71"/>
        <v>13.4</v>
      </c>
      <c r="F86">
        <v>0</v>
      </c>
      <c r="G86" s="8">
        <f t="shared" si="57"/>
        <v>984.19999999999993</v>
      </c>
      <c r="H86" s="8">
        <f t="shared" si="37"/>
        <v>0</v>
      </c>
      <c r="I86" s="8">
        <f t="shared" si="38"/>
        <v>0</v>
      </c>
      <c r="J86" s="8">
        <f t="shared" si="39"/>
        <v>0</v>
      </c>
      <c r="K86" s="8" t="e">
        <f t="shared" si="40"/>
        <v>#VALUE!</v>
      </c>
      <c r="L86" s="8" t="e">
        <f t="shared" si="41"/>
        <v>#VALUE!</v>
      </c>
      <c r="M86" t="e">
        <f t="shared" si="42"/>
        <v>#N/A</v>
      </c>
      <c r="N86">
        <v>8</v>
      </c>
      <c r="O86" t="str">
        <f t="shared" si="58"/>
        <v xml:space="preserve"> </v>
      </c>
      <c r="P86" t="str">
        <f t="shared" si="43"/>
        <v xml:space="preserve"> </v>
      </c>
      <c r="Q86" t="str">
        <f t="shared" si="44"/>
        <v xml:space="preserve"> </v>
      </c>
      <c r="R86" t="str">
        <f t="shared" si="45"/>
        <v xml:space="preserve"> </v>
      </c>
      <c r="S86">
        <f t="shared" si="46"/>
        <v>0</v>
      </c>
      <c r="T86" s="8">
        <f t="shared" si="59"/>
        <v>0</v>
      </c>
      <c r="U86" s="2">
        <f t="shared" si="60"/>
        <v>0</v>
      </c>
      <c r="V86">
        <f t="shared" si="47"/>
        <v>0</v>
      </c>
      <c r="W86" s="2">
        <f t="shared" si="61"/>
        <v>0</v>
      </c>
      <c r="X86">
        <f t="shared" si="48"/>
        <v>0</v>
      </c>
      <c r="Y86">
        <f t="shared" si="62"/>
        <v>0</v>
      </c>
      <c r="Z86">
        <v>0</v>
      </c>
      <c r="AA86" s="18">
        <f t="shared" si="49"/>
        <v>43267</v>
      </c>
      <c r="AB86" s="13">
        <f t="shared" si="50"/>
        <v>0</v>
      </c>
      <c r="AC86">
        <v>0</v>
      </c>
      <c r="AD86" s="5">
        <f t="shared" si="63"/>
        <v>0</v>
      </c>
      <c r="AE86">
        <f t="shared" si="36"/>
        <v>0</v>
      </c>
      <c r="AF86">
        <f t="shared" si="36"/>
        <v>0</v>
      </c>
      <c r="AG86">
        <v>0</v>
      </c>
      <c r="AH86" s="18">
        <f t="shared" si="64"/>
        <v>43267</v>
      </c>
      <c r="AI86" s="5">
        <f t="shared" si="65"/>
        <v>0</v>
      </c>
      <c r="AJ86" s="13">
        <f t="shared" si="51"/>
        <v>0</v>
      </c>
      <c r="AK86" s="20">
        <f t="shared" si="52"/>
        <v>0</v>
      </c>
      <c r="AL86" s="20">
        <f t="shared" si="66"/>
        <v>0</v>
      </c>
      <c r="AM86" s="20">
        <f t="shared" si="67"/>
        <v>0</v>
      </c>
      <c r="AN86" s="20">
        <f t="shared" si="53"/>
        <v>0</v>
      </c>
      <c r="AO86" s="20">
        <f t="shared" si="68"/>
        <v>0</v>
      </c>
      <c r="AP86" s="1">
        <v>0</v>
      </c>
      <c r="AQ86" s="24">
        <f t="shared" si="69"/>
        <v>43267</v>
      </c>
      <c r="AR86" s="10">
        <f t="shared" si="54"/>
        <v>0</v>
      </c>
      <c r="AS86" s="1">
        <f t="shared" si="70"/>
        <v>0</v>
      </c>
    </row>
    <row r="87" spans="2:45" x14ac:dyDescent="0.2">
      <c r="B87" s="18">
        <f t="shared" si="55"/>
        <v>43268</v>
      </c>
      <c r="C87" s="8">
        <f t="shared" si="56"/>
        <v>43268</v>
      </c>
      <c r="D87" s="5">
        <f>INDEX(Klima!$B$1:$E$520,MATCH('Afgrødemodel 1'!$C87,Klima!$B$1:$B$520,0),MATCH('Afgrødemodel 1'!$D$7,Klima!$B$1:$E$1,0))</f>
        <v>15</v>
      </c>
      <c r="E87" s="8">
        <f t="shared" si="71"/>
        <v>15</v>
      </c>
      <c r="F87">
        <v>0</v>
      </c>
      <c r="G87" s="8">
        <f t="shared" si="57"/>
        <v>999.19999999999993</v>
      </c>
      <c r="H87" s="8">
        <f t="shared" si="37"/>
        <v>0</v>
      </c>
      <c r="I87" s="8">
        <f t="shared" si="38"/>
        <v>0</v>
      </c>
      <c r="J87" s="8">
        <f t="shared" si="39"/>
        <v>0</v>
      </c>
      <c r="K87" s="8" t="e">
        <f t="shared" si="40"/>
        <v>#VALUE!</v>
      </c>
      <c r="L87" s="8" t="e">
        <f t="shared" si="41"/>
        <v>#VALUE!</v>
      </c>
      <c r="M87" t="e">
        <f t="shared" si="42"/>
        <v>#N/A</v>
      </c>
      <c r="N87">
        <v>8</v>
      </c>
      <c r="O87" t="str">
        <f t="shared" si="58"/>
        <v xml:space="preserve"> </v>
      </c>
      <c r="P87" t="str">
        <f t="shared" si="43"/>
        <v xml:space="preserve"> </v>
      </c>
      <c r="Q87" t="str">
        <f t="shared" si="44"/>
        <v xml:space="preserve"> </v>
      </c>
      <c r="R87" t="str">
        <f t="shared" si="45"/>
        <v xml:space="preserve"> </v>
      </c>
      <c r="S87">
        <f t="shared" si="46"/>
        <v>0</v>
      </c>
      <c r="T87" s="8">
        <f t="shared" si="59"/>
        <v>0</v>
      </c>
      <c r="U87" s="2">
        <f t="shared" si="60"/>
        <v>0</v>
      </c>
      <c r="V87">
        <f t="shared" si="47"/>
        <v>0</v>
      </c>
      <c r="W87" s="2">
        <f t="shared" si="61"/>
        <v>0</v>
      </c>
      <c r="X87">
        <f t="shared" si="48"/>
        <v>0</v>
      </c>
      <c r="Y87">
        <f t="shared" si="62"/>
        <v>0</v>
      </c>
      <c r="Z87">
        <v>0</v>
      </c>
      <c r="AA87" s="18">
        <f t="shared" si="49"/>
        <v>43268</v>
      </c>
      <c r="AB87" s="13">
        <f t="shared" si="50"/>
        <v>0</v>
      </c>
      <c r="AC87">
        <v>0</v>
      </c>
      <c r="AD87" s="5">
        <f t="shared" si="63"/>
        <v>0</v>
      </c>
      <c r="AE87">
        <f t="shared" si="36"/>
        <v>0</v>
      </c>
      <c r="AF87">
        <f t="shared" si="36"/>
        <v>0</v>
      </c>
      <c r="AG87">
        <v>0</v>
      </c>
      <c r="AH87" s="18">
        <f t="shared" si="64"/>
        <v>43268</v>
      </c>
      <c r="AI87" s="5">
        <f t="shared" si="65"/>
        <v>0</v>
      </c>
      <c r="AJ87" s="13">
        <f t="shared" si="51"/>
        <v>0</v>
      </c>
      <c r="AK87" s="20">
        <f t="shared" si="52"/>
        <v>0</v>
      </c>
      <c r="AL87" s="20">
        <f t="shared" si="66"/>
        <v>0</v>
      </c>
      <c r="AM87" s="20">
        <f t="shared" si="67"/>
        <v>0</v>
      </c>
      <c r="AN87" s="20">
        <f t="shared" si="53"/>
        <v>0</v>
      </c>
      <c r="AO87" s="20">
        <f t="shared" si="68"/>
        <v>0</v>
      </c>
      <c r="AP87" s="1">
        <v>0</v>
      </c>
      <c r="AQ87" s="24">
        <f t="shared" si="69"/>
        <v>43268</v>
      </c>
      <c r="AR87" s="10">
        <f t="shared" si="54"/>
        <v>0</v>
      </c>
      <c r="AS87" s="1">
        <f t="shared" si="70"/>
        <v>0</v>
      </c>
    </row>
    <row r="88" spans="2:45" x14ac:dyDescent="0.2">
      <c r="B88" s="18">
        <f t="shared" si="55"/>
        <v>43269</v>
      </c>
      <c r="C88" s="8">
        <f t="shared" si="56"/>
        <v>43269</v>
      </c>
      <c r="D88" s="5">
        <f>INDEX(Klima!$B$1:$E$520,MATCH('Afgrødemodel 1'!$C88,Klima!$B$1:$B$520,0),MATCH('Afgrødemodel 1'!$D$7,Klima!$B$1:$E$1,0))</f>
        <v>13.8</v>
      </c>
      <c r="E88" s="8">
        <f t="shared" si="71"/>
        <v>13.8</v>
      </c>
      <c r="F88">
        <v>0</v>
      </c>
      <c r="G88" s="8">
        <f t="shared" si="57"/>
        <v>1012.9999999999999</v>
      </c>
      <c r="H88" s="8">
        <f t="shared" si="37"/>
        <v>0</v>
      </c>
      <c r="I88" s="8">
        <f t="shared" si="38"/>
        <v>0</v>
      </c>
      <c r="J88" s="8">
        <f t="shared" si="39"/>
        <v>0</v>
      </c>
      <c r="K88" s="8" t="e">
        <f t="shared" si="40"/>
        <v>#VALUE!</v>
      </c>
      <c r="L88" s="8" t="e">
        <f t="shared" si="41"/>
        <v>#VALUE!</v>
      </c>
      <c r="M88" t="e">
        <f t="shared" si="42"/>
        <v>#N/A</v>
      </c>
      <c r="N88">
        <v>8</v>
      </c>
      <c r="O88" t="str">
        <f t="shared" si="58"/>
        <v xml:space="preserve"> </v>
      </c>
      <c r="P88" t="str">
        <f t="shared" si="43"/>
        <v xml:space="preserve"> </v>
      </c>
      <c r="Q88" t="str">
        <f t="shared" si="44"/>
        <v xml:space="preserve"> </v>
      </c>
      <c r="R88" t="str">
        <f t="shared" si="45"/>
        <v xml:space="preserve"> </v>
      </c>
      <c r="S88">
        <f t="shared" si="46"/>
        <v>0</v>
      </c>
      <c r="T88" s="8">
        <f t="shared" si="59"/>
        <v>0</v>
      </c>
      <c r="U88" s="2">
        <f t="shared" si="60"/>
        <v>0</v>
      </c>
      <c r="V88">
        <f t="shared" si="47"/>
        <v>0</v>
      </c>
      <c r="W88" s="2">
        <f t="shared" si="61"/>
        <v>0</v>
      </c>
      <c r="X88">
        <f t="shared" si="48"/>
        <v>0</v>
      </c>
      <c r="Y88">
        <f t="shared" si="62"/>
        <v>0</v>
      </c>
      <c r="Z88">
        <v>0</v>
      </c>
      <c r="AA88" s="18">
        <f t="shared" si="49"/>
        <v>43269</v>
      </c>
      <c r="AB88" s="13">
        <f t="shared" si="50"/>
        <v>0</v>
      </c>
      <c r="AC88">
        <v>0</v>
      </c>
      <c r="AD88" s="5">
        <f t="shared" si="63"/>
        <v>0</v>
      </c>
      <c r="AE88">
        <f t="shared" si="36"/>
        <v>0</v>
      </c>
      <c r="AF88">
        <f t="shared" si="36"/>
        <v>0</v>
      </c>
      <c r="AG88">
        <v>0</v>
      </c>
      <c r="AH88" s="18">
        <f t="shared" si="64"/>
        <v>43269</v>
      </c>
      <c r="AI88" s="5">
        <f t="shared" si="65"/>
        <v>0</v>
      </c>
      <c r="AJ88" s="13">
        <f t="shared" si="51"/>
        <v>0</v>
      </c>
      <c r="AK88" s="20">
        <f t="shared" si="52"/>
        <v>0</v>
      </c>
      <c r="AL88" s="20">
        <f t="shared" si="66"/>
        <v>0</v>
      </c>
      <c r="AM88" s="20">
        <f t="shared" si="67"/>
        <v>0</v>
      </c>
      <c r="AN88" s="20">
        <f t="shared" si="53"/>
        <v>0</v>
      </c>
      <c r="AO88" s="20">
        <f t="shared" si="68"/>
        <v>0</v>
      </c>
      <c r="AP88" s="1">
        <v>0</v>
      </c>
      <c r="AQ88" s="24">
        <f t="shared" si="69"/>
        <v>43269</v>
      </c>
      <c r="AR88" s="10">
        <f t="shared" si="54"/>
        <v>0</v>
      </c>
      <c r="AS88" s="1">
        <f t="shared" si="70"/>
        <v>0</v>
      </c>
    </row>
    <row r="89" spans="2:45" x14ac:dyDescent="0.2">
      <c r="B89" s="18">
        <f t="shared" si="55"/>
        <v>43270</v>
      </c>
      <c r="C89" s="8">
        <f t="shared" si="56"/>
        <v>43270</v>
      </c>
      <c r="D89" s="5">
        <f>INDEX(Klima!$B$1:$E$520,MATCH('Afgrødemodel 1'!$C89,Klima!$B$1:$B$520,0),MATCH('Afgrødemodel 1'!$D$7,Klima!$B$1:$E$1,0))</f>
        <v>14.9</v>
      </c>
      <c r="E89" s="8">
        <f t="shared" si="71"/>
        <v>14.9</v>
      </c>
      <c r="F89">
        <v>0</v>
      </c>
      <c r="G89" s="8">
        <f t="shared" si="57"/>
        <v>1027.8999999999999</v>
      </c>
      <c r="H89" s="8">
        <f t="shared" si="37"/>
        <v>0</v>
      </c>
      <c r="I89" s="8">
        <f t="shared" si="38"/>
        <v>0</v>
      </c>
      <c r="J89" s="8">
        <f t="shared" si="39"/>
        <v>0</v>
      </c>
      <c r="K89" s="8" t="e">
        <f t="shared" si="40"/>
        <v>#VALUE!</v>
      </c>
      <c r="L89" s="8" t="e">
        <f t="shared" si="41"/>
        <v>#VALUE!</v>
      </c>
      <c r="M89" t="e">
        <f t="shared" si="42"/>
        <v>#N/A</v>
      </c>
      <c r="N89">
        <v>8</v>
      </c>
      <c r="O89" t="str">
        <f t="shared" si="58"/>
        <v xml:space="preserve"> </v>
      </c>
      <c r="P89" t="str">
        <f t="shared" si="43"/>
        <v xml:space="preserve"> </v>
      </c>
      <c r="Q89" t="str">
        <f t="shared" si="44"/>
        <v xml:space="preserve"> </v>
      </c>
      <c r="R89" t="str">
        <f t="shared" si="45"/>
        <v xml:space="preserve"> </v>
      </c>
      <c r="S89">
        <f t="shared" si="46"/>
        <v>0</v>
      </c>
      <c r="T89" s="8">
        <f t="shared" si="59"/>
        <v>0</v>
      </c>
      <c r="U89" s="2">
        <f t="shared" si="60"/>
        <v>0</v>
      </c>
      <c r="V89">
        <f t="shared" si="47"/>
        <v>0</v>
      </c>
      <c r="W89" s="2">
        <f t="shared" si="61"/>
        <v>0</v>
      </c>
      <c r="X89">
        <f t="shared" si="48"/>
        <v>0</v>
      </c>
      <c r="Y89">
        <f t="shared" si="62"/>
        <v>0</v>
      </c>
      <c r="Z89">
        <v>0</v>
      </c>
      <c r="AA89" s="18">
        <f t="shared" si="49"/>
        <v>43270</v>
      </c>
      <c r="AB89" s="13">
        <f t="shared" si="50"/>
        <v>0</v>
      </c>
      <c r="AC89">
        <v>0</v>
      </c>
      <c r="AD89" s="5">
        <f t="shared" si="63"/>
        <v>0</v>
      </c>
      <c r="AE89">
        <f t="shared" si="36"/>
        <v>0</v>
      </c>
      <c r="AF89">
        <f t="shared" si="36"/>
        <v>0</v>
      </c>
      <c r="AG89">
        <v>0</v>
      </c>
      <c r="AH89" s="18">
        <f t="shared" si="64"/>
        <v>43270</v>
      </c>
      <c r="AI89" s="5">
        <f t="shared" si="65"/>
        <v>0</v>
      </c>
      <c r="AJ89" s="13">
        <f t="shared" si="51"/>
        <v>0</v>
      </c>
      <c r="AK89" s="20">
        <f t="shared" si="52"/>
        <v>0</v>
      </c>
      <c r="AL89" s="20">
        <f t="shared" si="66"/>
        <v>0</v>
      </c>
      <c r="AM89" s="20">
        <f t="shared" si="67"/>
        <v>0</v>
      </c>
      <c r="AN89" s="20">
        <f t="shared" si="53"/>
        <v>0</v>
      </c>
      <c r="AO89" s="20">
        <f t="shared" si="68"/>
        <v>0</v>
      </c>
      <c r="AP89" s="1">
        <v>0</v>
      </c>
      <c r="AQ89" s="24">
        <f t="shared" si="69"/>
        <v>43270</v>
      </c>
      <c r="AR89" s="10">
        <f t="shared" si="54"/>
        <v>0</v>
      </c>
      <c r="AS89" s="1">
        <f t="shared" si="70"/>
        <v>0</v>
      </c>
    </row>
    <row r="90" spans="2:45" x14ac:dyDescent="0.2">
      <c r="B90" s="18">
        <f t="shared" si="55"/>
        <v>43271</v>
      </c>
      <c r="C90" s="8">
        <f t="shared" si="56"/>
        <v>43271</v>
      </c>
      <c r="D90" s="5">
        <f>INDEX(Klima!$B$1:$E$520,MATCH('Afgrødemodel 1'!$C90,Klima!$B$1:$B$520,0),MATCH('Afgrødemodel 1'!$D$7,Klima!$B$1:$E$1,0))</f>
        <v>14.7</v>
      </c>
      <c r="E90" s="8">
        <f t="shared" si="71"/>
        <v>14.7</v>
      </c>
      <c r="F90">
        <v>0</v>
      </c>
      <c r="G90" s="8">
        <f t="shared" si="57"/>
        <v>1042.5999999999999</v>
      </c>
      <c r="H90" s="8">
        <f t="shared" si="37"/>
        <v>0</v>
      </c>
      <c r="I90" s="8">
        <f t="shared" si="38"/>
        <v>0</v>
      </c>
      <c r="J90" s="8">
        <f t="shared" si="39"/>
        <v>0</v>
      </c>
      <c r="K90" s="8" t="e">
        <f t="shared" si="40"/>
        <v>#VALUE!</v>
      </c>
      <c r="L90" s="8" t="e">
        <f t="shared" si="41"/>
        <v>#VALUE!</v>
      </c>
      <c r="M90" t="e">
        <f t="shared" si="42"/>
        <v>#N/A</v>
      </c>
      <c r="N90">
        <v>8</v>
      </c>
      <c r="O90" t="str">
        <f t="shared" si="58"/>
        <v xml:space="preserve"> </v>
      </c>
      <c r="P90" t="str">
        <f t="shared" si="43"/>
        <v xml:space="preserve"> </v>
      </c>
      <c r="Q90" t="str">
        <f t="shared" si="44"/>
        <v xml:space="preserve"> </v>
      </c>
      <c r="R90" t="str">
        <f t="shared" si="45"/>
        <v xml:space="preserve"> </v>
      </c>
      <c r="S90">
        <f t="shared" si="46"/>
        <v>0</v>
      </c>
      <c r="T90" s="8">
        <f t="shared" si="59"/>
        <v>0</v>
      </c>
      <c r="U90" s="2">
        <f t="shared" si="60"/>
        <v>0</v>
      </c>
      <c r="V90">
        <f t="shared" si="47"/>
        <v>0</v>
      </c>
      <c r="W90" s="2">
        <f t="shared" si="61"/>
        <v>0</v>
      </c>
      <c r="X90">
        <f t="shared" si="48"/>
        <v>0</v>
      </c>
      <c r="Y90">
        <f t="shared" si="62"/>
        <v>0</v>
      </c>
      <c r="Z90">
        <v>0</v>
      </c>
      <c r="AA90" s="18">
        <f t="shared" si="49"/>
        <v>43271</v>
      </c>
      <c r="AB90" s="13">
        <f t="shared" si="50"/>
        <v>0</v>
      </c>
      <c r="AC90">
        <v>0</v>
      </c>
      <c r="AD90" s="5">
        <f t="shared" si="63"/>
        <v>0</v>
      </c>
      <c r="AE90">
        <f t="shared" ref="AE90:AF153" si="72">$AW$37</f>
        <v>0</v>
      </c>
      <c r="AF90">
        <f t="shared" si="72"/>
        <v>0</v>
      </c>
      <c r="AG90">
        <v>0</v>
      </c>
      <c r="AH90" s="18">
        <f t="shared" si="64"/>
        <v>43271</v>
      </c>
      <c r="AI90" s="5">
        <f t="shared" si="65"/>
        <v>0</v>
      </c>
      <c r="AJ90" s="13">
        <f t="shared" si="51"/>
        <v>0</v>
      </c>
      <c r="AK90" s="20">
        <f t="shared" si="52"/>
        <v>0</v>
      </c>
      <c r="AL90" s="20">
        <f t="shared" si="66"/>
        <v>0</v>
      </c>
      <c r="AM90" s="20">
        <f t="shared" si="67"/>
        <v>0</v>
      </c>
      <c r="AN90" s="20">
        <f t="shared" si="53"/>
        <v>0</v>
      </c>
      <c r="AO90" s="20">
        <f t="shared" si="68"/>
        <v>0</v>
      </c>
      <c r="AP90" s="1">
        <v>0</v>
      </c>
      <c r="AQ90" s="24">
        <f t="shared" si="69"/>
        <v>43271</v>
      </c>
      <c r="AR90" s="10">
        <f t="shared" si="54"/>
        <v>0</v>
      </c>
      <c r="AS90" s="1">
        <f t="shared" si="70"/>
        <v>0</v>
      </c>
    </row>
    <row r="91" spans="2:45" x14ac:dyDescent="0.2">
      <c r="B91" s="18">
        <f t="shared" si="55"/>
        <v>43272</v>
      </c>
      <c r="C91" s="8">
        <f t="shared" si="56"/>
        <v>43272</v>
      </c>
      <c r="D91" s="5">
        <f>INDEX(Klima!$B$1:$E$520,MATCH('Afgrødemodel 1'!$C91,Klima!$B$1:$B$520,0),MATCH('Afgrødemodel 1'!$D$7,Klima!$B$1:$E$1,0))</f>
        <v>12.5</v>
      </c>
      <c r="E91" s="8">
        <f t="shared" si="71"/>
        <v>12.5</v>
      </c>
      <c r="F91">
        <v>0</v>
      </c>
      <c r="G91" s="8">
        <f t="shared" si="57"/>
        <v>1055.0999999999999</v>
      </c>
      <c r="H91" s="8">
        <f t="shared" si="37"/>
        <v>0</v>
      </c>
      <c r="I91" s="8">
        <f t="shared" si="38"/>
        <v>0</v>
      </c>
      <c r="J91" s="8">
        <f t="shared" si="39"/>
        <v>0</v>
      </c>
      <c r="K91" s="8" t="e">
        <f t="shared" si="40"/>
        <v>#VALUE!</v>
      </c>
      <c r="L91" s="8" t="e">
        <f t="shared" si="41"/>
        <v>#VALUE!</v>
      </c>
      <c r="M91" t="e">
        <f t="shared" si="42"/>
        <v>#N/A</v>
      </c>
      <c r="N91">
        <v>8</v>
      </c>
      <c r="O91" t="str">
        <f t="shared" si="58"/>
        <v xml:space="preserve"> </v>
      </c>
      <c r="P91" t="str">
        <f t="shared" si="43"/>
        <v xml:space="preserve"> </v>
      </c>
      <c r="Q91" t="str">
        <f t="shared" si="44"/>
        <v xml:space="preserve"> </v>
      </c>
      <c r="R91" t="str">
        <f t="shared" si="45"/>
        <v xml:space="preserve"> </v>
      </c>
      <c r="S91">
        <f t="shared" si="46"/>
        <v>0</v>
      </c>
      <c r="T91" s="8">
        <f t="shared" si="59"/>
        <v>0</v>
      </c>
      <c r="U91" s="2">
        <f t="shared" si="60"/>
        <v>0</v>
      </c>
      <c r="V91">
        <f t="shared" si="47"/>
        <v>0</v>
      </c>
      <c r="W91" s="2">
        <f t="shared" si="61"/>
        <v>0</v>
      </c>
      <c r="X91">
        <f t="shared" si="48"/>
        <v>0</v>
      </c>
      <c r="Y91">
        <f t="shared" si="62"/>
        <v>0</v>
      </c>
      <c r="Z91">
        <v>0</v>
      </c>
      <c r="AA91" s="18">
        <f t="shared" si="49"/>
        <v>43272</v>
      </c>
      <c r="AB91" s="13">
        <f t="shared" si="50"/>
        <v>0</v>
      </c>
      <c r="AC91">
        <v>0</v>
      </c>
      <c r="AD91" s="5">
        <f t="shared" si="63"/>
        <v>0</v>
      </c>
      <c r="AE91">
        <f t="shared" si="72"/>
        <v>0</v>
      </c>
      <c r="AF91">
        <f t="shared" si="72"/>
        <v>0</v>
      </c>
      <c r="AG91">
        <v>0</v>
      </c>
      <c r="AH91" s="18">
        <f t="shared" si="64"/>
        <v>43272</v>
      </c>
      <c r="AI91" s="5">
        <f t="shared" si="65"/>
        <v>0</v>
      </c>
      <c r="AJ91" s="13">
        <f t="shared" si="51"/>
        <v>0</v>
      </c>
      <c r="AK91" s="20">
        <f t="shared" si="52"/>
        <v>0</v>
      </c>
      <c r="AL91" s="20">
        <f t="shared" si="66"/>
        <v>0</v>
      </c>
      <c r="AM91" s="20">
        <f t="shared" si="67"/>
        <v>0</v>
      </c>
      <c r="AN91" s="20">
        <f t="shared" si="53"/>
        <v>0</v>
      </c>
      <c r="AO91" s="20">
        <f t="shared" si="68"/>
        <v>0</v>
      </c>
      <c r="AP91" s="1">
        <v>0</v>
      </c>
      <c r="AQ91" s="24">
        <f t="shared" si="69"/>
        <v>43272</v>
      </c>
      <c r="AR91" s="10">
        <f t="shared" si="54"/>
        <v>0</v>
      </c>
      <c r="AS91" s="1">
        <f t="shared" si="70"/>
        <v>0</v>
      </c>
    </row>
    <row r="92" spans="2:45" x14ac:dyDescent="0.2">
      <c r="B92" s="18">
        <f t="shared" si="55"/>
        <v>43273</v>
      </c>
      <c r="C92" s="8">
        <f t="shared" si="56"/>
        <v>43273</v>
      </c>
      <c r="D92" s="5">
        <f>INDEX(Klima!$B$1:$E$520,MATCH('Afgrødemodel 1'!$C92,Klima!$B$1:$B$520,0),MATCH('Afgrødemodel 1'!$D$7,Klima!$B$1:$E$1,0))</f>
        <v>12.3</v>
      </c>
      <c r="E92" s="8">
        <f t="shared" si="71"/>
        <v>12.3</v>
      </c>
      <c r="F92">
        <v>0</v>
      </c>
      <c r="G92" s="8">
        <f t="shared" si="57"/>
        <v>1067.3999999999999</v>
      </c>
      <c r="H92" s="8">
        <f t="shared" si="37"/>
        <v>0</v>
      </c>
      <c r="I92" s="8">
        <f t="shared" si="38"/>
        <v>0</v>
      </c>
      <c r="J92" s="8">
        <f t="shared" si="39"/>
        <v>0</v>
      </c>
      <c r="K92" s="8" t="e">
        <f t="shared" si="40"/>
        <v>#VALUE!</v>
      </c>
      <c r="L92" s="8" t="e">
        <f t="shared" si="41"/>
        <v>#VALUE!</v>
      </c>
      <c r="M92" t="e">
        <f t="shared" si="42"/>
        <v>#N/A</v>
      </c>
      <c r="N92">
        <v>8</v>
      </c>
      <c r="O92" t="str">
        <f t="shared" si="58"/>
        <v xml:space="preserve"> </v>
      </c>
      <c r="P92" t="str">
        <f t="shared" si="43"/>
        <v xml:space="preserve"> </v>
      </c>
      <c r="Q92" t="str">
        <f t="shared" si="44"/>
        <v xml:space="preserve"> </v>
      </c>
      <c r="R92" t="str">
        <f t="shared" si="45"/>
        <v xml:space="preserve"> </v>
      </c>
      <c r="S92">
        <f t="shared" si="46"/>
        <v>0</v>
      </c>
      <c r="T92" s="8">
        <f t="shared" si="59"/>
        <v>0</v>
      </c>
      <c r="U92" s="2">
        <f t="shared" si="60"/>
        <v>0</v>
      </c>
      <c r="V92">
        <f t="shared" si="47"/>
        <v>0</v>
      </c>
      <c r="W92" s="2">
        <f t="shared" si="61"/>
        <v>0</v>
      </c>
      <c r="X92">
        <f t="shared" si="48"/>
        <v>0</v>
      </c>
      <c r="Y92">
        <f t="shared" si="62"/>
        <v>0</v>
      </c>
      <c r="Z92">
        <v>0</v>
      </c>
      <c r="AA92" s="18">
        <f t="shared" si="49"/>
        <v>43273</v>
      </c>
      <c r="AB92" s="13">
        <f t="shared" si="50"/>
        <v>0</v>
      </c>
      <c r="AC92">
        <v>0</v>
      </c>
      <c r="AD92" s="5">
        <f t="shared" si="63"/>
        <v>0</v>
      </c>
      <c r="AE92">
        <f t="shared" si="72"/>
        <v>0</v>
      </c>
      <c r="AF92">
        <f t="shared" si="72"/>
        <v>0</v>
      </c>
      <c r="AG92">
        <v>0</v>
      </c>
      <c r="AH92" s="18">
        <f t="shared" si="64"/>
        <v>43273</v>
      </c>
      <c r="AI92" s="5">
        <f t="shared" si="65"/>
        <v>0</v>
      </c>
      <c r="AJ92" s="13">
        <f t="shared" si="51"/>
        <v>0</v>
      </c>
      <c r="AK92" s="20">
        <f t="shared" si="52"/>
        <v>0</v>
      </c>
      <c r="AL92" s="20">
        <f t="shared" si="66"/>
        <v>0</v>
      </c>
      <c r="AM92" s="20">
        <f t="shared" si="67"/>
        <v>0</v>
      </c>
      <c r="AN92" s="20">
        <f t="shared" si="53"/>
        <v>0</v>
      </c>
      <c r="AO92" s="20">
        <f t="shared" si="68"/>
        <v>0</v>
      </c>
      <c r="AP92" s="1">
        <v>0</v>
      </c>
      <c r="AQ92" s="24">
        <f t="shared" si="69"/>
        <v>43273</v>
      </c>
      <c r="AR92" s="10">
        <f t="shared" si="54"/>
        <v>0</v>
      </c>
      <c r="AS92" s="1">
        <f t="shared" si="70"/>
        <v>0</v>
      </c>
    </row>
    <row r="93" spans="2:45" x14ac:dyDescent="0.2">
      <c r="B93" s="18">
        <f t="shared" si="55"/>
        <v>43274</v>
      </c>
      <c r="C93" s="8">
        <f t="shared" si="56"/>
        <v>43274</v>
      </c>
      <c r="D93" s="5">
        <f>INDEX(Klima!$B$1:$E$520,MATCH('Afgrødemodel 1'!$C93,Klima!$B$1:$B$520,0),MATCH('Afgrødemodel 1'!$D$7,Klima!$B$1:$E$1,0))</f>
        <v>13</v>
      </c>
      <c r="E93" s="8">
        <f t="shared" si="71"/>
        <v>13</v>
      </c>
      <c r="F93">
        <v>0</v>
      </c>
      <c r="G93" s="8">
        <f t="shared" si="57"/>
        <v>1080.3999999999999</v>
      </c>
      <c r="H93" s="8">
        <f t="shared" si="37"/>
        <v>0</v>
      </c>
      <c r="I93" s="8">
        <f t="shared" si="38"/>
        <v>0</v>
      </c>
      <c r="J93" s="8">
        <f t="shared" si="39"/>
        <v>0</v>
      </c>
      <c r="K93" s="8" t="e">
        <f t="shared" si="40"/>
        <v>#VALUE!</v>
      </c>
      <c r="L93" s="8" t="e">
        <f t="shared" si="41"/>
        <v>#VALUE!</v>
      </c>
      <c r="M93" t="e">
        <f t="shared" si="42"/>
        <v>#N/A</v>
      </c>
      <c r="N93">
        <v>8</v>
      </c>
      <c r="O93" t="str">
        <f t="shared" si="58"/>
        <v xml:space="preserve"> </v>
      </c>
      <c r="P93" t="str">
        <f t="shared" si="43"/>
        <v xml:space="preserve"> </v>
      </c>
      <c r="Q93" t="str">
        <f t="shared" si="44"/>
        <v xml:space="preserve"> </v>
      </c>
      <c r="R93" t="str">
        <f t="shared" si="45"/>
        <v xml:space="preserve"> </v>
      </c>
      <c r="S93">
        <f t="shared" si="46"/>
        <v>0</v>
      </c>
      <c r="T93" s="8">
        <f t="shared" si="59"/>
        <v>0</v>
      </c>
      <c r="U93" s="2">
        <f t="shared" si="60"/>
        <v>0</v>
      </c>
      <c r="V93">
        <f t="shared" si="47"/>
        <v>0</v>
      </c>
      <c r="W93" s="2">
        <f t="shared" si="61"/>
        <v>0</v>
      </c>
      <c r="X93">
        <f t="shared" si="48"/>
        <v>0</v>
      </c>
      <c r="Y93">
        <f t="shared" si="62"/>
        <v>0</v>
      </c>
      <c r="Z93">
        <v>0</v>
      </c>
      <c r="AA93" s="18">
        <f t="shared" si="49"/>
        <v>43274</v>
      </c>
      <c r="AB93" s="13">
        <f t="shared" si="50"/>
        <v>0</v>
      </c>
      <c r="AC93">
        <v>0</v>
      </c>
      <c r="AD93" s="5">
        <f t="shared" si="63"/>
        <v>0</v>
      </c>
      <c r="AE93">
        <f t="shared" si="72"/>
        <v>0</v>
      </c>
      <c r="AF93">
        <f t="shared" si="72"/>
        <v>0</v>
      </c>
      <c r="AG93">
        <v>0</v>
      </c>
      <c r="AH93" s="18">
        <f t="shared" si="64"/>
        <v>43274</v>
      </c>
      <c r="AI93" s="5">
        <f t="shared" si="65"/>
        <v>0</v>
      </c>
      <c r="AJ93" s="13">
        <f t="shared" si="51"/>
        <v>0</v>
      </c>
      <c r="AK93" s="20">
        <f t="shared" si="52"/>
        <v>0</v>
      </c>
      <c r="AL93" s="20">
        <f t="shared" si="66"/>
        <v>0</v>
      </c>
      <c r="AM93" s="20">
        <f t="shared" si="67"/>
        <v>0</v>
      </c>
      <c r="AN93" s="20">
        <f t="shared" si="53"/>
        <v>0</v>
      </c>
      <c r="AO93" s="20">
        <f t="shared" si="68"/>
        <v>0</v>
      </c>
      <c r="AP93" s="1">
        <v>0</v>
      </c>
      <c r="AQ93" s="24">
        <f t="shared" si="69"/>
        <v>43274</v>
      </c>
      <c r="AR93" s="10">
        <f t="shared" si="54"/>
        <v>0</v>
      </c>
      <c r="AS93" s="1">
        <f t="shared" si="70"/>
        <v>0</v>
      </c>
    </row>
    <row r="94" spans="2:45" x14ac:dyDescent="0.2">
      <c r="B94" s="18">
        <f t="shared" si="55"/>
        <v>43275</v>
      </c>
      <c r="C94" s="8">
        <f t="shared" si="56"/>
        <v>43275</v>
      </c>
      <c r="D94" s="5">
        <f>INDEX(Klima!$B$1:$E$520,MATCH('Afgrødemodel 1'!$C94,Klima!$B$1:$B$520,0),MATCH('Afgrødemodel 1'!$D$7,Klima!$B$1:$E$1,0))</f>
        <v>16</v>
      </c>
      <c r="E94" s="8">
        <f t="shared" si="71"/>
        <v>16</v>
      </c>
      <c r="F94">
        <v>0</v>
      </c>
      <c r="G94" s="8">
        <f t="shared" si="57"/>
        <v>1096.3999999999999</v>
      </c>
      <c r="H94" s="8">
        <f t="shared" si="37"/>
        <v>0</v>
      </c>
      <c r="I94" s="8">
        <f t="shared" si="38"/>
        <v>0</v>
      </c>
      <c r="J94" s="8">
        <f t="shared" si="39"/>
        <v>0</v>
      </c>
      <c r="K94" s="8" t="e">
        <f t="shared" si="40"/>
        <v>#VALUE!</v>
      </c>
      <c r="L94" s="8" t="e">
        <f t="shared" si="41"/>
        <v>#VALUE!</v>
      </c>
      <c r="M94" t="e">
        <f t="shared" si="42"/>
        <v>#N/A</v>
      </c>
      <c r="N94">
        <v>8</v>
      </c>
      <c r="O94" t="str">
        <f t="shared" si="58"/>
        <v xml:space="preserve"> </v>
      </c>
      <c r="P94" t="str">
        <f t="shared" si="43"/>
        <v xml:space="preserve"> </v>
      </c>
      <c r="Q94" t="str">
        <f t="shared" si="44"/>
        <v xml:space="preserve"> </v>
      </c>
      <c r="R94" t="str">
        <f t="shared" si="45"/>
        <v xml:space="preserve"> </v>
      </c>
      <c r="S94">
        <f t="shared" si="46"/>
        <v>0</v>
      </c>
      <c r="T94" s="8">
        <f t="shared" si="59"/>
        <v>0</v>
      </c>
      <c r="U94" s="2">
        <f t="shared" si="60"/>
        <v>0</v>
      </c>
      <c r="V94">
        <f t="shared" si="47"/>
        <v>0</v>
      </c>
      <c r="W94" s="2">
        <f t="shared" si="61"/>
        <v>0</v>
      </c>
      <c r="X94">
        <f t="shared" si="48"/>
        <v>0</v>
      </c>
      <c r="Y94">
        <f t="shared" si="62"/>
        <v>0</v>
      </c>
      <c r="Z94">
        <v>0</v>
      </c>
      <c r="AA94" s="18">
        <f t="shared" si="49"/>
        <v>43275</v>
      </c>
      <c r="AB94" s="13">
        <f t="shared" si="50"/>
        <v>0</v>
      </c>
      <c r="AC94">
        <v>0</v>
      </c>
      <c r="AD94" s="5">
        <f t="shared" si="63"/>
        <v>0</v>
      </c>
      <c r="AE94">
        <f t="shared" si="72"/>
        <v>0</v>
      </c>
      <c r="AF94">
        <f t="shared" si="72"/>
        <v>0</v>
      </c>
      <c r="AG94">
        <v>0</v>
      </c>
      <c r="AH94" s="18">
        <f t="shared" si="64"/>
        <v>43275</v>
      </c>
      <c r="AI94" s="5">
        <f t="shared" si="65"/>
        <v>0</v>
      </c>
      <c r="AJ94" s="13">
        <f t="shared" si="51"/>
        <v>0</v>
      </c>
      <c r="AK94" s="20">
        <f t="shared" si="52"/>
        <v>0</v>
      </c>
      <c r="AL94" s="20">
        <f t="shared" si="66"/>
        <v>0</v>
      </c>
      <c r="AM94" s="20">
        <f t="shared" si="67"/>
        <v>0</v>
      </c>
      <c r="AN94" s="20">
        <f t="shared" si="53"/>
        <v>0</v>
      </c>
      <c r="AO94" s="20">
        <f t="shared" si="68"/>
        <v>0</v>
      </c>
      <c r="AP94" s="1">
        <v>0</v>
      </c>
      <c r="AQ94" s="24">
        <f t="shared" si="69"/>
        <v>43275</v>
      </c>
      <c r="AR94" s="10">
        <f t="shared" si="54"/>
        <v>0</v>
      </c>
      <c r="AS94" s="1">
        <f t="shared" si="70"/>
        <v>0</v>
      </c>
    </row>
    <row r="95" spans="2:45" x14ac:dyDescent="0.2">
      <c r="B95" s="18">
        <f t="shared" si="55"/>
        <v>43276</v>
      </c>
      <c r="C95" s="8">
        <f t="shared" si="56"/>
        <v>43276</v>
      </c>
      <c r="D95" s="5">
        <f>INDEX(Klima!$B$1:$E$520,MATCH('Afgrødemodel 1'!$C95,Klima!$B$1:$B$520,0),MATCH('Afgrødemodel 1'!$D$7,Klima!$B$1:$E$1,0))</f>
        <v>17.8</v>
      </c>
      <c r="E95" s="8">
        <f t="shared" si="71"/>
        <v>17.8</v>
      </c>
      <c r="F95">
        <v>0</v>
      </c>
      <c r="G95" s="8">
        <f t="shared" si="57"/>
        <v>1114.1999999999998</v>
      </c>
      <c r="H95" s="8">
        <f t="shared" si="37"/>
        <v>0</v>
      </c>
      <c r="I95" s="8">
        <f t="shared" si="38"/>
        <v>0</v>
      </c>
      <c r="J95" s="8">
        <f t="shared" si="39"/>
        <v>0</v>
      </c>
      <c r="K95" s="8" t="e">
        <f t="shared" si="40"/>
        <v>#VALUE!</v>
      </c>
      <c r="L95" s="8" t="e">
        <f t="shared" si="41"/>
        <v>#VALUE!</v>
      </c>
      <c r="M95" t="e">
        <f t="shared" si="42"/>
        <v>#N/A</v>
      </c>
      <c r="N95">
        <v>8</v>
      </c>
      <c r="O95" t="str">
        <f t="shared" si="58"/>
        <v xml:space="preserve"> </v>
      </c>
      <c r="P95" t="str">
        <f t="shared" si="43"/>
        <v xml:space="preserve"> </v>
      </c>
      <c r="Q95" t="str">
        <f t="shared" si="44"/>
        <v xml:space="preserve"> </v>
      </c>
      <c r="R95" t="str">
        <f t="shared" si="45"/>
        <v xml:space="preserve"> </v>
      </c>
      <c r="S95">
        <f t="shared" si="46"/>
        <v>0</v>
      </c>
      <c r="T95" s="8">
        <f t="shared" si="59"/>
        <v>0</v>
      </c>
      <c r="U95" s="2">
        <f t="shared" si="60"/>
        <v>0</v>
      </c>
      <c r="V95">
        <f t="shared" si="47"/>
        <v>0</v>
      </c>
      <c r="W95" s="2">
        <f t="shared" si="61"/>
        <v>0</v>
      </c>
      <c r="X95">
        <f t="shared" si="48"/>
        <v>0</v>
      </c>
      <c r="Y95">
        <f t="shared" si="62"/>
        <v>0</v>
      </c>
      <c r="Z95">
        <v>0</v>
      </c>
      <c r="AA95" s="18">
        <f t="shared" si="49"/>
        <v>43276</v>
      </c>
      <c r="AB95" s="13">
        <f t="shared" si="50"/>
        <v>0</v>
      </c>
      <c r="AC95">
        <v>0</v>
      </c>
      <c r="AD95" s="5">
        <f t="shared" si="63"/>
        <v>0</v>
      </c>
      <c r="AE95">
        <f t="shared" si="72"/>
        <v>0</v>
      </c>
      <c r="AF95">
        <f t="shared" si="72"/>
        <v>0</v>
      </c>
      <c r="AG95">
        <v>0</v>
      </c>
      <c r="AH95" s="18">
        <f t="shared" si="64"/>
        <v>43276</v>
      </c>
      <c r="AI95" s="5">
        <f t="shared" si="65"/>
        <v>0</v>
      </c>
      <c r="AJ95" s="13">
        <f t="shared" si="51"/>
        <v>0</v>
      </c>
      <c r="AK95" s="20">
        <f t="shared" si="52"/>
        <v>0</v>
      </c>
      <c r="AL95" s="20">
        <f t="shared" si="66"/>
        <v>0</v>
      </c>
      <c r="AM95" s="20">
        <f t="shared" si="67"/>
        <v>0</v>
      </c>
      <c r="AN95" s="20">
        <f t="shared" si="53"/>
        <v>0</v>
      </c>
      <c r="AO95" s="20">
        <f t="shared" si="68"/>
        <v>0</v>
      </c>
      <c r="AP95" s="1">
        <v>0</v>
      </c>
      <c r="AQ95" s="24">
        <f t="shared" si="69"/>
        <v>43276</v>
      </c>
      <c r="AR95" s="10">
        <f t="shared" si="54"/>
        <v>0</v>
      </c>
      <c r="AS95" s="1">
        <f t="shared" si="70"/>
        <v>0</v>
      </c>
    </row>
    <row r="96" spans="2:45" x14ac:dyDescent="0.2">
      <c r="B96" s="18">
        <f t="shared" si="55"/>
        <v>43277</v>
      </c>
      <c r="C96" s="8">
        <f t="shared" si="56"/>
        <v>43277</v>
      </c>
      <c r="D96" s="5">
        <f>INDEX(Klima!$B$1:$E$520,MATCH('Afgrødemodel 1'!$C96,Klima!$B$1:$B$520,0),MATCH('Afgrødemodel 1'!$D$7,Klima!$B$1:$E$1,0))</f>
        <v>18.899999999999999</v>
      </c>
      <c r="E96" s="8">
        <f t="shared" si="71"/>
        <v>18.899999999999999</v>
      </c>
      <c r="F96">
        <v>0</v>
      </c>
      <c r="G96" s="8">
        <f t="shared" si="57"/>
        <v>1133.0999999999999</v>
      </c>
      <c r="H96" s="8">
        <f t="shared" si="37"/>
        <v>0</v>
      </c>
      <c r="I96" s="8">
        <f t="shared" si="38"/>
        <v>0</v>
      </c>
      <c r="J96" s="8">
        <f t="shared" si="39"/>
        <v>0</v>
      </c>
      <c r="K96" s="8" t="e">
        <f t="shared" si="40"/>
        <v>#VALUE!</v>
      </c>
      <c r="L96" s="8" t="e">
        <f t="shared" si="41"/>
        <v>#VALUE!</v>
      </c>
      <c r="M96" t="e">
        <f t="shared" si="42"/>
        <v>#N/A</v>
      </c>
      <c r="N96">
        <v>8</v>
      </c>
      <c r="O96" t="str">
        <f t="shared" si="58"/>
        <v xml:space="preserve"> </v>
      </c>
      <c r="P96" t="str">
        <f t="shared" si="43"/>
        <v xml:space="preserve"> </v>
      </c>
      <c r="Q96" t="str">
        <f t="shared" si="44"/>
        <v xml:space="preserve"> </v>
      </c>
      <c r="R96" t="str">
        <f t="shared" si="45"/>
        <v xml:space="preserve"> </v>
      </c>
      <c r="S96">
        <f t="shared" si="46"/>
        <v>0</v>
      </c>
      <c r="T96" s="8">
        <f t="shared" si="59"/>
        <v>0</v>
      </c>
      <c r="U96" s="2">
        <f t="shared" si="60"/>
        <v>0</v>
      </c>
      <c r="V96">
        <f t="shared" si="47"/>
        <v>0</v>
      </c>
      <c r="W96" s="2">
        <f t="shared" si="61"/>
        <v>0</v>
      </c>
      <c r="X96">
        <f t="shared" si="48"/>
        <v>0</v>
      </c>
      <c r="Y96">
        <f t="shared" si="62"/>
        <v>0</v>
      </c>
      <c r="Z96">
        <v>0</v>
      </c>
      <c r="AA96" s="18">
        <f t="shared" si="49"/>
        <v>43277</v>
      </c>
      <c r="AB96" s="13">
        <f t="shared" si="50"/>
        <v>0</v>
      </c>
      <c r="AC96">
        <v>0</v>
      </c>
      <c r="AD96" s="5">
        <f t="shared" si="63"/>
        <v>0</v>
      </c>
      <c r="AE96">
        <f t="shared" si="72"/>
        <v>0</v>
      </c>
      <c r="AF96">
        <f t="shared" si="72"/>
        <v>0</v>
      </c>
      <c r="AG96">
        <v>0</v>
      </c>
      <c r="AH96" s="18">
        <f t="shared" si="64"/>
        <v>43277</v>
      </c>
      <c r="AI96" s="5">
        <f t="shared" si="65"/>
        <v>0</v>
      </c>
      <c r="AJ96" s="13">
        <f t="shared" si="51"/>
        <v>0</v>
      </c>
      <c r="AK96" s="20">
        <f t="shared" si="52"/>
        <v>0</v>
      </c>
      <c r="AL96" s="20">
        <f t="shared" si="66"/>
        <v>0</v>
      </c>
      <c r="AM96" s="20">
        <f t="shared" si="67"/>
        <v>0</v>
      </c>
      <c r="AN96" s="20">
        <f t="shared" si="53"/>
        <v>0</v>
      </c>
      <c r="AO96" s="20">
        <f t="shared" si="68"/>
        <v>0</v>
      </c>
      <c r="AP96" s="1">
        <v>0</v>
      </c>
      <c r="AQ96" s="24">
        <f t="shared" si="69"/>
        <v>43277</v>
      </c>
      <c r="AR96" s="10">
        <f t="shared" si="54"/>
        <v>0</v>
      </c>
      <c r="AS96" s="1">
        <f t="shared" si="70"/>
        <v>0</v>
      </c>
    </row>
    <row r="97" spans="2:45" x14ac:dyDescent="0.2">
      <c r="B97" s="18">
        <f t="shared" si="55"/>
        <v>43278</v>
      </c>
      <c r="C97" s="8">
        <f t="shared" si="56"/>
        <v>43278</v>
      </c>
      <c r="D97" s="5">
        <f>INDEX(Klima!$B$1:$E$520,MATCH('Afgrødemodel 1'!$C97,Klima!$B$1:$B$520,0),MATCH('Afgrødemodel 1'!$D$7,Klima!$B$1:$E$1,0))</f>
        <v>19.100000000000001</v>
      </c>
      <c r="E97" s="8">
        <f t="shared" si="71"/>
        <v>19.100000000000001</v>
      </c>
      <c r="F97">
        <v>0</v>
      </c>
      <c r="G97" s="8">
        <f t="shared" si="57"/>
        <v>1152.1999999999998</v>
      </c>
      <c r="H97" s="8">
        <f t="shared" si="37"/>
        <v>0</v>
      </c>
      <c r="I97" s="8">
        <f t="shared" si="38"/>
        <v>0</v>
      </c>
      <c r="J97" s="8">
        <f t="shared" si="39"/>
        <v>0</v>
      </c>
      <c r="K97" s="8" t="e">
        <f t="shared" si="40"/>
        <v>#VALUE!</v>
      </c>
      <c r="L97" s="8" t="e">
        <f t="shared" si="41"/>
        <v>#VALUE!</v>
      </c>
      <c r="M97" t="e">
        <f t="shared" si="42"/>
        <v>#N/A</v>
      </c>
      <c r="N97">
        <v>8</v>
      </c>
      <c r="O97" t="str">
        <f t="shared" si="58"/>
        <v xml:space="preserve"> </v>
      </c>
      <c r="P97" t="str">
        <f t="shared" si="43"/>
        <v xml:space="preserve"> </v>
      </c>
      <c r="Q97" t="str">
        <f t="shared" si="44"/>
        <v xml:space="preserve"> </v>
      </c>
      <c r="R97" t="str">
        <f t="shared" si="45"/>
        <v xml:space="preserve"> </v>
      </c>
      <c r="S97">
        <f t="shared" si="46"/>
        <v>0</v>
      </c>
      <c r="T97" s="8">
        <f t="shared" si="59"/>
        <v>0</v>
      </c>
      <c r="U97" s="2">
        <f t="shared" si="60"/>
        <v>0</v>
      </c>
      <c r="V97">
        <f t="shared" si="47"/>
        <v>0</v>
      </c>
      <c r="W97" s="2">
        <f t="shared" si="61"/>
        <v>0</v>
      </c>
      <c r="X97">
        <f t="shared" si="48"/>
        <v>0</v>
      </c>
      <c r="Y97">
        <f t="shared" si="62"/>
        <v>0</v>
      </c>
      <c r="Z97">
        <v>0</v>
      </c>
      <c r="AA97" s="18">
        <f t="shared" si="49"/>
        <v>43278</v>
      </c>
      <c r="AB97" s="13">
        <f t="shared" si="50"/>
        <v>0</v>
      </c>
      <c r="AC97">
        <v>0</v>
      </c>
      <c r="AD97" s="5">
        <f t="shared" si="63"/>
        <v>0</v>
      </c>
      <c r="AE97">
        <f t="shared" si="72"/>
        <v>0</v>
      </c>
      <c r="AF97">
        <f t="shared" si="72"/>
        <v>0</v>
      </c>
      <c r="AG97">
        <v>0</v>
      </c>
      <c r="AH97" s="18">
        <f t="shared" si="64"/>
        <v>43278</v>
      </c>
      <c r="AI97" s="5">
        <f t="shared" si="65"/>
        <v>0</v>
      </c>
      <c r="AJ97" s="13">
        <f t="shared" si="51"/>
        <v>0</v>
      </c>
      <c r="AK97" s="20">
        <f t="shared" si="52"/>
        <v>0</v>
      </c>
      <c r="AL97" s="20">
        <f t="shared" si="66"/>
        <v>0</v>
      </c>
      <c r="AM97" s="20">
        <f t="shared" si="67"/>
        <v>0</v>
      </c>
      <c r="AN97" s="20">
        <f t="shared" si="53"/>
        <v>0</v>
      </c>
      <c r="AO97" s="20">
        <f t="shared" si="68"/>
        <v>0</v>
      </c>
      <c r="AP97" s="1">
        <v>0</v>
      </c>
      <c r="AQ97" s="24">
        <f t="shared" si="69"/>
        <v>43278</v>
      </c>
      <c r="AR97" s="10">
        <f t="shared" si="54"/>
        <v>0</v>
      </c>
      <c r="AS97" s="1">
        <f t="shared" si="70"/>
        <v>0</v>
      </c>
    </row>
    <row r="98" spans="2:45" x14ac:dyDescent="0.2">
      <c r="B98" s="18">
        <f t="shared" si="55"/>
        <v>43279</v>
      </c>
      <c r="C98" s="8">
        <f t="shared" si="56"/>
        <v>43279</v>
      </c>
      <c r="D98" s="5">
        <f>INDEX(Klima!$B$1:$E$520,MATCH('Afgrødemodel 1'!$C98,Klima!$B$1:$B$520,0),MATCH('Afgrødemodel 1'!$D$7,Klima!$B$1:$E$1,0))</f>
        <v>20.2</v>
      </c>
      <c r="E98" s="8">
        <f t="shared" si="71"/>
        <v>20.2</v>
      </c>
      <c r="F98">
        <v>0</v>
      </c>
      <c r="G98" s="8">
        <f t="shared" si="57"/>
        <v>1172.3999999999999</v>
      </c>
      <c r="H98" s="8">
        <f t="shared" si="37"/>
        <v>0</v>
      </c>
      <c r="I98" s="8">
        <f t="shared" si="38"/>
        <v>0</v>
      </c>
      <c r="J98" s="8">
        <f t="shared" si="39"/>
        <v>0</v>
      </c>
      <c r="K98" s="8" t="e">
        <f t="shared" si="40"/>
        <v>#VALUE!</v>
      </c>
      <c r="L98" s="8" t="e">
        <f t="shared" si="41"/>
        <v>#VALUE!</v>
      </c>
      <c r="M98" t="e">
        <f t="shared" si="42"/>
        <v>#N/A</v>
      </c>
      <c r="N98">
        <v>8</v>
      </c>
      <c r="O98" t="str">
        <f t="shared" si="58"/>
        <v xml:space="preserve"> </v>
      </c>
      <c r="P98" t="str">
        <f t="shared" si="43"/>
        <v xml:space="preserve"> </v>
      </c>
      <c r="Q98" t="str">
        <f t="shared" si="44"/>
        <v xml:space="preserve"> </v>
      </c>
      <c r="R98" t="str">
        <f t="shared" si="45"/>
        <v xml:space="preserve"> </v>
      </c>
      <c r="S98">
        <f t="shared" si="46"/>
        <v>0</v>
      </c>
      <c r="T98" s="8">
        <f t="shared" si="59"/>
        <v>0</v>
      </c>
      <c r="U98" s="2">
        <f t="shared" si="60"/>
        <v>0</v>
      </c>
      <c r="V98">
        <f t="shared" si="47"/>
        <v>0</v>
      </c>
      <c r="W98" s="2">
        <f t="shared" si="61"/>
        <v>0</v>
      </c>
      <c r="X98">
        <f t="shared" si="48"/>
        <v>0</v>
      </c>
      <c r="Y98">
        <f t="shared" si="62"/>
        <v>0</v>
      </c>
      <c r="Z98">
        <v>0</v>
      </c>
      <c r="AA98" s="18">
        <f t="shared" si="49"/>
        <v>43279</v>
      </c>
      <c r="AB98" s="13">
        <f t="shared" si="50"/>
        <v>0</v>
      </c>
      <c r="AC98">
        <v>0</v>
      </c>
      <c r="AD98" s="5">
        <f t="shared" si="63"/>
        <v>0</v>
      </c>
      <c r="AE98">
        <f t="shared" si="72"/>
        <v>0</v>
      </c>
      <c r="AF98">
        <f t="shared" si="72"/>
        <v>0</v>
      </c>
      <c r="AG98">
        <v>0</v>
      </c>
      <c r="AH98" s="18">
        <f t="shared" si="64"/>
        <v>43279</v>
      </c>
      <c r="AI98" s="5">
        <f t="shared" si="65"/>
        <v>0</v>
      </c>
      <c r="AJ98" s="13">
        <f t="shared" si="51"/>
        <v>0</v>
      </c>
      <c r="AK98" s="20">
        <f t="shared" si="52"/>
        <v>0</v>
      </c>
      <c r="AL98" s="20">
        <f t="shared" si="66"/>
        <v>0</v>
      </c>
      <c r="AM98" s="20">
        <f t="shared" si="67"/>
        <v>0</v>
      </c>
      <c r="AN98" s="20">
        <f t="shared" si="53"/>
        <v>0</v>
      </c>
      <c r="AO98" s="20">
        <f t="shared" si="68"/>
        <v>0</v>
      </c>
      <c r="AP98" s="1">
        <v>0</v>
      </c>
      <c r="AQ98" s="24">
        <f t="shared" si="69"/>
        <v>43279</v>
      </c>
      <c r="AR98" s="10">
        <f t="shared" si="54"/>
        <v>0</v>
      </c>
      <c r="AS98" s="1">
        <f t="shared" si="70"/>
        <v>0</v>
      </c>
    </row>
    <row r="99" spans="2:45" x14ac:dyDescent="0.2">
      <c r="B99" s="18">
        <f t="shared" si="55"/>
        <v>43280</v>
      </c>
      <c r="C99" s="8">
        <f t="shared" si="56"/>
        <v>43280</v>
      </c>
      <c r="D99" s="5">
        <f>INDEX(Klima!$B$1:$E$520,MATCH('Afgrødemodel 1'!$C99,Klima!$B$1:$B$520,0),MATCH('Afgrødemodel 1'!$D$7,Klima!$B$1:$E$1,0))</f>
        <v>17.3</v>
      </c>
      <c r="E99" s="8">
        <f t="shared" si="71"/>
        <v>17.3</v>
      </c>
      <c r="F99">
        <v>0</v>
      </c>
      <c r="G99" s="8">
        <f t="shared" si="57"/>
        <v>1189.6999999999998</v>
      </c>
      <c r="H99" s="8">
        <f t="shared" si="37"/>
        <v>0</v>
      </c>
      <c r="I99" s="8">
        <f t="shared" si="38"/>
        <v>0</v>
      </c>
      <c r="J99" s="8">
        <f t="shared" si="39"/>
        <v>0</v>
      </c>
      <c r="K99" s="8" t="e">
        <f t="shared" si="40"/>
        <v>#VALUE!</v>
      </c>
      <c r="L99" s="8" t="e">
        <f t="shared" si="41"/>
        <v>#VALUE!</v>
      </c>
      <c r="M99" t="e">
        <f t="shared" si="42"/>
        <v>#N/A</v>
      </c>
      <c r="N99">
        <v>8</v>
      </c>
      <c r="O99" t="str">
        <f t="shared" si="58"/>
        <v xml:space="preserve"> </v>
      </c>
      <c r="P99" t="str">
        <f t="shared" si="43"/>
        <v xml:space="preserve"> </v>
      </c>
      <c r="Q99" t="str">
        <f t="shared" si="44"/>
        <v xml:space="preserve"> </v>
      </c>
      <c r="R99" t="str">
        <f t="shared" si="45"/>
        <v xml:space="preserve"> </v>
      </c>
      <c r="S99">
        <f t="shared" si="46"/>
        <v>0</v>
      </c>
      <c r="T99" s="8">
        <f t="shared" si="59"/>
        <v>0</v>
      </c>
      <c r="U99" s="2">
        <f t="shared" si="60"/>
        <v>0</v>
      </c>
      <c r="V99">
        <f t="shared" si="47"/>
        <v>0</v>
      </c>
      <c r="W99" s="2">
        <f t="shared" si="61"/>
        <v>0</v>
      </c>
      <c r="X99">
        <f t="shared" si="48"/>
        <v>0</v>
      </c>
      <c r="Y99">
        <f t="shared" si="62"/>
        <v>0</v>
      </c>
      <c r="Z99">
        <v>0</v>
      </c>
      <c r="AA99" s="18">
        <f t="shared" si="49"/>
        <v>43280</v>
      </c>
      <c r="AB99" s="13">
        <f t="shared" si="50"/>
        <v>0</v>
      </c>
      <c r="AC99">
        <v>0</v>
      </c>
      <c r="AD99" s="5">
        <f t="shared" si="63"/>
        <v>0</v>
      </c>
      <c r="AE99">
        <f t="shared" si="72"/>
        <v>0</v>
      </c>
      <c r="AF99">
        <f t="shared" si="72"/>
        <v>0</v>
      </c>
      <c r="AG99">
        <v>0</v>
      </c>
      <c r="AH99" s="18">
        <f t="shared" si="64"/>
        <v>43280</v>
      </c>
      <c r="AI99" s="5">
        <f t="shared" si="65"/>
        <v>0</v>
      </c>
      <c r="AJ99" s="13">
        <f t="shared" si="51"/>
        <v>0</v>
      </c>
      <c r="AK99" s="20">
        <f t="shared" si="52"/>
        <v>0</v>
      </c>
      <c r="AL99" s="20">
        <f t="shared" si="66"/>
        <v>0</v>
      </c>
      <c r="AM99" s="20">
        <f t="shared" si="67"/>
        <v>0</v>
      </c>
      <c r="AN99" s="20">
        <f t="shared" si="53"/>
        <v>0</v>
      </c>
      <c r="AO99" s="20">
        <f t="shared" si="68"/>
        <v>0</v>
      </c>
      <c r="AP99" s="1">
        <v>0</v>
      </c>
      <c r="AQ99" s="24">
        <f t="shared" si="69"/>
        <v>43280</v>
      </c>
      <c r="AR99" s="10">
        <f t="shared" si="54"/>
        <v>0</v>
      </c>
      <c r="AS99" s="1">
        <f t="shared" si="70"/>
        <v>0</v>
      </c>
    </row>
    <row r="100" spans="2:45" x14ac:dyDescent="0.2">
      <c r="B100" s="18">
        <f t="shared" si="55"/>
        <v>43281</v>
      </c>
      <c r="C100" s="8">
        <f t="shared" si="56"/>
        <v>43281</v>
      </c>
      <c r="D100" s="5">
        <f>INDEX(Klima!$B$1:$E$520,MATCH('Afgrødemodel 1'!$C100,Klima!$B$1:$B$520,0),MATCH('Afgrødemodel 1'!$D$7,Klima!$B$1:$E$1,0))</f>
        <v>17.100000000000001</v>
      </c>
      <c r="E100" s="8">
        <f t="shared" si="71"/>
        <v>17.100000000000001</v>
      </c>
      <c r="F100">
        <v>0</v>
      </c>
      <c r="G100" s="8">
        <f t="shared" si="57"/>
        <v>1206.7999999999997</v>
      </c>
      <c r="H100" s="8">
        <f t="shared" si="37"/>
        <v>0</v>
      </c>
      <c r="I100" s="8">
        <f t="shared" si="38"/>
        <v>0</v>
      </c>
      <c r="J100" s="8">
        <f t="shared" si="39"/>
        <v>0</v>
      </c>
      <c r="K100" s="8" t="e">
        <f t="shared" si="40"/>
        <v>#VALUE!</v>
      </c>
      <c r="L100" s="8" t="e">
        <f t="shared" si="41"/>
        <v>#VALUE!</v>
      </c>
      <c r="M100" t="e">
        <f t="shared" si="42"/>
        <v>#N/A</v>
      </c>
      <c r="N100">
        <v>8</v>
      </c>
      <c r="O100" t="str">
        <f t="shared" si="58"/>
        <v xml:space="preserve"> </v>
      </c>
      <c r="P100" t="str">
        <f t="shared" si="43"/>
        <v xml:space="preserve"> </v>
      </c>
      <c r="Q100" t="str">
        <f t="shared" si="44"/>
        <v xml:space="preserve"> </v>
      </c>
      <c r="R100" t="str">
        <f t="shared" si="45"/>
        <v xml:space="preserve"> </v>
      </c>
      <c r="S100">
        <f t="shared" si="46"/>
        <v>0</v>
      </c>
      <c r="T100" s="8">
        <f t="shared" si="59"/>
        <v>0</v>
      </c>
      <c r="U100" s="2">
        <f t="shared" si="60"/>
        <v>0</v>
      </c>
      <c r="V100">
        <f t="shared" si="47"/>
        <v>0</v>
      </c>
      <c r="W100" s="2">
        <f t="shared" si="61"/>
        <v>0</v>
      </c>
      <c r="X100">
        <f t="shared" si="48"/>
        <v>0</v>
      </c>
      <c r="Y100">
        <f t="shared" si="62"/>
        <v>0</v>
      </c>
      <c r="Z100">
        <v>0</v>
      </c>
      <c r="AA100" s="18">
        <f t="shared" si="49"/>
        <v>43281</v>
      </c>
      <c r="AB100" s="13">
        <f t="shared" si="50"/>
        <v>0</v>
      </c>
      <c r="AC100">
        <v>0</v>
      </c>
      <c r="AD100" s="5">
        <f t="shared" si="63"/>
        <v>0</v>
      </c>
      <c r="AE100">
        <f t="shared" si="72"/>
        <v>0</v>
      </c>
      <c r="AF100">
        <f t="shared" si="72"/>
        <v>0</v>
      </c>
      <c r="AG100">
        <v>0</v>
      </c>
      <c r="AH100" s="18">
        <f t="shared" si="64"/>
        <v>43281</v>
      </c>
      <c r="AI100" s="5">
        <f t="shared" si="65"/>
        <v>0</v>
      </c>
      <c r="AJ100" s="13">
        <f t="shared" si="51"/>
        <v>0</v>
      </c>
      <c r="AK100" s="20">
        <f t="shared" si="52"/>
        <v>0</v>
      </c>
      <c r="AL100" s="20">
        <f t="shared" si="66"/>
        <v>0</v>
      </c>
      <c r="AM100" s="20">
        <f t="shared" si="67"/>
        <v>0</v>
      </c>
      <c r="AN100" s="20">
        <f t="shared" si="53"/>
        <v>0</v>
      </c>
      <c r="AO100" s="20">
        <f t="shared" si="68"/>
        <v>0</v>
      </c>
      <c r="AP100" s="1">
        <v>0</v>
      </c>
      <c r="AQ100" s="24">
        <f t="shared" si="69"/>
        <v>43281</v>
      </c>
      <c r="AR100" s="10">
        <f t="shared" si="54"/>
        <v>0</v>
      </c>
      <c r="AS100" s="1">
        <f t="shared" si="70"/>
        <v>0</v>
      </c>
    </row>
    <row r="101" spans="2:45" x14ac:dyDescent="0.2">
      <c r="B101" s="18">
        <f t="shared" si="55"/>
        <v>43282</v>
      </c>
      <c r="C101" s="8">
        <f t="shared" si="56"/>
        <v>43282</v>
      </c>
      <c r="D101" s="5">
        <f>INDEX(Klima!$B$1:$E$520,MATCH('Afgrødemodel 1'!$C101,Klima!$B$1:$B$520,0),MATCH('Afgrødemodel 1'!$D$7,Klima!$B$1:$E$1,0))</f>
        <v>16.600000000000001</v>
      </c>
      <c r="E101" s="8">
        <f t="shared" si="71"/>
        <v>16.600000000000001</v>
      </c>
      <c r="F101">
        <v>0</v>
      </c>
      <c r="G101" s="8">
        <f t="shared" si="57"/>
        <v>1223.3999999999996</v>
      </c>
      <c r="H101" s="8">
        <f t="shared" si="37"/>
        <v>0</v>
      </c>
      <c r="I101" s="8">
        <f t="shared" si="38"/>
        <v>0</v>
      </c>
      <c r="J101" s="8">
        <f t="shared" si="39"/>
        <v>0</v>
      </c>
      <c r="K101" s="8" t="e">
        <f t="shared" si="40"/>
        <v>#VALUE!</v>
      </c>
      <c r="L101" s="8" t="e">
        <f t="shared" si="41"/>
        <v>#VALUE!</v>
      </c>
      <c r="M101" t="e">
        <f t="shared" si="42"/>
        <v>#N/A</v>
      </c>
      <c r="N101">
        <v>8</v>
      </c>
      <c r="O101" t="str">
        <f t="shared" si="58"/>
        <v xml:space="preserve"> </v>
      </c>
      <c r="P101" t="str">
        <f t="shared" si="43"/>
        <v xml:space="preserve"> </v>
      </c>
      <c r="Q101" t="str">
        <f t="shared" si="44"/>
        <v xml:space="preserve"> </v>
      </c>
      <c r="R101" t="str">
        <f t="shared" si="45"/>
        <v xml:space="preserve"> </v>
      </c>
      <c r="S101">
        <f t="shared" si="46"/>
        <v>0</v>
      </c>
      <c r="T101" s="8">
        <f t="shared" si="59"/>
        <v>0</v>
      </c>
      <c r="U101" s="2">
        <f t="shared" si="60"/>
        <v>0</v>
      </c>
      <c r="V101">
        <f t="shared" si="47"/>
        <v>0</v>
      </c>
      <c r="W101" s="2">
        <f t="shared" si="61"/>
        <v>0</v>
      </c>
      <c r="X101">
        <f t="shared" si="48"/>
        <v>0</v>
      </c>
      <c r="Y101">
        <f t="shared" si="62"/>
        <v>0</v>
      </c>
      <c r="Z101">
        <v>0</v>
      </c>
      <c r="AA101" s="18">
        <f t="shared" si="49"/>
        <v>43282</v>
      </c>
      <c r="AB101" s="13">
        <f t="shared" si="50"/>
        <v>0</v>
      </c>
      <c r="AC101">
        <v>0</v>
      </c>
      <c r="AD101" s="5">
        <f t="shared" si="63"/>
        <v>0</v>
      </c>
      <c r="AE101">
        <f t="shared" si="72"/>
        <v>0</v>
      </c>
      <c r="AF101">
        <f t="shared" si="72"/>
        <v>0</v>
      </c>
      <c r="AG101">
        <v>0</v>
      </c>
      <c r="AH101" s="18">
        <f t="shared" si="64"/>
        <v>43282</v>
      </c>
      <c r="AI101" s="5">
        <f t="shared" si="65"/>
        <v>0</v>
      </c>
      <c r="AJ101" s="13">
        <f t="shared" si="51"/>
        <v>0</v>
      </c>
      <c r="AK101" s="20">
        <f t="shared" si="52"/>
        <v>0</v>
      </c>
      <c r="AL101" s="20">
        <f t="shared" si="66"/>
        <v>0</v>
      </c>
      <c r="AM101" s="20">
        <f t="shared" si="67"/>
        <v>0</v>
      </c>
      <c r="AN101" s="20">
        <f t="shared" si="53"/>
        <v>0</v>
      </c>
      <c r="AO101" s="20">
        <f t="shared" si="68"/>
        <v>0</v>
      </c>
      <c r="AP101" s="1">
        <v>0</v>
      </c>
      <c r="AQ101" s="24">
        <f t="shared" si="69"/>
        <v>43282</v>
      </c>
      <c r="AR101" s="10">
        <f t="shared" si="54"/>
        <v>0</v>
      </c>
      <c r="AS101" s="1">
        <f t="shared" si="70"/>
        <v>0</v>
      </c>
    </row>
    <row r="102" spans="2:45" x14ac:dyDescent="0.2">
      <c r="B102" s="18">
        <f t="shared" si="55"/>
        <v>43283</v>
      </c>
      <c r="C102" s="8">
        <f t="shared" si="56"/>
        <v>43283</v>
      </c>
      <c r="D102" s="5">
        <f>INDEX(Klima!$B$1:$E$520,MATCH('Afgrødemodel 1'!$C102,Klima!$B$1:$B$520,0),MATCH('Afgrødemodel 1'!$D$7,Klima!$B$1:$E$1,0))</f>
        <v>17.8</v>
      </c>
      <c r="E102" s="8">
        <f t="shared" si="71"/>
        <v>17.8</v>
      </c>
      <c r="F102">
        <v>0</v>
      </c>
      <c r="G102" s="8">
        <f t="shared" si="57"/>
        <v>1241.1999999999996</v>
      </c>
      <c r="H102" s="8">
        <f t="shared" si="37"/>
        <v>0</v>
      </c>
      <c r="I102" s="8">
        <f t="shared" si="38"/>
        <v>0</v>
      </c>
      <c r="J102" s="8">
        <f t="shared" si="39"/>
        <v>0</v>
      </c>
      <c r="K102" s="8" t="e">
        <f t="shared" si="40"/>
        <v>#VALUE!</v>
      </c>
      <c r="L102" s="8" t="e">
        <f t="shared" si="41"/>
        <v>#VALUE!</v>
      </c>
      <c r="M102" t="e">
        <f t="shared" si="42"/>
        <v>#N/A</v>
      </c>
      <c r="N102">
        <v>8</v>
      </c>
      <c r="O102" t="str">
        <f t="shared" si="58"/>
        <v xml:space="preserve"> </v>
      </c>
      <c r="P102" t="str">
        <f t="shared" si="43"/>
        <v xml:space="preserve"> </v>
      </c>
      <c r="Q102" t="str">
        <f t="shared" si="44"/>
        <v xml:space="preserve"> </v>
      </c>
      <c r="R102" t="str">
        <f t="shared" si="45"/>
        <v xml:space="preserve"> </v>
      </c>
      <c r="S102">
        <f t="shared" si="46"/>
        <v>0</v>
      </c>
      <c r="T102" s="8">
        <f t="shared" si="59"/>
        <v>0</v>
      </c>
      <c r="U102" s="2">
        <f t="shared" si="60"/>
        <v>0</v>
      </c>
      <c r="V102">
        <f t="shared" si="47"/>
        <v>0</v>
      </c>
      <c r="W102" s="2">
        <f t="shared" si="61"/>
        <v>0</v>
      </c>
      <c r="X102">
        <f t="shared" si="48"/>
        <v>0</v>
      </c>
      <c r="Y102">
        <f t="shared" si="62"/>
        <v>0</v>
      </c>
      <c r="Z102">
        <v>0</v>
      </c>
      <c r="AA102" s="18">
        <f t="shared" si="49"/>
        <v>43283</v>
      </c>
      <c r="AB102" s="13">
        <f t="shared" si="50"/>
        <v>0</v>
      </c>
      <c r="AC102">
        <v>0</v>
      </c>
      <c r="AD102" s="5">
        <f t="shared" si="63"/>
        <v>0</v>
      </c>
      <c r="AE102">
        <f t="shared" si="72"/>
        <v>0</v>
      </c>
      <c r="AF102">
        <f t="shared" si="72"/>
        <v>0</v>
      </c>
      <c r="AG102">
        <v>0</v>
      </c>
      <c r="AH102" s="18">
        <f t="shared" si="64"/>
        <v>43283</v>
      </c>
      <c r="AI102" s="5">
        <f t="shared" si="65"/>
        <v>0</v>
      </c>
      <c r="AJ102" s="13">
        <f t="shared" si="51"/>
        <v>0</v>
      </c>
      <c r="AK102" s="20">
        <f t="shared" si="52"/>
        <v>0</v>
      </c>
      <c r="AL102" s="20">
        <f t="shared" si="66"/>
        <v>0</v>
      </c>
      <c r="AM102" s="20">
        <f t="shared" si="67"/>
        <v>0</v>
      </c>
      <c r="AN102" s="20">
        <f t="shared" si="53"/>
        <v>0</v>
      </c>
      <c r="AO102" s="20">
        <f t="shared" si="68"/>
        <v>0</v>
      </c>
      <c r="AP102" s="1">
        <v>0</v>
      </c>
      <c r="AQ102" s="24">
        <f t="shared" si="69"/>
        <v>43283</v>
      </c>
      <c r="AR102" s="10">
        <f t="shared" si="54"/>
        <v>0</v>
      </c>
      <c r="AS102" s="1">
        <f t="shared" si="70"/>
        <v>0</v>
      </c>
    </row>
    <row r="103" spans="2:45" x14ac:dyDescent="0.2">
      <c r="B103" s="18">
        <f t="shared" si="55"/>
        <v>43284</v>
      </c>
      <c r="C103" s="8">
        <f t="shared" si="56"/>
        <v>43284</v>
      </c>
      <c r="D103" s="5">
        <f>INDEX(Klima!$B$1:$E$520,MATCH('Afgrødemodel 1'!$C103,Klima!$B$1:$B$520,0),MATCH('Afgrødemodel 1'!$D$7,Klima!$B$1:$E$1,0))</f>
        <v>17.8</v>
      </c>
      <c r="E103" s="8">
        <f t="shared" si="71"/>
        <v>17.8</v>
      </c>
      <c r="F103">
        <v>0</v>
      </c>
      <c r="G103" s="8">
        <f t="shared" si="57"/>
        <v>1258.9999999999995</v>
      </c>
      <c r="H103" s="8">
        <f t="shared" si="37"/>
        <v>0</v>
      </c>
      <c r="I103" s="8">
        <f t="shared" si="38"/>
        <v>0</v>
      </c>
      <c r="J103" s="8">
        <f t="shared" si="39"/>
        <v>0</v>
      </c>
      <c r="K103" s="8" t="e">
        <f t="shared" si="40"/>
        <v>#VALUE!</v>
      </c>
      <c r="L103" s="8" t="e">
        <f t="shared" si="41"/>
        <v>#VALUE!</v>
      </c>
      <c r="M103" t="e">
        <f t="shared" si="42"/>
        <v>#N/A</v>
      </c>
      <c r="N103">
        <v>8</v>
      </c>
      <c r="O103" t="str">
        <f t="shared" si="58"/>
        <v xml:space="preserve"> </v>
      </c>
      <c r="P103" t="str">
        <f t="shared" si="43"/>
        <v xml:space="preserve"> </v>
      </c>
      <c r="Q103" t="str">
        <f t="shared" si="44"/>
        <v xml:space="preserve"> </v>
      </c>
      <c r="R103" t="str">
        <f t="shared" si="45"/>
        <v xml:space="preserve"> </v>
      </c>
      <c r="S103">
        <f t="shared" si="46"/>
        <v>0</v>
      </c>
      <c r="T103" s="8">
        <f t="shared" si="59"/>
        <v>0</v>
      </c>
      <c r="U103" s="2">
        <f t="shared" si="60"/>
        <v>0</v>
      </c>
      <c r="V103">
        <f t="shared" si="47"/>
        <v>0</v>
      </c>
      <c r="W103" s="2">
        <f t="shared" si="61"/>
        <v>0</v>
      </c>
      <c r="X103">
        <f t="shared" si="48"/>
        <v>0</v>
      </c>
      <c r="Y103">
        <f t="shared" si="62"/>
        <v>0</v>
      </c>
      <c r="Z103">
        <v>0</v>
      </c>
      <c r="AA103" s="18">
        <f t="shared" si="49"/>
        <v>43284</v>
      </c>
      <c r="AB103" s="13">
        <f t="shared" si="50"/>
        <v>0</v>
      </c>
      <c r="AC103">
        <v>0</v>
      </c>
      <c r="AD103" s="5">
        <f t="shared" si="63"/>
        <v>0</v>
      </c>
      <c r="AE103">
        <f t="shared" si="72"/>
        <v>0</v>
      </c>
      <c r="AF103">
        <f t="shared" si="72"/>
        <v>0</v>
      </c>
      <c r="AG103">
        <v>0</v>
      </c>
      <c r="AH103" s="18">
        <f t="shared" si="64"/>
        <v>43284</v>
      </c>
      <c r="AI103" s="5">
        <f t="shared" si="65"/>
        <v>0</v>
      </c>
      <c r="AJ103" s="13">
        <f t="shared" si="51"/>
        <v>0</v>
      </c>
      <c r="AK103" s="20">
        <f t="shared" si="52"/>
        <v>0</v>
      </c>
      <c r="AL103" s="20">
        <f t="shared" si="66"/>
        <v>0</v>
      </c>
      <c r="AM103" s="20">
        <f t="shared" si="67"/>
        <v>0</v>
      </c>
      <c r="AN103" s="20">
        <f t="shared" si="53"/>
        <v>0</v>
      </c>
      <c r="AO103" s="20">
        <f t="shared" si="68"/>
        <v>0</v>
      </c>
      <c r="AP103" s="1">
        <v>0</v>
      </c>
      <c r="AQ103" s="24">
        <f t="shared" si="69"/>
        <v>43284</v>
      </c>
      <c r="AR103" s="10">
        <f t="shared" si="54"/>
        <v>0</v>
      </c>
      <c r="AS103" s="1">
        <f t="shared" si="70"/>
        <v>0</v>
      </c>
    </row>
    <row r="104" spans="2:45" x14ac:dyDescent="0.2">
      <c r="B104" s="18">
        <f t="shared" si="55"/>
        <v>43285</v>
      </c>
      <c r="C104" s="8">
        <f t="shared" si="56"/>
        <v>43285</v>
      </c>
      <c r="D104" s="5">
        <f>INDEX(Klima!$B$1:$E$520,MATCH('Afgrødemodel 1'!$C104,Klima!$B$1:$B$520,0),MATCH('Afgrødemodel 1'!$D$7,Klima!$B$1:$E$1,0))</f>
        <v>16.2</v>
      </c>
      <c r="E104" s="8">
        <f t="shared" si="71"/>
        <v>16.2</v>
      </c>
      <c r="F104">
        <v>0</v>
      </c>
      <c r="G104" s="8">
        <f t="shared" si="57"/>
        <v>1275.1999999999996</v>
      </c>
      <c r="H104" s="8">
        <f t="shared" si="37"/>
        <v>0</v>
      </c>
      <c r="I104" s="8">
        <f t="shared" si="38"/>
        <v>0</v>
      </c>
      <c r="J104" s="8">
        <f t="shared" si="39"/>
        <v>0</v>
      </c>
      <c r="K104" s="8" t="e">
        <f t="shared" si="40"/>
        <v>#VALUE!</v>
      </c>
      <c r="L104" s="8" t="e">
        <f t="shared" si="41"/>
        <v>#VALUE!</v>
      </c>
      <c r="M104" t="e">
        <f t="shared" si="42"/>
        <v>#N/A</v>
      </c>
      <c r="N104">
        <v>8</v>
      </c>
      <c r="O104" t="str">
        <f t="shared" si="58"/>
        <v xml:space="preserve"> </v>
      </c>
      <c r="P104" t="str">
        <f t="shared" si="43"/>
        <v xml:space="preserve"> </v>
      </c>
      <c r="Q104" t="str">
        <f t="shared" si="44"/>
        <v xml:space="preserve"> </v>
      </c>
      <c r="R104" t="str">
        <f t="shared" si="45"/>
        <v xml:space="preserve"> </v>
      </c>
      <c r="S104">
        <f t="shared" si="46"/>
        <v>0</v>
      </c>
      <c r="T104" s="8">
        <f t="shared" si="59"/>
        <v>0</v>
      </c>
      <c r="U104" s="2">
        <f t="shared" si="60"/>
        <v>0</v>
      </c>
      <c r="V104">
        <f t="shared" si="47"/>
        <v>0</v>
      </c>
      <c r="W104" s="2">
        <f t="shared" si="61"/>
        <v>0</v>
      </c>
      <c r="X104">
        <f t="shared" si="48"/>
        <v>0</v>
      </c>
      <c r="Y104">
        <f t="shared" si="62"/>
        <v>0</v>
      </c>
      <c r="Z104">
        <v>0</v>
      </c>
      <c r="AA104" s="18">
        <f t="shared" si="49"/>
        <v>43285</v>
      </c>
      <c r="AB104" s="13">
        <f t="shared" si="50"/>
        <v>0</v>
      </c>
      <c r="AC104">
        <v>0</v>
      </c>
      <c r="AD104" s="5">
        <f t="shared" si="63"/>
        <v>0</v>
      </c>
      <c r="AE104">
        <f t="shared" si="72"/>
        <v>0</v>
      </c>
      <c r="AF104">
        <f t="shared" si="72"/>
        <v>0</v>
      </c>
      <c r="AG104">
        <v>0</v>
      </c>
      <c r="AH104" s="18">
        <f t="shared" si="64"/>
        <v>43285</v>
      </c>
      <c r="AI104" s="5">
        <f t="shared" si="65"/>
        <v>0</v>
      </c>
      <c r="AJ104" s="13">
        <f t="shared" si="51"/>
        <v>0</v>
      </c>
      <c r="AK104" s="20">
        <f t="shared" si="52"/>
        <v>0</v>
      </c>
      <c r="AL104" s="20">
        <f t="shared" si="66"/>
        <v>0</v>
      </c>
      <c r="AM104" s="20">
        <f t="shared" si="67"/>
        <v>0</v>
      </c>
      <c r="AN104" s="20">
        <f t="shared" si="53"/>
        <v>0</v>
      </c>
      <c r="AO104" s="20">
        <f t="shared" si="68"/>
        <v>0</v>
      </c>
      <c r="AP104" s="1">
        <v>0</v>
      </c>
      <c r="AQ104" s="24">
        <f t="shared" si="69"/>
        <v>43285</v>
      </c>
      <c r="AR104" s="10">
        <f t="shared" si="54"/>
        <v>0</v>
      </c>
      <c r="AS104" s="1">
        <f t="shared" si="70"/>
        <v>0</v>
      </c>
    </row>
    <row r="105" spans="2:45" x14ac:dyDescent="0.2">
      <c r="B105" s="18">
        <f t="shared" si="55"/>
        <v>43286</v>
      </c>
      <c r="C105" s="8">
        <f t="shared" si="56"/>
        <v>43286</v>
      </c>
      <c r="D105" s="5">
        <f>INDEX(Klima!$B$1:$E$520,MATCH('Afgrødemodel 1'!$C105,Klima!$B$1:$B$520,0),MATCH('Afgrødemodel 1'!$D$7,Klima!$B$1:$E$1,0))</f>
        <v>15.1</v>
      </c>
      <c r="E105" s="8">
        <f t="shared" si="71"/>
        <v>15.1</v>
      </c>
      <c r="F105">
        <v>0</v>
      </c>
      <c r="G105" s="8">
        <f t="shared" si="57"/>
        <v>1290.2999999999995</v>
      </c>
      <c r="H105" s="8">
        <f t="shared" si="37"/>
        <v>0</v>
      </c>
      <c r="I105" s="8">
        <f t="shared" si="38"/>
        <v>0</v>
      </c>
      <c r="J105" s="8">
        <f t="shared" si="39"/>
        <v>0</v>
      </c>
      <c r="K105" s="8" t="e">
        <f t="shared" si="40"/>
        <v>#VALUE!</v>
      </c>
      <c r="L105" s="8" t="e">
        <f t="shared" si="41"/>
        <v>#VALUE!</v>
      </c>
      <c r="M105" t="e">
        <f t="shared" si="42"/>
        <v>#N/A</v>
      </c>
      <c r="N105">
        <v>8</v>
      </c>
      <c r="O105" t="str">
        <f t="shared" si="58"/>
        <v xml:space="preserve"> </v>
      </c>
      <c r="P105" t="str">
        <f t="shared" si="43"/>
        <v xml:space="preserve"> </v>
      </c>
      <c r="Q105" t="str">
        <f t="shared" si="44"/>
        <v xml:space="preserve"> </v>
      </c>
      <c r="R105" t="str">
        <f t="shared" si="45"/>
        <v xml:space="preserve"> </v>
      </c>
      <c r="S105">
        <f t="shared" si="46"/>
        <v>0</v>
      </c>
      <c r="T105" s="8">
        <f t="shared" si="59"/>
        <v>0</v>
      </c>
      <c r="U105" s="2">
        <f t="shared" si="60"/>
        <v>0</v>
      </c>
      <c r="V105">
        <f t="shared" si="47"/>
        <v>0</v>
      </c>
      <c r="W105" s="2">
        <f t="shared" si="61"/>
        <v>0</v>
      </c>
      <c r="X105">
        <f t="shared" si="48"/>
        <v>0</v>
      </c>
      <c r="Y105">
        <f t="shared" si="62"/>
        <v>0</v>
      </c>
      <c r="Z105">
        <v>0</v>
      </c>
      <c r="AA105" s="18">
        <f t="shared" si="49"/>
        <v>43286</v>
      </c>
      <c r="AB105" s="13">
        <f t="shared" si="50"/>
        <v>0</v>
      </c>
      <c r="AC105">
        <v>0</v>
      </c>
      <c r="AD105" s="5">
        <f t="shared" si="63"/>
        <v>0</v>
      </c>
      <c r="AE105">
        <f t="shared" si="72"/>
        <v>0</v>
      </c>
      <c r="AF105">
        <f t="shared" si="72"/>
        <v>0</v>
      </c>
      <c r="AG105">
        <v>0</v>
      </c>
      <c r="AH105" s="18">
        <f t="shared" si="64"/>
        <v>43286</v>
      </c>
      <c r="AI105" s="5">
        <f t="shared" si="65"/>
        <v>0</v>
      </c>
      <c r="AJ105" s="13">
        <f t="shared" si="51"/>
        <v>0</v>
      </c>
      <c r="AK105" s="20">
        <f t="shared" si="52"/>
        <v>0</v>
      </c>
      <c r="AL105" s="20">
        <f t="shared" si="66"/>
        <v>0</v>
      </c>
      <c r="AM105" s="20">
        <f t="shared" si="67"/>
        <v>0</v>
      </c>
      <c r="AN105" s="20">
        <f t="shared" si="53"/>
        <v>0</v>
      </c>
      <c r="AO105" s="20">
        <f t="shared" si="68"/>
        <v>0</v>
      </c>
      <c r="AP105" s="1">
        <v>0</v>
      </c>
      <c r="AQ105" s="24">
        <f t="shared" si="69"/>
        <v>43286</v>
      </c>
      <c r="AR105" s="10">
        <f t="shared" si="54"/>
        <v>0</v>
      </c>
      <c r="AS105" s="1">
        <f t="shared" si="70"/>
        <v>0</v>
      </c>
    </row>
    <row r="106" spans="2:45" x14ac:dyDescent="0.2">
      <c r="B106" s="18">
        <f t="shared" si="55"/>
        <v>43287</v>
      </c>
      <c r="C106" s="8">
        <f t="shared" si="56"/>
        <v>43287</v>
      </c>
      <c r="D106" s="5">
        <f>INDEX(Klima!$B$1:$E$520,MATCH('Afgrødemodel 1'!$C106,Klima!$B$1:$B$520,0),MATCH('Afgrødemodel 1'!$D$7,Klima!$B$1:$E$1,0))</f>
        <v>15.9</v>
      </c>
      <c r="E106" s="8">
        <f t="shared" si="71"/>
        <v>15.9</v>
      </c>
      <c r="F106">
        <v>0</v>
      </c>
      <c r="G106" s="8">
        <f t="shared" si="57"/>
        <v>1306.1999999999996</v>
      </c>
      <c r="H106" s="8">
        <f t="shared" si="37"/>
        <v>0</v>
      </c>
      <c r="I106" s="8">
        <f t="shared" si="38"/>
        <v>0</v>
      </c>
      <c r="J106" s="8">
        <f t="shared" si="39"/>
        <v>0</v>
      </c>
      <c r="K106" s="8" t="e">
        <f t="shared" si="40"/>
        <v>#VALUE!</v>
      </c>
      <c r="L106" s="8" t="e">
        <f t="shared" si="41"/>
        <v>#VALUE!</v>
      </c>
      <c r="M106" t="e">
        <f t="shared" si="42"/>
        <v>#N/A</v>
      </c>
      <c r="N106">
        <v>8</v>
      </c>
      <c r="O106" t="str">
        <f t="shared" si="58"/>
        <v xml:space="preserve"> </v>
      </c>
      <c r="P106" t="str">
        <f t="shared" si="43"/>
        <v xml:space="preserve"> </v>
      </c>
      <c r="Q106" t="str">
        <f t="shared" si="44"/>
        <v xml:space="preserve"> </v>
      </c>
      <c r="R106" t="str">
        <f t="shared" si="45"/>
        <v xml:space="preserve"> </v>
      </c>
      <c r="S106">
        <f t="shared" si="46"/>
        <v>0</v>
      </c>
      <c r="T106" s="8">
        <f t="shared" si="59"/>
        <v>0</v>
      </c>
      <c r="U106" s="2">
        <f t="shared" si="60"/>
        <v>0</v>
      </c>
      <c r="V106">
        <f t="shared" si="47"/>
        <v>0</v>
      </c>
      <c r="W106" s="2">
        <f t="shared" si="61"/>
        <v>0</v>
      </c>
      <c r="X106">
        <f t="shared" si="48"/>
        <v>0</v>
      </c>
      <c r="Y106">
        <f t="shared" si="62"/>
        <v>0</v>
      </c>
      <c r="Z106">
        <v>0</v>
      </c>
      <c r="AA106" s="18">
        <f t="shared" si="49"/>
        <v>43287</v>
      </c>
      <c r="AB106" s="13">
        <f t="shared" si="50"/>
        <v>0</v>
      </c>
      <c r="AC106">
        <v>0</v>
      </c>
      <c r="AD106" s="5">
        <f t="shared" si="63"/>
        <v>0</v>
      </c>
      <c r="AE106">
        <f t="shared" si="72"/>
        <v>0</v>
      </c>
      <c r="AF106">
        <f t="shared" si="72"/>
        <v>0</v>
      </c>
      <c r="AG106">
        <v>0</v>
      </c>
      <c r="AH106" s="18">
        <f t="shared" si="64"/>
        <v>43287</v>
      </c>
      <c r="AI106" s="5">
        <f t="shared" si="65"/>
        <v>0</v>
      </c>
      <c r="AJ106" s="13">
        <f t="shared" si="51"/>
        <v>0</v>
      </c>
      <c r="AK106" s="20">
        <f t="shared" si="52"/>
        <v>0</v>
      </c>
      <c r="AL106" s="20">
        <f t="shared" si="66"/>
        <v>0</v>
      </c>
      <c r="AM106" s="20">
        <f t="shared" si="67"/>
        <v>0</v>
      </c>
      <c r="AN106" s="20">
        <f t="shared" si="53"/>
        <v>0</v>
      </c>
      <c r="AO106" s="20">
        <f t="shared" si="68"/>
        <v>0</v>
      </c>
      <c r="AP106" s="1">
        <v>0</v>
      </c>
      <c r="AQ106" s="24">
        <f t="shared" si="69"/>
        <v>43287</v>
      </c>
      <c r="AR106" s="10">
        <f t="shared" si="54"/>
        <v>0</v>
      </c>
      <c r="AS106" s="1">
        <f t="shared" si="70"/>
        <v>0</v>
      </c>
    </row>
    <row r="107" spans="2:45" x14ac:dyDescent="0.2">
      <c r="B107" s="18">
        <f t="shared" si="55"/>
        <v>43288</v>
      </c>
      <c r="C107" s="8">
        <f t="shared" si="56"/>
        <v>43288</v>
      </c>
      <c r="D107" s="5">
        <f>INDEX(Klima!$B$1:$E$520,MATCH('Afgrødemodel 1'!$C107,Klima!$B$1:$B$520,0),MATCH('Afgrødemodel 1'!$D$7,Klima!$B$1:$E$1,0))</f>
        <v>17.8</v>
      </c>
      <c r="E107" s="8">
        <f t="shared" si="71"/>
        <v>17.8</v>
      </c>
      <c r="F107">
        <v>0</v>
      </c>
      <c r="G107" s="8">
        <f t="shared" si="57"/>
        <v>1323.9999999999995</v>
      </c>
      <c r="H107" s="8">
        <f t="shared" si="37"/>
        <v>0</v>
      </c>
      <c r="I107" s="8">
        <f t="shared" si="38"/>
        <v>0</v>
      </c>
      <c r="J107" s="8">
        <f t="shared" si="39"/>
        <v>0</v>
      </c>
      <c r="K107" s="8" t="e">
        <f t="shared" si="40"/>
        <v>#VALUE!</v>
      </c>
      <c r="L107" s="8" t="e">
        <f t="shared" si="41"/>
        <v>#VALUE!</v>
      </c>
      <c r="M107" t="e">
        <f t="shared" si="42"/>
        <v>#N/A</v>
      </c>
      <c r="N107">
        <v>8</v>
      </c>
      <c r="O107" t="str">
        <f t="shared" si="58"/>
        <v xml:space="preserve"> </v>
      </c>
      <c r="P107" t="str">
        <f t="shared" si="43"/>
        <v xml:space="preserve"> </v>
      </c>
      <c r="Q107" t="str">
        <f t="shared" si="44"/>
        <v xml:space="preserve"> </v>
      </c>
      <c r="R107" t="str">
        <f t="shared" si="45"/>
        <v xml:space="preserve"> </v>
      </c>
      <c r="S107">
        <f t="shared" si="46"/>
        <v>0</v>
      </c>
      <c r="T107" s="8">
        <f t="shared" si="59"/>
        <v>0</v>
      </c>
      <c r="U107" s="2">
        <f t="shared" si="60"/>
        <v>0</v>
      </c>
      <c r="V107">
        <f t="shared" si="47"/>
        <v>0</v>
      </c>
      <c r="W107" s="2">
        <f t="shared" si="61"/>
        <v>0</v>
      </c>
      <c r="X107">
        <f t="shared" si="48"/>
        <v>0</v>
      </c>
      <c r="Y107">
        <f t="shared" si="62"/>
        <v>0</v>
      </c>
      <c r="Z107">
        <v>0</v>
      </c>
      <c r="AA107" s="18">
        <f t="shared" si="49"/>
        <v>43288</v>
      </c>
      <c r="AB107" s="13">
        <f t="shared" si="50"/>
        <v>0</v>
      </c>
      <c r="AC107">
        <v>0</v>
      </c>
      <c r="AD107" s="5">
        <f t="shared" si="63"/>
        <v>0</v>
      </c>
      <c r="AE107">
        <f t="shared" si="72"/>
        <v>0</v>
      </c>
      <c r="AF107">
        <f t="shared" si="72"/>
        <v>0</v>
      </c>
      <c r="AG107">
        <v>0</v>
      </c>
      <c r="AH107" s="18">
        <f t="shared" si="64"/>
        <v>43288</v>
      </c>
      <c r="AI107" s="5">
        <f t="shared" si="65"/>
        <v>0</v>
      </c>
      <c r="AJ107" s="13">
        <f t="shared" si="51"/>
        <v>0</v>
      </c>
      <c r="AK107" s="20">
        <f t="shared" si="52"/>
        <v>0</v>
      </c>
      <c r="AL107" s="20">
        <f t="shared" si="66"/>
        <v>0</v>
      </c>
      <c r="AM107" s="20">
        <f t="shared" si="67"/>
        <v>0</v>
      </c>
      <c r="AN107" s="20">
        <f t="shared" si="53"/>
        <v>0</v>
      </c>
      <c r="AO107" s="20">
        <f t="shared" si="68"/>
        <v>0</v>
      </c>
      <c r="AP107" s="1">
        <v>0</v>
      </c>
      <c r="AQ107" s="24">
        <f t="shared" si="69"/>
        <v>43288</v>
      </c>
      <c r="AR107" s="10">
        <f t="shared" si="54"/>
        <v>0</v>
      </c>
      <c r="AS107" s="1">
        <f t="shared" si="70"/>
        <v>0</v>
      </c>
    </row>
    <row r="108" spans="2:45" x14ac:dyDescent="0.2">
      <c r="B108" s="18">
        <f t="shared" si="55"/>
        <v>43289</v>
      </c>
      <c r="C108" s="8">
        <f t="shared" si="56"/>
        <v>43289</v>
      </c>
      <c r="D108" s="5">
        <f>INDEX(Klima!$B$1:$E$520,MATCH('Afgrødemodel 1'!$C108,Klima!$B$1:$B$520,0),MATCH('Afgrødemodel 1'!$D$7,Klima!$B$1:$E$1,0))</f>
        <v>17.399999999999999</v>
      </c>
      <c r="E108" s="8">
        <f t="shared" si="71"/>
        <v>17.399999999999999</v>
      </c>
      <c r="F108">
        <v>0</v>
      </c>
      <c r="G108" s="8">
        <f t="shared" si="57"/>
        <v>1341.3999999999996</v>
      </c>
      <c r="H108" s="8">
        <f t="shared" si="37"/>
        <v>0</v>
      </c>
      <c r="I108" s="8">
        <f t="shared" si="38"/>
        <v>0</v>
      </c>
      <c r="J108" s="8">
        <f t="shared" si="39"/>
        <v>0</v>
      </c>
      <c r="K108" s="8" t="e">
        <f t="shared" si="40"/>
        <v>#VALUE!</v>
      </c>
      <c r="L108" s="8" t="e">
        <f t="shared" si="41"/>
        <v>#VALUE!</v>
      </c>
      <c r="M108" t="e">
        <f t="shared" si="42"/>
        <v>#N/A</v>
      </c>
      <c r="N108">
        <v>8</v>
      </c>
      <c r="O108" t="str">
        <f t="shared" si="58"/>
        <v xml:space="preserve"> </v>
      </c>
      <c r="P108" t="str">
        <f t="shared" si="43"/>
        <v xml:space="preserve"> </v>
      </c>
      <c r="Q108" t="str">
        <f t="shared" si="44"/>
        <v xml:space="preserve"> </v>
      </c>
      <c r="R108" t="str">
        <f t="shared" si="45"/>
        <v xml:space="preserve"> </v>
      </c>
      <c r="S108">
        <f t="shared" si="46"/>
        <v>0</v>
      </c>
      <c r="T108" s="8">
        <f t="shared" si="59"/>
        <v>0</v>
      </c>
      <c r="U108" s="2">
        <f t="shared" si="60"/>
        <v>0</v>
      </c>
      <c r="V108">
        <f t="shared" si="47"/>
        <v>0</v>
      </c>
      <c r="W108" s="2">
        <f t="shared" si="61"/>
        <v>0</v>
      </c>
      <c r="X108">
        <f t="shared" si="48"/>
        <v>0</v>
      </c>
      <c r="Y108">
        <f t="shared" si="62"/>
        <v>0</v>
      </c>
      <c r="Z108">
        <v>0</v>
      </c>
      <c r="AA108" s="18">
        <f t="shared" si="49"/>
        <v>43289</v>
      </c>
      <c r="AB108" s="13">
        <f t="shared" si="50"/>
        <v>0</v>
      </c>
      <c r="AC108">
        <v>0</v>
      </c>
      <c r="AD108" s="5">
        <f t="shared" si="63"/>
        <v>0</v>
      </c>
      <c r="AE108">
        <f t="shared" si="72"/>
        <v>0</v>
      </c>
      <c r="AF108">
        <f t="shared" si="72"/>
        <v>0</v>
      </c>
      <c r="AG108">
        <v>0</v>
      </c>
      <c r="AH108" s="18">
        <f t="shared" si="64"/>
        <v>43289</v>
      </c>
      <c r="AI108" s="5">
        <f t="shared" si="65"/>
        <v>0</v>
      </c>
      <c r="AJ108" s="13">
        <f t="shared" si="51"/>
        <v>0</v>
      </c>
      <c r="AK108" s="20">
        <f t="shared" si="52"/>
        <v>0</v>
      </c>
      <c r="AL108" s="20">
        <f t="shared" si="66"/>
        <v>0</v>
      </c>
      <c r="AM108" s="20">
        <f t="shared" si="67"/>
        <v>0</v>
      </c>
      <c r="AN108" s="20">
        <f t="shared" si="53"/>
        <v>0</v>
      </c>
      <c r="AO108" s="20">
        <f t="shared" si="68"/>
        <v>0</v>
      </c>
      <c r="AP108" s="1">
        <v>0</v>
      </c>
      <c r="AQ108" s="24">
        <f t="shared" si="69"/>
        <v>43289</v>
      </c>
      <c r="AR108" s="10">
        <f t="shared" si="54"/>
        <v>0</v>
      </c>
      <c r="AS108" s="1">
        <f t="shared" si="70"/>
        <v>0</v>
      </c>
    </row>
    <row r="109" spans="2:45" x14ac:dyDescent="0.2">
      <c r="B109" s="18">
        <f t="shared" si="55"/>
        <v>43290</v>
      </c>
      <c r="C109" s="8">
        <f t="shared" si="56"/>
        <v>43290</v>
      </c>
      <c r="D109" s="5">
        <f>INDEX(Klima!$B$1:$E$520,MATCH('Afgrødemodel 1'!$C109,Klima!$B$1:$B$520,0),MATCH('Afgrødemodel 1'!$D$7,Klima!$B$1:$E$1,0))</f>
        <v>16</v>
      </c>
      <c r="E109" s="8">
        <f t="shared" si="71"/>
        <v>16</v>
      </c>
      <c r="F109">
        <v>0</v>
      </c>
      <c r="G109" s="8">
        <f t="shared" si="57"/>
        <v>1357.3999999999996</v>
      </c>
      <c r="H109" s="8">
        <f t="shared" si="37"/>
        <v>0</v>
      </c>
      <c r="I109" s="8">
        <f t="shared" si="38"/>
        <v>0</v>
      </c>
      <c r="J109" s="8">
        <f t="shared" si="39"/>
        <v>0</v>
      </c>
      <c r="K109" s="8" t="e">
        <f t="shared" si="40"/>
        <v>#VALUE!</v>
      </c>
      <c r="L109" s="8" t="e">
        <f t="shared" si="41"/>
        <v>#VALUE!</v>
      </c>
      <c r="M109" t="e">
        <f t="shared" si="42"/>
        <v>#N/A</v>
      </c>
      <c r="N109">
        <v>8</v>
      </c>
      <c r="O109" t="str">
        <f t="shared" si="58"/>
        <v xml:space="preserve"> </v>
      </c>
      <c r="P109" t="str">
        <f t="shared" si="43"/>
        <v xml:space="preserve"> </v>
      </c>
      <c r="Q109" t="str">
        <f t="shared" si="44"/>
        <v xml:space="preserve"> </v>
      </c>
      <c r="R109" t="str">
        <f t="shared" si="45"/>
        <v xml:space="preserve"> </v>
      </c>
      <c r="S109">
        <f t="shared" si="46"/>
        <v>0</v>
      </c>
      <c r="T109" s="8">
        <f t="shared" si="59"/>
        <v>0</v>
      </c>
      <c r="U109" s="2">
        <f t="shared" si="60"/>
        <v>0</v>
      </c>
      <c r="V109">
        <f t="shared" si="47"/>
        <v>0</v>
      </c>
      <c r="W109" s="2">
        <f t="shared" si="61"/>
        <v>0</v>
      </c>
      <c r="X109">
        <f t="shared" si="48"/>
        <v>0</v>
      </c>
      <c r="Y109">
        <f t="shared" si="62"/>
        <v>0</v>
      </c>
      <c r="Z109">
        <v>0</v>
      </c>
      <c r="AA109" s="18">
        <f t="shared" si="49"/>
        <v>43290</v>
      </c>
      <c r="AB109" s="13">
        <f t="shared" si="50"/>
        <v>0</v>
      </c>
      <c r="AC109">
        <v>0</v>
      </c>
      <c r="AD109" s="5">
        <f t="shared" si="63"/>
        <v>0</v>
      </c>
      <c r="AE109">
        <f t="shared" si="72"/>
        <v>0</v>
      </c>
      <c r="AF109">
        <f t="shared" si="72"/>
        <v>0</v>
      </c>
      <c r="AG109">
        <v>0</v>
      </c>
      <c r="AH109" s="18">
        <f t="shared" si="64"/>
        <v>43290</v>
      </c>
      <c r="AI109" s="5">
        <f t="shared" si="65"/>
        <v>0</v>
      </c>
      <c r="AJ109" s="13">
        <f t="shared" si="51"/>
        <v>0</v>
      </c>
      <c r="AK109" s="20">
        <f t="shared" si="52"/>
        <v>0</v>
      </c>
      <c r="AL109" s="20">
        <f t="shared" si="66"/>
        <v>0</v>
      </c>
      <c r="AM109" s="20">
        <f t="shared" si="67"/>
        <v>0</v>
      </c>
      <c r="AN109" s="20">
        <f t="shared" si="53"/>
        <v>0</v>
      </c>
      <c r="AO109" s="20">
        <f t="shared" si="68"/>
        <v>0</v>
      </c>
      <c r="AP109" s="1">
        <v>0</v>
      </c>
      <c r="AQ109" s="24">
        <f t="shared" si="69"/>
        <v>43290</v>
      </c>
      <c r="AR109" s="10">
        <f t="shared" si="54"/>
        <v>0</v>
      </c>
      <c r="AS109" s="1">
        <f t="shared" si="70"/>
        <v>0</v>
      </c>
    </row>
    <row r="110" spans="2:45" x14ac:dyDescent="0.2">
      <c r="B110" s="18">
        <f t="shared" si="55"/>
        <v>43291</v>
      </c>
      <c r="C110" s="8">
        <f t="shared" si="56"/>
        <v>43291</v>
      </c>
      <c r="D110" s="5">
        <f>INDEX(Klima!$B$1:$E$520,MATCH('Afgrødemodel 1'!$C110,Klima!$B$1:$B$520,0),MATCH('Afgrødemodel 1'!$D$7,Klima!$B$1:$E$1,0))</f>
        <v>17.600000000000001</v>
      </c>
      <c r="E110" s="8">
        <f t="shared" si="71"/>
        <v>17.600000000000001</v>
      </c>
      <c r="F110">
        <v>0</v>
      </c>
      <c r="G110" s="8">
        <f t="shared" si="57"/>
        <v>1374.9999999999995</v>
      </c>
      <c r="H110" s="8">
        <f t="shared" si="37"/>
        <v>0</v>
      </c>
      <c r="I110" s="8">
        <f t="shared" si="38"/>
        <v>0</v>
      </c>
      <c r="J110" s="8">
        <f t="shared" si="39"/>
        <v>0</v>
      </c>
      <c r="K110" s="8" t="e">
        <f t="shared" si="40"/>
        <v>#VALUE!</v>
      </c>
      <c r="L110" s="8" t="e">
        <f t="shared" si="41"/>
        <v>#VALUE!</v>
      </c>
      <c r="M110" t="e">
        <f t="shared" si="42"/>
        <v>#N/A</v>
      </c>
      <c r="N110">
        <v>8</v>
      </c>
      <c r="O110" t="str">
        <f t="shared" si="58"/>
        <v xml:space="preserve"> </v>
      </c>
      <c r="P110" t="str">
        <f t="shared" si="43"/>
        <v xml:space="preserve"> </v>
      </c>
      <c r="Q110" t="str">
        <f t="shared" si="44"/>
        <v xml:space="preserve"> </v>
      </c>
      <c r="R110" t="str">
        <f t="shared" si="45"/>
        <v xml:space="preserve"> </v>
      </c>
      <c r="S110">
        <f t="shared" si="46"/>
        <v>0</v>
      </c>
      <c r="T110" s="8">
        <f t="shared" si="59"/>
        <v>0</v>
      </c>
      <c r="U110" s="2">
        <f t="shared" si="60"/>
        <v>0</v>
      </c>
      <c r="V110">
        <f t="shared" si="47"/>
        <v>0</v>
      </c>
      <c r="W110" s="2">
        <f t="shared" si="61"/>
        <v>0</v>
      </c>
      <c r="X110">
        <f t="shared" si="48"/>
        <v>0</v>
      </c>
      <c r="Y110">
        <f t="shared" si="62"/>
        <v>0</v>
      </c>
      <c r="Z110">
        <v>0</v>
      </c>
      <c r="AA110" s="18">
        <f t="shared" si="49"/>
        <v>43291</v>
      </c>
      <c r="AB110" s="13">
        <f t="shared" si="50"/>
        <v>0</v>
      </c>
      <c r="AC110">
        <v>0</v>
      </c>
      <c r="AD110" s="5">
        <f t="shared" si="63"/>
        <v>0</v>
      </c>
      <c r="AE110">
        <f t="shared" si="72"/>
        <v>0</v>
      </c>
      <c r="AF110">
        <f t="shared" si="72"/>
        <v>0</v>
      </c>
      <c r="AG110">
        <v>0</v>
      </c>
      <c r="AH110" s="18">
        <f t="shared" si="64"/>
        <v>43291</v>
      </c>
      <c r="AI110" s="5">
        <f t="shared" si="65"/>
        <v>0</v>
      </c>
      <c r="AJ110" s="13">
        <f t="shared" si="51"/>
        <v>0</v>
      </c>
      <c r="AK110" s="20">
        <f t="shared" si="52"/>
        <v>0</v>
      </c>
      <c r="AL110" s="20">
        <f t="shared" si="66"/>
        <v>0</v>
      </c>
      <c r="AM110" s="20">
        <f t="shared" si="67"/>
        <v>0</v>
      </c>
      <c r="AN110" s="20">
        <f t="shared" si="53"/>
        <v>0</v>
      </c>
      <c r="AO110" s="20">
        <f t="shared" si="68"/>
        <v>0</v>
      </c>
      <c r="AP110" s="1">
        <v>0</v>
      </c>
      <c r="AQ110" s="24">
        <f t="shared" si="69"/>
        <v>43291</v>
      </c>
      <c r="AR110" s="10">
        <f t="shared" si="54"/>
        <v>0</v>
      </c>
      <c r="AS110" s="1">
        <f t="shared" si="70"/>
        <v>0</v>
      </c>
    </row>
    <row r="111" spans="2:45" x14ac:dyDescent="0.2">
      <c r="B111" s="18">
        <f t="shared" si="55"/>
        <v>43292</v>
      </c>
      <c r="C111" s="8">
        <f t="shared" si="56"/>
        <v>43292</v>
      </c>
      <c r="D111" s="5">
        <f>INDEX(Klima!$B$1:$E$520,MATCH('Afgrødemodel 1'!$C111,Klima!$B$1:$B$520,0),MATCH('Afgrødemodel 1'!$D$7,Klima!$B$1:$E$1,0))</f>
        <v>20.399999999999999</v>
      </c>
      <c r="E111" s="8">
        <f t="shared" si="71"/>
        <v>20.399999999999999</v>
      </c>
      <c r="F111">
        <v>0</v>
      </c>
      <c r="G111" s="8">
        <f t="shared" si="57"/>
        <v>1395.3999999999996</v>
      </c>
      <c r="H111" s="8">
        <f t="shared" si="37"/>
        <v>0</v>
      </c>
      <c r="I111" s="8">
        <f t="shared" si="38"/>
        <v>0</v>
      </c>
      <c r="J111" s="8">
        <f t="shared" si="39"/>
        <v>0</v>
      </c>
      <c r="K111" s="8" t="e">
        <f t="shared" si="40"/>
        <v>#VALUE!</v>
      </c>
      <c r="L111" s="8" t="e">
        <f t="shared" si="41"/>
        <v>#VALUE!</v>
      </c>
      <c r="M111" t="e">
        <f t="shared" si="42"/>
        <v>#N/A</v>
      </c>
      <c r="N111">
        <v>8</v>
      </c>
      <c r="O111" t="str">
        <f t="shared" si="58"/>
        <v xml:space="preserve"> </v>
      </c>
      <c r="P111" t="str">
        <f t="shared" si="43"/>
        <v xml:space="preserve"> </v>
      </c>
      <c r="Q111" t="str">
        <f t="shared" si="44"/>
        <v xml:space="preserve"> </v>
      </c>
      <c r="R111" t="str">
        <f t="shared" si="45"/>
        <v xml:space="preserve"> </v>
      </c>
      <c r="S111">
        <f t="shared" si="46"/>
        <v>0</v>
      </c>
      <c r="T111" s="8">
        <f t="shared" si="59"/>
        <v>0</v>
      </c>
      <c r="U111" s="2">
        <f t="shared" si="60"/>
        <v>0</v>
      </c>
      <c r="V111">
        <f t="shared" si="47"/>
        <v>0</v>
      </c>
      <c r="W111" s="2">
        <f t="shared" si="61"/>
        <v>0</v>
      </c>
      <c r="X111">
        <f t="shared" si="48"/>
        <v>0</v>
      </c>
      <c r="Y111">
        <f t="shared" si="62"/>
        <v>0</v>
      </c>
      <c r="Z111">
        <v>0</v>
      </c>
      <c r="AA111" s="18">
        <f t="shared" si="49"/>
        <v>43292</v>
      </c>
      <c r="AB111" s="13">
        <f t="shared" si="50"/>
        <v>0</v>
      </c>
      <c r="AC111">
        <v>0</v>
      </c>
      <c r="AD111" s="5">
        <f t="shared" si="63"/>
        <v>0</v>
      </c>
      <c r="AE111">
        <f t="shared" si="72"/>
        <v>0</v>
      </c>
      <c r="AF111">
        <f t="shared" si="72"/>
        <v>0</v>
      </c>
      <c r="AG111">
        <v>0</v>
      </c>
      <c r="AH111" s="18">
        <f t="shared" si="64"/>
        <v>43292</v>
      </c>
      <c r="AI111" s="5">
        <f t="shared" si="65"/>
        <v>0</v>
      </c>
      <c r="AJ111" s="13">
        <f t="shared" si="51"/>
        <v>0</v>
      </c>
      <c r="AK111" s="20">
        <f t="shared" si="52"/>
        <v>0</v>
      </c>
      <c r="AL111" s="20">
        <f t="shared" si="66"/>
        <v>0</v>
      </c>
      <c r="AM111" s="20">
        <f t="shared" si="67"/>
        <v>0</v>
      </c>
      <c r="AN111" s="20">
        <f t="shared" si="53"/>
        <v>0</v>
      </c>
      <c r="AO111" s="20">
        <f t="shared" si="68"/>
        <v>0</v>
      </c>
      <c r="AP111" s="1">
        <v>0</v>
      </c>
      <c r="AQ111" s="24">
        <f t="shared" si="69"/>
        <v>43292</v>
      </c>
      <c r="AR111" s="10">
        <f t="shared" si="54"/>
        <v>0</v>
      </c>
      <c r="AS111" s="1">
        <f t="shared" si="70"/>
        <v>0</v>
      </c>
    </row>
    <row r="112" spans="2:45" x14ac:dyDescent="0.2">
      <c r="B112" s="18">
        <f t="shared" si="55"/>
        <v>43293</v>
      </c>
      <c r="C112" s="8">
        <f t="shared" si="56"/>
        <v>43293</v>
      </c>
      <c r="D112" s="5">
        <f>INDEX(Klima!$B$1:$E$520,MATCH('Afgrødemodel 1'!$C112,Klima!$B$1:$B$520,0),MATCH('Afgrødemodel 1'!$D$7,Klima!$B$1:$E$1,0))</f>
        <v>21.5</v>
      </c>
      <c r="E112" s="8">
        <f t="shared" si="71"/>
        <v>21.5</v>
      </c>
      <c r="F112">
        <v>0</v>
      </c>
      <c r="G112" s="8">
        <f t="shared" si="57"/>
        <v>1416.8999999999996</v>
      </c>
      <c r="H112" s="8">
        <f t="shared" si="37"/>
        <v>0</v>
      </c>
      <c r="I112" s="8">
        <f t="shared" si="38"/>
        <v>0</v>
      </c>
      <c r="J112" s="8">
        <f t="shared" si="39"/>
        <v>0</v>
      </c>
      <c r="K112" s="8" t="e">
        <f t="shared" si="40"/>
        <v>#VALUE!</v>
      </c>
      <c r="L112" s="8" t="e">
        <f t="shared" si="41"/>
        <v>#VALUE!</v>
      </c>
      <c r="M112" t="e">
        <f t="shared" si="42"/>
        <v>#N/A</v>
      </c>
      <c r="N112">
        <v>8</v>
      </c>
      <c r="O112" t="str">
        <f t="shared" si="58"/>
        <v xml:space="preserve"> </v>
      </c>
      <c r="P112" t="str">
        <f t="shared" si="43"/>
        <v xml:space="preserve"> </v>
      </c>
      <c r="Q112" t="str">
        <f t="shared" si="44"/>
        <v xml:space="preserve"> </v>
      </c>
      <c r="R112" t="str">
        <f t="shared" si="45"/>
        <v xml:space="preserve"> </v>
      </c>
      <c r="S112">
        <f t="shared" si="46"/>
        <v>0</v>
      </c>
      <c r="T112" s="8">
        <f t="shared" si="59"/>
        <v>0</v>
      </c>
      <c r="U112" s="2">
        <f t="shared" si="60"/>
        <v>0</v>
      </c>
      <c r="V112">
        <f t="shared" si="47"/>
        <v>0</v>
      </c>
      <c r="W112" s="2">
        <f t="shared" si="61"/>
        <v>0</v>
      </c>
      <c r="X112">
        <f t="shared" si="48"/>
        <v>0</v>
      </c>
      <c r="Y112">
        <f t="shared" si="62"/>
        <v>0</v>
      </c>
      <c r="Z112">
        <v>0</v>
      </c>
      <c r="AA112" s="18">
        <f t="shared" si="49"/>
        <v>43293</v>
      </c>
      <c r="AB112" s="13">
        <f t="shared" si="50"/>
        <v>0</v>
      </c>
      <c r="AC112">
        <v>0</v>
      </c>
      <c r="AD112" s="5">
        <f t="shared" si="63"/>
        <v>0</v>
      </c>
      <c r="AE112">
        <f t="shared" si="72"/>
        <v>0</v>
      </c>
      <c r="AF112">
        <f t="shared" si="72"/>
        <v>0</v>
      </c>
      <c r="AG112">
        <v>0</v>
      </c>
      <c r="AH112" s="18">
        <f t="shared" si="64"/>
        <v>43293</v>
      </c>
      <c r="AI112" s="5">
        <f t="shared" si="65"/>
        <v>0</v>
      </c>
      <c r="AJ112" s="13">
        <f t="shared" si="51"/>
        <v>0</v>
      </c>
      <c r="AK112" s="20">
        <f t="shared" si="52"/>
        <v>0</v>
      </c>
      <c r="AL112" s="20">
        <f t="shared" si="66"/>
        <v>0</v>
      </c>
      <c r="AM112" s="20">
        <f t="shared" si="67"/>
        <v>0</v>
      </c>
      <c r="AN112" s="20">
        <f t="shared" si="53"/>
        <v>0</v>
      </c>
      <c r="AO112" s="20">
        <f t="shared" si="68"/>
        <v>0</v>
      </c>
      <c r="AP112" s="1">
        <v>0</v>
      </c>
      <c r="AQ112" s="24">
        <f t="shared" si="69"/>
        <v>43293</v>
      </c>
      <c r="AR112" s="10">
        <f t="shared" si="54"/>
        <v>0</v>
      </c>
      <c r="AS112" s="1">
        <f t="shared" si="70"/>
        <v>0</v>
      </c>
    </row>
    <row r="113" spans="2:45" x14ac:dyDescent="0.2">
      <c r="B113" s="18">
        <f t="shared" si="55"/>
        <v>43294</v>
      </c>
      <c r="C113" s="8">
        <f t="shared" si="56"/>
        <v>43294</v>
      </c>
      <c r="D113" s="5">
        <f>INDEX(Klima!$B$1:$E$520,MATCH('Afgrødemodel 1'!$C113,Klima!$B$1:$B$520,0),MATCH('Afgrødemodel 1'!$D$7,Klima!$B$1:$E$1,0))</f>
        <v>18.5</v>
      </c>
      <c r="E113" s="8">
        <f t="shared" si="71"/>
        <v>18.5</v>
      </c>
      <c r="F113">
        <v>0</v>
      </c>
      <c r="G113" s="8">
        <f t="shared" si="57"/>
        <v>1435.3999999999996</v>
      </c>
      <c r="H113" s="8">
        <f t="shared" si="37"/>
        <v>0</v>
      </c>
      <c r="I113" s="8">
        <f t="shared" si="38"/>
        <v>0</v>
      </c>
      <c r="J113" s="8">
        <f t="shared" si="39"/>
        <v>0</v>
      </c>
      <c r="K113" s="8" t="e">
        <f t="shared" si="40"/>
        <v>#VALUE!</v>
      </c>
      <c r="L113" s="8" t="e">
        <f t="shared" si="41"/>
        <v>#VALUE!</v>
      </c>
      <c r="M113" t="e">
        <f t="shared" si="42"/>
        <v>#N/A</v>
      </c>
      <c r="N113">
        <v>8</v>
      </c>
      <c r="O113" t="str">
        <f t="shared" si="58"/>
        <v xml:space="preserve"> </v>
      </c>
      <c r="P113" t="str">
        <f t="shared" si="43"/>
        <v xml:space="preserve"> </v>
      </c>
      <c r="Q113" t="str">
        <f t="shared" si="44"/>
        <v xml:space="preserve"> </v>
      </c>
      <c r="R113" t="str">
        <f t="shared" si="45"/>
        <v xml:space="preserve"> </v>
      </c>
      <c r="S113">
        <f t="shared" si="46"/>
        <v>0</v>
      </c>
      <c r="T113" s="8">
        <f t="shared" si="59"/>
        <v>0</v>
      </c>
      <c r="U113" s="2">
        <f t="shared" si="60"/>
        <v>0</v>
      </c>
      <c r="V113">
        <f t="shared" si="47"/>
        <v>0</v>
      </c>
      <c r="W113" s="2">
        <f t="shared" si="61"/>
        <v>0</v>
      </c>
      <c r="X113">
        <f t="shared" si="48"/>
        <v>0</v>
      </c>
      <c r="Y113">
        <f t="shared" si="62"/>
        <v>0</v>
      </c>
      <c r="Z113">
        <v>0</v>
      </c>
      <c r="AA113" s="18">
        <f t="shared" si="49"/>
        <v>43294</v>
      </c>
      <c r="AB113" s="13">
        <f t="shared" si="50"/>
        <v>0</v>
      </c>
      <c r="AC113">
        <v>0</v>
      </c>
      <c r="AD113" s="5">
        <f t="shared" si="63"/>
        <v>0</v>
      </c>
      <c r="AE113">
        <f t="shared" si="72"/>
        <v>0</v>
      </c>
      <c r="AF113">
        <f t="shared" si="72"/>
        <v>0</v>
      </c>
      <c r="AG113">
        <v>0</v>
      </c>
      <c r="AH113" s="18">
        <f t="shared" si="64"/>
        <v>43294</v>
      </c>
      <c r="AI113" s="5">
        <f t="shared" si="65"/>
        <v>0</v>
      </c>
      <c r="AJ113" s="13">
        <f t="shared" si="51"/>
        <v>0</v>
      </c>
      <c r="AK113" s="20">
        <f t="shared" si="52"/>
        <v>0</v>
      </c>
      <c r="AL113" s="20">
        <f t="shared" si="66"/>
        <v>0</v>
      </c>
      <c r="AM113" s="20">
        <f t="shared" si="67"/>
        <v>0</v>
      </c>
      <c r="AN113" s="20">
        <f t="shared" si="53"/>
        <v>0</v>
      </c>
      <c r="AO113" s="20">
        <f t="shared" si="68"/>
        <v>0</v>
      </c>
      <c r="AP113" s="1">
        <v>0</v>
      </c>
      <c r="AQ113" s="24">
        <f t="shared" si="69"/>
        <v>43294</v>
      </c>
      <c r="AR113" s="10">
        <f t="shared" si="54"/>
        <v>0</v>
      </c>
      <c r="AS113" s="1">
        <f t="shared" si="70"/>
        <v>0</v>
      </c>
    </row>
    <row r="114" spans="2:45" x14ac:dyDescent="0.2">
      <c r="B114" s="18">
        <f t="shared" si="55"/>
        <v>43295</v>
      </c>
      <c r="C114" s="8">
        <f t="shared" si="56"/>
        <v>43295</v>
      </c>
      <c r="D114" s="5">
        <f>INDEX(Klima!$B$1:$E$520,MATCH('Afgrødemodel 1'!$C114,Klima!$B$1:$B$520,0),MATCH('Afgrødemodel 1'!$D$7,Klima!$B$1:$E$1,0))</f>
        <v>15.9</v>
      </c>
      <c r="E114" s="8">
        <f t="shared" si="71"/>
        <v>15.9</v>
      </c>
      <c r="F114">
        <v>0</v>
      </c>
      <c r="G114" s="8">
        <f t="shared" si="57"/>
        <v>1451.2999999999997</v>
      </c>
      <c r="H114" s="8">
        <f t="shared" si="37"/>
        <v>0</v>
      </c>
      <c r="I114" s="8">
        <f t="shared" si="38"/>
        <v>0</v>
      </c>
      <c r="J114" s="8">
        <f t="shared" si="39"/>
        <v>0</v>
      </c>
      <c r="K114" s="8" t="e">
        <f t="shared" si="40"/>
        <v>#VALUE!</v>
      </c>
      <c r="L114" s="8" t="e">
        <f t="shared" si="41"/>
        <v>#VALUE!</v>
      </c>
      <c r="M114" t="e">
        <f t="shared" si="42"/>
        <v>#N/A</v>
      </c>
      <c r="N114">
        <v>8</v>
      </c>
      <c r="O114" t="str">
        <f t="shared" si="58"/>
        <v xml:space="preserve"> </v>
      </c>
      <c r="P114" t="str">
        <f t="shared" si="43"/>
        <v xml:space="preserve"> </v>
      </c>
      <c r="Q114" t="str">
        <f t="shared" si="44"/>
        <v xml:space="preserve"> </v>
      </c>
      <c r="R114" t="str">
        <f t="shared" si="45"/>
        <v xml:space="preserve"> </v>
      </c>
      <c r="S114">
        <f t="shared" si="46"/>
        <v>0</v>
      </c>
      <c r="T114" s="8">
        <f t="shared" si="59"/>
        <v>0</v>
      </c>
      <c r="U114" s="2">
        <f t="shared" si="60"/>
        <v>0</v>
      </c>
      <c r="V114">
        <f t="shared" si="47"/>
        <v>0</v>
      </c>
      <c r="W114" s="2">
        <f t="shared" si="61"/>
        <v>0</v>
      </c>
      <c r="X114">
        <f t="shared" si="48"/>
        <v>0</v>
      </c>
      <c r="Y114">
        <f t="shared" si="62"/>
        <v>0</v>
      </c>
      <c r="Z114">
        <v>0</v>
      </c>
      <c r="AA114" s="18">
        <f t="shared" si="49"/>
        <v>43295</v>
      </c>
      <c r="AB114" s="13">
        <f t="shared" si="50"/>
        <v>0</v>
      </c>
      <c r="AC114">
        <v>0</v>
      </c>
      <c r="AD114" s="5">
        <f t="shared" si="63"/>
        <v>0</v>
      </c>
      <c r="AE114">
        <f t="shared" si="72"/>
        <v>0</v>
      </c>
      <c r="AF114">
        <f t="shared" si="72"/>
        <v>0</v>
      </c>
      <c r="AG114">
        <v>0</v>
      </c>
      <c r="AH114" s="18">
        <f t="shared" si="64"/>
        <v>43295</v>
      </c>
      <c r="AI114" s="5">
        <f t="shared" si="65"/>
        <v>0</v>
      </c>
      <c r="AJ114" s="13">
        <f t="shared" si="51"/>
        <v>0</v>
      </c>
      <c r="AK114" s="20">
        <f t="shared" si="52"/>
        <v>0</v>
      </c>
      <c r="AL114" s="20">
        <f t="shared" si="66"/>
        <v>0</v>
      </c>
      <c r="AM114" s="20">
        <f t="shared" si="67"/>
        <v>0</v>
      </c>
      <c r="AN114" s="20">
        <f t="shared" si="53"/>
        <v>0</v>
      </c>
      <c r="AO114" s="20">
        <f t="shared" si="68"/>
        <v>0</v>
      </c>
      <c r="AP114" s="1">
        <v>0</v>
      </c>
      <c r="AQ114" s="24">
        <f t="shared" si="69"/>
        <v>43295</v>
      </c>
      <c r="AR114" s="10">
        <f t="shared" si="54"/>
        <v>0</v>
      </c>
      <c r="AS114" s="1">
        <f t="shared" si="70"/>
        <v>0</v>
      </c>
    </row>
    <row r="115" spans="2:45" x14ac:dyDescent="0.2">
      <c r="B115" s="18">
        <f t="shared" si="55"/>
        <v>43296</v>
      </c>
      <c r="C115" s="8">
        <f t="shared" si="56"/>
        <v>43296</v>
      </c>
      <c r="D115" s="5">
        <f>INDEX(Klima!$B$1:$E$520,MATCH('Afgrødemodel 1'!$C115,Klima!$B$1:$B$520,0),MATCH('Afgrødemodel 1'!$D$7,Klima!$B$1:$E$1,0))</f>
        <v>19</v>
      </c>
      <c r="E115" s="8">
        <f t="shared" si="71"/>
        <v>19</v>
      </c>
      <c r="F115">
        <v>0</v>
      </c>
      <c r="G115" s="8">
        <f t="shared" si="57"/>
        <v>1470.2999999999997</v>
      </c>
      <c r="H115" s="8">
        <f t="shared" si="37"/>
        <v>0</v>
      </c>
      <c r="I115" s="8">
        <f t="shared" si="38"/>
        <v>0</v>
      </c>
      <c r="J115" s="8">
        <f t="shared" si="39"/>
        <v>0</v>
      </c>
      <c r="K115" s="8" t="e">
        <f t="shared" si="40"/>
        <v>#VALUE!</v>
      </c>
      <c r="L115" s="8" t="e">
        <f t="shared" si="41"/>
        <v>#VALUE!</v>
      </c>
      <c r="M115" t="e">
        <f t="shared" si="42"/>
        <v>#N/A</v>
      </c>
      <c r="N115">
        <v>8</v>
      </c>
      <c r="O115" t="str">
        <f t="shared" si="58"/>
        <v xml:space="preserve"> </v>
      </c>
      <c r="P115" t="str">
        <f t="shared" si="43"/>
        <v xml:space="preserve"> </v>
      </c>
      <c r="Q115" t="str">
        <f t="shared" si="44"/>
        <v xml:space="preserve"> </v>
      </c>
      <c r="R115" t="str">
        <f t="shared" si="45"/>
        <v xml:space="preserve"> </v>
      </c>
      <c r="S115">
        <f t="shared" si="46"/>
        <v>0</v>
      </c>
      <c r="T115" s="8">
        <f t="shared" si="59"/>
        <v>0</v>
      </c>
      <c r="U115" s="2">
        <f t="shared" si="60"/>
        <v>0</v>
      </c>
      <c r="V115">
        <f t="shared" si="47"/>
        <v>0</v>
      </c>
      <c r="W115" s="2">
        <f t="shared" si="61"/>
        <v>0</v>
      </c>
      <c r="X115">
        <f t="shared" si="48"/>
        <v>0</v>
      </c>
      <c r="Y115">
        <f t="shared" si="62"/>
        <v>0</v>
      </c>
      <c r="Z115">
        <v>0</v>
      </c>
      <c r="AA115" s="18">
        <f t="shared" si="49"/>
        <v>43296</v>
      </c>
      <c r="AB115" s="13">
        <f t="shared" si="50"/>
        <v>0</v>
      </c>
      <c r="AC115">
        <v>0</v>
      </c>
      <c r="AD115" s="5">
        <f t="shared" si="63"/>
        <v>0</v>
      </c>
      <c r="AE115">
        <f t="shared" si="72"/>
        <v>0</v>
      </c>
      <c r="AF115">
        <f t="shared" si="72"/>
        <v>0</v>
      </c>
      <c r="AG115">
        <v>0</v>
      </c>
      <c r="AH115" s="18">
        <f t="shared" si="64"/>
        <v>43296</v>
      </c>
      <c r="AI115" s="5">
        <f t="shared" si="65"/>
        <v>0</v>
      </c>
      <c r="AJ115" s="13">
        <f t="shared" si="51"/>
        <v>0</v>
      </c>
      <c r="AK115" s="20">
        <f t="shared" si="52"/>
        <v>0</v>
      </c>
      <c r="AL115" s="20">
        <f t="shared" si="66"/>
        <v>0</v>
      </c>
      <c r="AM115" s="20">
        <f t="shared" si="67"/>
        <v>0</v>
      </c>
      <c r="AN115" s="20">
        <f t="shared" si="53"/>
        <v>0</v>
      </c>
      <c r="AO115" s="20">
        <f t="shared" si="68"/>
        <v>0</v>
      </c>
      <c r="AP115" s="1">
        <v>0</v>
      </c>
      <c r="AQ115" s="24">
        <f t="shared" si="69"/>
        <v>43296</v>
      </c>
      <c r="AR115" s="10">
        <f t="shared" si="54"/>
        <v>0</v>
      </c>
      <c r="AS115" s="1">
        <f t="shared" si="70"/>
        <v>0</v>
      </c>
    </row>
    <row r="116" spans="2:45" x14ac:dyDescent="0.2">
      <c r="B116" s="18">
        <f t="shared" si="55"/>
        <v>43297</v>
      </c>
      <c r="C116" s="8">
        <f t="shared" si="56"/>
        <v>43297</v>
      </c>
      <c r="D116" s="5">
        <f>INDEX(Klima!$B$1:$E$520,MATCH('Afgrødemodel 1'!$C116,Klima!$B$1:$B$520,0),MATCH('Afgrødemodel 1'!$D$7,Klima!$B$1:$E$1,0))</f>
        <v>19.899999999999999</v>
      </c>
      <c r="E116" s="8">
        <f t="shared" si="71"/>
        <v>19.899999999999999</v>
      </c>
      <c r="F116">
        <v>0</v>
      </c>
      <c r="G116" s="8">
        <f t="shared" si="57"/>
        <v>1490.1999999999998</v>
      </c>
      <c r="H116" s="8">
        <f t="shared" si="37"/>
        <v>0</v>
      </c>
      <c r="I116" s="8">
        <f t="shared" si="38"/>
        <v>0</v>
      </c>
      <c r="J116" s="8">
        <f t="shared" si="39"/>
        <v>0</v>
      </c>
      <c r="K116" s="8" t="e">
        <f t="shared" si="40"/>
        <v>#VALUE!</v>
      </c>
      <c r="L116" s="8" t="e">
        <f t="shared" si="41"/>
        <v>#VALUE!</v>
      </c>
      <c r="M116" t="e">
        <f t="shared" si="42"/>
        <v>#N/A</v>
      </c>
      <c r="N116">
        <v>8</v>
      </c>
      <c r="O116" t="str">
        <f t="shared" si="58"/>
        <v xml:space="preserve"> </v>
      </c>
      <c r="P116" t="str">
        <f t="shared" si="43"/>
        <v xml:space="preserve"> </v>
      </c>
      <c r="Q116" t="str">
        <f t="shared" si="44"/>
        <v xml:space="preserve"> </v>
      </c>
      <c r="R116" t="str">
        <f t="shared" si="45"/>
        <v xml:space="preserve"> </v>
      </c>
      <c r="S116">
        <f t="shared" si="46"/>
        <v>0</v>
      </c>
      <c r="T116" s="8">
        <f t="shared" si="59"/>
        <v>0</v>
      </c>
      <c r="U116" s="2">
        <f t="shared" si="60"/>
        <v>0</v>
      </c>
      <c r="V116">
        <f t="shared" si="47"/>
        <v>0</v>
      </c>
      <c r="W116" s="2">
        <f t="shared" si="61"/>
        <v>0</v>
      </c>
      <c r="X116">
        <f t="shared" si="48"/>
        <v>0</v>
      </c>
      <c r="Y116">
        <f t="shared" si="62"/>
        <v>0</v>
      </c>
      <c r="Z116">
        <v>0</v>
      </c>
      <c r="AA116" s="18">
        <f t="shared" si="49"/>
        <v>43297</v>
      </c>
      <c r="AB116" s="13">
        <f t="shared" si="50"/>
        <v>0</v>
      </c>
      <c r="AC116">
        <v>0</v>
      </c>
      <c r="AD116" s="5">
        <f t="shared" si="63"/>
        <v>0</v>
      </c>
      <c r="AE116">
        <f t="shared" si="72"/>
        <v>0</v>
      </c>
      <c r="AF116">
        <f t="shared" si="72"/>
        <v>0</v>
      </c>
      <c r="AG116">
        <v>0</v>
      </c>
      <c r="AH116" s="18">
        <f t="shared" si="64"/>
        <v>43297</v>
      </c>
      <c r="AI116" s="5">
        <f t="shared" si="65"/>
        <v>0</v>
      </c>
      <c r="AJ116" s="13">
        <f t="shared" si="51"/>
        <v>0</v>
      </c>
      <c r="AK116" s="20">
        <f t="shared" si="52"/>
        <v>0</v>
      </c>
      <c r="AL116" s="20">
        <f t="shared" si="66"/>
        <v>0</v>
      </c>
      <c r="AM116" s="20">
        <f t="shared" si="67"/>
        <v>0</v>
      </c>
      <c r="AN116" s="20">
        <f t="shared" si="53"/>
        <v>0</v>
      </c>
      <c r="AO116" s="20">
        <f t="shared" si="68"/>
        <v>0</v>
      </c>
      <c r="AP116" s="1">
        <v>0</v>
      </c>
      <c r="AQ116" s="24">
        <f t="shared" si="69"/>
        <v>43297</v>
      </c>
      <c r="AR116" s="10">
        <f t="shared" si="54"/>
        <v>0</v>
      </c>
      <c r="AS116" s="1">
        <f t="shared" si="70"/>
        <v>0</v>
      </c>
    </row>
    <row r="117" spans="2:45" x14ac:dyDescent="0.2">
      <c r="B117" s="18">
        <f t="shared" si="55"/>
        <v>43298</v>
      </c>
      <c r="C117" s="8">
        <f t="shared" si="56"/>
        <v>43298</v>
      </c>
      <c r="D117" s="5">
        <f>INDEX(Klima!$B$1:$E$520,MATCH('Afgrødemodel 1'!$C117,Klima!$B$1:$B$520,0),MATCH('Afgrødemodel 1'!$D$7,Klima!$B$1:$E$1,0))</f>
        <v>21.3</v>
      </c>
      <c r="E117" s="8">
        <f t="shared" si="71"/>
        <v>21.3</v>
      </c>
      <c r="F117">
        <v>0</v>
      </c>
      <c r="G117" s="8">
        <f t="shared" si="57"/>
        <v>1511.4999999999998</v>
      </c>
      <c r="H117" s="8">
        <f t="shared" si="37"/>
        <v>0</v>
      </c>
      <c r="I117" s="8">
        <f t="shared" si="38"/>
        <v>0</v>
      </c>
      <c r="J117" s="8">
        <f t="shared" si="39"/>
        <v>0</v>
      </c>
      <c r="K117" s="8" t="e">
        <f t="shared" si="40"/>
        <v>#VALUE!</v>
      </c>
      <c r="L117" s="8" t="e">
        <f t="shared" si="41"/>
        <v>#VALUE!</v>
      </c>
      <c r="M117" t="e">
        <f t="shared" si="42"/>
        <v>#N/A</v>
      </c>
      <c r="N117">
        <v>8</v>
      </c>
      <c r="O117" t="str">
        <f t="shared" si="58"/>
        <v xml:space="preserve"> </v>
      </c>
      <c r="P117" t="str">
        <f t="shared" si="43"/>
        <v xml:space="preserve"> </v>
      </c>
      <c r="Q117" t="str">
        <f t="shared" si="44"/>
        <v xml:space="preserve"> </v>
      </c>
      <c r="R117" t="str">
        <f t="shared" si="45"/>
        <v xml:space="preserve"> </v>
      </c>
      <c r="S117">
        <f t="shared" si="46"/>
        <v>0</v>
      </c>
      <c r="T117" s="8">
        <f t="shared" si="59"/>
        <v>0</v>
      </c>
      <c r="U117" s="2">
        <f t="shared" si="60"/>
        <v>0</v>
      </c>
      <c r="V117">
        <f t="shared" si="47"/>
        <v>0</v>
      </c>
      <c r="W117" s="2">
        <f t="shared" si="61"/>
        <v>0</v>
      </c>
      <c r="X117">
        <f t="shared" si="48"/>
        <v>0</v>
      </c>
      <c r="Y117">
        <f t="shared" si="62"/>
        <v>0</v>
      </c>
      <c r="Z117">
        <v>0</v>
      </c>
      <c r="AA117" s="18">
        <f t="shared" si="49"/>
        <v>43298</v>
      </c>
      <c r="AB117" s="13">
        <f t="shared" si="50"/>
        <v>0</v>
      </c>
      <c r="AC117">
        <v>0</v>
      </c>
      <c r="AD117" s="5">
        <f t="shared" si="63"/>
        <v>0</v>
      </c>
      <c r="AE117">
        <f t="shared" si="72"/>
        <v>0</v>
      </c>
      <c r="AF117">
        <f t="shared" si="72"/>
        <v>0</v>
      </c>
      <c r="AG117">
        <v>0</v>
      </c>
      <c r="AH117" s="18">
        <f t="shared" si="64"/>
        <v>43298</v>
      </c>
      <c r="AI117" s="5">
        <f t="shared" si="65"/>
        <v>0</v>
      </c>
      <c r="AJ117" s="13">
        <f t="shared" si="51"/>
        <v>0</v>
      </c>
      <c r="AK117" s="20">
        <f t="shared" si="52"/>
        <v>0</v>
      </c>
      <c r="AL117" s="20">
        <f t="shared" si="66"/>
        <v>0</v>
      </c>
      <c r="AM117" s="20">
        <f t="shared" si="67"/>
        <v>0</v>
      </c>
      <c r="AN117" s="20">
        <f t="shared" si="53"/>
        <v>0</v>
      </c>
      <c r="AO117" s="20">
        <f t="shared" si="68"/>
        <v>0</v>
      </c>
      <c r="AP117" s="1">
        <v>0</v>
      </c>
      <c r="AQ117" s="24">
        <f t="shared" si="69"/>
        <v>43298</v>
      </c>
      <c r="AR117" s="10">
        <f t="shared" si="54"/>
        <v>0</v>
      </c>
      <c r="AS117" s="1">
        <f t="shared" si="70"/>
        <v>0</v>
      </c>
    </row>
    <row r="118" spans="2:45" x14ac:dyDescent="0.2">
      <c r="B118" s="18">
        <f t="shared" si="55"/>
        <v>43299</v>
      </c>
      <c r="C118" s="8">
        <f t="shared" si="56"/>
        <v>43299</v>
      </c>
      <c r="D118" s="5">
        <f>INDEX(Klima!$B$1:$E$520,MATCH('Afgrødemodel 1'!$C118,Klima!$B$1:$B$520,0),MATCH('Afgrødemodel 1'!$D$7,Klima!$B$1:$E$1,0))</f>
        <v>19</v>
      </c>
      <c r="E118" s="8">
        <f t="shared" si="71"/>
        <v>19</v>
      </c>
      <c r="F118">
        <v>0</v>
      </c>
      <c r="G118" s="8">
        <f t="shared" si="57"/>
        <v>1530.4999999999998</v>
      </c>
      <c r="H118" s="8">
        <f t="shared" si="37"/>
        <v>0</v>
      </c>
      <c r="I118" s="8">
        <f t="shared" si="38"/>
        <v>0</v>
      </c>
      <c r="J118" s="8">
        <f t="shared" si="39"/>
        <v>0</v>
      </c>
      <c r="K118" s="8" t="e">
        <f t="shared" si="40"/>
        <v>#VALUE!</v>
      </c>
      <c r="L118" s="8" t="e">
        <f t="shared" si="41"/>
        <v>#VALUE!</v>
      </c>
      <c r="M118" t="e">
        <f t="shared" si="42"/>
        <v>#N/A</v>
      </c>
      <c r="N118">
        <v>8</v>
      </c>
      <c r="O118" t="str">
        <f t="shared" si="58"/>
        <v xml:space="preserve"> </v>
      </c>
      <c r="P118" t="str">
        <f t="shared" si="43"/>
        <v xml:space="preserve"> </v>
      </c>
      <c r="Q118" t="str">
        <f t="shared" si="44"/>
        <v xml:space="preserve"> </v>
      </c>
      <c r="R118" t="str">
        <f t="shared" si="45"/>
        <v xml:space="preserve"> </v>
      </c>
      <c r="S118">
        <f t="shared" si="46"/>
        <v>0</v>
      </c>
      <c r="T118" s="8">
        <f t="shared" si="59"/>
        <v>0</v>
      </c>
      <c r="U118" s="2">
        <f t="shared" si="60"/>
        <v>0</v>
      </c>
      <c r="V118">
        <f t="shared" si="47"/>
        <v>0</v>
      </c>
      <c r="W118" s="2">
        <f t="shared" si="61"/>
        <v>0</v>
      </c>
      <c r="X118">
        <f t="shared" si="48"/>
        <v>0</v>
      </c>
      <c r="Y118">
        <f t="shared" si="62"/>
        <v>0</v>
      </c>
      <c r="Z118">
        <v>0</v>
      </c>
      <c r="AA118" s="18">
        <f t="shared" si="49"/>
        <v>43299</v>
      </c>
      <c r="AB118" s="13">
        <f t="shared" si="50"/>
        <v>0</v>
      </c>
      <c r="AC118">
        <v>0</v>
      </c>
      <c r="AD118" s="5">
        <f t="shared" si="63"/>
        <v>0</v>
      </c>
      <c r="AE118">
        <f t="shared" si="72"/>
        <v>0</v>
      </c>
      <c r="AF118">
        <f t="shared" si="72"/>
        <v>0</v>
      </c>
      <c r="AG118">
        <v>0</v>
      </c>
      <c r="AH118" s="18">
        <f t="shared" si="64"/>
        <v>43299</v>
      </c>
      <c r="AI118" s="5">
        <f t="shared" si="65"/>
        <v>0</v>
      </c>
      <c r="AJ118" s="13">
        <f t="shared" si="51"/>
        <v>0</v>
      </c>
      <c r="AK118" s="20">
        <f t="shared" si="52"/>
        <v>0</v>
      </c>
      <c r="AL118" s="20">
        <f t="shared" si="66"/>
        <v>0</v>
      </c>
      <c r="AM118" s="20">
        <f t="shared" si="67"/>
        <v>0</v>
      </c>
      <c r="AN118" s="20">
        <f t="shared" si="53"/>
        <v>0</v>
      </c>
      <c r="AO118" s="20">
        <f t="shared" si="68"/>
        <v>0</v>
      </c>
      <c r="AP118" s="1">
        <v>0</v>
      </c>
      <c r="AQ118" s="24">
        <f t="shared" si="69"/>
        <v>43299</v>
      </c>
      <c r="AR118" s="10">
        <f t="shared" si="54"/>
        <v>0</v>
      </c>
      <c r="AS118" s="1">
        <f t="shared" si="70"/>
        <v>0</v>
      </c>
    </row>
    <row r="119" spans="2:45" x14ac:dyDescent="0.2">
      <c r="B119" s="18">
        <f t="shared" si="55"/>
        <v>43300</v>
      </c>
      <c r="C119" s="8">
        <f t="shared" si="56"/>
        <v>43300</v>
      </c>
      <c r="D119" s="5">
        <f>INDEX(Klima!$B$1:$E$520,MATCH('Afgrødemodel 1'!$C119,Klima!$B$1:$B$520,0),MATCH('Afgrødemodel 1'!$D$7,Klima!$B$1:$E$1,0))</f>
        <v>17.399999999999999</v>
      </c>
      <c r="E119" s="8">
        <f t="shared" si="71"/>
        <v>17.399999999999999</v>
      </c>
      <c r="F119">
        <v>0</v>
      </c>
      <c r="G119" s="8">
        <f t="shared" si="57"/>
        <v>1547.8999999999999</v>
      </c>
      <c r="H119" s="8">
        <f t="shared" si="37"/>
        <v>0</v>
      </c>
      <c r="I119" s="8">
        <f t="shared" si="38"/>
        <v>0</v>
      </c>
      <c r="J119" s="8">
        <f t="shared" si="39"/>
        <v>0</v>
      </c>
      <c r="K119" s="8" t="e">
        <f t="shared" si="40"/>
        <v>#VALUE!</v>
      </c>
      <c r="L119" s="8" t="e">
        <f t="shared" si="41"/>
        <v>#VALUE!</v>
      </c>
      <c r="M119" t="e">
        <f t="shared" si="42"/>
        <v>#N/A</v>
      </c>
      <c r="N119">
        <v>8</v>
      </c>
      <c r="O119" t="str">
        <f t="shared" si="58"/>
        <v xml:space="preserve"> </v>
      </c>
      <c r="P119" t="str">
        <f t="shared" si="43"/>
        <v xml:space="preserve"> </v>
      </c>
      <c r="Q119" t="str">
        <f t="shared" si="44"/>
        <v xml:space="preserve"> </v>
      </c>
      <c r="R119" t="str">
        <f t="shared" si="45"/>
        <v xml:space="preserve"> </v>
      </c>
      <c r="S119">
        <f t="shared" si="46"/>
        <v>0</v>
      </c>
      <c r="T119" s="8">
        <f t="shared" si="59"/>
        <v>0</v>
      </c>
      <c r="U119" s="2">
        <f t="shared" si="60"/>
        <v>0</v>
      </c>
      <c r="V119">
        <f t="shared" si="47"/>
        <v>0</v>
      </c>
      <c r="W119" s="2">
        <f t="shared" si="61"/>
        <v>0</v>
      </c>
      <c r="X119">
        <f t="shared" si="48"/>
        <v>0</v>
      </c>
      <c r="Y119">
        <f t="shared" si="62"/>
        <v>0</v>
      </c>
      <c r="Z119">
        <v>0</v>
      </c>
      <c r="AA119" s="18">
        <f t="shared" si="49"/>
        <v>43300</v>
      </c>
      <c r="AB119" s="13">
        <f t="shared" si="50"/>
        <v>0</v>
      </c>
      <c r="AC119">
        <v>0</v>
      </c>
      <c r="AD119" s="5">
        <f t="shared" si="63"/>
        <v>0</v>
      </c>
      <c r="AE119">
        <f t="shared" si="72"/>
        <v>0</v>
      </c>
      <c r="AF119">
        <f t="shared" si="72"/>
        <v>0</v>
      </c>
      <c r="AG119">
        <v>0</v>
      </c>
      <c r="AH119" s="18">
        <f t="shared" si="64"/>
        <v>43300</v>
      </c>
      <c r="AI119" s="5">
        <f t="shared" si="65"/>
        <v>0</v>
      </c>
      <c r="AJ119" s="13">
        <f t="shared" si="51"/>
        <v>0</v>
      </c>
      <c r="AK119" s="20">
        <f t="shared" si="52"/>
        <v>0</v>
      </c>
      <c r="AL119" s="20">
        <f t="shared" si="66"/>
        <v>0</v>
      </c>
      <c r="AM119" s="20">
        <f t="shared" si="67"/>
        <v>0</v>
      </c>
      <c r="AN119" s="20">
        <f t="shared" si="53"/>
        <v>0</v>
      </c>
      <c r="AO119" s="20">
        <f t="shared" si="68"/>
        <v>0</v>
      </c>
      <c r="AP119" s="1">
        <v>0</v>
      </c>
      <c r="AQ119" s="24">
        <f t="shared" si="69"/>
        <v>43300</v>
      </c>
      <c r="AR119" s="10">
        <f t="shared" si="54"/>
        <v>0</v>
      </c>
      <c r="AS119" s="1">
        <f t="shared" si="70"/>
        <v>0</v>
      </c>
    </row>
    <row r="120" spans="2:45" x14ac:dyDescent="0.2">
      <c r="B120" s="18">
        <f t="shared" si="55"/>
        <v>43301</v>
      </c>
      <c r="C120" s="8">
        <f t="shared" si="56"/>
        <v>43301</v>
      </c>
      <c r="D120" s="5">
        <f>INDEX(Klima!$B$1:$E$520,MATCH('Afgrødemodel 1'!$C120,Klima!$B$1:$B$520,0),MATCH('Afgrødemodel 1'!$D$7,Klima!$B$1:$E$1,0))</f>
        <v>18.100000000000001</v>
      </c>
      <c r="E120" s="8">
        <f t="shared" si="71"/>
        <v>18.100000000000001</v>
      </c>
      <c r="F120">
        <v>0</v>
      </c>
      <c r="G120" s="8">
        <f t="shared" si="57"/>
        <v>1565.9999999999998</v>
      </c>
      <c r="H120" s="8">
        <f t="shared" si="37"/>
        <v>0</v>
      </c>
      <c r="I120" s="8">
        <f t="shared" si="38"/>
        <v>0</v>
      </c>
      <c r="J120" s="8">
        <f t="shared" si="39"/>
        <v>0</v>
      </c>
      <c r="K120" s="8" t="e">
        <f t="shared" si="40"/>
        <v>#VALUE!</v>
      </c>
      <c r="L120" s="8" t="e">
        <f t="shared" si="41"/>
        <v>#VALUE!</v>
      </c>
      <c r="M120" t="e">
        <f t="shared" si="42"/>
        <v>#N/A</v>
      </c>
      <c r="N120">
        <v>8</v>
      </c>
      <c r="O120" t="str">
        <f t="shared" si="58"/>
        <v xml:space="preserve"> </v>
      </c>
      <c r="P120" t="str">
        <f t="shared" si="43"/>
        <v xml:space="preserve"> </v>
      </c>
      <c r="Q120" t="str">
        <f t="shared" si="44"/>
        <v xml:space="preserve"> </v>
      </c>
      <c r="R120" t="str">
        <f t="shared" si="45"/>
        <v xml:space="preserve"> </v>
      </c>
      <c r="S120">
        <f t="shared" si="46"/>
        <v>0</v>
      </c>
      <c r="T120" s="8">
        <f t="shared" si="59"/>
        <v>0</v>
      </c>
      <c r="U120" s="2">
        <f t="shared" si="60"/>
        <v>0</v>
      </c>
      <c r="V120">
        <f t="shared" si="47"/>
        <v>0</v>
      </c>
      <c r="W120" s="2">
        <f t="shared" si="61"/>
        <v>0</v>
      </c>
      <c r="X120">
        <f t="shared" si="48"/>
        <v>0</v>
      </c>
      <c r="Y120">
        <f t="shared" si="62"/>
        <v>0</v>
      </c>
      <c r="Z120">
        <v>0</v>
      </c>
      <c r="AA120" s="18">
        <f t="shared" si="49"/>
        <v>43301</v>
      </c>
      <c r="AB120" s="13">
        <f t="shared" si="50"/>
        <v>0</v>
      </c>
      <c r="AC120">
        <v>0</v>
      </c>
      <c r="AD120" s="5">
        <f t="shared" si="63"/>
        <v>0</v>
      </c>
      <c r="AE120">
        <f t="shared" si="72"/>
        <v>0</v>
      </c>
      <c r="AF120">
        <f t="shared" si="72"/>
        <v>0</v>
      </c>
      <c r="AG120">
        <v>0</v>
      </c>
      <c r="AH120" s="18">
        <f t="shared" si="64"/>
        <v>43301</v>
      </c>
      <c r="AI120" s="5">
        <f t="shared" si="65"/>
        <v>0</v>
      </c>
      <c r="AJ120" s="13">
        <f t="shared" si="51"/>
        <v>0</v>
      </c>
      <c r="AK120" s="20">
        <f t="shared" si="52"/>
        <v>0</v>
      </c>
      <c r="AL120" s="20">
        <f t="shared" si="66"/>
        <v>0</v>
      </c>
      <c r="AM120" s="20">
        <f t="shared" si="67"/>
        <v>0</v>
      </c>
      <c r="AN120" s="20">
        <f t="shared" si="53"/>
        <v>0</v>
      </c>
      <c r="AO120" s="20">
        <f t="shared" si="68"/>
        <v>0</v>
      </c>
      <c r="AP120" s="1">
        <v>0</v>
      </c>
      <c r="AQ120" s="24">
        <f t="shared" si="69"/>
        <v>43301</v>
      </c>
      <c r="AR120" s="10">
        <f t="shared" si="54"/>
        <v>0</v>
      </c>
      <c r="AS120" s="1">
        <f t="shared" si="70"/>
        <v>0</v>
      </c>
    </row>
    <row r="121" spans="2:45" x14ac:dyDescent="0.2">
      <c r="B121" s="18">
        <f t="shared" si="55"/>
        <v>43302</v>
      </c>
      <c r="C121" s="8">
        <f t="shared" si="56"/>
        <v>43302</v>
      </c>
      <c r="D121" s="5">
        <f>INDEX(Klima!$B$1:$E$520,MATCH('Afgrødemodel 1'!$C121,Klima!$B$1:$B$520,0),MATCH('Afgrødemodel 1'!$D$7,Klima!$B$1:$E$1,0))</f>
        <v>18.899999999999999</v>
      </c>
      <c r="E121" s="8">
        <f t="shared" si="71"/>
        <v>18.899999999999999</v>
      </c>
      <c r="F121">
        <v>0</v>
      </c>
      <c r="G121" s="8">
        <f t="shared" si="57"/>
        <v>1584.8999999999999</v>
      </c>
      <c r="H121" s="8">
        <f t="shared" si="37"/>
        <v>0</v>
      </c>
      <c r="I121" s="8">
        <f t="shared" si="38"/>
        <v>0</v>
      </c>
      <c r="J121" s="8">
        <f t="shared" si="39"/>
        <v>0</v>
      </c>
      <c r="K121" s="8" t="e">
        <f t="shared" si="40"/>
        <v>#VALUE!</v>
      </c>
      <c r="L121" s="8" t="e">
        <f t="shared" si="41"/>
        <v>#VALUE!</v>
      </c>
      <c r="M121" t="e">
        <f t="shared" si="42"/>
        <v>#N/A</v>
      </c>
      <c r="N121">
        <v>8</v>
      </c>
      <c r="O121" t="str">
        <f t="shared" si="58"/>
        <v xml:space="preserve"> </v>
      </c>
      <c r="P121" t="str">
        <f t="shared" si="43"/>
        <v xml:space="preserve"> </v>
      </c>
      <c r="Q121" t="str">
        <f t="shared" si="44"/>
        <v xml:space="preserve"> </v>
      </c>
      <c r="R121" t="str">
        <f t="shared" si="45"/>
        <v xml:space="preserve"> </v>
      </c>
      <c r="S121">
        <f t="shared" si="46"/>
        <v>0</v>
      </c>
      <c r="T121" s="8">
        <f t="shared" si="59"/>
        <v>0</v>
      </c>
      <c r="U121" s="2">
        <f t="shared" si="60"/>
        <v>0</v>
      </c>
      <c r="V121">
        <f t="shared" si="47"/>
        <v>0</v>
      </c>
      <c r="W121" s="2">
        <f t="shared" si="61"/>
        <v>0</v>
      </c>
      <c r="X121">
        <f t="shared" si="48"/>
        <v>0</v>
      </c>
      <c r="Y121">
        <f t="shared" si="62"/>
        <v>0</v>
      </c>
      <c r="Z121">
        <v>0</v>
      </c>
      <c r="AA121" s="18">
        <f t="shared" si="49"/>
        <v>43302</v>
      </c>
      <c r="AB121" s="13">
        <f t="shared" si="50"/>
        <v>0</v>
      </c>
      <c r="AC121">
        <v>0</v>
      </c>
      <c r="AD121" s="5">
        <f t="shared" si="63"/>
        <v>0</v>
      </c>
      <c r="AE121">
        <f t="shared" si="72"/>
        <v>0</v>
      </c>
      <c r="AF121">
        <f t="shared" si="72"/>
        <v>0</v>
      </c>
      <c r="AG121">
        <v>0</v>
      </c>
      <c r="AH121" s="18">
        <f t="shared" si="64"/>
        <v>43302</v>
      </c>
      <c r="AI121" s="5">
        <f t="shared" si="65"/>
        <v>0</v>
      </c>
      <c r="AJ121" s="13">
        <f t="shared" si="51"/>
        <v>0</v>
      </c>
      <c r="AK121" s="20">
        <f t="shared" si="52"/>
        <v>0</v>
      </c>
      <c r="AL121" s="20">
        <f t="shared" si="66"/>
        <v>0</v>
      </c>
      <c r="AM121" s="20">
        <f t="shared" si="67"/>
        <v>0</v>
      </c>
      <c r="AN121" s="20">
        <f t="shared" si="53"/>
        <v>0</v>
      </c>
      <c r="AO121" s="20">
        <f t="shared" si="68"/>
        <v>0</v>
      </c>
      <c r="AP121" s="1">
        <v>0</v>
      </c>
      <c r="AQ121" s="24">
        <f t="shared" si="69"/>
        <v>43302</v>
      </c>
      <c r="AR121" s="10">
        <f t="shared" si="54"/>
        <v>0</v>
      </c>
      <c r="AS121" s="1">
        <f t="shared" si="70"/>
        <v>0</v>
      </c>
    </row>
    <row r="122" spans="2:45" x14ac:dyDescent="0.2">
      <c r="B122" s="18">
        <f t="shared" si="55"/>
        <v>43303</v>
      </c>
      <c r="C122" s="8">
        <f t="shared" si="56"/>
        <v>43303</v>
      </c>
      <c r="D122" s="5">
        <f>INDEX(Klima!$B$1:$E$520,MATCH('Afgrødemodel 1'!$C122,Klima!$B$1:$B$520,0),MATCH('Afgrødemodel 1'!$D$7,Klima!$B$1:$E$1,0))</f>
        <v>19</v>
      </c>
      <c r="E122" s="8">
        <f t="shared" si="71"/>
        <v>19</v>
      </c>
      <c r="F122">
        <v>0</v>
      </c>
      <c r="G122" s="8">
        <f t="shared" si="57"/>
        <v>1603.8999999999999</v>
      </c>
      <c r="H122" s="8">
        <f t="shared" si="37"/>
        <v>0</v>
      </c>
      <c r="I122" s="8">
        <f t="shared" si="38"/>
        <v>0</v>
      </c>
      <c r="J122" s="8">
        <f t="shared" si="39"/>
        <v>0</v>
      </c>
      <c r="K122" s="8" t="e">
        <f t="shared" si="40"/>
        <v>#VALUE!</v>
      </c>
      <c r="L122" s="8" t="e">
        <f t="shared" si="41"/>
        <v>#VALUE!</v>
      </c>
      <c r="M122" t="e">
        <f t="shared" si="42"/>
        <v>#N/A</v>
      </c>
      <c r="N122">
        <v>8</v>
      </c>
      <c r="O122" t="str">
        <f t="shared" si="58"/>
        <v xml:space="preserve"> </v>
      </c>
      <c r="P122" t="str">
        <f t="shared" si="43"/>
        <v xml:space="preserve"> </v>
      </c>
      <c r="Q122" t="str">
        <f t="shared" si="44"/>
        <v xml:space="preserve"> </v>
      </c>
      <c r="R122" t="str">
        <f t="shared" si="45"/>
        <v xml:space="preserve"> </v>
      </c>
      <c r="S122">
        <f t="shared" si="46"/>
        <v>0</v>
      </c>
      <c r="T122" s="8">
        <f t="shared" si="59"/>
        <v>0</v>
      </c>
      <c r="U122" s="2">
        <f t="shared" si="60"/>
        <v>0</v>
      </c>
      <c r="V122">
        <f t="shared" si="47"/>
        <v>0</v>
      </c>
      <c r="W122" s="2">
        <f t="shared" si="61"/>
        <v>0</v>
      </c>
      <c r="X122">
        <f t="shared" si="48"/>
        <v>0</v>
      </c>
      <c r="Y122">
        <f t="shared" si="62"/>
        <v>0</v>
      </c>
      <c r="Z122">
        <v>0</v>
      </c>
      <c r="AA122" s="18">
        <f t="shared" si="49"/>
        <v>43303</v>
      </c>
      <c r="AB122" s="13">
        <f t="shared" si="50"/>
        <v>0</v>
      </c>
      <c r="AC122">
        <v>0</v>
      </c>
      <c r="AD122" s="5">
        <f t="shared" si="63"/>
        <v>0</v>
      </c>
      <c r="AE122">
        <f t="shared" si="72"/>
        <v>0</v>
      </c>
      <c r="AF122">
        <f t="shared" si="72"/>
        <v>0</v>
      </c>
      <c r="AG122">
        <v>0</v>
      </c>
      <c r="AH122" s="18">
        <f t="shared" si="64"/>
        <v>43303</v>
      </c>
      <c r="AI122" s="5">
        <f t="shared" si="65"/>
        <v>0</v>
      </c>
      <c r="AJ122" s="13">
        <f t="shared" si="51"/>
        <v>0</v>
      </c>
      <c r="AK122" s="20">
        <f t="shared" si="52"/>
        <v>0</v>
      </c>
      <c r="AL122" s="20">
        <f t="shared" si="66"/>
        <v>0</v>
      </c>
      <c r="AM122" s="20">
        <f t="shared" si="67"/>
        <v>0</v>
      </c>
      <c r="AN122" s="20">
        <f t="shared" si="53"/>
        <v>0</v>
      </c>
      <c r="AO122" s="20">
        <f t="shared" si="68"/>
        <v>0</v>
      </c>
      <c r="AP122" s="1">
        <v>0</v>
      </c>
      <c r="AQ122" s="24">
        <f t="shared" si="69"/>
        <v>43303</v>
      </c>
      <c r="AR122" s="10">
        <f t="shared" si="54"/>
        <v>0</v>
      </c>
      <c r="AS122" s="1">
        <f t="shared" si="70"/>
        <v>0</v>
      </c>
    </row>
    <row r="123" spans="2:45" x14ac:dyDescent="0.2">
      <c r="B123" s="18">
        <f t="shared" si="55"/>
        <v>43304</v>
      </c>
      <c r="C123" s="8">
        <f t="shared" si="56"/>
        <v>43304</v>
      </c>
      <c r="D123" s="5">
        <f>INDEX(Klima!$B$1:$E$520,MATCH('Afgrødemodel 1'!$C123,Klima!$B$1:$B$520,0),MATCH('Afgrødemodel 1'!$D$7,Klima!$B$1:$E$1,0))</f>
        <v>20.9</v>
      </c>
      <c r="E123" s="8">
        <f t="shared" si="71"/>
        <v>20.9</v>
      </c>
      <c r="F123">
        <v>0</v>
      </c>
      <c r="G123" s="8">
        <f t="shared" si="57"/>
        <v>1624.8</v>
      </c>
      <c r="H123" s="8">
        <f t="shared" si="37"/>
        <v>0</v>
      </c>
      <c r="I123" s="8">
        <f t="shared" si="38"/>
        <v>0</v>
      </c>
      <c r="J123" s="8">
        <f t="shared" si="39"/>
        <v>0</v>
      </c>
      <c r="K123" s="8" t="e">
        <f t="shared" si="40"/>
        <v>#VALUE!</v>
      </c>
      <c r="L123" s="8" t="e">
        <f t="shared" si="41"/>
        <v>#VALUE!</v>
      </c>
      <c r="M123" t="e">
        <f t="shared" si="42"/>
        <v>#N/A</v>
      </c>
      <c r="N123">
        <v>8</v>
      </c>
      <c r="O123" t="str">
        <f t="shared" si="58"/>
        <v xml:space="preserve"> </v>
      </c>
      <c r="P123" t="str">
        <f t="shared" si="43"/>
        <v xml:space="preserve"> </v>
      </c>
      <c r="Q123" t="str">
        <f t="shared" si="44"/>
        <v xml:space="preserve"> </v>
      </c>
      <c r="R123" t="str">
        <f t="shared" si="45"/>
        <v xml:space="preserve"> </v>
      </c>
      <c r="S123">
        <f t="shared" si="46"/>
        <v>0</v>
      </c>
      <c r="T123" s="8">
        <f t="shared" si="59"/>
        <v>0</v>
      </c>
      <c r="U123" s="2">
        <f t="shared" si="60"/>
        <v>0</v>
      </c>
      <c r="V123">
        <f t="shared" si="47"/>
        <v>0</v>
      </c>
      <c r="W123" s="2">
        <f t="shared" si="61"/>
        <v>0</v>
      </c>
      <c r="X123">
        <f t="shared" si="48"/>
        <v>0</v>
      </c>
      <c r="Y123">
        <f t="shared" si="62"/>
        <v>0</v>
      </c>
      <c r="Z123">
        <v>0</v>
      </c>
      <c r="AA123" s="18">
        <f t="shared" si="49"/>
        <v>43304</v>
      </c>
      <c r="AB123" s="13">
        <f t="shared" si="50"/>
        <v>0</v>
      </c>
      <c r="AC123">
        <v>0</v>
      </c>
      <c r="AD123" s="5">
        <f t="shared" si="63"/>
        <v>0</v>
      </c>
      <c r="AE123">
        <f t="shared" si="72"/>
        <v>0</v>
      </c>
      <c r="AF123">
        <f t="shared" si="72"/>
        <v>0</v>
      </c>
      <c r="AG123">
        <v>0</v>
      </c>
      <c r="AH123" s="18">
        <f t="shared" si="64"/>
        <v>43304</v>
      </c>
      <c r="AI123" s="5">
        <f t="shared" si="65"/>
        <v>0</v>
      </c>
      <c r="AJ123" s="13">
        <f t="shared" si="51"/>
        <v>0</v>
      </c>
      <c r="AK123" s="20">
        <f t="shared" si="52"/>
        <v>0</v>
      </c>
      <c r="AL123" s="20">
        <f t="shared" si="66"/>
        <v>0</v>
      </c>
      <c r="AM123" s="20">
        <f t="shared" si="67"/>
        <v>0</v>
      </c>
      <c r="AN123" s="20">
        <f t="shared" si="53"/>
        <v>0</v>
      </c>
      <c r="AO123" s="20">
        <f t="shared" si="68"/>
        <v>0</v>
      </c>
      <c r="AP123" s="1">
        <v>0</v>
      </c>
      <c r="AQ123" s="24">
        <f t="shared" si="69"/>
        <v>43304</v>
      </c>
      <c r="AR123" s="10">
        <f t="shared" si="54"/>
        <v>0</v>
      </c>
      <c r="AS123" s="1">
        <f t="shared" si="70"/>
        <v>0</v>
      </c>
    </row>
    <row r="124" spans="2:45" x14ac:dyDescent="0.2">
      <c r="B124" s="18">
        <f t="shared" si="55"/>
        <v>43305</v>
      </c>
      <c r="C124" s="8">
        <f t="shared" si="56"/>
        <v>43305</v>
      </c>
      <c r="D124" s="5">
        <f>INDEX(Klima!$B$1:$E$520,MATCH('Afgrødemodel 1'!$C124,Klima!$B$1:$B$520,0),MATCH('Afgrødemodel 1'!$D$7,Klima!$B$1:$E$1,0))</f>
        <v>22</v>
      </c>
      <c r="E124" s="8">
        <f t="shared" si="71"/>
        <v>22</v>
      </c>
      <c r="F124">
        <v>0</v>
      </c>
      <c r="G124" s="8">
        <f t="shared" si="57"/>
        <v>1646.8</v>
      </c>
      <c r="H124" s="8">
        <f t="shared" si="37"/>
        <v>0</v>
      </c>
      <c r="I124" s="8">
        <f t="shared" si="38"/>
        <v>0</v>
      </c>
      <c r="J124" s="8">
        <f t="shared" si="39"/>
        <v>0</v>
      </c>
      <c r="K124" s="8" t="e">
        <f t="shared" si="40"/>
        <v>#VALUE!</v>
      </c>
      <c r="L124" s="8" t="e">
        <f t="shared" si="41"/>
        <v>#VALUE!</v>
      </c>
      <c r="M124" t="e">
        <f t="shared" si="42"/>
        <v>#N/A</v>
      </c>
      <c r="N124">
        <v>8</v>
      </c>
      <c r="O124" t="str">
        <f t="shared" si="58"/>
        <v xml:space="preserve"> </v>
      </c>
      <c r="P124" t="str">
        <f t="shared" si="43"/>
        <v xml:space="preserve"> </v>
      </c>
      <c r="Q124" t="str">
        <f t="shared" si="44"/>
        <v xml:space="preserve"> </v>
      </c>
      <c r="R124" t="str">
        <f t="shared" si="45"/>
        <v xml:space="preserve"> </v>
      </c>
      <c r="S124">
        <f t="shared" si="46"/>
        <v>0</v>
      </c>
      <c r="T124" s="8">
        <f t="shared" si="59"/>
        <v>0</v>
      </c>
      <c r="U124" s="2">
        <f t="shared" si="60"/>
        <v>0</v>
      </c>
      <c r="V124">
        <f t="shared" si="47"/>
        <v>0</v>
      </c>
      <c r="W124" s="2">
        <f t="shared" si="61"/>
        <v>0</v>
      </c>
      <c r="X124">
        <f t="shared" si="48"/>
        <v>0</v>
      </c>
      <c r="Y124">
        <f t="shared" si="62"/>
        <v>0</v>
      </c>
      <c r="Z124">
        <v>0</v>
      </c>
      <c r="AA124" s="18">
        <f t="shared" si="49"/>
        <v>43305</v>
      </c>
      <c r="AB124" s="13">
        <f t="shared" si="50"/>
        <v>0</v>
      </c>
      <c r="AC124">
        <v>0</v>
      </c>
      <c r="AD124" s="5">
        <f t="shared" si="63"/>
        <v>0</v>
      </c>
      <c r="AE124">
        <f t="shared" si="72"/>
        <v>0</v>
      </c>
      <c r="AF124">
        <f t="shared" si="72"/>
        <v>0</v>
      </c>
      <c r="AG124">
        <v>0</v>
      </c>
      <c r="AH124" s="18">
        <f t="shared" si="64"/>
        <v>43305</v>
      </c>
      <c r="AI124" s="5">
        <f t="shared" si="65"/>
        <v>0</v>
      </c>
      <c r="AJ124" s="13">
        <f t="shared" si="51"/>
        <v>0</v>
      </c>
      <c r="AK124" s="20">
        <f t="shared" si="52"/>
        <v>0</v>
      </c>
      <c r="AL124" s="20">
        <f t="shared" si="66"/>
        <v>0</v>
      </c>
      <c r="AM124" s="20">
        <f t="shared" si="67"/>
        <v>0</v>
      </c>
      <c r="AN124" s="20">
        <f t="shared" si="53"/>
        <v>0</v>
      </c>
      <c r="AO124" s="20">
        <f t="shared" si="68"/>
        <v>0</v>
      </c>
      <c r="AP124" s="1">
        <v>0</v>
      </c>
      <c r="AQ124" s="24">
        <f t="shared" si="69"/>
        <v>43305</v>
      </c>
      <c r="AR124" s="10">
        <f t="shared" si="54"/>
        <v>0</v>
      </c>
      <c r="AS124" s="1">
        <f t="shared" si="70"/>
        <v>0</v>
      </c>
    </row>
    <row r="125" spans="2:45" x14ac:dyDescent="0.2">
      <c r="B125" s="18">
        <f t="shared" si="55"/>
        <v>43306</v>
      </c>
      <c r="C125" s="8">
        <f t="shared" si="56"/>
        <v>43306</v>
      </c>
      <c r="D125" s="5">
        <f>INDEX(Klima!$B$1:$E$520,MATCH('Afgrødemodel 1'!$C125,Klima!$B$1:$B$520,0),MATCH('Afgrødemodel 1'!$D$7,Klima!$B$1:$E$1,0))</f>
        <v>23</v>
      </c>
      <c r="E125" s="8">
        <f t="shared" si="71"/>
        <v>23</v>
      </c>
      <c r="F125">
        <v>0</v>
      </c>
      <c r="G125" s="8">
        <f t="shared" si="57"/>
        <v>1669.8</v>
      </c>
      <c r="H125" s="8">
        <f t="shared" si="37"/>
        <v>0</v>
      </c>
      <c r="I125" s="8">
        <f t="shared" si="38"/>
        <v>0</v>
      </c>
      <c r="J125" s="8">
        <f t="shared" si="39"/>
        <v>0</v>
      </c>
      <c r="K125" s="8" t="e">
        <f t="shared" si="40"/>
        <v>#VALUE!</v>
      </c>
      <c r="L125" s="8" t="e">
        <f t="shared" si="41"/>
        <v>#VALUE!</v>
      </c>
      <c r="M125" t="e">
        <f t="shared" si="42"/>
        <v>#N/A</v>
      </c>
      <c r="N125">
        <v>8</v>
      </c>
      <c r="O125" t="str">
        <f t="shared" si="58"/>
        <v xml:space="preserve"> </v>
      </c>
      <c r="P125" t="str">
        <f t="shared" si="43"/>
        <v xml:space="preserve"> </v>
      </c>
      <c r="Q125" t="str">
        <f t="shared" si="44"/>
        <v xml:space="preserve"> </v>
      </c>
      <c r="R125" t="str">
        <f t="shared" si="45"/>
        <v xml:space="preserve"> </v>
      </c>
      <c r="S125">
        <f t="shared" si="46"/>
        <v>0</v>
      </c>
      <c r="T125" s="8">
        <f t="shared" si="59"/>
        <v>0</v>
      </c>
      <c r="U125" s="2">
        <f t="shared" si="60"/>
        <v>0</v>
      </c>
      <c r="V125">
        <f t="shared" si="47"/>
        <v>0</v>
      </c>
      <c r="W125" s="2">
        <f t="shared" si="61"/>
        <v>0</v>
      </c>
      <c r="X125">
        <f t="shared" si="48"/>
        <v>0</v>
      </c>
      <c r="Y125">
        <f t="shared" si="62"/>
        <v>0</v>
      </c>
      <c r="Z125">
        <v>0</v>
      </c>
      <c r="AA125" s="18">
        <f t="shared" si="49"/>
        <v>43306</v>
      </c>
      <c r="AB125" s="13">
        <f t="shared" si="50"/>
        <v>0</v>
      </c>
      <c r="AC125">
        <v>0</v>
      </c>
      <c r="AD125" s="5">
        <f t="shared" si="63"/>
        <v>0</v>
      </c>
      <c r="AE125">
        <f t="shared" si="72"/>
        <v>0</v>
      </c>
      <c r="AF125">
        <f t="shared" si="72"/>
        <v>0</v>
      </c>
      <c r="AG125">
        <v>0</v>
      </c>
      <c r="AH125" s="18">
        <f t="shared" si="64"/>
        <v>43306</v>
      </c>
      <c r="AI125" s="5">
        <f t="shared" si="65"/>
        <v>0</v>
      </c>
      <c r="AJ125" s="13">
        <f t="shared" si="51"/>
        <v>0</v>
      </c>
      <c r="AK125" s="20">
        <f t="shared" si="52"/>
        <v>0</v>
      </c>
      <c r="AL125" s="20">
        <f t="shared" si="66"/>
        <v>0</v>
      </c>
      <c r="AM125" s="20">
        <f t="shared" si="67"/>
        <v>0</v>
      </c>
      <c r="AN125" s="20">
        <f t="shared" si="53"/>
        <v>0</v>
      </c>
      <c r="AO125" s="20">
        <f t="shared" si="68"/>
        <v>0</v>
      </c>
      <c r="AP125" s="1">
        <v>0</v>
      </c>
      <c r="AQ125" s="24">
        <f t="shared" si="69"/>
        <v>43306</v>
      </c>
      <c r="AR125" s="10">
        <f t="shared" si="54"/>
        <v>0</v>
      </c>
      <c r="AS125" s="1">
        <f t="shared" si="70"/>
        <v>0</v>
      </c>
    </row>
    <row r="126" spans="2:45" x14ac:dyDescent="0.2">
      <c r="B126" s="18">
        <f t="shared" si="55"/>
        <v>43307</v>
      </c>
      <c r="C126" s="8">
        <f t="shared" si="56"/>
        <v>43307</v>
      </c>
      <c r="D126" s="5">
        <f>INDEX(Klima!$B$1:$E$520,MATCH('Afgrødemodel 1'!$C126,Klima!$B$1:$B$520,0),MATCH('Afgrødemodel 1'!$D$7,Klima!$B$1:$E$1,0))</f>
        <v>22</v>
      </c>
      <c r="E126" s="8">
        <f t="shared" si="71"/>
        <v>22</v>
      </c>
      <c r="F126">
        <v>0</v>
      </c>
      <c r="G126" s="8">
        <f t="shared" si="57"/>
        <v>1691.8</v>
      </c>
      <c r="H126" s="8">
        <f t="shared" si="37"/>
        <v>0</v>
      </c>
      <c r="I126" s="8">
        <f t="shared" si="38"/>
        <v>0</v>
      </c>
      <c r="J126" s="8">
        <f t="shared" si="39"/>
        <v>0</v>
      </c>
      <c r="K126" s="8" t="e">
        <f t="shared" si="40"/>
        <v>#VALUE!</v>
      </c>
      <c r="L126" s="8" t="e">
        <f t="shared" si="41"/>
        <v>#VALUE!</v>
      </c>
      <c r="M126" t="e">
        <f t="shared" si="42"/>
        <v>#N/A</v>
      </c>
      <c r="N126">
        <v>8</v>
      </c>
      <c r="O126" t="str">
        <f t="shared" si="58"/>
        <v xml:space="preserve"> </v>
      </c>
      <c r="P126" t="str">
        <f t="shared" si="43"/>
        <v xml:space="preserve"> </v>
      </c>
      <c r="Q126" t="str">
        <f t="shared" si="44"/>
        <v xml:space="preserve"> </v>
      </c>
      <c r="R126" t="str">
        <f t="shared" si="45"/>
        <v xml:space="preserve"> </v>
      </c>
      <c r="S126">
        <f t="shared" si="46"/>
        <v>0</v>
      </c>
      <c r="T126" s="8">
        <f t="shared" si="59"/>
        <v>0</v>
      </c>
      <c r="U126" s="2">
        <f t="shared" si="60"/>
        <v>0</v>
      </c>
      <c r="V126">
        <f t="shared" si="47"/>
        <v>0</v>
      </c>
      <c r="W126" s="2">
        <f t="shared" si="61"/>
        <v>0</v>
      </c>
      <c r="X126">
        <f t="shared" si="48"/>
        <v>0</v>
      </c>
      <c r="Y126">
        <f t="shared" si="62"/>
        <v>0</v>
      </c>
      <c r="Z126">
        <v>0</v>
      </c>
      <c r="AA126" s="18">
        <f t="shared" si="49"/>
        <v>43307</v>
      </c>
      <c r="AB126" s="13">
        <f t="shared" si="50"/>
        <v>0</v>
      </c>
      <c r="AC126">
        <v>0</v>
      </c>
      <c r="AD126" s="5">
        <f t="shared" si="63"/>
        <v>0</v>
      </c>
      <c r="AE126">
        <f t="shared" si="72"/>
        <v>0</v>
      </c>
      <c r="AF126">
        <f t="shared" si="72"/>
        <v>0</v>
      </c>
      <c r="AG126">
        <v>0</v>
      </c>
      <c r="AH126" s="18">
        <f t="shared" si="64"/>
        <v>43307</v>
      </c>
      <c r="AI126" s="5">
        <f t="shared" si="65"/>
        <v>0</v>
      </c>
      <c r="AJ126" s="13">
        <f t="shared" si="51"/>
        <v>0</v>
      </c>
      <c r="AK126" s="20">
        <f t="shared" si="52"/>
        <v>0</v>
      </c>
      <c r="AL126" s="20">
        <f t="shared" si="66"/>
        <v>0</v>
      </c>
      <c r="AM126" s="20">
        <f t="shared" si="67"/>
        <v>0</v>
      </c>
      <c r="AN126" s="20">
        <f t="shared" si="53"/>
        <v>0</v>
      </c>
      <c r="AO126" s="20">
        <f t="shared" si="68"/>
        <v>0</v>
      </c>
      <c r="AP126" s="1">
        <v>0</v>
      </c>
      <c r="AQ126" s="24">
        <f t="shared" si="69"/>
        <v>43307</v>
      </c>
      <c r="AR126" s="10">
        <f t="shared" si="54"/>
        <v>0</v>
      </c>
      <c r="AS126" s="1">
        <f t="shared" si="70"/>
        <v>0</v>
      </c>
    </row>
    <row r="127" spans="2:45" x14ac:dyDescent="0.2">
      <c r="B127" s="18">
        <f t="shared" si="55"/>
        <v>43308</v>
      </c>
      <c r="C127" s="8">
        <f t="shared" si="56"/>
        <v>43308</v>
      </c>
      <c r="D127" s="5">
        <f>INDEX(Klima!$B$1:$E$520,MATCH('Afgrødemodel 1'!$C127,Klima!$B$1:$B$520,0),MATCH('Afgrødemodel 1'!$D$7,Klima!$B$1:$E$1,0))</f>
        <v>23.4</v>
      </c>
      <c r="E127" s="8">
        <f t="shared" si="71"/>
        <v>23.4</v>
      </c>
      <c r="F127">
        <v>0</v>
      </c>
      <c r="G127" s="8">
        <f t="shared" si="57"/>
        <v>1715.2</v>
      </c>
      <c r="H127" s="8">
        <f t="shared" si="37"/>
        <v>0</v>
      </c>
      <c r="I127" s="8">
        <f t="shared" si="38"/>
        <v>0</v>
      </c>
      <c r="J127" s="8">
        <f t="shared" si="39"/>
        <v>0</v>
      </c>
      <c r="K127" s="8" t="e">
        <f t="shared" si="40"/>
        <v>#VALUE!</v>
      </c>
      <c r="L127" s="8" t="e">
        <f t="shared" si="41"/>
        <v>#VALUE!</v>
      </c>
      <c r="M127" t="e">
        <f t="shared" si="42"/>
        <v>#N/A</v>
      </c>
      <c r="N127">
        <v>8</v>
      </c>
      <c r="O127" t="str">
        <f t="shared" si="58"/>
        <v xml:space="preserve"> </v>
      </c>
      <c r="P127" t="str">
        <f t="shared" si="43"/>
        <v xml:space="preserve"> </v>
      </c>
      <c r="Q127" t="str">
        <f t="shared" si="44"/>
        <v xml:space="preserve"> </v>
      </c>
      <c r="R127" t="str">
        <f t="shared" si="45"/>
        <v xml:space="preserve"> </v>
      </c>
      <c r="S127">
        <f t="shared" si="46"/>
        <v>0</v>
      </c>
      <c r="T127" s="8">
        <f t="shared" si="59"/>
        <v>0</v>
      </c>
      <c r="U127" s="2">
        <f t="shared" si="60"/>
        <v>0</v>
      </c>
      <c r="V127">
        <f t="shared" si="47"/>
        <v>0</v>
      </c>
      <c r="W127" s="2">
        <f t="shared" si="61"/>
        <v>0</v>
      </c>
      <c r="X127">
        <f t="shared" si="48"/>
        <v>0</v>
      </c>
      <c r="Y127">
        <f t="shared" si="62"/>
        <v>0</v>
      </c>
      <c r="Z127">
        <v>0</v>
      </c>
      <c r="AA127" s="18">
        <f t="shared" si="49"/>
        <v>43308</v>
      </c>
      <c r="AB127" s="13">
        <f t="shared" si="50"/>
        <v>0</v>
      </c>
      <c r="AC127">
        <v>0</v>
      </c>
      <c r="AD127" s="5">
        <f t="shared" si="63"/>
        <v>0</v>
      </c>
      <c r="AE127">
        <f t="shared" si="72"/>
        <v>0</v>
      </c>
      <c r="AF127">
        <f t="shared" si="72"/>
        <v>0</v>
      </c>
      <c r="AG127">
        <v>0</v>
      </c>
      <c r="AH127" s="18">
        <f t="shared" si="64"/>
        <v>43308</v>
      </c>
      <c r="AI127" s="5">
        <f t="shared" si="65"/>
        <v>0</v>
      </c>
      <c r="AJ127" s="13">
        <f t="shared" si="51"/>
        <v>0</v>
      </c>
      <c r="AK127" s="20">
        <f t="shared" si="52"/>
        <v>0</v>
      </c>
      <c r="AL127" s="20">
        <f t="shared" si="66"/>
        <v>0</v>
      </c>
      <c r="AM127" s="20">
        <f t="shared" si="67"/>
        <v>0</v>
      </c>
      <c r="AN127" s="20">
        <f t="shared" si="53"/>
        <v>0</v>
      </c>
      <c r="AO127" s="20">
        <f t="shared" si="68"/>
        <v>0</v>
      </c>
      <c r="AP127" s="1">
        <v>0</v>
      </c>
      <c r="AQ127" s="24">
        <f t="shared" si="69"/>
        <v>43308</v>
      </c>
      <c r="AR127" s="10">
        <f t="shared" si="54"/>
        <v>0</v>
      </c>
      <c r="AS127" s="1">
        <f t="shared" si="70"/>
        <v>0</v>
      </c>
    </row>
    <row r="128" spans="2:45" x14ac:dyDescent="0.2">
      <c r="B128" s="18">
        <f t="shared" si="55"/>
        <v>43309</v>
      </c>
      <c r="C128" s="8">
        <f t="shared" si="56"/>
        <v>43309</v>
      </c>
      <c r="D128" s="5">
        <f>INDEX(Klima!$B$1:$E$520,MATCH('Afgrødemodel 1'!$C128,Klima!$B$1:$B$520,0),MATCH('Afgrødemodel 1'!$D$7,Klima!$B$1:$E$1,0))</f>
        <v>23.2</v>
      </c>
      <c r="E128" s="8">
        <f t="shared" si="71"/>
        <v>23.2</v>
      </c>
      <c r="F128">
        <v>0</v>
      </c>
      <c r="G128" s="8">
        <f t="shared" si="57"/>
        <v>1738.4</v>
      </c>
      <c r="H128" s="8">
        <f t="shared" si="37"/>
        <v>0</v>
      </c>
      <c r="I128" s="8">
        <f t="shared" si="38"/>
        <v>0</v>
      </c>
      <c r="J128" s="8">
        <f t="shared" si="39"/>
        <v>0</v>
      </c>
      <c r="K128" s="8" t="e">
        <f t="shared" si="40"/>
        <v>#VALUE!</v>
      </c>
      <c r="L128" s="8" t="e">
        <f t="shared" si="41"/>
        <v>#VALUE!</v>
      </c>
      <c r="M128" t="e">
        <f t="shared" si="42"/>
        <v>#N/A</v>
      </c>
      <c r="N128">
        <v>8</v>
      </c>
      <c r="O128" t="str">
        <f t="shared" si="58"/>
        <v xml:space="preserve"> </v>
      </c>
      <c r="P128" t="str">
        <f t="shared" si="43"/>
        <v xml:space="preserve"> </v>
      </c>
      <c r="Q128" t="str">
        <f t="shared" si="44"/>
        <v xml:space="preserve"> </v>
      </c>
      <c r="R128" t="str">
        <f t="shared" si="45"/>
        <v xml:space="preserve"> </v>
      </c>
      <c r="S128">
        <f t="shared" si="46"/>
        <v>0</v>
      </c>
      <c r="T128" s="8">
        <f t="shared" si="59"/>
        <v>0</v>
      </c>
      <c r="U128" s="2">
        <f t="shared" si="60"/>
        <v>0</v>
      </c>
      <c r="V128">
        <f t="shared" si="47"/>
        <v>0</v>
      </c>
      <c r="W128" s="2">
        <f t="shared" si="61"/>
        <v>0</v>
      </c>
      <c r="X128">
        <f t="shared" si="48"/>
        <v>0</v>
      </c>
      <c r="Y128">
        <f t="shared" si="62"/>
        <v>0</v>
      </c>
      <c r="Z128">
        <v>0</v>
      </c>
      <c r="AA128" s="18">
        <f t="shared" si="49"/>
        <v>43309</v>
      </c>
      <c r="AB128" s="13">
        <f t="shared" si="50"/>
        <v>0</v>
      </c>
      <c r="AC128">
        <v>0</v>
      </c>
      <c r="AD128" s="5">
        <f t="shared" si="63"/>
        <v>0</v>
      </c>
      <c r="AE128">
        <f t="shared" si="72"/>
        <v>0</v>
      </c>
      <c r="AF128">
        <f t="shared" si="72"/>
        <v>0</v>
      </c>
      <c r="AG128">
        <v>0</v>
      </c>
      <c r="AH128" s="18">
        <f t="shared" si="64"/>
        <v>43309</v>
      </c>
      <c r="AI128" s="5">
        <f t="shared" si="65"/>
        <v>0</v>
      </c>
      <c r="AJ128" s="13">
        <f t="shared" si="51"/>
        <v>0</v>
      </c>
      <c r="AK128" s="20">
        <f t="shared" si="52"/>
        <v>0</v>
      </c>
      <c r="AL128" s="20">
        <f t="shared" si="66"/>
        <v>0</v>
      </c>
      <c r="AM128" s="20">
        <f t="shared" si="67"/>
        <v>0</v>
      </c>
      <c r="AN128" s="20">
        <f t="shared" si="53"/>
        <v>0</v>
      </c>
      <c r="AO128" s="20">
        <f t="shared" si="68"/>
        <v>0</v>
      </c>
      <c r="AP128" s="1">
        <v>0</v>
      </c>
      <c r="AQ128" s="24">
        <f t="shared" si="69"/>
        <v>43309</v>
      </c>
      <c r="AR128" s="10">
        <f t="shared" si="54"/>
        <v>0</v>
      </c>
      <c r="AS128" s="1">
        <f t="shared" si="70"/>
        <v>0</v>
      </c>
    </row>
    <row r="129" spans="2:45" x14ac:dyDescent="0.2">
      <c r="B129" s="18">
        <f t="shared" si="55"/>
        <v>43310</v>
      </c>
      <c r="C129" s="8">
        <f t="shared" si="56"/>
        <v>43310</v>
      </c>
      <c r="D129" s="5">
        <f>INDEX(Klima!$B$1:$E$520,MATCH('Afgrødemodel 1'!$C129,Klima!$B$1:$B$520,0),MATCH('Afgrødemodel 1'!$D$7,Klima!$B$1:$E$1,0))</f>
        <v>20.100000000000001</v>
      </c>
      <c r="E129" s="8">
        <f t="shared" si="71"/>
        <v>20.100000000000001</v>
      </c>
      <c r="F129">
        <v>0</v>
      </c>
      <c r="G129" s="8">
        <f t="shared" si="57"/>
        <v>1758.5</v>
      </c>
      <c r="H129" s="8">
        <f t="shared" si="37"/>
        <v>0</v>
      </c>
      <c r="I129" s="8">
        <f t="shared" si="38"/>
        <v>0</v>
      </c>
      <c r="J129" s="8">
        <f t="shared" si="39"/>
        <v>0</v>
      </c>
      <c r="K129" s="8" t="e">
        <f t="shared" si="40"/>
        <v>#VALUE!</v>
      </c>
      <c r="L129" s="8" t="e">
        <f t="shared" si="41"/>
        <v>#VALUE!</v>
      </c>
      <c r="M129" t="e">
        <f t="shared" si="42"/>
        <v>#N/A</v>
      </c>
      <c r="N129">
        <v>8</v>
      </c>
      <c r="O129" t="str">
        <f t="shared" si="58"/>
        <v xml:space="preserve"> </v>
      </c>
      <c r="P129" t="str">
        <f t="shared" si="43"/>
        <v xml:space="preserve"> </v>
      </c>
      <c r="Q129" t="str">
        <f t="shared" si="44"/>
        <v xml:space="preserve"> </v>
      </c>
      <c r="R129" t="str">
        <f t="shared" si="45"/>
        <v xml:space="preserve"> </v>
      </c>
      <c r="S129">
        <f t="shared" si="46"/>
        <v>0</v>
      </c>
      <c r="T129" s="8">
        <f t="shared" si="59"/>
        <v>0</v>
      </c>
      <c r="U129" s="2">
        <f t="shared" si="60"/>
        <v>0</v>
      </c>
      <c r="V129">
        <f t="shared" si="47"/>
        <v>0</v>
      </c>
      <c r="W129" s="2">
        <f t="shared" si="61"/>
        <v>0</v>
      </c>
      <c r="X129">
        <f t="shared" si="48"/>
        <v>0</v>
      </c>
      <c r="Y129">
        <f t="shared" si="62"/>
        <v>0</v>
      </c>
      <c r="Z129">
        <v>0</v>
      </c>
      <c r="AA129" s="18">
        <f t="shared" si="49"/>
        <v>43310</v>
      </c>
      <c r="AB129" s="13">
        <f t="shared" si="50"/>
        <v>0</v>
      </c>
      <c r="AC129">
        <v>0</v>
      </c>
      <c r="AD129" s="5">
        <f t="shared" si="63"/>
        <v>0</v>
      </c>
      <c r="AE129">
        <f t="shared" si="72"/>
        <v>0</v>
      </c>
      <c r="AF129">
        <f t="shared" si="72"/>
        <v>0</v>
      </c>
      <c r="AG129">
        <v>0</v>
      </c>
      <c r="AH129" s="18">
        <f t="shared" si="64"/>
        <v>43310</v>
      </c>
      <c r="AI129" s="5">
        <f t="shared" si="65"/>
        <v>0</v>
      </c>
      <c r="AJ129" s="13">
        <f t="shared" si="51"/>
        <v>0</v>
      </c>
      <c r="AK129" s="20">
        <f t="shared" si="52"/>
        <v>0</v>
      </c>
      <c r="AL129" s="20">
        <f t="shared" si="66"/>
        <v>0</v>
      </c>
      <c r="AM129" s="20">
        <f t="shared" si="67"/>
        <v>0</v>
      </c>
      <c r="AN129" s="20">
        <f t="shared" si="53"/>
        <v>0</v>
      </c>
      <c r="AO129" s="20">
        <f t="shared" si="68"/>
        <v>0</v>
      </c>
      <c r="AP129" s="1">
        <v>0</v>
      </c>
      <c r="AQ129" s="24">
        <f t="shared" si="69"/>
        <v>43310</v>
      </c>
      <c r="AR129" s="10">
        <f t="shared" si="54"/>
        <v>0</v>
      </c>
      <c r="AS129" s="1">
        <f t="shared" si="70"/>
        <v>0</v>
      </c>
    </row>
    <row r="130" spans="2:45" x14ac:dyDescent="0.2">
      <c r="B130" s="18">
        <f t="shared" si="55"/>
        <v>43311</v>
      </c>
      <c r="C130" s="8">
        <f t="shared" si="56"/>
        <v>43311</v>
      </c>
      <c r="D130" s="5">
        <f>INDEX(Klima!$B$1:$E$520,MATCH('Afgrødemodel 1'!$C130,Klima!$B$1:$B$520,0),MATCH('Afgrødemodel 1'!$D$7,Klima!$B$1:$E$1,0))</f>
        <v>23.7</v>
      </c>
      <c r="E130" s="8">
        <f t="shared" si="71"/>
        <v>23.7</v>
      </c>
      <c r="F130">
        <v>0</v>
      </c>
      <c r="G130" s="8">
        <f t="shared" si="57"/>
        <v>1782.2</v>
      </c>
      <c r="H130" s="8">
        <f t="shared" si="37"/>
        <v>0</v>
      </c>
      <c r="I130" s="8">
        <f t="shared" si="38"/>
        <v>0</v>
      </c>
      <c r="J130" s="8">
        <f t="shared" si="39"/>
        <v>0</v>
      </c>
      <c r="K130" s="8" t="e">
        <f t="shared" si="40"/>
        <v>#VALUE!</v>
      </c>
      <c r="L130" s="8" t="e">
        <f t="shared" si="41"/>
        <v>#VALUE!</v>
      </c>
      <c r="M130" t="e">
        <f t="shared" si="42"/>
        <v>#N/A</v>
      </c>
      <c r="N130">
        <v>8</v>
      </c>
      <c r="O130" t="str">
        <f t="shared" si="58"/>
        <v xml:space="preserve"> </v>
      </c>
      <c r="P130" t="str">
        <f t="shared" si="43"/>
        <v xml:space="preserve"> </v>
      </c>
      <c r="Q130" t="str">
        <f t="shared" si="44"/>
        <v xml:space="preserve"> </v>
      </c>
      <c r="R130" t="str">
        <f t="shared" si="45"/>
        <v xml:space="preserve"> </v>
      </c>
      <c r="S130">
        <f t="shared" si="46"/>
        <v>0</v>
      </c>
      <c r="T130" s="8">
        <f t="shared" si="59"/>
        <v>0</v>
      </c>
      <c r="U130" s="2">
        <f t="shared" si="60"/>
        <v>0</v>
      </c>
      <c r="V130">
        <f t="shared" si="47"/>
        <v>0</v>
      </c>
      <c r="W130" s="2">
        <f t="shared" si="61"/>
        <v>0</v>
      </c>
      <c r="X130">
        <f t="shared" si="48"/>
        <v>0</v>
      </c>
      <c r="Y130">
        <f t="shared" si="62"/>
        <v>0</v>
      </c>
      <c r="Z130">
        <v>0</v>
      </c>
      <c r="AA130" s="18">
        <f t="shared" si="49"/>
        <v>43311</v>
      </c>
      <c r="AB130" s="13">
        <f t="shared" si="50"/>
        <v>0</v>
      </c>
      <c r="AC130">
        <v>0</v>
      </c>
      <c r="AD130" s="5">
        <f t="shared" si="63"/>
        <v>0</v>
      </c>
      <c r="AE130">
        <f t="shared" si="72"/>
        <v>0</v>
      </c>
      <c r="AF130">
        <f t="shared" si="72"/>
        <v>0</v>
      </c>
      <c r="AG130">
        <v>0</v>
      </c>
      <c r="AH130" s="18">
        <f t="shared" si="64"/>
        <v>43311</v>
      </c>
      <c r="AI130" s="5">
        <f t="shared" si="65"/>
        <v>0</v>
      </c>
      <c r="AJ130" s="13">
        <f t="shared" si="51"/>
        <v>0</v>
      </c>
      <c r="AK130" s="20">
        <f t="shared" si="52"/>
        <v>0</v>
      </c>
      <c r="AL130" s="20">
        <f t="shared" si="66"/>
        <v>0</v>
      </c>
      <c r="AM130" s="20">
        <f t="shared" si="67"/>
        <v>0</v>
      </c>
      <c r="AN130" s="20">
        <f t="shared" si="53"/>
        <v>0</v>
      </c>
      <c r="AO130" s="20">
        <f t="shared" si="68"/>
        <v>0</v>
      </c>
      <c r="AP130" s="1">
        <v>0</v>
      </c>
      <c r="AQ130" s="24">
        <f t="shared" si="69"/>
        <v>43311</v>
      </c>
      <c r="AR130" s="10">
        <f t="shared" si="54"/>
        <v>0</v>
      </c>
      <c r="AS130" s="1">
        <f t="shared" si="70"/>
        <v>0</v>
      </c>
    </row>
    <row r="131" spans="2:45" x14ac:dyDescent="0.2">
      <c r="B131" s="18">
        <f t="shared" si="55"/>
        <v>43312</v>
      </c>
      <c r="C131" s="8">
        <f t="shared" si="56"/>
        <v>43312</v>
      </c>
      <c r="D131" s="5">
        <f>INDEX(Klima!$B$1:$E$520,MATCH('Afgrødemodel 1'!$C131,Klima!$B$1:$B$520,0),MATCH('Afgrødemodel 1'!$D$7,Klima!$B$1:$E$1,0))</f>
        <v>23.5</v>
      </c>
      <c r="E131" s="8">
        <f t="shared" si="71"/>
        <v>23.5</v>
      </c>
      <c r="F131">
        <v>0</v>
      </c>
      <c r="G131" s="8">
        <f t="shared" si="57"/>
        <v>1805.7</v>
      </c>
      <c r="H131" s="8">
        <f t="shared" si="37"/>
        <v>0</v>
      </c>
      <c r="I131" s="8">
        <f t="shared" si="38"/>
        <v>0</v>
      </c>
      <c r="J131" s="8">
        <f t="shared" si="39"/>
        <v>0</v>
      </c>
      <c r="K131" s="8" t="e">
        <f t="shared" si="40"/>
        <v>#VALUE!</v>
      </c>
      <c r="L131" s="8" t="e">
        <f t="shared" si="41"/>
        <v>#VALUE!</v>
      </c>
      <c r="M131" t="e">
        <f t="shared" si="42"/>
        <v>#N/A</v>
      </c>
      <c r="N131">
        <v>8</v>
      </c>
      <c r="O131" t="str">
        <f t="shared" si="58"/>
        <v xml:space="preserve"> </v>
      </c>
      <c r="P131" t="str">
        <f t="shared" si="43"/>
        <v xml:space="preserve"> </v>
      </c>
      <c r="Q131" t="str">
        <f t="shared" si="44"/>
        <v xml:space="preserve"> </v>
      </c>
      <c r="R131" t="str">
        <f t="shared" si="45"/>
        <v xml:space="preserve"> </v>
      </c>
      <c r="S131">
        <f t="shared" si="46"/>
        <v>0</v>
      </c>
      <c r="T131" s="8">
        <f t="shared" si="59"/>
        <v>0</v>
      </c>
      <c r="U131" s="2">
        <f t="shared" si="60"/>
        <v>0</v>
      </c>
      <c r="V131">
        <f t="shared" si="47"/>
        <v>0</v>
      </c>
      <c r="W131" s="2">
        <f t="shared" si="61"/>
        <v>0</v>
      </c>
      <c r="X131">
        <f t="shared" si="48"/>
        <v>0</v>
      </c>
      <c r="Y131">
        <f t="shared" si="62"/>
        <v>0</v>
      </c>
      <c r="Z131">
        <v>0</v>
      </c>
      <c r="AA131" s="18">
        <f t="shared" si="49"/>
        <v>43312</v>
      </c>
      <c r="AB131" s="13">
        <f t="shared" si="50"/>
        <v>0</v>
      </c>
      <c r="AC131">
        <v>0</v>
      </c>
      <c r="AD131" s="5">
        <f t="shared" si="63"/>
        <v>0</v>
      </c>
      <c r="AE131">
        <f t="shared" si="72"/>
        <v>0</v>
      </c>
      <c r="AF131">
        <f t="shared" si="72"/>
        <v>0</v>
      </c>
      <c r="AG131">
        <v>0</v>
      </c>
      <c r="AH131" s="18">
        <f t="shared" si="64"/>
        <v>43312</v>
      </c>
      <c r="AI131" s="5">
        <f t="shared" si="65"/>
        <v>0</v>
      </c>
      <c r="AJ131" s="13">
        <f t="shared" si="51"/>
        <v>0</v>
      </c>
      <c r="AK131" s="20">
        <f t="shared" si="52"/>
        <v>0</v>
      </c>
      <c r="AL131" s="20">
        <f t="shared" si="66"/>
        <v>0</v>
      </c>
      <c r="AM131" s="20">
        <f t="shared" si="67"/>
        <v>0</v>
      </c>
      <c r="AN131" s="20">
        <f t="shared" si="53"/>
        <v>0</v>
      </c>
      <c r="AO131" s="20">
        <f t="shared" si="68"/>
        <v>0</v>
      </c>
      <c r="AP131" s="1">
        <v>0</v>
      </c>
      <c r="AQ131" s="24">
        <f t="shared" si="69"/>
        <v>43312</v>
      </c>
      <c r="AR131" s="10">
        <f t="shared" si="54"/>
        <v>0</v>
      </c>
      <c r="AS131" s="1">
        <f t="shared" si="70"/>
        <v>0</v>
      </c>
    </row>
    <row r="132" spans="2:45" x14ac:dyDescent="0.2">
      <c r="B132" s="18">
        <f t="shared" si="55"/>
        <v>43313</v>
      </c>
      <c r="C132" s="8">
        <f t="shared" si="56"/>
        <v>43313</v>
      </c>
      <c r="D132" s="5">
        <f>INDEX(Klima!$B$1:$E$520,MATCH('Afgrødemodel 1'!$C132,Klima!$B$1:$B$520,0),MATCH('Afgrødemodel 1'!$D$7,Klima!$B$1:$E$1,0))</f>
        <v>20.100000000000001</v>
      </c>
      <c r="E132" s="8">
        <f t="shared" si="71"/>
        <v>20.100000000000001</v>
      </c>
      <c r="F132">
        <v>0</v>
      </c>
      <c r="G132" s="8">
        <f t="shared" si="57"/>
        <v>1825.8</v>
      </c>
      <c r="H132" s="8">
        <f t="shared" si="37"/>
        <v>20.100000000000001</v>
      </c>
      <c r="I132" s="8">
        <f t="shared" si="38"/>
        <v>20.100000000000001</v>
      </c>
      <c r="J132" s="8">
        <f t="shared" si="39"/>
        <v>20.100000000000001</v>
      </c>
      <c r="K132" s="8" t="e">
        <f t="shared" si="40"/>
        <v>#VALUE!</v>
      </c>
      <c r="L132" s="8" t="e">
        <f t="shared" si="41"/>
        <v>#VALUE!</v>
      </c>
      <c r="M132" t="e">
        <f t="shared" si="42"/>
        <v>#N/A</v>
      </c>
      <c r="N132">
        <v>8</v>
      </c>
      <c r="O132" t="str">
        <f t="shared" si="58"/>
        <v>tSL0</v>
      </c>
      <c r="P132">
        <f t="shared" si="43"/>
        <v>43313</v>
      </c>
      <c r="Q132" t="str">
        <f t="shared" si="44"/>
        <v>Sådato</v>
      </c>
      <c r="R132">
        <f t="shared" si="45"/>
        <v>43313</v>
      </c>
      <c r="S132">
        <f t="shared" si="46"/>
        <v>0</v>
      </c>
      <c r="T132" s="8">
        <f t="shared" si="59"/>
        <v>0</v>
      </c>
      <c r="U132" s="2">
        <f t="shared" si="60"/>
        <v>0</v>
      </c>
      <c r="V132">
        <f t="shared" si="47"/>
        <v>0</v>
      </c>
      <c r="W132" s="2">
        <f t="shared" si="61"/>
        <v>0</v>
      </c>
      <c r="X132">
        <f t="shared" si="48"/>
        <v>0</v>
      </c>
      <c r="Y132">
        <f t="shared" si="62"/>
        <v>0</v>
      </c>
      <c r="Z132">
        <v>0</v>
      </c>
      <c r="AA132" s="18">
        <f t="shared" si="49"/>
        <v>43313</v>
      </c>
      <c r="AB132" s="13">
        <f t="shared" si="50"/>
        <v>0</v>
      </c>
      <c r="AC132">
        <v>0</v>
      </c>
      <c r="AD132" s="5">
        <f t="shared" si="63"/>
        <v>0</v>
      </c>
      <c r="AE132">
        <f t="shared" si="72"/>
        <v>0</v>
      </c>
      <c r="AF132">
        <f t="shared" si="72"/>
        <v>0</v>
      </c>
      <c r="AG132">
        <v>0</v>
      </c>
      <c r="AH132" s="18">
        <f t="shared" si="64"/>
        <v>43313</v>
      </c>
      <c r="AI132" s="5">
        <f t="shared" si="65"/>
        <v>0</v>
      </c>
      <c r="AJ132" s="13">
        <f t="shared" si="51"/>
        <v>0</v>
      </c>
      <c r="AK132" s="20">
        <f t="shared" si="52"/>
        <v>0</v>
      </c>
      <c r="AL132" s="20">
        <f t="shared" si="66"/>
        <v>0</v>
      </c>
      <c r="AM132" s="20">
        <f t="shared" si="67"/>
        <v>0</v>
      </c>
      <c r="AN132" s="20">
        <f t="shared" si="53"/>
        <v>0</v>
      </c>
      <c r="AO132" s="20">
        <f t="shared" si="68"/>
        <v>0</v>
      </c>
      <c r="AP132" s="1">
        <v>0</v>
      </c>
      <c r="AQ132" s="24">
        <f t="shared" si="69"/>
        <v>43313</v>
      </c>
      <c r="AR132" s="10">
        <f t="shared" si="54"/>
        <v>0</v>
      </c>
      <c r="AS132" s="1">
        <f t="shared" si="70"/>
        <v>0</v>
      </c>
    </row>
    <row r="133" spans="2:45" x14ac:dyDescent="0.2">
      <c r="B133" s="18">
        <f t="shared" si="55"/>
        <v>43314</v>
      </c>
      <c r="C133" s="8">
        <f t="shared" si="56"/>
        <v>43314</v>
      </c>
      <c r="D133" s="5">
        <f>INDEX(Klima!$B$1:$E$520,MATCH('Afgrødemodel 1'!$C133,Klima!$B$1:$B$520,0),MATCH('Afgrødemodel 1'!$D$7,Klima!$B$1:$E$1,0))</f>
        <v>20.399999999999999</v>
      </c>
      <c r="E133" s="8">
        <f t="shared" si="71"/>
        <v>20.399999999999999</v>
      </c>
      <c r="F133">
        <v>0</v>
      </c>
      <c r="G133" s="8">
        <f t="shared" si="57"/>
        <v>1846.2</v>
      </c>
      <c r="H133" s="8">
        <f t="shared" si="37"/>
        <v>40.5</v>
      </c>
      <c r="I133" s="8">
        <f t="shared" si="38"/>
        <v>20.399999999999999</v>
      </c>
      <c r="J133" s="8">
        <f t="shared" si="39"/>
        <v>40.5</v>
      </c>
      <c r="K133" s="8" t="e">
        <f t="shared" si="40"/>
        <v>#VALUE!</v>
      </c>
      <c r="L133" s="8" t="e">
        <f t="shared" si="41"/>
        <v>#VALUE!</v>
      </c>
      <c r="M133" t="e">
        <f t="shared" si="42"/>
        <v>#N/A</v>
      </c>
      <c r="N133">
        <v>8</v>
      </c>
      <c r="O133" t="str">
        <f t="shared" si="58"/>
        <v xml:space="preserve"> </v>
      </c>
      <c r="P133" t="str">
        <f t="shared" si="43"/>
        <v xml:space="preserve"> </v>
      </c>
      <c r="Q133" t="str">
        <f t="shared" si="44"/>
        <v xml:space="preserve"> </v>
      </c>
      <c r="R133" t="str">
        <f t="shared" si="45"/>
        <v xml:space="preserve"> </v>
      </c>
      <c r="S133">
        <f t="shared" si="46"/>
        <v>0</v>
      </c>
      <c r="T133" s="8">
        <f t="shared" si="59"/>
        <v>0</v>
      </c>
      <c r="U133" s="2">
        <f t="shared" si="60"/>
        <v>0</v>
      </c>
      <c r="V133">
        <f t="shared" si="47"/>
        <v>0</v>
      </c>
      <c r="W133" s="2">
        <f t="shared" si="61"/>
        <v>0</v>
      </c>
      <c r="X133">
        <f t="shared" si="48"/>
        <v>0</v>
      </c>
      <c r="Y133">
        <f t="shared" si="62"/>
        <v>0</v>
      </c>
      <c r="Z133">
        <v>0</v>
      </c>
      <c r="AA133" s="18">
        <f t="shared" si="49"/>
        <v>43314</v>
      </c>
      <c r="AB133" s="13">
        <f t="shared" si="50"/>
        <v>0</v>
      </c>
      <c r="AC133">
        <v>0</v>
      </c>
      <c r="AD133" s="5">
        <f t="shared" si="63"/>
        <v>0</v>
      </c>
      <c r="AE133">
        <f t="shared" si="72"/>
        <v>0</v>
      </c>
      <c r="AF133">
        <f t="shared" si="72"/>
        <v>0</v>
      </c>
      <c r="AG133">
        <v>0</v>
      </c>
      <c r="AH133" s="18">
        <f t="shared" si="64"/>
        <v>43314</v>
      </c>
      <c r="AI133" s="5">
        <f t="shared" si="65"/>
        <v>0</v>
      </c>
      <c r="AJ133" s="13">
        <f t="shared" si="51"/>
        <v>0</v>
      </c>
      <c r="AK133" s="20">
        <f t="shared" si="52"/>
        <v>0</v>
      </c>
      <c r="AL133" s="20">
        <f t="shared" si="66"/>
        <v>0</v>
      </c>
      <c r="AM133" s="20">
        <f t="shared" si="67"/>
        <v>0</v>
      </c>
      <c r="AN133" s="20">
        <f t="shared" si="53"/>
        <v>0</v>
      </c>
      <c r="AO133" s="20">
        <f t="shared" si="68"/>
        <v>0</v>
      </c>
      <c r="AP133" s="1">
        <v>0</v>
      </c>
      <c r="AQ133" s="24">
        <f t="shared" si="69"/>
        <v>43314</v>
      </c>
      <c r="AR133" s="10">
        <f t="shared" si="54"/>
        <v>0</v>
      </c>
      <c r="AS133" s="1">
        <f t="shared" si="70"/>
        <v>0</v>
      </c>
    </row>
    <row r="134" spans="2:45" x14ac:dyDescent="0.2">
      <c r="B134" s="18">
        <f t="shared" si="55"/>
        <v>43315</v>
      </c>
      <c r="C134" s="8">
        <f t="shared" si="56"/>
        <v>43315</v>
      </c>
      <c r="D134" s="5">
        <f>INDEX(Klima!$B$1:$E$520,MATCH('Afgrødemodel 1'!$C134,Klima!$B$1:$B$520,0),MATCH('Afgrødemodel 1'!$D$7,Klima!$B$1:$E$1,0))</f>
        <v>21.2</v>
      </c>
      <c r="E134" s="8">
        <f t="shared" si="71"/>
        <v>21.2</v>
      </c>
      <c r="F134">
        <v>0</v>
      </c>
      <c r="G134" s="8">
        <f t="shared" si="57"/>
        <v>1867.4</v>
      </c>
      <c r="H134" s="8">
        <f t="shared" si="37"/>
        <v>61.7</v>
      </c>
      <c r="I134" s="8">
        <f t="shared" si="38"/>
        <v>21.2</v>
      </c>
      <c r="J134" s="8">
        <f t="shared" si="39"/>
        <v>61.7</v>
      </c>
      <c r="K134" s="8" t="e">
        <f t="shared" si="40"/>
        <v>#VALUE!</v>
      </c>
      <c r="L134" s="8" t="e">
        <f t="shared" si="41"/>
        <v>#VALUE!</v>
      </c>
      <c r="M134" t="e">
        <f t="shared" si="42"/>
        <v>#N/A</v>
      </c>
      <c r="N134">
        <v>8</v>
      </c>
      <c r="O134" t="str">
        <f t="shared" si="58"/>
        <v xml:space="preserve"> </v>
      </c>
      <c r="P134" t="str">
        <f t="shared" si="43"/>
        <v xml:space="preserve"> </v>
      </c>
      <c r="Q134" t="str">
        <f t="shared" si="44"/>
        <v xml:space="preserve"> </v>
      </c>
      <c r="R134" t="str">
        <f t="shared" si="45"/>
        <v xml:space="preserve"> </v>
      </c>
      <c r="S134">
        <f t="shared" si="46"/>
        <v>0</v>
      </c>
      <c r="T134" s="8">
        <f t="shared" si="59"/>
        <v>0</v>
      </c>
      <c r="U134" s="2">
        <f t="shared" si="60"/>
        <v>0</v>
      </c>
      <c r="V134">
        <f t="shared" si="47"/>
        <v>0</v>
      </c>
      <c r="W134" s="2">
        <f t="shared" si="61"/>
        <v>0</v>
      </c>
      <c r="X134">
        <f t="shared" si="48"/>
        <v>0</v>
      </c>
      <c r="Y134">
        <f t="shared" si="62"/>
        <v>0</v>
      </c>
      <c r="Z134">
        <v>0</v>
      </c>
      <c r="AA134" s="18">
        <f t="shared" si="49"/>
        <v>43315</v>
      </c>
      <c r="AB134" s="13">
        <f t="shared" si="50"/>
        <v>0</v>
      </c>
      <c r="AC134">
        <v>0</v>
      </c>
      <c r="AD134" s="5">
        <f t="shared" si="63"/>
        <v>0</v>
      </c>
      <c r="AE134">
        <f t="shared" si="72"/>
        <v>0</v>
      </c>
      <c r="AF134">
        <f t="shared" si="72"/>
        <v>0</v>
      </c>
      <c r="AG134">
        <v>0</v>
      </c>
      <c r="AH134" s="18">
        <f t="shared" si="64"/>
        <v>43315</v>
      </c>
      <c r="AI134" s="5">
        <f t="shared" si="65"/>
        <v>0</v>
      </c>
      <c r="AJ134" s="13">
        <f t="shared" si="51"/>
        <v>0</v>
      </c>
      <c r="AK134" s="20">
        <f t="shared" si="52"/>
        <v>0</v>
      </c>
      <c r="AL134" s="20">
        <f t="shared" si="66"/>
        <v>0</v>
      </c>
      <c r="AM134" s="20">
        <f t="shared" si="67"/>
        <v>0</v>
      </c>
      <c r="AN134" s="20">
        <f t="shared" si="53"/>
        <v>0</v>
      </c>
      <c r="AO134" s="20">
        <f t="shared" si="68"/>
        <v>0</v>
      </c>
      <c r="AP134" s="1">
        <v>0</v>
      </c>
      <c r="AQ134" s="24">
        <f t="shared" si="69"/>
        <v>43315</v>
      </c>
      <c r="AR134" s="10">
        <f t="shared" si="54"/>
        <v>0</v>
      </c>
      <c r="AS134" s="1">
        <f t="shared" si="70"/>
        <v>0</v>
      </c>
    </row>
    <row r="135" spans="2:45" x14ac:dyDescent="0.2">
      <c r="B135" s="18">
        <f t="shared" si="55"/>
        <v>43316</v>
      </c>
      <c r="C135" s="8">
        <f t="shared" si="56"/>
        <v>43316</v>
      </c>
      <c r="D135" s="5">
        <f>INDEX(Klima!$B$1:$E$520,MATCH('Afgrødemodel 1'!$C135,Klima!$B$1:$B$520,0),MATCH('Afgrødemodel 1'!$D$7,Klima!$B$1:$E$1,0))</f>
        <v>20.399999999999999</v>
      </c>
      <c r="E135" s="8">
        <f t="shared" si="71"/>
        <v>20.399999999999999</v>
      </c>
      <c r="F135">
        <v>0</v>
      </c>
      <c r="G135" s="8">
        <f t="shared" si="57"/>
        <v>1887.8000000000002</v>
      </c>
      <c r="H135" s="8">
        <f t="shared" si="37"/>
        <v>82.1</v>
      </c>
      <c r="I135" s="8">
        <f t="shared" si="38"/>
        <v>20.399999999999999</v>
      </c>
      <c r="J135" s="8">
        <f t="shared" si="39"/>
        <v>82.1</v>
      </c>
      <c r="K135" s="8" t="e">
        <f t="shared" si="40"/>
        <v>#VALUE!</v>
      </c>
      <c r="L135" s="8" t="e">
        <f t="shared" si="41"/>
        <v>#VALUE!</v>
      </c>
      <c r="M135" t="e">
        <f t="shared" si="42"/>
        <v>#N/A</v>
      </c>
      <c r="N135">
        <v>8</v>
      </c>
      <c r="O135" t="str">
        <f t="shared" si="58"/>
        <v xml:space="preserve"> </v>
      </c>
      <c r="P135" t="str">
        <f t="shared" si="43"/>
        <v xml:space="preserve"> </v>
      </c>
      <c r="Q135" t="str">
        <f t="shared" si="44"/>
        <v xml:space="preserve"> </v>
      </c>
      <c r="R135" t="str">
        <f t="shared" si="45"/>
        <v xml:space="preserve"> </v>
      </c>
      <c r="S135">
        <f t="shared" si="46"/>
        <v>0</v>
      </c>
      <c r="T135" s="8">
        <f t="shared" si="59"/>
        <v>0</v>
      </c>
      <c r="U135" s="2">
        <f t="shared" si="60"/>
        <v>0</v>
      </c>
      <c r="V135">
        <f t="shared" si="47"/>
        <v>0</v>
      </c>
      <c r="W135" s="2">
        <f t="shared" si="61"/>
        <v>0</v>
      </c>
      <c r="X135">
        <f t="shared" si="48"/>
        <v>0</v>
      </c>
      <c r="Y135">
        <f t="shared" si="62"/>
        <v>0</v>
      </c>
      <c r="Z135">
        <v>0</v>
      </c>
      <c r="AA135" s="18">
        <f t="shared" si="49"/>
        <v>43316</v>
      </c>
      <c r="AB135" s="13">
        <f t="shared" si="50"/>
        <v>0</v>
      </c>
      <c r="AC135">
        <v>0</v>
      </c>
      <c r="AD135" s="5">
        <f t="shared" si="63"/>
        <v>0</v>
      </c>
      <c r="AE135">
        <f t="shared" si="72"/>
        <v>0</v>
      </c>
      <c r="AF135">
        <f t="shared" si="72"/>
        <v>0</v>
      </c>
      <c r="AG135">
        <v>0</v>
      </c>
      <c r="AH135" s="18">
        <f t="shared" si="64"/>
        <v>43316</v>
      </c>
      <c r="AI135" s="5">
        <f t="shared" si="65"/>
        <v>0</v>
      </c>
      <c r="AJ135" s="13">
        <f t="shared" si="51"/>
        <v>0</v>
      </c>
      <c r="AK135" s="20">
        <f t="shared" si="52"/>
        <v>0</v>
      </c>
      <c r="AL135" s="20">
        <f t="shared" si="66"/>
        <v>0</v>
      </c>
      <c r="AM135" s="20">
        <f t="shared" si="67"/>
        <v>0</v>
      </c>
      <c r="AN135" s="20">
        <f t="shared" si="53"/>
        <v>0</v>
      </c>
      <c r="AO135" s="20">
        <f t="shared" si="68"/>
        <v>0</v>
      </c>
      <c r="AP135" s="1">
        <v>0</v>
      </c>
      <c r="AQ135" s="24">
        <f t="shared" si="69"/>
        <v>43316</v>
      </c>
      <c r="AR135" s="10">
        <f t="shared" si="54"/>
        <v>0</v>
      </c>
      <c r="AS135" s="1">
        <f t="shared" si="70"/>
        <v>0</v>
      </c>
    </row>
    <row r="136" spans="2:45" x14ac:dyDescent="0.2">
      <c r="B136" s="18">
        <f t="shared" si="55"/>
        <v>43317</v>
      </c>
      <c r="C136" s="8">
        <f t="shared" si="56"/>
        <v>43317</v>
      </c>
      <c r="D136" s="5">
        <f>INDEX(Klima!$B$1:$E$520,MATCH('Afgrødemodel 1'!$C136,Klima!$B$1:$B$520,0),MATCH('Afgrødemodel 1'!$D$7,Klima!$B$1:$E$1,0))</f>
        <v>17.8</v>
      </c>
      <c r="E136" s="8">
        <f t="shared" si="71"/>
        <v>17.8</v>
      </c>
      <c r="F136">
        <v>0</v>
      </c>
      <c r="G136" s="8">
        <f t="shared" si="57"/>
        <v>1905.6000000000001</v>
      </c>
      <c r="H136" s="8">
        <f t="shared" si="37"/>
        <v>99.899999999999991</v>
      </c>
      <c r="I136" s="8">
        <f t="shared" si="38"/>
        <v>17.8</v>
      </c>
      <c r="J136" s="8">
        <f t="shared" si="39"/>
        <v>99.899999999999991</v>
      </c>
      <c r="K136" s="8" t="e">
        <f t="shared" si="40"/>
        <v>#VALUE!</v>
      </c>
      <c r="L136" s="8" t="e">
        <f t="shared" si="41"/>
        <v>#VALUE!</v>
      </c>
      <c r="M136" t="e">
        <f t="shared" si="42"/>
        <v>#N/A</v>
      </c>
      <c r="N136">
        <v>8</v>
      </c>
      <c r="O136" t="str">
        <f t="shared" si="58"/>
        <v xml:space="preserve"> </v>
      </c>
      <c r="P136" t="str">
        <f t="shared" si="43"/>
        <v xml:space="preserve"> </v>
      </c>
      <c r="Q136" t="str">
        <f t="shared" si="44"/>
        <v xml:space="preserve"> </v>
      </c>
      <c r="R136" t="str">
        <f t="shared" si="45"/>
        <v xml:space="preserve"> </v>
      </c>
      <c r="S136">
        <f t="shared" si="46"/>
        <v>0</v>
      </c>
      <c r="T136" s="8">
        <f t="shared" si="59"/>
        <v>0</v>
      </c>
      <c r="U136" s="2">
        <f t="shared" si="60"/>
        <v>0</v>
      </c>
      <c r="V136">
        <f t="shared" si="47"/>
        <v>0</v>
      </c>
      <c r="W136" s="2">
        <f t="shared" si="61"/>
        <v>0</v>
      </c>
      <c r="X136">
        <f t="shared" si="48"/>
        <v>0</v>
      </c>
      <c r="Y136">
        <f t="shared" si="62"/>
        <v>0</v>
      </c>
      <c r="Z136">
        <v>0</v>
      </c>
      <c r="AA136" s="18">
        <f t="shared" si="49"/>
        <v>43317</v>
      </c>
      <c r="AB136" s="13">
        <f t="shared" si="50"/>
        <v>0</v>
      </c>
      <c r="AC136">
        <v>0</v>
      </c>
      <c r="AD136" s="5">
        <f t="shared" si="63"/>
        <v>0</v>
      </c>
      <c r="AE136">
        <f t="shared" si="72"/>
        <v>0</v>
      </c>
      <c r="AF136">
        <f t="shared" si="72"/>
        <v>0</v>
      </c>
      <c r="AG136">
        <v>0</v>
      </c>
      <c r="AH136" s="18">
        <f t="shared" si="64"/>
        <v>43317</v>
      </c>
      <c r="AI136" s="5">
        <f t="shared" si="65"/>
        <v>0</v>
      </c>
      <c r="AJ136" s="13">
        <f t="shared" si="51"/>
        <v>0</v>
      </c>
      <c r="AK136" s="20">
        <f t="shared" si="52"/>
        <v>0</v>
      </c>
      <c r="AL136" s="20">
        <f t="shared" si="66"/>
        <v>0</v>
      </c>
      <c r="AM136" s="20">
        <f t="shared" si="67"/>
        <v>0</v>
      </c>
      <c r="AN136" s="20">
        <f t="shared" si="53"/>
        <v>0</v>
      </c>
      <c r="AO136" s="20">
        <f t="shared" si="68"/>
        <v>0</v>
      </c>
      <c r="AP136" s="1">
        <v>0</v>
      </c>
      <c r="AQ136" s="24">
        <f t="shared" si="69"/>
        <v>43317</v>
      </c>
      <c r="AR136" s="10">
        <f t="shared" si="54"/>
        <v>0</v>
      </c>
      <c r="AS136" s="1">
        <f t="shared" si="70"/>
        <v>0</v>
      </c>
    </row>
    <row r="137" spans="2:45" x14ac:dyDescent="0.2">
      <c r="B137" s="18">
        <f t="shared" si="55"/>
        <v>43318</v>
      </c>
      <c r="C137" s="8">
        <f t="shared" si="56"/>
        <v>43318</v>
      </c>
      <c r="D137" s="5">
        <f>INDEX(Klima!$B$1:$E$520,MATCH('Afgrødemodel 1'!$C137,Klima!$B$1:$B$520,0),MATCH('Afgrødemodel 1'!$D$7,Klima!$B$1:$E$1,0))</f>
        <v>17.8</v>
      </c>
      <c r="E137" s="8">
        <f t="shared" si="71"/>
        <v>17.8</v>
      </c>
      <c r="F137">
        <v>0</v>
      </c>
      <c r="G137" s="8">
        <f t="shared" si="57"/>
        <v>1923.4</v>
      </c>
      <c r="H137" s="8">
        <f t="shared" si="37"/>
        <v>117.69999999999999</v>
      </c>
      <c r="I137" s="8">
        <f t="shared" si="38"/>
        <v>17.8</v>
      </c>
      <c r="J137" s="8">
        <f t="shared" si="39"/>
        <v>117.69999999999999</v>
      </c>
      <c r="K137" s="8" t="e">
        <f t="shared" si="40"/>
        <v>#VALUE!</v>
      </c>
      <c r="L137" s="8" t="e">
        <f t="shared" si="41"/>
        <v>#VALUE!</v>
      </c>
      <c r="M137" t="e">
        <f t="shared" si="42"/>
        <v>#N/A</v>
      </c>
      <c r="N137">
        <v>8</v>
      </c>
      <c r="O137" t="str">
        <f t="shared" si="58"/>
        <v xml:space="preserve"> </v>
      </c>
      <c r="P137" t="str">
        <f t="shared" si="43"/>
        <v xml:space="preserve"> </v>
      </c>
      <c r="Q137" t="str">
        <f t="shared" si="44"/>
        <v>tSLe</v>
      </c>
      <c r="R137">
        <f t="shared" si="45"/>
        <v>43318</v>
      </c>
      <c r="S137">
        <f t="shared" si="46"/>
        <v>0</v>
      </c>
      <c r="T137" s="8">
        <f t="shared" si="59"/>
        <v>0</v>
      </c>
      <c r="U137" s="2">
        <f t="shared" si="60"/>
        <v>0</v>
      </c>
      <c r="V137">
        <f t="shared" si="47"/>
        <v>0</v>
      </c>
      <c r="W137" s="2">
        <f t="shared" si="61"/>
        <v>0</v>
      </c>
      <c r="X137">
        <f t="shared" si="48"/>
        <v>0</v>
      </c>
      <c r="Y137">
        <f t="shared" si="62"/>
        <v>0</v>
      </c>
      <c r="Z137">
        <v>0</v>
      </c>
      <c r="AA137" s="18">
        <f t="shared" si="49"/>
        <v>43318</v>
      </c>
      <c r="AB137" s="13">
        <f t="shared" si="50"/>
        <v>0</v>
      </c>
      <c r="AC137">
        <v>0</v>
      </c>
      <c r="AD137" s="5">
        <f t="shared" si="63"/>
        <v>0</v>
      </c>
      <c r="AE137">
        <f t="shared" si="72"/>
        <v>0</v>
      </c>
      <c r="AF137">
        <f t="shared" si="72"/>
        <v>0</v>
      </c>
      <c r="AG137">
        <v>0</v>
      </c>
      <c r="AH137" s="18">
        <f t="shared" si="64"/>
        <v>43318</v>
      </c>
      <c r="AI137" s="5">
        <f t="shared" si="65"/>
        <v>0</v>
      </c>
      <c r="AJ137" s="13">
        <f t="shared" si="51"/>
        <v>0</v>
      </c>
      <c r="AK137" s="20">
        <f t="shared" si="52"/>
        <v>0</v>
      </c>
      <c r="AL137" s="20">
        <f t="shared" si="66"/>
        <v>0</v>
      </c>
      <c r="AM137" s="20">
        <f t="shared" si="67"/>
        <v>0</v>
      </c>
      <c r="AN137" s="20">
        <f t="shared" si="53"/>
        <v>0</v>
      </c>
      <c r="AO137" s="20">
        <f t="shared" si="68"/>
        <v>0</v>
      </c>
      <c r="AP137" s="1">
        <v>0</v>
      </c>
      <c r="AQ137" s="24">
        <f t="shared" si="69"/>
        <v>43318</v>
      </c>
      <c r="AR137" s="10">
        <f t="shared" si="54"/>
        <v>0</v>
      </c>
      <c r="AS137" s="1">
        <f t="shared" si="70"/>
        <v>0</v>
      </c>
    </row>
    <row r="138" spans="2:45" x14ac:dyDescent="0.2">
      <c r="B138" s="18">
        <f t="shared" si="55"/>
        <v>43319</v>
      </c>
      <c r="C138" s="8">
        <f t="shared" si="56"/>
        <v>43319</v>
      </c>
      <c r="D138" s="5">
        <f>INDEX(Klima!$B$1:$E$520,MATCH('Afgrødemodel 1'!$C138,Klima!$B$1:$B$520,0),MATCH('Afgrødemodel 1'!$D$7,Klima!$B$1:$E$1,0))</f>
        <v>21.9</v>
      </c>
      <c r="E138" s="8">
        <f t="shared" si="71"/>
        <v>21.9</v>
      </c>
      <c r="F138">
        <v>0</v>
      </c>
      <c r="G138" s="8">
        <f t="shared" si="57"/>
        <v>1945.3000000000002</v>
      </c>
      <c r="H138" s="8">
        <f t="shared" ref="H138:H201" si="73">IF(C138&gt;=$AY$21,E138+H137,0)</f>
        <v>139.6</v>
      </c>
      <c r="I138" s="8">
        <f t="shared" ref="I138:I201" si="74">IF(C138&lt;$AY$27,0,E138)</f>
        <v>21.9</v>
      </c>
      <c r="J138" s="8">
        <f t="shared" ref="J138:J201" si="75">IF(C138&lt;$AY$27,0,I138+J137)</f>
        <v>139.6</v>
      </c>
      <c r="K138" s="8" t="e">
        <f t="shared" ref="K138:K201" si="76">IF(AND(H138&gt;=$AX$12,H137&lt;$AX$12),"tSF1",IF(AND(H138&gt;=$AZ$13,H137&lt;$AZ$13),"tSF2",IF(AND(H138&gt;=$AZ$14,H137&lt;$AZ$14),"tSF3",IF(AND(H138&gt;=$AZ$15,H137&lt;$AZ$15),"tSF4",IF(AND(H138&gt;=$AZ$16,H137&lt;$AZ$16),"tSF5"," ")))))</f>
        <v>#VALUE!</v>
      </c>
      <c r="L138" s="8" t="e">
        <f t="shared" ref="L138:L201" si="77">IF(OR(K138="tSF1",K138="tSF2",K138="tSF3",K138="tSF4",K138="tSF5"),C138," ")</f>
        <v>#VALUE!</v>
      </c>
      <c r="M138" t="e">
        <f t="shared" ref="M138:M201" si="78">IF(AND($BA$12&gt;C138,C138&gt;=$AY$21),"F1",IF(AND(C138&gt;=$BA$12,C138&lt;$BA$13),"F2",IF(AND(C138&gt;=$BA$13,C138&lt;$BA$14),"F3",IF(AND(C138&gt;=$BA$14,C138&lt;$BA$15),"F4",IF(AND(C138&gt;=$BA$15,C138&lt;$BA$16),"F5"," ")))))</f>
        <v>#N/A</v>
      </c>
      <c r="N138">
        <v>8</v>
      </c>
      <c r="O138" t="str">
        <f t="shared" si="58"/>
        <v xml:space="preserve"> </v>
      </c>
      <c r="P138" t="str">
        <f t="shared" ref="P138:P201" si="79">IF($AV$2=1,(IF(AND(J138&gt;=$AW$21,J137&lt;$AW$21),C138," ")),(IF(AND(G138&gt;=$AW$21,G137&lt;$AW$21),C138," ")))</f>
        <v xml:space="preserve"> </v>
      </c>
      <c r="Q138" t="str">
        <f t="shared" ref="Q138:Q201" si="80">IF(AND($AW$22=0,O138="tSL0"),"tSLe",IF(AND(H138&gt;=($AW$22),H137&lt;($AW$22)),"tSLe",IF(AND(H138&gt;=($AW$23),H137&lt;($AW$23)),"tSLx",IF(AND(H138&gt;=($AW$24),H137&lt;($AW$24)),"tSLr",IF(AND(H138&gt;=($AW$25),H137&lt;($AW$25)),"tSLm",IF(AND($AW$27=B138),"Sådato",IF(AND($AW$29=B138),"tv",IF(AND($AW$28=B138),"th"," "))))))))</f>
        <v>th</v>
      </c>
      <c r="R138">
        <f t="shared" ref="R138:R201" si="81">IF(AND(Q138="Sådato"),C138,IF(AND(Q138="tSLe"),C138,IF(AND(Q138="tSLx"),C138,IF(AND(Q138="tSLr"),C138,IF(AND(Q138="tSLm"),C138,IF(AND(Q138="tv"),C138,IF(AND(Q138="th"),C138," ")))))))</f>
        <v>43319</v>
      </c>
      <c r="S138">
        <f t="shared" ref="S138:S201" si="82">$AW$33</f>
        <v>0</v>
      </c>
      <c r="T138" s="8">
        <f t="shared" si="59"/>
        <v>0</v>
      </c>
      <c r="U138" s="2">
        <f t="shared" si="60"/>
        <v>0</v>
      </c>
      <c r="V138">
        <f t="shared" ref="V138:V201" si="83">$AW$35</f>
        <v>0</v>
      </c>
      <c r="W138" s="2">
        <f t="shared" si="61"/>
        <v>0</v>
      </c>
      <c r="X138">
        <f t="shared" ref="X138:X201" si="84">$AW$36</f>
        <v>0</v>
      </c>
      <c r="Y138">
        <f t="shared" si="62"/>
        <v>0</v>
      </c>
      <c r="Z138">
        <v>0</v>
      </c>
      <c r="AA138" s="18">
        <f t="shared" ref="AA138:AA201" si="85">B138</f>
        <v>43319</v>
      </c>
      <c r="AB138" s="13">
        <f t="shared" ref="AB138:AB201" si="86">IF((C138&lt;$AY$21),S138,IF(AND($AY$21&lt;=C138,C138&lt;MIN($AY$22,$AY$28,$AY$29)),T138,IF(AND($AY$22&lt;=C138,C138&lt;MIN($AY$23,$AY$28,$AY$29)),U138,IF(AND($AY$23&lt;=C138,C138&lt;(MIN($AY$24,$AY$29,$AY$28))),V138,IF(AND($AY$24&lt;=C138,C138&lt;(MIN($AY$25,$AY$28,$AY$29))),W138,IF(AND($AY$25&lt;=C138,C138&lt;(MIN($AY$28,$AY$29))),X138,IF(AND($AY$29&lt;=C138,C138&lt;$AY$28),Y138,IF(AND(C138&gt;$AY$28),Z138,0))))))))</f>
        <v>0</v>
      </c>
      <c r="AC138">
        <v>0</v>
      </c>
      <c r="AD138" s="5">
        <f t="shared" si="63"/>
        <v>0</v>
      </c>
      <c r="AE138">
        <f t="shared" si="72"/>
        <v>0</v>
      </c>
      <c r="AF138">
        <f t="shared" si="72"/>
        <v>0</v>
      </c>
      <c r="AG138">
        <v>0</v>
      </c>
      <c r="AH138" s="18">
        <f t="shared" si="64"/>
        <v>43319</v>
      </c>
      <c r="AI138" s="5">
        <f t="shared" si="65"/>
        <v>0</v>
      </c>
      <c r="AJ138" s="13">
        <f t="shared" ref="AJ138:AJ201" si="87">IF(C138&lt;(MIN($AY$24,$AY$28,$AY$29)),AC138,IF(AND($AY$24&lt;=C138,C138&lt;(MIN($AY$25,$AY$28,$AY$29))),AD138,IF(AND($AY$25&lt;=C138,C138&lt;(MIN($AY$28,$AY$29))),AE138,IF(AND($AY$29&lt;=C138,C138&lt;$AY$28),AF138,IF(AND(C138&gt;=$AY$28),AG138," ")))))</f>
        <v>0</v>
      </c>
      <c r="AK138" s="20">
        <f t="shared" ref="AK138:AK201" si="88">$AW$42</f>
        <v>0</v>
      </c>
      <c r="AL138" s="20">
        <f t="shared" si="66"/>
        <v>0</v>
      </c>
      <c r="AM138" s="20">
        <f t="shared" si="67"/>
        <v>0</v>
      </c>
      <c r="AN138" s="20">
        <f t="shared" ref="AN138:AN201" si="89">$AW$45</f>
        <v>0</v>
      </c>
      <c r="AO138" s="20">
        <f t="shared" si="68"/>
        <v>0</v>
      </c>
      <c r="AP138" s="1">
        <v>0</v>
      </c>
      <c r="AQ138" s="24">
        <f t="shared" si="69"/>
        <v>43319</v>
      </c>
      <c r="AR138" s="10">
        <f t="shared" ref="AR138:AR201" si="90">IF(C138&lt;$AY$21,AK138,IF(AND($AY$21&lt;=C138,C138&lt;(MIN($AY$25,$AY$29,$AY$28))),AM138,IF(AND($AY$25&lt;=C138,C138&lt;MIN($AY$29,$AY$28)),AN138,IF(AND($AY$29&lt;=C138,C138&lt;$AY$28),AO138,IF(AND(C138&gt;=$AY$28),AP138,"0")))))</f>
        <v>0</v>
      </c>
      <c r="AS138" s="1">
        <f t="shared" si="70"/>
        <v>0</v>
      </c>
    </row>
    <row r="139" spans="2:45" x14ac:dyDescent="0.2">
      <c r="B139" s="18">
        <f t="shared" ref="B139:B202" si="91">B138+1</f>
        <v>43320</v>
      </c>
      <c r="C139" s="8">
        <f t="shared" ref="C139:C202" si="92">B139</f>
        <v>43320</v>
      </c>
      <c r="D139" s="5">
        <f>INDEX(Klima!$B$1:$E$520,MATCH('Afgrødemodel 1'!$C139,Klima!$B$1:$B$520,0),MATCH('Afgrødemodel 1'!$D$7,Klima!$B$1:$E$1,0))</f>
        <v>23.1</v>
      </c>
      <c r="E139" s="8">
        <f t="shared" si="71"/>
        <v>23.1</v>
      </c>
      <c r="F139">
        <v>0</v>
      </c>
      <c r="G139" s="8">
        <f t="shared" ref="G139:G202" si="93">(E139-F139)+G138</f>
        <v>1968.4</v>
      </c>
      <c r="H139" s="8">
        <f t="shared" si="73"/>
        <v>162.69999999999999</v>
      </c>
      <c r="I139" s="8">
        <f t="shared" si="74"/>
        <v>23.1</v>
      </c>
      <c r="J139" s="8">
        <f t="shared" si="75"/>
        <v>162.69999999999999</v>
      </c>
      <c r="K139" s="8" t="e">
        <f t="shared" si="76"/>
        <v>#VALUE!</v>
      </c>
      <c r="L139" s="8" t="e">
        <f t="shared" si="77"/>
        <v>#VALUE!</v>
      </c>
      <c r="M139" t="e">
        <f t="shared" si="78"/>
        <v>#N/A</v>
      </c>
      <c r="N139">
        <v>8</v>
      </c>
      <c r="O139" t="str">
        <f t="shared" ref="O139:O202" si="94">IF($AV$2=1,(IF(AND(J139&gt;=$AW$21,J138&lt;$AW$21),"tSL0"," ")),(IF(AND(G139&gt;=$AW$21,G138&lt;$AW$21),"tSL0"," ")))</f>
        <v xml:space="preserve"> </v>
      </c>
      <c r="P139" t="str">
        <f t="shared" si="79"/>
        <v xml:space="preserve"> </v>
      </c>
      <c r="Q139" t="str">
        <f t="shared" si="80"/>
        <v xml:space="preserve"> </v>
      </c>
      <c r="R139" t="str">
        <f t="shared" si="81"/>
        <v xml:space="preserve"> </v>
      </c>
      <c r="S139">
        <f t="shared" si="82"/>
        <v>0</v>
      </c>
      <c r="T139" s="8">
        <f t="shared" ref="T139:T202" si="95">IFERROR($AW$33+($AW$34-$AW$33)*((H139)/$AW$22),0)</f>
        <v>0</v>
      </c>
      <c r="U139" s="2">
        <f t="shared" ref="U139:U202" si="96">$AW$34+($AW$35-$AW$34)*((((2.7182^(2.4*((((H139)-$AW$22)/($AW$23-$AW$22))))-1)))/10)</f>
        <v>0</v>
      </c>
      <c r="V139">
        <f t="shared" si="83"/>
        <v>0</v>
      </c>
      <c r="W139" s="2">
        <f t="shared" ref="W139:W202" si="97">$AW$35-($AW$35-$AW$36)*((((H139)-$AW$24)/($AW$25-$AW$24)))</f>
        <v>0</v>
      </c>
      <c r="X139">
        <f t="shared" si="84"/>
        <v>0</v>
      </c>
      <c r="Y139">
        <f t="shared" ref="Y139:Y202" si="98">$AW$38</f>
        <v>0</v>
      </c>
      <c r="Z139">
        <v>0</v>
      </c>
      <c r="AA139" s="18">
        <f t="shared" si="85"/>
        <v>43320</v>
      </c>
      <c r="AB139" s="13">
        <f t="shared" si="86"/>
        <v>0</v>
      </c>
      <c r="AC139">
        <v>0</v>
      </c>
      <c r="AD139" s="5">
        <f t="shared" ref="AD139:AD202" si="99">$AW$37*(((H139)-$AW$24)/($AW$25-$AW$24))</f>
        <v>0</v>
      </c>
      <c r="AE139">
        <f t="shared" si="72"/>
        <v>0</v>
      </c>
      <c r="AF139">
        <f t="shared" si="72"/>
        <v>0</v>
      </c>
      <c r="AG139">
        <v>0</v>
      </c>
      <c r="AH139" s="18">
        <f t="shared" ref="AH139:AH202" si="100">AA139</f>
        <v>43320</v>
      </c>
      <c r="AI139" s="5">
        <f t="shared" ref="AI139:AI202" si="101">AB139+AJ139</f>
        <v>0</v>
      </c>
      <c r="AJ139" s="13">
        <f t="shared" si="87"/>
        <v>0</v>
      </c>
      <c r="AK139" s="20">
        <f t="shared" si="88"/>
        <v>0</v>
      </c>
      <c r="AL139" s="20">
        <f t="shared" ref="AL139:AL202" si="102">MAX($AW$43,($AW$46*(C139-$AY$21)))</f>
        <v>0</v>
      </c>
      <c r="AM139" s="20">
        <f t="shared" ref="AM139:AM202" si="103">MIN(MIN($AW$48,$AW$44),AL139)</f>
        <v>0</v>
      </c>
      <c r="AN139" s="20">
        <f t="shared" si="89"/>
        <v>0</v>
      </c>
      <c r="AO139" s="20">
        <f t="shared" ref="AO139:AO202" si="104">$AW$49</f>
        <v>0</v>
      </c>
      <c r="AP139" s="1">
        <v>0</v>
      </c>
      <c r="AQ139" s="24">
        <f t="shared" ref="AQ139:AQ202" si="105">AH139</f>
        <v>43320</v>
      </c>
      <c r="AR139" s="10">
        <f t="shared" si="90"/>
        <v>0</v>
      </c>
      <c r="AS139" s="1">
        <f t="shared" ref="AS139:AS202" si="106">(0-AR139)/10</f>
        <v>0</v>
      </c>
    </row>
    <row r="140" spans="2:45" x14ac:dyDescent="0.2">
      <c r="B140" s="18">
        <f t="shared" si="91"/>
        <v>43321</v>
      </c>
      <c r="C140" s="8">
        <f t="shared" si="92"/>
        <v>43321</v>
      </c>
      <c r="D140" s="5">
        <f>INDEX(Klima!$B$1:$E$520,MATCH('Afgrødemodel 1'!$C140,Klima!$B$1:$B$520,0),MATCH('Afgrødemodel 1'!$D$7,Klima!$B$1:$E$1,0))</f>
        <v>18.7</v>
      </c>
      <c r="E140" s="8">
        <f t="shared" si="71"/>
        <v>18.7</v>
      </c>
      <c r="F140">
        <v>0</v>
      </c>
      <c r="G140" s="8">
        <f t="shared" si="93"/>
        <v>1987.1000000000001</v>
      </c>
      <c r="H140" s="8">
        <f t="shared" si="73"/>
        <v>181.39999999999998</v>
      </c>
      <c r="I140" s="8">
        <f t="shared" si="74"/>
        <v>18.7</v>
      </c>
      <c r="J140" s="8">
        <f t="shared" si="75"/>
        <v>181.39999999999998</v>
      </c>
      <c r="K140" s="8" t="e">
        <f t="shared" si="76"/>
        <v>#VALUE!</v>
      </c>
      <c r="L140" s="8" t="e">
        <f t="shared" si="77"/>
        <v>#VALUE!</v>
      </c>
      <c r="M140" t="e">
        <f t="shared" si="78"/>
        <v>#N/A</v>
      </c>
      <c r="N140">
        <v>8</v>
      </c>
      <c r="O140" t="str">
        <f t="shared" si="94"/>
        <v xml:space="preserve"> </v>
      </c>
      <c r="P140" t="str">
        <f t="shared" si="79"/>
        <v xml:space="preserve"> </v>
      </c>
      <c r="Q140" t="str">
        <f t="shared" si="80"/>
        <v xml:space="preserve"> </v>
      </c>
      <c r="R140" t="str">
        <f t="shared" si="81"/>
        <v xml:space="preserve"> </v>
      </c>
      <c r="S140">
        <f t="shared" si="82"/>
        <v>0</v>
      </c>
      <c r="T140" s="8">
        <f t="shared" si="95"/>
        <v>0</v>
      </c>
      <c r="U140" s="2">
        <f t="shared" si="96"/>
        <v>0</v>
      </c>
      <c r="V140">
        <f t="shared" si="83"/>
        <v>0</v>
      </c>
      <c r="W140" s="2">
        <f t="shared" si="97"/>
        <v>0</v>
      </c>
      <c r="X140">
        <f t="shared" si="84"/>
        <v>0</v>
      </c>
      <c r="Y140">
        <f t="shared" si="98"/>
        <v>0</v>
      </c>
      <c r="Z140">
        <v>0</v>
      </c>
      <c r="AA140" s="18">
        <f t="shared" si="85"/>
        <v>43321</v>
      </c>
      <c r="AB140" s="13">
        <f t="shared" si="86"/>
        <v>0</v>
      </c>
      <c r="AC140">
        <v>0</v>
      </c>
      <c r="AD140" s="5">
        <f t="shared" si="99"/>
        <v>0</v>
      </c>
      <c r="AE140">
        <f t="shared" si="72"/>
        <v>0</v>
      </c>
      <c r="AF140">
        <f t="shared" si="72"/>
        <v>0</v>
      </c>
      <c r="AG140">
        <v>0</v>
      </c>
      <c r="AH140" s="18">
        <f t="shared" si="100"/>
        <v>43321</v>
      </c>
      <c r="AI140" s="5">
        <f t="shared" si="101"/>
        <v>0</v>
      </c>
      <c r="AJ140" s="13">
        <f t="shared" si="87"/>
        <v>0</v>
      </c>
      <c r="AK140" s="20">
        <f t="shared" si="88"/>
        <v>0</v>
      </c>
      <c r="AL140" s="20">
        <f t="shared" si="102"/>
        <v>0</v>
      </c>
      <c r="AM140" s="20">
        <f t="shared" si="103"/>
        <v>0</v>
      </c>
      <c r="AN140" s="20">
        <f t="shared" si="89"/>
        <v>0</v>
      </c>
      <c r="AO140" s="20">
        <f t="shared" si="104"/>
        <v>0</v>
      </c>
      <c r="AP140" s="1">
        <v>0</v>
      </c>
      <c r="AQ140" s="24">
        <f t="shared" si="105"/>
        <v>43321</v>
      </c>
      <c r="AR140" s="10">
        <f t="shared" si="90"/>
        <v>0</v>
      </c>
      <c r="AS140" s="1">
        <f t="shared" si="106"/>
        <v>0</v>
      </c>
    </row>
    <row r="141" spans="2:45" x14ac:dyDescent="0.2">
      <c r="B141" s="18">
        <f t="shared" si="91"/>
        <v>43322</v>
      </c>
      <c r="C141" s="8">
        <f t="shared" si="92"/>
        <v>43322</v>
      </c>
      <c r="D141" s="5">
        <f>INDEX(Klima!$B$1:$E$520,MATCH('Afgrødemodel 1'!$C141,Klima!$B$1:$B$520,0),MATCH('Afgrødemodel 1'!$D$7,Klima!$B$1:$E$1,0))</f>
        <v>17.600000000000001</v>
      </c>
      <c r="E141" s="8">
        <f t="shared" si="71"/>
        <v>17.600000000000001</v>
      </c>
      <c r="F141">
        <v>0</v>
      </c>
      <c r="G141" s="8">
        <f t="shared" si="93"/>
        <v>2004.7</v>
      </c>
      <c r="H141" s="8">
        <f t="shared" si="73"/>
        <v>198.99999999999997</v>
      </c>
      <c r="I141" s="8">
        <f t="shared" si="74"/>
        <v>17.600000000000001</v>
      </c>
      <c r="J141" s="8">
        <f t="shared" si="75"/>
        <v>198.99999999999997</v>
      </c>
      <c r="K141" s="8" t="e">
        <f t="shared" si="76"/>
        <v>#VALUE!</v>
      </c>
      <c r="L141" s="8" t="e">
        <f t="shared" si="77"/>
        <v>#VALUE!</v>
      </c>
      <c r="M141" t="e">
        <f t="shared" si="78"/>
        <v>#N/A</v>
      </c>
      <c r="N141">
        <v>8</v>
      </c>
      <c r="O141" t="str">
        <f t="shared" si="94"/>
        <v xml:space="preserve"> </v>
      </c>
      <c r="P141" t="str">
        <f t="shared" si="79"/>
        <v xml:space="preserve"> </v>
      </c>
      <c r="Q141" t="str">
        <f t="shared" si="80"/>
        <v xml:space="preserve"> </v>
      </c>
      <c r="R141" t="str">
        <f t="shared" si="81"/>
        <v xml:space="preserve"> </v>
      </c>
      <c r="S141">
        <f t="shared" si="82"/>
        <v>0</v>
      </c>
      <c r="T141" s="8">
        <f t="shared" si="95"/>
        <v>0</v>
      </c>
      <c r="U141" s="2">
        <f t="shared" si="96"/>
        <v>0</v>
      </c>
      <c r="V141">
        <f t="shared" si="83"/>
        <v>0</v>
      </c>
      <c r="W141" s="2">
        <f t="shared" si="97"/>
        <v>0</v>
      </c>
      <c r="X141">
        <f t="shared" si="84"/>
        <v>0</v>
      </c>
      <c r="Y141">
        <f t="shared" si="98"/>
        <v>0</v>
      </c>
      <c r="Z141">
        <v>0</v>
      </c>
      <c r="AA141" s="18">
        <f t="shared" si="85"/>
        <v>43322</v>
      </c>
      <c r="AB141" s="13">
        <f t="shared" si="86"/>
        <v>0</v>
      </c>
      <c r="AC141">
        <v>0</v>
      </c>
      <c r="AD141" s="5">
        <f t="shared" si="99"/>
        <v>0</v>
      </c>
      <c r="AE141">
        <f t="shared" si="72"/>
        <v>0</v>
      </c>
      <c r="AF141">
        <f t="shared" si="72"/>
        <v>0</v>
      </c>
      <c r="AG141">
        <v>0</v>
      </c>
      <c r="AH141" s="18">
        <f t="shared" si="100"/>
        <v>43322</v>
      </c>
      <c r="AI141" s="5">
        <f t="shared" si="101"/>
        <v>0</v>
      </c>
      <c r="AJ141" s="13">
        <f t="shared" si="87"/>
        <v>0</v>
      </c>
      <c r="AK141" s="20">
        <f t="shared" si="88"/>
        <v>0</v>
      </c>
      <c r="AL141" s="20">
        <f t="shared" si="102"/>
        <v>0</v>
      </c>
      <c r="AM141" s="20">
        <f t="shared" si="103"/>
        <v>0</v>
      </c>
      <c r="AN141" s="20">
        <f t="shared" si="89"/>
        <v>0</v>
      </c>
      <c r="AO141" s="20">
        <f t="shared" si="104"/>
        <v>0</v>
      </c>
      <c r="AP141" s="1">
        <v>0</v>
      </c>
      <c r="AQ141" s="24">
        <f t="shared" si="105"/>
        <v>43322</v>
      </c>
      <c r="AR141" s="10">
        <f t="shared" si="90"/>
        <v>0</v>
      </c>
      <c r="AS141" s="1">
        <f t="shared" si="106"/>
        <v>0</v>
      </c>
    </row>
    <row r="142" spans="2:45" x14ac:dyDescent="0.2">
      <c r="B142" s="18">
        <f t="shared" si="91"/>
        <v>43323</v>
      </c>
      <c r="C142" s="8">
        <f t="shared" si="92"/>
        <v>43323</v>
      </c>
      <c r="D142" s="5">
        <f>INDEX(Klima!$B$1:$E$520,MATCH('Afgrødemodel 1'!$C142,Klima!$B$1:$B$520,0),MATCH('Afgrødemodel 1'!$D$7,Klima!$B$1:$E$1,0))</f>
        <v>14</v>
      </c>
      <c r="E142" s="8">
        <f t="shared" ref="E142:E205" si="107">IF(D142&gt;0,D142,0)</f>
        <v>14</v>
      </c>
      <c r="F142">
        <v>0</v>
      </c>
      <c r="G142" s="8">
        <f t="shared" si="93"/>
        <v>2018.7</v>
      </c>
      <c r="H142" s="8">
        <f t="shared" si="73"/>
        <v>212.99999999999997</v>
      </c>
      <c r="I142" s="8">
        <f t="shared" si="74"/>
        <v>14</v>
      </c>
      <c r="J142" s="8">
        <f t="shared" si="75"/>
        <v>212.99999999999997</v>
      </c>
      <c r="K142" s="8" t="e">
        <f t="shared" si="76"/>
        <v>#VALUE!</v>
      </c>
      <c r="L142" s="8" t="e">
        <f t="shared" si="77"/>
        <v>#VALUE!</v>
      </c>
      <c r="M142" t="e">
        <f t="shared" si="78"/>
        <v>#N/A</v>
      </c>
      <c r="N142">
        <v>8</v>
      </c>
      <c r="O142" t="str">
        <f t="shared" si="94"/>
        <v xml:space="preserve"> </v>
      </c>
      <c r="P142" t="str">
        <f t="shared" si="79"/>
        <v xml:space="preserve"> </v>
      </c>
      <c r="Q142" t="str">
        <f t="shared" si="80"/>
        <v>tSLx</v>
      </c>
      <c r="R142">
        <f t="shared" si="81"/>
        <v>43323</v>
      </c>
      <c r="S142">
        <f t="shared" si="82"/>
        <v>0</v>
      </c>
      <c r="T142" s="8">
        <f t="shared" si="95"/>
        <v>0</v>
      </c>
      <c r="U142" s="2">
        <f t="shared" si="96"/>
        <v>0</v>
      </c>
      <c r="V142">
        <f t="shared" si="83"/>
        <v>0</v>
      </c>
      <c r="W142" s="2">
        <f t="shared" si="97"/>
        <v>0</v>
      </c>
      <c r="X142">
        <f t="shared" si="84"/>
        <v>0</v>
      </c>
      <c r="Y142">
        <f t="shared" si="98"/>
        <v>0</v>
      </c>
      <c r="Z142">
        <v>0</v>
      </c>
      <c r="AA142" s="18">
        <f t="shared" si="85"/>
        <v>43323</v>
      </c>
      <c r="AB142" s="13">
        <f t="shared" si="86"/>
        <v>0</v>
      </c>
      <c r="AC142">
        <v>0</v>
      </c>
      <c r="AD142" s="5">
        <f t="shared" si="99"/>
        <v>0</v>
      </c>
      <c r="AE142">
        <f t="shared" si="72"/>
        <v>0</v>
      </c>
      <c r="AF142">
        <f t="shared" si="72"/>
        <v>0</v>
      </c>
      <c r="AG142">
        <v>0</v>
      </c>
      <c r="AH142" s="18">
        <f t="shared" si="100"/>
        <v>43323</v>
      </c>
      <c r="AI142" s="5">
        <f t="shared" si="101"/>
        <v>0</v>
      </c>
      <c r="AJ142" s="13">
        <f t="shared" si="87"/>
        <v>0</v>
      </c>
      <c r="AK142" s="20">
        <f t="shared" si="88"/>
        <v>0</v>
      </c>
      <c r="AL142" s="20">
        <f t="shared" si="102"/>
        <v>0</v>
      </c>
      <c r="AM142" s="20">
        <f t="shared" si="103"/>
        <v>0</v>
      </c>
      <c r="AN142" s="20">
        <f t="shared" si="89"/>
        <v>0</v>
      </c>
      <c r="AO142" s="20">
        <f t="shared" si="104"/>
        <v>0</v>
      </c>
      <c r="AP142" s="1">
        <v>0</v>
      </c>
      <c r="AQ142" s="24">
        <f t="shared" si="105"/>
        <v>43323</v>
      </c>
      <c r="AR142" s="10">
        <f t="shared" si="90"/>
        <v>0</v>
      </c>
      <c r="AS142" s="1">
        <f t="shared" si="106"/>
        <v>0</v>
      </c>
    </row>
    <row r="143" spans="2:45" x14ac:dyDescent="0.2">
      <c r="B143" s="18">
        <f t="shared" si="91"/>
        <v>43324</v>
      </c>
      <c r="C143" s="8">
        <f t="shared" si="92"/>
        <v>43324</v>
      </c>
      <c r="D143" s="5">
        <f>INDEX(Klima!$B$1:$E$520,MATCH('Afgrødemodel 1'!$C143,Klima!$B$1:$B$520,0),MATCH('Afgrødemodel 1'!$D$7,Klima!$B$1:$E$1,0))</f>
        <v>13.2</v>
      </c>
      <c r="E143" s="8">
        <f t="shared" si="107"/>
        <v>13.2</v>
      </c>
      <c r="F143">
        <v>0</v>
      </c>
      <c r="G143" s="8">
        <f t="shared" si="93"/>
        <v>2031.9</v>
      </c>
      <c r="H143" s="8">
        <f t="shared" si="73"/>
        <v>226.19999999999996</v>
      </c>
      <c r="I143" s="8">
        <f t="shared" si="74"/>
        <v>13.2</v>
      </c>
      <c r="J143" s="8">
        <f t="shared" si="75"/>
        <v>226.19999999999996</v>
      </c>
      <c r="K143" s="8" t="e">
        <f t="shared" si="76"/>
        <v>#VALUE!</v>
      </c>
      <c r="L143" s="8" t="e">
        <f t="shared" si="77"/>
        <v>#VALUE!</v>
      </c>
      <c r="M143" t="e">
        <f t="shared" si="78"/>
        <v>#N/A</v>
      </c>
      <c r="N143">
        <v>8</v>
      </c>
      <c r="O143" t="str">
        <f t="shared" si="94"/>
        <v xml:space="preserve"> </v>
      </c>
      <c r="P143" t="str">
        <f t="shared" si="79"/>
        <v xml:space="preserve"> </v>
      </c>
      <c r="Q143" t="str">
        <f t="shared" si="80"/>
        <v xml:space="preserve"> </v>
      </c>
      <c r="R143" t="str">
        <f t="shared" si="81"/>
        <v xml:space="preserve"> </v>
      </c>
      <c r="S143">
        <f t="shared" si="82"/>
        <v>0</v>
      </c>
      <c r="T143" s="8">
        <f t="shared" si="95"/>
        <v>0</v>
      </c>
      <c r="U143" s="2">
        <f t="shared" si="96"/>
        <v>0</v>
      </c>
      <c r="V143">
        <f t="shared" si="83"/>
        <v>0</v>
      </c>
      <c r="W143" s="2">
        <f t="shared" si="97"/>
        <v>0</v>
      </c>
      <c r="X143">
        <f t="shared" si="84"/>
        <v>0</v>
      </c>
      <c r="Y143">
        <f t="shared" si="98"/>
        <v>0</v>
      </c>
      <c r="Z143">
        <v>0</v>
      </c>
      <c r="AA143" s="18">
        <f t="shared" si="85"/>
        <v>43324</v>
      </c>
      <c r="AB143" s="13">
        <f t="shared" si="86"/>
        <v>0</v>
      </c>
      <c r="AC143">
        <v>0</v>
      </c>
      <c r="AD143" s="5">
        <f t="shared" si="99"/>
        <v>0</v>
      </c>
      <c r="AE143">
        <f t="shared" si="72"/>
        <v>0</v>
      </c>
      <c r="AF143">
        <f t="shared" si="72"/>
        <v>0</v>
      </c>
      <c r="AG143">
        <v>0</v>
      </c>
      <c r="AH143" s="18">
        <f t="shared" si="100"/>
        <v>43324</v>
      </c>
      <c r="AI143" s="5">
        <f t="shared" si="101"/>
        <v>0</v>
      </c>
      <c r="AJ143" s="13">
        <f t="shared" si="87"/>
        <v>0</v>
      </c>
      <c r="AK143" s="20">
        <f t="shared" si="88"/>
        <v>0</v>
      </c>
      <c r="AL143" s="20">
        <f t="shared" si="102"/>
        <v>0</v>
      </c>
      <c r="AM143" s="20">
        <f t="shared" si="103"/>
        <v>0</v>
      </c>
      <c r="AN143" s="20">
        <f t="shared" si="89"/>
        <v>0</v>
      </c>
      <c r="AO143" s="20">
        <f t="shared" si="104"/>
        <v>0</v>
      </c>
      <c r="AP143" s="1">
        <v>0</v>
      </c>
      <c r="AQ143" s="24">
        <f t="shared" si="105"/>
        <v>43324</v>
      </c>
      <c r="AR143" s="10">
        <f t="shared" si="90"/>
        <v>0</v>
      </c>
      <c r="AS143" s="1">
        <f t="shared" si="106"/>
        <v>0</v>
      </c>
    </row>
    <row r="144" spans="2:45" x14ac:dyDescent="0.2">
      <c r="B144" s="18">
        <f t="shared" si="91"/>
        <v>43325</v>
      </c>
      <c r="C144" s="8">
        <f t="shared" si="92"/>
        <v>43325</v>
      </c>
      <c r="D144" s="5">
        <f>INDEX(Klima!$B$1:$E$520,MATCH('Afgrødemodel 1'!$C144,Klima!$B$1:$B$520,0),MATCH('Afgrødemodel 1'!$D$7,Klima!$B$1:$E$1,0))</f>
        <v>15.9</v>
      </c>
      <c r="E144" s="8">
        <f t="shared" si="107"/>
        <v>15.9</v>
      </c>
      <c r="F144">
        <v>0</v>
      </c>
      <c r="G144" s="8">
        <f t="shared" si="93"/>
        <v>2047.8000000000002</v>
      </c>
      <c r="H144" s="8">
        <f t="shared" si="73"/>
        <v>242.09999999999997</v>
      </c>
      <c r="I144" s="8">
        <f t="shared" si="74"/>
        <v>15.9</v>
      </c>
      <c r="J144" s="8">
        <f t="shared" si="75"/>
        <v>242.09999999999997</v>
      </c>
      <c r="K144" s="8" t="e">
        <f t="shared" si="76"/>
        <v>#VALUE!</v>
      </c>
      <c r="L144" s="8" t="e">
        <f t="shared" si="77"/>
        <v>#VALUE!</v>
      </c>
      <c r="M144" t="e">
        <f t="shared" si="78"/>
        <v>#N/A</v>
      </c>
      <c r="N144">
        <v>8</v>
      </c>
      <c r="O144" t="str">
        <f t="shared" si="94"/>
        <v xml:space="preserve"> </v>
      </c>
      <c r="P144" t="str">
        <f t="shared" si="79"/>
        <v xml:space="preserve"> </v>
      </c>
      <c r="Q144" t="str">
        <f t="shared" si="80"/>
        <v xml:space="preserve"> </v>
      </c>
      <c r="R144" t="str">
        <f t="shared" si="81"/>
        <v xml:space="preserve"> </v>
      </c>
      <c r="S144">
        <f t="shared" si="82"/>
        <v>0</v>
      </c>
      <c r="T144" s="8">
        <f t="shared" si="95"/>
        <v>0</v>
      </c>
      <c r="U144" s="2">
        <f t="shared" si="96"/>
        <v>0</v>
      </c>
      <c r="V144">
        <f t="shared" si="83"/>
        <v>0</v>
      </c>
      <c r="W144" s="2">
        <f t="shared" si="97"/>
        <v>0</v>
      </c>
      <c r="X144">
        <f t="shared" si="84"/>
        <v>0</v>
      </c>
      <c r="Y144">
        <f t="shared" si="98"/>
        <v>0</v>
      </c>
      <c r="Z144">
        <v>0</v>
      </c>
      <c r="AA144" s="18">
        <f t="shared" si="85"/>
        <v>43325</v>
      </c>
      <c r="AB144" s="13">
        <f t="shared" si="86"/>
        <v>0</v>
      </c>
      <c r="AC144">
        <v>0</v>
      </c>
      <c r="AD144" s="5">
        <f t="shared" si="99"/>
        <v>0</v>
      </c>
      <c r="AE144">
        <f t="shared" si="72"/>
        <v>0</v>
      </c>
      <c r="AF144">
        <f t="shared" si="72"/>
        <v>0</v>
      </c>
      <c r="AG144">
        <v>0</v>
      </c>
      <c r="AH144" s="18">
        <f t="shared" si="100"/>
        <v>43325</v>
      </c>
      <c r="AI144" s="5">
        <f t="shared" si="101"/>
        <v>0</v>
      </c>
      <c r="AJ144" s="13">
        <f t="shared" si="87"/>
        <v>0</v>
      </c>
      <c r="AK144" s="20">
        <f t="shared" si="88"/>
        <v>0</v>
      </c>
      <c r="AL144" s="20">
        <f t="shared" si="102"/>
        <v>0</v>
      </c>
      <c r="AM144" s="20">
        <f t="shared" si="103"/>
        <v>0</v>
      </c>
      <c r="AN144" s="20">
        <f t="shared" si="89"/>
        <v>0</v>
      </c>
      <c r="AO144" s="20">
        <f t="shared" si="104"/>
        <v>0</v>
      </c>
      <c r="AP144" s="1">
        <v>0</v>
      </c>
      <c r="AQ144" s="24">
        <f t="shared" si="105"/>
        <v>43325</v>
      </c>
      <c r="AR144" s="10">
        <f t="shared" si="90"/>
        <v>0</v>
      </c>
      <c r="AS144" s="1">
        <f t="shared" si="106"/>
        <v>0</v>
      </c>
    </row>
    <row r="145" spans="2:45" x14ac:dyDescent="0.2">
      <c r="B145" s="18">
        <f t="shared" si="91"/>
        <v>43326</v>
      </c>
      <c r="C145" s="8">
        <f t="shared" si="92"/>
        <v>43326</v>
      </c>
      <c r="D145" s="5">
        <f>INDEX(Klima!$B$1:$E$520,MATCH('Afgrødemodel 1'!$C145,Klima!$B$1:$B$520,0),MATCH('Afgrødemodel 1'!$D$7,Klima!$B$1:$E$1,0))</f>
        <v>17.100000000000001</v>
      </c>
      <c r="E145" s="8">
        <f t="shared" si="107"/>
        <v>17.100000000000001</v>
      </c>
      <c r="F145">
        <v>0</v>
      </c>
      <c r="G145" s="8">
        <f t="shared" si="93"/>
        <v>2064.9</v>
      </c>
      <c r="H145" s="8">
        <f t="shared" si="73"/>
        <v>259.2</v>
      </c>
      <c r="I145" s="8">
        <f t="shared" si="74"/>
        <v>17.100000000000001</v>
      </c>
      <c r="J145" s="8">
        <f t="shared" si="75"/>
        <v>259.2</v>
      </c>
      <c r="K145" s="8" t="e">
        <f t="shared" si="76"/>
        <v>#VALUE!</v>
      </c>
      <c r="L145" s="8" t="e">
        <f t="shared" si="77"/>
        <v>#VALUE!</v>
      </c>
      <c r="M145" t="e">
        <f t="shared" si="78"/>
        <v>#N/A</v>
      </c>
      <c r="N145">
        <v>8</v>
      </c>
      <c r="O145" t="str">
        <f t="shared" si="94"/>
        <v xml:space="preserve"> </v>
      </c>
      <c r="P145" t="str">
        <f t="shared" si="79"/>
        <v xml:space="preserve"> </v>
      </c>
      <c r="Q145" t="str">
        <f t="shared" si="80"/>
        <v xml:space="preserve"> </v>
      </c>
      <c r="R145" t="str">
        <f t="shared" si="81"/>
        <v xml:space="preserve"> </v>
      </c>
      <c r="S145">
        <f t="shared" si="82"/>
        <v>0</v>
      </c>
      <c r="T145" s="8">
        <f t="shared" si="95"/>
        <v>0</v>
      </c>
      <c r="U145" s="2">
        <f t="shared" si="96"/>
        <v>0</v>
      </c>
      <c r="V145">
        <f t="shared" si="83"/>
        <v>0</v>
      </c>
      <c r="W145" s="2">
        <f t="shared" si="97"/>
        <v>0</v>
      </c>
      <c r="X145">
        <f t="shared" si="84"/>
        <v>0</v>
      </c>
      <c r="Y145">
        <f t="shared" si="98"/>
        <v>0</v>
      </c>
      <c r="Z145">
        <v>0</v>
      </c>
      <c r="AA145" s="18">
        <f t="shared" si="85"/>
        <v>43326</v>
      </c>
      <c r="AB145" s="13">
        <f t="shared" si="86"/>
        <v>0</v>
      </c>
      <c r="AC145">
        <v>0</v>
      </c>
      <c r="AD145" s="5">
        <f t="shared" si="99"/>
        <v>0</v>
      </c>
      <c r="AE145">
        <f t="shared" si="72"/>
        <v>0</v>
      </c>
      <c r="AF145">
        <f t="shared" si="72"/>
        <v>0</v>
      </c>
      <c r="AG145">
        <v>0</v>
      </c>
      <c r="AH145" s="18">
        <f t="shared" si="100"/>
        <v>43326</v>
      </c>
      <c r="AI145" s="5">
        <f t="shared" si="101"/>
        <v>0</v>
      </c>
      <c r="AJ145" s="13">
        <f t="shared" si="87"/>
        <v>0</v>
      </c>
      <c r="AK145" s="20">
        <f t="shared" si="88"/>
        <v>0</v>
      </c>
      <c r="AL145" s="20">
        <f t="shared" si="102"/>
        <v>0</v>
      </c>
      <c r="AM145" s="20">
        <f t="shared" si="103"/>
        <v>0</v>
      </c>
      <c r="AN145" s="20">
        <f t="shared" si="89"/>
        <v>0</v>
      </c>
      <c r="AO145" s="20">
        <f t="shared" si="104"/>
        <v>0</v>
      </c>
      <c r="AP145" s="1">
        <v>0</v>
      </c>
      <c r="AQ145" s="24">
        <f t="shared" si="105"/>
        <v>43326</v>
      </c>
      <c r="AR145" s="10">
        <f t="shared" si="90"/>
        <v>0</v>
      </c>
      <c r="AS145" s="1">
        <f t="shared" si="106"/>
        <v>0</v>
      </c>
    </row>
    <row r="146" spans="2:45" x14ac:dyDescent="0.2">
      <c r="B146" s="18">
        <f t="shared" si="91"/>
        <v>43327</v>
      </c>
      <c r="C146" s="8">
        <f t="shared" si="92"/>
        <v>43327</v>
      </c>
      <c r="D146" s="5">
        <f>INDEX(Klima!$B$1:$E$520,MATCH('Afgrødemodel 1'!$C146,Klima!$B$1:$B$520,0),MATCH('Afgrødemodel 1'!$D$7,Klima!$B$1:$E$1,0))</f>
        <v>18</v>
      </c>
      <c r="E146" s="8">
        <f t="shared" si="107"/>
        <v>18</v>
      </c>
      <c r="F146">
        <v>0</v>
      </c>
      <c r="G146" s="8">
        <f t="shared" si="93"/>
        <v>2082.9</v>
      </c>
      <c r="H146" s="8">
        <f t="shared" si="73"/>
        <v>277.2</v>
      </c>
      <c r="I146" s="8">
        <f t="shared" si="74"/>
        <v>18</v>
      </c>
      <c r="J146" s="8">
        <f t="shared" si="75"/>
        <v>277.2</v>
      </c>
      <c r="K146" s="8" t="e">
        <f t="shared" si="76"/>
        <v>#VALUE!</v>
      </c>
      <c r="L146" s="8" t="e">
        <f t="shared" si="77"/>
        <v>#VALUE!</v>
      </c>
      <c r="M146" t="e">
        <f t="shared" si="78"/>
        <v>#N/A</v>
      </c>
      <c r="N146">
        <v>8</v>
      </c>
      <c r="O146" t="str">
        <f t="shared" si="94"/>
        <v xml:space="preserve"> </v>
      </c>
      <c r="P146" t="str">
        <f t="shared" si="79"/>
        <v xml:space="preserve"> </v>
      </c>
      <c r="Q146" t="str">
        <f t="shared" si="80"/>
        <v xml:space="preserve"> </v>
      </c>
      <c r="R146" t="str">
        <f t="shared" si="81"/>
        <v xml:space="preserve"> </v>
      </c>
      <c r="S146">
        <f t="shared" si="82"/>
        <v>0</v>
      </c>
      <c r="T146" s="8">
        <f t="shared" si="95"/>
        <v>0</v>
      </c>
      <c r="U146" s="2">
        <f t="shared" si="96"/>
        <v>0</v>
      </c>
      <c r="V146">
        <f t="shared" si="83"/>
        <v>0</v>
      </c>
      <c r="W146" s="2">
        <f t="shared" si="97"/>
        <v>0</v>
      </c>
      <c r="X146">
        <f t="shared" si="84"/>
        <v>0</v>
      </c>
      <c r="Y146">
        <f t="shared" si="98"/>
        <v>0</v>
      </c>
      <c r="Z146">
        <v>0</v>
      </c>
      <c r="AA146" s="18">
        <f t="shared" si="85"/>
        <v>43327</v>
      </c>
      <c r="AB146" s="13">
        <f t="shared" si="86"/>
        <v>0</v>
      </c>
      <c r="AC146">
        <v>0</v>
      </c>
      <c r="AD146" s="5">
        <f t="shared" si="99"/>
        <v>0</v>
      </c>
      <c r="AE146">
        <f t="shared" si="72"/>
        <v>0</v>
      </c>
      <c r="AF146">
        <f t="shared" si="72"/>
        <v>0</v>
      </c>
      <c r="AG146">
        <v>0</v>
      </c>
      <c r="AH146" s="18">
        <f t="shared" si="100"/>
        <v>43327</v>
      </c>
      <c r="AI146" s="5">
        <f t="shared" si="101"/>
        <v>0</v>
      </c>
      <c r="AJ146" s="13">
        <f t="shared" si="87"/>
        <v>0</v>
      </c>
      <c r="AK146" s="20">
        <f t="shared" si="88"/>
        <v>0</v>
      </c>
      <c r="AL146" s="20">
        <f t="shared" si="102"/>
        <v>0</v>
      </c>
      <c r="AM146" s="20">
        <f t="shared" si="103"/>
        <v>0</v>
      </c>
      <c r="AN146" s="20">
        <f t="shared" si="89"/>
        <v>0</v>
      </c>
      <c r="AO146" s="20">
        <f t="shared" si="104"/>
        <v>0</v>
      </c>
      <c r="AP146" s="1">
        <v>0</v>
      </c>
      <c r="AQ146" s="24">
        <f t="shared" si="105"/>
        <v>43327</v>
      </c>
      <c r="AR146" s="10">
        <f t="shared" si="90"/>
        <v>0</v>
      </c>
      <c r="AS146" s="1">
        <f t="shared" si="106"/>
        <v>0</v>
      </c>
    </row>
    <row r="147" spans="2:45" x14ac:dyDescent="0.2">
      <c r="B147" s="18">
        <f t="shared" si="91"/>
        <v>43328</v>
      </c>
      <c r="C147" s="8">
        <f t="shared" si="92"/>
        <v>43328</v>
      </c>
      <c r="D147" s="5">
        <f>INDEX(Klima!$B$1:$E$520,MATCH('Afgrødemodel 1'!$C147,Klima!$B$1:$B$520,0),MATCH('Afgrødemodel 1'!$D$7,Klima!$B$1:$E$1,0))</f>
        <v>19</v>
      </c>
      <c r="E147" s="8">
        <f t="shared" si="107"/>
        <v>19</v>
      </c>
      <c r="F147">
        <v>0</v>
      </c>
      <c r="G147" s="8">
        <f t="shared" si="93"/>
        <v>2101.9</v>
      </c>
      <c r="H147" s="8">
        <f t="shared" si="73"/>
        <v>296.2</v>
      </c>
      <c r="I147" s="8">
        <f t="shared" si="74"/>
        <v>19</v>
      </c>
      <c r="J147" s="8">
        <f t="shared" si="75"/>
        <v>296.2</v>
      </c>
      <c r="K147" s="8" t="e">
        <f t="shared" si="76"/>
        <v>#VALUE!</v>
      </c>
      <c r="L147" s="8" t="e">
        <f t="shared" si="77"/>
        <v>#VALUE!</v>
      </c>
      <c r="M147" t="e">
        <f t="shared" si="78"/>
        <v>#N/A</v>
      </c>
      <c r="N147">
        <v>8</v>
      </c>
      <c r="O147" t="str">
        <f t="shared" si="94"/>
        <v xml:space="preserve"> </v>
      </c>
      <c r="P147" t="str">
        <f t="shared" si="79"/>
        <v xml:space="preserve"> </v>
      </c>
      <c r="Q147" t="str">
        <f t="shared" si="80"/>
        <v xml:space="preserve"> </v>
      </c>
      <c r="R147" t="str">
        <f t="shared" si="81"/>
        <v xml:space="preserve"> </v>
      </c>
      <c r="S147">
        <f t="shared" si="82"/>
        <v>0</v>
      </c>
      <c r="T147" s="8">
        <f t="shared" si="95"/>
        <v>0</v>
      </c>
      <c r="U147" s="2">
        <f t="shared" si="96"/>
        <v>0</v>
      </c>
      <c r="V147">
        <f t="shared" si="83"/>
        <v>0</v>
      </c>
      <c r="W147" s="2">
        <f t="shared" si="97"/>
        <v>0</v>
      </c>
      <c r="X147">
        <f t="shared" si="84"/>
        <v>0</v>
      </c>
      <c r="Y147">
        <f t="shared" si="98"/>
        <v>0</v>
      </c>
      <c r="Z147">
        <v>0</v>
      </c>
      <c r="AA147" s="18">
        <f t="shared" si="85"/>
        <v>43328</v>
      </c>
      <c r="AB147" s="13">
        <f t="shared" si="86"/>
        <v>0</v>
      </c>
      <c r="AC147">
        <v>0</v>
      </c>
      <c r="AD147" s="5">
        <f t="shared" si="99"/>
        <v>0</v>
      </c>
      <c r="AE147">
        <f t="shared" si="72"/>
        <v>0</v>
      </c>
      <c r="AF147">
        <f t="shared" si="72"/>
        <v>0</v>
      </c>
      <c r="AG147">
        <v>0</v>
      </c>
      <c r="AH147" s="18">
        <f t="shared" si="100"/>
        <v>43328</v>
      </c>
      <c r="AI147" s="5">
        <f t="shared" si="101"/>
        <v>0</v>
      </c>
      <c r="AJ147" s="13">
        <f t="shared" si="87"/>
        <v>0</v>
      </c>
      <c r="AK147" s="20">
        <f t="shared" si="88"/>
        <v>0</v>
      </c>
      <c r="AL147" s="20">
        <f t="shared" si="102"/>
        <v>0</v>
      </c>
      <c r="AM147" s="20">
        <f t="shared" si="103"/>
        <v>0</v>
      </c>
      <c r="AN147" s="20">
        <f t="shared" si="89"/>
        <v>0</v>
      </c>
      <c r="AO147" s="20">
        <f t="shared" si="104"/>
        <v>0</v>
      </c>
      <c r="AP147" s="1">
        <v>0</v>
      </c>
      <c r="AQ147" s="24">
        <f t="shared" si="105"/>
        <v>43328</v>
      </c>
      <c r="AR147" s="10">
        <f t="shared" si="90"/>
        <v>0</v>
      </c>
      <c r="AS147" s="1">
        <f t="shared" si="106"/>
        <v>0</v>
      </c>
    </row>
    <row r="148" spans="2:45" x14ac:dyDescent="0.2">
      <c r="B148" s="18">
        <f t="shared" si="91"/>
        <v>43329</v>
      </c>
      <c r="C148" s="8">
        <f t="shared" si="92"/>
        <v>43329</v>
      </c>
      <c r="D148" s="5">
        <f>INDEX(Klima!$B$1:$E$520,MATCH('Afgrødemodel 1'!$C148,Klima!$B$1:$B$520,0),MATCH('Afgrødemodel 1'!$D$7,Klima!$B$1:$E$1,0))</f>
        <v>17.2</v>
      </c>
      <c r="E148" s="8">
        <f t="shared" si="107"/>
        <v>17.2</v>
      </c>
      <c r="F148">
        <v>0</v>
      </c>
      <c r="G148" s="8">
        <f t="shared" si="93"/>
        <v>2119.1</v>
      </c>
      <c r="H148" s="8">
        <f t="shared" si="73"/>
        <v>313.39999999999998</v>
      </c>
      <c r="I148" s="8">
        <f t="shared" si="74"/>
        <v>17.2</v>
      </c>
      <c r="J148" s="8">
        <f t="shared" si="75"/>
        <v>313.39999999999998</v>
      </c>
      <c r="K148" s="8" t="e">
        <f t="shared" si="76"/>
        <v>#VALUE!</v>
      </c>
      <c r="L148" s="8" t="e">
        <f t="shared" si="77"/>
        <v>#VALUE!</v>
      </c>
      <c r="M148" t="e">
        <f t="shared" si="78"/>
        <v>#N/A</v>
      </c>
      <c r="N148">
        <v>8</v>
      </c>
      <c r="O148" t="str">
        <f t="shared" si="94"/>
        <v xml:space="preserve"> </v>
      </c>
      <c r="P148" t="str">
        <f t="shared" si="79"/>
        <v xml:space="preserve"> </v>
      </c>
      <c r="Q148" t="str">
        <f t="shared" si="80"/>
        <v>tSLr</v>
      </c>
      <c r="R148">
        <f t="shared" si="81"/>
        <v>43329</v>
      </c>
      <c r="S148">
        <f t="shared" si="82"/>
        <v>0</v>
      </c>
      <c r="T148" s="8">
        <f t="shared" si="95"/>
        <v>0</v>
      </c>
      <c r="U148" s="2">
        <f t="shared" si="96"/>
        <v>0</v>
      </c>
      <c r="V148">
        <f t="shared" si="83"/>
        <v>0</v>
      </c>
      <c r="W148" s="2">
        <f t="shared" si="97"/>
        <v>0</v>
      </c>
      <c r="X148">
        <f t="shared" si="84"/>
        <v>0</v>
      </c>
      <c r="Y148">
        <f t="shared" si="98"/>
        <v>0</v>
      </c>
      <c r="Z148">
        <v>0</v>
      </c>
      <c r="AA148" s="18">
        <f t="shared" si="85"/>
        <v>43329</v>
      </c>
      <c r="AB148" s="13">
        <f t="shared" si="86"/>
        <v>0</v>
      </c>
      <c r="AC148">
        <v>0</v>
      </c>
      <c r="AD148" s="5">
        <f t="shared" si="99"/>
        <v>0</v>
      </c>
      <c r="AE148">
        <f t="shared" si="72"/>
        <v>0</v>
      </c>
      <c r="AF148">
        <f t="shared" si="72"/>
        <v>0</v>
      </c>
      <c r="AG148">
        <v>0</v>
      </c>
      <c r="AH148" s="18">
        <f t="shared" si="100"/>
        <v>43329</v>
      </c>
      <c r="AI148" s="5">
        <f t="shared" si="101"/>
        <v>0</v>
      </c>
      <c r="AJ148" s="13">
        <f t="shared" si="87"/>
        <v>0</v>
      </c>
      <c r="AK148" s="20">
        <f t="shared" si="88"/>
        <v>0</v>
      </c>
      <c r="AL148" s="20">
        <f t="shared" si="102"/>
        <v>0</v>
      </c>
      <c r="AM148" s="20">
        <f t="shared" si="103"/>
        <v>0</v>
      </c>
      <c r="AN148" s="20">
        <f t="shared" si="89"/>
        <v>0</v>
      </c>
      <c r="AO148" s="20">
        <f t="shared" si="104"/>
        <v>0</v>
      </c>
      <c r="AP148" s="1">
        <v>0</v>
      </c>
      <c r="AQ148" s="24">
        <f t="shared" si="105"/>
        <v>43329</v>
      </c>
      <c r="AR148" s="10">
        <f t="shared" si="90"/>
        <v>0</v>
      </c>
      <c r="AS148" s="1">
        <f t="shared" si="106"/>
        <v>0</v>
      </c>
    </row>
    <row r="149" spans="2:45" x14ac:dyDescent="0.2">
      <c r="B149" s="18">
        <f t="shared" si="91"/>
        <v>43330</v>
      </c>
      <c r="C149" s="8">
        <f t="shared" si="92"/>
        <v>43330</v>
      </c>
      <c r="D149" s="5">
        <f>INDEX(Klima!$B$1:$E$520,MATCH('Afgrødemodel 1'!$C149,Klima!$B$1:$B$520,0),MATCH('Afgrødemodel 1'!$D$7,Klima!$B$1:$E$1,0))</f>
        <v>15.8</v>
      </c>
      <c r="E149" s="8">
        <f t="shared" si="107"/>
        <v>15.8</v>
      </c>
      <c r="F149">
        <v>0</v>
      </c>
      <c r="G149" s="8">
        <f t="shared" si="93"/>
        <v>2134.9</v>
      </c>
      <c r="H149" s="8">
        <f t="shared" si="73"/>
        <v>329.2</v>
      </c>
      <c r="I149" s="8">
        <f t="shared" si="74"/>
        <v>15.8</v>
      </c>
      <c r="J149" s="8">
        <f t="shared" si="75"/>
        <v>329.2</v>
      </c>
      <c r="K149" s="8" t="e">
        <f t="shared" si="76"/>
        <v>#VALUE!</v>
      </c>
      <c r="L149" s="8" t="e">
        <f t="shared" si="77"/>
        <v>#VALUE!</v>
      </c>
      <c r="M149" t="e">
        <f t="shared" si="78"/>
        <v>#N/A</v>
      </c>
      <c r="N149">
        <v>8</v>
      </c>
      <c r="O149" t="str">
        <f t="shared" si="94"/>
        <v xml:space="preserve"> </v>
      </c>
      <c r="P149" t="str">
        <f t="shared" si="79"/>
        <v xml:space="preserve"> </v>
      </c>
      <c r="Q149" t="str">
        <f t="shared" si="80"/>
        <v xml:space="preserve"> </v>
      </c>
      <c r="R149" t="str">
        <f t="shared" si="81"/>
        <v xml:space="preserve"> </v>
      </c>
      <c r="S149">
        <f t="shared" si="82"/>
        <v>0</v>
      </c>
      <c r="T149" s="8">
        <f t="shared" si="95"/>
        <v>0</v>
      </c>
      <c r="U149" s="2">
        <f t="shared" si="96"/>
        <v>0</v>
      </c>
      <c r="V149">
        <f t="shared" si="83"/>
        <v>0</v>
      </c>
      <c r="W149" s="2">
        <f t="shared" si="97"/>
        <v>0</v>
      </c>
      <c r="X149">
        <f t="shared" si="84"/>
        <v>0</v>
      </c>
      <c r="Y149">
        <f t="shared" si="98"/>
        <v>0</v>
      </c>
      <c r="Z149">
        <v>0</v>
      </c>
      <c r="AA149" s="18">
        <f t="shared" si="85"/>
        <v>43330</v>
      </c>
      <c r="AB149" s="13">
        <f t="shared" si="86"/>
        <v>0</v>
      </c>
      <c r="AC149">
        <v>0</v>
      </c>
      <c r="AD149" s="5">
        <f t="shared" si="99"/>
        <v>0</v>
      </c>
      <c r="AE149">
        <f t="shared" si="72"/>
        <v>0</v>
      </c>
      <c r="AF149">
        <f t="shared" si="72"/>
        <v>0</v>
      </c>
      <c r="AG149">
        <v>0</v>
      </c>
      <c r="AH149" s="18">
        <f t="shared" si="100"/>
        <v>43330</v>
      </c>
      <c r="AI149" s="5">
        <f t="shared" si="101"/>
        <v>0</v>
      </c>
      <c r="AJ149" s="13">
        <f t="shared" si="87"/>
        <v>0</v>
      </c>
      <c r="AK149" s="20">
        <f t="shared" si="88"/>
        <v>0</v>
      </c>
      <c r="AL149" s="20">
        <f t="shared" si="102"/>
        <v>0</v>
      </c>
      <c r="AM149" s="20">
        <f t="shared" si="103"/>
        <v>0</v>
      </c>
      <c r="AN149" s="20">
        <f t="shared" si="89"/>
        <v>0</v>
      </c>
      <c r="AO149" s="20">
        <f t="shared" si="104"/>
        <v>0</v>
      </c>
      <c r="AP149" s="1">
        <v>0</v>
      </c>
      <c r="AQ149" s="24">
        <f t="shared" si="105"/>
        <v>43330</v>
      </c>
      <c r="AR149" s="10">
        <f t="shared" si="90"/>
        <v>0</v>
      </c>
      <c r="AS149" s="1">
        <f t="shared" si="106"/>
        <v>0</v>
      </c>
    </row>
    <row r="150" spans="2:45" x14ac:dyDescent="0.2">
      <c r="B150" s="18">
        <f t="shared" si="91"/>
        <v>43331</v>
      </c>
      <c r="C150" s="8">
        <f t="shared" si="92"/>
        <v>43331</v>
      </c>
      <c r="D150" s="5">
        <f>INDEX(Klima!$B$1:$E$520,MATCH('Afgrødemodel 1'!$C150,Klima!$B$1:$B$520,0),MATCH('Afgrødemodel 1'!$D$7,Klima!$B$1:$E$1,0))</f>
        <v>17.7</v>
      </c>
      <c r="E150" s="8">
        <f t="shared" si="107"/>
        <v>17.7</v>
      </c>
      <c r="F150">
        <v>0</v>
      </c>
      <c r="G150" s="8">
        <f t="shared" si="93"/>
        <v>2152.6</v>
      </c>
      <c r="H150" s="8">
        <f t="shared" si="73"/>
        <v>346.9</v>
      </c>
      <c r="I150" s="8">
        <f t="shared" si="74"/>
        <v>17.7</v>
      </c>
      <c r="J150" s="8">
        <f t="shared" si="75"/>
        <v>346.9</v>
      </c>
      <c r="K150" s="8" t="e">
        <f t="shared" si="76"/>
        <v>#VALUE!</v>
      </c>
      <c r="L150" s="8" t="e">
        <f t="shared" si="77"/>
        <v>#VALUE!</v>
      </c>
      <c r="M150" t="e">
        <f t="shared" si="78"/>
        <v>#N/A</v>
      </c>
      <c r="N150">
        <v>8</v>
      </c>
      <c r="O150" t="str">
        <f t="shared" si="94"/>
        <v xml:space="preserve"> </v>
      </c>
      <c r="P150" t="str">
        <f t="shared" si="79"/>
        <v xml:space="preserve"> </v>
      </c>
      <c r="Q150" t="str">
        <f t="shared" si="80"/>
        <v xml:space="preserve"> </v>
      </c>
      <c r="R150" t="str">
        <f t="shared" si="81"/>
        <v xml:space="preserve"> </v>
      </c>
      <c r="S150">
        <f t="shared" si="82"/>
        <v>0</v>
      </c>
      <c r="T150" s="8">
        <f t="shared" si="95"/>
        <v>0</v>
      </c>
      <c r="U150" s="2">
        <f t="shared" si="96"/>
        <v>0</v>
      </c>
      <c r="V150">
        <f t="shared" si="83"/>
        <v>0</v>
      </c>
      <c r="W150" s="2">
        <f t="shared" si="97"/>
        <v>0</v>
      </c>
      <c r="X150">
        <f t="shared" si="84"/>
        <v>0</v>
      </c>
      <c r="Y150">
        <f t="shared" si="98"/>
        <v>0</v>
      </c>
      <c r="Z150">
        <v>0</v>
      </c>
      <c r="AA150" s="18">
        <f t="shared" si="85"/>
        <v>43331</v>
      </c>
      <c r="AB150" s="13">
        <f t="shared" si="86"/>
        <v>0</v>
      </c>
      <c r="AC150">
        <v>0</v>
      </c>
      <c r="AD150" s="5">
        <f t="shared" si="99"/>
        <v>0</v>
      </c>
      <c r="AE150">
        <f t="shared" si="72"/>
        <v>0</v>
      </c>
      <c r="AF150">
        <f t="shared" si="72"/>
        <v>0</v>
      </c>
      <c r="AG150">
        <v>0</v>
      </c>
      <c r="AH150" s="18">
        <f t="shared" si="100"/>
        <v>43331</v>
      </c>
      <c r="AI150" s="5">
        <f t="shared" si="101"/>
        <v>0</v>
      </c>
      <c r="AJ150" s="13">
        <f t="shared" si="87"/>
        <v>0</v>
      </c>
      <c r="AK150" s="20">
        <f t="shared" si="88"/>
        <v>0</v>
      </c>
      <c r="AL150" s="20">
        <f t="shared" si="102"/>
        <v>0</v>
      </c>
      <c r="AM150" s="20">
        <f t="shared" si="103"/>
        <v>0</v>
      </c>
      <c r="AN150" s="20">
        <f t="shared" si="89"/>
        <v>0</v>
      </c>
      <c r="AO150" s="20">
        <f t="shared" si="104"/>
        <v>0</v>
      </c>
      <c r="AP150" s="1">
        <v>0</v>
      </c>
      <c r="AQ150" s="24">
        <f t="shared" si="105"/>
        <v>43331</v>
      </c>
      <c r="AR150" s="10">
        <f t="shared" si="90"/>
        <v>0</v>
      </c>
      <c r="AS150" s="1">
        <f t="shared" si="106"/>
        <v>0</v>
      </c>
    </row>
    <row r="151" spans="2:45" x14ac:dyDescent="0.2">
      <c r="B151" s="18">
        <f t="shared" si="91"/>
        <v>43332</v>
      </c>
      <c r="C151" s="8">
        <f t="shared" si="92"/>
        <v>43332</v>
      </c>
      <c r="D151" s="5">
        <f>INDEX(Klima!$B$1:$E$520,MATCH('Afgrødemodel 1'!$C151,Klima!$B$1:$B$520,0),MATCH('Afgrødemodel 1'!$D$7,Klima!$B$1:$E$1,0))</f>
        <v>16.5</v>
      </c>
      <c r="E151" s="8">
        <f t="shared" si="107"/>
        <v>16.5</v>
      </c>
      <c r="F151">
        <v>0</v>
      </c>
      <c r="G151" s="8">
        <f t="shared" si="93"/>
        <v>2169.1</v>
      </c>
      <c r="H151" s="8">
        <f t="shared" si="73"/>
        <v>363.4</v>
      </c>
      <c r="I151" s="8">
        <f t="shared" si="74"/>
        <v>16.5</v>
      </c>
      <c r="J151" s="8">
        <f t="shared" si="75"/>
        <v>363.4</v>
      </c>
      <c r="K151" s="8" t="e">
        <f t="shared" si="76"/>
        <v>#VALUE!</v>
      </c>
      <c r="L151" s="8" t="e">
        <f t="shared" si="77"/>
        <v>#VALUE!</v>
      </c>
      <c r="M151" t="e">
        <f t="shared" si="78"/>
        <v>#N/A</v>
      </c>
      <c r="N151">
        <v>8</v>
      </c>
      <c r="O151" t="str">
        <f t="shared" si="94"/>
        <v xml:space="preserve"> </v>
      </c>
      <c r="P151" t="str">
        <f t="shared" si="79"/>
        <v xml:space="preserve"> </v>
      </c>
      <c r="Q151" t="str">
        <f t="shared" si="80"/>
        <v xml:space="preserve"> </v>
      </c>
      <c r="R151" t="str">
        <f t="shared" si="81"/>
        <v xml:space="preserve"> </v>
      </c>
      <c r="S151">
        <f t="shared" si="82"/>
        <v>0</v>
      </c>
      <c r="T151" s="8">
        <f t="shared" si="95"/>
        <v>0</v>
      </c>
      <c r="U151" s="2">
        <f t="shared" si="96"/>
        <v>0</v>
      </c>
      <c r="V151">
        <f t="shared" si="83"/>
        <v>0</v>
      </c>
      <c r="W151" s="2">
        <f t="shared" si="97"/>
        <v>0</v>
      </c>
      <c r="X151">
        <f t="shared" si="84"/>
        <v>0</v>
      </c>
      <c r="Y151">
        <f t="shared" si="98"/>
        <v>0</v>
      </c>
      <c r="Z151">
        <v>0</v>
      </c>
      <c r="AA151" s="18">
        <f t="shared" si="85"/>
        <v>43332</v>
      </c>
      <c r="AB151" s="13">
        <f t="shared" si="86"/>
        <v>0</v>
      </c>
      <c r="AC151">
        <v>0</v>
      </c>
      <c r="AD151" s="5">
        <f t="shared" si="99"/>
        <v>0</v>
      </c>
      <c r="AE151">
        <f t="shared" si="72"/>
        <v>0</v>
      </c>
      <c r="AF151">
        <f t="shared" si="72"/>
        <v>0</v>
      </c>
      <c r="AG151">
        <v>0</v>
      </c>
      <c r="AH151" s="18">
        <f t="shared" si="100"/>
        <v>43332</v>
      </c>
      <c r="AI151" s="5">
        <f t="shared" si="101"/>
        <v>0</v>
      </c>
      <c r="AJ151" s="13">
        <f t="shared" si="87"/>
        <v>0</v>
      </c>
      <c r="AK151" s="20">
        <f t="shared" si="88"/>
        <v>0</v>
      </c>
      <c r="AL151" s="20">
        <f t="shared" si="102"/>
        <v>0</v>
      </c>
      <c r="AM151" s="20">
        <f t="shared" si="103"/>
        <v>0</v>
      </c>
      <c r="AN151" s="20">
        <f t="shared" si="89"/>
        <v>0</v>
      </c>
      <c r="AO151" s="20">
        <f t="shared" si="104"/>
        <v>0</v>
      </c>
      <c r="AP151" s="1">
        <v>0</v>
      </c>
      <c r="AQ151" s="24">
        <f t="shared" si="105"/>
        <v>43332</v>
      </c>
      <c r="AR151" s="10">
        <f t="shared" si="90"/>
        <v>0</v>
      </c>
      <c r="AS151" s="1">
        <f t="shared" si="106"/>
        <v>0</v>
      </c>
    </row>
    <row r="152" spans="2:45" x14ac:dyDescent="0.2">
      <c r="B152" s="18">
        <f t="shared" si="91"/>
        <v>43333</v>
      </c>
      <c r="C152" s="8">
        <f t="shared" si="92"/>
        <v>43333</v>
      </c>
      <c r="D152" s="5">
        <f>INDEX(Klima!$B$1:$E$520,MATCH('Afgrødemodel 1'!$C152,Klima!$B$1:$B$520,0),MATCH('Afgrødemodel 1'!$D$7,Klima!$B$1:$E$1,0))</f>
        <v>15.4</v>
      </c>
      <c r="E152" s="8">
        <f t="shared" si="107"/>
        <v>15.4</v>
      </c>
      <c r="F152">
        <v>0</v>
      </c>
      <c r="G152" s="8">
        <f t="shared" si="93"/>
        <v>2184.5</v>
      </c>
      <c r="H152" s="8">
        <f t="shared" si="73"/>
        <v>378.79999999999995</v>
      </c>
      <c r="I152" s="8">
        <f t="shared" si="74"/>
        <v>15.4</v>
      </c>
      <c r="J152" s="8">
        <f t="shared" si="75"/>
        <v>378.79999999999995</v>
      </c>
      <c r="K152" s="8" t="e">
        <f t="shared" si="76"/>
        <v>#VALUE!</v>
      </c>
      <c r="L152" s="8" t="e">
        <f t="shared" si="77"/>
        <v>#VALUE!</v>
      </c>
      <c r="M152" t="e">
        <f t="shared" si="78"/>
        <v>#N/A</v>
      </c>
      <c r="N152">
        <v>8</v>
      </c>
      <c r="O152" t="str">
        <f t="shared" si="94"/>
        <v xml:space="preserve"> </v>
      </c>
      <c r="P152" t="str">
        <f t="shared" si="79"/>
        <v xml:space="preserve"> </v>
      </c>
      <c r="Q152" t="str">
        <f t="shared" si="80"/>
        <v xml:space="preserve"> </v>
      </c>
      <c r="R152" t="str">
        <f t="shared" si="81"/>
        <v xml:space="preserve"> </v>
      </c>
      <c r="S152">
        <f t="shared" si="82"/>
        <v>0</v>
      </c>
      <c r="T152" s="8">
        <f t="shared" si="95"/>
        <v>0</v>
      </c>
      <c r="U152" s="2">
        <f t="shared" si="96"/>
        <v>0</v>
      </c>
      <c r="V152">
        <f t="shared" si="83"/>
        <v>0</v>
      </c>
      <c r="W152" s="2">
        <f t="shared" si="97"/>
        <v>0</v>
      </c>
      <c r="X152">
        <f t="shared" si="84"/>
        <v>0</v>
      </c>
      <c r="Y152">
        <f t="shared" si="98"/>
        <v>0</v>
      </c>
      <c r="Z152">
        <v>0</v>
      </c>
      <c r="AA152" s="18">
        <f t="shared" si="85"/>
        <v>43333</v>
      </c>
      <c r="AB152" s="13">
        <f t="shared" si="86"/>
        <v>0</v>
      </c>
      <c r="AC152">
        <v>0</v>
      </c>
      <c r="AD152" s="5">
        <f t="shared" si="99"/>
        <v>0</v>
      </c>
      <c r="AE152">
        <f t="shared" si="72"/>
        <v>0</v>
      </c>
      <c r="AF152">
        <f t="shared" si="72"/>
        <v>0</v>
      </c>
      <c r="AG152">
        <v>0</v>
      </c>
      <c r="AH152" s="18">
        <f t="shared" si="100"/>
        <v>43333</v>
      </c>
      <c r="AI152" s="5">
        <f t="shared" si="101"/>
        <v>0</v>
      </c>
      <c r="AJ152" s="13">
        <f t="shared" si="87"/>
        <v>0</v>
      </c>
      <c r="AK152" s="20">
        <f t="shared" si="88"/>
        <v>0</v>
      </c>
      <c r="AL152" s="20">
        <f t="shared" si="102"/>
        <v>0</v>
      </c>
      <c r="AM152" s="20">
        <f t="shared" si="103"/>
        <v>0</v>
      </c>
      <c r="AN152" s="20">
        <f t="shared" si="89"/>
        <v>0</v>
      </c>
      <c r="AO152" s="20">
        <f t="shared" si="104"/>
        <v>0</v>
      </c>
      <c r="AP152" s="1">
        <v>0</v>
      </c>
      <c r="AQ152" s="24">
        <f t="shared" si="105"/>
        <v>43333</v>
      </c>
      <c r="AR152" s="10">
        <f t="shared" si="90"/>
        <v>0</v>
      </c>
      <c r="AS152" s="1">
        <f t="shared" si="106"/>
        <v>0</v>
      </c>
    </row>
    <row r="153" spans="2:45" x14ac:dyDescent="0.2">
      <c r="B153" s="18">
        <f t="shared" si="91"/>
        <v>43334</v>
      </c>
      <c r="C153" s="8">
        <f t="shared" si="92"/>
        <v>43334</v>
      </c>
      <c r="D153" s="5">
        <f>INDEX(Klima!$B$1:$E$520,MATCH('Afgrødemodel 1'!$C153,Klima!$B$1:$B$520,0),MATCH('Afgrødemodel 1'!$D$7,Klima!$B$1:$E$1,0))</f>
        <v>19.399999999999999</v>
      </c>
      <c r="E153" s="8">
        <f t="shared" si="107"/>
        <v>19.399999999999999</v>
      </c>
      <c r="F153">
        <v>0</v>
      </c>
      <c r="G153" s="8">
        <f t="shared" si="93"/>
        <v>2203.9</v>
      </c>
      <c r="H153" s="8">
        <f t="shared" si="73"/>
        <v>398.19999999999993</v>
      </c>
      <c r="I153" s="8">
        <f t="shared" si="74"/>
        <v>19.399999999999999</v>
      </c>
      <c r="J153" s="8">
        <f t="shared" si="75"/>
        <v>398.19999999999993</v>
      </c>
      <c r="K153" s="8" t="e">
        <f t="shared" si="76"/>
        <v>#VALUE!</v>
      </c>
      <c r="L153" s="8" t="e">
        <f t="shared" si="77"/>
        <v>#VALUE!</v>
      </c>
      <c r="M153" t="e">
        <f t="shared" si="78"/>
        <v>#N/A</v>
      </c>
      <c r="N153">
        <v>8</v>
      </c>
      <c r="O153" t="str">
        <f t="shared" si="94"/>
        <v xml:space="preserve"> </v>
      </c>
      <c r="P153" t="str">
        <f t="shared" si="79"/>
        <v xml:space="preserve"> </v>
      </c>
      <c r="Q153" t="str">
        <f t="shared" si="80"/>
        <v xml:space="preserve"> </v>
      </c>
      <c r="R153" t="str">
        <f t="shared" si="81"/>
        <v xml:space="preserve"> </v>
      </c>
      <c r="S153">
        <f t="shared" si="82"/>
        <v>0</v>
      </c>
      <c r="T153" s="8">
        <f t="shared" si="95"/>
        <v>0</v>
      </c>
      <c r="U153" s="2">
        <f t="shared" si="96"/>
        <v>0</v>
      </c>
      <c r="V153">
        <f t="shared" si="83"/>
        <v>0</v>
      </c>
      <c r="W153" s="2">
        <f t="shared" si="97"/>
        <v>0</v>
      </c>
      <c r="X153">
        <f t="shared" si="84"/>
        <v>0</v>
      </c>
      <c r="Y153">
        <f t="shared" si="98"/>
        <v>0</v>
      </c>
      <c r="Z153">
        <v>0</v>
      </c>
      <c r="AA153" s="18">
        <f t="shared" si="85"/>
        <v>43334</v>
      </c>
      <c r="AB153" s="13">
        <f t="shared" si="86"/>
        <v>0</v>
      </c>
      <c r="AC153">
        <v>0</v>
      </c>
      <c r="AD153" s="5">
        <f t="shared" si="99"/>
        <v>0</v>
      </c>
      <c r="AE153">
        <f t="shared" si="72"/>
        <v>0</v>
      </c>
      <c r="AF153">
        <f t="shared" si="72"/>
        <v>0</v>
      </c>
      <c r="AG153">
        <v>0</v>
      </c>
      <c r="AH153" s="18">
        <f t="shared" si="100"/>
        <v>43334</v>
      </c>
      <c r="AI153" s="5">
        <f t="shared" si="101"/>
        <v>0</v>
      </c>
      <c r="AJ153" s="13">
        <f t="shared" si="87"/>
        <v>0</v>
      </c>
      <c r="AK153" s="20">
        <f t="shared" si="88"/>
        <v>0</v>
      </c>
      <c r="AL153" s="20">
        <f t="shared" si="102"/>
        <v>0</v>
      </c>
      <c r="AM153" s="20">
        <f t="shared" si="103"/>
        <v>0</v>
      </c>
      <c r="AN153" s="20">
        <f t="shared" si="89"/>
        <v>0</v>
      </c>
      <c r="AO153" s="20">
        <f t="shared" si="104"/>
        <v>0</v>
      </c>
      <c r="AP153" s="1">
        <v>0</v>
      </c>
      <c r="AQ153" s="24">
        <f t="shared" si="105"/>
        <v>43334</v>
      </c>
      <c r="AR153" s="10">
        <f t="shared" si="90"/>
        <v>0</v>
      </c>
      <c r="AS153" s="1">
        <f t="shared" si="106"/>
        <v>0</v>
      </c>
    </row>
    <row r="154" spans="2:45" x14ac:dyDescent="0.2">
      <c r="B154" s="18">
        <f t="shared" si="91"/>
        <v>43335</v>
      </c>
      <c r="C154" s="8">
        <f t="shared" si="92"/>
        <v>43335</v>
      </c>
      <c r="D154" s="5">
        <f>INDEX(Klima!$B$1:$E$520,MATCH('Afgrødemodel 1'!$C154,Klima!$B$1:$B$520,0),MATCH('Afgrødemodel 1'!$D$7,Klima!$B$1:$E$1,0))</f>
        <v>18.8</v>
      </c>
      <c r="E154" s="8">
        <f t="shared" si="107"/>
        <v>18.8</v>
      </c>
      <c r="F154">
        <v>0</v>
      </c>
      <c r="G154" s="8">
        <f t="shared" si="93"/>
        <v>2222.7000000000003</v>
      </c>
      <c r="H154" s="8">
        <f t="shared" si="73"/>
        <v>416.99999999999994</v>
      </c>
      <c r="I154" s="8">
        <f t="shared" si="74"/>
        <v>18.8</v>
      </c>
      <c r="J154" s="8">
        <f t="shared" si="75"/>
        <v>416.99999999999994</v>
      </c>
      <c r="K154" s="8" t="e">
        <f t="shared" si="76"/>
        <v>#VALUE!</v>
      </c>
      <c r="L154" s="8" t="e">
        <f t="shared" si="77"/>
        <v>#VALUE!</v>
      </c>
      <c r="M154" t="e">
        <f t="shared" si="78"/>
        <v>#N/A</v>
      </c>
      <c r="N154">
        <v>8</v>
      </c>
      <c r="O154" t="str">
        <f t="shared" si="94"/>
        <v xml:space="preserve"> </v>
      </c>
      <c r="P154" t="str">
        <f t="shared" si="79"/>
        <v xml:space="preserve"> </v>
      </c>
      <c r="Q154" t="str">
        <f t="shared" si="80"/>
        <v>tSLm</v>
      </c>
      <c r="R154">
        <f t="shared" si="81"/>
        <v>43335</v>
      </c>
      <c r="S154">
        <f t="shared" si="82"/>
        <v>0</v>
      </c>
      <c r="T154" s="8">
        <f t="shared" si="95"/>
        <v>0</v>
      </c>
      <c r="U154" s="2">
        <f t="shared" si="96"/>
        <v>0</v>
      </c>
      <c r="V154">
        <f t="shared" si="83"/>
        <v>0</v>
      </c>
      <c r="W154" s="2">
        <f t="shared" si="97"/>
        <v>0</v>
      </c>
      <c r="X154">
        <f t="shared" si="84"/>
        <v>0</v>
      </c>
      <c r="Y154">
        <f t="shared" si="98"/>
        <v>0</v>
      </c>
      <c r="Z154">
        <v>0</v>
      </c>
      <c r="AA154" s="18">
        <f t="shared" si="85"/>
        <v>43335</v>
      </c>
      <c r="AB154" s="13">
        <f t="shared" si="86"/>
        <v>0</v>
      </c>
      <c r="AC154">
        <v>0</v>
      </c>
      <c r="AD154" s="5">
        <f t="shared" si="99"/>
        <v>0</v>
      </c>
      <c r="AE154">
        <f t="shared" ref="AE154:AF217" si="108">$AW$37</f>
        <v>0</v>
      </c>
      <c r="AF154">
        <f t="shared" si="108"/>
        <v>0</v>
      </c>
      <c r="AG154">
        <v>0</v>
      </c>
      <c r="AH154" s="18">
        <f t="shared" si="100"/>
        <v>43335</v>
      </c>
      <c r="AI154" s="5">
        <f t="shared" si="101"/>
        <v>0</v>
      </c>
      <c r="AJ154" s="13">
        <f t="shared" si="87"/>
        <v>0</v>
      </c>
      <c r="AK154" s="20">
        <f t="shared" si="88"/>
        <v>0</v>
      </c>
      <c r="AL154" s="20">
        <f t="shared" si="102"/>
        <v>0</v>
      </c>
      <c r="AM154" s="20">
        <f t="shared" si="103"/>
        <v>0</v>
      </c>
      <c r="AN154" s="20">
        <f t="shared" si="89"/>
        <v>0</v>
      </c>
      <c r="AO154" s="20">
        <f t="shared" si="104"/>
        <v>0</v>
      </c>
      <c r="AP154" s="1">
        <v>0</v>
      </c>
      <c r="AQ154" s="24">
        <f t="shared" si="105"/>
        <v>43335</v>
      </c>
      <c r="AR154" s="10">
        <f t="shared" si="90"/>
        <v>0</v>
      </c>
      <c r="AS154" s="1">
        <f t="shared" si="106"/>
        <v>0</v>
      </c>
    </row>
    <row r="155" spans="2:45" x14ac:dyDescent="0.2">
      <c r="B155" s="18">
        <f t="shared" si="91"/>
        <v>43336</v>
      </c>
      <c r="C155" s="8">
        <f t="shared" si="92"/>
        <v>43336</v>
      </c>
      <c r="D155" s="5">
        <f>INDEX(Klima!$B$1:$E$520,MATCH('Afgrødemodel 1'!$C155,Klima!$B$1:$B$520,0),MATCH('Afgrødemodel 1'!$D$7,Klima!$B$1:$E$1,0))</f>
        <v>14.3</v>
      </c>
      <c r="E155" s="8">
        <f t="shared" si="107"/>
        <v>14.3</v>
      </c>
      <c r="F155">
        <v>0</v>
      </c>
      <c r="G155" s="8">
        <f t="shared" si="93"/>
        <v>2237.0000000000005</v>
      </c>
      <c r="H155" s="8">
        <f t="shared" si="73"/>
        <v>431.29999999999995</v>
      </c>
      <c r="I155" s="8">
        <f t="shared" si="74"/>
        <v>14.3</v>
      </c>
      <c r="J155" s="8">
        <f t="shared" si="75"/>
        <v>431.29999999999995</v>
      </c>
      <c r="K155" s="8" t="e">
        <f t="shared" si="76"/>
        <v>#VALUE!</v>
      </c>
      <c r="L155" s="8" t="e">
        <f t="shared" si="77"/>
        <v>#VALUE!</v>
      </c>
      <c r="M155" t="e">
        <f t="shared" si="78"/>
        <v>#N/A</v>
      </c>
      <c r="N155">
        <v>8</v>
      </c>
      <c r="O155" t="str">
        <f t="shared" si="94"/>
        <v xml:space="preserve"> </v>
      </c>
      <c r="P155" t="str">
        <f t="shared" si="79"/>
        <v xml:space="preserve"> </v>
      </c>
      <c r="Q155" t="str">
        <f t="shared" si="80"/>
        <v xml:space="preserve"> </v>
      </c>
      <c r="R155" t="str">
        <f t="shared" si="81"/>
        <v xml:space="preserve"> </v>
      </c>
      <c r="S155">
        <f t="shared" si="82"/>
        <v>0</v>
      </c>
      <c r="T155" s="8">
        <f t="shared" si="95"/>
        <v>0</v>
      </c>
      <c r="U155" s="2">
        <f t="shared" si="96"/>
        <v>0</v>
      </c>
      <c r="V155">
        <f t="shared" si="83"/>
        <v>0</v>
      </c>
      <c r="W155" s="2">
        <f t="shared" si="97"/>
        <v>0</v>
      </c>
      <c r="X155">
        <f t="shared" si="84"/>
        <v>0</v>
      </c>
      <c r="Y155">
        <f t="shared" si="98"/>
        <v>0</v>
      </c>
      <c r="Z155">
        <v>0</v>
      </c>
      <c r="AA155" s="18">
        <f t="shared" si="85"/>
        <v>43336</v>
      </c>
      <c r="AB155" s="13">
        <f t="shared" si="86"/>
        <v>0</v>
      </c>
      <c r="AC155">
        <v>0</v>
      </c>
      <c r="AD155" s="5">
        <f t="shared" si="99"/>
        <v>0</v>
      </c>
      <c r="AE155">
        <f t="shared" si="108"/>
        <v>0</v>
      </c>
      <c r="AF155">
        <f t="shared" si="108"/>
        <v>0</v>
      </c>
      <c r="AG155">
        <v>0</v>
      </c>
      <c r="AH155" s="18">
        <f t="shared" si="100"/>
        <v>43336</v>
      </c>
      <c r="AI155" s="5">
        <f t="shared" si="101"/>
        <v>0</v>
      </c>
      <c r="AJ155" s="13">
        <f t="shared" si="87"/>
        <v>0</v>
      </c>
      <c r="AK155" s="20">
        <f t="shared" si="88"/>
        <v>0</v>
      </c>
      <c r="AL155" s="20">
        <f t="shared" si="102"/>
        <v>0</v>
      </c>
      <c r="AM155" s="20">
        <f t="shared" si="103"/>
        <v>0</v>
      </c>
      <c r="AN155" s="20">
        <f t="shared" si="89"/>
        <v>0</v>
      </c>
      <c r="AO155" s="20">
        <f t="shared" si="104"/>
        <v>0</v>
      </c>
      <c r="AP155" s="1">
        <v>0</v>
      </c>
      <c r="AQ155" s="24">
        <f t="shared" si="105"/>
        <v>43336</v>
      </c>
      <c r="AR155" s="10">
        <f t="shared" si="90"/>
        <v>0</v>
      </c>
      <c r="AS155" s="1">
        <f t="shared" si="106"/>
        <v>0</v>
      </c>
    </row>
    <row r="156" spans="2:45" x14ac:dyDescent="0.2">
      <c r="B156" s="18">
        <f t="shared" si="91"/>
        <v>43337</v>
      </c>
      <c r="C156" s="8">
        <f t="shared" si="92"/>
        <v>43337</v>
      </c>
      <c r="D156" s="5">
        <f>INDEX(Klima!$B$1:$E$520,MATCH('Afgrødemodel 1'!$C156,Klima!$B$1:$B$520,0),MATCH('Afgrødemodel 1'!$D$7,Klima!$B$1:$E$1,0))</f>
        <v>12.4</v>
      </c>
      <c r="E156" s="8">
        <f t="shared" si="107"/>
        <v>12.4</v>
      </c>
      <c r="F156">
        <v>0</v>
      </c>
      <c r="G156" s="8">
        <f t="shared" si="93"/>
        <v>2249.4000000000005</v>
      </c>
      <c r="H156" s="8">
        <f t="shared" si="73"/>
        <v>443.69999999999993</v>
      </c>
      <c r="I156" s="8">
        <f t="shared" si="74"/>
        <v>12.4</v>
      </c>
      <c r="J156" s="8">
        <f t="shared" si="75"/>
        <v>443.69999999999993</v>
      </c>
      <c r="K156" s="8" t="e">
        <f t="shared" si="76"/>
        <v>#VALUE!</v>
      </c>
      <c r="L156" s="8" t="e">
        <f t="shared" si="77"/>
        <v>#VALUE!</v>
      </c>
      <c r="M156" t="e">
        <f t="shared" si="78"/>
        <v>#N/A</v>
      </c>
      <c r="N156">
        <v>8</v>
      </c>
      <c r="O156" t="str">
        <f t="shared" si="94"/>
        <v xml:space="preserve"> </v>
      </c>
      <c r="P156" t="str">
        <f t="shared" si="79"/>
        <v xml:space="preserve"> </v>
      </c>
      <c r="Q156" t="str">
        <f t="shared" si="80"/>
        <v xml:space="preserve"> </v>
      </c>
      <c r="R156" t="str">
        <f t="shared" si="81"/>
        <v xml:space="preserve"> </v>
      </c>
      <c r="S156">
        <f t="shared" si="82"/>
        <v>0</v>
      </c>
      <c r="T156" s="8">
        <f t="shared" si="95"/>
        <v>0</v>
      </c>
      <c r="U156" s="2">
        <f t="shared" si="96"/>
        <v>0</v>
      </c>
      <c r="V156">
        <f t="shared" si="83"/>
        <v>0</v>
      </c>
      <c r="W156" s="2">
        <f t="shared" si="97"/>
        <v>0</v>
      </c>
      <c r="X156">
        <f t="shared" si="84"/>
        <v>0</v>
      </c>
      <c r="Y156">
        <f t="shared" si="98"/>
        <v>0</v>
      </c>
      <c r="Z156">
        <v>0</v>
      </c>
      <c r="AA156" s="18">
        <f t="shared" si="85"/>
        <v>43337</v>
      </c>
      <c r="AB156" s="13">
        <f t="shared" si="86"/>
        <v>0</v>
      </c>
      <c r="AC156">
        <v>0</v>
      </c>
      <c r="AD156" s="5">
        <f t="shared" si="99"/>
        <v>0</v>
      </c>
      <c r="AE156">
        <f t="shared" si="108"/>
        <v>0</v>
      </c>
      <c r="AF156">
        <f t="shared" si="108"/>
        <v>0</v>
      </c>
      <c r="AG156">
        <v>0</v>
      </c>
      <c r="AH156" s="18">
        <f t="shared" si="100"/>
        <v>43337</v>
      </c>
      <c r="AI156" s="5">
        <f t="shared" si="101"/>
        <v>0</v>
      </c>
      <c r="AJ156" s="13">
        <f t="shared" si="87"/>
        <v>0</v>
      </c>
      <c r="AK156" s="20">
        <f t="shared" si="88"/>
        <v>0</v>
      </c>
      <c r="AL156" s="20">
        <f t="shared" si="102"/>
        <v>0</v>
      </c>
      <c r="AM156" s="20">
        <f t="shared" si="103"/>
        <v>0</v>
      </c>
      <c r="AN156" s="20">
        <f t="shared" si="89"/>
        <v>0</v>
      </c>
      <c r="AO156" s="20">
        <f t="shared" si="104"/>
        <v>0</v>
      </c>
      <c r="AP156" s="1">
        <v>0</v>
      </c>
      <c r="AQ156" s="24">
        <f t="shared" si="105"/>
        <v>43337</v>
      </c>
      <c r="AR156" s="10">
        <f t="shared" si="90"/>
        <v>0</v>
      </c>
      <c r="AS156" s="1">
        <f t="shared" si="106"/>
        <v>0</v>
      </c>
    </row>
    <row r="157" spans="2:45" x14ac:dyDescent="0.2">
      <c r="B157" s="18">
        <f t="shared" si="91"/>
        <v>43338</v>
      </c>
      <c r="C157" s="8">
        <f t="shared" si="92"/>
        <v>43338</v>
      </c>
      <c r="D157" s="5">
        <f>INDEX(Klima!$B$1:$E$520,MATCH('Afgrødemodel 1'!$C157,Klima!$B$1:$B$520,0),MATCH('Afgrødemodel 1'!$D$7,Klima!$B$1:$E$1,0))</f>
        <v>12.7</v>
      </c>
      <c r="E157" s="8">
        <f t="shared" si="107"/>
        <v>12.7</v>
      </c>
      <c r="F157">
        <v>0</v>
      </c>
      <c r="G157" s="8">
        <f t="shared" si="93"/>
        <v>2262.1000000000004</v>
      </c>
      <c r="H157" s="8">
        <f t="shared" si="73"/>
        <v>456.39999999999992</v>
      </c>
      <c r="I157" s="8">
        <f t="shared" si="74"/>
        <v>12.7</v>
      </c>
      <c r="J157" s="8">
        <f t="shared" si="75"/>
        <v>456.39999999999992</v>
      </c>
      <c r="K157" s="8" t="e">
        <f t="shared" si="76"/>
        <v>#VALUE!</v>
      </c>
      <c r="L157" s="8" t="e">
        <f t="shared" si="77"/>
        <v>#VALUE!</v>
      </c>
      <c r="M157" t="e">
        <f t="shared" si="78"/>
        <v>#N/A</v>
      </c>
      <c r="N157">
        <v>8</v>
      </c>
      <c r="O157" t="str">
        <f t="shared" si="94"/>
        <v xml:space="preserve"> </v>
      </c>
      <c r="P157" t="str">
        <f t="shared" si="79"/>
        <v xml:space="preserve"> </v>
      </c>
      <c r="Q157" t="str">
        <f t="shared" si="80"/>
        <v xml:space="preserve"> </v>
      </c>
      <c r="R157" t="str">
        <f t="shared" si="81"/>
        <v xml:space="preserve"> </v>
      </c>
      <c r="S157">
        <f t="shared" si="82"/>
        <v>0</v>
      </c>
      <c r="T157" s="8">
        <f t="shared" si="95"/>
        <v>0</v>
      </c>
      <c r="U157" s="2">
        <f t="shared" si="96"/>
        <v>0</v>
      </c>
      <c r="V157">
        <f t="shared" si="83"/>
        <v>0</v>
      </c>
      <c r="W157" s="2">
        <f t="shared" si="97"/>
        <v>0</v>
      </c>
      <c r="X157">
        <f t="shared" si="84"/>
        <v>0</v>
      </c>
      <c r="Y157">
        <f t="shared" si="98"/>
        <v>0</v>
      </c>
      <c r="Z157">
        <v>0</v>
      </c>
      <c r="AA157" s="18">
        <f t="shared" si="85"/>
        <v>43338</v>
      </c>
      <c r="AB157" s="13">
        <f t="shared" si="86"/>
        <v>0</v>
      </c>
      <c r="AC157">
        <v>0</v>
      </c>
      <c r="AD157" s="5">
        <f t="shared" si="99"/>
        <v>0</v>
      </c>
      <c r="AE157">
        <f t="shared" si="108"/>
        <v>0</v>
      </c>
      <c r="AF157">
        <f t="shared" si="108"/>
        <v>0</v>
      </c>
      <c r="AG157">
        <v>0</v>
      </c>
      <c r="AH157" s="18">
        <f t="shared" si="100"/>
        <v>43338</v>
      </c>
      <c r="AI157" s="5">
        <f t="shared" si="101"/>
        <v>0</v>
      </c>
      <c r="AJ157" s="13">
        <f t="shared" si="87"/>
        <v>0</v>
      </c>
      <c r="AK157" s="20">
        <f t="shared" si="88"/>
        <v>0</v>
      </c>
      <c r="AL157" s="20">
        <f t="shared" si="102"/>
        <v>0</v>
      </c>
      <c r="AM157" s="20">
        <f t="shared" si="103"/>
        <v>0</v>
      </c>
      <c r="AN157" s="20">
        <f t="shared" si="89"/>
        <v>0</v>
      </c>
      <c r="AO157" s="20">
        <f t="shared" si="104"/>
        <v>0</v>
      </c>
      <c r="AP157" s="1">
        <v>0</v>
      </c>
      <c r="AQ157" s="24">
        <f t="shared" si="105"/>
        <v>43338</v>
      </c>
      <c r="AR157" s="10">
        <f t="shared" si="90"/>
        <v>0</v>
      </c>
      <c r="AS157" s="1">
        <f t="shared" si="106"/>
        <v>0</v>
      </c>
    </row>
    <row r="158" spans="2:45" x14ac:dyDescent="0.2">
      <c r="B158" s="18">
        <f t="shared" si="91"/>
        <v>43339</v>
      </c>
      <c r="C158" s="8">
        <f t="shared" si="92"/>
        <v>43339</v>
      </c>
      <c r="D158" s="5">
        <f>INDEX(Klima!$B$1:$E$520,MATCH('Afgrødemodel 1'!$C158,Klima!$B$1:$B$520,0),MATCH('Afgrødemodel 1'!$D$7,Klima!$B$1:$E$1,0))</f>
        <v>14.2</v>
      </c>
      <c r="E158" s="8">
        <f t="shared" si="107"/>
        <v>14.2</v>
      </c>
      <c r="F158">
        <v>0</v>
      </c>
      <c r="G158" s="8">
        <f t="shared" si="93"/>
        <v>2276.3000000000002</v>
      </c>
      <c r="H158" s="8">
        <f t="shared" si="73"/>
        <v>470.59999999999991</v>
      </c>
      <c r="I158" s="8">
        <f t="shared" si="74"/>
        <v>14.2</v>
      </c>
      <c r="J158" s="8">
        <f t="shared" si="75"/>
        <v>470.59999999999991</v>
      </c>
      <c r="K158" s="8" t="e">
        <f t="shared" si="76"/>
        <v>#VALUE!</v>
      </c>
      <c r="L158" s="8" t="e">
        <f t="shared" si="77"/>
        <v>#VALUE!</v>
      </c>
      <c r="M158" t="e">
        <f t="shared" si="78"/>
        <v>#N/A</v>
      </c>
      <c r="N158">
        <v>8</v>
      </c>
      <c r="O158" t="str">
        <f t="shared" si="94"/>
        <v xml:space="preserve"> </v>
      </c>
      <c r="P158" t="str">
        <f t="shared" si="79"/>
        <v xml:space="preserve"> </v>
      </c>
      <c r="Q158" t="str">
        <f t="shared" si="80"/>
        <v xml:space="preserve"> </v>
      </c>
      <c r="R158" t="str">
        <f t="shared" si="81"/>
        <v xml:space="preserve"> </v>
      </c>
      <c r="S158">
        <f t="shared" si="82"/>
        <v>0</v>
      </c>
      <c r="T158" s="8">
        <f t="shared" si="95"/>
        <v>0</v>
      </c>
      <c r="U158" s="2">
        <f t="shared" si="96"/>
        <v>0</v>
      </c>
      <c r="V158">
        <f t="shared" si="83"/>
        <v>0</v>
      </c>
      <c r="W158" s="2">
        <f t="shared" si="97"/>
        <v>0</v>
      </c>
      <c r="X158">
        <f t="shared" si="84"/>
        <v>0</v>
      </c>
      <c r="Y158">
        <f t="shared" si="98"/>
        <v>0</v>
      </c>
      <c r="Z158">
        <v>0</v>
      </c>
      <c r="AA158" s="18">
        <f t="shared" si="85"/>
        <v>43339</v>
      </c>
      <c r="AB158" s="13">
        <f t="shared" si="86"/>
        <v>0</v>
      </c>
      <c r="AC158">
        <v>0</v>
      </c>
      <c r="AD158" s="5">
        <f t="shared" si="99"/>
        <v>0</v>
      </c>
      <c r="AE158">
        <f t="shared" si="108"/>
        <v>0</v>
      </c>
      <c r="AF158">
        <f t="shared" si="108"/>
        <v>0</v>
      </c>
      <c r="AG158">
        <v>0</v>
      </c>
      <c r="AH158" s="18">
        <f t="shared" si="100"/>
        <v>43339</v>
      </c>
      <c r="AI158" s="5">
        <f t="shared" si="101"/>
        <v>0</v>
      </c>
      <c r="AJ158" s="13">
        <f t="shared" si="87"/>
        <v>0</v>
      </c>
      <c r="AK158" s="20">
        <f t="shared" si="88"/>
        <v>0</v>
      </c>
      <c r="AL158" s="20">
        <f t="shared" si="102"/>
        <v>0</v>
      </c>
      <c r="AM158" s="20">
        <f t="shared" si="103"/>
        <v>0</v>
      </c>
      <c r="AN158" s="20">
        <f t="shared" si="89"/>
        <v>0</v>
      </c>
      <c r="AO158" s="20">
        <f t="shared" si="104"/>
        <v>0</v>
      </c>
      <c r="AP158" s="1">
        <v>0</v>
      </c>
      <c r="AQ158" s="24">
        <f t="shared" si="105"/>
        <v>43339</v>
      </c>
      <c r="AR158" s="10">
        <f t="shared" si="90"/>
        <v>0</v>
      </c>
      <c r="AS158" s="1">
        <f t="shared" si="106"/>
        <v>0</v>
      </c>
    </row>
    <row r="159" spans="2:45" x14ac:dyDescent="0.2">
      <c r="B159" s="18">
        <f t="shared" si="91"/>
        <v>43340</v>
      </c>
      <c r="C159" s="8">
        <f t="shared" si="92"/>
        <v>43340</v>
      </c>
      <c r="D159" s="5">
        <f>INDEX(Klima!$B$1:$E$520,MATCH('Afgrødemodel 1'!$C159,Klima!$B$1:$B$520,0),MATCH('Afgrødemodel 1'!$D$7,Klima!$B$1:$E$1,0))</f>
        <v>15.3</v>
      </c>
      <c r="E159" s="8">
        <f t="shared" si="107"/>
        <v>15.3</v>
      </c>
      <c r="F159">
        <v>0</v>
      </c>
      <c r="G159" s="8">
        <f t="shared" si="93"/>
        <v>2291.6000000000004</v>
      </c>
      <c r="H159" s="8">
        <f t="shared" si="73"/>
        <v>485.89999999999992</v>
      </c>
      <c r="I159" s="8">
        <f t="shared" si="74"/>
        <v>15.3</v>
      </c>
      <c r="J159" s="8">
        <f t="shared" si="75"/>
        <v>485.89999999999992</v>
      </c>
      <c r="K159" s="8" t="e">
        <f t="shared" si="76"/>
        <v>#VALUE!</v>
      </c>
      <c r="L159" s="8" t="e">
        <f t="shared" si="77"/>
        <v>#VALUE!</v>
      </c>
      <c r="M159" t="e">
        <f t="shared" si="78"/>
        <v>#N/A</v>
      </c>
      <c r="N159">
        <v>8</v>
      </c>
      <c r="O159" t="str">
        <f t="shared" si="94"/>
        <v xml:space="preserve"> </v>
      </c>
      <c r="P159" t="str">
        <f t="shared" si="79"/>
        <v xml:space="preserve"> </v>
      </c>
      <c r="Q159" t="str">
        <f t="shared" si="80"/>
        <v xml:space="preserve"> </v>
      </c>
      <c r="R159" t="str">
        <f t="shared" si="81"/>
        <v xml:space="preserve"> </v>
      </c>
      <c r="S159">
        <f t="shared" si="82"/>
        <v>0</v>
      </c>
      <c r="T159" s="8">
        <f t="shared" si="95"/>
        <v>0</v>
      </c>
      <c r="U159" s="2">
        <f t="shared" si="96"/>
        <v>0</v>
      </c>
      <c r="V159">
        <f t="shared" si="83"/>
        <v>0</v>
      </c>
      <c r="W159" s="2">
        <f t="shared" si="97"/>
        <v>0</v>
      </c>
      <c r="X159">
        <f t="shared" si="84"/>
        <v>0</v>
      </c>
      <c r="Y159">
        <f t="shared" si="98"/>
        <v>0</v>
      </c>
      <c r="Z159">
        <v>0</v>
      </c>
      <c r="AA159" s="18">
        <f t="shared" si="85"/>
        <v>43340</v>
      </c>
      <c r="AB159" s="13">
        <f t="shared" si="86"/>
        <v>0</v>
      </c>
      <c r="AC159">
        <v>0</v>
      </c>
      <c r="AD159" s="5">
        <f t="shared" si="99"/>
        <v>0</v>
      </c>
      <c r="AE159">
        <f t="shared" si="108"/>
        <v>0</v>
      </c>
      <c r="AF159">
        <f t="shared" si="108"/>
        <v>0</v>
      </c>
      <c r="AG159">
        <v>0</v>
      </c>
      <c r="AH159" s="18">
        <f t="shared" si="100"/>
        <v>43340</v>
      </c>
      <c r="AI159" s="5">
        <f t="shared" si="101"/>
        <v>0</v>
      </c>
      <c r="AJ159" s="13">
        <f t="shared" si="87"/>
        <v>0</v>
      </c>
      <c r="AK159" s="20">
        <f t="shared" si="88"/>
        <v>0</v>
      </c>
      <c r="AL159" s="20">
        <f t="shared" si="102"/>
        <v>0</v>
      </c>
      <c r="AM159" s="20">
        <f t="shared" si="103"/>
        <v>0</v>
      </c>
      <c r="AN159" s="20">
        <f t="shared" si="89"/>
        <v>0</v>
      </c>
      <c r="AO159" s="20">
        <f t="shared" si="104"/>
        <v>0</v>
      </c>
      <c r="AP159" s="1">
        <v>0</v>
      </c>
      <c r="AQ159" s="24">
        <f t="shared" si="105"/>
        <v>43340</v>
      </c>
      <c r="AR159" s="10">
        <f t="shared" si="90"/>
        <v>0</v>
      </c>
      <c r="AS159" s="1">
        <f t="shared" si="106"/>
        <v>0</v>
      </c>
    </row>
    <row r="160" spans="2:45" x14ac:dyDescent="0.2">
      <c r="B160" s="18">
        <f t="shared" si="91"/>
        <v>43341</v>
      </c>
      <c r="C160" s="8">
        <f t="shared" si="92"/>
        <v>43341</v>
      </c>
      <c r="D160" s="5">
        <f>INDEX(Klima!$B$1:$E$520,MATCH('Afgrødemodel 1'!$C160,Klima!$B$1:$B$520,0),MATCH('Afgrødemodel 1'!$D$7,Klima!$B$1:$E$1,0))</f>
        <v>15.1</v>
      </c>
      <c r="E160" s="8">
        <f t="shared" si="107"/>
        <v>15.1</v>
      </c>
      <c r="F160">
        <v>0</v>
      </c>
      <c r="G160" s="8">
        <f t="shared" si="93"/>
        <v>2306.7000000000003</v>
      </c>
      <c r="H160" s="8">
        <f t="shared" si="73"/>
        <v>500.99999999999994</v>
      </c>
      <c r="I160" s="8">
        <f t="shared" si="74"/>
        <v>15.1</v>
      </c>
      <c r="J160" s="8">
        <f t="shared" si="75"/>
        <v>500.99999999999994</v>
      </c>
      <c r="K160" s="8" t="e">
        <f t="shared" si="76"/>
        <v>#VALUE!</v>
      </c>
      <c r="L160" s="8" t="e">
        <f t="shared" si="77"/>
        <v>#VALUE!</v>
      </c>
      <c r="M160" t="e">
        <f t="shared" si="78"/>
        <v>#N/A</v>
      </c>
      <c r="N160">
        <v>8</v>
      </c>
      <c r="O160" t="str">
        <f t="shared" si="94"/>
        <v xml:space="preserve"> </v>
      </c>
      <c r="P160" t="str">
        <f t="shared" si="79"/>
        <v xml:space="preserve"> </v>
      </c>
      <c r="Q160" t="str">
        <f t="shared" si="80"/>
        <v xml:space="preserve"> </v>
      </c>
      <c r="R160" t="str">
        <f t="shared" si="81"/>
        <v xml:space="preserve"> </v>
      </c>
      <c r="S160">
        <f t="shared" si="82"/>
        <v>0</v>
      </c>
      <c r="T160" s="8">
        <f t="shared" si="95"/>
        <v>0</v>
      </c>
      <c r="U160" s="2">
        <f t="shared" si="96"/>
        <v>0</v>
      </c>
      <c r="V160">
        <f t="shared" si="83"/>
        <v>0</v>
      </c>
      <c r="W160" s="2">
        <f t="shared" si="97"/>
        <v>0</v>
      </c>
      <c r="X160">
        <f t="shared" si="84"/>
        <v>0</v>
      </c>
      <c r="Y160">
        <f t="shared" si="98"/>
        <v>0</v>
      </c>
      <c r="Z160">
        <v>0</v>
      </c>
      <c r="AA160" s="18">
        <f t="shared" si="85"/>
        <v>43341</v>
      </c>
      <c r="AB160" s="13">
        <f t="shared" si="86"/>
        <v>0</v>
      </c>
      <c r="AC160">
        <v>0</v>
      </c>
      <c r="AD160" s="5">
        <f t="shared" si="99"/>
        <v>0</v>
      </c>
      <c r="AE160">
        <f t="shared" si="108"/>
        <v>0</v>
      </c>
      <c r="AF160">
        <f t="shared" si="108"/>
        <v>0</v>
      </c>
      <c r="AG160">
        <v>0</v>
      </c>
      <c r="AH160" s="18">
        <f t="shared" si="100"/>
        <v>43341</v>
      </c>
      <c r="AI160" s="5">
        <f t="shared" si="101"/>
        <v>0</v>
      </c>
      <c r="AJ160" s="13">
        <f t="shared" si="87"/>
        <v>0</v>
      </c>
      <c r="AK160" s="20">
        <f t="shared" si="88"/>
        <v>0</v>
      </c>
      <c r="AL160" s="20">
        <f t="shared" si="102"/>
        <v>0</v>
      </c>
      <c r="AM160" s="20">
        <f t="shared" si="103"/>
        <v>0</v>
      </c>
      <c r="AN160" s="20">
        <f t="shared" si="89"/>
        <v>0</v>
      </c>
      <c r="AO160" s="20">
        <f t="shared" si="104"/>
        <v>0</v>
      </c>
      <c r="AP160" s="1">
        <v>0</v>
      </c>
      <c r="AQ160" s="24">
        <f t="shared" si="105"/>
        <v>43341</v>
      </c>
      <c r="AR160" s="10">
        <f t="shared" si="90"/>
        <v>0</v>
      </c>
      <c r="AS160" s="1">
        <f t="shared" si="106"/>
        <v>0</v>
      </c>
    </row>
    <row r="161" spans="2:45" x14ac:dyDescent="0.2">
      <c r="B161" s="18">
        <f t="shared" si="91"/>
        <v>43342</v>
      </c>
      <c r="C161" s="8">
        <f t="shared" si="92"/>
        <v>43342</v>
      </c>
      <c r="D161" s="5">
        <f>INDEX(Klima!$B$1:$E$520,MATCH('Afgrødemodel 1'!$C161,Klima!$B$1:$B$520,0),MATCH('Afgrødemodel 1'!$D$7,Klima!$B$1:$E$1,0))</f>
        <v>15.2</v>
      </c>
      <c r="E161" s="8">
        <f t="shared" si="107"/>
        <v>15.2</v>
      </c>
      <c r="F161">
        <v>0</v>
      </c>
      <c r="G161" s="8">
        <f t="shared" si="93"/>
        <v>2321.9</v>
      </c>
      <c r="H161" s="8">
        <f t="shared" si="73"/>
        <v>516.19999999999993</v>
      </c>
      <c r="I161" s="8">
        <f t="shared" si="74"/>
        <v>15.2</v>
      </c>
      <c r="J161" s="8">
        <f t="shared" si="75"/>
        <v>516.19999999999993</v>
      </c>
      <c r="K161" s="8" t="e">
        <f t="shared" si="76"/>
        <v>#VALUE!</v>
      </c>
      <c r="L161" s="8" t="e">
        <f t="shared" si="77"/>
        <v>#VALUE!</v>
      </c>
      <c r="M161" t="e">
        <f t="shared" si="78"/>
        <v>#N/A</v>
      </c>
      <c r="N161">
        <v>8</v>
      </c>
      <c r="O161" t="str">
        <f t="shared" si="94"/>
        <v xml:space="preserve"> </v>
      </c>
      <c r="P161" t="str">
        <f t="shared" si="79"/>
        <v xml:space="preserve"> </v>
      </c>
      <c r="Q161" t="str">
        <f t="shared" si="80"/>
        <v xml:space="preserve"> </v>
      </c>
      <c r="R161" t="str">
        <f t="shared" si="81"/>
        <v xml:space="preserve"> </v>
      </c>
      <c r="S161">
        <f t="shared" si="82"/>
        <v>0</v>
      </c>
      <c r="T161" s="8">
        <f t="shared" si="95"/>
        <v>0</v>
      </c>
      <c r="U161" s="2">
        <f t="shared" si="96"/>
        <v>0</v>
      </c>
      <c r="V161">
        <f t="shared" si="83"/>
        <v>0</v>
      </c>
      <c r="W161" s="2">
        <f t="shared" si="97"/>
        <v>0</v>
      </c>
      <c r="X161">
        <f t="shared" si="84"/>
        <v>0</v>
      </c>
      <c r="Y161">
        <f t="shared" si="98"/>
        <v>0</v>
      </c>
      <c r="Z161">
        <v>0</v>
      </c>
      <c r="AA161" s="18">
        <f t="shared" si="85"/>
        <v>43342</v>
      </c>
      <c r="AB161" s="13">
        <f t="shared" si="86"/>
        <v>0</v>
      </c>
      <c r="AC161">
        <v>0</v>
      </c>
      <c r="AD161" s="5">
        <f t="shared" si="99"/>
        <v>0</v>
      </c>
      <c r="AE161">
        <f t="shared" si="108"/>
        <v>0</v>
      </c>
      <c r="AF161">
        <f t="shared" si="108"/>
        <v>0</v>
      </c>
      <c r="AG161">
        <v>0</v>
      </c>
      <c r="AH161" s="18">
        <f t="shared" si="100"/>
        <v>43342</v>
      </c>
      <c r="AI161" s="5">
        <f t="shared" si="101"/>
        <v>0</v>
      </c>
      <c r="AJ161" s="13">
        <f t="shared" si="87"/>
        <v>0</v>
      </c>
      <c r="AK161" s="20">
        <f t="shared" si="88"/>
        <v>0</v>
      </c>
      <c r="AL161" s="20">
        <f t="shared" si="102"/>
        <v>0</v>
      </c>
      <c r="AM161" s="20">
        <f t="shared" si="103"/>
        <v>0</v>
      </c>
      <c r="AN161" s="20">
        <f t="shared" si="89"/>
        <v>0</v>
      </c>
      <c r="AO161" s="20">
        <f t="shared" si="104"/>
        <v>0</v>
      </c>
      <c r="AP161" s="1">
        <v>0</v>
      </c>
      <c r="AQ161" s="24">
        <f t="shared" si="105"/>
        <v>43342</v>
      </c>
      <c r="AR161" s="10">
        <f t="shared" si="90"/>
        <v>0</v>
      </c>
      <c r="AS161" s="1">
        <f t="shared" si="106"/>
        <v>0</v>
      </c>
    </row>
    <row r="162" spans="2:45" x14ac:dyDescent="0.2">
      <c r="B162" s="18">
        <f t="shared" si="91"/>
        <v>43343</v>
      </c>
      <c r="C162" s="8">
        <f t="shared" si="92"/>
        <v>43343</v>
      </c>
      <c r="D162" s="5">
        <f>INDEX(Klima!$B$1:$E$520,MATCH('Afgrødemodel 1'!$C162,Klima!$B$1:$B$520,0),MATCH('Afgrødemodel 1'!$D$7,Klima!$B$1:$E$1,0))</f>
        <v>14.2</v>
      </c>
      <c r="E162" s="8">
        <f t="shared" si="107"/>
        <v>14.2</v>
      </c>
      <c r="F162">
        <v>0</v>
      </c>
      <c r="G162" s="8">
        <f t="shared" si="93"/>
        <v>2336.1</v>
      </c>
      <c r="H162" s="8">
        <f t="shared" si="73"/>
        <v>530.4</v>
      </c>
      <c r="I162" s="8">
        <f t="shared" si="74"/>
        <v>14.2</v>
      </c>
      <c r="J162" s="8">
        <f t="shared" si="75"/>
        <v>530.4</v>
      </c>
      <c r="K162" s="8" t="e">
        <f t="shared" si="76"/>
        <v>#VALUE!</v>
      </c>
      <c r="L162" s="8" t="e">
        <f t="shared" si="77"/>
        <v>#VALUE!</v>
      </c>
      <c r="M162" t="e">
        <f t="shared" si="78"/>
        <v>#N/A</v>
      </c>
      <c r="N162">
        <v>8</v>
      </c>
      <c r="O162" t="str">
        <f t="shared" si="94"/>
        <v xml:space="preserve"> </v>
      </c>
      <c r="P162" t="str">
        <f t="shared" si="79"/>
        <v xml:space="preserve"> </v>
      </c>
      <c r="Q162" t="str">
        <f t="shared" si="80"/>
        <v xml:space="preserve"> </v>
      </c>
      <c r="R162" t="str">
        <f t="shared" si="81"/>
        <v xml:space="preserve"> </v>
      </c>
      <c r="S162">
        <f t="shared" si="82"/>
        <v>0</v>
      </c>
      <c r="T162" s="8">
        <f t="shared" si="95"/>
        <v>0</v>
      </c>
      <c r="U162" s="2">
        <f t="shared" si="96"/>
        <v>0</v>
      </c>
      <c r="V162">
        <f t="shared" si="83"/>
        <v>0</v>
      </c>
      <c r="W162" s="2">
        <f t="shared" si="97"/>
        <v>0</v>
      </c>
      <c r="X162">
        <f t="shared" si="84"/>
        <v>0</v>
      </c>
      <c r="Y162">
        <f t="shared" si="98"/>
        <v>0</v>
      </c>
      <c r="Z162">
        <v>0</v>
      </c>
      <c r="AA162" s="18">
        <f t="shared" si="85"/>
        <v>43343</v>
      </c>
      <c r="AB162" s="13">
        <f t="shared" si="86"/>
        <v>0</v>
      </c>
      <c r="AC162">
        <v>0</v>
      </c>
      <c r="AD162" s="5">
        <f t="shared" si="99"/>
        <v>0</v>
      </c>
      <c r="AE162">
        <f t="shared" si="108"/>
        <v>0</v>
      </c>
      <c r="AF162">
        <f t="shared" si="108"/>
        <v>0</v>
      </c>
      <c r="AG162">
        <v>0</v>
      </c>
      <c r="AH162" s="18">
        <f t="shared" si="100"/>
        <v>43343</v>
      </c>
      <c r="AI162" s="5">
        <f t="shared" si="101"/>
        <v>0</v>
      </c>
      <c r="AJ162" s="13">
        <f t="shared" si="87"/>
        <v>0</v>
      </c>
      <c r="AK162" s="20">
        <f t="shared" si="88"/>
        <v>0</v>
      </c>
      <c r="AL162" s="20">
        <f t="shared" si="102"/>
        <v>0</v>
      </c>
      <c r="AM162" s="20">
        <f t="shared" si="103"/>
        <v>0</v>
      </c>
      <c r="AN162" s="20">
        <f t="shared" si="89"/>
        <v>0</v>
      </c>
      <c r="AO162" s="20">
        <f t="shared" si="104"/>
        <v>0</v>
      </c>
      <c r="AP162" s="1">
        <v>0</v>
      </c>
      <c r="AQ162" s="24">
        <f t="shared" si="105"/>
        <v>43343</v>
      </c>
      <c r="AR162" s="10">
        <f t="shared" si="90"/>
        <v>0</v>
      </c>
      <c r="AS162" s="1">
        <f t="shared" si="106"/>
        <v>0</v>
      </c>
    </row>
    <row r="163" spans="2:45" x14ac:dyDescent="0.2">
      <c r="B163" s="18">
        <f t="shared" si="91"/>
        <v>43344</v>
      </c>
      <c r="C163" s="8">
        <f t="shared" si="92"/>
        <v>43344</v>
      </c>
      <c r="D163" s="5">
        <f>INDEX(Klima!$B$1:$E$520,MATCH('Afgrødemodel 1'!$C163,Klima!$B$1:$B$520,0),MATCH('Afgrødemodel 1'!$D$7,Klima!$B$1:$E$1,0))</f>
        <v>15</v>
      </c>
      <c r="E163" s="8">
        <f t="shared" si="107"/>
        <v>15</v>
      </c>
      <c r="F163">
        <v>0</v>
      </c>
      <c r="G163" s="8">
        <f t="shared" si="93"/>
        <v>2351.1</v>
      </c>
      <c r="H163" s="8">
        <f t="shared" si="73"/>
        <v>545.4</v>
      </c>
      <c r="I163" s="8">
        <f t="shared" si="74"/>
        <v>15</v>
      </c>
      <c r="J163" s="8">
        <f t="shared" si="75"/>
        <v>545.4</v>
      </c>
      <c r="K163" s="8" t="e">
        <f t="shared" si="76"/>
        <v>#VALUE!</v>
      </c>
      <c r="L163" s="8" t="e">
        <f t="shared" si="77"/>
        <v>#VALUE!</v>
      </c>
      <c r="M163" t="e">
        <f t="shared" si="78"/>
        <v>#N/A</v>
      </c>
      <c r="N163">
        <v>8</v>
      </c>
      <c r="O163" t="str">
        <f t="shared" si="94"/>
        <v xml:space="preserve"> </v>
      </c>
      <c r="P163" t="str">
        <f t="shared" si="79"/>
        <v xml:space="preserve"> </v>
      </c>
      <c r="Q163" t="str">
        <f t="shared" si="80"/>
        <v xml:space="preserve"> </v>
      </c>
      <c r="R163" t="str">
        <f t="shared" si="81"/>
        <v xml:space="preserve"> </v>
      </c>
      <c r="S163">
        <f t="shared" si="82"/>
        <v>0</v>
      </c>
      <c r="T163" s="8">
        <f t="shared" si="95"/>
        <v>0</v>
      </c>
      <c r="U163" s="2">
        <f t="shared" si="96"/>
        <v>0</v>
      </c>
      <c r="V163">
        <f t="shared" si="83"/>
        <v>0</v>
      </c>
      <c r="W163" s="2">
        <f t="shared" si="97"/>
        <v>0</v>
      </c>
      <c r="X163">
        <f t="shared" si="84"/>
        <v>0</v>
      </c>
      <c r="Y163">
        <f t="shared" si="98"/>
        <v>0</v>
      </c>
      <c r="Z163">
        <v>0</v>
      </c>
      <c r="AA163" s="18">
        <f t="shared" si="85"/>
        <v>43344</v>
      </c>
      <c r="AB163" s="13">
        <f t="shared" si="86"/>
        <v>0</v>
      </c>
      <c r="AC163">
        <v>0</v>
      </c>
      <c r="AD163" s="5">
        <f t="shared" si="99"/>
        <v>0</v>
      </c>
      <c r="AE163">
        <f t="shared" si="108"/>
        <v>0</v>
      </c>
      <c r="AF163">
        <f t="shared" si="108"/>
        <v>0</v>
      </c>
      <c r="AG163">
        <v>0</v>
      </c>
      <c r="AH163" s="18">
        <f t="shared" si="100"/>
        <v>43344</v>
      </c>
      <c r="AI163" s="5">
        <f t="shared" si="101"/>
        <v>0</v>
      </c>
      <c r="AJ163" s="13">
        <f t="shared" si="87"/>
        <v>0</v>
      </c>
      <c r="AK163" s="20">
        <f t="shared" si="88"/>
        <v>0</v>
      </c>
      <c r="AL163" s="20">
        <f t="shared" si="102"/>
        <v>0</v>
      </c>
      <c r="AM163" s="20">
        <f t="shared" si="103"/>
        <v>0</v>
      </c>
      <c r="AN163" s="20">
        <f t="shared" si="89"/>
        <v>0</v>
      </c>
      <c r="AO163" s="20">
        <f t="shared" si="104"/>
        <v>0</v>
      </c>
      <c r="AP163" s="1">
        <v>0</v>
      </c>
      <c r="AQ163" s="24">
        <f t="shared" si="105"/>
        <v>43344</v>
      </c>
      <c r="AR163" s="10">
        <f t="shared" si="90"/>
        <v>0</v>
      </c>
      <c r="AS163" s="1">
        <f t="shared" si="106"/>
        <v>0</v>
      </c>
    </row>
    <row r="164" spans="2:45" x14ac:dyDescent="0.2">
      <c r="B164" s="18">
        <f t="shared" si="91"/>
        <v>43345</v>
      </c>
      <c r="C164" s="8">
        <f t="shared" si="92"/>
        <v>43345</v>
      </c>
      <c r="D164" s="5">
        <f>INDEX(Klima!$B$1:$E$520,MATCH('Afgrødemodel 1'!$C164,Klima!$B$1:$B$520,0),MATCH('Afgrødemodel 1'!$D$7,Klima!$B$1:$E$1,0))</f>
        <v>14.4</v>
      </c>
      <c r="E164" s="8">
        <f t="shared" si="107"/>
        <v>14.4</v>
      </c>
      <c r="F164">
        <v>0</v>
      </c>
      <c r="G164" s="8">
        <f t="shared" si="93"/>
        <v>2365.5</v>
      </c>
      <c r="H164" s="8">
        <f t="shared" si="73"/>
        <v>559.79999999999995</v>
      </c>
      <c r="I164" s="8">
        <f t="shared" si="74"/>
        <v>14.4</v>
      </c>
      <c r="J164" s="8">
        <f t="shared" si="75"/>
        <v>559.79999999999995</v>
      </c>
      <c r="K164" s="8" t="e">
        <f t="shared" si="76"/>
        <v>#VALUE!</v>
      </c>
      <c r="L164" s="8" t="e">
        <f t="shared" si="77"/>
        <v>#VALUE!</v>
      </c>
      <c r="M164" t="e">
        <f t="shared" si="78"/>
        <v>#N/A</v>
      </c>
      <c r="N164">
        <v>8</v>
      </c>
      <c r="O164" t="str">
        <f t="shared" si="94"/>
        <v xml:space="preserve"> </v>
      </c>
      <c r="P164" t="str">
        <f t="shared" si="79"/>
        <v xml:space="preserve"> </v>
      </c>
      <c r="Q164" t="str">
        <f t="shared" si="80"/>
        <v xml:space="preserve"> </v>
      </c>
      <c r="R164" t="str">
        <f t="shared" si="81"/>
        <v xml:space="preserve"> </v>
      </c>
      <c r="S164">
        <f t="shared" si="82"/>
        <v>0</v>
      </c>
      <c r="T164" s="8">
        <f t="shared" si="95"/>
        <v>0</v>
      </c>
      <c r="U164" s="2">
        <f t="shared" si="96"/>
        <v>0</v>
      </c>
      <c r="V164">
        <f t="shared" si="83"/>
        <v>0</v>
      </c>
      <c r="W164" s="2">
        <f t="shared" si="97"/>
        <v>0</v>
      </c>
      <c r="X164">
        <f t="shared" si="84"/>
        <v>0</v>
      </c>
      <c r="Y164">
        <f t="shared" si="98"/>
        <v>0</v>
      </c>
      <c r="Z164">
        <v>0</v>
      </c>
      <c r="AA164" s="18">
        <f t="shared" si="85"/>
        <v>43345</v>
      </c>
      <c r="AB164" s="13">
        <f t="shared" si="86"/>
        <v>0</v>
      </c>
      <c r="AC164">
        <v>0</v>
      </c>
      <c r="AD164" s="5">
        <f t="shared" si="99"/>
        <v>0</v>
      </c>
      <c r="AE164">
        <f t="shared" si="108"/>
        <v>0</v>
      </c>
      <c r="AF164">
        <f t="shared" si="108"/>
        <v>0</v>
      </c>
      <c r="AG164">
        <v>0</v>
      </c>
      <c r="AH164" s="18">
        <f t="shared" si="100"/>
        <v>43345</v>
      </c>
      <c r="AI164" s="5">
        <f t="shared" si="101"/>
        <v>0</v>
      </c>
      <c r="AJ164" s="13">
        <f t="shared" si="87"/>
        <v>0</v>
      </c>
      <c r="AK164" s="20">
        <f t="shared" si="88"/>
        <v>0</v>
      </c>
      <c r="AL164" s="20">
        <f t="shared" si="102"/>
        <v>0</v>
      </c>
      <c r="AM164" s="20">
        <f t="shared" si="103"/>
        <v>0</v>
      </c>
      <c r="AN164" s="20">
        <f t="shared" si="89"/>
        <v>0</v>
      </c>
      <c r="AO164" s="20">
        <f t="shared" si="104"/>
        <v>0</v>
      </c>
      <c r="AP164" s="1">
        <v>0</v>
      </c>
      <c r="AQ164" s="24">
        <f t="shared" si="105"/>
        <v>43345</v>
      </c>
      <c r="AR164" s="10">
        <f t="shared" si="90"/>
        <v>0</v>
      </c>
      <c r="AS164" s="1">
        <f t="shared" si="106"/>
        <v>0</v>
      </c>
    </row>
    <row r="165" spans="2:45" x14ac:dyDescent="0.2">
      <c r="B165" s="18">
        <f t="shared" si="91"/>
        <v>43346</v>
      </c>
      <c r="C165" s="8">
        <f t="shared" si="92"/>
        <v>43346</v>
      </c>
      <c r="D165" s="5">
        <f>INDEX(Klima!$B$1:$E$520,MATCH('Afgrødemodel 1'!$C165,Klima!$B$1:$B$520,0),MATCH('Afgrødemodel 1'!$D$7,Klima!$B$1:$E$1,0))</f>
        <v>16.399999999999999</v>
      </c>
      <c r="E165" s="8">
        <f t="shared" si="107"/>
        <v>16.399999999999999</v>
      </c>
      <c r="F165">
        <v>0</v>
      </c>
      <c r="G165" s="8">
        <f t="shared" si="93"/>
        <v>2381.9</v>
      </c>
      <c r="H165" s="8">
        <f t="shared" si="73"/>
        <v>576.19999999999993</v>
      </c>
      <c r="I165" s="8">
        <f t="shared" si="74"/>
        <v>16.399999999999999</v>
      </c>
      <c r="J165" s="8">
        <f t="shared" si="75"/>
        <v>576.19999999999993</v>
      </c>
      <c r="K165" s="8" t="e">
        <f t="shared" si="76"/>
        <v>#VALUE!</v>
      </c>
      <c r="L165" s="8" t="e">
        <f t="shared" si="77"/>
        <v>#VALUE!</v>
      </c>
      <c r="M165" t="e">
        <f t="shared" si="78"/>
        <v>#N/A</v>
      </c>
      <c r="N165">
        <v>8</v>
      </c>
      <c r="O165" t="str">
        <f t="shared" si="94"/>
        <v xml:space="preserve"> </v>
      </c>
      <c r="P165" t="str">
        <f t="shared" si="79"/>
        <v xml:space="preserve"> </v>
      </c>
      <c r="Q165" t="str">
        <f t="shared" si="80"/>
        <v xml:space="preserve"> </v>
      </c>
      <c r="R165" t="str">
        <f t="shared" si="81"/>
        <v xml:space="preserve"> </v>
      </c>
      <c r="S165">
        <f t="shared" si="82"/>
        <v>0</v>
      </c>
      <c r="T165" s="8">
        <f t="shared" si="95"/>
        <v>0</v>
      </c>
      <c r="U165" s="2">
        <f t="shared" si="96"/>
        <v>0</v>
      </c>
      <c r="V165">
        <f t="shared" si="83"/>
        <v>0</v>
      </c>
      <c r="W165" s="2">
        <f t="shared" si="97"/>
        <v>0</v>
      </c>
      <c r="X165">
        <f t="shared" si="84"/>
        <v>0</v>
      </c>
      <c r="Y165">
        <f t="shared" si="98"/>
        <v>0</v>
      </c>
      <c r="Z165">
        <v>0</v>
      </c>
      <c r="AA165" s="18">
        <f t="shared" si="85"/>
        <v>43346</v>
      </c>
      <c r="AB165" s="13">
        <f t="shared" si="86"/>
        <v>0</v>
      </c>
      <c r="AC165">
        <v>0</v>
      </c>
      <c r="AD165" s="5">
        <f t="shared" si="99"/>
        <v>0</v>
      </c>
      <c r="AE165">
        <f t="shared" si="108"/>
        <v>0</v>
      </c>
      <c r="AF165">
        <f t="shared" si="108"/>
        <v>0</v>
      </c>
      <c r="AG165">
        <v>0</v>
      </c>
      <c r="AH165" s="18">
        <f t="shared" si="100"/>
        <v>43346</v>
      </c>
      <c r="AI165" s="5">
        <f t="shared" si="101"/>
        <v>0</v>
      </c>
      <c r="AJ165" s="13">
        <f t="shared" si="87"/>
        <v>0</v>
      </c>
      <c r="AK165" s="20">
        <f t="shared" si="88"/>
        <v>0</v>
      </c>
      <c r="AL165" s="20">
        <f t="shared" si="102"/>
        <v>0</v>
      </c>
      <c r="AM165" s="20">
        <f t="shared" si="103"/>
        <v>0</v>
      </c>
      <c r="AN165" s="20">
        <f t="shared" si="89"/>
        <v>0</v>
      </c>
      <c r="AO165" s="20">
        <f t="shared" si="104"/>
        <v>0</v>
      </c>
      <c r="AP165" s="1">
        <v>0</v>
      </c>
      <c r="AQ165" s="24">
        <f t="shared" si="105"/>
        <v>43346</v>
      </c>
      <c r="AR165" s="10">
        <f t="shared" si="90"/>
        <v>0</v>
      </c>
      <c r="AS165" s="1">
        <f t="shared" si="106"/>
        <v>0</v>
      </c>
    </row>
    <row r="166" spans="2:45" x14ac:dyDescent="0.2">
      <c r="B166" s="18">
        <f t="shared" si="91"/>
        <v>43347</v>
      </c>
      <c r="C166" s="8">
        <f t="shared" si="92"/>
        <v>43347</v>
      </c>
      <c r="D166" s="5">
        <f>INDEX(Klima!$B$1:$E$520,MATCH('Afgrødemodel 1'!$C166,Klima!$B$1:$B$520,0),MATCH('Afgrødemodel 1'!$D$7,Klima!$B$1:$E$1,0))</f>
        <v>16.2</v>
      </c>
      <c r="E166" s="8">
        <f t="shared" si="107"/>
        <v>16.2</v>
      </c>
      <c r="F166">
        <v>0</v>
      </c>
      <c r="G166" s="8">
        <f t="shared" si="93"/>
        <v>2398.1</v>
      </c>
      <c r="H166" s="8">
        <f t="shared" si="73"/>
        <v>592.4</v>
      </c>
      <c r="I166" s="8">
        <f t="shared" si="74"/>
        <v>16.2</v>
      </c>
      <c r="J166" s="8">
        <f t="shared" si="75"/>
        <v>592.4</v>
      </c>
      <c r="K166" s="8" t="e">
        <f t="shared" si="76"/>
        <v>#VALUE!</v>
      </c>
      <c r="L166" s="8" t="e">
        <f t="shared" si="77"/>
        <v>#VALUE!</v>
      </c>
      <c r="M166" t="e">
        <f t="shared" si="78"/>
        <v>#N/A</v>
      </c>
      <c r="N166">
        <v>8</v>
      </c>
      <c r="O166" t="str">
        <f t="shared" si="94"/>
        <v xml:space="preserve"> </v>
      </c>
      <c r="P166" t="str">
        <f t="shared" si="79"/>
        <v xml:space="preserve"> </v>
      </c>
      <c r="Q166" t="str">
        <f t="shared" si="80"/>
        <v xml:space="preserve"> </v>
      </c>
      <c r="R166" t="str">
        <f t="shared" si="81"/>
        <v xml:space="preserve"> </v>
      </c>
      <c r="S166">
        <f t="shared" si="82"/>
        <v>0</v>
      </c>
      <c r="T166" s="8">
        <f t="shared" si="95"/>
        <v>0</v>
      </c>
      <c r="U166" s="2">
        <f t="shared" si="96"/>
        <v>0</v>
      </c>
      <c r="V166">
        <f t="shared" si="83"/>
        <v>0</v>
      </c>
      <c r="W166" s="2">
        <f t="shared" si="97"/>
        <v>0</v>
      </c>
      <c r="X166">
        <f t="shared" si="84"/>
        <v>0</v>
      </c>
      <c r="Y166">
        <f t="shared" si="98"/>
        <v>0</v>
      </c>
      <c r="Z166">
        <v>0</v>
      </c>
      <c r="AA166" s="18">
        <f t="shared" si="85"/>
        <v>43347</v>
      </c>
      <c r="AB166" s="13">
        <f t="shared" si="86"/>
        <v>0</v>
      </c>
      <c r="AC166">
        <v>0</v>
      </c>
      <c r="AD166" s="5">
        <f t="shared" si="99"/>
        <v>0</v>
      </c>
      <c r="AE166">
        <f t="shared" si="108"/>
        <v>0</v>
      </c>
      <c r="AF166">
        <f t="shared" si="108"/>
        <v>0</v>
      </c>
      <c r="AG166">
        <v>0</v>
      </c>
      <c r="AH166" s="18">
        <f t="shared" si="100"/>
        <v>43347</v>
      </c>
      <c r="AI166" s="5">
        <f t="shared" si="101"/>
        <v>0</v>
      </c>
      <c r="AJ166" s="13">
        <f t="shared" si="87"/>
        <v>0</v>
      </c>
      <c r="AK166" s="20">
        <f t="shared" si="88"/>
        <v>0</v>
      </c>
      <c r="AL166" s="20">
        <f t="shared" si="102"/>
        <v>0</v>
      </c>
      <c r="AM166" s="20">
        <f t="shared" si="103"/>
        <v>0</v>
      </c>
      <c r="AN166" s="20">
        <f t="shared" si="89"/>
        <v>0</v>
      </c>
      <c r="AO166" s="20">
        <f t="shared" si="104"/>
        <v>0</v>
      </c>
      <c r="AP166" s="1">
        <v>0</v>
      </c>
      <c r="AQ166" s="24">
        <f t="shared" si="105"/>
        <v>43347</v>
      </c>
      <c r="AR166" s="10">
        <f t="shared" si="90"/>
        <v>0</v>
      </c>
      <c r="AS166" s="1">
        <f t="shared" si="106"/>
        <v>0</v>
      </c>
    </row>
    <row r="167" spans="2:45" x14ac:dyDescent="0.2">
      <c r="B167" s="18">
        <f t="shared" si="91"/>
        <v>43348</v>
      </c>
      <c r="C167" s="8">
        <f t="shared" si="92"/>
        <v>43348</v>
      </c>
      <c r="D167" s="5">
        <f>INDEX(Klima!$B$1:$E$520,MATCH('Afgrødemodel 1'!$C167,Klima!$B$1:$B$520,0),MATCH('Afgrødemodel 1'!$D$7,Klima!$B$1:$E$1,0))</f>
        <v>16.399999999999999</v>
      </c>
      <c r="E167" s="8">
        <f t="shared" si="107"/>
        <v>16.399999999999999</v>
      </c>
      <c r="F167">
        <v>0</v>
      </c>
      <c r="G167" s="8">
        <f t="shared" si="93"/>
        <v>2414.5</v>
      </c>
      <c r="H167" s="8">
        <f t="shared" si="73"/>
        <v>608.79999999999995</v>
      </c>
      <c r="I167" s="8">
        <f t="shared" si="74"/>
        <v>16.399999999999999</v>
      </c>
      <c r="J167" s="8">
        <f t="shared" si="75"/>
        <v>608.79999999999995</v>
      </c>
      <c r="K167" s="8" t="e">
        <f t="shared" si="76"/>
        <v>#VALUE!</v>
      </c>
      <c r="L167" s="8" t="e">
        <f t="shared" si="77"/>
        <v>#VALUE!</v>
      </c>
      <c r="M167" t="e">
        <f t="shared" si="78"/>
        <v>#N/A</v>
      </c>
      <c r="N167">
        <v>8</v>
      </c>
      <c r="O167" t="str">
        <f t="shared" si="94"/>
        <v xml:space="preserve"> </v>
      </c>
      <c r="P167" t="str">
        <f t="shared" si="79"/>
        <v xml:space="preserve"> </v>
      </c>
      <c r="Q167" t="str">
        <f t="shared" si="80"/>
        <v xml:space="preserve"> </v>
      </c>
      <c r="R167" t="str">
        <f t="shared" si="81"/>
        <v xml:space="preserve"> </v>
      </c>
      <c r="S167">
        <f t="shared" si="82"/>
        <v>0</v>
      </c>
      <c r="T167" s="8">
        <f t="shared" si="95"/>
        <v>0</v>
      </c>
      <c r="U167" s="2">
        <f t="shared" si="96"/>
        <v>0</v>
      </c>
      <c r="V167">
        <f t="shared" si="83"/>
        <v>0</v>
      </c>
      <c r="W167" s="2">
        <f t="shared" si="97"/>
        <v>0</v>
      </c>
      <c r="X167">
        <f t="shared" si="84"/>
        <v>0</v>
      </c>
      <c r="Y167">
        <f t="shared" si="98"/>
        <v>0</v>
      </c>
      <c r="Z167">
        <v>0</v>
      </c>
      <c r="AA167" s="18">
        <f t="shared" si="85"/>
        <v>43348</v>
      </c>
      <c r="AB167" s="13">
        <f t="shared" si="86"/>
        <v>0</v>
      </c>
      <c r="AC167">
        <v>0</v>
      </c>
      <c r="AD167" s="5">
        <f t="shared" si="99"/>
        <v>0</v>
      </c>
      <c r="AE167">
        <f t="shared" si="108"/>
        <v>0</v>
      </c>
      <c r="AF167">
        <f t="shared" si="108"/>
        <v>0</v>
      </c>
      <c r="AG167">
        <v>0</v>
      </c>
      <c r="AH167" s="18">
        <f t="shared" si="100"/>
        <v>43348</v>
      </c>
      <c r="AI167" s="5">
        <f t="shared" si="101"/>
        <v>0</v>
      </c>
      <c r="AJ167" s="13">
        <f t="shared" si="87"/>
        <v>0</v>
      </c>
      <c r="AK167" s="20">
        <f t="shared" si="88"/>
        <v>0</v>
      </c>
      <c r="AL167" s="20">
        <f t="shared" si="102"/>
        <v>0</v>
      </c>
      <c r="AM167" s="20">
        <f t="shared" si="103"/>
        <v>0</v>
      </c>
      <c r="AN167" s="20">
        <f t="shared" si="89"/>
        <v>0</v>
      </c>
      <c r="AO167" s="20">
        <f t="shared" si="104"/>
        <v>0</v>
      </c>
      <c r="AP167" s="1">
        <v>0</v>
      </c>
      <c r="AQ167" s="24">
        <f t="shared" si="105"/>
        <v>43348</v>
      </c>
      <c r="AR167" s="10">
        <f t="shared" si="90"/>
        <v>0</v>
      </c>
      <c r="AS167" s="1">
        <f t="shared" si="106"/>
        <v>0</v>
      </c>
    </row>
    <row r="168" spans="2:45" x14ac:dyDescent="0.2">
      <c r="B168" s="18">
        <f t="shared" si="91"/>
        <v>43349</v>
      </c>
      <c r="C168" s="8">
        <f t="shared" si="92"/>
        <v>43349</v>
      </c>
      <c r="D168" s="5">
        <f>INDEX(Klima!$B$1:$E$520,MATCH('Afgrødemodel 1'!$C168,Klima!$B$1:$B$520,0),MATCH('Afgrødemodel 1'!$D$7,Klima!$B$1:$E$1,0))</f>
        <v>16.5</v>
      </c>
      <c r="E168" s="8">
        <f t="shared" si="107"/>
        <v>16.5</v>
      </c>
      <c r="F168">
        <v>0</v>
      </c>
      <c r="G168" s="8">
        <f t="shared" si="93"/>
        <v>2431</v>
      </c>
      <c r="H168" s="8">
        <f t="shared" si="73"/>
        <v>625.29999999999995</v>
      </c>
      <c r="I168" s="8">
        <f t="shared" si="74"/>
        <v>16.5</v>
      </c>
      <c r="J168" s="8">
        <f t="shared" si="75"/>
        <v>625.29999999999995</v>
      </c>
      <c r="K168" s="8" t="e">
        <f t="shared" si="76"/>
        <v>#VALUE!</v>
      </c>
      <c r="L168" s="8" t="e">
        <f t="shared" si="77"/>
        <v>#VALUE!</v>
      </c>
      <c r="M168" t="e">
        <f t="shared" si="78"/>
        <v>#N/A</v>
      </c>
      <c r="N168">
        <v>8</v>
      </c>
      <c r="O168" t="str">
        <f t="shared" si="94"/>
        <v xml:space="preserve"> </v>
      </c>
      <c r="P168" t="str">
        <f t="shared" si="79"/>
        <v xml:space="preserve"> </v>
      </c>
      <c r="Q168" t="str">
        <f t="shared" si="80"/>
        <v xml:space="preserve"> </v>
      </c>
      <c r="R168" t="str">
        <f t="shared" si="81"/>
        <v xml:space="preserve"> </v>
      </c>
      <c r="S168">
        <f t="shared" si="82"/>
        <v>0</v>
      </c>
      <c r="T168" s="8">
        <f t="shared" si="95"/>
        <v>0</v>
      </c>
      <c r="U168" s="2">
        <f t="shared" si="96"/>
        <v>0</v>
      </c>
      <c r="V168">
        <f t="shared" si="83"/>
        <v>0</v>
      </c>
      <c r="W168" s="2">
        <f t="shared" si="97"/>
        <v>0</v>
      </c>
      <c r="X168">
        <f t="shared" si="84"/>
        <v>0</v>
      </c>
      <c r="Y168">
        <f t="shared" si="98"/>
        <v>0</v>
      </c>
      <c r="Z168">
        <v>0</v>
      </c>
      <c r="AA168" s="18">
        <f t="shared" si="85"/>
        <v>43349</v>
      </c>
      <c r="AB168" s="13">
        <f t="shared" si="86"/>
        <v>0</v>
      </c>
      <c r="AC168">
        <v>0</v>
      </c>
      <c r="AD168" s="5">
        <f t="shared" si="99"/>
        <v>0</v>
      </c>
      <c r="AE168">
        <f t="shared" si="108"/>
        <v>0</v>
      </c>
      <c r="AF168">
        <f t="shared" si="108"/>
        <v>0</v>
      </c>
      <c r="AG168">
        <v>0</v>
      </c>
      <c r="AH168" s="18">
        <f t="shared" si="100"/>
        <v>43349</v>
      </c>
      <c r="AI168" s="5">
        <f t="shared" si="101"/>
        <v>0</v>
      </c>
      <c r="AJ168" s="13">
        <f t="shared" si="87"/>
        <v>0</v>
      </c>
      <c r="AK168" s="20">
        <f t="shared" si="88"/>
        <v>0</v>
      </c>
      <c r="AL168" s="20">
        <f t="shared" si="102"/>
        <v>0</v>
      </c>
      <c r="AM168" s="20">
        <f t="shared" si="103"/>
        <v>0</v>
      </c>
      <c r="AN168" s="20">
        <f t="shared" si="89"/>
        <v>0</v>
      </c>
      <c r="AO168" s="20">
        <f t="shared" si="104"/>
        <v>0</v>
      </c>
      <c r="AP168" s="1">
        <v>0</v>
      </c>
      <c r="AQ168" s="24">
        <f t="shared" si="105"/>
        <v>43349</v>
      </c>
      <c r="AR168" s="10">
        <f t="shared" si="90"/>
        <v>0</v>
      </c>
      <c r="AS168" s="1">
        <f t="shared" si="106"/>
        <v>0</v>
      </c>
    </row>
    <row r="169" spans="2:45" x14ac:dyDescent="0.2">
      <c r="B169" s="18">
        <f t="shared" si="91"/>
        <v>43350</v>
      </c>
      <c r="C169" s="8">
        <f t="shared" si="92"/>
        <v>43350</v>
      </c>
      <c r="D169" s="5">
        <f>INDEX(Klima!$B$1:$E$520,MATCH('Afgrødemodel 1'!$C169,Klima!$B$1:$B$520,0),MATCH('Afgrødemodel 1'!$D$7,Klima!$B$1:$E$1,0))</f>
        <v>15.7</v>
      </c>
      <c r="E169" s="8">
        <f t="shared" si="107"/>
        <v>15.7</v>
      </c>
      <c r="F169">
        <v>0</v>
      </c>
      <c r="G169" s="8">
        <f t="shared" si="93"/>
        <v>2446.6999999999998</v>
      </c>
      <c r="H169" s="8">
        <f t="shared" si="73"/>
        <v>641</v>
      </c>
      <c r="I169" s="8">
        <f t="shared" si="74"/>
        <v>15.7</v>
      </c>
      <c r="J169" s="8">
        <f t="shared" si="75"/>
        <v>641</v>
      </c>
      <c r="K169" s="8" t="e">
        <f t="shared" si="76"/>
        <v>#VALUE!</v>
      </c>
      <c r="L169" s="8" t="e">
        <f t="shared" si="77"/>
        <v>#VALUE!</v>
      </c>
      <c r="M169" t="e">
        <f t="shared" si="78"/>
        <v>#N/A</v>
      </c>
      <c r="N169">
        <v>8</v>
      </c>
      <c r="O169" t="str">
        <f t="shared" si="94"/>
        <v xml:space="preserve"> </v>
      </c>
      <c r="P169" t="str">
        <f t="shared" si="79"/>
        <v xml:space="preserve"> </v>
      </c>
      <c r="Q169" t="str">
        <f t="shared" si="80"/>
        <v xml:space="preserve"> </v>
      </c>
      <c r="R169" t="str">
        <f t="shared" si="81"/>
        <v xml:space="preserve"> </v>
      </c>
      <c r="S169">
        <f t="shared" si="82"/>
        <v>0</v>
      </c>
      <c r="T169" s="8">
        <f t="shared" si="95"/>
        <v>0</v>
      </c>
      <c r="U169" s="2">
        <f t="shared" si="96"/>
        <v>0</v>
      </c>
      <c r="V169">
        <f t="shared" si="83"/>
        <v>0</v>
      </c>
      <c r="W169" s="2">
        <f t="shared" si="97"/>
        <v>0</v>
      </c>
      <c r="X169">
        <f t="shared" si="84"/>
        <v>0</v>
      </c>
      <c r="Y169">
        <f t="shared" si="98"/>
        <v>0</v>
      </c>
      <c r="Z169">
        <v>0</v>
      </c>
      <c r="AA169" s="18">
        <f t="shared" si="85"/>
        <v>43350</v>
      </c>
      <c r="AB169" s="13">
        <f t="shared" si="86"/>
        <v>0</v>
      </c>
      <c r="AC169">
        <v>0</v>
      </c>
      <c r="AD169" s="5">
        <f t="shared" si="99"/>
        <v>0</v>
      </c>
      <c r="AE169">
        <f t="shared" si="108"/>
        <v>0</v>
      </c>
      <c r="AF169">
        <f t="shared" si="108"/>
        <v>0</v>
      </c>
      <c r="AG169">
        <v>0</v>
      </c>
      <c r="AH169" s="18">
        <f t="shared" si="100"/>
        <v>43350</v>
      </c>
      <c r="AI169" s="5">
        <f t="shared" si="101"/>
        <v>0</v>
      </c>
      <c r="AJ169" s="13">
        <f t="shared" si="87"/>
        <v>0</v>
      </c>
      <c r="AK169" s="20">
        <f t="shared" si="88"/>
        <v>0</v>
      </c>
      <c r="AL169" s="20">
        <f t="shared" si="102"/>
        <v>0</v>
      </c>
      <c r="AM169" s="20">
        <f t="shared" si="103"/>
        <v>0</v>
      </c>
      <c r="AN169" s="20">
        <f t="shared" si="89"/>
        <v>0</v>
      </c>
      <c r="AO169" s="20">
        <f t="shared" si="104"/>
        <v>0</v>
      </c>
      <c r="AP169" s="1">
        <v>0</v>
      </c>
      <c r="AQ169" s="24">
        <f t="shared" si="105"/>
        <v>43350</v>
      </c>
      <c r="AR169" s="10">
        <f t="shared" si="90"/>
        <v>0</v>
      </c>
      <c r="AS169" s="1">
        <f t="shared" si="106"/>
        <v>0</v>
      </c>
    </row>
    <row r="170" spans="2:45" x14ac:dyDescent="0.2">
      <c r="B170" s="18">
        <f t="shared" si="91"/>
        <v>43351</v>
      </c>
      <c r="C170" s="8">
        <f t="shared" si="92"/>
        <v>43351</v>
      </c>
      <c r="D170" s="5">
        <f>INDEX(Klima!$B$1:$E$520,MATCH('Afgrødemodel 1'!$C170,Klima!$B$1:$B$520,0),MATCH('Afgrødemodel 1'!$D$7,Klima!$B$1:$E$1,0))</f>
        <v>12.8</v>
      </c>
      <c r="E170" s="8">
        <f t="shared" si="107"/>
        <v>12.8</v>
      </c>
      <c r="F170">
        <v>0</v>
      </c>
      <c r="G170" s="8">
        <f t="shared" si="93"/>
        <v>2459.5</v>
      </c>
      <c r="H170" s="8">
        <f t="shared" si="73"/>
        <v>653.79999999999995</v>
      </c>
      <c r="I170" s="8">
        <f t="shared" si="74"/>
        <v>12.8</v>
      </c>
      <c r="J170" s="8">
        <f t="shared" si="75"/>
        <v>653.79999999999995</v>
      </c>
      <c r="K170" s="8" t="e">
        <f t="shared" si="76"/>
        <v>#VALUE!</v>
      </c>
      <c r="L170" s="8" t="e">
        <f t="shared" si="77"/>
        <v>#VALUE!</v>
      </c>
      <c r="M170" t="e">
        <f t="shared" si="78"/>
        <v>#N/A</v>
      </c>
      <c r="N170">
        <v>8</v>
      </c>
      <c r="O170" t="str">
        <f t="shared" si="94"/>
        <v xml:space="preserve"> </v>
      </c>
      <c r="P170" t="str">
        <f t="shared" si="79"/>
        <v xml:space="preserve"> </v>
      </c>
      <c r="Q170" t="str">
        <f t="shared" si="80"/>
        <v xml:space="preserve"> </v>
      </c>
      <c r="R170" t="str">
        <f t="shared" si="81"/>
        <v xml:space="preserve"> </v>
      </c>
      <c r="S170">
        <f t="shared" si="82"/>
        <v>0</v>
      </c>
      <c r="T170" s="8">
        <f t="shared" si="95"/>
        <v>0</v>
      </c>
      <c r="U170" s="2">
        <f t="shared" si="96"/>
        <v>0</v>
      </c>
      <c r="V170">
        <f t="shared" si="83"/>
        <v>0</v>
      </c>
      <c r="W170" s="2">
        <f t="shared" si="97"/>
        <v>0</v>
      </c>
      <c r="X170">
        <f t="shared" si="84"/>
        <v>0</v>
      </c>
      <c r="Y170">
        <f t="shared" si="98"/>
        <v>0</v>
      </c>
      <c r="Z170">
        <v>0</v>
      </c>
      <c r="AA170" s="18">
        <f t="shared" si="85"/>
        <v>43351</v>
      </c>
      <c r="AB170" s="13">
        <f t="shared" si="86"/>
        <v>0</v>
      </c>
      <c r="AC170">
        <v>0</v>
      </c>
      <c r="AD170" s="5">
        <f t="shared" si="99"/>
        <v>0</v>
      </c>
      <c r="AE170">
        <f t="shared" si="108"/>
        <v>0</v>
      </c>
      <c r="AF170">
        <f t="shared" si="108"/>
        <v>0</v>
      </c>
      <c r="AG170">
        <v>0</v>
      </c>
      <c r="AH170" s="18">
        <f t="shared" si="100"/>
        <v>43351</v>
      </c>
      <c r="AI170" s="5">
        <f t="shared" si="101"/>
        <v>0</v>
      </c>
      <c r="AJ170" s="13">
        <f t="shared" si="87"/>
        <v>0</v>
      </c>
      <c r="AK170" s="20">
        <f t="shared" si="88"/>
        <v>0</v>
      </c>
      <c r="AL170" s="20">
        <f t="shared" si="102"/>
        <v>0</v>
      </c>
      <c r="AM170" s="20">
        <f t="shared" si="103"/>
        <v>0</v>
      </c>
      <c r="AN170" s="20">
        <f t="shared" si="89"/>
        <v>0</v>
      </c>
      <c r="AO170" s="20">
        <f t="shared" si="104"/>
        <v>0</v>
      </c>
      <c r="AP170" s="1">
        <v>0</v>
      </c>
      <c r="AQ170" s="24">
        <f t="shared" si="105"/>
        <v>43351</v>
      </c>
      <c r="AR170" s="10">
        <f t="shared" si="90"/>
        <v>0</v>
      </c>
      <c r="AS170" s="1">
        <f t="shared" si="106"/>
        <v>0</v>
      </c>
    </row>
    <row r="171" spans="2:45" x14ac:dyDescent="0.2">
      <c r="B171" s="18">
        <f t="shared" si="91"/>
        <v>43352</v>
      </c>
      <c r="C171" s="8">
        <f t="shared" si="92"/>
        <v>43352</v>
      </c>
      <c r="D171" s="5">
        <f>INDEX(Klima!$B$1:$E$520,MATCH('Afgrødemodel 1'!$C171,Klima!$B$1:$B$520,0),MATCH('Afgrødemodel 1'!$D$7,Klima!$B$1:$E$1,0))</f>
        <v>15.6</v>
      </c>
      <c r="E171" s="8">
        <f t="shared" si="107"/>
        <v>15.6</v>
      </c>
      <c r="F171">
        <v>0</v>
      </c>
      <c r="G171" s="8">
        <f t="shared" si="93"/>
        <v>2475.1</v>
      </c>
      <c r="H171" s="8">
        <f t="shared" si="73"/>
        <v>669.4</v>
      </c>
      <c r="I171" s="8">
        <f t="shared" si="74"/>
        <v>15.6</v>
      </c>
      <c r="J171" s="8">
        <f t="shared" si="75"/>
        <v>669.4</v>
      </c>
      <c r="K171" s="8" t="e">
        <f t="shared" si="76"/>
        <v>#VALUE!</v>
      </c>
      <c r="L171" s="8" t="e">
        <f t="shared" si="77"/>
        <v>#VALUE!</v>
      </c>
      <c r="M171" t="e">
        <f t="shared" si="78"/>
        <v>#N/A</v>
      </c>
      <c r="N171">
        <v>8</v>
      </c>
      <c r="O171" t="str">
        <f t="shared" si="94"/>
        <v xml:space="preserve"> </v>
      </c>
      <c r="P171" t="str">
        <f t="shared" si="79"/>
        <v xml:space="preserve"> </v>
      </c>
      <c r="Q171" t="str">
        <f t="shared" si="80"/>
        <v xml:space="preserve"> </v>
      </c>
      <c r="R171" t="str">
        <f t="shared" si="81"/>
        <v xml:space="preserve"> </v>
      </c>
      <c r="S171">
        <f t="shared" si="82"/>
        <v>0</v>
      </c>
      <c r="T171" s="8">
        <f t="shared" si="95"/>
        <v>0</v>
      </c>
      <c r="U171" s="2">
        <f t="shared" si="96"/>
        <v>0</v>
      </c>
      <c r="V171">
        <f t="shared" si="83"/>
        <v>0</v>
      </c>
      <c r="W171" s="2">
        <f t="shared" si="97"/>
        <v>0</v>
      </c>
      <c r="X171">
        <f t="shared" si="84"/>
        <v>0</v>
      </c>
      <c r="Y171">
        <f t="shared" si="98"/>
        <v>0</v>
      </c>
      <c r="Z171">
        <v>0</v>
      </c>
      <c r="AA171" s="18">
        <f t="shared" si="85"/>
        <v>43352</v>
      </c>
      <c r="AB171" s="13">
        <f t="shared" si="86"/>
        <v>0</v>
      </c>
      <c r="AC171">
        <v>0</v>
      </c>
      <c r="AD171" s="5">
        <f t="shared" si="99"/>
        <v>0</v>
      </c>
      <c r="AE171">
        <f t="shared" si="108"/>
        <v>0</v>
      </c>
      <c r="AF171">
        <f t="shared" si="108"/>
        <v>0</v>
      </c>
      <c r="AG171">
        <v>0</v>
      </c>
      <c r="AH171" s="18">
        <f t="shared" si="100"/>
        <v>43352</v>
      </c>
      <c r="AI171" s="5">
        <f t="shared" si="101"/>
        <v>0</v>
      </c>
      <c r="AJ171" s="13">
        <f t="shared" si="87"/>
        <v>0</v>
      </c>
      <c r="AK171" s="20">
        <f t="shared" si="88"/>
        <v>0</v>
      </c>
      <c r="AL171" s="20">
        <f t="shared" si="102"/>
        <v>0</v>
      </c>
      <c r="AM171" s="20">
        <f t="shared" si="103"/>
        <v>0</v>
      </c>
      <c r="AN171" s="20">
        <f t="shared" si="89"/>
        <v>0</v>
      </c>
      <c r="AO171" s="20">
        <f t="shared" si="104"/>
        <v>0</v>
      </c>
      <c r="AP171" s="1">
        <v>0</v>
      </c>
      <c r="AQ171" s="24">
        <f t="shared" si="105"/>
        <v>43352</v>
      </c>
      <c r="AR171" s="10">
        <f t="shared" si="90"/>
        <v>0</v>
      </c>
      <c r="AS171" s="1">
        <f t="shared" si="106"/>
        <v>0</v>
      </c>
    </row>
    <row r="172" spans="2:45" x14ac:dyDescent="0.2">
      <c r="B172" s="18">
        <f t="shared" si="91"/>
        <v>43353</v>
      </c>
      <c r="C172" s="8">
        <f t="shared" si="92"/>
        <v>43353</v>
      </c>
      <c r="D172" s="5">
        <f>INDEX(Klima!$B$1:$E$520,MATCH('Afgrødemodel 1'!$C172,Klima!$B$1:$B$520,0),MATCH('Afgrødemodel 1'!$D$7,Klima!$B$1:$E$1,0))</f>
        <v>15.9</v>
      </c>
      <c r="E172" s="8">
        <f t="shared" si="107"/>
        <v>15.9</v>
      </c>
      <c r="F172">
        <v>0</v>
      </c>
      <c r="G172" s="8">
        <f t="shared" si="93"/>
        <v>2491</v>
      </c>
      <c r="H172" s="8">
        <f t="shared" si="73"/>
        <v>685.3</v>
      </c>
      <c r="I172" s="8">
        <f t="shared" si="74"/>
        <v>15.9</v>
      </c>
      <c r="J172" s="8">
        <f t="shared" si="75"/>
        <v>685.3</v>
      </c>
      <c r="K172" s="8" t="e">
        <f t="shared" si="76"/>
        <v>#VALUE!</v>
      </c>
      <c r="L172" s="8" t="e">
        <f t="shared" si="77"/>
        <v>#VALUE!</v>
      </c>
      <c r="M172" t="e">
        <f t="shared" si="78"/>
        <v>#N/A</v>
      </c>
      <c r="N172">
        <v>8</v>
      </c>
      <c r="O172" t="str">
        <f t="shared" si="94"/>
        <v xml:space="preserve"> </v>
      </c>
      <c r="P172" t="str">
        <f t="shared" si="79"/>
        <v xml:space="preserve"> </v>
      </c>
      <c r="Q172" t="str">
        <f t="shared" si="80"/>
        <v xml:space="preserve"> </v>
      </c>
      <c r="R172" t="str">
        <f t="shared" si="81"/>
        <v xml:space="preserve"> </v>
      </c>
      <c r="S172">
        <f t="shared" si="82"/>
        <v>0</v>
      </c>
      <c r="T172" s="8">
        <f t="shared" si="95"/>
        <v>0</v>
      </c>
      <c r="U172" s="2">
        <f t="shared" si="96"/>
        <v>0</v>
      </c>
      <c r="V172">
        <f t="shared" si="83"/>
        <v>0</v>
      </c>
      <c r="W172" s="2">
        <f t="shared" si="97"/>
        <v>0</v>
      </c>
      <c r="X172">
        <f t="shared" si="84"/>
        <v>0</v>
      </c>
      <c r="Y172">
        <f t="shared" si="98"/>
        <v>0</v>
      </c>
      <c r="Z172">
        <v>0</v>
      </c>
      <c r="AA172" s="18">
        <f t="shared" si="85"/>
        <v>43353</v>
      </c>
      <c r="AB172" s="13">
        <f t="shared" si="86"/>
        <v>0</v>
      </c>
      <c r="AC172">
        <v>0</v>
      </c>
      <c r="AD172" s="5">
        <f t="shared" si="99"/>
        <v>0</v>
      </c>
      <c r="AE172">
        <f t="shared" si="108"/>
        <v>0</v>
      </c>
      <c r="AF172">
        <f t="shared" si="108"/>
        <v>0</v>
      </c>
      <c r="AG172">
        <v>0</v>
      </c>
      <c r="AH172" s="18">
        <f t="shared" si="100"/>
        <v>43353</v>
      </c>
      <c r="AI172" s="5">
        <f t="shared" si="101"/>
        <v>0</v>
      </c>
      <c r="AJ172" s="13">
        <f t="shared" si="87"/>
        <v>0</v>
      </c>
      <c r="AK172" s="20">
        <f t="shared" si="88"/>
        <v>0</v>
      </c>
      <c r="AL172" s="20">
        <f t="shared" si="102"/>
        <v>0</v>
      </c>
      <c r="AM172" s="20">
        <f t="shared" si="103"/>
        <v>0</v>
      </c>
      <c r="AN172" s="20">
        <f t="shared" si="89"/>
        <v>0</v>
      </c>
      <c r="AO172" s="20">
        <f t="shared" si="104"/>
        <v>0</v>
      </c>
      <c r="AP172" s="1">
        <v>0</v>
      </c>
      <c r="AQ172" s="24">
        <f t="shared" si="105"/>
        <v>43353</v>
      </c>
      <c r="AR172" s="10">
        <f t="shared" si="90"/>
        <v>0</v>
      </c>
      <c r="AS172" s="1">
        <f t="shared" si="106"/>
        <v>0</v>
      </c>
    </row>
    <row r="173" spans="2:45" x14ac:dyDescent="0.2">
      <c r="B173" s="18">
        <f t="shared" si="91"/>
        <v>43354</v>
      </c>
      <c r="C173" s="8">
        <f t="shared" si="92"/>
        <v>43354</v>
      </c>
      <c r="D173" s="5">
        <f>INDEX(Klima!$B$1:$E$520,MATCH('Afgrødemodel 1'!$C173,Klima!$B$1:$B$520,0),MATCH('Afgrødemodel 1'!$D$7,Klima!$B$1:$E$1,0))</f>
        <v>13.9</v>
      </c>
      <c r="E173" s="8">
        <f t="shared" si="107"/>
        <v>13.9</v>
      </c>
      <c r="F173">
        <v>0</v>
      </c>
      <c r="G173" s="8">
        <f t="shared" si="93"/>
        <v>2504.9</v>
      </c>
      <c r="H173" s="8">
        <f t="shared" si="73"/>
        <v>699.19999999999993</v>
      </c>
      <c r="I173" s="8">
        <f t="shared" si="74"/>
        <v>13.9</v>
      </c>
      <c r="J173" s="8">
        <f t="shared" si="75"/>
        <v>699.19999999999993</v>
      </c>
      <c r="K173" s="8" t="e">
        <f t="shared" si="76"/>
        <v>#VALUE!</v>
      </c>
      <c r="L173" s="8" t="e">
        <f t="shared" si="77"/>
        <v>#VALUE!</v>
      </c>
      <c r="M173" t="e">
        <f t="shared" si="78"/>
        <v>#N/A</v>
      </c>
      <c r="N173">
        <v>8</v>
      </c>
      <c r="O173" t="str">
        <f t="shared" si="94"/>
        <v xml:space="preserve"> </v>
      </c>
      <c r="P173" t="str">
        <f t="shared" si="79"/>
        <v xml:space="preserve"> </v>
      </c>
      <c r="Q173" t="str">
        <f t="shared" si="80"/>
        <v xml:space="preserve"> </v>
      </c>
      <c r="R173" t="str">
        <f t="shared" si="81"/>
        <v xml:space="preserve"> </v>
      </c>
      <c r="S173">
        <f t="shared" si="82"/>
        <v>0</v>
      </c>
      <c r="T173" s="8">
        <f t="shared" si="95"/>
        <v>0</v>
      </c>
      <c r="U173" s="2">
        <f t="shared" si="96"/>
        <v>0</v>
      </c>
      <c r="V173">
        <f t="shared" si="83"/>
        <v>0</v>
      </c>
      <c r="W173" s="2">
        <f t="shared" si="97"/>
        <v>0</v>
      </c>
      <c r="X173">
        <f t="shared" si="84"/>
        <v>0</v>
      </c>
      <c r="Y173">
        <f t="shared" si="98"/>
        <v>0</v>
      </c>
      <c r="Z173">
        <v>0</v>
      </c>
      <c r="AA173" s="18">
        <f t="shared" si="85"/>
        <v>43354</v>
      </c>
      <c r="AB173" s="13">
        <f t="shared" si="86"/>
        <v>0</v>
      </c>
      <c r="AC173">
        <v>0</v>
      </c>
      <c r="AD173" s="5">
        <f t="shared" si="99"/>
        <v>0</v>
      </c>
      <c r="AE173">
        <f t="shared" si="108"/>
        <v>0</v>
      </c>
      <c r="AF173">
        <f t="shared" si="108"/>
        <v>0</v>
      </c>
      <c r="AG173">
        <v>0</v>
      </c>
      <c r="AH173" s="18">
        <f t="shared" si="100"/>
        <v>43354</v>
      </c>
      <c r="AI173" s="5">
        <f t="shared" si="101"/>
        <v>0</v>
      </c>
      <c r="AJ173" s="13">
        <f t="shared" si="87"/>
        <v>0</v>
      </c>
      <c r="AK173" s="20">
        <f t="shared" si="88"/>
        <v>0</v>
      </c>
      <c r="AL173" s="20">
        <f t="shared" si="102"/>
        <v>0</v>
      </c>
      <c r="AM173" s="20">
        <f t="shared" si="103"/>
        <v>0</v>
      </c>
      <c r="AN173" s="20">
        <f t="shared" si="89"/>
        <v>0</v>
      </c>
      <c r="AO173" s="20">
        <f t="shared" si="104"/>
        <v>0</v>
      </c>
      <c r="AP173" s="1">
        <v>0</v>
      </c>
      <c r="AQ173" s="24">
        <f t="shared" si="105"/>
        <v>43354</v>
      </c>
      <c r="AR173" s="10">
        <f t="shared" si="90"/>
        <v>0</v>
      </c>
      <c r="AS173" s="1">
        <f t="shared" si="106"/>
        <v>0</v>
      </c>
    </row>
    <row r="174" spans="2:45" x14ac:dyDescent="0.2">
      <c r="B174" s="18">
        <f t="shared" si="91"/>
        <v>43355</v>
      </c>
      <c r="C174" s="8">
        <f t="shared" si="92"/>
        <v>43355</v>
      </c>
      <c r="D174" s="5">
        <f>INDEX(Klima!$B$1:$E$520,MATCH('Afgrødemodel 1'!$C174,Klima!$B$1:$B$520,0),MATCH('Afgrødemodel 1'!$D$7,Klima!$B$1:$E$1,0))</f>
        <v>13.2</v>
      </c>
      <c r="E174" s="8">
        <f t="shared" si="107"/>
        <v>13.2</v>
      </c>
      <c r="F174">
        <v>0</v>
      </c>
      <c r="G174" s="8">
        <f t="shared" si="93"/>
        <v>2518.1</v>
      </c>
      <c r="H174" s="8">
        <f t="shared" si="73"/>
        <v>712.4</v>
      </c>
      <c r="I174" s="8">
        <f t="shared" si="74"/>
        <v>13.2</v>
      </c>
      <c r="J174" s="8">
        <f t="shared" si="75"/>
        <v>712.4</v>
      </c>
      <c r="K174" s="8" t="e">
        <f t="shared" si="76"/>
        <v>#VALUE!</v>
      </c>
      <c r="L174" s="8" t="e">
        <f t="shared" si="77"/>
        <v>#VALUE!</v>
      </c>
      <c r="M174" t="e">
        <f t="shared" si="78"/>
        <v>#N/A</v>
      </c>
      <c r="N174">
        <v>8</v>
      </c>
      <c r="O174" t="str">
        <f t="shared" si="94"/>
        <v xml:space="preserve"> </v>
      </c>
      <c r="P174" t="str">
        <f t="shared" si="79"/>
        <v xml:space="preserve"> </v>
      </c>
      <c r="Q174" t="str">
        <f t="shared" si="80"/>
        <v xml:space="preserve"> </v>
      </c>
      <c r="R174" t="str">
        <f t="shared" si="81"/>
        <v xml:space="preserve"> </v>
      </c>
      <c r="S174">
        <f t="shared" si="82"/>
        <v>0</v>
      </c>
      <c r="T174" s="8">
        <f t="shared" si="95"/>
        <v>0</v>
      </c>
      <c r="U174" s="2">
        <f t="shared" si="96"/>
        <v>0</v>
      </c>
      <c r="V174">
        <f t="shared" si="83"/>
        <v>0</v>
      </c>
      <c r="W174" s="2">
        <f t="shared" si="97"/>
        <v>0</v>
      </c>
      <c r="X174">
        <f t="shared" si="84"/>
        <v>0</v>
      </c>
      <c r="Y174">
        <f t="shared" si="98"/>
        <v>0</v>
      </c>
      <c r="Z174">
        <v>0</v>
      </c>
      <c r="AA174" s="18">
        <f t="shared" si="85"/>
        <v>43355</v>
      </c>
      <c r="AB174" s="13">
        <f t="shared" si="86"/>
        <v>0</v>
      </c>
      <c r="AC174">
        <v>0</v>
      </c>
      <c r="AD174" s="5">
        <f t="shared" si="99"/>
        <v>0</v>
      </c>
      <c r="AE174">
        <f t="shared" si="108"/>
        <v>0</v>
      </c>
      <c r="AF174">
        <f t="shared" si="108"/>
        <v>0</v>
      </c>
      <c r="AG174">
        <v>0</v>
      </c>
      <c r="AH174" s="18">
        <f t="shared" si="100"/>
        <v>43355</v>
      </c>
      <c r="AI174" s="5">
        <f t="shared" si="101"/>
        <v>0</v>
      </c>
      <c r="AJ174" s="13">
        <f t="shared" si="87"/>
        <v>0</v>
      </c>
      <c r="AK174" s="20">
        <f t="shared" si="88"/>
        <v>0</v>
      </c>
      <c r="AL174" s="20">
        <f t="shared" si="102"/>
        <v>0</v>
      </c>
      <c r="AM174" s="20">
        <f t="shared" si="103"/>
        <v>0</v>
      </c>
      <c r="AN174" s="20">
        <f t="shared" si="89"/>
        <v>0</v>
      </c>
      <c r="AO174" s="20">
        <f t="shared" si="104"/>
        <v>0</v>
      </c>
      <c r="AP174" s="1">
        <v>0</v>
      </c>
      <c r="AQ174" s="24">
        <f t="shared" si="105"/>
        <v>43355</v>
      </c>
      <c r="AR174" s="10">
        <f t="shared" si="90"/>
        <v>0</v>
      </c>
      <c r="AS174" s="1">
        <f t="shared" si="106"/>
        <v>0</v>
      </c>
    </row>
    <row r="175" spans="2:45" x14ac:dyDescent="0.2">
      <c r="B175" s="18">
        <f t="shared" si="91"/>
        <v>43356</v>
      </c>
      <c r="C175" s="8">
        <f t="shared" si="92"/>
        <v>43356</v>
      </c>
      <c r="D175" s="5">
        <f>INDEX(Klima!$B$1:$E$520,MATCH('Afgrødemodel 1'!$C175,Klima!$B$1:$B$520,0),MATCH('Afgrødemodel 1'!$D$7,Klima!$B$1:$E$1,0))</f>
        <v>11.6</v>
      </c>
      <c r="E175" s="8">
        <f t="shared" si="107"/>
        <v>11.6</v>
      </c>
      <c r="F175">
        <v>0</v>
      </c>
      <c r="G175" s="8">
        <f t="shared" si="93"/>
        <v>2529.6999999999998</v>
      </c>
      <c r="H175" s="8">
        <f t="shared" si="73"/>
        <v>724</v>
      </c>
      <c r="I175" s="8">
        <f t="shared" si="74"/>
        <v>11.6</v>
      </c>
      <c r="J175" s="8">
        <f t="shared" si="75"/>
        <v>724</v>
      </c>
      <c r="K175" s="8" t="e">
        <f t="shared" si="76"/>
        <v>#VALUE!</v>
      </c>
      <c r="L175" s="8" t="e">
        <f t="shared" si="77"/>
        <v>#VALUE!</v>
      </c>
      <c r="M175" t="e">
        <f t="shared" si="78"/>
        <v>#N/A</v>
      </c>
      <c r="N175">
        <v>8</v>
      </c>
      <c r="O175" t="str">
        <f t="shared" si="94"/>
        <v xml:space="preserve"> </v>
      </c>
      <c r="P175" t="str">
        <f t="shared" si="79"/>
        <v xml:space="preserve"> </v>
      </c>
      <c r="Q175" t="str">
        <f t="shared" si="80"/>
        <v xml:space="preserve"> </v>
      </c>
      <c r="R175" t="str">
        <f t="shared" si="81"/>
        <v xml:space="preserve"> </v>
      </c>
      <c r="S175">
        <f t="shared" si="82"/>
        <v>0</v>
      </c>
      <c r="T175" s="8">
        <f t="shared" si="95"/>
        <v>0</v>
      </c>
      <c r="U175" s="2">
        <f t="shared" si="96"/>
        <v>0</v>
      </c>
      <c r="V175">
        <f t="shared" si="83"/>
        <v>0</v>
      </c>
      <c r="W175" s="2">
        <f t="shared" si="97"/>
        <v>0</v>
      </c>
      <c r="X175">
        <f t="shared" si="84"/>
        <v>0</v>
      </c>
      <c r="Y175">
        <f t="shared" si="98"/>
        <v>0</v>
      </c>
      <c r="Z175">
        <v>0</v>
      </c>
      <c r="AA175" s="18">
        <f t="shared" si="85"/>
        <v>43356</v>
      </c>
      <c r="AB175" s="13">
        <f t="shared" si="86"/>
        <v>0</v>
      </c>
      <c r="AC175">
        <v>0</v>
      </c>
      <c r="AD175" s="5">
        <f t="shared" si="99"/>
        <v>0</v>
      </c>
      <c r="AE175">
        <f t="shared" si="108"/>
        <v>0</v>
      </c>
      <c r="AF175">
        <f t="shared" si="108"/>
        <v>0</v>
      </c>
      <c r="AG175">
        <v>0</v>
      </c>
      <c r="AH175" s="18">
        <f t="shared" si="100"/>
        <v>43356</v>
      </c>
      <c r="AI175" s="5">
        <f t="shared" si="101"/>
        <v>0</v>
      </c>
      <c r="AJ175" s="13">
        <f t="shared" si="87"/>
        <v>0</v>
      </c>
      <c r="AK175" s="20">
        <f t="shared" si="88"/>
        <v>0</v>
      </c>
      <c r="AL175" s="20">
        <f t="shared" si="102"/>
        <v>0</v>
      </c>
      <c r="AM175" s="20">
        <f t="shared" si="103"/>
        <v>0</v>
      </c>
      <c r="AN175" s="20">
        <f t="shared" si="89"/>
        <v>0</v>
      </c>
      <c r="AO175" s="20">
        <f t="shared" si="104"/>
        <v>0</v>
      </c>
      <c r="AP175" s="1">
        <v>0</v>
      </c>
      <c r="AQ175" s="24">
        <f t="shared" si="105"/>
        <v>43356</v>
      </c>
      <c r="AR175" s="10">
        <f t="shared" si="90"/>
        <v>0</v>
      </c>
      <c r="AS175" s="1">
        <f t="shared" si="106"/>
        <v>0</v>
      </c>
    </row>
    <row r="176" spans="2:45" x14ac:dyDescent="0.2">
      <c r="B176" s="18">
        <f t="shared" si="91"/>
        <v>43357</v>
      </c>
      <c r="C176" s="8">
        <f t="shared" si="92"/>
        <v>43357</v>
      </c>
      <c r="D176" s="5">
        <f>INDEX(Klima!$B$1:$E$520,MATCH('Afgrødemodel 1'!$C176,Klima!$B$1:$B$520,0),MATCH('Afgrødemodel 1'!$D$7,Klima!$B$1:$E$1,0))</f>
        <v>12.5</v>
      </c>
      <c r="E176" s="8">
        <f t="shared" si="107"/>
        <v>12.5</v>
      </c>
      <c r="F176">
        <v>0</v>
      </c>
      <c r="G176" s="8">
        <f t="shared" si="93"/>
        <v>2542.1999999999998</v>
      </c>
      <c r="H176" s="8">
        <f t="shared" si="73"/>
        <v>736.5</v>
      </c>
      <c r="I176" s="8">
        <f t="shared" si="74"/>
        <v>12.5</v>
      </c>
      <c r="J176" s="8">
        <f t="shared" si="75"/>
        <v>736.5</v>
      </c>
      <c r="K176" s="8" t="e">
        <f t="shared" si="76"/>
        <v>#VALUE!</v>
      </c>
      <c r="L176" s="8" t="e">
        <f t="shared" si="77"/>
        <v>#VALUE!</v>
      </c>
      <c r="M176" t="e">
        <f t="shared" si="78"/>
        <v>#N/A</v>
      </c>
      <c r="N176">
        <v>8</v>
      </c>
      <c r="O176" t="str">
        <f t="shared" si="94"/>
        <v xml:space="preserve"> </v>
      </c>
      <c r="P176" t="str">
        <f t="shared" si="79"/>
        <v xml:space="preserve"> </v>
      </c>
      <c r="Q176" t="str">
        <f t="shared" si="80"/>
        <v xml:space="preserve"> </v>
      </c>
      <c r="R176" t="str">
        <f t="shared" si="81"/>
        <v xml:space="preserve"> </v>
      </c>
      <c r="S176">
        <f t="shared" si="82"/>
        <v>0</v>
      </c>
      <c r="T176" s="8">
        <f t="shared" si="95"/>
        <v>0</v>
      </c>
      <c r="U176" s="2">
        <f t="shared" si="96"/>
        <v>0</v>
      </c>
      <c r="V176">
        <f t="shared" si="83"/>
        <v>0</v>
      </c>
      <c r="W176" s="2">
        <f t="shared" si="97"/>
        <v>0</v>
      </c>
      <c r="X176">
        <f t="shared" si="84"/>
        <v>0</v>
      </c>
      <c r="Y176">
        <f t="shared" si="98"/>
        <v>0</v>
      </c>
      <c r="Z176">
        <v>0</v>
      </c>
      <c r="AA176" s="18">
        <f t="shared" si="85"/>
        <v>43357</v>
      </c>
      <c r="AB176" s="13">
        <f t="shared" si="86"/>
        <v>0</v>
      </c>
      <c r="AC176">
        <v>0</v>
      </c>
      <c r="AD176" s="5">
        <f t="shared" si="99"/>
        <v>0</v>
      </c>
      <c r="AE176">
        <f t="shared" si="108"/>
        <v>0</v>
      </c>
      <c r="AF176">
        <f t="shared" si="108"/>
        <v>0</v>
      </c>
      <c r="AG176">
        <v>0</v>
      </c>
      <c r="AH176" s="18">
        <f t="shared" si="100"/>
        <v>43357</v>
      </c>
      <c r="AI176" s="5">
        <f t="shared" si="101"/>
        <v>0</v>
      </c>
      <c r="AJ176" s="13">
        <f t="shared" si="87"/>
        <v>0</v>
      </c>
      <c r="AK176" s="20">
        <f t="shared" si="88"/>
        <v>0</v>
      </c>
      <c r="AL176" s="20">
        <f t="shared" si="102"/>
        <v>0</v>
      </c>
      <c r="AM176" s="20">
        <f t="shared" si="103"/>
        <v>0</v>
      </c>
      <c r="AN176" s="20">
        <f t="shared" si="89"/>
        <v>0</v>
      </c>
      <c r="AO176" s="20">
        <f t="shared" si="104"/>
        <v>0</v>
      </c>
      <c r="AP176" s="1">
        <v>0</v>
      </c>
      <c r="AQ176" s="24">
        <f t="shared" si="105"/>
        <v>43357</v>
      </c>
      <c r="AR176" s="10">
        <f t="shared" si="90"/>
        <v>0</v>
      </c>
      <c r="AS176" s="1">
        <f t="shared" si="106"/>
        <v>0</v>
      </c>
    </row>
    <row r="177" spans="2:45" x14ac:dyDescent="0.2">
      <c r="B177" s="18">
        <f t="shared" si="91"/>
        <v>43358</v>
      </c>
      <c r="C177" s="8">
        <f t="shared" si="92"/>
        <v>43358</v>
      </c>
      <c r="D177" s="5">
        <f>INDEX(Klima!$B$1:$E$520,MATCH('Afgrødemodel 1'!$C177,Klima!$B$1:$B$520,0),MATCH('Afgrødemodel 1'!$D$7,Klima!$B$1:$E$1,0))</f>
        <v>12.2</v>
      </c>
      <c r="E177" s="8">
        <f t="shared" si="107"/>
        <v>12.2</v>
      </c>
      <c r="F177">
        <v>0</v>
      </c>
      <c r="G177" s="8">
        <f t="shared" si="93"/>
        <v>2554.3999999999996</v>
      </c>
      <c r="H177" s="8">
        <f t="shared" si="73"/>
        <v>748.7</v>
      </c>
      <c r="I177" s="8">
        <f t="shared" si="74"/>
        <v>12.2</v>
      </c>
      <c r="J177" s="8">
        <f t="shared" si="75"/>
        <v>748.7</v>
      </c>
      <c r="K177" s="8" t="e">
        <f t="shared" si="76"/>
        <v>#VALUE!</v>
      </c>
      <c r="L177" s="8" t="e">
        <f t="shared" si="77"/>
        <v>#VALUE!</v>
      </c>
      <c r="M177" t="e">
        <f t="shared" si="78"/>
        <v>#N/A</v>
      </c>
      <c r="N177">
        <v>8</v>
      </c>
      <c r="O177" t="str">
        <f t="shared" si="94"/>
        <v xml:space="preserve"> </v>
      </c>
      <c r="P177" t="str">
        <f t="shared" si="79"/>
        <v xml:space="preserve"> </v>
      </c>
      <c r="Q177" t="str">
        <f t="shared" si="80"/>
        <v xml:space="preserve"> </v>
      </c>
      <c r="R177" t="str">
        <f t="shared" si="81"/>
        <v xml:space="preserve"> </v>
      </c>
      <c r="S177">
        <f t="shared" si="82"/>
        <v>0</v>
      </c>
      <c r="T177" s="8">
        <f t="shared" si="95"/>
        <v>0</v>
      </c>
      <c r="U177" s="2">
        <f t="shared" si="96"/>
        <v>0</v>
      </c>
      <c r="V177">
        <f t="shared" si="83"/>
        <v>0</v>
      </c>
      <c r="W177" s="2">
        <f t="shared" si="97"/>
        <v>0</v>
      </c>
      <c r="X177">
        <f t="shared" si="84"/>
        <v>0</v>
      </c>
      <c r="Y177">
        <f t="shared" si="98"/>
        <v>0</v>
      </c>
      <c r="Z177">
        <v>0</v>
      </c>
      <c r="AA177" s="18">
        <f t="shared" si="85"/>
        <v>43358</v>
      </c>
      <c r="AB177" s="13">
        <f t="shared" si="86"/>
        <v>0</v>
      </c>
      <c r="AC177">
        <v>0</v>
      </c>
      <c r="AD177" s="5">
        <f t="shared" si="99"/>
        <v>0</v>
      </c>
      <c r="AE177">
        <f t="shared" si="108"/>
        <v>0</v>
      </c>
      <c r="AF177">
        <f t="shared" si="108"/>
        <v>0</v>
      </c>
      <c r="AG177">
        <v>0</v>
      </c>
      <c r="AH177" s="18">
        <f t="shared" si="100"/>
        <v>43358</v>
      </c>
      <c r="AI177" s="5">
        <f t="shared" si="101"/>
        <v>0</v>
      </c>
      <c r="AJ177" s="13">
        <f t="shared" si="87"/>
        <v>0</v>
      </c>
      <c r="AK177" s="20">
        <f t="shared" si="88"/>
        <v>0</v>
      </c>
      <c r="AL177" s="20">
        <f t="shared" si="102"/>
        <v>0</v>
      </c>
      <c r="AM177" s="20">
        <f t="shared" si="103"/>
        <v>0</v>
      </c>
      <c r="AN177" s="20">
        <f t="shared" si="89"/>
        <v>0</v>
      </c>
      <c r="AO177" s="20">
        <f t="shared" si="104"/>
        <v>0</v>
      </c>
      <c r="AP177" s="1">
        <v>0</v>
      </c>
      <c r="AQ177" s="24">
        <f t="shared" si="105"/>
        <v>43358</v>
      </c>
      <c r="AR177" s="10">
        <f t="shared" si="90"/>
        <v>0</v>
      </c>
      <c r="AS177" s="1">
        <f t="shared" si="106"/>
        <v>0</v>
      </c>
    </row>
    <row r="178" spans="2:45" x14ac:dyDescent="0.2">
      <c r="B178" s="18">
        <f t="shared" si="91"/>
        <v>43359</v>
      </c>
      <c r="C178" s="8">
        <f t="shared" si="92"/>
        <v>43359</v>
      </c>
      <c r="D178" s="5">
        <f>INDEX(Klima!$B$1:$E$520,MATCH('Afgrødemodel 1'!$C178,Klima!$B$1:$B$520,0),MATCH('Afgrødemodel 1'!$D$7,Klima!$B$1:$E$1,0))</f>
        <v>12.1</v>
      </c>
      <c r="E178" s="8">
        <f t="shared" si="107"/>
        <v>12.1</v>
      </c>
      <c r="F178">
        <v>0</v>
      </c>
      <c r="G178" s="8">
        <f t="shared" si="93"/>
        <v>2566.4999999999995</v>
      </c>
      <c r="H178" s="8">
        <f t="shared" si="73"/>
        <v>760.80000000000007</v>
      </c>
      <c r="I178" s="8">
        <f t="shared" si="74"/>
        <v>12.1</v>
      </c>
      <c r="J178" s="8">
        <f t="shared" si="75"/>
        <v>760.80000000000007</v>
      </c>
      <c r="K178" s="8" t="e">
        <f t="shared" si="76"/>
        <v>#VALUE!</v>
      </c>
      <c r="L178" s="8" t="e">
        <f t="shared" si="77"/>
        <v>#VALUE!</v>
      </c>
      <c r="M178" t="e">
        <f t="shared" si="78"/>
        <v>#N/A</v>
      </c>
      <c r="N178">
        <v>8</v>
      </c>
      <c r="O178" t="str">
        <f t="shared" si="94"/>
        <v xml:space="preserve"> </v>
      </c>
      <c r="P178" t="str">
        <f t="shared" si="79"/>
        <v xml:space="preserve"> </v>
      </c>
      <c r="Q178" t="str">
        <f t="shared" si="80"/>
        <v xml:space="preserve"> </v>
      </c>
      <c r="R178" t="str">
        <f t="shared" si="81"/>
        <v xml:space="preserve"> </v>
      </c>
      <c r="S178">
        <f t="shared" si="82"/>
        <v>0</v>
      </c>
      <c r="T178" s="8">
        <f t="shared" si="95"/>
        <v>0</v>
      </c>
      <c r="U178" s="2">
        <f t="shared" si="96"/>
        <v>0</v>
      </c>
      <c r="V178">
        <f t="shared" si="83"/>
        <v>0</v>
      </c>
      <c r="W178" s="2">
        <f t="shared" si="97"/>
        <v>0</v>
      </c>
      <c r="X178">
        <f t="shared" si="84"/>
        <v>0</v>
      </c>
      <c r="Y178">
        <f t="shared" si="98"/>
        <v>0</v>
      </c>
      <c r="Z178">
        <v>0</v>
      </c>
      <c r="AA178" s="18">
        <f t="shared" si="85"/>
        <v>43359</v>
      </c>
      <c r="AB178" s="13">
        <f t="shared" si="86"/>
        <v>0</v>
      </c>
      <c r="AC178">
        <v>0</v>
      </c>
      <c r="AD178" s="5">
        <f t="shared" si="99"/>
        <v>0</v>
      </c>
      <c r="AE178">
        <f t="shared" si="108"/>
        <v>0</v>
      </c>
      <c r="AF178">
        <f t="shared" si="108"/>
        <v>0</v>
      </c>
      <c r="AG178">
        <v>0</v>
      </c>
      <c r="AH178" s="18">
        <f t="shared" si="100"/>
        <v>43359</v>
      </c>
      <c r="AI178" s="5">
        <f t="shared" si="101"/>
        <v>0</v>
      </c>
      <c r="AJ178" s="13">
        <f t="shared" si="87"/>
        <v>0</v>
      </c>
      <c r="AK178" s="20">
        <f t="shared" si="88"/>
        <v>0</v>
      </c>
      <c r="AL178" s="20">
        <f t="shared" si="102"/>
        <v>0</v>
      </c>
      <c r="AM178" s="20">
        <f t="shared" si="103"/>
        <v>0</v>
      </c>
      <c r="AN178" s="20">
        <f t="shared" si="89"/>
        <v>0</v>
      </c>
      <c r="AO178" s="20">
        <f t="shared" si="104"/>
        <v>0</v>
      </c>
      <c r="AP178" s="1">
        <v>0</v>
      </c>
      <c r="AQ178" s="24">
        <f t="shared" si="105"/>
        <v>43359</v>
      </c>
      <c r="AR178" s="10">
        <f t="shared" si="90"/>
        <v>0</v>
      </c>
      <c r="AS178" s="1">
        <f t="shared" si="106"/>
        <v>0</v>
      </c>
    </row>
    <row r="179" spans="2:45" x14ac:dyDescent="0.2">
      <c r="B179" s="18">
        <f t="shared" si="91"/>
        <v>43360</v>
      </c>
      <c r="C179" s="8">
        <f t="shared" si="92"/>
        <v>43360</v>
      </c>
      <c r="D179" s="5">
        <f>INDEX(Klima!$B$1:$E$520,MATCH('Afgrødemodel 1'!$C179,Klima!$B$1:$B$520,0),MATCH('Afgrødemodel 1'!$D$7,Klima!$B$1:$E$1,0))</f>
        <v>16.5</v>
      </c>
      <c r="E179" s="8">
        <f t="shared" si="107"/>
        <v>16.5</v>
      </c>
      <c r="F179">
        <v>0</v>
      </c>
      <c r="G179" s="8">
        <f t="shared" si="93"/>
        <v>2582.9999999999995</v>
      </c>
      <c r="H179" s="8">
        <f t="shared" si="73"/>
        <v>777.30000000000007</v>
      </c>
      <c r="I179" s="8">
        <f t="shared" si="74"/>
        <v>16.5</v>
      </c>
      <c r="J179" s="8">
        <f t="shared" si="75"/>
        <v>777.30000000000007</v>
      </c>
      <c r="K179" s="8" t="e">
        <f t="shared" si="76"/>
        <v>#VALUE!</v>
      </c>
      <c r="L179" s="8" t="e">
        <f t="shared" si="77"/>
        <v>#VALUE!</v>
      </c>
      <c r="M179" t="e">
        <f t="shared" si="78"/>
        <v>#N/A</v>
      </c>
      <c r="N179">
        <v>8</v>
      </c>
      <c r="O179" t="str">
        <f t="shared" si="94"/>
        <v xml:space="preserve"> </v>
      </c>
      <c r="P179" t="str">
        <f t="shared" si="79"/>
        <v xml:space="preserve"> </v>
      </c>
      <c r="Q179" t="str">
        <f t="shared" si="80"/>
        <v xml:space="preserve"> </v>
      </c>
      <c r="R179" t="str">
        <f t="shared" si="81"/>
        <v xml:space="preserve"> </v>
      </c>
      <c r="S179">
        <f t="shared" si="82"/>
        <v>0</v>
      </c>
      <c r="T179" s="8">
        <f t="shared" si="95"/>
        <v>0</v>
      </c>
      <c r="U179" s="2">
        <f t="shared" si="96"/>
        <v>0</v>
      </c>
      <c r="V179">
        <f t="shared" si="83"/>
        <v>0</v>
      </c>
      <c r="W179" s="2">
        <f t="shared" si="97"/>
        <v>0</v>
      </c>
      <c r="X179">
        <f t="shared" si="84"/>
        <v>0</v>
      </c>
      <c r="Y179">
        <f t="shared" si="98"/>
        <v>0</v>
      </c>
      <c r="Z179">
        <v>0</v>
      </c>
      <c r="AA179" s="18">
        <f t="shared" si="85"/>
        <v>43360</v>
      </c>
      <c r="AB179" s="13">
        <f t="shared" si="86"/>
        <v>0</v>
      </c>
      <c r="AC179">
        <v>0</v>
      </c>
      <c r="AD179" s="5">
        <f t="shared" si="99"/>
        <v>0</v>
      </c>
      <c r="AE179">
        <f t="shared" si="108"/>
        <v>0</v>
      </c>
      <c r="AF179">
        <f t="shared" si="108"/>
        <v>0</v>
      </c>
      <c r="AG179">
        <v>0</v>
      </c>
      <c r="AH179" s="18">
        <f t="shared" si="100"/>
        <v>43360</v>
      </c>
      <c r="AI179" s="5">
        <f t="shared" si="101"/>
        <v>0</v>
      </c>
      <c r="AJ179" s="13">
        <f t="shared" si="87"/>
        <v>0</v>
      </c>
      <c r="AK179" s="20">
        <f t="shared" si="88"/>
        <v>0</v>
      </c>
      <c r="AL179" s="20">
        <f t="shared" si="102"/>
        <v>0</v>
      </c>
      <c r="AM179" s="20">
        <f t="shared" si="103"/>
        <v>0</v>
      </c>
      <c r="AN179" s="20">
        <f t="shared" si="89"/>
        <v>0</v>
      </c>
      <c r="AO179" s="20">
        <f t="shared" si="104"/>
        <v>0</v>
      </c>
      <c r="AP179" s="1">
        <v>0</v>
      </c>
      <c r="AQ179" s="24">
        <f t="shared" si="105"/>
        <v>43360</v>
      </c>
      <c r="AR179" s="10">
        <f t="shared" si="90"/>
        <v>0</v>
      </c>
      <c r="AS179" s="1">
        <f t="shared" si="106"/>
        <v>0</v>
      </c>
    </row>
    <row r="180" spans="2:45" x14ac:dyDescent="0.2">
      <c r="B180" s="18">
        <f t="shared" si="91"/>
        <v>43361</v>
      </c>
      <c r="C180" s="8">
        <f t="shared" si="92"/>
        <v>43361</v>
      </c>
      <c r="D180" s="5">
        <f>INDEX(Klima!$B$1:$E$520,MATCH('Afgrødemodel 1'!$C180,Klima!$B$1:$B$520,0),MATCH('Afgrødemodel 1'!$D$7,Klima!$B$1:$E$1,0))</f>
        <v>17.899999999999999</v>
      </c>
      <c r="E180" s="8">
        <f t="shared" si="107"/>
        <v>17.899999999999999</v>
      </c>
      <c r="F180">
        <v>0</v>
      </c>
      <c r="G180" s="8">
        <f t="shared" si="93"/>
        <v>2600.8999999999996</v>
      </c>
      <c r="H180" s="8">
        <f t="shared" si="73"/>
        <v>795.2</v>
      </c>
      <c r="I180" s="8">
        <f t="shared" si="74"/>
        <v>17.899999999999999</v>
      </c>
      <c r="J180" s="8">
        <f t="shared" si="75"/>
        <v>795.2</v>
      </c>
      <c r="K180" s="8" t="e">
        <f t="shared" si="76"/>
        <v>#VALUE!</v>
      </c>
      <c r="L180" s="8" t="e">
        <f t="shared" si="77"/>
        <v>#VALUE!</v>
      </c>
      <c r="M180" t="e">
        <f t="shared" si="78"/>
        <v>#N/A</v>
      </c>
      <c r="N180">
        <v>8</v>
      </c>
      <c r="O180" t="str">
        <f t="shared" si="94"/>
        <v xml:space="preserve"> </v>
      </c>
      <c r="P180" t="str">
        <f t="shared" si="79"/>
        <v xml:space="preserve"> </v>
      </c>
      <c r="Q180" t="str">
        <f t="shared" si="80"/>
        <v xml:space="preserve"> </v>
      </c>
      <c r="R180" t="str">
        <f t="shared" si="81"/>
        <v xml:space="preserve"> </v>
      </c>
      <c r="S180">
        <f t="shared" si="82"/>
        <v>0</v>
      </c>
      <c r="T180" s="8">
        <f t="shared" si="95"/>
        <v>0</v>
      </c>
      <c r="U180" s="2">
        <f t="shared" si="96"/>
        <v>0</v>
      </c>
      <c r="V180">
        <f t="shared" si="83"/>
        <v>0</v>
      </c>
      <c r="W180" s="2">
        <f t="shared" si="97"/>
        <v>0</v>
      </c>
      <c r="X180">
        <f t="shared" si="84"/>
        <v>0</v>
      </c>
      <c r="Y180">
        <f t="shared" si="98"/>
        <v>0</v>
      </c>
      <c r="Z180">
        <v>0</v>
      </c>
      <c r="AA180" s="18">
        <f t="shared" si="85"/>
        <v>43361</v>
      </c>
      <c r="AB180" s="13">
        <f t="shared" si="86"/>
        <v>0</v>
      </c>
      <c r="AC180">
        <v>0</v>
      </c>
      <c r="AD180" s="5">
        <f t="shared" si="99"/>
        <v>0</v>
      </c>
      <c r="AE180">
        <f t="shared" si="108"/>
        <v>0</v>
      </c>
      <c r="AF180">
        <f t="shared" si="108"/>
        <v>0</v>
      </c>
      <c r="AG180">
        <v>0</v>
      </c>
      <c r="AH180" s="18">
        <f t="shared" si="100"/>
        <v>43361</v>
      </c>
      <c r="AI180" s="5">
        <f t="shared" si="101"/>
        <v>0</v>
      </c>
      <c r="AJ180" s="13">
        <f t="shared" si="87"/>
        <v>0</v>
      </c>
      <c r="AK180" s="20">
        <f t="shared" si="88"/>
        <v>0</v>
      </c>
      <c r="AL180" s="20">
        <f t="shared" si="102"/>
        <v>0</v>
      </c>
      <c r="AM180" s="20">
        <f t="shared" si="103"/>
        <v>0</v>
      </c>
      <c r="AN180" s="20">
        <f t="shared" si="89"/>
        <v>0</v>
      </c>
      <c r="AO180" s="20">
        <f t="shared" si="104"/>
        <v>0</v>
      </c>
      <c r="AP180" s="1">
        <v>0</v>
      </c>
      <c r="AQ180" s="24">
        <f t="shared" si="105"/>
        <v>43361</v>
      </c>
      <c r="AR180" s="10">
        <f t="shared" si="90"/>
        <v>0</v>
      </c>
      <c r="AS180" s="1">
        <f t="shared" si="106"/>
        <v>0</v>
      </c>
    </row>
    <row r="181" spans="2:45" x14ac:dyDescent="0.2">
      <c r="B181" s="18">
        <f t="shared" si="91"/>
        <v>43362</v>
      </c>
      <c r="C181" s="8">
        <f t="shared" si="92"/>
        <v>43362</v>
      </c>
      <c r="D181" s="5">
        <f>INDEX(Klima!$B$1:$E$520,MATCH('Afgrødemodel 1'!$C181,Klima!$B$1:$B$520,0),MATCH('Afgrødemodel 1'!$D$7,Klima!$B$1:$E$1,0))</f>
        <v>17.5</v>
      </c>
      <c r="E181" s="8">
        <f t="shared" si="107"/>
        <v>17.5</v>
      </c>
      <c r="F181">
        <v>0</v>
      </c>
      <c r="G181" s="8">
        <f t="shared" si="93"/>
        <v>2618.3999999999996</v>
      </c>
      <c r="H181" s="8">
        <f t="shared" si="73"/>
        <v>812.7</v>
      </c>
      <c r="I181" s="8">
        <f t="shared" si="74"/>
        <v>17.5</v>
      </c>
      <c r="J181" s="8">
        <f t="shared" si="75"/>
        <v>812.7</v>
      </c>
      <c r="K181" s="8" t="e">
        <f t="shared" si="76"/>
        <v>#VALUE!</v>
      </c>
      <c r="L181" s="8" t="e">
        <f t="shared" si="77"/>
        <v>#VALUE!</v>
      </c>
      <c r="M181" t="e">
        <f t="shared" si="78"/>
        <v>#N/A</v>
      </c>
      <c r="N181">
        <v>8</v>
      </c>
      <c r="O181" t="str">
        <f t="shared" si="94"/>
        <v xml:space="preserve"> </v>
      </c>
      <c r="P181" t="str">
        <f t="shared" si="79"/>
        <v xml:space="preserve"> </v>
      </c>
      <c r="Q181" t="str">
        <f t="shared" si="80"/>
        <v xml:space="preserve"> </v>
      </c>
      <c r="R181" t="str">
        <f t="shared" si="81"/>
        <v xml:space="preserve"> </v>
      </c>
      <c r="S181">
        <f t="shared" si="82"/>
        <v>0</v>
      </c>
      <c r="T181" s="8">
        <f t="shared" si="95"/>
        <v>0</v>
      </c>
      <c r="U181" s="2">
        <f t="shared" si="96"/>
        <v>0</v>
      </c>
      <c r="V181">
        <f t="shared" si="83"/>
        <v>0</v>
      </c>
      <c r="W181" s="2">
        <f t="shared" si="97"/>
        <v>0</v>
      </c>
      <c r="X181">
        <f t="shared" si="84"/>
        <v>0</v>
      </c>
      <c r="Y181">
        <f t="shared" si="98"/>
        <v>0</v>
      </c>
      <c r="Z181">
        <v>0</v>
      </c>
      <c r="AA181" s="18">
        <f t="shared" si="85"/>
        <v>43362</v>
      </c>
      <c r="AB181" s="13">
        <f t="shared" si="86"/>
        <v>0</v>
      </c>
      <c r="AC181">
        <v>0</v>
      </c>
      <c r="AD181" s="5">
        <f t="shared" si="99"/>
        <v>0</v>
      </c>
      <c r="AE181">
        <f t="shared" si="108"/>
        <v>0</v>
      </c>
      <c r="AF181">
        <f t="shared" si="108"/>
        <v>0</v>
      </c>
      <c r="AG181">
        <v>0</v>
      </c>
      <c r="AH181" s="18">
        <f t="shared" si="100"/>
        <v>43362</v>
      </c>
      <c r="AI181" s="5">
        <f t="shared" si="101"/>
        <v>0</v>
      </c>
      <c r="AJ181" s="13">
        <f t="shared" si="87"/>
        <v>0</v>
      </c>
      <c r="AK181" s="20">
        <f t="shared" si="88"/>
        <v>0</v>
      </c>
      <c r="AL181" s="20">
        <f t="shared" si="102"/>
        <v>0</v>
      </c>
      <c r="AM181" s="20">
        <f t="shared" si="103"/>
        <v>0</v>
      </c>
      <c r="AN181" s="20">
        <f t="shared" si="89"/>
        <v>0</v>
      </c>
      <c r="AO181" s="20">
        <f t="shared" si="104"/>
        <v>0</v>
      </c>
      <c r="AP181" s="1">
        <v>0</v>
      </c>
      <c r="AQ181" s="24">
        <f t="shared" si="105"/>
        <v>43362</v>
      </c>
      <c r="AR181" s="10">
        <f t="shared" si="90"/>
        <v>0</v>
      </c>
      <c r="AS181" s="1">
        <f t="shared" si="106"/>
        <v>0</v>
      </c>
    </row>
    <row r="182" spans="2:45" x14ac:dyDescent="0.2">
      <c r="B182" s="18">
        <f t="shared" si="91"/>
        <v>43363</v>
      </c>
      <c r="C182" s="8">
        <f t="shared" si="92"/>
        <v>43363</v>
      </c>
      <c r="D182" s="5">
        <f>INDEX(Klima!$B$1:$E$520,MATCH('Afgrødemodel 1'!$C182,Klima!$B$1:$B$520,0),MATCH('Afgrødemodel 1'!$D$7,Klima!$B$1:$E$1,0))</f>
        <v>14.5</v>
      </c>
      <c r="E182" s="8">
        <f t="shared" si="107"/>
        <v>14.5</v>
      </c>
      <c r="F182">
        <v>0</v>
      </c>
      <c r="G182" s="8">
        <f t="shared" si="93"/>
        <v>2632.8999999999996</v>
      </c>
      <c r="H182" s="8">
        <f t="shared" si="73"/>
        <v>827.2</v>
      </c>
      <c r="I182" s="8">
        <f t="shared" si="74"/>
        <v>14.5</v>
      </c>
      <c r="J182" s="8">
        <f t="shared" si="75"/>
        <v>827.2</v>
      </c>
      <c r="K182" s="8" t="e">
        <f t="shared" si="76"/>
        <v>#VALUE!</v>
      </c>
      <c r="L182" s="8" t="e">
        <f t="shared" si="77"/>
        <v>#VALUE!</v>
      </c>
      <c r="M182" t="e">
        <f t="shared" si="78"/>
        <v>#N/A</v>
      </c>
      <c r="N182">
        <v>8</v>
      </c>
      <c r="O182" t="str">
        <f t="shared" si="94"/>
        <v xml:space="preserve"> </v>
      </c>
      <c r="P182" t="str">
        <f t="shared" si="79"/>
        <v xml:space="preserve"> </v>
      </c>
      <c r="Q182" t="str">
        <f t="shared" si="80"/>
        <v xml:space="preserve"> </v>
      </c>
      <c r="R182" t="str">
        <f t="shared" si="81"/>
        <v xml:space="preserve"> </v>
      </c>
      <c r="S182">
        <f t="shared" si="82"/>
        <v>0</v>
      </c>
      <c r="T182" s="8">
        <f t="shared" si="95"/>
        <v>0</v>
      </c>
      <c r="U182" s="2">
        <f t="shared" si="96"/>
        <v>0</v>
      </c>
      <c r="V182">
        <f t="shared" si="83"/>
        <v>0</v>
      </c>
      <c r="W182" s="2">
        <f t="shared" si="97"/>
        <v>0</v>
      </c>
      <c r="X182">
        <f t="shared" si="84"/>
        <v>0</v>
      </c>
      <c r="Y182">
        <f t="shared" si="98"/>
        <v>0</v>
      </c>
      <c r="Z182">
        <v>0</v>
      </c>
      <c r="AA182" s="18">
        <f t="shared" si="85"/>
        <v>43363</v>
      </c>
      <c r="AB182" s="13">
        <f t="shared" si="86"/>
        <v>0</v>
      </c>
      <c r="AC182">
        <v>0</v>
      </c>
      <c r="AD182" s="5">
        <f t="shared" si="99"/>
        <v>0</v>
      </c>
      <c r="AE182">
        <f t="shared" si="108"/>
        <v>0</v>
      </c>
      <c r="AF182">
        <f t="shared" si="108"/>
        <v>0</v>
      </c>
      <c r="AG182">
        <v>0</v>
      </c>
      <c r="AH182" s="18">
        <f t="shared" si="100"/>
        <v>43363</v>
      </c>
      <c r="AI182" s="5">
        <f t="shared" si="101"/>
        <v>0</v>
      </c>
      <c r="AJ182" s="13">
        <f t="shared" si="87"/>
        <v>0</v>
      </c>
      <c r="AK182" s="20">
        <f t="shared" si="88"/>
        <v>0</v>
      </c>
      <c r="AL182" s="20">
        <f t="shared" si="102"/>
        <v>0</v>
      </c>
      <c r="AM182" s="20">
        <f t="shared" si="103"/>
        <v>0</v>
      </c>
      <c r="AN182" s="20">
        <f t="shared" si="89"/>
        <v>0</v>
      </c>
      <c r="AO182" s="20">
        <f t="shared" si="104"/>
        <v>0</v>
      </c>
      <c r="AP182" s="1">
        <v>0</v>
      </c>
      <c r="AQ182" s="24">
        <f t="shared" si="105"/>
        <v>43363</v>
      </c>
      <c r="AR182" s="10">
        <f t="shared" si="90"/>
        <v>0</v>
      </c>
      <c r="AS182" s="1">
        <f t="shared" si="106"/>
        <v>0</v>
      </c>
    </row>
    <row r="183" spans="2:45" x14ac:dyDescent="0.2">
      <c r="B183" s="18">
        <f t="shared" si="91"/>
        <v>43364</v>
      </c>
      <c r="C183" s="8">
        <f t="shared" si="92"/>
        <v>43364</v>
      </c>
      <c r="D183" s="5">
        <f>INDEX(Klima!$B$1:$E$520,MATCH('Afgrødemodel 1'!$C183,Klima!$B$1:$B$520,0),MATCH('Afgrødemodel 1'!$D$7,Klima!$B$1:$E$1,0))</f>
        <v>14.4</v>
      </c>
      <c r="E183" s="8">
        <f t="shared" si="107"/>
        <v>14.4</v>
      </c>
      <c r="F183">
        <v>0</v>
      </c>
      <c r="G183" s="8">
        <f t="shared" si="93"/>
        <v>2647.2999999999997</v>
      </c>
      <c r="H183" s="8">
        <f t="shared" si="73"/>
        <v>841.6</v>
      </c>
      <c r="I183" s="8">
        <f t="shared" si="74"/>
        <v>14.4</v>
      </c>
      <c r="J183" s="8">
        <f t="shared" si="75"/>
        <v>841.6</v>
      </c>
      <c r="K183" s="8" t="e">
        <f t="shared" si="76"/>
        <v>#VALUE!</v>
      </c>
      <c r="L183" s="8" t="e">
        <f t="shared" si="77"/>
        <v>#VALUE!</v>
      </c>
      <c r="M183" t="e">
        <f t="shared" si="78"/>
        <v>#N/A</v>
      </c>
      <c r="N183">
        <v>8</v>
      </c>
      <c r="O183" t="str">
        <f t="shared" si="94"/>
        <v xml:space="preserve"> </v>
      </c>
      <c r="P183" t="str">
        <f t="shared" si="79"/>
        <v xml:space="preserve"> </v>
      </c>
      <c r="Q183" t="str">
        <f t="shared" si="80"/>
        <v xml:space="preserve"> </v>
      </c>
      <c r="R183" t="str">
        <f t="shared" si="81"/>
        <v xml:space="preserve"> </v>
      </c>
      <c r="S183">
        <f t="shared" si="82"/>
        <v>0</v>
      </c>
      <c r="T183" s="8">
        <f t="shared" si="95"/>
        <v>0</v>
      </c>
      <c r="U183" s="2">
        <f t="shared" si="96"/>
        <v>0</v>
      </c>
      <c r="V183">
        <f t="shared" si="83"/>
        <v>0</v>
      </c>
      <c r="W183" s="2">
        <f t="shared" si="97"/>
        <v>0</v>
      </c>
      <c r="X183">
        <f t="shared" si="84"/>
        <v>0</v>
      </c>
      <c r="Y183">
        <f t="shared" si="98"/>
        <v>0</v>
      </c>
      <c r="Z183">
        <v>0</v>
      </c>
      <c r="AA183" s="18">
        <f t="shared" si="85"/>
        <v>43364</v>
      </c>
      <c r="AB183" s="13">
        <f t="shared" si="86"/>
        <v>0</v>
      </c>
      <c r="AC183">
        <v>0</v>
      </c>
      <c r="AD183" s="5">
        <f t="shared" si="99"/>
        <v>0</v>
      </c>
      <c r="AE183">
        <f t="shared" si="108"/>
        <v>0</v>
      </c>
      <c r="AF183">
        <f t="shared" si="108"/>
        <v>0</v>
      </c>
      <c r="AG183">
        <v>0</v>
      </c>
      <c r="AH183" s="18">
        <f t="shared" si="100"/>
        <v>43364</v>
      </c>
      <c r="AI183" s="5">
        <f t="shared" si="101"/>
        <v>0</v>
      </c>
      <c r="AJ183" s="13">
        <f t="shared" si="87"/>
        <v>0</v>
      </c>
      <c r="AK183" s="20">
        <f t="shared" si="88"/>
        <v>0</v>
      </c>
      <c r="AL183" s="20">
        <f t="shared" si="102"/>
        <v>0</v>
      </c>
      <c r="AM183" s="20">
        <f t="shared" si="103"/>
        <v>0</v>
      </c>
      <c r="AN183" s="20">
        <f t="shared" si="89"/>
        <v>0</v>
      </c>
      <c r="AO183" s="20">
        <f t="shared" si="104"/>
        <v>0</v>
      </c>
      <c r="AP183" s="1">
        <v>0</v>
      </c>
      <c r="AQ183" s="24">
        <f t="shared" si="105"/>
        <v>43364</v>
      </c>
      <c r="AR183" s="10">
        <f t="shared" si="90"/>
        <v>0</v>
      </c>
      <c r="AS183" s="1">
        <f t="shared" si="106"/>
        <v>0</v>
      </c>
    </row>
    <row r="184" spans="2:45" x14ac:dyDescent="0.2">
      <c r="B184" s="18">
        <f t="shared" si="91"/>
        <v>43365</v>
      </c>
      <c r="C184" s="8">
        <f t="shared" si="92"/>
        <v>43365</v>
      </c>
      <c r="D184" s="5">
        <f>INDEX(Klima!$B$1:$E$520,MATCH('Afgrødemodel 1'!$C184,Klima!$B$1:$B$520,0),MATCH('Afgrødemodel 1'!$D$7,Klima!$B$1:$E$1,0))</f>
        <v>10.5</v>
      </c>
      <c r="E184" s="8">
        <f t="shared" si="107"/>
        <v>10.5</v>
      </c>
      <c r="F184">
        <v>0</v>
      </c>
      <c r="G184" s="8">
        <f t="shared" si="93"/>
        <v>2657.7999999999997</v>
      </c>
      <c r="H184" s="8">
        <f t="shared" si="73"/>
        <v>852.1</v>
      </c>
      <c r="I184" s="8">
        <f t="shared" si="74"/>
        <v>10.5</v>
      </c>
      <c r="J184" s="8">
        <f t="shared" si="75"/>
        <v>852.1</v>
      </c>
      <c r="K184" s="8" t="e">
        <f t="shared" si="76"/>
        <v>#VALUE!</v>
      </c>
      <c r="L184" s="8" t="e">
        <f t="shared" si="77"/>
        <v>#VALUE!</v>
      </c>
      <c r="M184" t="e">
        <f t="shared" si="78"/>
        <v>#N/A</v>
      </c>
      <c r="N184">
        <v>8</v>
      </c>
      <c r="O184" t="str">
        <f t="shared" si="94"/>
        <v xml:space="preserve"> </v>
      </c>
      <c r="P184" t="str">
        <f t="shared" si="79"/>
        <v xml:space="preserve"> </v>
      </c>
      <c r="Q184" t="str">
        <f t="shared" si="80"/>
        <v xml:space="preserve"> </v>
      </c>
      <c r="R184" t="str">
        <f t="shared" si="81"/>
        <v xml:space="preserve"> </v>
      </c>
      <c r="S184">
        <f t="shared" si="82"/>
        <v>0</v>
      </c>
      <c r="T184" s="8">
        <f t="shared" si="95"/>
        <v>0</v>
      </c>
      <c r="U184" s="2">
        <f t="shared" si="96"/>
        <v>0</v>
      </c>
      <c r="V184">
        <f t="shared" si="83"/>
        <v>0</v>
      </c>
      <c r="W184" s="2">
        <f t="shared" si="97"/>
        <v>0</v>
      </c>
      <c r="X184">
        <f t="shared" si="84"/>
        <v>0</v>
      </c>
      <c r="Y184">
        <f t="shared" si="98"/>
        <v>0</v>
      </c>
      <c r="Z184">
        <v>0</v>
      </c>
      <c r="AA184" s="18">
        <f t="shared" si="85"/>
        <v>43365</v>
      </c>
      <c r="AB184" s="13">
        <f t="shared" si="86"/>
        <v>0</v>
      </c>
      <c r="AC184">
        <v>0</v>
      </c>
      <c r="AD184" s="5">
        <f t="shared" si="99"/>
        <v>0</v>
      </c>
      <c r="AE184">
        <f t="shared" si="108"/>
        <v>0</v>
      </c>
      <c r="AF184">
        <f t="shared" si="108"/>
        <v>0</v>
      </c>
      <c r="AG184">
        <v>0</v>
      </c>
      <c r="AH184" s="18">
        <f t="shared" si="100"/>
        <v>43365</v>
      </c>
      <c r="AI184" s="5">
        <f t="shared" si="101"/>
        <v>0</v>
      </c>
      <c r="AJ184" s="13">
        <f t="shared" si="87"/>
        <v>0</v>
      </c>
      <c r="AK184" s="20">
        <f t="shared" si="88"/>
        <v>0</v>
      </c>
      <c r="AL184" s="20">
        <f t="shared" si="102"/>
        <v>0</v>
      </c>
      <c r="AM184" s="20">
        <f t="shared" si="103"/>
        <v>0</v>
      </c>
      <c r="AN184" s="20">
        <f t="shared" si="89"/>
        <v>0</v>
      </c>
      <c r="AO184" s="20">
        <f t="shared" si="104"/>
        <v>0</v>
      </c>
      <c r="AP184" s="1">
        <v>0</v>
      </c>
      <c r="AQ184" s="24">
        <f t="shared" si="105"/>
        <v>43365</v>
      </c>
      <c r="AR184" s="10">
        <f t="shared" si="90"/>
        <v>0</v>
      </c>
      <c r="AS184" s="1">
        <f t="shared" si="106"/>
        <v>0</v>
      </c>
    </row>
    <row r="185" spans="2:45" x14ac:dyDescent="0.2">
      <c r="B185" s="18">
        <f t="shared" si="91"/>
        <v>43366</v>
      </c>
      <c r="C185" s="8">
        <f t="shared" si="92"/>
        <v>43366</v>
      </c>
      <c r="D185" s="5">
        <f>INDEX(Klima!$B$1:$E$520,MATCH('Afgrødemodel 1'!$C185,Klima!$B$1:$B$520,0),MATCH('Afgrødemodel 1'!$D$7,Klima!$B$1:$E$1,0))</f>
        <v>9.8000000000000007</v>
      </c>
      <c r="E185" s="8">
        <f t="shared" si="107"/>
        <v>9.8000000000000007</v>
      </c>
      <c r="F185">
        <v>0</v>
      </c>
      <c r="G185" s="8">
        <f t="shared" si="93"/>
        <v>2667.6</v>
      </c>
      <c r="H185" s="8">
        <f t="shared" si="73"/>
        <v>861.9</v>
      </c>
      <c r="I185" s="8">
        <f t="shared" si="74"/>
        <v>9.8000000000000007</v>
      </c>
      <c r="J185" s="8">
        <f t="shared" si="75"/>
        <v>861.9</v>
      </c>
      <c r="K185" s="8" t="e">
        <f t="shared" si="76"/>
        <v>#VALUE!</v>
      </c>
      <c r="L185" s="8" t="e">
        <f t="shared" si="77"/>
        <v>#VALUE!</v>
      </c>
      <c r="M185" t="e">
        <f t="shared" si="78"/>
        <v>#N/A</v>
      </c>
      <c r="N185">
        <v>8</v>
      </c>
      <c r="O185" t="str">
        <f t="shared" si="94"/>
        <v xml:space="preserve"> </v>
      </c>
      <c r="P185" t="str">
        <f t="shared" si="79"/>
        <v xml:space="preserve"> </v>
      </c>
      <c r="Q185" t="str">
        <f t="shared" si="80"/>
        <v xml:space="preserve"> </v>
      </c>
      <c r="R185" t="str">
        <f t="shared" si="81"/>
        <v xml:space="preserve"> </v>
      </c>
      <c r="S185">
        <f t="shared" si="82"/>
        <v>0</v>
      </c>
      <c r="T185" s="8">
        <f t="shared" si="95"/>
        <v>0</v>
      </c>
      <c r="U185" s="2">
        <f t="shared" si="96"/>
        <v>0</v>
      </c>
      <c r="V185">
        <f t="shared" si="83"/>
        <v>0</v>
      </c>
      <c r="W185" s="2">
        <f t="shared" si="97"/>
        <v>0</v>
      </c>
      <c r="X185">
        <f t="shared" si="84"/>
        <v>0</v>
      </c>
      <c r="Y185">
        <f t="shared" si="98"/>
        <v>0</v>
      </c>
      <c r="Z185">
        <v>0</v>
      </c>
      <c r="AA185" s="18">
        <f t="shared" si="85"/>
        <v>43366</v>
      </c>
      <c r="AB185" s="13">
        <f t="shared" si="86"/>
        <v>0</v>
      </c>
      <c r="AC185">
        <v>0</v>
      </c>
      <c r="AD185" s="5">
        <f t="shared" si="99"/>
        <v>0</v>
      </c>
      <c r="AE185">
        <f t="shared" si="108"/>
        <v>0</v>
      </c>
      <c r="AF185">
        <f t="shared" si="108"/>
        <v>0</v>
      </c>
      <c r="AG185">
        <v>0</v>
      </c>
      <c r="AH185" s="18">
        <f t="shared" si="100"/>
        <v>43366</v>
      </c>
      <c r="AI185" s="5">
        <f t="shared" si="101"/>
        <v>0</v>
      </c>
      <c r="AJ185" s="13">
        <f t="shared" si="87"/>
        <v>0</v>
      </c>
      <c r="AK185" s="20">
        <f t="shared" si="88"/>
        <v>0</v>
      </c>
      <c r="AL185" s="20">
        <f t="shared" si="102"/>
        <v>0</v>
      </c>
      <c r="AM185" s="20">
        <f t="shared" si="103"/>
        <v>0</v>
      </c>
      <c r="AN185" s="20">
        <f t="shared" si="89"/>
        <v>0</v>
      </c>
      <c r="AO185" s="20">
        <f t="shared" si="104"/>
        <v>0</v>
      </c>
      <c r="AP185" s="1">
        <v>0</v>
      </c>
      <c r="AQ185" s="24">
        <f t="shared" si="105"/>
        <v>43366</v>
      </c>
      <c r="AR185" s="10">
        <f t="shared" si="90"/>
        <v>0</v>
      </c>
      <c r="AS185" s="1">
        <f t="shared" si="106"/>
        <v>0</v>
      </c>
    </row>
    <row r="186" spans="2:45" x14ac:dyDescent="0.2">
      <c r="B186" s="18">
        <f t="shared" si="91"/>
        <v>43367</v>
      </c>
      <c r="C186" s="8">
        <f t="shared" si="92"/>
        <v>43367</v>
      </c>
      <c r="D186" s="5">
        <f>INDEX(Klima!$B$1:$E$520,MATCH('Afgrødemodel 1'!$C186,Klima!$B$1:$B$520,0),MATCH('Afgrødemodel 1'!$D$7,Klima!$B$1:$E$1,0))</f>
        <v>8.9</v>
      </c>
      <c r="E186" s="8">
        <f t="shared" si="107"/>
        <v>8.9</v>
      </c>
      <c r="F186">
        <v>0</v>
      </c>
      <c r="G186" s="8">
        <f t="shared" si="93"/>
        <v>2676.5</v>
      </c>
      <c r="H186" s="8">
        <f t="shared" si="73"/>
        <v>870.8</v>
      </c>
      <c r="I186" s="8">
        <f t="shared" si="74"/>
        <v>8.9</v>
      </c>
      <c r="J186" s="8">
        <f t="shared" si="75"/>
        <v>870.8</v>
      </c>
      <c r="K186" s="8" t="e">
        <f t="shared" si="76"/>
        <v>#VALUE!</v>
      </c>
      <c r="L186" s="8" t="e">
        <f t="shared" si="77"/>
        <v>#VALUE!</v>
      </c>
      <c r="M186" t="e">
        <f t="shared" si="78"/>
        <v>#N/A</v>
      </c>
      <c r="N186">
        <v>8</v>
      </c>
      <c r="O186" t="str">
        <f t="shared" si="94"/>
        <v xml:space="preserve"> </v>
      </c>
      <c r="P186" t="str">
        <f t="shared" si="79"/>
        <v xml:space="preserve"> </v>
      </c>
      <c r="Q186" t="str">
        <f t="shared" si="80"/>
        <v xml:space="preserve"> </v>
      </c>
      <c r="R186" t="str">
        <f t="shared" si="81"/>
        <v xml:space="preserve"> </v>
      </c>
      <c r="S186">
        <f t="shared" si="82"/>
        <v>0</v>
      </c>
      <c r="T186" s="8">
        <f t="shared" si="95"/>
        <v>0</v>
      </c>
      <c r="U186" s="2">
        <f t="shared" si="96"/>
        <v>0</v>
      </c>
      <c r="V186">
        <f t="shared" si="83"/>
        <v>0</v>
      </c>
      <c r="W186" s="2">
        <f t="shared" si="97"/>
        <v>0</v>
      </c>
      <c r="X186">
        <f t="shared" si="84"/>
        <v>0</v>
      </c>
      <c r="Y186">
        <f t="shared" si="98"/>
        <v>0</v>
      </c>
      <c r="Z186">
        <v>0</v>
      </c>
      <c r="AA186" s="18">
        <f t="shared" si="85"/>
        <v>43367</v>
      </c>
      <c r="AB186" s="13">
        <f t="shared" si="86"/>
        <v>0</v>
      </c>
      <c r="AC186">
        <v>0</v>
      </c>
      <c r="AD186" s="5">
        <f t="shared" si="99"/>
        <v>0</v>
      </c>
      <c r="AE186">
        <f t="shared" si="108"/>
        <v>0</v>
      </c>
      <c r="AF186">
        <f t="shared" si="108"/>
        <v>0</v>
      </c>
      <c r="AG186">
        <v>0</v>
      </c>
      <c r="AH186" s="18">
        <f t="shared" si="100"/>
        <v>43367</v>
      </c>
      <c r="AI186" s="5">
        <f t="shared" si="101"/>
        <v>0</v>
      </c>
      <c r="AJ186" s="13">
        <f t="shared" si="87"/>
        <v>0</v>
      </c>
      <c r="AK186" s="20">
        <f t="shared" si="88"/>
        <v>0</v>
      </c>
      <c r="AL186" s="20">
        <f t="shared" si="102"/>
        <v>0</v>
      </c>
      <c r="AM186" s="20">
        <f t="shared" si="103"/>
        <v>0</v>
      </c>
      <c r="AN186" s="20">
        <f t="shared" si="89"/>
        <v>0</v>
      </c>
      <c r="AO186" s="20">
        <f t="shared" si="104"/>
        <v>0</v>
      </c>
      <c r="AP186" s="1">
        <v>0</v>
      </c>
      <c r="AQ186" s="24">
        <f t="shared" si="105"/>
        <v>43367</v>
      </c>
      <c r="AR186" s="10">
        <f t="shared" si="90"/>
        <v>0</v>
      </c>
      <c r="AS186" s="1">
        <f t="shared" si="106"/>
        <v>0</v>
      </c>
    </row>
    <row r="187" spans="2:45" x14ac:dyDescent="0.2">
      <c r="B187" s="18">
        <f t="shared" si="91"/>
        <v>43368</v>
      </c>
      <c r="C187" s="8">
        <f t="shared" si="92"/>
        <v>43368</v>
      </c>
      <c r="D187" s="5">
        <f>INDEX(Klima!$B$1:$E$520,MATCH('Afgrødemodel 1'!$C187,Klima!$B$1:$B$520,0),MATCH('Afgrødemodel 1'!$D$7,Klima!$B$1:$E$1,0))</f>
        <v>8.9</v>
      </c>
      <c r="E187" s="8">
        <f t="shared" si="107"/>
        <v>8.9</v>
      </c>
      <c r="F187">
        <v>0</v>
      </c>
      <c r="G187" s="8">
        <f t="shared" si="93"/>
        <v>2685.4</v>
      </c>
      <c r="H187" s="8">
        <f t="shared" si="73"/>
        <v>879.69999999999993</v>
      </c>
      <c r="I187" s="8">
        <f t="shared" si="74"/>
        <v>8.9</v>
      </c>
      <c r="J187" s="8">
        <f t="shared" si="75"/>
        <v>879.69999999999993</v>
      </c>
      <c r="K187" s="8" t="e">
        <f t="shared" si="76"/>
        <v>#VALUE!</v>
      </c>
      <c r="L187" s="8" t="e">
        <f t="shared" si="77"/>
        <v>#VALUE!</v>
      </c>
      <c r="M187" t="e">
        <f t="shared" si="78"/>
        <v>#N/A</v>
      </c>
      <c r="N187">
        <v>8</v>
      </c>
      <c r="O187" t="str">
        <f t="shared" si="94"/>
        <v xml:space="preserve"> </v>
      </c>
      <c r="P187" t="str">
        <f t="shared" si="79"/>
        <v xml:space="preserve"> </v>
      </c>
      <c r="Q187" t="str">
        <f t="shared" si="80"/>
        <v xml:space="preserve"> </v>
      </c>
      <c r="R187" t="str">
        <f t="shared" si="81"/>
        <v xml:space="preserve"> </v>
      </c>
      <c r="S187">
        <f t="shared" si="82"/>
        <v>0</v>
      </c>
      <c r="T187" s="8">
        <f t="shared" si="95"/>
        <v>0</v>
      </c>
      <c r="U187" s="2">
        <f t="shared" si="96"/>
        <v>0</v>
      </c>
      <c r="V187">
        <f t="shared" si="83"/>
        <v>0</v>
      </c>
      <c r="W187" s="2">
        <f t="shared" si="97"/>
        <v>0</v>
      </c>
      <c r="X187">
        <f t="shared" si="84"/>
        <v>0</v>
      </c>
      <c r="Y187">
        <f t="shared" si="98"/>
        <v>0</v>
      </c>
      <c r="Z187">
        <v>0</v>
      </c>
      <c r="AA187" s="18">
        <f t="shared" si="85"/>
        <v>43368</v>
      </c>
      <c r="AB187" s="13">
        <f t="shared" si="86"/>
        <v>0</v>
      </c>
      <c r="AC187">
        <v>0</v>
      </c>
      <c r="AD187" s="5">
        <f t="shared" si="99"/>
        <v>0</v>
      </c>
      <c r="AE187">
        <f t="shared" si="108"/>
        <v>0</v>
      </c>
      <c r="AF187">
        <f t="shared" si="108"/>
        <v>0</v>
      </c>
      <c r="AG187">
        <v>0</v>
      </c>
      <c r="AH187" s="18">
        <f t="shared" si="100"/>
        <v>43368</v>
      </c>
      <c r="AI187" s="5">
        <f t="shared" si="101"/>
        <v>0</v>
      </c>
      <c r="AJ187" s="13">
        <f t="shared" si="87"/>
        <v>0</v>
      </c>
      <c r="AK187" s="20">
        <f t="shared" si="88"/>
        <v>0</v>
      </c>
      <c r="AL187" s="20">
        <f t="shared" si="102"/>
        <v>0</v>
      </c>
      <c r="AM187" s="20">
        <f t="shared" si="103"/>
        <v>0</v>
      </c>
      <c r="AN187" s="20">
        <f t="shared" si="89"/>
        <v>0</v>
      </c>
      <c r="AO187" s="20">
        <f t="shared" si="104"/>
        <v>0</v>
      </c>
      <c r="AP187" s="1">
        <v>0</v>
      </c>
      <c r="AQ187" s="24">
        <f t="shared" si="105"/>
        <v>43368</v>
      </c>
      <c r="AR187" s="10">
        <f t="shared" si="90"/>
        <v>0</v>
      </c>
      <c r="AS187" s="1">
        <f t="shared" si="106"/>
        <v>0</v>
      </c>
    </row>
    <row r="188" spans="2:45" x14ac:dyDescent="0.2">
      <c r="B188" s="18">
        <f t="shared" si="91"/>
        <v>43369</v>
      </c>
      <c r="C188" s="8">
        <f t="shared" si="92"/>
        <v>43369</v>
      </c>
      <c r="D188" s="5">
        <f>INDEX(Klima!$B$1:$E$520,MATCH('Afgrødemodel 1'!$C188,Klima!$B$1:$B$520,0),MATCH('Afgrødemodel 1'!$D$7,Klima!$B$1:$E$1,0))</f>
        <v>13</v>
      </c>
      <c r="E188" s="8">
        <f t="shared" si="107"/>
        <v>13</v>
      </c>
      <c r="F188">
        <v>0</v>
      </c>
      <c r="G188" s="8">
        <f t="shared" si="93"/>
        <v>2698.4</v>
      </c>
      <c r="H188" s="8">
        <f t="shared" si="73"/>
        <v>892.69999999999993</v>
      </c>
      <c r="I188" s="8">
        <f t="shared" si="74"/>
        <v>13</v>
      </c>
      <c r="J188" s="8">
        <f t="shared" si="75"/>
        <v>892.69999999999993</v>
      </c>
      <c r="K188" s="8" t="e">
        <f t="shared" si="76"/>
        <v>#VALUE!</v>
      </c>
      <c r="L188" s="8" t="e">
        <f t="shared" si="77"/>
        <v>#VALUE!</v>
      </c>
      <c r="M188" t="e">
        <f t="shared" si="78"/>
        <v>#N/A</v>
      </c>
      <c r="N188">
        <v>8</v>
      </c>
      <c r="O188" t="str">
        <f t="shared" si="94"/>
        <v xml:space="preserve"> </v>
      </c>
      <c r="P188" t="str">
        <f t="shared" si="79"/>
        <v xml:space="preserve"> </v>
      </c>
      <c r="Q188" t="str">
        <f t="shared" si="80"/>
        <v xml:space="preserve"> </v>
      </c>
      <c r="R188" t="str">
        <f t="shared" si="81"/>
        <v xml:space="preserve"> </v>
      </c>
      <c r="S188">
        <f t="shared" si="82"/>
        <v>0</v>
      </c>
      <c r="T188" s="8">
        <f t="shared" si="95"/>
        <v>0</v>
      </c>
      <c r="U188" s="2">
        <f t="shared" si="96"/>
        <v>0</v>
      </c>
      <c r="V188">
        <f t="shared" si="83"/>
        <v>0</v>
      </c>
      <c r="W188" s="2">
        <f t="shared" si="97"/>
        <v>0</v>
      </c>
      <c r="X188">
        <f t="shared" si="84"/>
        <v>0</v>
      </c>
      <c r="Y188">
        <f t="shared" si="98"/>
        <v>0</v>
      </c>
      <c r="Z188">
        <v>0</v>
      </c>
      <c r="AA188" s="18">
        <f t="shared" si="85"/>
        <v>43369</v>
      </c>
      <c r="AB188" s="13">
        <f t="shared" si="86"/>
        <v>0</v>
      </c>
      <c r="AC188">
        <v>0</v>
      </c>
      <c r="AD188" s="5">
        <f t="shared" si="99"/>
        <v>0</v>
      </c>
      <c r="AE188">
        <f t="shared" si="108"/>
        <v>0</v>
      </c>
      <c r="AF188">
        <f t="shared" si="108"/>
        <v>0</v>
      </c>
      <c r="AG188">
        <v>0</v>
      </c>
      <c r="AH188" s="18">
        <f t="shared" si="100"/>
        <v>43369</v>
      </c>
      <c r="AI188" s="5">
        <f t="shared" si="101"/>
        <v>0</v>
      </c>
      <c r="AJ188" s="13">
        <f t="shared" si="87"/>
        <v>0</v>
      </c>
      <c r="AK188" s="20">
        <f t="shared" si="88"/>
        <v>0</v>
      </c>
      <c r="AL188" s="20">
        <f t="shared" si="102"/>
        <v>0</v>
      </c>
      <c r="AM188" s="20">
        <f t="shared" si="103"/>
        <v>0</v>
      </c>
      <c r="AN188" s="20">
        <f t="shared" si="89"/>
        <v>0</v>
      </c>
      <c r="AO188" s="20">
        <f t="shared" si="104"/>
        <v>0</v>
      </c>
      <c r="AP188" s="1">
        <v>0</v>
      </c>
      <c r="AQ188" s="24">
        <f t="shared" si="105"/>
        <v>43369</v>
      </c>
      <c r="AR188" s="10">
        <f t="shared" si="90"/>
        <v>0</v>
      </c>
      <c r="AS188" s="1">
        <f t="shared" si="106"/>
        <v>0</v>
      </c>
    </row>
    <row r="189" spans="2:45" x14ac:dyDescent="0.2">
      <c r="B189" s="18">
        <f t="shared" si="91"/>
        <v>43370</v>
      </c>
      <c r="C189" s="8">
        <f t="shared" si="92"/>
        <v>43370</v>
      </c>
      <c r="D189" s="5">
        <f>INDEX(Klima!$B$1:$E$520,MATCH('Afgrødemodel 1'!$C189,Klima!$B$1:$B$520,0),MATCH('Afgrødemodel 1'!$D$7,Klima!$B$1:$E$1,0))</f>
        <v>14</v>
      </c>
      <c r="E189" s="8">
        <f t="shared" si="107"/>
        <v>14</v>
      </c>
      <c r="F189">
        <v>0</v>
      </c>
      <c r="G189" s="8">
        <f t="shared" si="93"/>
        <v>2712.4</v>
      </c>
      <c r="H189" s="8">
        <f t="shared" si="73"/>
        <v>906.69999999999993</v>
      </c>
      <c r="I189" s="8">
        <f t="shared" si="74"/>
        <v>14</v>
      </c>
      <c r="J189" s="8">
        <f t="shared" si="75"/>
        <v>906.69999999999993</v>
      </c>
      <c r="K189" s="8" t="e">
        <f t="shared" si="76"/>
        <v>#VALUE!</v>
      </c>
      <c r="L189" s="8" t="e">
        <f t="shared" si="77"/>
        <v>#VALUE!</v>
      </c>
      <c r="M189" t="e">
        <f t="shared" si="78"/>
        <v>#N/A</v>
      </c>
      <c r="N189">
        <v>8</v>
      </c>
      <c r="O189" t="str">
        <f t="shared" si="94"/>
        <v xml:space="preserve"> </v>
      </c>
      <c r="P189" t="str">
        <f t="shared" si="79"/>
        <v xml:space="preserve"> </v>
      </c>
      <c r="Q189" t="str">
        <f t="shared" si="80"/>
        <v xml:space="preserve"> </v>
      </c>
      <c r="R189" t="str">
        <f t="shared" si="81"/>
        <v xml:space="preserve"> </v>
      </c>
      <c r="S189">
        <f t="shared" si="82"/>
        <v>0</v>
      </c>
      <c r="T189" s="8">
        <f t="shared" si="95"/>
        <v>0</v>
      </c>
      <c r="U189" s="2">
        <f t="shared" si="96"/>
        <v>0</v>
      </c>
      <c r="V189">
        <f t="shared" si="83"/>
        <v>0</v>
      </c>
      <c r="W189" s="2">
        <f t="shared" si="97"/>
        <v>0</v>
      </c>
      <c r="X189">
        <f t="shared" si="84"/>
        <v>0</v>
      </c>
      <c r="Y189">
        <f t="shared" si="98"/>
        <v>0</v>
      </c>
      <c r="Z189">
        <v>0</v>
      </c>
      <c r="AA189" s="18">
        <f t="shared" si="85"/>
        <v>43370</v>
      </c>
      <c r="AB189" s="13">
        <f t="shared" si="86"/>
        <v>0</v>
      </c>
      <c r="AC189">
        <v>0</v>
      </c>
      <c r="AD189" s="5">
        <f t="shared" si="99"/>
        <v>0</v>
      </c>
      <c r="AE189">
        <f t="shared" si="108"/>
        <v>0</v>
      </c>
      <c r="AF189">
        <f t="shared" si="108"/>
        <v>0</v>
      </c>
      <c r="AG189">
        <v>0</v>
      </c>
      <c r="AH189" s="18">
        <f t="shared" si="100"/>
        <v>43370</v>
      </c>
      <c r="AI189" s="5">
        <f t="shared" si="101"/>
        <v>0</v>
      </c>
      <c r="AJ189" s="13">
        <f t="shared" si="87"/>
        <v>0</v>
      </c>
      <c r="AK189" s="20">
        <f t="shared" si="88"/>
        <v>0</v>
      </c>
      <c r="AL189" s="20">
        <f t="shared" si="102"/>
        <v>0</v>
      </c>
      <c r="AM189" s="20">
        <f t="shared" si="103"/>
        <v>0</v>
      </c>
      <c r="AN189" s="20">
        <f t="shared" si="89"/>
        <v>0</v>
      </c>
      <c r="AO189" s="20">
        <f t="shared" si="104"/>
        <v>0</v>
      </c>
      <c r="AP189" s="1">
        <v>0</v>
      </c>
      <c r="AQ189" s="24">
        <f t="shared" si="105"/>
        <v>43370</v>
      </c>
      <c r="AR189" s="10">
        <f t="shared" si="90"/>
        <v>0</v>
      </c>
      <c r="AS189" s="1">
        <f t="shared" si="106"/>
        <v>0</v>
      </c>
    </row>
    <row r="190" spans="2:45" x14ac:dyDescent="0.2">
      <c r="B190" s="18">
        <f t="shared" si="91"/>
        <v>43371</v>
      </c>
      <c r="C190" s="8">
        <f t="shared" si="92"/>
        <v>43371</v>
      </c>
      <c r="D190" s="5">
        <f>INDEX(Klima!$B$1:$E$520,MATCH('Afgrødemodel 1'!$C190,Klima!$B$1:$B$520,0),MATCH('Afgrødemodel 1'!$D$7,Klima!$B$1:$E$1,0))</f>
        <v>9.8000000000000007</v>
      </c>
      <c r="E190" s="8">
        <f t="shared" si="107"/>
        <v>9.8000000000000007</v>
      </c>
      <c r="F190">
        <v>0</v>
      </c>
      <c r="G190" s="8">
        <f t="shared" si="93"/>
        <v>2722.2000000000003</v>
      </c>
      <c r="H190" s="8">
        <f t="shared" si="73"/>
        <v>916.49999999999989</v>
      </c>
      <c r="I190" s="8">
        <f t="shared" si="74"/>
        <v>9.8000000000000007</v>
      </c>
      <c r="J190" s="8">
        <f t="shared" si="75"/>
        <v>916.49999999999989</v>
      </c>
      <c r="K190" s="8" t="e">
        <f t="shared" si="76"/>
        <v>#VALUE!</v>
      </c>
      <c r="L190" s="8" t="e">
        <f t="shared" si="77"/>
        <v>#VALUE!</v>
      </c>
      <c r="M190" t="e">
        <f t="shared" si="78"/>
        <v>#N/A</v>
      </c>
      <c r="N190">
        <v>8</v>
      </c>
      <c r="O190" t="str">
        <f t="shared" si="94"/>
        <v xml:space="preserve"> </v>
      </c>
      <c r="P190" t="str">
        <f t="shared" si="79"/>
        <v xml:space="preserve"> </v>
      </c>
      <c r="Q190" t="str">
        <f t="shared" si="80"/>
        <v xml:space="preserve"> </v>
      </c>
      <c r="R190" t="str">
        <f t="shared" si="81"/>
        <v xml:space="preserve"> </v>
      </c>
      <c r="S190">
        <f t="shared" si="82"/>
        <v>0</v>
      </c>
      <c r="T190" s="8">
        <f t="shared" si="95"/>
        <v>0</v>
      </c>
      <c r="U190" s="2">
        <f t="shared" si="96"/>
        <v>0</v>
      </c>
      <c r="V190">
        <f t="shared" si="83"/>
        <v>0</v>
      </c>
      <c r="W190" s="2">
        <f t="shared" si="97"/>
        <v>0</v>
      </c>
      <c r="X190">
        <f t="shared" si="84"/>
        <v>0</v>
      </c>
      <c r="Y190">
        <f t="shared" si="98"/>
        <v>0</v>
      </c>
      <c r="Z190">
        <v>0</v>
      </c>
      <c r="AA190" s="18">
        <f t="shared" si="85"/>
        <v>43371</v>
      </c>
      <c r="AB190" s="13">
        <f t="shared" si="86"/>
        <v>0</v>
      </c>
      <c r="AC190">
        <v>0</v>
      </c>
      <c r="AD190" s="5">
        <f t="shared" si="99"/>
        <v>0</v>
      </c>
      <c r="AE190">
        <f t="shared" si="108"/>
        <v>0</v>
      </c>
      <c r="AF190">
        <f t="shared" si="108"/>
        <v>0</v>
      </c>
      <c r="AG190">
        <v>0</v>
      </c>
      <c r="AH190" s="18">
        <f t="shared" si="100"/>
        <v>43371</v>
      </c>
      <c r="AI190" s="5">
        <f t="shared" si="101"/>
        <v>0</v>
      </c>
      <c r="AJ190" s="13">
        <f t="shared" si="87"/>
        <v>0</v>
      </c>
      <c r="AK190" s="20">
        <f t="shared" si="88"/>
        <v>0</v>
      </c>
      <c r="AL190" s="20">
        <f t="shared" si="102"/>
        <v>0</v>
      </c>
      <c r="AM190" s="20">
        <f t="shared" si="103"/>
        <v>0</v>
      </c>
      <c r="AN190" s="20">
        <f t="shared" si="89"/>
        <v>0</v>
      </c>
      <c r="AO190" s="20">
        <f t="shared" si="104"/>
        <v>0</v>
      </c>
      <c r="AP190" s="1">
        <v>0</v>
      </c>
      <c r="AQ190" s="24">
        <f t="shared" si="105"/>
        <v>43371</v>
      </c>
      <c r="AR190" s="10">
        <f t="shared" si="90"/>
        <v>0</v>
      </c>
      <c r="AS190" s="1">
        <f t="shared" si="106"/>
        <v>0</v>
      </c>
    </row>
    <row r="191" spans="2:45" x14ac:dyDescent="0.2">
      <c r="B191" s="18">
        <f t="shared" si="91"/>
        <v>43372</v>
      </c>
      <c r="C191" s="8">
        <f t="shared" si="92"/>
        <v>43372</v>
      </c>
      <c r="D191" s="5">
        <f>INDEX(Klima!$B$1:$E$520,MATCH('Afgrødemodel 1'!$C191,Klima!$B$1:$B$520,0),MATCH('Afgrødemodel 1'!$D$7,Klima!$B$1:$E$1,0))</f>
        <v>8.9</v>
      </c>
      <c r="E191" s="8">
        <f t="shared" si="107"/>
        <v>8.9</v>
      </c>
      <c r="F191">
        <v>0</v>
      </c>
      <c r="G191" s="8">
        <f t="shared" si="93"/>
        <v>2731.1000000000004</v>
      </c>
      <c r="H191" s="8">
        <f t="shared" si="73"/>
        <v>925.39999999999986</v>
      </c>
      <c r="I191" s="8">
        <f t="shared" si="74"/>
        <v>8.9</v>
      </c>
      <c r="J191" s="8">
        <f t="shared" si="75"/>
        <v>925.39999999999986</v>
      </c>
      <c r="K191" s="8" t="e">
        <f t="shared" si="76"/>
        <v>#VALUE!</v>
      </c>
      <c r="L191" s="8" t="e">
        <f t="shared" si="77"/>
        <v>#VALUE!</v>
      </c>
      <c r="M191" t="e">
        <f t="shared" si="78"/>
        <v>#N/A</v>
      </c>
      <c r="N191">
        <v>8</v>
      </c>
      <c r="O191" t="str">
        <f t="shared" si="94"/>
        <v xml:space="preserve"> </v>
      </c>
      <c r="P191" t="str">
        <f t="shared" si="79"/>
        <v xml:space="preserve"> </v>
      </c>
      <c r="Q191" t="str">
        <f t="shared" si="80"/>
        <v xml:space="preserve"> </v>
      </c>
      <c r="R191" t="str">
        <f t="shared" si="81"/>
        <v xml:space="preserve"> </v>
      </c>
      <c r="S191">
        <f t="shared" si="82"/>
        <v>0</v>
      </c>
      <c r="T191" s="8">
        <f t="shared" si="95"/>
        <v>0</v>
      </c>
      <c r="U191" s="2">
        <f t="shared" si="96"/>
        <v>0</v>
      </c>
      <c r="V191">
        <f t="shared" si="83"/>
        <v>0</v>
      </c>
      <c r="W191" s="2">
        <f t="shared" si="97"/>
        <v>0</v>
      </c>
      <c r="X191">
        <f t="shared" si="84"/>
        <v>0</v>
      </c>
      <c r="Y191">
        <f t="shared" si="98"/>
        <v>0</v>
      </c>
      <c r="Z191">
        <v>0</v>
      </c>
      <c r="AA191" s="18">
        <f t="shared" si="85"/>
        <v>43372</v>
      </c>
      <c r="AB191" s="13">
        <f t="shared" si="86"/>
        <v>0</v>
      </c>
      <c r="AC191">
        <v>0</v>
      </c>
      <c r="AD191" s="5">
        <f t="shared" si="99"/>
        <v>0</v>
      </c>
      <c r="AE191">
        <f t="shared" si="108"/>
        <v>0</v>
      </c>
      <c r="AF191">
        <f t="shared" si="108"/>
        <v>0</v>
      </c>
      <c r="AG191">
        <v>0</v>
      </c>
      <c r="AH191" s="18">
        <f t="shared" si="100"/>
        <v>43372</v>
      </c>
      <c r="AI191" s="5">
        <f t="shared" si="101"/>
        <v>0</v>
      </c>
      <c r="AJ191" s="13">
        <f t="shared" si="87"/>
        <v>0</v>
      </c>
      <c r="AK191" s="20">
        <f t="shared" si="88"/>
        <v>0</v>
      </c>
      <c r="AL191" s="20">
        <f t="shared" si="102"/>
        <v>0</v>
      </c>
      <c r="AM191" s="20">
        <f t="shared" si="103"/>
        <v>0</v>
      </c>
      <c r="AN191" s="20">
        <f t="shared" si="89"/>
        <v>0</v>
      </c>
      <c r="AO191" s="20">
        <f t="shared" si="104"/>
        <v>0</v>
      </c>
      <c r="AP191" s="1">
        <v>0</v>
      </c>
      <c r="AQ191" s="24">
        <f t="shared" si="105"/>
        <v>43372</v>
      </c>
      <c r="AR191" s="10">
        <f t="shared" si="90"/>
        <v>0</v>
      </c>
      <c r="AS191" s="1">
        <f t="shared" si="106"/>
        <v>0</v>
      </c>
    </row>
    <row r="192" spans="2:45" x14ac:dyDescent="0.2">
      <c r="B192" s="18">
        <f t="shared" si="91"/>
        <v>43373</v>
      </c>
      <c r="C192" s="8">
        <f t="shared" si="92"/>
        <v>43373</v>
      </c>
      <c r="D192" s="5">
        <f>INDEX(Klima!$B$1:$E$520,MATCH('Afgrødemodel 1'!$C192,Klima!$B$1:$B$520,0),MATCH('Afgrødemodel 1'!$D$7,Klima!$B$1:$E$1,0))</f>
        <v>10.6</v>
      </c>
      <c r="E192" s="8">
        <f t="shared" si="107"/>
        <v>10.6</v>
      </c>
      <c r="F192">
        <v>0</v>
      </c>
      <c r="G192" s="8">
        <f t="shared" si="93"/>
        <v>2741.7000000000003</v>
      </c>
      <c r="H192" s="8">
        <f t="shared" si="73"/>
        <v>935.99999999999989</v>
      </c>
      <c r="I192" s="8">
        <f t="shared" si="74"/>
        <v>10.6</v>
      </c>
      <c r="J192" s="8">
        <f t="shared" si="75"/>
        <v>935.99999999999989</v>
      </c>
      <c r="K192" s="8" t="e">
        <f t="shared" si="76"/>
        <v>#VALUE!</v>
      </c>
      <c r="L192" s="8" t="e">
        <f t="shared" si="77"/>
        <v>#VALUE!</v>
      </c>
      <c r="M192" t="e">
        <f t="shared" si="78"/>
        <v>#N/A</v>
      </c>
      <c r="N192">
        <v>8</v>
      </c>
      <c r="O192" t="str">
        <f t="shared" si="94"/>
        <v xml:space="preserve"> </v>
      </c>
      <c r="P192" t="str">
        <f t="shared" si="79"/>
        <v xml:space="preserve"> </v>
      </c>
      <c r="Q192" t="str">
        <f t="shared" si="80"/>
        <v xml:space="preserve"> </v>
      </c>
      <c r="R192" t="str">
        <f t="shared" si="81"/>
        <v xml:space="preserve"> </v>
      </c>
      <c r="S192">
        <f t="shared" si="82"/>
        <v>0</v>
      </c>
      <c r="T192" s="8">
        <f t="shared" si="95"/>
        <v>0</v>
      </c>
      <c r="U192" s="2">
        <f t="shared" si="96"/>
        <v>0</v>
      </c>
      <c r="V192">
        <f t="shared" si="83"/>
        <v>0</v>
      </c>
      <c r="W192" s="2">
        <f t="shared" si="97"/>
        <v>0</v>
      </c>
      <c r="X192">
        <f t="shared" si="84"/>
        <v>0</v>
      </c>
      <c r="Y192">
        <f t="shared" si="98"/>
        <v>0</v>
      </c>
      <c r="Z192">
        <v>0</v>
      </c>
      <c r="AA192" s="18">
        <f t="shared" si="85"/>
        <v>43373</v>
      </c>
      <c r="AB192" s="13">
        <f t="shared" si="86"/>
        <v>0</v>
      </c>
      <c r="AC192">
        <v>0</v>
      </c>
      <c r="AD192" s="5">
        <f t="shared" si="99"/>
        <v>0</v>
      </c>
      <c r="AE192">
        <f t="shared" si="108"/>
        <v>0</v>
      </c>
      <c r="AF192">
        <f t="shared" si="108"/>
        <v>0</v>
      </c>
      <c r="AG192">
        <v>0</v>
      </c>
      <c r="AH192" s="18">
        <f t="shared" si="100"/>
        <v>43373</v>
      </c>
      <c r="AI192" s="5">
        <f t="shared" si="101"/>
        <v>0</v>
      </c>
      <c r="AJ192" s="13">
        <f t="shared" si="87"/>
        <v>0</v>
      </c>
      <c r="AK192" s="20">
        <f t="shared" si="88"/>
        <v>0</v>
      </c>
      <c r="AL192" s="20">
        <f t="shared" si="102"/>
        <v>0</v>
      </c>
      <c r="AM192" s="20">
        <f t="shared" si="103"/>
        <v>0</v>
      </c>
      <c r="AN192" s="20">
        <f t="shared" si="89"/>
        <v>0</v>
      </c>
      <c r="AO192" s="20">
        <f t="shared" si="104"/>
        <v>0</v>
      </c>
      <c r="AP192" s="1">
        <v>0</v>
      </c>
      <c r="AQ192" s="24">
        <f t="shared" si="105"/>
        <v>43373</v>
      </c>
      <c r="AR192" s="10">
        <f t="shared" si="90"/>
        <v>0</v>
      </c>
      <c r="AS192" s="1">
        <f t="shared" si="106"/>
        <v>0</v>
      </c>
    </row>
    <row r="193" spans="2:45" x14ac:dyDescent="0.2">
      <c r="B193" s="18">
        <f t="shared" si="91"/>
        <v>43374</v>
      </c>
      <c r="C193" s="8">
        <f t="shared" si="92"/>
        <v>43374</v>
      </c>
      <c r="D193" s="5">
        <f>INDEX(Klima!$B$1:$E$520,MATCH('Afgrødemodel 1'!$C193,Klima!$B$1:$B$520,0),MATCH('Afgrødemodel 1'!$D$7,Klima!$B$1:$E$1,0))</f>
        <v>8</v>
      </c>
      <c r="E193" s="8">
        <f t="shared" si="107"/>
        <v>8</v>
      </c>
      <c r="F193">
        <v>0</v>
      </c>
      <c r="G193" s="8">
        <f t="shared" si="93"/>
        <v>2749.7000000000003</v>
      </c>
      <c r="H193" s="8">
        <f t="shared" si="73"/>
        <v>943.99999999999989</v>
      </c>
      <c r="I193" s="8">
        <f t="shared" si="74"/>
        <v>8</v>
      </c>
      <c r="J193" s="8">
        <f t="shared" si="75"/>
        <v>943.99999999999989</v>
      </c>
      <c r="K193" s="8" t="e">
        <f t="shared" si="76"/>
        <v>#VALUE!</v>
      </c>
      <c r="L193" s="8" t="e">
        <f t="shared" si="77"/>
        <v>#VALUE!</v>
      </c>
      <c r="M193" t="e">
        <f t="shared" si="78"/>
        <v>#N/A</v>
      </c>
      <c r="N193">
        <v>8</v>
      </c>
      <c r="O193" t="str">
        <f t="shared" si="94"/>
        <v xml:space="preserve"> </v>
      </c>
      <c r="P193" t="str">
        <f t="shared" si="79"/>
        <v xml:space="preserve"> </v>
      </c>
      <c r="Q193" t="str">
        <f t="shared" si="80"/>
        <v xml:space="preserve"> </v>
      </c>
      <c r="R193" t="str">
        <f t="shared" si="81"/>
        <v xml:space="preserve"> </v>
      </c>
      <c r="S193">
        <f t="shared" si="82"/>
        <v>0</v>
      </c>
      <c r="T193" s="8">
        <f t="shared" si="95"/>
        <v>0</v>
      </c>
      <c r="U193" s="2">
        <f t="shared" si="96"/>
        <v>0</v>
      </c>
      <c r="V193">
        <f t="shared" si="83"/>
        <v>0</v>
      </c>
      <c r="W193" s="2">
        <f t="shared" si="97"/>
        <v>0</v>
      </c>
      <c r="X193">
        <f t="shared" si="84"/>
        <v>0</v>
      </c>
      <c r="Y193">
        <f t="shared" si="98"/>
        <v>0</v>
      </c>
      <c r="Z193">
        <v>0</v>
      </c>
      <c r="AA193" s="18">
        <f t="shared" si="85"/>
        <v>43374</v>
      </c>
      <c r="AB193" s="13">
        <f t="shared" si="86"/>
        <v>0</v>
      </c>
      <c r="AC193">
        <v>0</v>
      </c>
      <c r="AD193" s="5">
        <f t="shared" si="99"/>
        <v>0</v>
      </c>
      <c r="AE193">
        <f t="shared" si="108"/>
        <v>0</v>
      </c>
      <c r="AF193">
        <f t="shared" si="108"/>
        <v>0</v>
      </c>
      <c r="AG193">
        <v>0</v>
      </c>
      <c r="AH193" s="18">
        <f t="shared" si="100"/>
        <v>43374</v>
      </c>
      <c r="AI193" s="5">
        <f t="shared" si="101"/>
        <v>0</v>
      </c>
      <c r="AJ193" s="13">
        <f t="shared" si="87"/>
        <v>0</v>
      </c>
      <c r="AK193" s="20">
        <f t="shared" si="88"/>
        <v>0</v>
      </c>
      <c r="AL193" s="20">
        <f t="shared" si="102"/>
        <v>0</v>
      </c>
      <c r="AM193" s="20">
        <f t="shared" si="103"/>
        <v>0</v>
      </c>
      <c r="AN193" s="20">
        <f t="shared" si="89"/>
        <v>0</v>
      </c>
      <c r="AO193" s="20">
        <f t="shared" si="104"/>
        <v>0</v>
      </c>
      <c r="AP193" s="1">
        <v>0</v>
      </c>
      <c r="AQ193" s="24">
        <f t="shared" si="105"/>
        <v>43374</v>
      </c>
      <c r="AR193" s="10">
        <f t="shared" si="90"/>
        <v>0</v>
      </c>
      <c r="AS193" s="1">
        <f t="shared" si="106"/>
        <v>0</v>
      </c>
    </row>
    <row r="194" spans="2:45" x14ac:dyDescent="0.2">
      <c r="B194" s="18">
        <f t="shared" si="91"/>
        <v>43375</v>
      </c>
      <c r="C194" s="8">
        <f t="shared" si="92"/>
        <v>43375</v>
      </c>
      <c r="D194" s="5">
        <f>INDEX(Klima!$B$1:$E$520,MATCH('Afgrødemodel 1'!$C194,Klima!$B$1:$B$520,0),MATCH('Afgrødemodel 1'!$D$7,Klima!$B$1:$E$1,0))</f>
        <v>8.3000000000000007</v>
      </c>
      <c r="E194" s="8">
        <f t="shared" si="107"/>
        <v>8.3000000000000007</v>
      </c>
      <c r="F194">
        <v>0</v>
      </c>
      <c r="G194" s="8">
        <f t="shared" si="93"/>
        <v>2758.0000000000005</v>
      </c>
      <c r="H194" s="8">
        <f t="shared" si="73"/>
        <v>952.29999999999984</v>
      </c>
      <c r="I194" s="8">
        <f t="shared" si="74"/>
        <v>8.3000000000000007</v>
      </c>
      <c r="J194" s="8">
        <f t="shared" si="75"/>
        <v>952.29999999999984</v>
      </c>
      <c r="K194" s="8" t="e">
        <f t="shared" si="76"/>
        <v>#VALUE!</v>
      </c>
      <c r="L194" s="8" t="e">
        <f t="shared" si="77"/>
        <v>#VALUE!</v>
      </c>
      <c r="M194" t="e">
        <f t="shared" si="78"/>
        <v>#N/A</v>
      </c>
      <c r="N194">
        <v>8</v>
      </c>
      <c r="O194" t="str">
        <f t="shared" si="94"/>
        <v xml:space="preserve"> </v>
      </c>
      <c r="P194" t="str">
        <f t="shared" si="79"/>
        <v xml:space="preserve"> </v>
      </c>
      <c r="Q194" t="str">
        <f t="shared" si="80"/>
        <v xml:space="preserve"> </v>
      </c>
      <c r="R194" t="str">
        <f t="shared" si="81"/>
        <v xml:space="preserve"> </v>
      </c>
      <c r="S194">
        <f t="shared" si="82"/>
        <v>0</v>
      </c>
      <c r="T194" s="8">
        <f t="shared" si="95"/>
        <v>0</v>
      </c>
      <c r="U194" s="2">
        <f t="shared" si="96"/>
        <v>0</v>
      </c>
      <c r="V194">
        <f t="shared" si="83"/>
        <v>0</v>
      </c>
      <c r="W194" s="2">
        <f t="shared" si="97"/>
        <v>0</v>
      </c>
      <c r="X194">
        <f t="shared" si="84"/>
        <v>0</v>
      </c>
      <c r="Y194">
        <f t="shared" si="98"/>
        <v>0</v>
      </c>
      <c r="Z194">
        <v>0</v>
      </c>
      <c r="AA194" s="18">
        <f t="shared" si="85"/>
        <v>43375</v>
      </c>
      <c r="AB194" s="13">
        <f t="shared" si="86"/>
        <v>0</v>
      </c>
      <c r="AC194">
        <v>0</v>
      </c>
      <c r="AD194" s="5">
        <f t="shared" si="99"/>
        <v>0</v>
      </c>
      <c r="AE194">
        <f t="shared" si="108"/>
        <v>0</v>
      </c>
      <c r="AF194">
        <f t="shared" si="108"/>
        <v>0</v>
      </c>
      <c r="AG194">
        <v>0</v>
      </c>
      <c r="AH194" s="18">
        <f t="shared" si="100"/>
        <v>43375</v>
      </c>
      <c r="AI194" s="5">
        <f t="shared" si="101"/>
        <v>0</v>
      </c>
      <c r="AJ194" s="13">
        <f t="shared" si="87"/>
        <v>0</v>
      </c>
      <c r="AK194" s="20">
        <f t="shared" si="88"/>
        <v>0</v>
      </c>
      <c r="AL194" s="20">
        <f t="shared" si="102"/>
        <v>0</v>
      </c>
      <c r="AM194" s="20">
        <f t="shared" si="103"/>
        <v>0</v>
      </c>
      <c r="AN194" s="20">
        <f t="shared" si="89"/>
        <v>0</v>
      </c>
      <c r="AO194" s="20">
        <f t="shared" si="104"/>
        <v>0</v>
      </c>
      <c r="AP194" s="1">
        <v>0</v>
      </c>
      <c r="AQ194" s="24">
        <f t="shared" si="105"/>
        <v>43375</v>
      </c>
      <c r="AR194" s="10">
        <f t="shared" si="90"/>
        <v>0</v>
      </c>
      <c r="AS194" s="1">
        <f t="shared" si="106"/>
        <v>0</v>
      </c>
    </row>
    <row r="195" spans="2:45" x14ac:dyDescent="0.2">
      <c r="B195" s="18">
        <f t="shared" si="91"/>
        <v>43376</v>
      </c>
      <c r="C195" s="8">
        <f t="shared" si="92"/>
        <v>43376</v>
      </c>
      <c r="D195" s="5">
        <f>INDEX(Klima!$B$1:$E$520,MATCH('Afgrødemodel 1'!$C195,Klima!$B$1:$B$520,0),MATCH('Afgrødemodel 1'!$D$7,Klima!$B$1:$E$1,0))</f>
        <v>9.1999999999999993</v>
      </c>
      <c r="E195" s="8">
        <f t="shared" si="107"/>
        <v>9.1999999999999993</v>
      </c>
      <c r="F195">
        <v>0</v>
      </c>
      <c r="G195" s="8">
        <f t="shared" si="93"/>
        <v>2767.2000000000003</v>
      </c>
      <c r="H195" s="8">
        <f t="shared" si="73"/>
        <v>961.49999999999989</v>
      </c>
      <c r="I195" s="8">
        <f t="shared" si="74"/>
        <v>9.1999999999999993</v>
      </c>
      <c r="J195" s="8">
        <f t="shared" si="75"/>
        <v>961.49999999999989</v>
      </c>
      <c r="K195" s="8" t="e">
        <f t="shared" si="76"/>
        <v>#VALUE!</v>
      </c>
      <c r="L195" s="8" t="e">
        <f t="shared" si="77"/>
        <v>#VALUE!</v>
      </c>
      <c r="M195" t="e">
        <f t="shared" si="78"/>
        <v>#N/A</v>
      </c>
      <c r="N195">
        <v>8</v>
      </c>
      <c r="O195" t="str">
        <f t="shared" si="94"/>
        <v xml:space="preserve"> </v>
      </c>
      <c r="P195" t="str">
        <f t="shared" si="79"/>
        <v xml:space="preserve"> </v>
      </c>
      <c r="Q195" t="str">
        <f t="shared" si="80"/>
        <v xml:space="preserve"> </v>
      </c>
      <c r="R195" t="str">
        <f t="shared" si="81"/>
        <v xml:space="preserve"> </v>
      </c>
      <c r="S195">
        <f t="shared" si="82"/>
        <v>0</v>
      </c>
      <c r="T195" s="8">
        <f t="shared" si="95"/>
        <v>0</v>
      </c>
      <c r="U195" s="2">
        <f t="shared" si="96"/>
        <v>0</v>
      </c>
      <c r="V195">
        <f t="shared" si="83"/>
        <v>0</v>
      </c>
      <c r="W195" s="2">
        <f t="shared" si="97"/>
        <v>0</v>
      </c>
      <c r="X195">
        <f t="shared" si="84"/>
        <v>0</v>
      </c>
      <c r="Y195">
        <f t="shared" si="98"/>
        <v>0</v>
      </c>
      <c r="Z195">
        <v>0</v>
      </c>
      <c r="AA195" s="18">
        <f t="shared" si="85"/>
        <v>43376</v>
      </c>
      <c r="AB195" s="13">
        <f t="shared" si="86"/>
        <v>0</v>
      </c>
      <c r="AC195">
        <v>0</v>
      </c>
      <c r="AD195" s="5">
        <f t="shared" si="99"/>
        <v>0</v>
      </c>
      <c r="AE195">
        <f t="shared" si="108"/>
        <v>0</v>
      </c>
      <c r="AF195">
        <f t="shared" si="108"/>
        <v>0</v>
      </c>
      <c r="AG195">
        <v>0</v>
      </c>
      <c r="AH195" s="18">
        <f t="shared" si="100"/>
        <v>43376</v>
      </c>
      <c r="AI195" s="5">
        <f t="shared" si="101"/>
        <v>0</v>
      </c>
      <c r="AJ195" s="13">
        <f t="shared" si="87"/>
        <v>0</v>
      </c>
      <c r="AK195" s="20">
        <f t="shared" si="88"/>
        <v>0</v>
      </c>
      <c r="AL195" s="20">
        <f t="shared" si="102"/>
        <v>0</v>
      </c>
      <c r="AM195" s="20">
        <f t="shared" si="103"/>
        <v>0</v>
      </c>
      <c r="AN195" s="20">
        <f t="shared" si="89"/>
        <v>0</v>
      </c>
      <c r="AO195" s="20">
        <f t="shared" si="104"/>
        <v>0</v>
      </c>
      <c r="AP195" s="1">
        <v>0</v>
      </c>
      <c r="AQ195" s="24">
        <f t="shared" si="105"/>
        <v>43376</v>
      </c>
      <c r="AR195" s="10">
        <f t="shared" si="90"/>
        <v>0</v>
      </c>
      <c r="AS195" s="1">
        <f t="shared" si="106"/>
        <v>0</v>
      </c>
    </row>
    <row r="196" spans="2:45" x14ac:dyDescent="0.2">
      <c r="B196" s="18">
        <f t="shared" si="91"/>
        <v>43377</v>
      </c>
      <c r="C196" s="8">
        <f t="shared" si="92"/>
        <v>43377</v>
      </c>
      <c r="D196" s="5">
        <f>INDEX(Klima!$B$1:$E$520,MATCH('Afgrødemodel 1'!$C196,Klima!$B$1:$B$520,0),MATCH('Afgrødemodel 1'!$D$7,Klima!$B$1:$E$1,0))</f>
        <v>10.199999999999999</v>
      </c>
      <c r="E196" s="8">
        <f t="shared" si="107"/>
        <v>10.199999999999999</v>
      </c>
      <c r="F196">
        <v>0</v>
      </c>
      <c r="G196" s="8">
        <f t="shared" si="93"/>
        <v>2777.4</v>
      </c>
      <c r="H196" s="8">
        <f t="shared" si="73"/>
        <v>971.69999999999993</v>
      </c>
      <c r="I196" s="8">
        <f t="shared" si="74"/>
        <v>10.199999999999999</v>
      </c>
      <c r="J196" s="8">
        <f t="shared" si="75"/>
        <v>971.69999999999993</v>
      </c>
      <c r="K196" s="8" t="e">
        <f t="shared" si="76"/>
        <v>#VALUE!</v>
      </c>
      <c r="L196" s="8" t="e">
        <f t="shared" si="77"/>
        <v>#VALUE!</v>
      </c>
      <c r="M196" t="e">
        <f t="shared" si="78"/>
        <v>#N/A</v>
      </c>
      <c r="N196">
        <v>8</v>
      </c>
      <c r="O196" t="str">
        <f t="shared" si="94"/>
        <v xml:space="preserve"> </v>
      </c>
      <c r="P196" t="str">
        <f t="shared" si="79"/>
        <v xml:space="preserve"> </v>
      </c>
      <c r="Q196" t="str">
        <f t="shared" si="80"/>
        <v xml:space="preserve"> </v>
      </c>
      <c r="R196" t="str">
        <f t="shared" si="81"/>
        <v xml:space="preserve"> </v>
      </c>
      <c r="S196">
        <f t="shared" si="82"/>
        <v>0</v>
      </c>
      <c r="T196" s="8">
        <f t="shared" si="95"/>
        <v>0</v>
      </c>
      <c r="U196" s="2">
        <f t="shared" si="96"/>
        <v>0</v>
      </c>
      <c r="V196">
        <f t="shared" si="83"/>
        <v>0</v>
      </c>
      <c r="W196" s="2">
        <f t="shared" si="97"/>
        <v>0</v>
      </c>
      <c r="X196">
        <f t="shared" si="84"/>
        <v>0</v>
      </c>
      <c r="Y196">
        <f t="shared" si="98"/>
        <v>0</v>
      </c>
      <c r="Z196">
        <v>0</v>
      </c>
      <c r="AA196" s="18">
        <f t="shared" si="85"/>
        <v>43377</v>
      </c>
      <c r="AB196" s="13">
        <f t="shared" si="86"/>
        <v>0</v>
      </c>
      <c r="AC196">
        <v>0</v>
      </c>
      <c r="AD196" s="5">
        <f t="shared" si="99"/>
        <v>0</v>
      </c>
      <c r="AE196">
        <f t="shared" si="108"/>
        <v>0</v>
      </c>
      <c r="AF196">
        <f t="shared" si="108"/>
        <v>0</v>
      </c>
      <c r="AG196">
        <v>0</v>
      </c>
      <c r="AH196" s="18">
        <f t="shared" si="100"/>
        <v>43377</v>
      </c>
      <c r="AI196" s="5">
        <f t="shared" si="101"/>
        <v>0</v>
      </c>
      <c r="AJ196" s="13">
        <f t="shared" si="87"/>
        <v>0</v>
      </c>
      <c r="AK196" s="20">
        <f t="shared" si="88"/>
        <v>0</v>
      </c>
      <c r="AL196" s="20">
        <f t="shared" si="102"/>
        <v>0</v>
      </c>
      <c r="AM196" s="20">
        <f t="shared" si="103"/>
        <v>0</v>
      </c>
      <c r="AN196" s="20">
        <f t="shared" si="89"/>
        <v>0</v>
      </c>
      <c r="AO196" s="20">
        <f t="shared" si="104"/>
        <v>0</v>
      </c>
      <c r="AP196" s="1">
        <v>0</v>
      </c>
      <c r="AQ196" s="24">
        <f t="shared" si="105"/>
        <v>43377</v>
      </c>
      <c r="AR196" s="10">
        <f t="shared" si="90"/>
        <v>0</v>
      </c>
      <c r="AS196" s="1">
        <f t="shared" si="106"/>
        <v>0</v>
      </c>
    </row>
    <row r="197" spans="2:45" x14ac:dyDescent="0.2">
      <c r="B197" s="18">
        <f t="shared" si="91"/>
        <v>43378</v>
      </c>
      <c r="C197" s="8">
        <f t="shared" si="92"/>
        <v>43378</v>
      </c>
      <c r="D197" s="5">
        <f>INDEX(Klima!$B$1:$E$520,MATCH('Afgrødemodel 1'!$C197,Klima!$B$1:$B$520,0),MATCH('Afgrødemodel 1'!$D$7,Klima!$B$1:$E$1,0))</f>
        <v>13.9</v>
      </c>
      <c r="E197" s="8">
        <f t="shared" si="107"/>
        <v>13.9</v>
      </c>
      <c r="F197">
        <v>0</v>
      </c>
      <c r="G197" s="8">
        <f t="shared" si="93"/>
        <v>2791.3</v>
      </c>
      <c r="H197" s="8">
        <f t="shared" si="73"/>
        <v>985.59999999999991</v>
      </c>
      <c r="I197" s="8">
        <f t="shared" si="74"/>
        <v>13.9</v>
      </c>
      <c r="J197" s="8">
        <f t="shared" si="75"/>
        <v>985.59999999999991</v>
      </c>
      <c r="K197" s="8" t="e">
        <f t="shared" si="76"/>
        <v>#VALUE!</v>
      </c>
      <c r="L197" s="8" t="e">
        <f t="shared" si="77"/>
        <v>#VALUE!</v>
      </c>
      <c r="M197" t="e">
        <f t="shared" si="78"/>
        <v>#N/A</v>
      </c>
      <c r="N197">
        <v>8</v>
      </c>
      <c r="O197" t="str">
        <f t="shared" si="94"/>
        <v xml:space="preserve"> </v>
      </c>
      <c r="P197" t="str">
        <f t="shared" si="79"/>
        <v xml:space="preserve"> </v>
      </c>
      <c r="Q197" t="str">
        <f t="shared" si="80"/>
        <v xml:space="preserve"> </v>
      </c>
      <c r="R197" t="str">
        <f t="shared" si="81"/>
        <v xml:space="preserve"> </v>
      </c>
      <c r="S197">
        <f t="shared" si="82"/>
        <v>0</v>
      </c>
      <c r="T197" s="8">
        <f t="shared" si="95"/>
        <v>0</v>
      </c>
      <c r="U197" s="2">
        <f t="shared" si="96"/>
        <v>0</v>
      </c>
      <c r="V197">
        <f t="shared" si="83"/>
        <v>0</v>
      </c>
      <c r="W197" s="2">
        <f t="shared" si="97"/>
        <v>0</v>
      </c>
      <c r="X197">
        <f t="shared" si="84"/>
        <v>0</v>
      </c>
      <c r="Y197">
        <f t="shared" si="98"/>
        <v>0</v>
      </c>
      <c r="Z197">
        <v>0</v>
      </c>
      <c r="AA197" s="18">
        <f t="shared" si="85"/>
        <v>43378</v>
      </c>
      <c r="AB197" s="13">
        <f t="shared" si="86"/>
        <v>0</v>
      </c>
      <c r="AC197">
        <v>0</v>
      </c>
      <c r="AD197" s="5">
        <f t="shared" si="99"/>
        <v>0</v>
      </c>
      <c r="AE197">
        <f t="shared" si="108"/>
        <v>0</v>
      </c>
      <c r="AF197">
        <f t="shared" si="108"/>
        <v>0</v>
      </c>
      <c r="AG197">
        <v>0</v>
      </c>
      <c r="AH197" s="18">
        <f t="shared" si="100"/>
        <v>43378</v>
      </c>
      <c r="AI197" s="5">
        <f t="shared" si="101"/>
        <v>0</v>
      </c>
      <c r="AJ197" s="13">
        <f t="shared" si="87"/>
        <v>0</v>
      </c>
      <c r="AK197" s="20">
        <f t="shared" si="88"/>
        <v>0</v>
      </c>
      <c r="AL197" s="20">
        <f t="shared" si="102"/>
        <v>0</v>
      </c>
      <c r="AM197" s="20">
        <f t="shared" si="103"/>
        <v>0</v>
      </c>
      <c r="AN197" s="20">
        <f t="shared" si="89"/>
        <v>0</v>
      </c>
      <c r="AO197" s="20">
        <f t="shared" si="104"/>
        <v>0</v>
      </c>
      <c r="AP197" s="1">
        <v>0</v>
      </c>
      <c r="AQ197" s="24">
        <f t="shared" si="105"/>
        <v>43378</v>
      </c>
      <c r="AR197" s="10">
        <f t="shared" si="90"/>
        <v>0</v>
      </c>
      <c r="AS197" s="1">
        <f t="shared" si="106"/>
        <v>0</v>
      </c>
    </row>
    <row r="198" spans="2:45" x14ac:dyDescent="0.2">
      <c r="B198" s="18">
        <f t="shared" si="91"/>
        <v>43379</v>
      </c>
      <c r="C198" s="8">
        <f t="shared" si="92"/>
        <v>43379</v>
      </c>
      <c r="D198" s="5">
        <f>INDEX(Klima!$B$1:$E$520,MATCH('Afgrødemodel 1'!$C198,Klima!$B$1:$B$520,0),MATCH('Afgrødemodel 1'!$D$7,Klima!$B$1:$E$1,0))</f>
        <v>9.9</v>
      </c>
      <c r="E198" s="8">
        <f t="shared" si="107"/>
        <v>9.9</v>
      </c>
      <c r="F198">
        <v>0</v>
      </c>
      <c r="G198" s="8">
        <f t="shared" si="93"/>
        <v>2801.2000000000003</v>
      </c>
      <c r="H198" s="8">
        <f t="shared" si="73"/>
        <v>995.49999999999989</v>
      </c>
      <c r="I198" s="8">
        <f t="shared" si="74"/>
        <v>9.9</v>
      </c>
      <c r="J198" s="8">
        <f t="shared" si="75"/>
        <v>995.49999999999989</v>
      </c>
      <c r="K198" s="8" t="e">
        <f t="shared" si="76"/>
        <v>#VALUE!</v>
      </c>
      <c r="L198" s="8" t="e">
        <f t="shared" si="77"/>
        <v>#VALUE!</v>
      </c>
      <c r="M198" t="e">
        <f t="shared" si="78"/>
        <v>#N/A</v>
      </c>
      <c r="N198">
        <v>8</v>
      </c>
      <c r="O198" t="str">
        <f t="shared" si="94"/>
        <v xml:space="preserve"> </v>
      </c>
      <c r="P198" t="str">
        <f t="shared" si="79"/>
        <v xml:space="preserve"> </v>
      </c>
      <c r="Q198" t="str">
        <f t="shared" si="80"/>
        <v xml:space="preserve"> </v>
      </c>
      <c r="R198" t="str">
        <f t="shared" si="81"/>
        <v xml:space="preserve"> </v>
      </c>
      <c r="S198">
        <f t="shared" si="82"/>
        <v>0</v>
      </c>
      <c r="T198" s="8">
        <f t="shared" si="95"/>
        <v>0</v>
      </c>
      <c r="U198" s="2">
        <f t="shared" si="96"/>
        <v>0</v>
      </c>
      <c r="V198">
        <f t="shared" si="83"/>
        <v>0</v>
      </c>
      <c r="W198" s="2">
        <f t="shared" si="97"/>
        <v>0</v>
      </c>
      <c r="X198">
        <f t="shared" si="84"/>
        <v>0</v>
      </c>
      <c r="Y198">
        <f t="shared" si="98"/>
        <v>0</v>
      </c>
      <c r="Z198">
        <v>0</v>
      </c>
      <c r="AA198" s="18">
        <f t="shared" si="85"/>
        <v>43379</v>
      </c>
      <c r="AB198" s="13">
        <f t="shared" si="86"/>
        <v>0</v>
      </c>
      <c r="AC198">
        <v>0</v>
      </c>
      <c r="AD198" s="5">
        <f t="shared" si="99"/>
        <v>0</v>
      </c>
      <c r="AE198">
        <f t="shared" si="108"/>
        <v>0</v>
      </c>
      <c r="AF198">
        <f t="shared" si="108"/>
        <v>0</v>
      </c>
      <c r="AG198">
        <v>0</v>
      </c>
      <c r="AH198" s="18">
        <f t="shared" si="100"/>
        <v>43379</v>
      </c>
      <c r="AI198" s="5">
        <f t="shared" si="101"/>
        <v>0</v>
      </c>
      <c r="AJ198" s="13">
        <f t="shared" si="87"/>
        <v>0</v>
      </c>
      <c r="AK198" s="20">
        <f t="shared" si="88"/>
        <v>0</v>
      </c>
      <c r="AL198" s="20">
        <f t="shared" si="102"/>
        <v>0</v>
      </c>
      <c r="AM198" s="20">
        <f t="shared" si="103"/>
        <v>0</v>
      </c>
      <c r="AN198" s="20">
        <f t="shared" si="89"/>
        <v>0</v>
      </c>
      <c r="AO198" s="20">
        <f t="shared" si="104"/>
        <v>0</v>
      </c>
      <c r="AP198" s="1">
        <v>0</v>
      </c>
      <c r="AQ198" s="24">
        <f t="shared" si="105"/>
        <v>43379</v>
      </c>
      <c r="AR198" s="10">
        <f t="shared" si="90"/>
        <v>0</v>
      </c>
      <c r="AS198" s="1">
        <f t="shared" si="106"/>
        <v>0</v>
      </c>
    </row>
    <row r="199" spans="2:45" x14ac:dyDescent="0.2">
      <c r="B199" s="18">
        <f t="shared" si="91"/>
        <v>43380</v>
      </c>
      <c r="C199" s="8">
        <f t="shared" si="92"/>
        <v>43380</v>
      </c>
      <c r="D199" s="5">
        <f>INDEX(Klima!$B$1:$E$520,MATCH('Afgrødemodel 1'!$C199,Klima!$B$1:$B$520,0),MATCH('Afgrødemodel 1'!$D$7,Klima!$B$1:$E$1,0))</f>
        <v>7.7</v>
      </c>
      <c r="E199" s="8">
        <f t="shared" si="107"/>
        <v>7.7</v>
      </c>
      <c r="F199">
        <v>0</v>
      </c>
      <c r="G199" s="8">
        <f t="shared" si="93"/>
        <v>2808.9</v>
      </c>
      <c r="H199" s="8">
        <f t="shared" si="73"/>
        <v>1003.1999999999999</v>
      </c>
      <c r="I199" s="8">
        <f t="shared" si="74"/>
        <v>7.7</v>
      </c>
      <c r="J199" s="8">
        <f t="shared" si="75"/>
        <v>1003.1999999999999</v>
      </c>
      <c r="K199" s="8" t="e">
        <f t="shared" si="76"/>
        <v>#VALUE!</v>
      </c>
      <c r="L199" s="8" t="e">
        <f t="shared" si="77"/>
        <v>#VALUE!</v>
      </c>
      <c r="M199" t="e">
        <f t="shared" si="78"/>
        <v>#N/A</v>
      </c>
      <c r="N199">
        <v>8</v>
      </c>
      <c r="O199" t="str">
        <f t="shared" si="94"/>
        <v xml:space="preserve"> </v>
      </c>
      <c r="P199" t="str">
        <f t="shared" si="79"/>
        <v xml:space="preserve"> </v>
      </c>
      <c r="Q199" t="str">
        <f t="shared" si="80"/>
        <v xml:space="preserve"> </v>
      </c>
      <c r="R199" t="str">
        <f t="shared" si="81"/>
        <v xml:space="preserve"> </v>
      </c>
      <c r="S199">
        <f t="shared" si="82"/>
        <v>0</v>
      </c>
      <c r="T199" s="8">
        <f t="shared" si="95"/>
        <v>0</v>
      </c>
      <c r="U199" s="2">
        <f t="shared" si="96"/>
        <v>0</v>
      </c>
      <c r="V199">
        <f t="shared" si="83"/>
        <v>0</v>
      </c>
      <c r="W199" s="2">
        <f t="shared" si="97"/>
        <v>0</v>
      </c>
      <c r="X199">
        <f t="shared" si="84"/>
        <v>0</v>
      </c>
      <c r="Y199">
        <f t="shared" si="98"/>
        <v>0</v>
      </c>
      <c r="Z199">
        <v>0</v>
      </c>
      <c r="AA199" s="18">
        <f t="shared" si="85"/>
        <v>43380</v>
      </c>
      <c r="AB199" s="13">
        <f t="shared" si="86"/>
        <v>0</v>
      </c>
      <c r="AC199">
        <v>0</v>
      </c>
      <c r="AD199" s="5">
        <f t="shared" si="99"/>
        <v>0</v>
      </c>
      <c r="AE199">
        <f t="shared" si="108"/>
        <v>0</v>
      </c>
      <c r="AF199">
        <f t="shared" si="108"/>
        <v>0</v>
      </c>
      <c r="AG199">
        <v>0</v>
      </c>
      <c r="AH199" s="18">
        <f t="shared" si="100"/>
        <v>43380</v>
      </c>
      <c r="AI199" s="5">
        <f t="shared" si="101"/>
        <v>0</v>
      </c>
      <c r="AJ199" s="13">
        <f t="shared" si="87"/>
        <v>0</v>
      </c>
      <c r="AK199" s="20">
        <f t="shared" si="88"/>
        <v>0</v>
      </c>
      <c r="AL199" s="20">
        <f t="shared" si="102"/>
        <v>0</v>
      </c>
      <c r="AM199" s="20">
        <f t="shared" si="103"/>
        <v>0</v>
      </c>
      <c r="AN199" s="20">
        <f t="shared" si="89"/>
        <v>0</v>
      </c>
      <c r="AO199" s="20">
        <f t="shared" si="104"/>
        <v>0</v>
      </c>
      <c r="AP199" s="1">
        <v>0</v>
      </c>
      <c r="AQ199" s="24">
        <f t="shared" si="105"/>
        <v>43380</v>
      </c>
      <c r="AR199" s="10">
        <f t="shared" si="90"/>
        <v>0</v>
      </c>
      <c r="AS199" s="1">
        <f t="shared" si="106"/>
        <v>0</v>
      </c>
    </row>
    <row r="200" spans="2:45" x14ac:dyDescent="0.2">
      <c r="B200" s="18">
        <f t="shared" si="91"/>
        <v>43381</v>
      </c>
      <c r="C200" s="8">
        <f t="shared" si="92"/>
        <v>43381</v>
      </c>
      <c r="D200" s="5">
        <f>INDEX(Klima!$B$1:$E$520,MATCH('Afgrødemodel 1'!$C200,Klima!$B$1:$B$520,0),MATCH('Afgrødemodel 1'!$D$7,Klima!$B$1:$E$1,0))</f>
        <v>11</v>
      </c>
      <c r="E200" s="8">
        <f t="shared" si="107"/>
        <v>11</v>
      </c>
      <c r="F200">
        <v>0</v>
      </c>
      <c r="G200" s="8">
        <f t="shared" si="93"/>
        <v>2819.9</v>
      </c>
      <c r="H200" s="8">
        <f t="shared" si="73"/>
        <v>1014.1999999999999</v>
      </c>
      <c r="I200" s="8">
        <f t="shared" si="74"/>
        <v>11</v>
      </c>
      <c r="J200" s="8">
        <f t="shared" si="75"/>
        <v>1014.1999999999999</v>
      </c>
      <c r="K200" s="8" t="e">
        <f t="shared" si="76"/>
        <v>#VALUE!</v>
      </c>
      <c r="L200" s="8" t="e">
        <f t="shared" si="77"/>
        <v>#VALUE!</v>
      </c>
      <c r="M200" t="e">
        <f t="shared" si="78"/>
        <v>#N/A</v>
      </c>
      <c r="N200">
        <v>8</v>
      </c>
      <c r="O200" t="str">
        <f t="shared" si="94"/>
        <v xml:space="preserve"> </v>
      </c>
      <c r="P200" t="str">
        <f t="shared" si="79"/>
        <v xml:space="preserve"> </v>
      </c>
      <c r="Q200" t="str">
        <f t="shared" si="80"/>
        <v xml:space="preserve"> </v>
      </c>
      <c r="R200" t="str">
        <f t="shared" si="81"/>
        <v xml:space="preserve"> </v>
      </c>
      <c r="S200">
        <f t="shared" si="82"/>
        <v>0</v>
      </c>
      <c r="T200" s="8">
        <f t="shared" si="95"/>
        <v>0</v>
      </c>
      <c r="U200" s="2">
        <f t="shared" si="96"/>
        <v>0</v>
      </c>
      <c r="V200">
        <f t="shared" si="83"/>
        <v>0</v>
      </c>
      <c r="W200" s="2">
        <f t="shared" si="97"/>
        <v>0</v>
      </c>
      <c r="X200">
        <f t="shared" si="84"/>
        <v>0</v>
      </c>
      <c r="Y200">
        <f t="shared" si="98"/>
        <v>0</v>
      </c>
      <c r="Z200">
        <v>0</v>
      </c>
      <c r="AA200" s="18">
        <f t="shared" si="85"/>
        <v>43381</v>
      </c>
      <c r="AB200" s="13">
        <f t="shared" si="86"/>
        <v>0</v>
      </c>
      <c r="AC200">
        <v>0</v>
      </c>
      <c r="AD200" s="5">
        <f t="shared" si="99"/>
        <v>0</v>
      </c>
      <c r="AE200">
        <f t="shared" si="108"/>
        <v>0</v>
      </c>
      <c r="AF200">
        <f t="shared" si="108"/>
        <v>0</v>
      </c>
      <c r="AG200">
        <v>0</v>
      </c>
      <c r="AH200" s="18">
        <f t="shared" si="100"/>
        <v>43381</v>
      </c>
      <c r="AI200" s="5">
        <f t="shared" si="101"/>
        <v>0</v>
      </c>
      <c r="AJ200" s="13">
        <f t="shared" si="87"/>
        <v>0</v>
      </c>
      <c r="AK200" s="20">
        <f t="shared" si="88"/>
        <v>0</v>
      </c>
      <c r="AL200" s="20">
        <f t="shared" si="102"/>
        <v>0</v>
      </c>
      <c r="AM200" s="20">
        <f t="shared" si="103"/>
        <v>0</v>
      </c>
      <c r="AN200" s="20">
        <f t="shared" si="89"/>
        <v>0</v>
      </c>
      <c r="AO200" s="20">
        <f t="shared" si="104"/>
        <v>0</v>
      </c>
      <c r="AP200" s="1">
        <v>0</v>
      </c>
      <c r="AQ200" s="24">
        <f t="shared" si="105"/>
        <v>43381</v>
      </c>
      <c r="AR200" s="10">
        <f t="shared" si="90"/>
        <v>0</v>
      </c>
      <c r="AS200" s="1">
        <f t="shared" si="106"/>
        <v>0</v>
      </c>
    </row>
    <row r="201" spans="2:45" x14ac:dyDescent="0.2">
      <c r="B201" s="18">
        <f t="shared" si="91"/>
        <v>43382</v>
      </c>
      <c r="C201" s="8">
        <f t="shared" si="92"/>
        <v>43382</v>
      </c>
      <c r="D201" s="5">
        <f>INDEX(Klima!$B$1:$E$520,MATCH('Afgrødemodel 1'!$C201,Klima!$B$1:$B$520,0),MATCH('Afgrødemodel 1'!$D$7,Klima!$B$1:$E$1,0))</f>
        <v>13.1</v>
      </c>
      <c r="E201" s="8">
        <f t="shared" si="107"/>
        <v>13.1</v>
      </c>
      <c r="F201">
        <v>0</v>
      </c>
      <c r="G201" s="8">
        <f t="shared" si="93"/>
        <v>2833</v>
      </c>
      <c r="H201" s="8">
        <f t="shared" si="73"/>
        <v>1027.3</v>
      </c>
      <c r="I201" s="8">
        <f t="shared" si="74"/>
        <v>13.1</v>
      </c>
      <c r="J201" s="8">
        <f t="shared" si="75"/>
        <v>1027.3</v>
      </c>
      <c r="K201" s="8" t="e">
        <f t="shared" si="76"/>
        <v>#VALUE!</v>
      </c>
      <c r="L201" s="8" t="e">
        <f t="shared" si="77"/>
        <v>#VALUE!</v>
      </c>
      <c r="M201" t="e">
        <f t="shared" si="78"/>
        <v>#N/A</v>
      </c>
      <c r="N201">
        <v>8</v>
      </c>
      <c r="O201" t="str">
        <f t="shared" si="94"/>
        <v xml:space="preserve"> </v>
      </c>
      <c r="P201" t="str">
        <f t="shared" si="79"/>
        <v xml:space="preserve"> </v>
      </c>
      <c r="Q201" t="str">
        <f t="shared" si="80"/>
        <v xml:space="preserve"> </v>
      </c>
      <c r="R201" t="str">
        <f t="shared" si="81"/>
        <v xml:space="preserve"> </v>
      </c>
      <c r="S201">
        <f t="shared" si="82"/>
        <v>0</v>
      </c>
      <c r="T201" s="8">
        <f t="shared" si="95"/>
        <v>0</v>
      </c>
      <c r="U201" s="2">
        <f t="shared" si="96"/>
        <v>0</v>
      </c>
      <c r="V201">
        <f t="shared" si="83"/>
        <v>0</v>
      </c>
      <c r="W201" s="2">
        <f t="shared" si="97"/>
        <v>0</v>
      </c>
      <c r="X201">
        <f t="shared" si="84"/>
        <v>0</v>
      </c>
      <c r="Y201">
        <f t="shared" si="98"/>
        <v>0</v>
      </c>
      <c r="Z201">
        <v>0</v>
      </c>
      <c r="AA201" s="18">
        <f t="shared" si="85"/>
        <v>43382</v>
      </c>
      <c r="AB201" s="13">
        <f t="shared" si="86"/>
        <v>0</v>
      </c>
      <c r="AC201">
        <v>0</v>
      </c>
      <c r="AD201" s="5">
        <f t="shared" si="99"/>
        <v>0</v>
      </c>
      <c r="AE201">
        <f t="shared" si="108"/>
        <v>0</v>
      </c>
      <c r="AF201">
        <f t="shared" si="108"/>
        <v>0</v>
      </c>
      <c r="AG201">
        <v>0</v>
      </c>
      <c r="AH201" s="18">
        <f t="shared" si="100"/>
        <v>43382</v>
      </c>
      <c r="AI201" s="5">
        <f t="shared" si="101"/>
        <v>0</v>
      </c>
      <c r="AJ201" s="13">
        <f t="shared" si="87"/>
        <v>0</v>
      </c>
      <c r="AK201" s="20">
        <f t="shared" si="88"/>
        <v>0</v>
      </c>
      <c r="AL201" s="20">
        <f t="shared" si="102"/>
        <v>0</v>
      </c>
      <c r="AM201" s="20">
        <f t="shared" si="103"/>
        <v>0</v>
      </c>
      <c r="AN201" s="20">
        <f t="shared" si="89"/>
        <v>0</v>
      </c>
      <c r="AO201" s="20">
        <f t="shared" si="104"/>
        <v>0</v>
      </c>
      <c r="AP201" s="1">
        <v>0</v>
      </c>
      <c r="AQ201" s="24">
        <f t="shared" si="105"/>
        <v>43382</v>
      </c>
      <c r="AR201" s="10">
        <f t="shared" si="90"/>
        <v>0</v>
      </c>
      <c r="AS201" s="1">
        <f t="shared" si="106"/>
        <v>0</v>
      </c>
    </row>
    <row r="202" spans="2:45" x14ac:dyDescent="0.2">
      <c r="B202" s="18">
        <f t="shared" si="91"/>
        <v>43383</v>
      </c>
      <c r="C202" s="8">
        <f t="shared" si="92"/>
        <v>43383</v>
      </c>
      <c r="D202" s="5">
        <f>INDEX(Klima!$B$1:$E$520,MATCH('Afgrødemodel 1'!$C202,Klima!$B$1:$B$520,0),MATCH('Afgrødemodel 1'!$D$7,Klima!$B$1:$E$1,0))</f>
        <v>11.8</v>
      </c>
      <c r="E202" s="8">
        <f t="shared" si="107"/>
        <v>11.8</v>
      </c>
      <c r="F202">
        <v>0</v>
      </c>
      <c r="G202" s="8">
        <f t="shared" si="93"/>
        <v>2844.8</v>
      </c>
      <c r="H202" s="8">
        <f t="shared" ref="H202:H265" si="109">IF(C202&gt;=$AY$21,E202+H201,0)</f>
        <v>1039.0999999999999</v>
      </c>
      <c r="I202" s="8">
        <f t="shared" ref="I202:I265" si="110">IF(C202&lt;$AY$27,0,E202)</f>
        <v>11.8</v>
      </c>
      <c r="J202" s="8">
        <f t="shared" ref="J202:J265" si="111">IF(C202&lt;$AY$27,0,I202+J201)</f>
        <v>1039.0999999999999</v>
      </c>
      <c r="K202" s="8" t="e">
        <f t="shared" ref="K202:K265" si="112">IF(AND(H202&gt;=$AX$12,H201&lt;$AX$12),"tSF1",IF(AND(H202&gt;=$AZ$13,H201&lt;$AZ$13),"tSF2",IF(AND(H202&gt;=$AZ$14,H201&lt;$AZ$14),"tSF3",IF(AND(H202&gt;=$AZ$15,H201&lt;$AZ$15),"tSF4",IF(AND(H202&gt;=$AZ$16,H201&lt;$AZ$16),"tSF5"," ")))))</f>
        <v>#VALUE!</v>
      </c>
      <c r="L202" s="8" t="e">
        <f t="shared" ref="L202:L265" si="113">IF(OR(K202="tSF1",K202="tSF2",K202="tSF3",K202="tSF4",K202="tSF5"),C202," ")</f>
        <v>#VALUE!</v>
      </c>
      <c r="M202" t="e">
        <f t="shared" ref="M202:M265" si="114">IF(AND($BA$12&gt;C202,C202&gt;=$AY$21),"F1",IF(AND(C202&gt;=$BA$12,C202&lt;$BA$13),"F2",IF(AND(C202&gt;=$BA$13,C202&lt;$BA$14),"F3",IF(AND(C202&gt;=$BA$14,C202&lt;$BA$15),"F4",IF(AND(C202&gt;=$BA$15,C202&lt;$BA$16),"F5"," ")))))</f>
        <v>#N/A</v>
      </c>
      <c r="N202">
        <v>8</v>
      </c>
      <c r="O202" t="str">
        <f t="shared" si="94"/>
        <v xml:space="preserve"> </v>
      </c>
      <c r="P202" t="str">
        <f t="shared" ref="P202:P265" si="115">IF($AV$2=1,(IF(AND(J202&gt;=$AW$21,J201&lt;$AW$21),C202," ")),(IF(AND(G202&gt;=$AW$21,G201&lt;$AW$21),C202," ")))</f>
        <v xml:space="preserve"> </v>
      </c>
      <c r="Q202" t="str">
        <f t="shared" ref="Q202:Q265" si="116">IF(AND($AW$22=0,O202="tSL0"),"tSLe",IF(AND(H202&gt;=($AW$22),H201&lt;($AW$22)),"tSLe",IF(AND(H202&gt;=($AW$23),H201&lt;($AW$23)),"tSLx",IF(AND(H202&gt;=($AW$24),H201&lt;($AW$24)),"tSLr",IF(AND(H202&gt;=($AW$25),H201&lt;($AW$25)),"tSLm",IF(AND($AW$27=B202),"Sådato",IF(AND($AW$29=B202),"tv",IF(AND($AW$28=B202),"th"," "))))))))</f>
        <v xml:space="preserve"> </v>
      </c>
      <c r="R202" t="str">
        <f t="shared" ref="R202:R265" si="117">IF(AND(Q202="Sådato"),C202,IF(AND(Q202="tSLe"),C202,IF(AND(Q202="tSLx"),C202,IF(AND(Q202="tSLr"),C202,IF(AND(Q202="tSLm"),C202,IF(AND(Q202="tv"),C202,IF(AND(Q202="th"),C202," ")))))))</f>
        <v xml:space="preserve"> </v>
      </c>
      <c r="S202">
        <f t="shared" ref="S202:S265" si="118">$AW$33</f>
        <v>0</v>
      </c>
      <c r="T202" s="8">
        <f t="shared" si="95"/>
        <v>0</v>
      </c>
      <c r="U202" s="2">
        <f t="shared" si="96"/>
        <v>0</v>
      </c>
      <c r="V202">
        <f t="shared" ref="V202:V265" si="119">$AW$35</f>
        <v>0</v>
      </c>
      <c r="W202" s="2">
        <f t="shared" si="97"/>
        <v>0</v>
      </c>
      <c r="X202">
        <f t="shared" ref="X202:X265" si="120">$AW$36</f>
        <v>0</v>
      </c>
      <c r="Y202">
        <f t="shared" si="98"/>
        <v>0</v>
      </c>
      <c r="Z202">
        <v>0</v>
      </c>
      <c r="AA202" s="18">
        <f t="shared" ref="AA202:AA265" si="121">B202</f>
        <v>43383</v>
      </c>
      <c r="AB202" s="13">
        <f t="shared" ref="AB202:AB265" si="122">IF((C202&lt;$AY$21),S202,IF(AND($AY$21&lt;=C202,C202&lt;MIN($AY$22,$AY$28,$AY$29)),T202,IF(AND($AY$22&lt;=C202,C202&lt;MIN($AY$23,$AY$28,$AY$29)),U202,IF(AND($AY$23&lt;=C202,C202&lt;(MIN($AY$24,$AY$29,$AY$28))),V202,IF(AND($AY$24&lt;=C202,C202&lt;(MIN($AY$25,$AY$28,$AY$29))),W202,IF(AND($AY$25&lt;=C202,C202&lt;(MIN($AY$28,$AY$29))),X202,IF(AND($AY$29&lt;=C202,C202&lt;$AY$28),Y202,IF(AND(C202&gt;$AY$28),Z202,0))))))))</f>
        <v>0</v>
      </c>
      <c r="AC202">
        <v>0</v>
      </c>
      <c r="AD202" s="5">
        <f t="shared" si="99"/>
        <v>0</v>
      </c>
      <c r="AE202">
        <f t="shared" si="108"/>
        <v>0</v>
      </c>
      <c r="AF202">
        <f t="shared" si="108"/>
        <v>0</v>
      </c>
      <c r="AG202">
        <v>0</v>
      </c>
      <c r="AH202" s="18">
        <f t="shared" si="100"/>
        <v>43383</v>
      </c>
      <c r="AI202" s="5">
        <f t="shared" si="101"/>
        <v>0</v>
      </c>
      <c r="AJ202" s="13">
        <f t="shared" ref="AJ202:AJ265" si="123">IF(C202&lt;(MIN($AY$24,$AY$28,$AY$29)),AC202,IF(AND($AY$24&lt;=C202,C202&lt;(MIN($AY$25,$AY$28,$AY$29))),AD202,IF(AND($AY$25&lt;=C202,C202&lt;(MIN($AY$28,$AY$29))),AE202,IF(AND($AY$29&lt;=C202,C202&lt;$AY$28),AF202,IF(AND(C202&gt;=$AY$28),AG202," ")))))</f>
        <v>0</v>
      </c>
      <c r="AK202" s="20">
        <f t="shared" ref="AK202:AK265" si="124">$AW$42</f>
        <v>0</v>
      </c>
      <c r="AL202" s="20">
        <f t="shared" si="102"/>
        <v>0</v>
      </c>
      <c r="AM202" s="20">
        <f t="shared" si="103"/>
        <v>0</v>
      </c>
      <c r="AN202" s="20">
        <f t="shared" ref="AN202:AN265" si="125">$AW$45</f>
        <v>0</v>
      </c>
      <c r="AO202" s="20">
        <f t="shared" si="104"/>
        <v>0</v>
      </c>
      <c r="AP202" s="1">
        <v>0</v>
      </c>
      <c r="AQ202" s="24">
        <f t="shared" si="105"/>
        <v>43383</v>
      </c>
      <c r="AR202" s="10">
        <f t="shared" ref="AR202:AR265" si="126">IF(C202&lt;$AY$21,AK202,IF(AND($AY$21&lt;=C202,C202&lt;(MIN($AY$25,$AY$29,$AY$28))),AM202,IF(AND($AY$25&lt;=C202,C202&lt;MIN($AY$29,$AY$28)),AN202,IF(AND($AY$29&lt;=C202,C202&lt;$AY$28),AO202,IF(AND(C202&gt;=$AY$28),AP202,"0")))))</f>
        <v>0</v>
      </c>
      <c r="AS202" s="1">
        <f t="shared" si="106"/>
        <v>0</v>
      </c>
    </row>
    <row r="203" spans="2:45" x14ac:dyDescent="0.2">
      <c r="B203" s="18">
        <f t="shared" ref="B203:B266" si="127">B202+1</f>
        <v>43384</v>
      </c>
      <c r="C203" s="8">
        <f t="shared" ref="C203:C266" si="128">B203</f>
        <v>43384</v>
      </c>
      <c r="D203" s="5">
        <f>INDEX(Klima!$B$1:$E$520,MATCH('Afgrødemodel 1'!$C203,Klima!$B$1:$B$520,0),MATCH('Afgrødemodel 1'!$D$7,Klima!$B$1:$E$1,0))</f>
        <v>13.4</v>
      </c>
      <c r="E203" s="8">
        <f t="shared" si="107"/>
        <v>13.4</v>
      </c>
      <c r="F203">
        <v>0</v>
      </c>
      <c r="G203" s="8">
        <f t="shared" ref="G203:G266" si="129">(E203-F203)+G202</f>
        <v>2858.2000000000003</v>
      </c>
      <c r="H203" s="8">
        <f t="shared" si="109"/>
        <v>1052.5</v>
      </c>
      <c r="I203" s="8">
        <f t="shared" si="110"/>
        <v>13.4</v>
      </c>
      <c r="J203" s="8">
        <f t="shared" si="111"/>
        <v>1052.5</v>
      </c>
      <c r="K203" s="8" t="e">
        <f t="shared" si="112"/>
        <v>#VALUE!</v>
      </c>
      <c r="L203" s="8" t="e">
        <f t="shared" si="113"/>
        <v>#VALUE!</v>
      </c>
      <c r="M203" t="e">
        <f t="shared" si="114"/>
        <v>#N/A</v>
      </c>
      <c r="N203">
        <v>8</v>
      </c>
      <c r="O203" t="str">
        <f t="shared" ref="O203:O266" si="130">IF($AV$2=1,(IF(AND(J203&gt;=$AW$21,J202&lt;$AW$21),"tSL0"," ")),(IF(AND(G203&gt;=$AW$21,G202&lt;$AW$21),"tSL0"," ")))</f>
        <v xml:space="preserve"> </v>
      </c>
      <c r="P203" t="str">
        <f t="shared" si="115"/>
        <v xml:space="preserve"> </v>
      </c>
      <c r="Q203" t="str">
        <f t="shared" si="116"/>
        <v xml:space="preserve"> </v>
      </c>
      <c r="R203" t="str">
        <f t="shared" si="117"/>
        <v xml:space="preserve"> </v>
      </c>
      <c r="S203">
        <f t="shared" si="118"/>
        <v>0</v>
      </c>
      <c r="T203" s="8">
        <f t="shared" ref="T203:T266" si="131">IFERROR($AW$33+($AW$34-$AW$33)*((H203)/$AW$22),0)</f>
        <v>0</v>
      </c>
      <c r="U203" s="2">
        <f t="shared" ref="U203:U266" si="132">$AW$34+($AW$35-$AW$34)*((((2.7182^(2.4*((((H203)-$AW$22)/($AW$23-$AW$22))))-1)))/10)</f>
        <v>0</v>
      </c>
      <c r="V203">
        <f t="shared" si="119"/>
        <v>0</v>
      </c>
      <c r="W203" s="2">
        <f t="shared" ref="W203:W266" si="133">$AW$35-($AW$35-$AW$36)*((((H203)-$AW$24)/($AW$25-$AW$24)))</f>
        <v>0</v>
      </c>
      <c r="X203">
        <f t="shared" si="120"/>
        <v>0</v>
      </c>
      <c r="Y203">
        <f t="shared" ref="Y203:Y266" si="134">$AW$38</f>
        <v>0</v>
      </c>
      <c r="Z203">
        <v>0</v>
      </c>
      <c r="AA203" s="18">
        <f t="shared" si="121"/>
        <v>43384</v>
      </c>
      <c r="AB203" s="13">
        <f t="shared" si="122"/>
        <v>0</v>
      </c>
      <c r="AC203">
        <v>0</v>
      </c>
      <c r="AD203" s="5">
        <f t="shared" ref="AD203:AD266" si="135">$AW$37*(((H203)-$AW$24)/($AW$25-$AW$24))</f>
        <v>0</v>
      </c>
      <c r="AE203">
        <f t="shared" si="108"/>
        <v>0</v>
      </c>
      <c r="AF203">
        <f t="shared" si="108"/>
        <v>0</v>
      </c>
      <c r="AG203">
        <v>0</v>
      </c>
      <c r="AH203" s="18">
        <f t="shared" ref="AH203:AH266" si="136">AA203</f>
        <v>43384</v>
      </c>
      <c r="AI203" s="5">
        <f t="shared" ref="AI203:AI266" si="137">AB203+AJ203</f>
        <v>0</v>
      </c>
      <c r="AJ203" s="13">
        <f t="shared" si="123"/>
        <v>0</v>
      </c>
      <c r="AK203" s="20">
        <f t="shared" si="124"/>
        <v>0</v>
      </c>
      <c r="AL203" s="20">
        <f t="shared" ref="AL203:AL266" si="138">MAX($AW$43,($AW$46*(C203-$AY$21)))</f>
        <v>0</v>
      </c>
      <c r="AM203" s="20">
        <f t="shared" ref="AM203:AM266" si="139">MIN(MIN($AW$48,$AW$44),AL203)</f>
        <v>0</v>
      </c>
      <c r="AN203" s="20">
        <f t="shared" si="125"/>
        <v>0</v>
      </c>
      <c r="AO203" s="20">
        <f t="shared" ref="AO203:AO266" si="140">$AW$49</f>
        <v>0</v>
      </c>
      <c r="AP203" s="1">
        <v>0</v>
      </c>
      <c r="AQ203" s="24">
        <f t="shared" ref="AQ203:AQ266" si="141">AH203</f>
        <v>43384</v>
      </c>
      <c r="AR203" s="10">
        <f t="shared" si="126"/>
        <v>0</v>
      </c>
      <c r="AS203" s="1">
        <f t="shared" ref="AS203:AS266" si="142">(0-AR203)/10</f>
        <v>0</v>
      </c>
    </row>
    <row r="204" spans="2:45" x14ac:dyDescent="0.2">
      <c r="B204" s="18">
        <f t="shared" si="127"/>
        <v>43385</v>
      </c>
      <c r="C204" s="8">
        <f t="shared" si="128"/>
        <v>43385</v>
      </c>
      <c r="D204" s="5">
        <f>INDEX(Klima!$B$1:$E$520,MATCH('Afgrødemodel 1'!$C204,Klima!$B$1:$B$520,0),MATCH('Afgrødemodel 1'!$D$7,Klima!$B$1:$E$1,0))</f>
        <v>14.2</v>
      </c>
      <c r="E204" s="8">
        <f t="shared" si="107"/>
        <v>14.2</v>
      </c>
      <c r="F204">
        <v>0</v>
      </c>
      <c r="G204" s="8">
        <f t="shared" si="129"/>
        <v>2872.4</v>
      </c>
      <c r="H204" s="8">
        <f t="shared" si="109"/>
        <v>1066.7</v>
      </c>
      <c r="I204" s="8">
        <f t="shared" si="110"/>
        <v>14.2</v>
      </c>
      <c r="J204" s="8">
        <f t="shared" si="111"/>
        <v>1066.7</v>
      </c>
      <c r="K204" s="8" t="e">
        <f t="shared" si="112"/>
        <v>#VALUE!</v>
      </c>
      <c r="L204" s="8" t="e">
        <f t="shared" si="113"/>
        <v>#VALUE!</v>
      </c>
      <c r="M204" t="e">
        <f t="shared" si="114"/>
        <v>#N/A</v>
      </c>
      <c r="N204">
        <v>8</v>
      </c>
      <c r="O204" t="str">
        <f t="shared" si="130"/>
        <v xml:space="preserve"> </v>
      </c>
      <c r="P204" t="str">
        <f t="shared" si="115"/>
        <v xml:space="preserve"> </v>
      </c>
      <c r="Q204" t="str">
        <f t="shared" si="116"/>
        <v xml:space="preserve"> </v>
      </c>
      <c r="R204" t="str">
        <f t="shared" si="117"/>
        <v xml:space="preserve"> </v>
      </c>
      <c r="S204">
        <f t="shared" si="118"/>
        <v>0</v>
      </c>
      <c r="T204" s="8">
        <f t="shared" si="131"/>
        <v>0</v>
      </c>
      <c r="U204" s="2">
        <f t="shared" si="132"/>
        <v>0</v>
      </c>
      <c r="V204">
        <f t="shared" si="119"/>
        <v>0</v>
      </c>
      <c r="W204" s="2">
        <f t="shared" si="133"/>
        <v>0</v>
      </c>
      <c r="X204">
        <f t="shared" si="120"/>
        <v>0</v>
      </c>
      <c r="Y204">
        <f t="shared" si="134"/>
        <v>0</v>
      </c>
      <c r="Z204">
        <v>0</v>
      </c>
      <c r="AA204" s="18">
        <f t="shared" si="121"/>
        <v>43385</v>
      </c>
      <c r="AB204" s="13">
        <f t="shared" si="122"/>
        <v>0</v>
      </c>
      <c r="AC204">
        <v>0</v>
      </c>
      <c r="AD204" s="5">
        <f t="shared" si="135"/>
        <v>0</v>
      </c>
      <c r="AE204">
        <f t="shared" si="108"/>
        <v>0</v>
      </c>
      <c r="AF204">
        <f t="shared" si="108"/>
        <v>0</v>
      </c>
      <c r="AG204">
        <v>0</v>
      </c>
      <c r="AH204" s="18">
        <f t="shared" si="136"/>
        <v>43385</v>
      </c>
      <c r="AI204" s="5">
        <f t="shared" si="137"/>
        <v>0</v>
      </c>
      <c r="AJ204" s="13">
        <f t="shared" si="123"/>
        <v>0</v>
      </c>
      <c r="AK204" s="20">
        <f t="shared" si="124"/>
        <v>0</v>
      </c>
      <c r="AL204" s="20">
        <f t="shared" si="138"/>
        <v>0</v>
      </c>
      <c r="AM204" s="20">
        <f t="shared" si="139"/>
        <v>0</v>
      </c>
      <c r="AN204" s="20">
        <f t="shared" si="125"/>
        <v>0</v>
      </c>
      <c r="AO204" s="20">
        <f t="shared" si="140"/>
        <v>0</v>
      </c>
      <c r="AP204" s="1">
        <v>0</v>
      </c>
      <c r="AQ204" s="24">
        <f t="shared" si="141"/>
        <v>43385</v>
      </c>
      <c r="AR204" s="10">
        <f t="shared" si="126"/>
        <v>0</v>
      </c>
      <c r="AS204" s="1">
        <f t="shared" si="142"/>
        <v>0</v>
      </c>
    </row>
    <row r="205" spans="2:45" x14ac:dyDescent="0.2">
      <c r="B205" s="18">
        <f t="shared" si="127"/>
        <v>43386</v>
      </c>
      <c r="C205" s="8">
        <f t="shared" si="128"/>
        <v>43386</v>
      </c>
      <c r="D205" s="5">
        <f>INDEX(Klima!$B$1:$E$520,MATCH('Afgrødemodel 1'!$C205,Klima!$B$1:$B$520,0),MATCH('Afgrødemodel 1'!$D$7,Klima!$B$1:$E$1,0))</f>
        <v>16.3</v>
      </c>
      <c r="E205" s="8">
        <f t="shared" si="107"/>
        <v>16.3</v>
      </c>
      <c r="F205">
        <v>0</v>
      </c>
      <c r="G205" s="8">
        <f t="shared" si="129"/>
        <v>2888.7000000000003</v>
      </c>
      <c r="H205" s="8">
        <f t="shared" si="109"/>
        <v>1083</v>
      </c>
      <c r="I205" s="8">
        <f t="shared" si="110"/>
        <v>16.3</v>
      </c>
      <c r="J205" s="8">
        <f t="shared" si="111"/>
        <v>1083</v>
      </c>
      <c r="K205" s="8" t="e">
        <f t="shared" si="112"/>
        <v>#VALUE!</v>
      </c>
      <c r="L205" s="8" t="e">
        <f t="shared" si="113"/>
        <v>#VALUE!</v>
      </c>
      <c r="M205" t="e">
        <f t="shared" si="114"/>
        <v>#N/A</v>
      </c>
      <c r="N205">
        <v>8</v>
      </c>
      <c r="O205" t="str">
        <f t="shared" si="130"/>
        <v xml:space="preserve"> </v>
      </c>
      <c r="P205" t="str">
        <f t="shared" si="115"/>
        <v xml:space="preserve"> </v>
      </c>
      <c r="Q205" t="str">
        <f t="shared" si="116"/>
        <v xml:space="preserve"> </v>
      </c>
      <c r="R205" t="str">
        <f t="shared" si="117"/>
        <v xml:space="preserve"> </v>
      </c>
      <c r="S205">
        <f t="shared" si="118"/>
        <v>0</v>
      </c>
      <c r="T205" s="8">
        <f t="shared" si="131"/>
        <v>0</v>
      </c>
      <c r="U205" s="2">
        <f t="shared" si="132"/>
        <v>0</v>
      </c>
      <c r="V205">
        <f t="shared" si="119"/>
        <v>0</v>
      </c>
      <c r="W205" s="2">
        <f t="shared" si="133"/>
        <v>0</v>
      </c>
      <c r="X205">
        <f t="shared" si="120"/>
        <v>0</v>
      </c>
      <c r="Y205">
        <f t="shared" si="134"/>
        <v>0</v>
      </c>
      <c r="Z205">
        <v>0</v>
      </c>
      <c r="AA205" s="18">
        <f t="shared" si="121"/>
        <v>43386</v>
      </c>
      <c r="AB205" s="13">
        <f t="shared" si="122"/>
        <v>0</v>
      </c>
      <c r="AC205">
        <v>0</v>
      </c>
      <c r="AD205" s="5">
        <f t="shared" si="135"/>
        <v>0</v>
      </c>
      <c r="AE205">
        <f t="shared" si="108"/>
        <v>0</v>
      </c>
      <c r="AF205">
        <f t="shared" si="108"/>
        <v>0</v>
      </c>
      <c r="AG205">
        <v>0</v>
      </c>
      <c r="AH205" s="18">
        <f t="shared" si="136"/>
        <v>43386</v>
      </c>
      <c r="AI205" s="5">
        <f t="shared" si="137"/>
        <v>0</v>
      </c>
      <c r="AJ205" s="13">
        <f t="shared" si="123"/>
        <v>0</v>
      </c>
      <c r="AK205" s="20">
        <f t="shared" si="124"/>
        <v>0</v>
      </c>
      <c r="AL205" s="20">
        <f t="shared" si="138"/>
        <v>0</v>
      </c>
      <c r="AM205" s="20">
        <f t="shared" si="139"/>
        <v>0</v>
      </c>
      <c r="AN205" s="20">
        <f t="shared" si="125"/>
        <v>0</v>
      </c>
      <c r="AO205" s="20">
        <f t="shared" si="140"/>
        <v>0</v>
      </c>
      <c r="AP205" s="1">
        <v>0</v>
      </c>
      <c r="AQ205" s="24">
        <f t="shared" si="141"/>
        <v>43386</v>
      </c>
      <c r="AR205" s="10">
        <f t="shared" si="126"/>
        <v>0</v>
      </c>
      <c r="AS205" s="1">
        <f t="shared" si="142"/>
        <v>0</v>
      </c>
    </row>
    <row r="206" spans="2:45" x14ac:dyDescent="0.2">
      <c r="B206" s="18">
        <f t="shared" si="127"/>
        <v>43387</v>
      </c>
      <c r="C206" s="8">
        <f t="shared" si="128"/>
        <v>43387</v>
      </c>
      <c r="D206" s="5">
        <f>INDEX(Klima!$B$1:$E$520,MATCH('Afgrødemodel 1'!$C206,Klima!$B$1:$B$520,0),MATCH('Afgrødemodel 1'!$D$7,Klima!$B$1:$E$1,0))</f>
        <v>14.1</v>
      </c>
      <c r="E206" s="8">
        <f t="shared" ref="E206:E269" si="143">IF(D206&gt;0,D206,0)</f>
        <v>14.1</v>
      </c>
      <c r="F206">
        <v>0</v>
      </c>
      <c r="G206" s="8">
        <f t="shared" si="129"/>
        <v>2902.8</v>
      </c>
      <c r="H206" s="8">
        <f t="shared" si="109"/>
        <v>1097.0999999999999</v>
      </c>
      <c r="I206" s="8">
        <f t="shared" si="110"/>
        <v>14.1</v>
      </c>
      <c r="J206" s="8">
        <f t="shared" si="111"/>
        <v>1097.0999999999999</v>
      </c>
      <c r="K206" s="8" t="e">
        <f t="shared" si="112"/>
        <v>#VALUE!</v>
      </c>
      <c r="L206" s="8" t="e">
        <f t="shared" si="113"/>
        <v>#VALUE!</v>
      </c>
      <c r="M206" t="e">
        <f t="shared" si="114"/>
        <v>#N/A</v>
      </c>
      <c r="N206">
        <v>8</v>
      </c>
      <c r="O206" t="str">
        <f t="shared" si="130"/>
        <v xml:space="preserve"> </v>
      </c>
      <c r="P206" t="str">
        <f t="shared" si="115"/>
        <v xml:space="preserve"> </v>
      </c>
      <c r="Q206" t="str">
        <f t="shared" si="116"/>
        <v xml:space="preserve"> </v>
      </c>
      <c r="R206" t="str">
        <f t="shared" si="117"/>
        <v xml:space="preserve"> </v>
      </c>
      <c r="S206">
        <f t="shared" si="118"/>
        <v>0</v>
      </c>
      <c r="T206" s="8">
        <f t="shared" si="131"/>
        <v>0</v>
      </c>
      <c r="U206" s="2">
        <f t="shared" si="132"/>
        <v>0</v>
      </c>
      <c r="V206">
        <f t="shared" si="119"/>
        <v>0</v>
      </c>
      <c r="W206" s="2">
        <f t="shared" si="133"/>
        <v>0</v>
      </c>
      <c r="X206">
        <f t="shared" si="120"/>
        <v>0</v>
      </c>
      <c r="Y206">
        <f t="shared" si="134"/>
        <v>0</v>
      </c>
      <c r="Z206">
        <v>0</v>
      </c>
      <c r="AA206" s="18">
        <f t="shared" si="121"/>
        <v>43387</v>
      </c>
      <c r="AB206" s="13">
        <f t="shared" si="122"/>
        <v>0</v>
      </c>
      <c r="AC206">
        <v>0</v>
      </c>
      <c r="AD206" s="5">
        <f t="shared" si="135"/>
        <v>0</v>
      </c>
      <c r="AE206">
        <f t="shared" si="108"/>
        <v>0</v>
      </c>
      <c r="AF206">
        <f t="shared" si="108"/>
        <v>0</v>
      </c>
      <c r="AG206">
        <v>0</v>
      </c>
      <c r="AH206" s="18">
        <f t="shared" si="136"/>
        <v>43387</v>
      </c>
      <c r="AI206" s="5">
        <f t="shared" si="137"/>
        <v>0</v>
      </c>
      <c r="AJ206" s="13">
        <f t="shared" si="123"/>
        <v>0</v>
      </c>
      <c r="AK206" s="20">
        <f t="shared" si="124"/>
        <v>0</v>
      </c>
      <c r="AL206" s="20">
        <f t="shared" si="138"/>
        <v>0</v>
      </c>
      <c r="AM206" s="20">
        <f t="shared" si="139"/>
        <v>0</v>
      </c>
      <c r="AN206" s="20">
        <f t="shared" si="125"/>
        <v>0</v>
      </c>
      <c r="AO206" s="20">
        <f t="shared" si="140"/>
        <v>0</v>
      </c>
      <c r="AP206" s="1">
        <v>0</v>
      </c>
      <c r="AQ206" s="24">
        <f t="shared" si="141"/>
        <v>43387</v>
      </c>
      <c r="AR206" s="10">
        <f t="shared" si="126"/>
        <v>0</v>
      </c>
      <c r="AS206" s="1">
        <f t="shared" si="142"/>
        <v>0</v>
      </c>
    </row>
    <row r="207" spans="2:45" x14ac:dyDescent="0.2">
      <c r="B207" s="18">
        <f t="shared" si="127"/>
        <v>43388</v>
      </c>
      <c r="C207" s="8">
        <f t="shared" si="128"/>
        <v>43388</v>
      </c>
      <c r="D207" s="5">
        <f>INDEX(Klima!$B$1:$E$520,MATCH('Afgrødemodel 1'!$C207,Klima!$B$1:$B$520,0),MATCH('Afgrødemodel 1'!$D$7,Klima!$B$1:$E$1,0))</f>
        <v>13.4</v>
      </c>
      <c r="E207" s="8">
        <f t="shared" si="143"/>
        <v>13.4</v>
      </c>
      <c r="F207">
        <v>0</v>
      </c>
      <c r="G207" s="8">
        <f t="shared" si="129"/>
        <v>2916.2000000000003</v>
      </c>
      <c r="H207" s="8">
        <f t="shared" si="109"/>
        <v>1110.5</v>
      </c>
      <c r="I207" s="8">
        <f t="shared" si="110"/>
        <v>13.4</v>
      </c>
      <c r="J207" s="8">
        <f t="shared" si="111"/>
        <v>1110.5</v>
      </c>
      <c r="K207" s="8" t="e">
        <f t="shared" si="112"/>
        <v>#VALUE!</v>
      </c>
      <c r="L207" s="8" t="e">
        <f t="shared" si="113"/>
        <v>#VALUE!</v>
      </c>
      <c r="M207" t="e">
        <f t="shared" si="114"/>
        <v>#N/A</v>
      </c>
      <c r="N207">
        <v>8</v>
      </c>
      <c r="O207" t="str">
        <f t="shared" si="130"/>
        <v xml:space="preserve"> </v>
      </c>
      <c r="P207" t="str">
        <f t="shared" si="115"/>
        <v xml:space="preserve"> </v>
      </c>
      <c r="Q207" t="str">
        <f t="shared" si="116"/>
        <v xml:space="preserve"> </v>
      </c>
      <c r="R207" t="str">
        <f t="shared" si="117"/>
        <v xml:space="preserve"> </v>
      </c>
      <c r="S207">
        <f t="shared" si="118"/>
        <v>0</v>
      </c>
      <c r="T207" s="8">
        <f t="shared" si="131"/>
        <v>0</v>
      </c>
      <c r="U207" s="2">
        <f t="shared" si="132"/>
        <v>0</v>
      </c>
      <c r="V207">
        <f t="shared" si="119"/>
        <v>0</v>
      </c>
      <c r="W207" s="2">
        <f t="shared" si="133"/>
        <v>0</v>
      </c>
      <c r="X207">
        <f t="shared" si="120"/>
        <v>0</v>
      </c>
      <c r="Y207">
        <f t="shared" si="134"/>
        <v>0</v>
      </c>
      <c r="Z207">
        <v>0</v>
      </c>
      <c r="AA207" s="18">
        <f t="shared" si="121"/>
        <v>43388</v>
      </c>
      <c r="AB207" s="13">
        <f t="shared" si="122"/>
        <v>0</v>
      </c>
      <c r="AC207">
        <v>0</v>
      </c>
      <c r="AD207" s="5">
        <f t="shared" si="135"/>
        <v>0</v>
      </c>
      <c r="AE207">
        <f t="shared" si="108"/>
        <v>0</v>
      </c>
      <c r="AF207">
        <f t="shared" si="108"/>
        <v>0</v>
      </c>
      <c r="AG207">
        <v>0</v>
      </c>
      <c r="AH207" s="18">
        <f t="shared" si="136"/>
        <v>43388</v>
      </c>
      <c r="AI207" s="5">
        <f t="shared" si="137"/>
        <v>0</v>
      </c>
      <c r="AJ207" s="13">
        <f t="shared" si="123"/>
        <v>0</v>
      </c>
      <c r="AK207" s="20">
        <f t="shared" si="124"/>
        <v>0</v>
      </c>
      <c r="AL207" s="20">
        <f t="shared" si="138"/>
        <v>0</v>
      </c>
      <c r="AM207" s="20">
        <f t="shared" si="139"/>
        <v>0</v>
      </c>
      <c r="AN207" s="20">
        <f t="shared" si="125"/>
        <v>0</v>
      </c>
      <c r="AO207" s="20">
        <f t="shared" si="140"/>
        <v>0</v>
      </c>
      <c r="AP207" s="1">
        <v>0</v>
      </c>
      <c r="AQ207" s="24">
        <f t="shared" si="141"/>
        <v>43388</v>
      </c>
      <c r="AR207" s="10">
        <f t="shared" si="126"/>
        <v>0</v>
      </c>
      <c r="AS207" s="1">
        <f t="shared" si="142"/>
        <v>0</v>
      </c>
    </row>
    <row r="208" spans="2:45" x14ac:dyDescent="0.2">
      <c r="B208" s="18">
        <f t="shared" si="127"/>
        <v>43389</v>
      </c>
      <c r="C208" s="8">
        <f t="shared" si="128"/>
        <v>43389</v>
      </c>
      <c r="D208" s="5">
        <f>INDEX(Klima!$B$1:$E$520,MATCH('Afgrødemodel 1'!$C208,Klima!$B$1:$B$520,0),MATCH('Afgrødemodel 1'!$D$7,Klima!$B$1:$E$1,0))</f>
        <v>11.7</v>
      </c>
      <c r="E208" s="8">
        <f t="shared" si="143"/>
        <v>11.7</v>
      </c>
      <c r="F208">
        <v>0</v>
      </c>
      <c r="G208" s="8">
        <f t="shared" si="129"/>
        <v>2927.9</v>
      </c>
      <c r="H208" s="8">
        <f t="shared" si="109"/>
        <v>1122.2</v>
      </c>
      <c r="I208" s="8">
        <f t="shared" si="110"/>
        <v>11.7</v>
      </c>
      <c r="J208" s="8">
        <f t="shared" si="111"/>
        <v>1122.2</v>
      </c>
      <c r="K208" s="8" t="e">
        <f t="shared" si="112"/>
        <v>#VALUE!</v>
      </c>
      <c r="L208" s="8" t="e">
        <f t="shared" si="113"/>
        <v>#VALUE!</v>
      </c>
      <c r="M208" t="e">
        <f t="shared" si="114"/>
        <v>#N/A</v>
      </c>
      <c r="N208">
        <v>8</v>
      </c>
      <c r="O208" t="str">
        <f t="shared" si="130"/>
        <v xml:space="preserve"> </v>
      </c>
      <c r="P208" t="str">
        <f t="shared" si="115"/>
        <v xml:space="preserve"> </v>
      </c>
      <c r="Q208" t="str">
        <f t="shared" si="116"/>
        <v xml:space="preserve"> </v>
      </c>
      <c r="R208" t="str">
        <f t="shared" si="117"/>
        <v xml:space="preserve"> </v>
      </c>
      <c r="S208">
        <f t="shared" si="118"/>
        <v>0</v>
      </c>
      <c r="T208" s="8">
        <f t="shared" si="131"/>
        <v>0</v>
      </c>
      <c r="U208" s="2">
        <f t="shared" si="132"/>
        <v>0</v>
      </c>
      <c r="V208">
        <f t="shared" si="119"/>
        <v>0</v>
      </c>
      <c r="W208" s="2">
        <f t="shared" si="133"/>
        <v>0</v>
      </c>
      <c r="X208">
        <f t="shared" si="120"/>
        <v>0</v>
      </c>
      <c r="Y208">
        <f t="shared" si="134"/>
        <v>0</v>
      </c>
      <c r="Z208">
        <v>0</v>
      </c>
      <c r="AA208" s="18">
        <f t="shared" si="121"/>
        <v>43389</v>
      </c>
      <c r="AB208" s="13">
        <f t="shared" si="122"/>
        <v>0</v>
      </c>
      <c r="AC208">
        <v>0</v>
      </c>
      <c r="AD208" s="5">
        <f t="shared" si="135"/>
        <v>0</v>
      </c>
      <c r="AE208">
        <f t="shared" si="108"/>
        <v>0</v>
      </c>
      <c r="AF208">
        <f t="shared" si="108"/>
        <v>0</v>
      </c>
      <c r="AG208">
        <v>0</v>
      </c>
      <c r="AH208" s="18">
        <f t="shared" si="136"/>
        <v>43389</v>
      </c>
      <c r="AI208" s="5">
        <f t="shared" si="137"/>
        <v>0</v>
      </c>
      <c r="AJ208" s="13">
        <f t="shared" si="123"/>
        <v>0</v>
      </c>
      <c r="AK208" s="20">
        <f t="shared" si="124"/>
        <v>0</v>
      </c>
      <c r="AL208" s="20">
        <f t="shared" si="138"/>
        <v>0</v>
      </c>
      <c r="AM208" s="20">
        <f t="shared" si="139"/>
        <v>0</v>
      </c>
      <c r="AN208" s="20">
        <f t="shared" si="125"/>
        <v>0</v>
      </c>
      <c r="AO208" s="20">
        <f t="shared" si="140"/>
        <v>0</v>
      </c>
      <c r="AP208" s="1">
        <v>0</v>
      </c>
      <c r="AQ208" s="24">
        <f t="shared" si="141"/>
        <v>43389</v>
      </c>
      <c r="AR208" s="10">
        <f t="shared" si="126"/>
        <v>0</v>
      </c>
      <c r="AS208" s="1">
        <f t="shared" si="142"/>
        <v>0</v>
      </c>
    </row>
    <row r="209" spans="2:45" x14ac:dyDescent="0.2">
      <c r="B209" s="18">
        <f t="shared" si="127"/>
        <v>43390</v>
      </c>
      <c r="C209" s="8">
        <f t="shared" si="128"/>
        <v>43390</v>
      </c>
      <c r="D209" s="5">
        <f>INDEX(Klima!$B$1:$E$520,MATCH('Afgrødemodel 1'!$C209,Klima!$B$1:$B$520,0),MATCH('Afgrødemodel 1'!$D$7,Klima!$B$1:$E$1,0))</f>
        <v>13.2</v>
      </c>
      <c r="E209" s="8">
        <f t="shared" si="143"/>
        <v>13.2</v>
      </c>
      <c r="F209">
        <v>0</v>
      </c>
      <c r="G209" s="8">
        <f t="shared" si="129"/>
        <v>2941.1</v>
      </c>
      <c r="H209" s="8">
        <f t="shared" si="109"/>
        <v>1135.4000000000001</v>
      </c>
      <c r="I209" s="8">
        <f t="shared" si="110"/>
        <v>13.2</v>
      </c>
      <c r="J209" s="8">
        <f t="shared" si="111"/>
        <v>1135.4000000000001</v>
      </c>
      <c r="K209" s="8" t="e">
        <f t="shared" si="112"/>
        <v>#VALUE!</v>
      </c>
      <c r="L209" s="8" t="e">
        <f t="shared" si="113"/>
        <v>#VALUE!</v>
      </c>
      <c r="M209" t="e">
        <f t="shared" si="114"/>
        <v>#N/A</v>
      </c>
      <c r="N209">
        <v>8</v>
      </c>
      <c r="O209" t="str">
        <f t="shared" si="130"/>
        <v xml:space="preserve"> </v>
      </c>
      <c r="P209" t="str">
        <f t="shared" si="115"/>
        <v xml:space="preserve"> </v>
      </c>
      <c r="Q209" t="str">
        <f t="shared" si="116"/>
        <v xml:space="preserve"> </v>
      </c>
      <c r="R209" t="str">
        <f t="shared" si="117"/>
        <v xml:space="preserve"> </v>
      </c>
      <c r="S209">
        <f t="shared" si="118"/>
        <v>0</v>
      </c>
      <c r="T209" s="8">
        <f t="shared" si="131"/>
        <v>0</v>
      </c>
      <c r="U209" s="2">
        <f t="shared" si="132"/>
        <v>0</v>
      </c>
      <c r="V209">
        <f t="shared" si="119"/>
        <v>0</v>
      </c>
      <c r="W209" s="2">
        <f t="shared" si="133"/>
        <v>0</v>
      </c>
      <c r="X209">
        <f t="shared" si="120"/>
        <v>0</v>
      </c>
      <c r="Y209">
        <f t="shared" si="134"/>
        <v>0</v>
      </c>
      <c r="Z209">
        <v>0</v>
      </c>
      <c r="AA209" s="18">
        <f t="shared" si="121"/>
        <v>43390</v>
      </c>
      <c r="AB209" s="13">
        <f t="shared" si="122"/>
        <v>0</v>
      </c>
      <c r="AC209">
        <v>0</v>
      </c>
      <c r="AD209" s="5">
        <f t="shared" si="135"/>
        <v>0</v>
      </c>
      <c r="AE209">
        <f t="shared" si="108"/>
        <v>0</v>
      </c>
      <c r="AF209">
        <f t="shared" si="108"/>
        <v>0</v>
      </c>
      <c r="AG209">
        <v>0</v>
      </c>
      <c r="AH209" s="18">
        <f t="shared" si="136"/>
        <v>43390</v>
      </c>
      <c r="AI209" s="5">
        <f t="shared" si="137"/>
        <v>0</v>
      </c>
      <c r="AJ209" s="13">
        <f t="shared" si="123"/>
        <v>0</v>
      </c>
      <c r="AK209" s="20">
        <f t="shared" si="124"/>
        <v>0</v>
      </c>
      <c r="AL209" s="20">
        <f t="shared" si="138"/>
        <v>0</v>
      </c>
      <c r="AM209" s="20">
        <f t="shared" si="139"/>
        <v>0</v>
      </c>
      <c r="AN209" s="20">
        <f t="shared" si="125"/>
        <v>0</v>
      </c>
      <c r="AO209" s="20">
        <f t="shared" si="140"/>
        <v>0</v>
      </c>
      <c r="AP209" s="1">
        <v>0</v>
      </c>
      <c r="AQ209" s="24">
        <f t="shared" si="141"/>
        <v>43390</v>
      </c>
      <c r="AR209" s="10">
        <f t="shared" si="126"/>
        <v>0</v>
      </c>
      <c r="AS209" s="1">
        <f t="shared" si="142"/>
        <v>0</v>
      </c>
    </row>
    <row r="210" spans="2:45" x14ac:dyDescent="0.2">
      <c r="B210" s="18">
        <f t="shared" si="127"/>
        <v>43391</v>
      </c>
      <c r="C210" s="8">
        <f t="shared" si="128"/>
        <v>43391</v>
      </c>
      <c r="D210" s="5">
        <f>INDEX(Klima!$B$1:$E$520,MATCH('Afgrødemodel 1'!$C210,Klima!$B$1:$B$520,0),MATCH('Afgrødemodel 1'!$D$7,Klima!$B$1:$E$1,0))</f>
        <v>10.3</v>
      </c>
      <c r="E210" s="8">
        <f t="shared" si="143"/>
        <v>10.3</v>
      </c>
      <c r="F210">
        <v>0</v>
      </c>
      <c r="G210" s="8">
        <f t="shared" si="129"/>
        <v>2951.4</v>
      </c>
      <c r="H210" s="8">
        <f t="shared" si="109"/>
        <v>1145.7</v>
      </c>
      <c r="I210" s="8">
        <f t="shared" si="110"/>
        <v>10.3</v>
      </c>
      <c r="J210" s="8">
        <f t="shared" si="111"/>
        <v>1145.7</v>
      </c>
      <c r="K210" s="8" t="e">
        <f t="shared" si="112"/>
        <v>#VALUE!</v>
      </c>
      <c r="L210" s="8" t="e">
        <f t="shared" si="113"/>
        <v>#VALUE!</v>
      </c>
      <c r="M210" t="e">
        <f t="shared" si="114"/>
        <v>#N/A</v>
      </c>
      <c r="N210">
        <v>8</v>
      </c>
      <c r="O210" t="str">
        <f t="shared" si="130"/>
        <v xml:space="preserve"> </v>
      </c>
      <c r="P210" t="str">
        <f t="shared" si="115"/>
        <v xml:space="preserve"> </v>
      </c>
      <c r="Q210" t="str">
        <f t="shared" si="116"/>
        <v xml:space="preserve"> </v>
      </c>
      <c r="R210" t="str">
        <f t="shared" si="117"/>
        <v xml:space="preserve"> </v>
      </c>
      <c r="S210">
        <f t="shared" si="118"/>
        <v>0</v>
      </c>
      <c r="T210" s="8">
        <f t="shared" si="131"/>
        <v>0</v>
      </c>
      <c r="U210" s="2">
        <f t="shared" si="132"/>
        <v>0</v>
      </c>
      <c r="V210">
        <f t="shared" si="119"/>
        <v>0</v>
      </c>
      <c r="W210" s="2">
        <f t="shared" si="133"/>
        <v>0</v>
      </c>
      <c r="X210">
        <f t="shared" si="120"/>
        <v>0</v>
      </c>
      <c r="Y210">
        <f t="shared" si="134"/>
        <v>0</v>
      </c>
      <c r="Z210">
        <v>0</v>
      </c>
      <c r="AA210" s="18">
        <f t="shared" si="121"/>
        <v>43391</v>
      </c>
      <c r="AB210" s="13">
        <f t="shared" si="122"/>
        <v>0</v>
      </c>
      <c r="AC210">
        <v>0</v>
      </c>
      <c r="AD210" s="5">
        <f t="shared" si="135"/>
        <v>0</v>
      </c>
      <c r="AE210">
        <f t="shared" si="108"/>
        <v>0</v>
      </c>
      <c r="AF210">
        <f t="shared" si="108"/>
        <v>0</v>
      </c>
      <c r="AG210">
        <v>0</v>
      </c>
      <c r="AH210" s="18">
        <f t="shared" si="136"/>
        <v>43391</v>
      </c>
      <c r="AI210" s="5">
        <f t="shared" si="137"/>
        <v>0</v>
      </c>
      <c r="AJ210" s="13">
        <f t="shared" si="123"/>
        <v>0</v>
      </c>
      <c r="AK210" s="20">
        <f t="shared" si="124"/>
        <v>0</v>
      </c>
      <c r="AL210" s="20">
        <f t="shared" si="138"/>
        <v>0</v>
      </c>
      <c r="AM210" s="20">
        <f t="shared" si="139"/>
        <v>0</v>
      </c>
      <c r="AN210" s="20">
        <f t="shared" si="125"/>
        <v>0</v>
      </c>
      <c r="AO210" s="20">
        <f t="shared" si="140"/>
        <v>0</v>
      </c>
      <c r="AP210" s="1">
        <v>0</v>
      </c>
      <c r="AQ210" s="24">
        <f t="shared" si="141"/>
        <v>43391</v>
      </c>
      <c r="AR210" s="10">
        <f t="shared" si="126"/>
        <v>0</v>
      </c>
      <c r="AS210" s="1">
        <f t="shared" si="142"/>
        <v>0</v>
      </c>
    </row>
    <row r="211" spans="2:45" x14ac:dyDescent="0.2">
      <c r="B211" s="18">
        <f t="shared" si="127"/>
        <v>43392</v>
      </c>
      <c r="C211" s="8">
        <f t="shared" si="128"/>
        <v>43392</v>
      </c>
      <c r="D211" s="5">
        <f>INDEX(Klima!$B$1:$E$520,MATCH('Afgrødemodel 1'!$C211,Klima!$B$1:$B$520,0),MATCH('Afgrødemodel 1'!$D$7,Klima!$B$1:$E$1,0))</f>
        <v>7.5</v>
      </c>
      <c r="E211" s="8">
        <f t="shared" si="143"/>
        <v>7.5</v>
      </c>
      <c r="F211">
        <v>0</v>
      </c>
      <c r="G211" s="8">
        <f t="shared" si="129"/>
        <v>2958.9</v>
      </c>
      <c r="H211" s="8">
        <f t="shared" si="109"/>
        <v>1153.2</v>
      </c>
      <c r="I211" s="8">
        <f t="shared" si="110"/>
        <v>7.5</v>
      </c>
      <c r="J211" s="8">
        <f t="shared" si="111"/>
        <v>1153.2</v>
      </c>
      <c r="K211" s="8" t="e">
        <f t="shared" si="112"/>
        <v>#VALUE!</v>
      </c>
      <c r="L211" s="8" t="e">
        <f t="shared" si="113"/>
        <v>#VALUE!</v>
      </c>
      <c r="M211" t="e">
        <f t="shared" si="114"/>
        <v>#N/A</v>
      </c>
      <c r="N211">
        <v>8</v>
      </c>
      <c r="O211" t="str">
        <f t="shared" si="130"/>
        <v xml:space="preserve"> </v>
      </c>
      <c r="P211" t="str">
        <f t="shared" si="115"/>
        <v xml:space="preserve"> </v>
      </c>
      <c r="Q211" t="str">
        <f t="shared" si="116"/>
        <v xml:space="preserve"> </v>
      </c>
      <c r="R211" t="str">
        <f t="shared" si="117"/>
        <v xml:space="preserve"> </v>
      </c>
      <c r="S211">
        <f t="shared" si="118"/>
        <v>0</v>
      </c>
      <c r="T211" s="8">
        <f t="shared" si="131"/>
        <v>0</v>
      </c>
      <c r="U211" s="2">
        <f t="shared" si="132"/>
        <v>0</v>
      </c>
      <c r="V211">
        <f t="shared" si="119"/>
        <v>0</v>
      </c>
      <c r="W211" s="2">
        <f t="shared" si="133"/>
        <v>0</v>
      </c>
      <c r="X211">
        <f t="shared" si="120"/>
        <v>0</v>
      </c>
      <c r="Y211">
        <f t="shared" si="134"/>
        <v>0</v>
      </c>
      <c r="Z211">
        <v>0</v>
      </c>
      <c r="AA211" s="18">
        <f t="shared" si="121"/>
        <v>43392</v>
      </c>
      <c r="AB211" s="13">
        <f t="shared" si="122"/>
        <v>0</v>
      </c>
      <c r="AC211">
        <v>0</v>
      </c>
      <c r="AD211" s="5">
        <f t="shared" si="135"/>
        <v>0</v>
      </c>
      <c r="AE211">
        <f t="shared" si="108"/>
        <v>0</v>
      </c>
      <c r="AF211">
        <f t="shared" si="108"/>
        <v>0</v>
      </c>
      <c r="AG211">
        <v>0</v>
      </c>
      <c r="AH211" s="18">
        <f t="shared" si="136"/>
        <v>43392</v>
      </c>
      <c r="AI211" s="5">
        <f t="shared" si="137"/>
        <v>0</v>
      </c>
      <c r="AJ211" s="13">
        <f t="shared" si="123"/>
        <v>0</v>
      </c>
      <c r="AK211" s="20">
        <f t="shared" si="124"/>
        <v>0</v>
      </c>
      <c r="AL211" s="20">
        <f t="shared" si="138"/>
        <v>0</v>
      </c>
      <c r="AM211" s="20">
        <f t="shared" si="139"/>
        <v>0</v>
      </c>
      <c r="AN211" s="20">
        <f t="shared" si="125"/>
        <v>0</v>
      </c>
      <c r="AO211" s="20">
        <f t="shared" si="140"/>
        <v>0</v>
      </c>
      <c r="AP211" s="1">
        <v>0</v>
      </c>
      <c r="AQ211" s="24">
        <f t="shared" si="141"/>
        <v>43392</v>
      </c>
      <c r="AR211" s="10">
        <f t="shared" si="126"/>
        <v>0</v>
      </c>
      <c r="AS211" s="1">
        <f t="shared" si="142"/>
        <v>0</v>
      </c>
    </row>
    <row r="212" spans="2:45" x14ac:dyDescent="0.2">
      <c r="B212" s="18">
        <f t="shared" si="127"/>
        <v>43393</v>
      </c>
      <c r="C212" s="8">
        <f t="shared" si="128"/>
        <v>43393</v>
      </c>
      <c r="D212" s="5">
        <f>INDEX(Klima!$B$1:$E$520,MATCH('Afgrødemodel 1'!$C212,Klima!$B$1:$B$520,0),MATCH('Afgrødemodel 1'!$D$7,Klima!$B$1:$E$1,0))</f>
        <v>9.6999999999999993</v>
      </c>
      <c r="E212" s="8">
        <f t="shared" si="143"/>
        <v>9.6999999999999993</v>
      </c>
      <c r="F212">
        <v>0</v>
      </c>
      <c r="G212" s="8">
        <f t="shared" si="129"/>
        <v>2968.6</v>
      </c>
      <c r="H212" s="8">
        <f t="shared" si="109"/>
        <v>1162.9000000000001</v>
      </c>
      <c r="I212" s="8">
        <f t="shared" si="110"/>
        <v>9.6999999999999993</v>
      </c>
      <c r="J212" s="8">
        <f t="shared" si="111"/>
        <v>1162.9000000000001</v>
      </c>
      <c r="K212" s="8" t="e">
        <f t="shared" si="112"/>
        <v>#VALUE!</v>
      </c>
      <c r="L212" s="8" t="e">
        <f t="shared" si="113"/>
        <v>#VALUE!</v>
      </c>
      <c r="M212" t="e">
        <f t="shared" si="114"/>
        <v>#N/A</v>
      </c>
      <c r="N212">
        <v>8</v>
      </c>
      <c r="O212" t="str">
        <f t="shared" si="130"/>
        <v xml:space="preserve"> </v>
      </c>
      <c r="P212" t="str">
        <f t="shared" si="115"/>
        <v xml:space="preserve"> </v>
      </c>
      <c r="Q212" t="str">
        <f t="shared" si="116"/>
        <v xml:space="preserve"> </v>
      </c>
      <c r="R212" t="str">
        <f t="shared" si="117"/>
        <v xml:space="preserve"> </v>
      </c>
      <c r="S212">
        <f t="shared" si="118"/>
        <v>0</v>
      </c>
      <c r="T212" s="8">
        <f t="shared" si="131"/>
        <v>0</v>
      </c>
      <c r="U212" s="2">
        <f t="shared" si="132"/>
        <v>0</v>
      </c>
      <c r="V212">
        <f t="shared" si="119"/>
        <v>0</v>
      </c>
      <c r="W212" s="2">
        <f t="shared" si="133"/>
        <v>0</v>
      </c>
      <c r="X212">
        <f t="shared" si="120"/>
        <v>0</v>
      </c>
      <c r="Y212">
        <f t="shared" si="134"/>
        <v>0</v>
      </c>
      <c r="Z212">
        <v>0</v>
      </c>
      <c r="AA212" s="18">
        <f t="shared" si="121"/>
        <v>43393</v>
      </c>
      <c r="AB212" s="13">
        <f t="shared" si="122"/>
        <v>0</v>
      </c>
      <c r="AC212">
        <v>0</v>
      </c>
      <c r="AD212" s="5">
        <f t="shared" si="135"/>
        <v>0</v>
      </c>
      <c r="AE212">
        <f t="shared" si="108"/>
        <v>0</v>
      </c>
      <c r="AF212">
        <f t="shared" si="108"/>
        <v>0</v>
      </c>
      <c r="AG212">
        <v>0</v>
      </c>
      <c r="AH212" s="18">
        <f t="shared" si="136"/>
        <v>43393</v>
      </c>
      <c r="AI212" s="5">
        <f t="shared" si="137"/>
        <v>0</v>
      </c>
      <c r="AJ212" s="13">
        <f t="shared" si="123"/>
        <v>0</v>
      </c>
      <c r="AK212" s="20">
        <f t="shared" si="124"/>
        <v>0</v>
      </c>
      <c r="AL212" s="20">
        <f t="shared" si="138"/>
        <v>0</v>
      </c>
      <c r="AM212" s="20">
        <f t="shared" si="139"/>
        <v>0</v>
      </c>
      <c r="AN212" s="20">
        <f t="shared" si="125"/>
        <v>0</v>
      </c>
      <c r="AO212" s="20">
        <f t="shared" si="140"/>
        <v>0</v>
      </c>
      <c r="AP212" s="1">
        <v>0</v>
      </c>
      <c r="AQ212" s="24">
        <f t="shared" si="141"/>
        <v>43393</v>
      </c>
      <c r="AR212" s="10">
        <f t="shared" si="126"/>
        <v>0</v>
      </c>
      <c r="AS212" s="1">
        <f t="shared" si="142"/>
        <v>0</v>
      </c>
    </row>
    <row r="213" spans="2:45" x14ac:dyDescent="0.2">
      <c r="B213" s="18">
        <f t="shared" si="127"/>
        <v>43394</v>
      </c>
      <c r="C213" s="8">
        <f t="shared" si="128"/>
        <v>43394</v>
      </c>
      <c r="D213" s="5">
        <f>INDEX(Klima!$B$1:$E$520,MATCH('Afgrødemodel 1'!$C213,Klima!$B$1:$B$520,0),MATCH('Afgrødemodel 1'!$D$7,Klima!$B$1:$E$1,0))</f>
        <v>11.7</v>
      </c>
      <c r="E213" s="8">
        <f t="shared" si="143"/>
        <v>11.7</v>
      </c>
      <c r="F213">
        <v>0</v>
      </c>
      <c r="G213" s="8">
        <f t="shared" si="129"/>
        <v>2980.2999999999997</v>
      </c>
      <c r="H213" s="8">
        <f t="shared" si="109"/>
        <v>1174.6000000000001</v>
      </c>
      <c r="I213" s="8">
        <f t="shared" si="110"/>
        <v>11.7</v>
      </c>
      <c r="J213" s="8">
        <f t="shared" si="111"/>
        <v>1174.6000000000001</v>
      </c>
      <c r="K213" s="8" t="e">
        <f t="shared" si="112"/>
        <v>#VALUE!</v>
      </c>
      <c r="L213" s="8" t="e">
        <f t="shared" si="113"/>
        <v>#VALUE!</v>
      </c>
      <c r="M213" t="e">
        <f t="shared" si="114"/>
        <v>#N/A</v>
      </c>
      <c r="N213">
        <v>8</v>
      </c>
      <c r="O213" t="str">
        <f t="shared" si="130"/>
        <v xml:space="preserve"> </v>
      </c>
      <c r="P213" t="str">
        <f t="shared" si="115"/>
        <v xml:space="preserve"> </v>
      </c>
      <c r="Q213" t="str">
        <f t="shared" si="116"/>
        <v xml:space="preserve"> </v>
      </c>
      <c r="R213" t="str">
        <f t="shared" si="117"/>
        <v xml:space="preserve"> </v>
      </c>
      <c r="S213">
        <f t="shared" si="118"/>
        <v>0</v>
      </c>
      <c r="T213" s="8">
        <f t="shared" si="131"/>
        <v>0</v>
      </c>
      <c r="U213" s="2">
        <f t="shared" si="132"/>
        <v>0</v>
      </c>
      <c r="V213">
        <f t="shared" si="119"/>
        <v>0</v>
      </c>
      <c r="W213" s="2">
        <f t="shared" si="133"/>
        <v>0</v>
      </c>
      <c r="X213">
        <f t="shared" si="120"/>
        <v>0</v>
      </c>
      <c r="Y213">
        <f t="shared" si="134"/>
        <v>0</v>
      </c>
      <c r="Z213">
        <v>0</v>
      </c>
      <c r="AA213" s="18">
        <f t="shared" si="121"/>
        <v>43394</v>
      </c>
      <c r="AB213" s="13">
        <f t="shared" si="122"/>
        <v>0</v>
      </c>
      <c r="AC213">
        <v>0</v>
      </c>
      <c r="AD213" s="5">
        <f t="shared" si="135"/>
        <v>0</v>
      </c>
      <c r="AE213">
        <f t="shared" si="108"/>
        <v>0</v>
      </c>
      <c r="AF213">
        <f t="shared" si="108"/>
        <v>0</v>
      </c>
      <c r="AG213">
        <v>0</v>
      </c>
      <c r="AH213" s="18">
        <f t="shared" si="136"/>
        <v>43394</v>
      </c>
      <c r="AI213" s="5">
        <f t="shared" si="137"/>
        <v>0</v>
      </c>
      <c r="AJ213" s="13">
        <f t="shared" si="123"/>
        <v>0</v>
      </c>
      <c r="AK213" s="20">
        <f t="shared" si="124"/>
        <v>0</v>
      </c>
      <c r="AL213" s="20">
        <f t="shared" si="138"/>
        <v>0</v>
      </c>
      <c r="AM213" s="20">
        <f t="shared" si="139"/>
        <v>0</v>
      </c>
      <c r="AN213" s="20">
        <f t="shared" si="125"/>
        <v>0</v>
      </c>
      <c r="AO213" s="20">
        <f t="shared" si="140"/>
        <v>0</v>
      </c>
      <c r="AP213" s="1">
        <v>0</v>
      </c>
      <c r="AQ213" s="24">
        <f t="shared" si="141"/>
        <v>43394</v>
      </c>
      <c r="AR213" s="10">
        <f t="shared" si="126"/>
        <v>0</v>
      </c>
      <c r="AS213" s="1">
        <f t="shared" si="142"/>
        <v>0</v>
      </c>
    </row>
    <row r="214" spans="2:45" x14ac:dyDescent="0.2">
      <c r="B214" s="18">
        <f t="shared" si="127"/>
        <v>43395</v>
      </c>
      <c r="C214" s="8">
        <f t="shared" si="128"/>
        <v>43395</v>
      </c>
      <c r="D214" s="5">
        <f>INDEX(Klima!$B$1:$E$520,MATCH('Afgrødemodel 1'!$C214,Klima!$B$1:$B$520,0),MATCH('Afgrødemodel 1'!$D$7,Klima!$B$1:$E$1,0))</f>
        <v>8.9</v>
      </c>
      <c r="E214" s="8">
        <f t="shared" si="143"/>
        <v>8.9</v>
      </c>
      <c r="F214">
        <v>0</v>
      </c>
      <c r="G214" s="8">
        <f t="shared" si="129"/>
        <v>2989.2</v>
      </c>
      <c r="H214" s="8">
        <f t="shared" si="109"/>
        <v>1183.5000000000002</v>
      </c>
      <c r="I214" s="8">
        <f t="shared" si="110"/>
        <v>8.9</v>
      </c>
      <c r="J214" s="8">
        <f t="shared" si="111"/>
        <v>1183.5000000000002</v>
      </c>
      <c r="K214" s="8" t="e">
        <f t="shared" si="112"/>
        <v>#VALUE!</v>
      </c>
      <c r="L214" s="8" t="e">
        <f t="shared" si="113"/>
        <v>#VALUE!</v>
      </c>
      <c r="M214" t="e">
        <f t="shared" si="114"/>
        <v>#N/A</v>
      </c>
      <c r="N214">
        <v>8</v>
      </c>
      <c r="O214" t="str">
        <f t="shared" si="130"/>
        <v xml:space="preserve"> </v>
      </c>
      <c r="P214" t="str">
        <f t="shared" si="115"/>
        <v xml:space="preserve"> </v>
      </c>
      <c r="Q214" t="str">
        <f t="shared" si="116"/>
        <v xml:space="preserve"> </v>
      </c>
      <c r="R214" t="str">
        <f t="shared" si="117"/>
        <v xml:space="preserve"> </v>
      </c>
      <c r="S214">
        <f t="shared" si="118"/>
        <v>0</v>
      </c>
      <c r="T214" s="8">
        <f t="shared" si="131"/>
        <v>0</v>
      </c>
      <c r="U214" s="2">
        <f t="shared" si="132"/>
        <v>0</v>
      </c>
      <c r="V214">
        <f t="shared" si="119"/>
        <v>0</v>
      </c>
      <c r="W214" s="2">
        <f t="shared" si="133"/>
        <v>0</v>
      </c>
      <c r="X214">
        <f t="shared" si="120"/>
        <v>0</v>
      </c>
      <c r="Y214">
        <f t="shared" si="134"/>
        <v>0</v>
      </c>
      <c r="Z214">
        <v>0</v>
      </c>
      <c r="AA214" s="18">
        <f t="shared" si="121"/>
        <v>43395</v>
      </c>
      <c r="AB214" s="13">
        <f t="shared" si="122"/>
        <v>0</v>
      </c>
      <c r="AC214">
        <v>0</v>
      </c>
      <c r="AD214" s="5">
        <f t="shared" si="135"/>
        <v>0</v>
      </c>
      <c r="AE214">
        <f t="shared" si="108"/>
        <v>0</v>
      </c>
      <c r="AF214">
        <f t="shared" si="108"/>
        <v>0</v>
      </c>
      <c r="AG214">
        <v>0</v>
      </c>
      <c r="AH214" s="18">
        <f t="shared" si="136"/>
        <v>43395</v>
      </c>
      <c r="AI214" s="5">
        <f t="shared" si="137"/>
        <v>0</v>
      </c>
      <c r="AJ214" s="13">
        <f t="shared" si="123"/>
        <v>0</v>
      </c>
      <c r="AK214" s="20">
        <f t="shared" si="124"/>
        <v>0</v>
      </c>
      <c r="AL214" s="20">
        <f t="shared" si="138"/>
        <v>0</v>
      </c>
      <c r="AM214" s="20">
        <f t="shared" si="139"/>
        <v>0</v>
      </c>
      <c r="AN214" s="20">
        <f t="shared" si="125"/>
        <v>0</v>
      </c>
      <c r="AO214" s="20">
        <f t="shared" si="140"/>
        <v>0</v>
      </c>
      <c r="AP214" s="1">
        <v>0</v>
      </c>
      <c r="AQ214" s="24">
        <f t="shared" si="141"/>
        <v>43395</v>
      </c>
      <c r="AR214" s="10">
        <f t="shared" si="126"/>
        <v>0</v>
      </c>
      <c r="AS214" s="1">
        <f t="shared" si="142"/>
        <v>0</v>
      </c>
    </row>
    <row r="215" spans="2:45" x14ac:dyDescent="0.2">
      <c r="B215" s="18">
        <f t="shared" si="127"/>
        <v>43396</v>
      </c>
      <c r="C215" s="8">
        <f t="shared" si="128"/>
        <v>43396</v>
      </c>
      <c r="D215" s="5">
        <f>INDEX(Klima!$B$1:$E$520,MATCH('Afgrødemodel 1'!$C215,Klima!$B$1:$B$520,0),MATCH('Afgrødemodel 1'!$D$7,Klima!$B$1:$E$1,0))</f>
        <v>10</v>
      </c>
      <c r="E215" s="8">
        <f t="shared" si="143"/>
        <v>10</v>
      </c>
      <c r="F215">
        <v>0</v>
      </c>
      <c r="G215" s="8">
        <f t="shared" si="129"/>
        <v>2999.2</v>
      </c>
      <c r="H215" s="8">
        <f t="shared" si="109"/>
        <v>1193.5000000000002</v>
      </c>
      <c r="I215" s="8">
        <f t="shared" si="110"/>
        <v>10</v>
      </c>
      <c r="J215" s="8">
        <f t="shared" si="111"/>
        <v>1193.5000000000002</v>
      </c>
      <c r="K215" s="8" t="e">
        <f t="shared" si="112"/>
        <v>#VALUE!</v>
      </c>
      <c r="L215" s="8" t="e">
        <f t="shared" si="113"/>
        <v>#VALUE!</v>
      </c>
      <c r="M215" t="e">
        <f t="shared" si="114"/>
        <v>#N/A</v>
      </c>
      <c r="N215">
        <v>8</v>
      </c>
      <c r="O215" t="str">
        <f t="shared" si="130"/>
        <v xml:space="preserve"> </v>
      </c>
      <c r="P215" t="str">
        <f t="shared" si="115"/>
        <v xml:space="preserve"> </v>
      </c>
      <c r="Q215" t="str">
        <f t="shared" si="116"/>
        <v xml:space="preserve"> </v>
      </c>
      <c r="R215" t="str">
        <f t="shared" si="117"/>
        <v xml:space="preserve"> </v>
      </c>
      <c r="S215">
        <f t="shared" si="118"/>
        <v>0</v>
      </c>
      <c r="T215" s="8">
        <f t="shared" si="131"/>
        <v>0</v>
      </c>
      <c r="U215" s="2">
        <f t="shared" si="132"/>
        <v>0</v>
      </c>
      <c r="V215">
        <f t="shared" si="119"/>
        <v>0</v>
      </c>
      <c r="W215" s="2">
        <f t="shared" si="133"/>
        <v>0</v>
      </c>
      <c r="X215">
        <f t="shared" si="120"/>
        <v>0</v>
      </c>
      <c r="Y215">
        <f t="shared" si="134"/>
        <v>0</v>
      </c>
      <c r="Z215">
        <v>0</v>
      </c>
      <c r="AA215" s="18">
        <f t="shared" si="121"/>
        <v>43396</v>
      </c>
      <c r="AB215" s="13">
        <f t="shared" si="122"/>
        <v>0</v>
      </c>
      <c r="AC215">
        <v>0</v>
      </c>
      <c r="AD215" s="5">
        <f t="shared" si="135"/>
        <v>0</v>
      </c>
      <c r="AE215">
        <f t="shared" si="108"/>
        <v>0</v>
      </c>
      <c r="AF215">
        <f t="shared" si="108"/>
        <v>0</v>
      </c>
      <c r="AG215">
        <v>0</v>
      </c>
      <c r="AH215" s="18">
        <f t="shared" si="136"/>
        <v>43396</v>
      </c>
      <c r="AI215" s="5">
        <f t="shared" si="137"/>
        <v>0</v>
      </c>
      <c r="AJ215" s="13">
        <f t="shared" si="123"/>
        <v>0</v>
      </c>
      <c r="AK215" s="20">
        <f t="shared" si="124"/>
        <v>0</v>
      </c>
      <c r="AL215" s="20">
        <f t="shared" si="138"/>
        <v>0</v>
      </c>
      <c r="AM215" s="20">
        <f t="shared" si="139"/>
        <v>0</v>
      </c>
      <c r="AN215" s="20">
        <f t="shared" si="125"/>
        <v>0</v>
      </c>
      <c r="AO215" s="20">
        <f t="shared" si="140"/>
        <v>0</v>
      </c>
      <c r="AP215" s="1">
        <v>0</v>
      </c>
      <c r="AQ215" s="24">
        <f t="shared" si="141"/>
        <v>43396</v>
      </c>
      <c r="AR215" s="10">
        <f t="shared" si="126"/>
        <v>0</v>
      </c>
      <c r="AS215" s="1">
        <f t="shared" si="142"/>
        <v>0</v>
      </c>
    </row>
    <row r="216" spans="2:45" x14ac:dyDescent="0.2">
      <c r="B216" s="18">
        <f t="shared" si="127"/>
        <v>43397</v>
      </c>
      <c r="C216" s="8">
        <f t="shared" si="128"/>
        <v>43397</v>
      </c>
      <c r="D216" s="5">
        <f>INDEX(Klima!$B$1:$E$520,MATCH('Afgrødemodel 1'!$C216,Klima!$B$1:$B$520,0),MATCH('Afgrødemodel 1'!$D$7,Klima!$B$1:$E$1,0))</f>
        <v>7.8</v>
      </c>
      <c r="E216" s="8">
        <f t="shared" si="143"/>
        <v>7.8</v>
      </c>
      <c r="F216">
        <v>0</v>
      </c>
      <c r="G216" s="8">
        <f t="shared" si="129"/>
        <v>3007</v>
      </c>
      <c r="H216" s="8">
        <f t="shared" si="109"/>
        <v>1201.3000000000002</v>
      </c>
      <c r="I216" s="8">
        <f t="shared" si="110"/>
        <v>7.8</v>
      </c>
      <c r="J216" s="8">
        <f t="shared" si="111"/>
        <v>1201.3000000000002</v>
      </c>
      <c r="K216" s="8" t="e">
        <f t="shared" si="112"/>
        <v>#VALUE!</v>
      </c>
      <c r="L216" s="8" t="e">
        <f t="shared" si="113"/>
        <v>#VALUE!</v>
      </c>
      <c r="M216" t="e">
        <f t="shared" si="114"/>
        <v>#N/A</v>
      </c>
      <c r="N216">
        <v>8</v>
      </c>
      <c r="O216" t="str">
        <f t="shared" si="130"/>
        <v xml:space="preserve"> </v>
      </c>
      <c r="P216" t="str">
        <f t="shared" si="115"/>
        <v xml:space="preserve"> </v>
      </c>
      <c r="Q216" t="str">
        <f t="shared" si="116"/>
        <v xml:space="preserve"> </v>
      </c>
      <c r="R216" t="str">
        <f t="shared" si="117"/>
        <v xml:space="preserve"> </v>
      </c>
      <c r="S216">
        <f t="shared" si="118"/>
        <v>0</v>
      </c>
      <c r="T216" s="8">
        <f t="shared" si="131"/>
        <v>0</v>
      </c>
      <c r="U216" s="2">
        <f t="shared" si="132"/>
        <v>0</v>
      </c>
      <c r="V216">
        <f t="shared" si="119"/>
        <v>0</v>
      </c>
      <c r="W216" s="2">
        <f t="shared" si="133"/>
        <v>0</v>
      </c>
      <c r="X216">
        <f t="shared" si="120"/>
        <v>0</v>
      </c>
      <c r="Y216">
        <f t="shared" si="134"/>
        <v>0</v>
      </c>
      <c r="Z216">
        <v>0</v>
      </c>
      <c r="AA216" s="18">
        <f t="shared" si="121"/>
        <v>43397</v>
      </c>
      <c r="AB216" s="13">
        <f t="shared" si="122"/>
        <v>0</v>
      </c>
      <c r="AC216">
        <v>0</v>
      </c>
      <c r="AD216" s="5">
        <f t="shared" si="135"/>
        <v>0</v>
      </c>
      <c r="AE216">
        <f t="shared" si="108"/>
        <v>0</v>
      </c>
      <c r="AF216">
        <f t="shared" si="108"/>
        <v>0</v>
      </c>
      <c r="AG216">
        <v>0</v>
      </c>
      <c r="AH216" s="18">
        <f t="shared" si="136"/>
        <v>43397</v>
      </c>
      <c r="AI216" s="5">
        <f t="shared" si="137"/>
        <v>0</v>
      </c>
      <c r="AJ216" s="13">
        <f t="shared" si="123"/>
        <v>0</v>
      </c>
      <c r="AK216" s="20">
        <f t="shared" si="124"/>
        <v>0</v>
      </c>
      <c r="AL216" s="20">
        <f t="shared" si="138"/>
        <v>0</v>
      </c>
      <c r="AM216" s="20">
        <f t="shared" si="139"/>
        <v>0</v>
      </c>
      <c r="AN216" s="20">
        <f t="shared" si="125"/>
        <v>0</v>
      </c>
      <c r="AO216" s="20">
        <f t="shared" si="140"/>
        <v>0</v>
      </c>
      <c r="AP216" s="1">
        <v>0</v>
      </c>
      <c r="AQ216" s="24">
        <f t="shared" si="141"/>
        <v>43397</v>
      </c>
      <c r="AR216" s="10">
        <f t="shared" si="126"/>
        <v>0</v>
      </c>
      <c r="AS216" s="1">
        <f t="shared" si="142"/>
        <v>0</v>
      </c>
    </row>
    <row r="217" spans="2:45" x14ac:dyDescent="0.2">
      <c r="B217" s="18">
        <f t="shared" si="127"/>
        <v>43398</v>
      </c>
      <c r="C217" s="8">
        <f t="shared" si="128"/>
        <v>43398</v>
      </c>
      <c r="D217" s="5">
        <f>INDEX(Klima!$B$1:$E$520,MATCH('Afgrødemodel 1'!$C217,Klima!$B$1:$B$520,0),MATCH('Afgrødemodel 1'!$D$7,Klima!$B$1:$E$1,0))</f>
        <v>9.4</v>
      </c>
      <c r="E217" s="8">
        <f t="shared" si="143"/>
        <v>9.4</v>
      </c>
      <c r="F217">
        <v>0</v>
      </c>
      <c r="G217" s="8">
        <f t="shared" si="129"/>
        <v>3016.4</v>
      </c>
      <c r="H217" s="8">
        <f t="shared" si="109"/>
        <v>1210.7000000000003</v>
      </c>
      <c r="I217" s="8">
        <f t="shared" si="110"/>
        <v>9.4</v>
      </c>
      <c r="J217" s="8">
        <f t="shared" si="111"/>
        <v>1210.7000000000003</v>
      </c>
      <c r="K217" s="8" t="e">
        <f t="shared" si="112"/>
        <v>#VALUE!</v>
      </c>
      <c r="L217" s="8" t="e">
        <f t="shared" si="113"/>
        <v>#VALUE!</v>
      </c>
      <c r="M217" t="e">
        <f t="shared" si="114"/>
        <v>#N/A</v>
      </c>
      <c r="N217">
        <v>8</v>
      </c>
      <c r="O217" t="str">
        <f t="shared" si="130"/>
        <v xml:space="preserve"> </v>
      </c>
      <c r="P217" t="str">
        <f t="shared" si="115"/>
        <v xml:space="preserve"> </v>
      </c>
      <c r="Q217" t="str">
        <f t="shared" si="116"/>
        <v xml:space="preserve"> </v>
      </c>
      <c r="R217" t="str">
        <f t="shared" si="117"/>
        <v xml:space="preserve"> </v>
      </c>
      <c r="S217">
        <f t="shared" si="118"/>
        <v>0</v>
      </c>
      <c r="T217" s="8">
        <f t="shared" si="131"/>
        <v>0</v>
      </c>
      <c r="U217" s="2">
        <f t="shared" si="132"/>
        <v>0</v>
      </c>
      <c r="V217">
        <f t="shared" si="119"/>
        <v>0</v>
      </c>
      <c r="W217" s="2">
        <f t="shared" si="133"/>
        <v>0</v>
      </c>
      <c r="X217">
        <f t="shared" si="120"/>
        <v>0</v>
      </c>
      <c r="Y217">
        <f t="shared" si="134"/>
        <v>0</v>
      </c>
      <c r="Z217">
        <v>0</v>
      </c>
      <c r="AA217" s="18">
        <f t="shared" si="121"/>
        <v>43398</v>
      </c>
      <c r="AB217" s="13">
        <f t="shared" si="122"/>
        <v>0</v>
      </c>
      <c r="AC217">
        <v>0</v>
      </c>
      <c r="AD217" s="5">
        <f t="shared" si="135"/>
        <v>0</v>
      </c>
      <c r="AE217">
        <f t="shared" si="108"/>
        <v>0</v>
      </c>
      <c r="AF217">
        <f t="shared" si="108"/>
        <v>0</v>
      </c>
      <c r="AG217">
        <v>0</v>
      </c>
      <c r="AH217" s="18">
        <f t="shared" si="136"/>
        <v>43398</v>
      </c>
      <c r="AI217" s="5">
        <f t="shared" si="137"/>
        <v>0</v>
      </c>
      <c r="AJ217" s="13">
        <f t="shared" si="123"/>
        <v>0</v>
      </c>
      <c r="AK217" s="20">
        <f t="shared" si="124"/>
        <v>0</v>
      </c>
      <c r="AL217" s="20">
        <f t="shared" si="138"/>
        <v>0</v>
      </c>
      <c r="AM217" s="20">
        <f t="shared" si="139"/>
        <v>0</v>
      </c>
      <c r="AN217" s="20">
        <f t="shared" si="125"/>
        <v>0</v>
      </c>
      <c r="AO217" s="20">
        <f t="shared" si="140"/>
        <v>0</v>
      </c>
      <c r="AP217" s="1">
        <v>0</v>
      </c>
      <c r="AQ217" s="24">
        <f t="shared" si="141"/>
        <v>43398</v>
      </c>
      <c r="AR217" s="10">
        <f t="shared" si="126"/>
        <v>0</v>
      </c>
      <c r="AS217" s="1">
        <f t="shared" si="142"/>
        <v>0</v>
      </c>
    </row>
    <row r="218" spans="2:45" x14ac:dyDescent="0.2">
      <c r="B218" s="18">
        <f t="shared" si="127"/>
        <v>43399</v>
      </c>
      <c r="C218" s="8">
        <f t="shared" si="128"/>
        <v>43399</v>
      </c>
      <c r="D218" s="5">
        <f>INDEX(Klima!$B$1:$E$520,MATCH('Afgrødemodel 1'!$C218,Klima!$B$1:$B$520,0),MATCH('Afgrødemodel 1'!$D$7,Klima!$B$1:$E$1,0))</f>
        <v>7.2</v>
      </c>
      <c r="E218" s="8">
        <f t="shared" si="143"/>
        <v>7.2</v>
      </c>
      <c r="F218">
        <v>0</v>
      </c>
      <c r="G218" s="8">
        <f t="shared" si="129"/>
        <v>3023.6</v>
      </c>
      <c r="H218" s="8">
        <f t="shared" si="109"/>
        <v>1217.9000000000003</v>
      </c>
      <c r="I218" s="8">
        <f t="shared" si="110"/>
        <v>7.2</v>
      </c>
      <c r="J218" s="8">
        <f t="shared" si="111"/>
        <v>1217.9000000000003</v>
      </c>
      <c r="K218" s="8" t="e">
        <f t="shared" si="112"/>
        <v>#VALUE!</v>
      </c>
      <c r="L218" s="8" t="e">
        <f t="shared" si="113"/>
        <v>#VALUE!</v>
      </c>
      <c r="M218" t="e">
        <f t="shared" si="114"/>
        <v>#N/A</v>
      </c>
      <c r="N218">
        <v>8</v>
      </c>
      <c r="O218" t="str">
        <f t="shared" si="130"/>
        <v xml:space="preserve"> </v>
      </c>
      <c r="P218" t="str">
        <f t="shared" si="115"/>
        <v xml:space="preserve"> </v>
      </c>
      <c r="Q218" t="str">
        <f t="shared" si="116"/>
        <v xml:space="preserve"> </v>
      </c>
      <c r="R218" t="str">
        <f t="shared" si="117"/>
        <v xml:space="preserve"> </v>
      </c>
      <c r="S218">
        <f t="shared" si="118"/>
        <v>0</v>
      </c>
      <c r="T218" s="8">
        <f t="shared" si="131"/>
        <v>0</v>
      </c>
      <c r="U218" s="2">
        <f t="shared" si="132"/>
        <v>0</v>
      </c>
      <c r="V218">
        <f t="shared" si="119"/>
        <v>0</v>
      </c>
      <c r="W218" s="2">
        <f t="shared" si="133"/>
        <v>0</v>
      </c>
      <c r="X218">
        <f t="shared" si="120"/>
        <v>0</v>
      </c>
      <c r="Y218">
        <f t="shared" si="134"/>
        <v>0</v>
      </c>
      <c r="Z218">
        <v>0</v>
      </c>
      <c r="AA218" s="18">
        <f t="shared" si="121"/>
        <v>43399</v>
      </c>
      <c r="AB218" s="13">
        <f t="shared" si="122"/>
        <v>0</v>
      </c>
      <c r="AC218">
        <v>0</v>
      </c>
      <c r="AD218" s="5">
        <f t="shared" si="135"/>
        <v>0</v>
      </c>
      <c r="AE218">
        <f t="shared" ref="AE218:AF265" si="144">$AW$37</f>
        <v>0</v>
      </c>
      <c r="AF218">
        <f t="shared" si="144"/>
        <v>0</v>
      </c>
      <c r="AG218">
        <v>0</v>
      </c>
      <c r="AH218" s="18">
        <f t="shared" si="136"/>
        <v>43399</v>
      </c>
      <c r="AI218" s="5">
        <f t="shared" si="137"/>
        <v>0</v>
      </c>
      <c r="AJ218" s="13">
        <f t="shared" si="123"/>
        <v>0</v>
      </c>
      <c r="AK218" s="20">
        <f t="shared" si="124"/>
        <v>0</v>
      </c>
      <c r="AL218" s="20">
        <f t="shared" si="138"/>
        <v>0</v>
      </c>
      <c r="AM218" s="20">
        <f t="shared" si="139"/>
        <v>0</v>
      </c>
      <c r="AN218" s="20">
        <f t="shared" si="125"/>
        <v>0</v>
      </c>
      <c r="AO218" s="20">
        <f t="shared" si="140"/>
        <v>0</v>
      </c>
      <c r="AP218" s="1">
        <v>0</v>
      </c>
      <c r="AQ218" s="24">
        <f t="shared" si="141"/>
        <v>43399</v>
      </c>
      <c r="AR218" s="10">
        <f t="shared" si="126"/>
        <v>0</v>
      </c>
      <c r="AS218" s="1">
        <f t="shared" si="142"/>
        <v>0</v>
      </c>
    </row>
    <row r="219" spans="2:45" x14ac:dyDescent="0.2">
      <c r="B219" s="18">
        <f t="shared" si="127"/>
        <v>43400</v>
      </c>
      <c r="C219" s="8">
        <f t="shared" si="128"/>
        <v>43400</v>
      </c>
      <c r="D219" s="5">
        <f>INDEX(Klima!$B$1:$E$520,MATCH('Afgrødemodel 1'!$C219,Klima!$B$1:$B$520,0),MATCH('Afgrødemodel 1'!$D$7,Klima!$B$1:$E$1,0))</f>
        <v>3.2</v>
      </c>
      <c r="E219" s="8">
        <f t="shared" si="143"/>
        <v>3.2</v>
      </c>
      <c r="F219">
        <v>0</v>
      </c>
      <c r="G219" s="8">
        <f t="shared" si="129"/>
        <v>3026.7999999999997</v>
      </c>
      <c r="H219" s="8">
        <f t="shared" si="109"/>
        <v>1221.1000000000004</v>
      </c>
      <c r="I219" s="8">
        <f t="shared" si="110"/>
        <v>3.2</v>
      </c>
      <c r="J219" s="8">
        <f t="shared" si="111"/>
        <v>1221.1000000000004</v>
      </c>
      <c r="K219" s="8" t="e">
        <f t="shared" si="112"/>
        <v>#VALUE!</v>
      </c>
      <c r="L219" s="8" t="e">
        <f t="shared" si="113"/>
        <v>#VALUE!</v>
      </c>
      <c r="M219" t="e">
        <f t="shared" si="114"/>
        <v>#N/A</v>
      </c>
      <c r="N219">
        <v>8</v>
      </c>
      <c r="O219" t="str">
        <f t="shared" si="130"/>
        <v xml:space="preserve"> </v>
      </c>
      <c r="P219" t="str">
        <f t="shared" si="115"/>
        <v xml:space="preserve"> </v>
      </c>
      <c r="Q219" t="str">
        <f t="shared" si="116"/>
        <v xml:space="preserve"> </v>
      </c>
      <c r="R219" t="str">
        <f t="shared" si="117"/>
        <v xml:space="preserve"> </v>
      </c>
      <c r="S219">
        <f t="shared" si="118"/>
        <v>0</v>
      </c>
      <c r="T219" s="8">
        <f t="shared" si="131"/>
        <v>0</v>
      </c>
      <c r="U219" s="2">
        <f t="shared" si="132"/>
        <v>0</v>
      </c>
      <c r="V219">
        <f t="shared" si="119"/>
        <v>0</v>
      </c>
      <c r="W219" s="2">
        <f t="shared" si="133"/>
        <v>0</v>
      </c>
      <c r="X219">
        <f t="shared" si="120"/>
        <v>0</v>
      </c>
      <c r="Y219">
        <f t="shared" si="134"/>
        <v>0</v>
      </c>
      <c r="Z219">
        <v>0</v>
      </c>
      <c r="AA219" s="18">
        <f t="shared" si="121"/>
        <v>43400</v>
      </c>
      <c r="AB219" s="13">
        <f t="shared" si="122"/>
        <v>0</v>
      </c>
      <c r="AC219">
        <v>0</v>
      </c>
      <c r="AD219" s="5">
        <f t="shared" si="135"/>
        <v>0</v>
      </c>
      <c r="AE219">
        <f t="shared" si="144"/>
        <v>0</v>
      </c>
      <c r="AF219">
        <f t="shared" si="144"/>
        <v>0</v>
      </c>
      <c r="AG219">
        <v>0</v>
      </c>
      <c r="AH219" s="18">
        <f t="shared" si="136"/>
        <v>43400</v>
      </c>
      <c r="AI219" s="5">
        <f t="shared" si="137"/>
        <v>0</v>
      </c>
      <c r="AJ219" s="13">
        <f t="shared" si="123"/>
        <v>0</v>
      </c>
      <c r="AK219" s="20">
        <f t="shared" si="124"/>
        <v>0</v>
      </c>
      <c r="AL219" s="20">
        <f t="shared" si="138"/>
        <v>0</v>
      </c>
      <c r="AM219" s="20">
        <f t="shared" si="139"/>
        <v>0</v>
      </c>
      <c r="AN219" s="20">
        <f t="shared" si="125"/>
        <v>0</v>
      </c>
      <c r="AO219" s="20">
        <f t="shared" si="140"/>
        <v>0</v>
      </c>
      <c r="AP219" s="1">
        <v>0</v>
      </c>
      <c r="AQ219" s="24">
        <f t="shared" si="141"/>
        <v>43400</v>
      </c>
      <c r="AR219" s="10">
        <f t="shared" si="126"/>
        <v>0</v>
      </c>
      <c r="AS219" s="1">
        <f t="shared" si="142"/>
        <v>0</v>
      </c>
    </row>
    <row r="220" spans="2:45" x14ac:dyDescent="0.2">
      <c r="B220" s="18">
        <f t="shared" si="127"/>
        <v>43401</v>
      </c>
      <c r="C220" s="8">
        <f t="shared" si="128"/>
        <v>43401</v>
      </c>
      <c r="D220" s="5">
        <f>INDEX(Klima!$B$1:$E$520,MATCH('Afgrødemodel 1'!$C220,Klima!$B$1:$B$520,0),MATCH('Afgrødemodel 1'!$D$7,Klima!$B$1:$E$1,0))</f>
        <v>1</v>
      </c>
      <c r="E220" s="8">
        <f t="shared" si="143"/>
        <v>1</v>
      </c>
      <c r="F220">
        <v>0</v>
      </c>
      <c r="G220" s="8">
        <f t="shared" si="129"/>
        <v>3027.7999999999997</v>
      </c>
      <c r="H220" s="8">
        <f t="shared" si="109"/>
        <v>1222.1000000000004</v>
      </c>
      <c r="I220" s="8">
        <f t="shared" si="110"/>
        <v>1</v>
      </c>
      <c r="J220" s="8">
        <f t="shared" si="111"/>
        <v>1222.1000000000004</v>
      </c>
      <c r="K220" s="8" t="e">
        <f t="shared" si="112"/>
        <v>#VALUE!</v>
      </c>
      <c r="L220" s="8" t="e">
        <f t="shared" si="113"/>
        <v>#VALUE!</v>
      </c>
      <c r="M220" t="e">
        <f t="shared" si="114"/>
        <v>#N/A</v>
      </c>
      <c r="N220">
        <v>8</v>
      </c>
      <c r="O220" t="str">
        <f t="shared" si="130"/>
        <v xml:space="preserve"> </v>
      </c>
      <c r="P220" t="str">
        <f t="shared" si="115"/>
        <v xml:space="preserve"> </v>
      </c>
      <c r="Q220" t="str">
        <f t="shared" si="116"/>
        <v xml:space="preserve"> </v>
      </c>
      <c r="R220" t="str">
        <f t="shared" si="117"/>
        <v xml:space="preserve"> </v>
      </c>
      <c r="S220">
        <f t="shared" si="118"/>
        <v>0</v>
      </c>
      <c r="T220" s="8">
        <f t="shared" si="131"/>
        <v>0</v>
      </c>
      <c r="U220" s="2">
        <f t="shared" si="132"/>
        <v>0</v>
      </c>
      <c r="V220">
        <f t="shared" si="119"/>
        <v>0</v>
      </c>
      <c r="W220" s="2">
        <f t="shared" si="133"/>
        <v>0</v>
      </c>
      <c r="X220">
        <f t="shared" si="120"/>
        <v>0</v>
      </c>
      <c r="Y220">
        <f t="shared" si="134"/>
        <v>0</v>
      </c>
      <c r="Z220">
        <v>0</v>
      </c>
      <c r="AA220" s="18">
        <f t="shared" si="121"/>
        <v>43401</v>
      </c>
      <c r="AB220" s="13">
        <f t="shared" si="122"/>
        <v>0</v>
      </c>
      <c r="AC220">
        <v>0</v>
      </c>
      <c r="AD220" s="5">
        <f t="shared" si="135"/>
        <v>0</v>
      </c>
      <c r="AE220">
        <f t="shared" si="144"/>
        <v>0</v>
      </c>
      <c r="AF220">
        <f t="shared" si="144"/>
        <v>0</v>
      </c>
      <c r="AG220">
        <v>0</v>
      </c>
      <c r="AH220" s="18">
        <f t="shared" si="136"/>
        <v>43401</v>
      </c>
      <c r="AI220" s="5">
        <f t="shared" si="137"/>
        <v>0</v>
      </c>
      <c r="AJ220" s="13">
        <f t="shared" si="123"/>
        <v>0</v>
      </c>
      <c r="AK220" s="20">
        <f t="shared" si="124"/>
        <v>0</v>
      </c>
      <c r="AL220" s="20">
        <f t="shared" si="138"/>
        <v>0</v>
      </c>
      <c r="AM220" s="20">
        <f t="shared" si="139"/>
        <v>0</v>
      </c>
      <c r="AN220" s="20">
        <f t="shared" si="125"/>
        <v>0</v>
      </c>
      <c r="AO220" s="20">
        <f t="shared" si="140"/>
        <v>0</v>
      </c>
      <c r="AP220" s="1">
        <v>0</v>
      </c>
      <c r="AQ220" s="24">
        <f t="shared" si="141"/>
        <v>43401</v>
      </c>
      <c r="AR220" s="10">
        <f t="shared" si="126"/>
        <v>0</v>
      </c>
      <c r="AS220" s="1">
        <f t="shared" si="142"/>
        <v>0</v>
      </c>
    </row>
    <row r="221" spans="2:45" x14ac:dyDescent="0.2">
      <c r="B221" s="18">
        <f t="shared" si="127"/>
        <v>43402</v>
      </c>
      <c r="C221" s="8">
        <f t="shared" si="128"/>
        <v>43402</v>
      </c>
      <c r="D221" s="5">
        <f>INDEX(Klima!$B$1:$E$520,MATCH('Afgrødemodel 1'!$C221,Klima!$B$1:$B$520,0),MATCH('Afgrødemodel 1'!$D$7,Klima!$B$1:$E$1,0))</f>
        <v>4</v>
      </c>
      <c r="E221" s="8">
        <f t="shared" si="143"/>
        <v>4</v>
      </c>
      <c r="F221">
        <v>0</v>
      </c>
      <c r="G221" s="8">
        <f t="shared" si="129"/>
        <v>3031.7999999999997</v>
      </c>
      <c r="H221" s="8">
        <f t="shared" si="109"/>
        <v>1226.1000000000004</v>
      </c>
      <c r="I221" s="8">
        <f t="shared" si="110"/>
        <v>4</v>
      </c>
      <c r="J221" s="8">
        <f t="shared" si="111"/>
        <v>1226.1000000000004</v>
      </c>
      <c r="K221" s="8" t="e">
        <f t="shared" si="112"/>
        <v>#VALUE!</v>
      </c>
      <c r="L221" s="8" t="e">
        <f t="shared" si="113"/>
        <v>#VALUE!</v>
      </c>
      <c r="M221" t="e">
        <f t="shared" si="114"/>
        <v>#N/A</v>
      </c>
      <c r="N221">
        <v>8</v>
      </c>
      <c r="O221" t="str">
        <f t="shared" si="130"/>
        <v xml:space="preserve"> </v>
      </c>
      <c r="P221" t="str">
        <f t="shared" si="115"/>
        <v xml:space="preserve"> </v>
      </c>
      <c r="Q221" t="str">
        <f t="shared" si="116"/>
        <v xml:space="preserve"> </v>
      </c>
      <c r="R221" t="str">
        <f t="shared" si="117"/>
        <v xml:space="preserve"> </v>
      </c>
      <c r="S221">
        <f t="shared" si="118"/>
        <v>0</v>
      </c>
      <c r="T221" s="8">
        <f t="shared" si="131"/>
        <v>0</v>
      </c>
      <c r="U221" s="2">
        <f t="shared" si="132"/>
        <v>0</v>
      </c>
      <c r="V221">
        <f t="shared" si="119"/>
        <v>0</v>
      </c>
      <c r="W221" s="2">
        <f t="shared" si="133"/>
        <v>0</v>
      </c>
      <c r="X221">
        <f t="shared" si="120"/>
        <v>0</v>
      </c>
      <c r="Y221">
        <f t="shared" si="134"/>
        <v>0</v>
      </c>
      <c r="Z221">
        <v>0</v>
      </c>
      <c r="AA221" s="18">
        <f t="shared" si="121"/>
        <v>43402</v>
      </c>
      <c r="AB221" s="13">
        <f t="shared" si="122"/>
        <v>0</v>
      </c>
      <c r="AC221">
        <v>0</v>
      </c>
      <c r="AD221" s="5">
        <f t="shared" si="135"/>
        <v>0</v>
      </c>
      <c r="AE221">
        <f t="shared" si="144"/>
        <v>0</v>
      </c>
      <c r="AF221">
        <f t="shared" si="144"/>
        <v>0</v>
      </c>
      <c r="AG221">
        <v>0</v>
      </c>
      <c r="AH221" s="18">
        <f t="shared" si="136"/>
        <v>43402</v>
      </c>
      <c r="AI221" s="5">
        <f t="shared" si="137"/>
        <v>0</v>
      </c>
      <c r="AJ221" s="13">
        <f t="shared" si="123"/>
        <v>0</v>
      </c>
      <c r="AK221" s="20">
        <f t="shared" si="124"/>
        <v>0</v>
      </c>
      <c r="AL221" s="20">
        <f t="shared" si="138"/>
        <v>0</v>
      </c>
      <c r="AM221" s="20">
        <f t="shared" si="139"/>
        <v>0</v>
      </c>
      <c r="AN221" s="20">
        <f t="shared" si="125"/>
        <v>0</v>
      </c>
      <c r="AO221" s="20">
        <f t="shared" si="140"/>
        <v>0</v>
      </c>
      <c r="AP221" s="1">
        <v>0</v>
      </c>
      <c r="AQ221" s="24">
        <f t="shared" si="141"/>
        <v>43402</v>
      </c>
      <c r="AR221" s="10">
        <f t="shared" si="126"/>
        <v>0</v>
      </c>
      <c r="AS221" s="1">
        <f t="shared" si="142"/>
        <v>0</v>
      </c>
    </row>
    <row r="222" spans="2:45" x14ac:dyDescent="0.2">
      <c r="B222" s="18">
        <f t="shared" si="127"/>
        <v>43403</v>
      </c>
      <c r="C222" s="8">
        <f t="shared" si="128"/>
        <v>43403</v>
      </c>
      <c r="D222" s="5">
        <f>INDEX(Klima!$B$1:$E$520,MATCH('Afgrødemodel 1'!$C222,Klima!$B$1:$B$520,0),MATCH('Afgrødemodel 1'!$D$7,Klima!$B$1:$E$1,0))</f>
        <v>7.4</v>
      </c>
      <c r="E222" s="8">
        <f t="shared" si="143"/>
        <v>7.4</v>
      </c>
      <c r="F222">
        <v>0</v>
      </c>
      <c r="G222" s="8">
        <f t="shared" si="129"/>
        <v>3039.2</v>
      </c>
      <c r="H222" s="8">
        <f t="shared" si="109"/>
        <v>1233.5000000000005</v>
      </c>
      <c r="I222" s="8">
        <f t="shared" si="110"/>
        <v>7.4</v>
      </c>
      <c r="J222" s="8">
        <f t="shared" si="111"/>
        <v>1233.5000000000005</v>
      </c>
      <c r="K222" s="8" t="e">
        <f t="shared" si="112"/>
        <v>#VALUE!</v>
      </c>
      <c r="L222" s="8" t="e">
        <f t="shared" si="113"/>
        <v>#VALUE!</v>
      </c>
      <c r="M222" t="e">
        <f t="shared" si="114"/>
        <v>#N/A</v>
      </c>
      <c r="N222">
        <v>8</v>
      </c>
      <c r="O222" t="str">
        <f t="shared" si="130"/>
        <v xml:space="preserve"> </v>
      </c>
      <c r="P222" t="str">
        <f t="shared" si="115"/>
        <v xml:space="preserve"> </v>
      </c>
      <c r="Q222" t="str">
        <f t="shared" si="116"/>
        <v xml:space="preserve"> </v>
      </c>
      <c r="R222" t="str">
        <f t="shared" si="117"/>
        <v xml:space="preserve"> </v>
      </c>
      <c r="S222">
        <f t="shared" si="118"/>
        <v>0</v>
      </c>
      <c r="T222" s="8">
        <f t="shared" si="131"/>
        <v>0</v>
      </c>
      <c r="U222" s="2">
        <f t="shared" si="132"/>
        <v>0</v>
      </c>
      <c r="V222">
        <f t="shared" si="119"/>
        <v>0</v>
      </c>
      <c r="W222" s="2">
        <f t="shared" si="133"/>
        <v>0</v>
      </c>
      <c r="X222">
        <f t="shared" si="120"/>
        <v>0</v>
      </c>
      <c r="Y222">
        <f t="shared" si="134"/>
        <v>0</v>
      </c>
      <c r="Z222">
        <v>0</v>
      </c>
      <c r="AA222" s="18">
        <f t="shared" si="121"/>
        <v>43403</v>
      </c>
      <c r="AB222" s="13">
        <f t="shared" si="122"/>
        <v>0</v>
      </c>
      <c r="AC222">
        <v>0</v>
      </c>
      <c r="AD222" s="5">
        <f t="shared" si="135"/>
        <v>0</v>
      </c>
      <c r="AE222">
        <f t="shared" si="144"/>
        <v>0</v>
      </c>
      <c r="AF222">
        <f t="shared" si="144"/>
        <v>0</v>
      </c>
      <c r="AG222">
        <v>0</v>
      </c>
      <c r="AH222" s="18">
        <f t="shared" si="136"/>
        <v>43403</v>
      </c>
      <c r="AI222" s="5">
        <f t="shared" si="137"/>
        <v>0</v>
      </c>
      <c r="AJ222" s="13">
        <f t="shared" si="123"/>
        <v>0</v>
      </c>
      <c r="AK222" s="20">
        <f t="shared" si="124"/>
        <v>0</v>
      </c>
      <c r="AL222" s="20">
        <f t="shared" si="138"/>
        <v>0</v>
      </c>
      <c r="AM222" s="20">
        <f t="shared" si="139"/>
        <v>0</v>
      </c>
      <c r="AN222" s="20">
        <f t="shared" si="125"/>
        <v>0</v>
      </c>
      <c r="AO222" s="20">
        <f t="shared" si="140"/>
        <v>0</v>
      </c>
      <c r="AP222" s="1">
        <v>0</v>
      </c>
      <c r="AQ222" s="24">
        <f t="shared" si="141"/>
        <v>43403</v>
      </c>
      <c r="AR222" s="10">
        <f t="shared" si="126"/>
        <v>0</v>
      </c>
      <c r="AS222" s="1">
        <f t="shared" si="142"/>
        <v>0</v>
      </c>
    </row>
    <row r="223" spans="2:45" x14ac:dyDescent="0.2">
      <c r="B223" s="18">
        <f t="shared" si="127"/>
        <v>43404</v>
      </c>
      <c r="C223" s="8">
        <f t="shared" si="128"/>
        <v>43404</v>
      </c>
      <c r="D223" s="5">
        <f>INDEX(Klima!$B$1:$E$520,MATCH('Afgrødemodel 1'!$C223,Klima!$B$1:$B$520,0),MATCH('Afgrødemodel 1'!$D$7,Klima!$B$1:$E$1,0))</f>
        <v>6.6</v>
      </c>
      <c r="E223" s="8">
        <f t="shared" si="143"/>
        <v>6.6</v>
      </c>
      <c r="F223">
        <v>0</v>
      </c>
      <c r="G223" s="8">
        <f t="shared" si="129"/>
        <v>3045.7999999999997</v>
      </c>
      <c r="H223" s="8">
        <f t="shared" si="109"/>
        <v>1240.1000000000004</v>
      </c>
      <c r="I223" s="8">
        <f t="shared" si="110"/>
        <v>6.6</v>
      </c>
      <c r="J223" s="8">
        <f t="shared" si="111"/>
        <v>1240.1000000000004</v>
      </c>
      <c r="K223" s="8" t="e">
        <f t="shared" si="112"/>
        <v>#VALUE!</v>
      </c>
      <c r="L223" s="8" t="e">
        <f t="shared" si="113"/>
        <v>#VALUE!</v>
      </c>
      <c r="M223" t="e">
        <f t="shared" si="114"/>
        <v>#N/A</v>
      </c>
      <c r="N223">
        <v>8</v>
      </c>
      <c r="O223" t="str">
        <f t="shared" si="130"/>
        <v xml:space="preserve"> </v>
      </c>
      <c r="P223" t="str">
        <f t="shared" si="115"/>
        <v xml:space="preserve"> </v>
      </c>
      <c r="Q223" t="str">
        <f t="shared" si="116"/>
        <v>tv</v>
      </c>
      <c r="R223">
        <f t="shared" si="117"/>
        <v>43404</v>
      </c>
      <c r="S223">
        <f t="shared" si="118"/>
        <v>0</v>
      </c>
      <c r="T223" s="8">
        <f t="shared" si="131"/>
        <v>0</v>
      </c>
      <c r="U223" s="2">
        <f t="shared" si="132"/>
        <v>0</v>
      </c>
      <c r="V223">
        <f t="shared" si="119"/>
        <v>0</v>
      </c>
      <c r="W223" s="2">
        <f t="shared" si="133"/>
        <v>0</v>
      </c>
      <c r="X223">
        <f t="shared" si="120"/>
        <v>0</v>
      </c>
      <c r="Y223">
        <f t="shared" si="134"/>
        <v>0</v>
      </c>
      <c r="Z223">
        <v>0</v>
      </c>
      <c r="AA223" s="18">
        <f t="shared" si="121"/>
        <v>43404</v>
      </c>
      <c r="AB223" s="13">
        <f t="shared" si="122"/>
        <v>0</v>
      </c>
      <c r="AC223">
        <v>0</v>
      </c>
      <c r="AD223" s="5">
        <f t="shared" si="135"/>
        <v>0</v>
      </c>
      <c r="AE223">
        <f t="shared" si="144"/>
        <v>0</v>
      </c>
      <c r="AF223">
        <f t="shared" si="144"/>
        <v>0</v>
      </c>
      <c r="AG223">
        <v>0</v>
      </c>
      <c r="AH223" s="18">
        <f t="shared" si="136"/>
        <v>43404</v>
      </c>
      <c r="AI223" s="5">
        <f t="shared" si="137"/>
        <v>0</v>
      </c>
      <c r="AJ223" s="13">
        <f t="shared" si="123"/>
        <v>0</v>
      </c>
      <c r="AK223" s="20">
        <f t="shared" si="124"/>
        <v>0</v>
      </c>
      <c r="AL223" s="20">
        <f t="shared" si="138"/>
        <v>0</v>
      </c>
      <c r="AM223" s="20">
        <f t="shared" si="139"/>
        <v>0</v>
      </c>
      <c r="AN223" s="20">
        <f t="shared" si="125"/>
        <v>0</v>
      </c>
      <c r="AO223" s="20">
        <f t="shared" si="140"/>
        <v>0</v>
      </c>
      <c r="AP223" s="1">
        <v>0</v>
      </c>
      <c r="AQ223" s="24">
        <f t="shared" si="141"/>
        <v>43404</v>
      </c>
      <c r="AR223" s="10">
        <f t="shared" si="126"/>
        <v>0</v>
      </c>
      <c r="AS223" s="1">
        <f t="shared" si="142"/>
        <v>0</v>
      </c>
    </row>
    <row r="224" spans="2:45" x14ac:dyDescent="0.2">
      <c r="B224" s="18">
        <f t="shared" si="127"/>
        <v>43405</v>
      </c>
      <c r="C224" s="8">
        <f t="shared" si="128"/>
        <v>43405</v>
      </c>
      <c r="D224" s="5">
        <f>INDEX(Klima!$B$1:$E$520,MATCH('Afgrødemodel 1'!$C224,Klima!$B$1:$B$520,0),MATCH('Afgrødemodel 1'!$D$7,Klima!$B$1:$E$1,0))</f>
        <v>8.5</v>
      </c>
      <c r="E224" s="8">
        <f t="shared" si="143"/>
        <v>8.5</v>
      </c>
      <c r="F224">
        <v>0</v>
      </c>
      <c r="G224" s="8">
        <f t="shared" si="129"/>
        <v>3054.2999999999997</v>
      </c>
      <c r="H224" s="8">
        <f t="shared" si="109"/>
        <v>1248.6000000000004</v>
      </c>
      <c r="I224" s="8">
        <f t="shared" si="110"/>
        <v>8.5</v>
      </c>
      <c r="J224" s="8">
        <f t="shared" si="111"/>
        <v>1248.6000000000004</v>
      </c>
      <c r="K224" s="8" t="e">
        <f t="shared" si="112"/>
        <v>#VALUE!</v>
      </c>
      <c r="L224" s="8" t="e">
        <f t="shared" si="113"/>
        <v>#VALUE!</v>
      </c>
      <c r="M224" t="e">
        <f t="shared" si="114"/>
        <v>#N/A</v>
      </c>
      <c r="N224">
        <v>8</v>
      </c>
      <c r="O224" t="str">
        <f t="shared" si="130"/>
        <v xml:space="preserve"> </v>
      </c>
      <c r="P224" t="str">
        <f t="shared" si="115"/>
        <v xml:space="preserve"> </v>
      </c>
      <c r="Q224" t="str">
        <f t="shared" si="116"/>
        <v xml:space="preserve"> </v>
      </c>
      <c r="R224" t="str">
        <f t="shared" si="117"/>
        <v xml:space="preserve"> </v>
      </c>
      <c r="S224">
        <f t="shared" si="118"/>
        <v>0</v>
      </c>
      <c r="T224" s="8">
        <f t="shared" si="131"/>
        <v>0</v>
      </c>
      <c r="U224" s="2">
        <f t="shared" si="132"/>
        <v>0</v>
      </c>
      <c r="V224">
        <f t="shared" si="119"/>
        <v>0</v>
      </c>
      <c r="W224" s="2">
        <f t="shared" si="133"/>
        <v>0</v>
      </c>
      <c r="X224">
        <f t="shared" si="120"/>
        <v>0</v>
      </c>
      <c r="Y224">
        <f t="shared" si="134"/>
        <v>0</v>
      </c>
      <c r="Z224">
        <v>0</v>
      </c>
      <c r="AA224" s="18">
        <f t="shared" si="121"/>
        <v>43405</v>
      </c>
      <c r="AB224" s="13">
        <f t="shared" si="122"/>
        <v>0</v>
      </c>
      <c r="AC224">
        <v>0</v>
      </c>
      <c r="AD224" s="5">
        <f t="shared" si="135"/>
        <v>0</v>
      </c>
      <c r="AE224">
        <f t="shared" si="144"/>
        <v>0</v>
      </c>
      <c r="AF224">
        <f t="shared" si="144"/>
        <v>0</v>
      </c>
      <c r="AG224">
        <v>0</v>
      </c>
      <c r="AH224" s="18">
        <f t="shared" si="136"/>
        <v>43405</v>
      </c>
      <c r="AI224" s="5">
        <f t="shared" si="137"/>
        <v>0</v>
      </c>
      <c r="AJ224" s="13">
        <f t="shared" si="123"/>
        <v>0</v>
      </c>
      <c r="AK224" s="20">
        <f t="shared" si="124"/>
        <v>0</v>
      </c>
      <c r="AL224" s="20">
        <f t="shared" si="138"/>
        <v>0</v>
      </c>
      <c r="AM224" s="20">
        <f t="shared" si="139"/>
        <v>0</v>
      </c>
      <c r="AN224" s="20">
        <f t="shared" si="125"/>
        <v>0</v>
      </c>
      <c r="AO224" s="20">
        <f t="shared" si="140"/>
        <v>0</v>
      </c>
      <c r="AP224" s="1">
        <v>0</v>
      </c>
      <c r="AQ224" s="24">
        <f t="shared" si="141"/>
        <v>43405</v>
      </c>
      <c r="AR224" s="10">
        <f t="shared" si="126"/>
        <v>0</v>
      </c>
      <c r="AS224" s="1">
        <f t="shared" si="142"/>
        <v>0</v>
      </c>
    </row>
    <row r="225" spans="2:45" x14ac:dyDescent="0.2">
      <c r="B225" s="18">
        <f t="shared" si="127"/>
        <v>43406</v>
      </c>
      <c r="C225" s="8">
        <f t="shared" si="128"/>
        <v>43406</v>
      </c>
      <c r="D225" s="5">
        <f>INDEX(Klima!$B$1:$E$520,MATCH('Afgrødemodel 1'!$C225,Klima!$B$1:$B$520,0),MATCH('Afgrødemodel 1'!$D$7,Klima!$B$1:$E$1,0))</f>
        <v>8.6999999999999993</v>
      </c>
      <c r="E225" s="8">
        <f t="shared" si="143"/>
        <v>8.6999999999999993</v>
      </c>
      <c r="F225">
        <v>0</v>
      </c>
      <c r="G225" s="8">
        <f t="shared" si="129"/>
        <v>3062.9999999999995</v>
      </c>
      <c r="H225" s="8">
        <f t="shared" si="109"/>
        <v>1257.3000000000004</v>
      </c>
      <c r="I225" s="8">
        <f t="shared" si="110"/>
        <v>8.6999999999999993</v>
      </c>
      <c r="J225" s="8">
        <f t="shared" si="111"/>
        <v>1257.3000000000004</v>
      </c>
      <c r="K225" s="8" t="e">
        <f t="shared" si="112"/>
        <v>#VALUE!</v>
      </c>
      <c r="L225" s="8" t="e">
        <f t="shared" si="113"/>
        <v>#VALUE!</v>
      </c>
      <c r="M225" t="e">
        <f t="shared" si="114"/>
        <v>#N/A</v>
      </c>
      <c r="N225">
        <v>8</v>
      </c>
      <c r="O225" t="str">
        <f t="shared" si="130"/>
        <v xml:space="preserve"> </v>
      </c>
      <c r="P225" t="str">
        <f t="shared" si="115"/>
        <v xml:space="preserve"> </v>
      </c>
      <c r="Q225" t="str">
        <f t="shared" si="116"/>
        <v xml:space="preserve"> </v>
      </c>
      <c r="R225" t="str">
        <f t="shared" si="117"/>
        <v xml:space="preserve"> </v>
      </c>
      <c r="S225">
        <f t="shared" si="118"/>
        <v>0</v>
      </c>
      <c r="T225" s="8">
        <f t="shared" si="131"/>
        <v>0</v>
      </c>
      <c r="U225" s="2">
        <f t="shared" si="132"/>
        <v>0</v>
      </c>
      <c r="V225">
        <f t="shared" si="119"/>
        <v>0</v>
      </c>
      <c r="W225" s="2">
        <f t="shared" si="133"/>
        <v>0</v>
      </c>
      <c r="X225">
        <f t="shared" si="120"/>
        <v>0</v>
      </c>
      <c r="Y225">
        <f t="shared" si="134"/>
        <v>0</v>
      </c>
      <c r="Z225">
        <v>0</v>
      </c>
      <c r="AA225" s="18">
        <f t="shared" si="121"/>
        <v>43406</v>
      </c>
      <c r="AB225" s="13">
        <f t="shared" si="122"/>
        <v>0</v>
      </c>
      <c r="AC225">
        <v>0</v>
      </c>
      <c r="AD225" s="5">
        <f t="shared" si="135"/>
        <v>0</v>
      </c>
      <c r="AE225">
        <f t="shared" si="144"/>
        <v>0</v>
      </c>
      <c r="AF225">
        <f t="shared" si="144"/>
        <v>0</v>
      </c>
      <c r="AG225">
        <v>0</v>
      </c>
      <c r="AH225" s="18">
        <f t="shared" si="136"/>
        <v>43406</v>
      </c>
      <c r="AI225" s="5">
        <f t="shared" si="137"/>
        <v>0</v>
      </c>
      <c r="AJ225" s="13">
        <f t="shared" si="123"/>
        <v>0</v>
      </c>
      <c r="AK225" s="20">
        <f t="shared" si="124"/>
        <v>0</v>
      </c>
      <c r="AL225" s="20">
        <f t="shared" si="138"/>
        <v>0</v>
      </c>
      <c r="AM225" s="20">
        <f t="shared" si="139"/>
        <v>0</v>
      </c>
      <c r="AN225" s="20">
        <f t="shared" si="125"/>
        <v>0</v>
      </c>
      <c r="AO225" s="20">
        <f t="shared" si="140"/>
        <v>0</v>
      </c>
      <c r="AP225" s="1">
        <v>0</v>
      </c>
      <c r="AQ225" s="24">
        <f t="shared" si="141"/>
        <v>43406</v>
      </c>
      <c r="AR225" s="10">
        <f t="shared" si="126"/>
        <v>0</v>
      </c>
      <c r="AS225" s="1">
        <f t="shared" si="142"/>
        <v>0</v>
      </c>
    </row>
    <row r="226" spans="2:45" x14ac:dyDescent="0.2">
      <c r="B226" s="18">
        <f t="shared" si="127"/>
        <v>43407</v>
      </c>
      <c r="C226" s="8">
        <f t="shared" si="128"/>
        <v>43407</v>
      </c>
      <c r="D226" s="5">
        <f>INDEX(Klima!$B$1:$E$520,MATCH('Afgrødemodel 1'!$C226,Klima!$B$1:$B$520,0),MATCH('Afgrødemodel 1'!$D$7,Klima!$B$1:$E$1,0))</f>
        <v>6</v>
      </c>
      <c r="E226" s="8">
        <f t="shared" si="143"/>
        <v>6</v>
      </c>
      <c r="F226">
        <v>0</v>
      </c>
      <c r="G226" s="8">
        <f t="shared" si="129"/>
        <v>3068.9999999999995</v>
      </c>
      <c r="H226" s="8">
        <f t="shared" si="109"/>
        <v>1263.3000000000004</v>
      </c>
      <c r="I226" s="8">
        <f t="shared" si="110"/>
        <v>6</v>
      </c>
      <c r="J226" s="8">
        <f t="shared" si="111"/>
        <v>1263.3000000000004</v>
      </c>
      <c r="K226" s="8" t="e">
        <f t="shared" si="112"/>
        <v>#VALUE!</v>
      </c>
      <c r="L226" s="8" t="e">
        <f t="shared" si="113"/>
        <v>#VALUE!</v>
      </c>
      <c r="M226" t="e">
        <f t="shared" si="114"/>
        <v>#N/A</v>
      </c>
      <c r="N226">
        <v>8</v>
      </c>
      <c r="O226" t="str">
        <f t="shared" si="130"/>
        <v xml:space="preserve"> </v>
      </c>
      <c r="P226" t="str">
        <f t="shared" si="115"/>
        <v xml:space="preserve"> </v>
      </c>
      <c r="Q226" t="str">
        <f t="shared" si="116"/>
        <v xml:space="preserve"> </v>
      </c>
      <c r="R226" t="str">
        <f t="shared" si="117"/>
        <v xml:space="preserve"> </v>
      </c>
      <c r="S226">
        <f t="shared" si="118"/>
        <v>0</v>
      </c>
      <c r="T226" s="8">
        <f t="shared" si="131"/>
        <v>0</v>
      </c>
      <c r="U226" s="2">
        <f t="shared" si="132"/>
        <v>0</v>
      </c>
      <c r="V226">
        <f t="shared" si="119"/>
        <v>0</v>
      </c>
      <c r="W226" s="2">
        <f t="shared" si="133"/>
        <v>0</v>
      </c>
      <c r="X226">
        <f t="shared" si="120"/>
        <v>0</v>
      </c>
      <c r="Y226">
        <f t="shared" si="134"/>
        <v>0</v>
      </c>
      <c r="Z226">
        <v>0</v>
      </c>
      <c r="AA226" s="18">
        <f t="shared" si="121"/>
        <v>43407</v>
      </c>
      <c r="AB226" s="13">
        <f t="shared" si="122"/>
        <v>0</v>
      </c>
      <c r="AC226">
        <v>0</v>
      </c>
      <c r="AD226" s="5">
        <f t="shared" si="135"/>
        <v>0</v>
      </c>
      <c r="AE226">
        <f t="shared" si="144"/>
        <v>0</v>
      </c>
      <c r="AF226">
        <f t="shared" si="144"/>
        <v>0</v>
      </c>
      <c r="AG226">
        <v>0</v>
      </c>
      <c r="AH226" s="18">
        <f t="shared" si="136"/>
        <v>43407</v>
      </c>
      <c r="AI226" s="5">
        <f t="shared" si="137"/>
        <v>0</v>
      </c>
      <c r="AJ226" s="13">
        <f t="shared" si="123"/>
        <v>0</v>
      </c>
      <c r="AK226" s="20">
        <f t="shared" si="124"/>
        <v>0</v>
      </c>
      <c r="AL226" s="20">
        <f t="shared" si="138"/>
        <v>0</v>
      </c>
      <c r="AM226" s="20">
        <f t="shared" si="139"/>
        <v>0</v>
      </c>
      <c r="AN226" s="20">
        <f t="shared" si="125"/>
        <v>0</v>
      </c>
      <c r="AO226" s="20">
        <f t="shared" si="140"/>
        <v>0</v>
      </c>
      <c r="AP226" s="1">
        <v>0</v>
      </c>
      <c r="AQ226" s="24">
        <f t="shared" si="141"/>
        <v>43407</v>
      </c>
      <c r="AR226" s="10">
        <f t="shared" si="126"/>
        <v>0</v>
      </c>
      <c r="AS226" s="1">
        <f t="shared" si="142"/>
        <v>0</v>
      </c>
    </row>
    <row r="227" spans="2:45" x14ac:dyDescent="0.2">
      <c r="B227" s="18">
        <f t="shared" si="127"/>
        <v>43408</v>
      </c>
      <c r="C227" s="8">
        <f t="shared" si="128"/>
        <v>43408</v>
      </c>
      <c r="D227" s="5">
        <f>INDEX(Klima!$B$1:$E$520,MATCH('Afgrødemodel 1'!$C227,Klima!$B$1:$B$520,0),MATCH('Afgrødemodel 1'!$D$7,Klima!$B$1:$E$1,0))</f>
        <v>6.5</v>
      </c>
      <c r="E227" s="8">
        <f t="shared" si="143"/>
        <v>6.5</v>
      </c>
      <c r="F227">
        <v>0</v>
      </c>
      <c r="G227" s="8">
        <f t="shared" si="129"/>
        <v>3075.4999999999995</v>
      </c>
      <c r="H227" s="8">
        <f t="shared" si="109"/>
        <v>1269.8000000000004</v>
      </c>
      <c r="I227" s="8">
        <f t="shared" si="110"/>
        <v>6.5</v>
      </c>
      <c r="J227" s="8">
        <f t="shared" si="111"/>
        <v>1269.8000000000004</v>
      </c>
      <c r="K227" s="8" t="e">
        <f t="shared" si="112"/>
        <v>#VALUE!</v>
      </c>
      <c r="L227" s="8" t="e">
        <f t="shared" si="113"/>
        <v>#VALUE!</v>
      </c>
      <c r="M227" t="e">
        <f t="shared" si="114"/>
        <v>#N/A</v>
      </c>
      <c r="N227">
        <v>8</v>
      </c>
      <c r="O227" t="str">
        <f t="shared" si="130"/>
        <v xml:space="preserve"> </v>
      </c>
      <c r="P227" t="str">
        <f t="shared" si="115"/>
        <v xml:space="preserve"> </v>
      </c>
      <c r="Q227" t="str">
        <f t="shared" si="116"/>
        <v xml:space="preserve"> </v>
      </c>
      <c r="R227" t="str">
        <f t="shared" si="117"/>
        <v xml:space="preserve"> </v>
      </c>
      <c r="S227">
        <f t="shared" si="118"/>
        <v>0</v>
      </c>
      <c r="T227" s="8">
        <f t="shared" si="131"/>
        <v>0</v>
      </c>
      <c r="U227" s="2">
        <f t="shared" si="132"/>
        <v>0</v>
      </c>
      <c r="V227">
        <f t="shared" si="119"/>
        <v>0</v>
      </c>
      <c r="W227" s="2">
        <f t="shared" si="133"/>
        <v>0</v>
      </c>
      <c r="X227">
        <f t="shared" si="120"/>
        <v>0</v>
      </c>
      <c r="Y227">
        <f t="shared" si="134"/>
        <v>0</v>
      </c>
      <c r="Z227">
        <v>0</v>
      </c>
      <c r="AA227" s="18">
        <f t="shared" si="121"/>
        <v>43408</v>
      </c>
      <c r="AB227" s="13">
        <f t="shared" si="122"/>
        <v>0</v>
      </c>
      <c r="AC227">
        <v>0</v>
      </c>
      <c r="AD227" s="5">
        <f t="shared" si="135"/>
        <v>0</v>
      </c>
      <c r="AE227">
        <f t="shared" si="144"/>
        <v>0</v>
      </c>
      <c r="AF227">
        <f t="shared" si="144"/>
        <v>0</v>
      </c>
      <c r="AG227">
        <v>0</v>
      </c>
      <c r="AH227" s="18">
        <f t="shared" si="136"/>
        <v>43408</v>
      </c>
      <c r="AI227" s="5">
        <f t="shared" si="137"/>
        <v>0</v>
      </c>
      <c r="AJ227" s="13">
        <f t="shared" si="123"/>
        <v>0</v>
      </c>
      <c r="AK227" s="20">
        <f t="shared" si="124"/>
        <v>0</v>
      </c>
      <c r="AL227" s="20">
        <f t="shared" si="138"/>
        <v>0</v>
      </c>
      <c r="AM227" s="20">
        <f t="shared" si="139"/>
        <v>0</v>
      </c>
      <c r="AN227" s="20">
        <f t="shared" si="125"/>
        <v>0</v>
      </c>
      <c r="AO227" s="20">
        <f t="shared" si="140"/>
        <v>0</v>
      </c>
      <c r="AP227" s="1">
        <v>0</v>
      </c>
      <c r="AQ227" s="24">
        <f t="shared" si="141"/>
        <v>43408</v>
      </c>
      <c r="AR227" s="10">
        <f t="shared" si="126"/>
        <v>0</v>
      </c>
      <c r="AS227" s="1">
        <f t="shared" si="142"/>
        <v>0</v>
      </c>
    </row>
    <row r="228" spans="2:45" x14ac:dyDescent="0.2">
      <c r="B228" s="18">
        <f t="shared" si="127"/>
        <v>43409</v>
      </c>
      <c r="C228" s="8">
        <f t="shared" si="128"/>
        <v>43409</v>
      </c>
      <c r="D228" s="5">
        <f>INDEX(Klima!$B$1:$E$520,MATCH('Afgrødemodel 1'!$C228,Klima!$B$1:$B$520,0),MATCH('Afgrødemodel 1'!$D$7,Klima!$B$1:$E$1,0))</f>
        <v>8.9</v>
      </c>
      <c r="E228" s="8">
        <f t="shared" si="143"/>
        <v>8.9</v>
      </c>
      <c r="F228">
        <v>0</v>
      </c>
      <c r="G228" s="8">
        <f t="shared" si="129"/>
        <v>3084.3999999999996</v>
      </c>
      <c r="H228" s="8">
        <f t="shared" si="109"/>
        <v>1278.7000000000005</v>
      </c>
      <c r="I228" s="8">
        <f t="shared" si="110"/>
        <v>8.9</v>
      </c>
      <c r="J228" s="8">
        <f t="shared" si="111"/>
        <v>1278.7000000000005</v>
      </c>
      <c r="K228" s="8" t="e">
        <f t="shared" si="112"/>
        <v>#VALUE!</v>
      </c>
      <c r="L228" s="8" t="e">
        <f t="shared" si="113"/>
        <v>#VALUE!</v>
      </c>
      <c r="M228" t="e">
        <f t="shared" si="114"/>
        <v>#N/A</v>
      </c>
      <c r="N228">
        <v>8</v>
      </c>
      <c r="O228" t="str">
        <f t="shared" si="130"/>
        <v xml:space="preserve"> </v>
      </c>
      <c r="P228" t="str">
        <f t="shared" si="115"/>
        <v xml:space="preserve"> </v>
      </c>
      <c r="Q228" t="str">
        <f t="shared" si="116"/>
        <v xml:space="preserve"> </v>
      </c>
      <c r="R228" t="str">
        <f t="shared" si="117"/>
        <v xml:space="preserve"> </v>
      </c>
      <c r="S228">
        <f t="shared" si="118"/>
        <v>0</v>
      </c>
      <c r="T228" s="8">
        <f t="shared" si="131"/>
        <v>0</v>
      </c>
      <c r="U228" s="2">
        <f t="shared" si="132"/>
        <v>0</v>
      </c>
      <c r="V228">
        <f t="shared" si="119"/>
        <v>0</v>
      </c>
      <c r="W228" s="2">
        <f t="shared" si="133"/>
        <v>0</v>
      </c>
      <c r="X228">
        <f t="shared" si="120"/>
        <v>0</v>
      </c>
      <c r="Y228">
        <f t="shared" si="134"/>
        <v>0</v>
      </c>
      <c r="Z228">
        <v>0</v>
      </c>
      <c r="AA228" s="18">
        <f t="shared" si="121"/>
        <v>43409</v>
      </c>
      <c r="AB228" s="13">
        <f t="shared" si="122"/>
        <v>0</v>
      </c>
      <c r="AC228">
        <v>0</v>
      </c>
      <c r="AD228" s="5">
        <f t="shared" si="135"/>
        <v>0</v>
      </c>
      <c r="AE228">
        <f t="shared" si="144"/>
        <v>0</v>
      </c>
      <c r="AF228">
        <f t="shared" si="144"/>
        <v>0</v>
      </c>
      <c r="AG228">
        <v>0</v>
      </c>
      <c r="AH228" s="18">
        <f t="shared" si="136"/>
        <v>43409</v>
      </c>
      <c r="AI228" s="5">
        <f t="shared" si="137"/>
        <v>0</v>
      </c>
      <c r="AJ228" s="13">
        <f t="shared" si="123"/>
        <v>0</v>
      </c>
      <c r="AK228" s="20">
        <f t="shared" si="124"/>
        <v>0</v>
      </c>
      <c r="AL228" s="20">
        <f t="shared" si="138"/>
        <v>0</v>
      </c>
      <c r="AM228" s="20">
        <f t="shared" si="139"/>
        <v>0</v>
      </c>
      <c r="AN228" s="20">
        <f t="shared" si="125"/>
        <v>0</v>
      </c>
      <c r="AO228" s="20">
        <f t="shared" si="140"/>
        <v>0</v>
      </c>
      <c r="AP228" s="1">
        <v>0</v>
      </c>
      <c r="AQ228" s="24">
        <f t="shared" si="141"/>
        <v>43409</v>
      </c>
      <c r="AR228" s="10">
        <f t="shared" si="126"/>
        <v>0</v>
      </c>
      <c r="AS228" s="1">
        <f t="shared" si="142"/>
        <v>0</v>
      </c>
    </row>
    <row r="229" spans="2:45" x14ac:dyDescent="0.2">
      <c r="B229" s="18">
        <f t="shared" si="127"/>
        <v>43410</v>
      </c>
      <c r="C229" s="8">
        <f t="shared" si="128"/>
        <v>43410</v>
      </c>
      <c r="D229" s="5">
        <f>INDEX(Klima!$B$1:$E$520,MATCH('Afgrødemodel 1'!$C229,Klima!$B$1:$B$520,0),MATCH('Afgrødemodel 1'!$D$7,Klima!$B$1:$E$1,0))</f>
        <v>8.8000000000000007</v>
      </c>
      <c r="E229" s="8">
        <f t="shared" si="143"/>
        <v>8.8000000000000007</v>
      </c>
      <c r="F229">
        <v>0</v>
      </c>
      <c r="G229" s="8">
        <f t="shared" si="129"/>
        <v>3093.2</v>
      </c>
      <c r="H229" s="8">
        <f t="shared" si="109"/>
        <v>1287.5000000000005</v>
      </c>
      <c r="I229" s="8">
        <f t="shared" si="110"/>
        <v>8.8000000000000007</v>
      </c>
      <c r="J229" s="8">
        <f t="shared" si="111"/>
        <v>1287.5000000000005</v>
      </c>
      <c r="K229" s="8" t="e">
        <f t="shared" si="112"/>
        <v>#VALUE!</v>
      </c>
      <c r="L229" s="8" t="e">
        <f t="shared" si="113"/>
        <v>#VALUE!</v>
      </c>
      <c r="M229" t="e">
        <f t="shared" si="114"/>
        <v>#N/A</v>
      </c>
      <c r="N229">
        <v>8</v>
      </c>
      <c r="O229" t="str">
        <f t="shared" si="130"/>
        <v xml:space="preserve"> </v>
      </c>
      <c r="P229" t="str">
        <f t="shared" si="115"/>
        <v xml:space="preserve"> </v>
      </c>
      <c r="Q229" t="str">
        <f t="shared" si="116"/>
        <v xml:space="preserve"> </v>
      </c>
      <c r="R229" t="str">
        <f t="shared" si="117"/>
        <v xml:space="preserve"> </v>
      </c>
      <c r="S229">
        <f t="shared" si="118"/>
        <v>0</v>
      </c>
      <c r="T229" s="8">
        <f t="shared" si="131"/>
        <v>0</v>
      </c>
      <c r="U229" s="2">
        <f t="shared" si="132"/>
        <v>0</v>
      </c>
      <c r="V229">
        <f t="shared" si="119"/>
        <v>0</v>
      </c>
      <c r="W229" s="2">
        <f t="shared" si="133"/>
        <v>0</v>
      </c>
      <c r="X229">
        <f t="shared" si="120"/>
        <v>0</v>
      </c>
      <c r="Y229">
        <f t="shared" si="134"/>
        <v>0</v>
      </c>
      <c r="Z229">
        <v>0</v>
      </c>
      <c r="AA229" s="18">
        <f t="shared" si="121"/>
        <v>43410</v>
      </c>
      <c r="AB229" s="13">
        <f t="shared" si="122"/>
        <v>0</v>
      </c>
      <c r="AC229">
        <v>0</v>
      </c>
      <c r="AD229" s="5">
        <f t="shared" si="135"/>
        <v>0</v>
      </c>
      <c r="AE229">
        <f t="shared" si="144"/>
        <v>0</v>
      </c>
      <c r="AF229">
        <f t="shared" si="144"/>
        <v>0</v>
      </c>
      <c r="AG229">
        <v>0</v>
      </c>
      <c r="AH229" s="18">
        <f t="shared" si="136"/>
        <v>43410</v>
      </c>
      <c r="AI229" s="5">
        <f t="shared" si="137"/>
        <v>0</v>
      </c>
      <c r="AJ229" s="13">
        <f t="shared" si="123"/>
        <v>0</v>
      </c>
      <c r="AK229" s="20">
        <f t="shared" si="124"/>
        <v>0</v>
      </c>
      <c r="AL229" s="20">
        <f t="shared" si="138"/>
        <v>0</v>
      </c>
      <c r="AM229" s="20">
        <f t="shared" si="139"/>
        <v>0</v>
      </c>
      <c r="AN229" s="20">
        <f t="shared" si="125"/>
        <v>0</v>
      </c>
      <c r="AO229" s="20">
        <f t="shared" si="140"/>
        <v>0</v>
      </c>
      <c r="AP229" s="1">
        <v>0</v>
      </c>
      <c r="AQ229" s="24">
        <f t="shared" si="141"/>
        <v>43410</v>
      </c>
      <c r="AR229" s="10">
        <f t="shared" si="126"/>
        <v>0</v>
      </c>
      <c r="AS229" s="1">
        <f t="shared" si="142"/>
        <v>0</v>
      </c>
    </row>
    <row r="230" spans="2:45" x14ac:dyDescent="0.2">
      <c r="B230" s="18">
        <f t="shared" si="127"/>
        <v>43411</v>
      </c>
      <c r="C230" s="8">
        <f t="shared" si="128"/>
        <v>43411</v>
      </c>
      <c r="D230" s="5">
        <f>INDEX(Klima!$B$1:$E$520,MATCH('Afgrødemodel 1'!$C230,Klima!$B$1:$B$520,0),MATCH('Afgrødemodel 1'!$D$7,Klima!$B$1:$E$1,0))</f>
        <v>8.4</v>
      </c>
      <c r="E230" s="8">
        <f t="shared" si="143"/>
        <v>8.4</v>
      </c>
      <c r="F230">
        <v>0</v>
      </c>
      <c r="G230" s="8">
        <f t="shared" si="129"/>
        <v>3101.6</v>
      </c>
      <c r="H230" s="8">
        <f t="shared" si="109"/>
        <v>1295.9000000000005</v>
      </c>
      <c r="I230" s="8">
        <f t="shared" si="110"/>
        <v>8.4</v>
      </c>
      <c r="J230" s="8">
        <f t="shared" si="111"/>
        <v>1295.9000000000005</v>
      </c>
      <c r="K230" s="8" t="e">
        <f t="shared" si="112"/>
        <v>#VALUE!</v>
      </c>
      <c r="L230" s="8" t="e">
        <f t="shared" si="113"/>
        <v>#VALUE!</v>
      </c>
      <c r="M230" t="e">
        <f t="shared" si="114"/>
        <v>#N/A</v>
      </c>
      <c r="N230">
        <v>8</v>
      </c>
      <c r="O230" t="str">
        <f t="shared" si="130"/>
        <v xml:space="preserve"> </v>
      </c>
      <c r="P230" t="str">
        <f t="shared" si="115"/>
        <v xml:space="preserve"> </v>
      </c>
      <c r="Q230" t="str">
        <f t="shared" si="116"/>
        <v xml:space="preserve"> </v>
      </c>
      <c r="R230" t="str">
        <f t="shared" si="117"/>
        <v xml:space="preserve"> </v>
      </c>
      <c r="S230">
        <f t="shared" si="118"/>
        <v>0</v>
      </c>
      <c r="T230" s="8">
        <f t="shared" si="131"/>
        <v>0</v>
      </c>
      <c r="U230" s="2">
        <f t="shared" si="132"/>
        <v>0</v>
      </c>
      <c r="V230">
        <f t="shared" si="119"/>
        <v>0</v>
      </c>
      <c r="W230" s="2">
        <f t="shared" si="133"/>
        <v>0</v>
      </c>
      <c r="X230">
        <f t="shared" si="120"/>
        <v>0</v>
      </c>
      <c r="Y230">
        <f t="shared" si="134"/>
        <v>0</v>
      </c>
      <c r="Z230">
        <v>0</v>
      </c>
      <c r="AA230" s="18">
        <f t="shared" si="121"/>
        <v>43411</v>
      </c>
      <c r="AB230" s="13">
        <f t="shared" si="122"/>
        <v>0</v>
      </c>
      <c r="AC230">
        <v>0</v>
      </c>
      <c r="AD230" s="5">
        <f t="shared" si="135"/>
        <v>0</v>
      </c>
      <c r="AE230">
        <f t="shared" si="144"/>
        <v>0</v>
      </c>
      <c r="AF230">
        <f t="shared" si="144"/>
        <v>0</v>
      </c>
      <c r="AG230">
        <v>0</v>
      </c>
      <c r="AH230" s="18">
        <f t="shared" si="136"/>
        <v>43411</v>
      </c>
      <c r="AI230" s="5">
        <f t="shared" si="137"/>
        <v>0</v>
      </c>
      <c r="AJ230" s="13">
        <f t="shared" si="123"/>
        <v>0</v>
      </c>
      <c r="AK230" s="20">
        <f t="shared" si="124"/>
        <v>0</v>
      </c>
      <c r="AL230" s="20">
        <f t="shared" si="138"/>
        <v>0</v>
      </c>
      <c r="AM230" s="20">
        <f t="shared" si="139"/>
        <v>0</v>
      </c>
      <c r="AN230" s="20">
        <f t="shared" si="125"/>
        <v>0</v>
      </c>
      <c r="AO230" s="20">
        <f t="shared" si="140"/>
        <v>0</v>
      </c>
      <c r="AP230" s="1">
        <v>0</v>
      </c>
      <c r="AQ230" s="24">
        <f t="shared" si="141"/>
        <v>43411</v>
      </c>
      <c r="AR230" s="10">
        <f t="shared" si="126"/>
        <v>0</v>
      </c>
      <c r="AS230" s="1">
        <f t="shared" si="142"/>
        <v>0</v>
      </c>
    </row>
    <row r="231" spans="2:45" x14ac:dyDescent="0.2">
      <c r="B231" s="18">
        <f t="shared" si="127"/>
        <v>43412</v>
      </c>
      <c r="C231" s="8">
        <f t="shared" si="128"/>
        <v>43412</v>
      </c>
      <c r="D231" s="5">
        <f>INDEX(Klima!$B$1:$E$520,MATCH('Afgrødemodel 1'!$C231,Klima!$B$1:$B$520,0),MATCH('Afgrødemodel 1'!$D$7,Klima!$B$1:$E$1,0))</f>
        <v>7.8</v>
      </c>
      <c r="E231" s="8">
        <f t="shared" si="143"/>
        <v>7.8</v>
      </c>
      <c r="F231">
        <v>0</v>
      </c>
      <c r="G231" s="8">
        <f t="shared" si="129"/>
        <v>3109.4</v>
      </c>
      <c r="H231" s="8">
        <f t="shared" si="109"/>
        <v>1303.7000000000005</v>
      </c>
      <c r="I231" s="8">
        <f t="shared" si="110"/>
        <v>7.8</v>
      </c>
      <c r="J231" s="8">
        <f t="shared" si="111"/>
        <v>1303.7000000000005</v>
      </c>
      <c r="K231" s="8" t="e">
        <f t="shared" si="112"/>
        <v>#VALUE!</v>
      </c>
      <c r="L231" s="8" t="e">
        <f t="shared" si="113"/>
        <v>#VALUE!</v>
      </c>
      <c r="M231" t="e">
        <f t="shared" si="114"/>
        <v>#N/A</v>
      </c>
      <c r="N231">
        <v>8</v>
      </c>
      <c r="O231" t="str">
        <f t="shared" si="130"/>
        <v xml:space="preserve"> </v>
      </c>
      <c r="P231" t="str">
        <f t="shared" si="115"/>
        <v xml:space="preserve"> </v>
      </c>
      <c r="Q231" t="str">
        <f t="shared" si="116"/>
        <v xml:space="preserve"> </v>
      </c>
      <c r="R231" t="str">
        <f t="shared" si="117"/>
        <v xml:space="preserve"> </v>
      </c>
      <c r="S231">
        <f t="shared" si="118"/>
        <v>0</v>
      </c>
      <c r="T231" s="8">
        <f t="shared" si="131"/>
        <v>0</v>
      </c>
      <c r="U231" s="2">
        <f t="shared" si="132"/>
        <v>0</v>
      </c>
      <c r="V231">
        <f t="shared" si="119"/>
        <v>0</v>
      </c>
      <c r="W231" s="2">
        <f t="shared" si="133"/>
        <v>0</v>
      </c>
      <c r="X231">
        <f t="shared" si="120"/>
        <v>0</v>
      </c>
      <c r="Y231">
        <f t="shared" si="134"/>
        <v>0</v>
      </c>
      <c r="Z231">
        <v>0</v>
      </c>
      <c r="AA231" s="18">
        <f t="shared" si="121"/>
        <v>43412</v>
      </c>
      <c r="AB231" s="13">
        <f t="shared" si="122"/>
        <v>0</v>
      </c>
      <c r="AC231">
        <v>0</v>
      </c>
      <c r="AD231" s="5">
        <f t="shared" si="135"/>
        <v>0</v>
      </c>
      <c r="AE231">
        <f t="shared" si="144"/>
        <v>0</v>
      </c>
      <c r="AF231">
        <f t="shared" si="144"/>
        <v>0</v>
      </c>
      <c r="AG231">
        <v>0</v>
      </c>
      <c r="AH231" s="18">
        <f t="shared" si="136"/>
        <v>43412</v>
      </c>
      <c r="AI231" s="5">
        <f t="shared" si="137"/>
        <v>0</v>
      </c>
      <c r="AJ231" s="13">
        <f t="shared" si="123"/>
        <v>0</v>
      </c>
      <c r="AK231" s="20">
        <f t="shared" si="124"/>
        <v>0</v>
      </c>
      <c r="AL231" s="20">
        <f t="shared" si="138"/>
        <v>0</v>
      </c>
      <c r="AM231" s="20">
        <f t="shared" si="139"/>
        <v>0</v>
      </c>
      <c r="AN231" s="20">
        <f t="shared" si="125"/>
        <v>0</v>
      </c>
      <c r="AO231" s="20">
        <f t="shared" si="140"/>
        <v>0</v>
      </c>
      <c r="AP231" s="1">
        <v>0</v>
      </c>
      <c r="AQ231" s="24">
        <f t="shared" si="141"/>
        <v>43412</v>
      </c>
      <c r="AR231" s="10">
        <f t="shared" si="126"/>
        <v>0</v>
      </c>
      <c r="AS231" s="1">
        <f t="shared" si="142"/>
        <v>0</v>
      </c>
    </row>
    <row r="232" spans="2:45" x14ac:dyDescent="0.2">
      <c r="B232" s="18">
        <f t="shared" si="127"/>
        <v>43413</v>
      </c>
      <c r="C232" s="8">
        <f t="shared" si="128"/>
        <v>43413</v>
      </c>
      <c r="D232" s="5">
        <f>INDEX(Klima!$B$1:$E$520,MATCH('Afgrødemodel 1'!$C232,Klima!$B$1:$B$520,0),MATCH('Afgrødemodel 1'!$D$7,Klima!$B$1:$E$1,0))</f>
        <v>6.9</v>
      </c>
      <c r="E232" s="8">
        <f t="shared" si="143"/>
        <v>6.9</v>
      </c>
      <c r="F232">
        <v>0</v>
      </c>
      <c r="G232" s="8">
        <f t="shared" si="129"/>
        <v>3116.3</v>
      </c>
      <c r="H232" s="8">
        <f t="shared" si="109"/>
        <v>1310.6000000000006</v>
      </c>
      <c r="I232" s="8">
        <f t="shared" si="110"/>
        <v>6.9</v>
      </c>
      <c r="J232" s="8">
        <f t="shared" si="111"/>
        <v>1310.6000000000006</v>
      </c>
      <c r="K232" s="8" t="e">
        <f t="shared" si="112"/>
        <v>#VALUE!</v>
      </c>
      <c r="L232" s="8" t="e">
        <f t="shared" si="113"/>
        <v>#VALUE!</v>
      </c>
      <c r="M232" t="e">
        <f t="shared" si="114"/>
        <v>#N/A</v>
      </c>
      <c r="N232">
        <v>8</v>
      </c>
      <c r="O232" t="str">
        <f t="shared" si="130"/>
        <v xml:space="preserve"> </v>
      </c>
      <c r="P232" t="str">
        <f t="shared" si="115"/>
        <v xml:space="preserve"> </v>
      </c>
      <c r="Q232" t="str">
        <f t="shared" si="116"/>
        <v xml:space="preserve"> </v>
      </c>
      <c r="R232" t="str">
        <f t="shared" si="117"/>
        <v xml:space="preserve"> </v>
      </c>
      <c r="S232">
        <f t="shared" si="118"/>
        <v>0</v>
      </c>
      <c r="T232" s="8">
        <f t="shared" si="131"/>
        <v>0</v>
      </c>
      <c r="U232" s="2">
        <f t="shared" si="132"/>
        <v>0</v>
      </c>
      <c r="V232">
        <f t="shared" si="119"/>
        <v>0</v>
      </c>
      <c r="W232" s="2">
        <f t="shared" si="133"/>
        <v>0</v>
      </c>
      <c r="X232">
        <f t="shared" si="120"/>
        <v>0</v>
      </c>
      <c r="Y232">
        <f t="shared" si="134"/>
        <v>0</v>
      </c>
      <c r="Z232">
        <v>0</v>
      </c>
      <c r="AA232" s="18">
        <f t="shared" si="121"/>
        <v>43413</v>
      </c>
      <c r="AB232" s="13">
        <f t="shared" si="122"/>
        <v>0</v>
      </c>
      <c r="AC232">
        <v>0</v>
      </c>
      <c r="AD232" s="5">
        <f t="shared" si="135"/>
        <v>0</v>
      </c>
      <c r="AE232">
        <f t="shared" si="144"/>
        <v>0</v>
      </c>
      <c r="AF232">
        <f t="shared" si="144"/>
        <v>0</v>
      </c>
      <c r="AG232">
        <v>0</v>
      </c>
      <c r="AH232" s="18">
        <f t="shared" si="136"/>
        <v>43413</v>
      </c>
      <c r="AI232" s="5">
        <f t="shared" si="137"/>
        <v>0</v>
      </c>
      <c r="AJ232" s="13">
        <f t="shared" si="123"/>
        <v>0</v>
      </c>
      <c r="AK232" s="20">
        <f t="shared" si="124"/>
        <v>0</v>
      </c>
      <c r="AL232" s="20">
        <f t="shared" si="138"/>
        <v>0</v>
      </c>
      <c r="AM232" s="20">
        <f t="shared" si="139"/>
        <v>0</v>
      </c>
      <c r="AN232" s="20">
        <f t="shared" si="125"/>
        <v>0</v>
      </c>
      <c r="AO232" s="20">
        <f t="shared" si="140"/>
        <v>0</v>
      </c>
      <c r="AP232" s="1">
        <v>0</v>
      </c>
      <c r="AQ232" s="24">
        <f t="shared" si="141"/>
        <v>43413</v>
      </c>
      <c r="AR232" s="10">
        <f t="shared" si="126"/>
        <v>0</v>
      </c>
      <c r="AS232" s="1">
        <f t="shared" si="142"/>
        <v>0</v>
      </c>
    </row>
    <row r="233" spans="2:45" x14ac:dyDescent="0.2">
      <c r="B233" s="18">
        <f t="shared" si="127"/>
        <v>43414</v>
      </c>
      <c r="C233" s="8">
        <f t="shared" si="128"/>
        <v>43414</v>
      </c>
      <c r="D233" s="5">
        <f>INDEX(Klima!$B$1:$E$520,MATCH('Afgrødemodel 1'!$C233,Klima!$B$1:$B$520,0),MATCH('Afgrødemodel 1'!$D$7,Klima!$B$1:$E$1,0))</f>
        <v>9</v>
      </c>
      <c r="E233" s="8">
        <f t="shared" si="143"/>
        <v>9</v>
      </c>
      <c r="F233">
        <v>0</v>
      </c>
      <c r="G233" s="8">
        <f t="shared" si="129"/>
        <v>3125.3</v>
      </c>
      <c r="H233" s="8">
        <f t="shared" si="109"/>
        <v>1319.6000000000006</v>
      </c>
      <c r="I233" s="8">
        <f t="shared" si="110"/>
        <v>9</v>
      </c>
      <c r="J233" s="8">
        <f t="shared" si="111"/>
        <v>1319.6000000000006</v>
      </c>
      <c r="K233" s="8" t="e">
        <f t="shared" si="112"/>
        <v>#VALUE!</v>
      </c>
      <c r="L233" s="8" t="e">
        <f t="shared" si="113"/>
        <v>#VALUE!</v>
      </c>
      <c r="M233" t="e">
        <f t="shared" si="114"/>
        <v>#N/A</v>
      </c>
      <c r="N233">
        <v>8</v>
      </c>
      <c r="O233" t="str">
        <f t="shared" si="130"/>
        <v xml:space="preserve"> </v>
      </c>
      <c r="P233" t="str">
        <f t="shared" si="115"/>
        <v xml:space="preserve"> </v>
      </c>
      <c r="Q233" t="str">
        <f t="shared" si="116"/>
        <v xml:space="preserve"> </v>
      </c>
      <c r="R233" t="str">
        <f t="shared" si="117"/>
        <v xml:space="preserve"> </v>
      </c>
      <c r="S233">
        <f t="shared" si="118"/>
        <v>0</v>
      </c>
      <c r="T233" s="8">
        <f t="shared" si="131"/>
        <v>0</v>
      </c>
      <c r="U233" s="2">
        <f t="shared" si="132"/>
        <v>0</v>
      </c>
      <c r="V233">
        <f t="shared" si="119"/>
        <v>0</v>
      </c>
      <c r="W233" s="2">
        <f t="shared" si="133"/>
        <v>0</v>
      </c>
      <c r="X233">
        <f t="shared" si="120"/>
        <v>0</v>
      </c>
      <c r="Y233">
        <f t="shared" si="134"/>
        <v>0</v>
      </c>
      <c r="Z233">
        <v>0</v>
      </c>
      <c r="AA233" s="18">
        <f t="shared" si="121"/>
        <v>43414</v>
      </c>
      <c r="AB233" s="13">
        <f t="shared" si="122"/>
        <v>0</v>
      </c>
      <c r="AC233">
        <v>0</v>
      </c>
      <c r="AD233" s="5">
        <f t="shared" si="135"/>
        <v>0</v>
      </c>
      <c r="AE233">
        <f t="shared" si="144"/>
        <v>0</v>
      </c>
      <c r="AF233">
        <f t="shared" si="144"/>
        <v>0</v>
      </c>
      <c r="AG233">
        <v>0</v>
      </c>
      <c r="AH233" s="18">
        <f t="shared" si="136"/>
        <v>43414</v>
      </c>
      <c r="AI233" s="5">
        <f t="shared" si="137"/>
        <v>0</v>
      </c>
      <c r="AJ233" s="13">
        <f t="shared" si="123"/>
        <v>0</v>
      </c>
      <c r="AK233" s="20">
        <f t="shared" si="124"/>
        <v>0</v>
      </c>
      <c r="AL233" s="20">
        <f t="shared" si="138"/>
        <v>0</v>
      </c>
      <c r="AM233" s="20">
        <f t="shared" si="139"/>
        <v>0</v>
      </c>
      <c r="AN233" s="20">
        <f t="shared" si="125"/>
        <v>0</v>
      </c>
      <c r="AO233" s="20">
        <f t="shared" si="140"/>
        <v>0</v>
      </c>
      <c r="AP233" s="1">
        <v>0</v>
      </c>
      <c r="AQ233" s="24">
        <f t="shared" si="141"/>
        <v>43414</v>
      </c>
      <c r="AR233" s="10">
        <f t="shared" si="126"/>
        <v>0</v>
      </c>
      <c r="AS233" s="1">
        <f t="shared" si="142"/>
        <v>0</v>
      </c>
    </row>
    <row r="234" spans="2:45" x14ac:dyDescent="0.2">
      <c r="B234" s="18">
        <f t="shared" si="127"/>
        <v>43415</v>
      </c>
      <c r="C234" s="8">
        <f t="shared" si="128"/>
        <v>43415</v>
      </c>
      <c r="D234" s="5">
        <f>INDEX(Klima!$B$1:$E$520,MATCH('Afgrødemodel 1'!$C234,Klima!$B$1:$B$520,0),MATCH('Afgrødemodel 1'!$D$7,Klima!$B$1:$E$1,0))</f>
        <v>10.1</v>
      </c>
      <c r="E234" s="8">
        <f t="shared" si="143"/>
        <v>10.1</v>
      </c>
      <c r="F234">
        <v>0</v>
      </c>
      <c r="G234" s="8">
        <f t="shared" si="129"/>
        <v>3135.4</v>
      </c>
      <c r="H234" s="8">
        <f t="shared" si="109"/>
        <v>1329.7000000000005</v>
      </c>
      <c r="I234" s="8">
        <f t="shared" si="110"/>
        <v>10.1</v>
      </c>
      <c r="J234" s="8">
        <f t="shared" si="111"/>
        <v>1329.7000000000005</v>
      </c>
      <c r="K234" s="8" t="e">
        <f t="shared" si="112"/>
        <v>#VALUE!</v>
      </c>
      <c r="L234" s="8" t="e">
        <f t="shared" si="113"/>
        <v>#VALUE!</v>
      </c>
      <c r="M234" t="e">
        <f t="shared" si="114"/>
        <v>#N/A</v>
      </c>
      <c r="N234">
        <v>8</v>
      </c>
      <c r="O234" t="str">
        <f t="shared" si="130"/>
        <v xml:space="preserve"> </v>
      </c>
      <c r="P234" t="str">
        <f t="shared" si="115"/>
        <v xml:space="preserve"> </v>
      </c>
      <c r="Q234" t="str">
        <f t="shared" si="116"/>
        <v xml:space="preserve"> </v>
      </c>
      <c r="R234" t="str">
        <f t="shared" si="117"/>
        <v xml:space="preserve"> </v>
      </c>
      <c r="S234">
        <f t="shared" si="118"/>
        <v>0</v>
      </c>
      <c r="T234" s="8">
        <f t="shared" si="131"/>
        <v>0</v>
      </c>
      <c r="U234" s="2">
        <f t="shared" si="132"/>
        <v>0</v>
      </c>
      <c r="V234">
        <f t="shared" si="119"/>
        <v>0</v>
      </c>
      <c r="W234" s="2">
        <f t="shared" si="133"/>
        <v>0</v>
      </c>
      <c r="X234">
        <f t="shared" si="120"/>
        <v>0</v>
      </c>
      <c r="Y234">
        <f t="shared" si="134"/>
        <v>0</v>
      </c>
      <c r="Z234">
        <v>0</v>
      </c>
      <c r="AA234" s="18">
        <f t="shared" si="121"/>
        <v>43415</v>
      </c>
      <c r="AB234" s="13">
        <f t="shared" si="122"/>
        <v>0</v>
      </c>
      <c r="AC234">
        <v>0</v>
      </c>
      <c r="AD234" s="5">
        <f t="shared" si="135"/>
        <v>0</v>
      </c>
      <c r="AE234">
        <f t="shared" si="144"/>
        <v>0</v>
      </c>
      <c r="AF234">
        <f t="shared" si="144"/>
        <v>0</v>
      </c>
      <c r="AG234">
        <v>0</v>
      </c>
      <c r="AH234" s="18">
        <f t="shared" si="136"/>
        <v>43415</v>
      </c>
      <c r="AI234" s="5">
        <f t="shared" si="137"/>
        <v>0</v>
      </c>
      <c r="AJ234" s="13">
        <f t="shared" si="123"/>
        <v>0</v>
      </c>
      <c r="AK234" s="20">
        <f t="shared" si="124"/>
        <v>0</v>
      </c>
      <c r="AL234" s="20">
        <f t="shared" si="138"/>
        <v>0</v>
      </c>
      <c r="AM234" s="20">
        <f t="shared" si="139"/>
        <v>0</v>
      </c>
      <c r="AN234" s="20">
        <f t="shared" si="125"/>
        <v>0</v>
      </c>
      <c r="AO234" s="20">
        <f t="shared" si="140"/>
        <v>0</v>
      </c>
      <c r="AP234" s="1">
        <v>0</v>
      </c>
      <c r="AQ234" s="24">
        <f t="shared" si="141"/>
        <v>43415</v>
      </c>
      <c r="AR234" s="10">
        <f t="shared" si="126"/>
        <v>0</v>
      </c>
      <c r="AS234" s="1">
        <f t="shared" si="142"/>
        <v>0</v>
      </c>
    </row>
    <row r="235" spans="2:45" x14ac:dyDescent="0.2">
      <c r="B235" s="18">
        <f t="shared" si="127"/>
        <v>43416</v>
      </c>
      <c r="C235" s="8">
        <f t="shared" si="128"/>
        <v>43416</v>
      </c>
      <c r="D235" s="5">
        <f>INDEX(Klima!$B$1:$E$520,MATCH('Afgrødemodel 1'!$C235,Klima!$B$1:$B$520,0),MATCH('Afgrødemodel 1'!$D$7,Klima!$B$1:$E$1,0))</f>
        <v>8.6999999999999993</v>
      </c>
      <c r="E235" s="8">
        <f t="shared" si="143"/>
        <v>8.6999999999999993</v>
      </c>
      <c r="F235">
        <v>0</v>
      </c>
      <c r="G235" s="8">
        <f t="shared" si="129"/>
        <v>3144.1</v>
      </c>
      <c r="H235" s="8">
        <f t="shared" si="109"/>
        <v>1338.4000000000005</v>
      </c>
      <c r="I235" s="8">
        <f t="shared" si="110"/>
        <v>8.6999999999999993</v>
      </c>
      <c r="J235" s="8">
        <f t="shared" si="111"/>
        <v>1338.4000000000005</v>
      </c>
      <c r="K235" s="8" t="e">
        <f t="shared" si="112"/>
        <v>#VALUE!</v>
      </c>
      <c r="L235" s="8" t="e">
        <f t="shared" si="113"/>
        <v>#VALUE!</v>
      </c>
      <c r="M235" t="e">
        <f t="shared" si="114"/>
        <v>#N/A</v>
      </c>
      <c r="N235">
        <v>8</v>
      </c>
      <c r="O235" t="str">
        <f t="shared" si="130"/>
        <v xml:space="preserve"> </v>
      </c>
      <c r="P235" t="str">
        <f t="shared" si="115"/>
        <v xml:space="preserve"> </v>
      </c>
      <c r="Q235" t="str">
        <f t="shared" si="116"/>
        <v xml:space="preserve"> </v>
      </c>
      <c r="R235" t="str">
        <f t="shared" si="117"/>
        <v xml:space="preserve"> </v>
      </c>
      <c r="S235">
        <f t="shared" si="118"/>
        <v>0</v>
      </c>
      <c r="T235" s="8">
        <f t="shared" si="131"/>
        <v>0</v>
      </c>
      <c r="U235" s="2">
        <f t="shared" si="132"/>
        <v>0</v>
      </c>
      <c r="V235">
        <f t="shared" si="119"/>
        <v>0</v>
      </c>
      <c r="W235" s="2">
        <f t="shared" si="133"/>
        <v>0</v>
      </c>
      <c r="X235">
        <f t="shared" si="120"/>
        <v>0</v>
      </c>
      <c r="Y235">
        <f t="shared" si="134"/>
        <v>0</v>
      </c>
      <c r="Z235">
        <v>0</v>
      </c>
      <c r="AA235" s="18">
        <f t="shared" si="121"/>
        <v>43416</v>
      </c>
      <c r="AB235" s="13">
        <f t="shared" si="122"/>
        <v>0</v>
      </c>
      <c r="AC235">
        <v>0</v>
      </c>
      <c r="AD235" s="5">
        <f t="shared" si="135"/>
        <v>0</v>
      </c>
      <c r="AE235">
        <f t="shared" si="144"/>
        <v>0</v>
      </c>
      <c r="AF235">
        <f t="shared" si="144"/>
        <v>0</v>
      </c>
      <c r="AG235">
        <v>0</v>
      </c>
      <c r="AH235" s="18">
        <f t="shared" si="136"/>
        <v>43416</v>
      </c>
      <c r="AI235" s="5">
        <f t="shared" si="137"/>
        <v>0</v>
      </c>
      <c r="AJ235" s="13">
        <f t="shared" si="123"/>
        <v>0</v>
      </c>
      <c r="AK235" s="20">
        <f t="shared" si="124"/>
        <v>0</v>
      </c>
      <c r="AL235" s="20">
        <f t="shared" si="138"/>
        <v>0</v>
      </c>
      <c r="AM235" s="20">
        <f t="shared" si="139"/>
        <v>0</v>
      </c>
      <c r="AN235" s="20">
        <f t="shared" si="125"/>
        <v>0</v>
      </c>
      <c r="AO235" s="20">
        <f t="shared" si="140"/>
        <v>0</v>
      </c>
      <c r="AP235" s="1">
        <v>0</v>
      </c>
      <c r="AQ235" s="24">
        <f t="shared" si="141"/>
        <v>43416</v>
      </c>
      <c r="AR235" s="10">
        <f t="shared" si="126"/>
        <v>0</v>
      </c>
      <c r="AS235" s="1">
        <f t="shared" si="142"/>
        <v>0</v>
      </c>
    </row>
    <row r="236" spans="2:45" x14ac:dyDescent="0.2">
      <c r="B236" s="18">
        <f t="shared" si="127"/>
        <v>43417</v>
      </c>
      <c r="C236" s="8">
        <f t="shared" si="128"/>
        <v>43417</v>
      </c>
      <c r="D236" s="5">
        <f>INDEX(Klima!$B$1:$E$520,MATCH('Afgrødemodel 1'!$C236,Klima!$B$1:$B$520,0),MATCH('Afgrødemodel 1'!$D$7,Klima!$B$1:$E$1,0))</f>
        <v>8.5</v>
      </c>
      <c r="E236" s="8">
        <f t="shared" si="143"/>
        <v>8.5</v>
      </c>
      <c r="F236">
        <v>0</v>
      </c>
      <c r="G236" s="8">
        <f t="shared" si="129"/>
        <v>3152.6</v>
      </c>
      <c r="H236" s="8">
        <f t="shared" si="109"/>
        <v>1346.9000000000005</v>
      </c>
      <c r="I236" s="8">
        <f t="shared" si="110"/>
        <v>8.5</v>
      </c>
      <c r="J236" s="8">
        <f t="shared" si="111"/>
        <v>1346.9000000000005</v>
      </c>
      <c r="K236" s="8" t="e">
        <f t="shared" si="112"/>
        <v>#VALUE!</v>
      </c>
      <c r="L236" s="8" t="e">
        <f t="shared" si="113"/>
        <v>#VALUE!</v>
      </c>
      <c r="M236" t="e">
        <f t="shared" si="114"/>
        <v>#N/A</v>
      </c>
      <c r="N236">
        <v>8</v>
      </c>
      <c r="O236" t="str">
        <f t="shared" si="130"/>
        <v xml:space="preserve"> </v>
      </c>
      <c r="P236" t="str">
        <f t="shared" si="115"/>
        <v xml:space="preserve"> </v>
      </c>
      <c r="Q236" t="str">
        <f t="shared" si="116"/>
        <v xml:space="preserve"> </v>
      </c>
      <c r="R236" t="str">
        <f t="shared" si="117"/>
        <v xml:space="preserve"> </v>
      </c>
      <c r="S236">
        <f t="shared" si="118"/>
        <v>0</v>
      </c>
      <c r="T236" s="8">
        <f t="shared" si="131"/>
        <v>0</v>
      </c>
      <c r="U236" s="2">
        <f t="shared" si="132"/>
        <v>0</v>
      </c>
      <c r="V236">
        <f t="shared" si="119"/>
        <v>0</v>
      </c>
      <c r="W236" s="2">
        <f t="shared" si="133"/>
        <v>0</v>
      </c>
      <c r="X236">
        <f t="shared" si="120"/>
        <v>0</v>
      </c>
      <c r="Y236">
        <f t="shared" si="134"/>
        <v>0</v>
      </c>
      <c r="Z236">
        <v>0</v>
      </c>
      <c r="AA236" s="18">
        <f t="shared" si="121"/>
        <v>43417</v>
      </c>
      <c r="AB236" s="13">
        <f t="shared" si="122"/>
        <v>0</v>
      </c>
      <c r="AC236">
        <v>0</v>
      </c>
      <c r="AD236" s="5">
        <f t="shared" si="135"/>
        <v>0</v>
      </c>
      <c r="AE236">
        <f t="shared" si="144"/>
        <v>0</v>
      </c>
      <c r="AF236">
        <f t="shared" si="144"/>
        <v>0</v>
      </c>
      <c r="AG236">
        <v>0</v>
      </c>
      <c r="AH236" s="18">
        <f t="shared" si="136"/>
        <v>43417</v>
      </c>
      <c r="AI236" s="5">
        <f t="shared" si="137"/>
        <v>0</v>
      </c>
      <c r="AJ236" s="13">
        <f t="shared" si="123"/>
        <v>0</v>
      </c>
      <c r="AK236" s="20">
        <f t="shared" si="124"/>
        <v>0</v>
      </c>
      <c r="AL236" s="20">
        <f t="shared" si="138"/>
        <v>0</v>
      </c>
      <c r="AM236" s="20">
        <f t="shared" si="139"/>
        <v>0</v>
      </c>
      <c r="AN236" s="20">
        <f t="shared" si="125"/>
        <v>0</v>
      </c>
      <c r="AO236" s="20">
        <f t="shared" si="140"/>
        <v>0</v>
      </c>
      <c r="AP236" s="1">
        <v>0</v>
      </c>
      <c r="AQ236" s="24">
        <f t="shared" si="141"/>
        <v>43417</v>
      </c>
      <c r="AR236" s="10">
        <f t="shared" si="126"/>
        <v>0</v>
      </c>
      <c r="AS236" s="1">
        <f t="shared" si="142"/>
        <v>0</v>
      </c>
    </row>
    <row r="237" spans="2:45" x14ac:dyDescent="0.2">
      <c r="B237" s="18">
        <f t="shared" si="127"/>
        <v>43418</v>
      </c>
      <c r="C237" s="8">
        <f t="shared" si="128"/>
        <v>43418</v>
      </c>
      <c r="D237" s="5">
        <f>INDEX(Klima!$B$1:$E$520,MATCH('Afgrødemodel 1'!$C237,Klima!$B$1:$B$520,0),MATCH('Afgrødemodel 1'!$D$7,Klima!$B$1:$E$1,0))</f>
        <v>8.6999999999999993</v>
      </c>
      <c r="E237" s="8">
        <f t="shared" si="143"/>
        <v>8.6999999999999993</v>
      </c>
      <c r="F237">
        <v>0</v>
      </c>
      <c r="G237" s="8">
        <f t="shared" si="129"/>
        <v>3161.2999999999997</v>
      </c>
      <c r="H237" s="8">
        <f t="shared" si="109"/>
        <v>1355.6000000000006</v>
      </c>
      <c r="I237" s="8">
        <f t="shared" si="110"/>
        <v>8.6999999999999993</v>
      </c>
      <c r="J237" s="8">
        <f t="shared" si="111"/>
        <v>1355.6000000000006</v>
      </c>
      <c r="K237" s="8" t="e">
        <f t="shared" si="112"/>
        <v>#VALUE!</v>
      </c>
      <c r="L237" s="8" t="e">
        <f t="shared" si="113"/>
        <v>#VALUE!</v>
      </c>
      <c r="M237" t="e">
        <f t="shared" si="114"/>
        <v>#N/A</v>
      </c>
      <c r="N237">
        <v>8</v>
      </c>
      <c r="O237" t="str">
        <f t="shared" si="130"/>
        <v xml:space="preserve"> </v>
      </c>
      <c r="P237" t="str">
        <f t="shared" si="115"/>
        <v xml:space="preserve"> </v>
      </c>
      <c r="Q237" t="str">
        <f t="shared" si="116"/>
        <v xml:space="preserve"> </v>
      </c>
      <c r="R237" t="str">
        <f t="shared" si="117"/>
        <v xml:space="preserve"> </v>
      </c>
      <c r="S237">
        <f t="shared" si="118"/>
        <v>0</v>
      </c>
      <c r="T237" s="8">
        <f t="shared" si="131"/>
        <v>0</v>
      </c>
      <c r="U237" s="2">
        <f t="shared" si="132"/>
        <v>0</v>
      </c>
      <c r="V237">
        <f t="shared" si="119"/>
        <v>0</v>
      </c>
      <c r="W237" s="2">
        <f t="shared" si="133"/>
        <v>0</v>
      </c>
      <c r="X237">
        <f t="shared" si="120"/>
        <v>0</v>
      </c>
      <c r="Y237">
        <f t="shared" si="134"/>
        <v>0</v>
      </c>
      <c r="Z237">
        <v>0</v>
      </c>
      <c r="AA237" s="18">
        <f t="shared" si="121"/>
        <v>43418</v>
      </c>
      <c r="AB237" s="13">
        <f t="shared" si="122"/>
        <v>0</v>
      </c>
      <c r="AC237">
        <v>0</v>
      </c>
      <c r="AD237" s="5">
        <f t="shared" si="135"/>
        <v>0</v>
      </c>
      <c r="AE237">
        <f t="shared" si="144"/>
        <v>0</v>
      </c>
      <c r="AF237">
        <f t="shared" si="144"/>
        <v>0</v>
      </c>
      <c r="AG237">
        <v>0</v>
      </c>
      <c r="AH237" s="18">
        <f t="shared" si="136"/>
        <v>43418</v>
      </c>
      <c r="AI237" s="5">
        <f t="shared" si="137"/>
        <v>0</v>
      </c>
      <c r="AJ237" s="13">
        <f t="shared" si="123"/>
        <v>0</v>
      </c>
      <c r="AK237" s="20">
        <f t="shared" si="124"/>
        <v>0</v>
      </c>
      <c r="AL237" s="20">
        <f t="shared" si="138"/>
        <v>0</v>
      </c>
      <c r="AM237" s="20">
        <f t="shared" si="139"/>
        <v>0</v>
      </c>
      <c r="AN237" s="20">
        <f t="shared" si="125"/>
        <v>0</v>
      </c>
      <c r="AO237" s="20">
        <f t="shared" si="140"/>
        <v>0</v>
      </c>
      <c r="AP237" s="1">
        <v>0</v>
      </c>
      <c r="AQ237" s="24">
        <f t="shared" si="141"/>
        <v>43418</v>
      </c>
      <c r="AR237" s="10">
        <f t="shared" si="126"/>
        <v>0</v>
      </c>
      <c r="AS237" s="1">
        <f t="shared" si="142"/>
        <v>0</v>
      </c>
    </row>
    <row r="238" spans="2:45" x14ac:dyDescent="0.2">
      <c r="B238" s="18">
        <f t="shared" si="127"/>
        <v>43419</v>
      </c>
      <c r="C238" s="8">
        <f t="shared" si="128"/>
        <v>43419</v>
      </c>
      <c r="D238" s="5">
        <f>INDEX(Klima!$B$1:$E$520,MATCH('Afgrødemodel 1'!$C238,Klima!$B$1:$B$520,0),MATCH('Afgrødemodel 1'!$D$7,Klima!$B$1:$E$1,0))</f>
        <v>8.6999999999999993</v>
      </c>
      <c r="E238" s="8">
        <f t="shared" si="143"/>
        <v>8.6999999999999993</v>
      </c>
      <c r="F238">
        <v>0</v>
      </c>
      <c r="G238" s="8">
        <f t="shared" si="129"/>
        <v>3169.9999999999995</v>
      </c>
      <c r="H238" s="8">
        <f t="shared" si="109"/>
        <v>1364.3000000000006</v>
      </c>
      <c r="I238" s="8">
        <f t="shared" si="110"/>
        <v>8.6999999999999993</v>
      </c>
      <c r="J238" s="8">
        <f t="shared" si="111"/>
        <v>1364.3000000000006</v>
      </c>
      <c r="K238" s="8" t="e">
        <f t="shared" si="112"/>
        <v>#VALUE!</v>
      </c>
      <c r="L238" s="8" t="e">
        <f t="shared" si="113"/>
        <v>#VALUE!</v>
      </c>
      <c r="M238" t="e">
        <f t="shared" si="114"/>
        <v>#N/A</v>
      </c>
      <c r="N238">
        <v>8</v>
      </c>
      <c r="O238" t="str">
        <f t="shared" si="130"/>
        <v xml:space="preserve"> </v>
      </c>
      <c r="P238" t="str">
        <f t="shared" si="115"/>
        <v xml:space="preserve"> </v>
      </c>
      <c r="Q238" t="str">
        <f t="shared" si="116"/>
        <v xml:space="preserve"> </v>
      </c>
      <c r="R238" t="str">
        <f t="shared" si="117"/>
        <v xml:space="preserve"> </v>
      </c>
      <c r="S238">
        <f t="shared" si="118"/>
        <v>0</v>
      </c>
      <c r="T238" s="8">
        <f t="shared" si="131"/>
        <v>0</v>
      </c>
      <c r="U238" s="2">
        <f t="shared" si="132"/>
        <v>0</v>
      </c>
      <c r="V238">
        <f t="shared" si="119"/>
        <v>0</v>
      </c>
      <c r="W238" s="2">
        <f t="shared" si="133"/>
        <v>0</v>
      </c>
      <c r="X238">
        <f t="shared" si="120"/>
        <v>0</v>
      </c>
      <c r="Y238">
        <f t="shared" si="134"/>
        <v>0</v>
      </c>
      <c r="Z238">
        <v>0</v>
      </c>
      <c r="AA238" s="18">
        <f t="shared" si="121"/>
        <v>43419</v>
      </c>
      <c r="AB238" s="13">
        <f t="shared" si="122"/>
        <v>0</v>
      </c>
      <c r="AC238">
        <v>0</v>
      </c>
      <c r="AD238" s="5">
        <f t="shared" si="135"/>
        <v>0</v>
      </c>
      <c r="AE238">
        <f t="shared" si="144"/>
        <v>0</v>
      </c>
      <c r="AF238">
        <f t="shared" si="144"/>
        <v>0</v>
      </c>
      <c r="AG238">
        <v>0</v>
      </c>
      <c r="AH238" s="18">
        <f t="shared" si="136"/>
        <v>43419</v>
      </c>
      <c r="AI238" s="5">
        <f t="shared" si="137"/>
        <v>0</v>
      </c>
      <c r="AJ238" s="13">
        <f t="shared" si="123"/>
        <v>0</v>
      </c>
      <c r="AK238" s="20">
        <f t="shared" si="124"/>
        <v>0</v>
      </c>
      <c r="AL238" s="20">
        <f t="shared" si="138"/>
        <v>0</v>
      </c>
      <c r="AM238" s="20">
        <f t="shared" si="139"/>
        <v>0</v>
      </c>
      <c r="AN238" s="20">
        <f t="shared" si="125"/>
        <v>0</v>
      </c>
      <c r="AO238" s="20">
        <f t="shared" si="140"/>
        <v>0</v>
      </c>
      <c r="AP238" s="1">
        <v>0</v>
      </c>
      <c r="AQ238" s="24">
        <f t="shared" si="141"/>
        <v>43419</v>
      </c>
      <c r="AR238" s="10">
        <f t="shared" si="126"/>
        <v>0</v>
      </c>
      <c r="AS238" s="1">
        <f t="shared" si="142"/>
        <v>0</v>
      </c>
    </row>
    <row r="239" spans="2:45" x14ac:dyDescent="0.2">
      <c r="B239" s="18">
        <f t="shared" si="127"/>
        <v>43420</v>
      </c>
      <c r="C239" s="8">
        <f t="shared" si="128"/>
        <v>43420</v>
      </c>
      <c r="D239" s="5">
        <f>INDEX(Klima!$B$1:$E$520,MATCH('Afgrødemodel 1'!$C239,Klima!$B$1:$B$520,0),MATCH('Afgrødemodel 1'!$D$7,Klima!$B$1:$E$1,0))</f>
        <v>6.8</v>
      </c>
      <c r="E239" s="8">
        <f t="shared" si="143"/>
        <v>6.8</v>
      </c>
      <c r="F239">
        <v>0</v>
      </c>
      <c r="G239" s="8">
        <f t="shared" si="129"/>
        <v>3176.7999999999997</v>
      </c>
      <c r="H239" s="8">
        <f t="shared" si="109"/>
        <v>1371.1000000000006</v>
      </c>
      <c r="I239" s="8">
        <f t="shared" si="110"/>
        <v>6.8</v>
      </c>
      <c r="J239" s="8">
        <f t="shared" si="111"/>
        <v>1371.1000000000006</v>
      </c>
      <c r="K239" s="8" t="e">
        <f t="shared" si="112"/>
        <v>#VALUE!</v>
      </c>
      <c r="L239" s="8" t="e">
        <f t="shared" si="113"/>
        <v>#VALUE!</v>
      </c>
      <c r="M239" t="e">
        <f t="shared" si="114"/>
        <v>#N/A</v>
      </c>
      <c r="N239">
        <v>8</v>
      </c>
      <c r="O239" t="str">
        <f t="shared" si="130"/>
        <v xml:space="preserve"> </v>
      </c>
      <c r="P239" t="str">
        <f t="shared" si="115"/>
        <v xml:space="preserve"> </v>
      </c>
      <c r="Q239" t="str">
        <f t="shared" si="116"/>
        <v xml:space="preserve"> </v>
      </c>
      <c r="R239" t="str">
        <f t="shared" si="117"/>
        <v xml:space="preserve"> </v>
      </c>
      <c r="S239">
        <f t="shared" si="118"/>
        <v>0</v>
      </c>
      <c r="T239" s="8">
        <f t="shared" si="131"/>
        <v>0</v>
      </c>
      <c r="U239" s="2">
        <f t="shared" si="132"/>
        <v>0</v>
      </c>
      <c r="V239">
        <f t="shared" si="119"/>
        <v>0</v>
      </c>
      <c r="W239" s="2">
        <f t="shared" si="133"/>
        <v>0</v>
      </c>
      <c r="X239">
        <f t="shared" si="120"/>
        <v>0</v>
      </c>
      <c r="Y239">
        <f t="shared" si="134"/>
        <v>0</v>
      </c>
      <c r="Z239">
        <v>0</v>
      </c>
      <c r="AA239" s="18">
        <f t="shared" si="121"/>
        <v>43420</v>
      </c>
      <c r="AB239" s="13">
        <f t="shared" si="122"/>
        <v>0</v>
      </c>
      <c r="AC239">
        <v>0</v>
      </c>
      <c r="AD239" s="5">
        <f t="shared" si="135"/>
        <v>0</v>
      </c>
      <c r="AE239">
        <f t="shared" si="144"/>
        <v>0</v>
      </c>
      <c r="AF239">
        <f t="shared" si="144"/>
        <v>0</v>
      </c>
      <c r="AG239">
        <v>0</v>
      </c>
      <c r="AH239" s="18">
        <f t="shared" si="136"/>
        <v>43420</v>
      </c>
      <c r="AI239" s="5">
        <f t="shared" si="137"/>
        <v>0</v>
      </c>
      <c r="AJ239" s="13">
        <f t="shared" si="123"/>
        <v>0</v>
      </c>
      <c r="AK239" s="20">
        <f t="shared" si="124"/>
        <v>0</v>
      </c>
      <c r="AL239" s="20">
        <f t="shared" si="138"/>
        <v>0</v>
      </c>
      <c r="AM239" s="20">
        <f t="shared" si="139"/>
        <v>0</v>
      </c>
      <c r="AN239" s="20">
        <f t="shared" si="125"/>
        <v>0</v>
      </c>
      <c r="AO239" s="20">
        <f t="shared" si="140"/>
        <v>0</v>
      </c>
      <c r="AP239" s="1">
        <v>0</v>
      </c>
      <c r="AQ239" s="24">
        <f t="shared" si="141"/>
        <v>43420</v>
      </c>
      <c r="AR239" s="10">
        <f t="shared" si="126"/>
        <v>0</v>
      </c>
      <c r="AS239" s="1">
        <f t="shared" si="142"/>
        <v>0</v>
      </c>
    </row>
    <row r="240" spans="2:45" x14ac:dyDescent="0.2">
      <c r="B240" s="18">
        <f t="shared" si="127"/>
        <v>43421</v>
      </c>
      <c r="C240" s="8">
        <f t="shared" si="128"/>
        <v>43421</v>
      </c>
      <c r="D240" s="5">
        <f>INDEX(Klima!$B$1:$E$520,MATCH('Afgrødemodel 1'!$C240,Klima!$B$1:$B$520,0),MATCH('Afgrødemodel 1'!$D$7,Klima!$B$1:$E$1,0))</f>
        <v>3.6</v>
      </c>
      <c r="E240" s="8">
        <f t="shared" si="143"/>
        <v>3.6</v>
      </c>
      <c r="F240">
        <v>0</v>
      </c>
      <c r="G240" s="8">
        <f t="shared" si="129"/>
        <v>3180.3999999999996</v>
      </c>
      <c r="H240" s="8">
        <f t="shared" si="109"/>
        <v>1374.7000000000005</v>
      </c>
      <c r="I240" s="8">
        <f t="shared" si="110"/>
        <v>3.6</v>
      </c>
      <c r="J240" s="8">
        <f t="shared" si="111"/>
        <v>1374.7000000000005</v>
      </c>
      <c r="K240" s="8" t="e">
        <f t="shared" si="112"/>
        <v>#VALUE!</v>
      </c>
      <c r="L240" s="8" t="e">
        <f t="shared" si="113"/>
        <v>#VALUE!</v>
      </c>
      <c r="M240" t="e">
        <f t="shared" si="114"/>
        <v>#N/A</v>
      </c>
      <c r="N240">
        <v>8</v>
      </c>
      <c r="O240" t="str">
        <f t="shared" si="130"/>
        <v xml:space="preserve"> </v>
      </c>
      <c r="P240" t="str">
        <f t="shared" si="115"/>
        <v xml:space="preserve"> </v>
      </c>
      <c r="Q240" t="str">
        <f t="shared" si="116"/>
        <v xml:space="preserve"> </v>
      </c>
      <c r="R240" t="str">
        <f t="shared" si="117"/>
        <v xml:space="preserve"> </v>
      </c>
      <c r="S240">
        <f t="shared" si="118"/>
        <v>0</v>
      </c>
      <c r="T240" s="8">
        <f t="shared" si="131"/>
        <v>0</v>
      </c>
      <c r="U240" s="2">
        <f t="shared" si="132"/>
        <v>0</v>
      </c>
      <c r="V240">
        <f t="shared" si="119"/>
        <v>0</v>
      </c>
      <c r="W240" s="2">
        <f t="shared" si="133"/>
        <v>0</v>
      </c>
      <c r="X240">
        <f t="shared" si="120"/>
        <v>0</v>
      </c>
      <c r="Y240">
        <f t="shared" si="134"/>
        <v>0</v>
      </c>
      <c r="Z240">
        <v>0</v>
      </c>
      <c r="AA240" s="18">
        <f t="shared" si="121"/>
        <v>43421</v>
      </c>
      <c r="AB240" s="13">
        <f t="shared" si="122"/>
        <v>0</v>
      </c>
      <c r="AC240">
        <v>0</v>
      </c>
      <c r="AD240" s="5">
        <f t="shared" si="135"/>
        <v>0</v>
      </c>
      <c r="AE240">
        <f t="shared" si="144"/>
        <v>0</v>
      </c>
      <c r="AF240">
        <f t="shared" si="144"/>
        <v>0</v>
      </c>
      <c r="AG240">
        <v>0</v>
      </c>
      <c r="AH240" s="18">
        <f t="shared" si="136"/>
        <v>43421</v>
      </c>
      <c r="AI240" s="5">
        <f t="shared" si="137"/>
        <v>0</v>
      </c>
      <c r="AJ240" s="13">
        <f t="shared" si="123"/>
        <v>0</v>
      </c>
      <c r="AK240" s="20">
        <f t="shared" si="124"/>
        <v>0</v>
      </c>
      <c r="AL240" s="20">
        <f t="shared" si="138"/>
        <v>0</v>
      </c>
      <c r="AM240" s="20">
        <f t="shared" si="139"/>
        <v>0</v>
      </c>
      <c r="AN240" s="20">
        <f t="shared" si="125"/>
        <v>0</v>
      </c>
      <c r="AO240" s="20">
        <f t="shared" si="140"/>
        <v>0</v>
      </c>
      <c r="AP240" s="1">
        <v>0</v>
      </c>
      <c r="AQ240" s="24">
        <f t="shared" si="141"/>
        <v>43421</v>
      </c>
      <c r="AR240" s="10">
        <f t="shared" si="126"/>
        <v>0</v>
      </c>
      <c r="AS240" s="1">
        <f t="shared" si="142"/>
        <v>0</v>
      </c>
    </row>
    <row r="241" spans="2:45" x14ac:dyDescent="0.2">
      <c r="B241" s="18">
        <f t="shared" si="127"/>
        <v>43422</v>
      </c>
      <c r="C241" s="8">
        <f t="shared" si="128"/>
        <v>43422</v>
      </c>
      <c r="D241" s="5">
        <f>INDEX(Klima!$B$1:$E$520,MATCH('Afgrødemodel 1'!$C241,Klima!$B$1:$B$520,0),MATCH('Afgrødemodel 1'!$D$7,Klima!$B$1:$E$1,0))</f>
        <v>4.5999999999999996</v>
      </c>
      <c r="E241" s="8">
        <f t="shared" si="143"/>
        <v>4.5999999999999996</v>
      </c>
      <c r="F241">
        <v>0</v>
      </c>
      <c r="G241" s="8">
        <f t="shared" si="129"/>
        <v>3184.9999999999995</v>
      </c>
      <c r="H241" s="8">
        <f t="shared" si="109"/>
        <v>1379.3000000000004</v>
      </c>
      <c r="I241" s="8">
        <f t="shared" si="110"/>
        <v>4.5999999999999996</v>
      </c>
      <c r="J241" s="8">
        <f t="shared" si="111"/>
        <v>1379.3000000000004</v>
      </c>
      <c r="K241" s="8" t="e">
        <f t="shared" si="112"/>
        <v>#VALUE!</v>
      </c>
      <c r="L241" s="8" t="e">
        <f t="shared" si="113"/>
        <v>#VALUE!</v>
      </c>
      <c r="M241" t="e">
        <f t="shared" si="114"/>
        <v>#N/A</v>
      </c>
      <c r="N241">
        <v>8</v>
      </c>
      <c r="O241" t="str">
        <f t="shared" si="130"/>
        <v xml:space="preserve"> </v>
      </c>
      <c r="P241" t="str">
        <f t="shared" si="115"/>
        <v xml:space="preserve"> </v>
      </c>
      <c r="Q241" t="str">
        <f t="shared" si="116"/>
        <v xml:space="preserve"> </v>
      </c>
      <c r="R241" t="str">
        <f t="shared" si="117"/>
        <v xml:space="preserve"> </v>
      </c>
      <c r="S241">
        <f t="shared" si="118"/>
        <v>0</v>
      </c>
      <c r="T241" s="8">
        <f t="shared" si="131"/>
        <v>0</v>
      </c>
      <c r="U241" s="2">
        <f t="shared" si="132"/>
        <v>0</v>
      </c>
      <c r="V241">
        <f t="shared" si="119"/>
        <v>0</v>
      </c>
      <c r="W241" s="2">
        <f t="shared" si="133"/>
        <v>0</v>
      </c>
      <c r="X241">
        <f t="shared" si="120"/>
        <v>0</v>
      </c>
      <c r="Y241">
        <f t="shared" si="134"/>
        <v>0</v>
      </c>
      <c r="Z241">
        <v>0</v>
      </c>
      <c r="AA241" s="18">
        <f t="shared" si="121"/>
        <v>43422</v>
      </c>
      <c r="AB241" s="13">
        <f t="shared" si="122"/>
        <v>0</v>
      </c>
      <c r="AC241">
        <v>0</v>
      </c>
      <c r="AD241" s="5">
        <f t="shared" si="135"/>
        <v>0</v>
      </c>
      <c r="AE241">
        <f t="shared" si="144"/>
        <v>0</v>
      </c>
      <c r="AF241">
        <f t="shared" si="144"/>
        <v>0</v>
      </c>
      <c r="AG241">
        <v>0</v>
      </c>
      <c r="AH241" s="18">
        <f t="shared" si="136"/>
        <v>43422</v>
      </c>
      <c r="AI241" s="5">
        <f t="shared" si="137"/>
        <v>0</v>
      </c>
      <c r="AJ241" s="13">
        <f t="shared" si="123"/>
        <v>0</v>
      </c>
      <c r="AK241" s="20">
        <f t="shared" si="124"/>
        <v>0</v>
      </c>
      <c r="AL241" s="20">
        <f t="shared" si="138"/>
        <v>0</v>
      </c>
      <c r="AM241" s="20">
        <f t="shared" si="139"/>
        <v>0</v>
      </c>
      <c r="AN241" s="20">
        <f t="shared" si="125"/>
        <v>0</v>
      </c>
      <c r="AO241" s="20">
        <f t="shared" si="140"/>
        <v>0</v>
      </c>
      <c r="AP241" s="1">
        <v>0</v>
      </c>
      <c r="AQ241" s="24">
        <f t="shared" si="141"/>
        <v>43422</v>
      </c>
      <c r="AR241" s="10">
        <f t="shared" si="126"/>
        <v>0</v>
      </c>
      <c r="AS241" s="1">
        <f t="shared" si="142"/>
        <v>0</v>
      </c>
    </row>
    <row r="242" spans="2:45" x14ac:dyDescent="0.2">
      <c r="B242" s="18">
        <f t="shared" si="127"/>
        <v>43423</v>
      </c>
      <c r="C242" s="8">
        <f t="shared" si="128"/>
        <v>43423</v>
      </c>
      <c r="D242" s="5">
        <f>INDEX(Klima!$B$1:$E$520,MATCH('Afgrødemodel 1'!$C242,Klima!$B$1:$B$520,0),MATCH('Afgrødemodel 1'!$D$7,Klima!$B$1:$E$1,0))</f>
        <v>4.4000000000000004</v>
      </c>
      <c r="E242" s="8">
        <f t="shared" si="143"/>
        <v>4.4000000000000004</v>
      </c>
      <c r="F242">
        <v>0</v>
      </c>
      <c r="G242" s="8">
        <f t="shared" si="129"/>
        <v>3189.3999999999996</v>
      </c>
      <c r="H242" s="8">
        <f t="shared" si="109"/>
        <v>1383.7000000000005</v>
      </c>
      <c r="I242" s="8">
        <f t="shared" si="110"/>
        <v>4.4000000000000004</v>
      </c>
      <c r="J242" s="8">
        <f t="shared" si="111"/>
        <v>1383.7000000000005</v>
      </c>
      <c r="K242" s="8" t="e">
        <f t="shared" si="112"/>
        <v>#VALUE!</v>
      </c>
      <c r="L242" s="8" t="e">
        <f t="shared" si="113"/>
        <v>#VALUE!</v>
      </c>
      <c r="M242" t="e">
        <f t="shared" si="114"/>
        <v>#N/A</v>
      </c>
      <c r="N242">
        <v>8</v>
      </c>
      <c r="O242" t="str">
        <f t="shared" si="130"/>
        <v xml:space="preserve"> </v>
      </c>
      <c r="P242" t="str">
        <f t="shared" si="115"/>
        <v xml:space="preserve"> </v>
      </c>
      <c r="Q242" t="str">
        <f t="shared" si="116"/>
        <v xml:space="preserve"> </v>
      </c>
      <c r="R242" t="str">
        <f t="shared" si="117"/>
        <v xml:space="preserve"> </v>
      </c>
      <c r="S242">
        <f t="shared" si="118"/>
        <v>0</v>
      </c>
      <c r="T242" s="8">
        <f t="shared" si="131"/>
        <v>0</v>
      </c>
      <c r="U242" s="2">
        <f t="shared" si="132"/>
        <v>0</v>
      </c>
      <c r="V242">
        <f t="shared" si="119"/>
        <v>0</v>
      </c>
      <c r="W242" s="2">
        <f t="shared" si="133"/>
        <v>0</v>
      </c>
      <c r="X242">
        <f t="shared" si="120"/>
        <v>0</v>
      </c>
      <c r="Y242">
        <f t="shared" si="134"/>
        <v>0</v>
      </c>
      <c r="Z242">
        <v>0</v>
      </c>
      <c r="AA242" s="18">
        <f t="shared" si="121"/>
        <v>43423</v>
      </c>
      <c r="AB242" s="13">
        <f t="shared" si="122"/>
        <v>0</v>
      </c>
      <c r="AC242">
        <v>0</v>
      </c>
      <c r="AD242" s="5">
        <f t="shared" si="135"/>
        <v>0</v>
      </c>
      <c r="AE242">
        <f t="shared" si="144"/>
        <v>0</v>
      </c>
      <c r="AF242">
        <f t="shared" si="144"/>
        <v>0</v>
      </c>
      <c r="AG242">
        <v>0</v>
      </c>
      <c r="AH242" s="18">
        <f t="shared" si="136"/>
        <v>43423</v>
      </c>
      <c r="AI242" s="5">
        <f t="shared" si="137"/>
        <v>0</v>
      </c>
      <c r="AJ242" s="13">
        <f t="shared" si="123"/>
        <v>0</v>
      </c>
      <c r="AK242" s="20">
        <f t="shared" si="124"/>
        <v>0</v>
      </c>
      <c r="AL242" s="20">
        <f t="shared" si="138"/>
        <v>0</v>
      </c>
      <c r="AM242" s="20">
        <f t="shared" si="139"/>
        <v>0</v>
      </c>
      <c r="AN242" s="20">
        <f t="shared" si="125"/>
        <v>0</v>
      </c>
      <c r="AO242" s="20">
        <f t="shared" si="140"/>
        <v>0</v>
      </c>
      <c r="AP242" s="1">
        <v>0</v>
      </c>
      <c r="AQ242" s="24">
        <f t="shared" si="141"/>
        <v>43423</v>
      </c>
      <c r="AR242" s="10">
        <f t="shared" si="126"/>
        <v>0</v>
      </c>
      <c r="AS242" s="1">
        <f t="shared" si="142"/>
        <v>0</v>
      </c>
    </row>
    <row r="243" spans="2:45" x14ac:dyDescent="0.2">
      <c r="B243" s="18">
        <f t="shared" si="127"/>
        <v>43424</v>
      </c>
      <c r="C243" s="8">
        <f t="shared" si="128"/>
        <v>43424</v>
      </c>
      <c r="D243" s="5">
        <f>INDEX(Klima!$B$1:$E$520,MATCH('Afgrødemodel 1'!$C243,Klima!$B$1:$B$520,0),MATCH('Afgrødemodel 1'!$D$7,Klima!$B$1:$E$1,0))</f>
        <v>4.5</v>
      </c>
      <c r="E243" s="8">
        <f t="shared" si="143"/>
        <v>4.5</v>
      </c>
      <c r="F243">
        <v>0</v>
      </c>
      <c r="G243" s="8">
        <f t="shared" si="129"/>
        <v>3193.8999999999996</v>
      </c>
      <c r="H243" s="8">
        <f t="shared" si="109"/>
        <v>1388.2000000000005</v>
      </c>
      <c r="I243" s="8">
        <f t="shared" si="110"/>
        <v>4.5</v>
      </c>
      <c r="J243" s="8">
        <f t="shared" si="111"/>
        <v>1388.2000000000005</v>
      </c>
      <c r="K243" s="8" t="e">
        <f t="shared" si="112"/>
        <v>#VALUE!</v>
      </c>
      <c r="L243" s="8" t="e">
        <f t="shared" si="113"/>
        <v>#VALUE!</v>
      </c>
      <c r="M243" t="e">
        <f t="shared" si="114"/>
        <v>#N/A</v>
      </c>
      <c r="N243">
        <v>8</v>
      </c>
      <c r="O243" t="str">
        <f t="shared" si="130"/>
        <v xml:space="preserve"> </v>
      </c>
      <c r="P243" t="str">
        <f t="shared" si="115"/>
        <v xml:space="preserve"> </v>
      </c>
      <c r="Q243" t="str">
        <f t="shared" si="116"/>
        <v xml:space="preserve"> </v>
      </c>
      <c r="R243" t="str">
        <f t="shared" si="117"/>
        <v xml:space="preserve"> </v>
      </c>
      <c r="S243">
        <f t="shared" si="118"/>
        <v>0</v>
      </c>
      <c r="T243" s="8">
        <f t="shared" si="131"/>
        <v>0</v>
      </c>
      <c r="U243" s="2">
        <f t="shared" si="132"/>
        <v>0</v>
      </c>
      <c r="V243">
        <f t="shared" si="119"/>
        <v>0</v>
      </c>
      <c r="W243" s="2">
        <f t="shared" si="133"/>
        <v>0</v>
      </c>
      <c r="X243">
        <f t="shared" si="120"/>
        <v>0</v>
      </c>
      <c r="Y243">
        <f t="shared" si="134"/>
        <v>0</v>
      </c>
      <c r="Z243">
        <v>0</v>
      </c>
      <c r="AA243" s="18">
        <f t="shared" si="121"/>
        <v>43424</v>
      </c>
      <c r="AB243" s="13">
        <f t="shared" si="122"/>
        <v>0</v>
      </c>
      <c r="AC243">
        <v>0</v>
      </c>
      <c r="AD243" s="5">
        <f t="shared" si="135"/>
        <v>0</v>
      </c>
      <c r="AE243">
        <f t="shared" si="144"/>
        <v>0</v>
      </c>
      <c r="AF243">
        <f t="shared" si="144"/>
        <v>0</v>
      </c>
      <c r="AG243">
        <v>0</v>
      </c>
      <c r="AH243" s="18">
        <f t="shared" si="136"/>
        <v>43424</v>
      </c>
      <c r="AI243" s="5">
        <f t="shared" si="137"/>
        <v>0</v>
      </c>
      <c r="AJ243" s="13">
        <f t="shared" si="123"/>
        <v>0</v>
      </c>
      <c r="AK243" s="20">
        <f t="shared" si="124"/>
        <v>0</v>
      </c>
      <c r="AL243" s="20">
        <f t="shared" si="138"/>
        <v>0</v>
      </c>
      <c r="AM243" s="20">
        <f t="shared" si="139"/>
        <v>0</v>
      </c>
      <c r="AN243" s="20">
        <f t="shared" si="125"/>
        <v>0</v>
      </c>
      <c r="AO243" s="20">
        <f t="shared" si="140"/>
        <v>0</v>
      </c>
      <c r="AP243" s="1">
        <v>0</v>
      </c>
      <c r="AQ243" s="24">
        <f t="shared" si="141"/>
        <v>43424</v>
      </c>
      <c r="AR243" s="10">
        <f t="shared" si="126"/>
        <v>0</v>
      </c>
      <c r="AS243" s="1">
        <f t="shared" si="142"/>
        <v>0</v>
      </c>
    </row>
    <row r="244" spans="2:45" x14ac:dyDescent="0.2">
      <c r="B244" s="18">
        <f t="shared" si="127"/>
        <v>43425</v>
      </c>
      <c r="C244" s="8">
        <f t="shared" si="128"/>
        <v>43425</v>
      </c>
      <c r="D244" s="5">
        <f>INDEX(Klima!$B$1:$E$520,MATCH('Afgrødemodel 1'!$C244,Klima!$B$1:$B$520,0),MATCH('Afgrødemodel 1'!$D$7,Klima!$B$1:$E$1,0))</f>
        <v>4.5</v>
      </c>
      <c r="E244" s="8">
        <f t="shared" si="143"/>
        <v>4.5</v>
      </c>
      <c r="F244">
        <v>0</v>
      </c>
      <c r="G244" s="8">
        <f t="shared" si="129"/>
        <v>3198.3999999999996</v>
      </c>
      <c r="H244" s="8">
        <f t="shared" si="109"/>
        <v>1392.7000000000005</v>
      </c>
      <c r="I244" s="8">
        <f t="shared" si="110"/>
        <v>4.5</v>
      </c>
      <c r="J244" s="8">
        <f t="shared" si="111"/>
        <v>1392.7000000000005</v>
      </c>
      <c r="K244" s="8" t="e">
        <f t="shared" si="112"/>
        <v>#VALUE!</v>
      </c>
      <c r="L244" s="8" t="e">
        <f t="shared" si="113"/>
        <v>#VALUE!</v>
      </c>
      <c r="M244" t="e">
        <f t="shared" si="114"/>
        <v>#N/A</v>
      </c>
      <c r="N244">
        <v>8</v>
      </c>
      <c r="O244" t="str">
        <f t="shared" si="130"/>
        <v xml:space="preserve"> </v>
      </c>
      <c r="P244" t="str">
        <f t="shared" si="115"/>
        <v xml:space="preserve"> </v>
      </c>
      <c r="Q244" t="str">
        <f t="shared" si="116"/>
        <v xml:space="preserve"> </v>
      </c>
      <c r="R244" t="str">
        <f t="shared" si="117"/>
        <v xml:space="preserve"> </v>
      </c>
      <c r="S244">
        <f t="shared" si="118"/>
        <v>0</v>
      </c>
      <c r="T244" s="8">
        <f t="shared" si="131"/>
        <v>0</v>
      </c>
      <c r="U244" s="2">
        <f t="shared" si="132"/>
        <v>0</v>
      </c>
      <c r="V244">
        <f t="shared" si="119"/>
        <v>0</v>
      </c>
      <c r="W244" s="2">
        <f t="shared" si="133"/>
        <v>0</v>
      </c>
      <c r="X244">
        <f t="shared" si="120"/>
        <v>0</v>
      </c>
      <c r="Y244">
        <f t="shared" si="134"/>
        <v>0</v>
      </c>
      <c r="Z244">
        <v>0</v>
      </c>
      <c r="AA244" s="18">
        <f t="shared" si="121"/>
        <v>43425</v>
      </c>
      <c r="AB244" s="13">
        <f t="shared" si="122"/>
        <v>0</v>
      </c>
      <c r="AC244">
        <v>0</v>
      </c>
      <c r="AD244" s="5">
        <f t="shared" si="135"/>
        <v>0</v>
      </c>
      <c r="AE244">
        <f t="shared" si="144"/>
        <v>0</v>
      </c>
      <c r="AF244">
        <f t="shared" si="144"/>
        <v>0</v>
      </c>
      <c r="AG244">
        <v>0</v>
      </c>
      <c r="AH244" s="18">
        <f t="shared" si="136"/>
        <v>43425</v>
      </c>
      <c r="AI244" s="5">
        <f t="shared" si="137"/>
        <v>0</v>
      </c>
      <c r="AJ244" s="13">
        <f t="shared" si="123"/>
        <v>0</v>
      </c>
      <c r="AK244" s="20">
        <f t="shared" si="124"/>
        <v>0</v>
      </c>
      <c r="AL244" s="20">
        <f t="shared" si="138"/>
        <v>0</v>
      </c>
      <c r="AM244" s="20">
        <f t="shared" si="139"/>
        <v>0</v>
      </c>
      <c r="AN244" s="20">
        <f t="shared" si="125"/>
        <v>0</v>
      </c>
      <c r="AO244" s="20">
        <f t="shared" si="140"/>
        <v>0</v>
      </c>
      <c r="AP244" s="1">
        <v>0</v>
      </c>
      <c r="AQ244" s="24">
        <f t="shared" si="141"/>
        <v>43425</v>
      </c>
      <c r="AR244" s="10">
        <f t="shared" si="126"/>
        <v>0</v>
      </c>
      <c r="AS244" s="1">
        <f t="shared" si="142"/>
        <v>0</v>
      </c>
    </row>
    <row r="245" spans="2:45" x14ac:dyDescent="0.2">
      <c r="B245" s="18">
        <f t="shared" si="127"/>
        <v>43426</v>
      </c>
      <c r="C245" s="8">
        <f t="shared" si="128"/>
        <v>43426</v>
      </c>
      <c r="D245" s="5">
        <f>INDEX(Klima!$B$1:$E$520,MATCH('Afgrødemodel 1'!$C245,Klima!$B$1:$B$520,0),MATCH('Afgrødemodel 1'!$D$7,Klima!$B$1:$E$1,0))</f>
        <v>4.0999999999999996</v>
      </c>
      <c r="E245" s="8">
        <f t="shared" si="143"/>
        <v>4.0999999999999996</v>
      </c>
      <c r="F245">
        <v>0</v>
      </c>
      <c r="G245" s="8">
        <f t="shared" si="129"/>
        <v>3202.4999999999995</v>
      </c>
      <c r="H245" s="8">
        <f t="shared" si="109"/>
        <v>1396.8000000000004</v>
      </c>
      <c r="I245" s="8">
        <f t="shared" si="110"/>
        <v>4.0999999999999996</v>
      </c>
      <c r="J245" s="8">
        <f t="shared" si="111"/>
        <v>1396.8000000000004</v>
      </c>
      <c r="K245" s="8" t="e">
        <f t="shared" si="112"/>
        <v>#VALUE!</v>
      </c>
      <c r="L245" s="8" t="e">
        <f t="shared" si="113"/>
        <v>#VALUE!</v>
      </c>
      <c r="M245" t="e">
        <f t="shared" si="114"/>
        <v>#N/A</v>
      </c>
      <c r="N245">
        <v>8</v>
      </c>
      <c r="O245" t="str">
        <f t="shared" si="130"/>
        <v xml:space="preserve"> </v>
      </c>
      <c r="P245" t="str">
        <f t="shared" si="115"/>
        <v xml:space="preserve"> </v>
      </c>
      <c r="Q245" t="str">
        <f t="shared" si="116"/>
        <v xml:space="preserve"> </v>
      </c>
      <c r="R245" t="str">
        <f t="shared" si="117"/>
        <v xml:space="preserve"> </v>
      </c>
      <c r="S245">
        <f t="shared" si="118"/>
        <v>0</v>
      </c>
      <c r="T245" s="8">
        <f t="shared" si="131"/>
        <v>0</v>
      </c>
      <c r="U245" s="2">
        <f t="shared" si="132"/>
        <v>0</v>
      </c>
      <c r="V245">
        <f t="shared" si="119"/>
        <v>0</v>
      </c>
      <c r="W245" s="2">
        <f t="shared" si="133"/>
        <v>0</v>
      </c>
      <c r="X245">
        <f t="shared" si="120"/>
        <v>0</v>
      </c>
      <c r="Y245">
        <f t="shared" si="134"/>
        <v>0</v>
      </c>
      <c r="Z245">
        <v>0</v>
      </c>
      <c r="AA245" s="18">
        <f t="shared" si="121"/>
        <v>43426</v>
      </c>
      <c r="AB245" s="13">
        <f t="shared" si="122"/>
        <v>0</v>
      </c>
      <c r="AC245">
        <v>0</v>
      </c>
      <c r="AD245" s="5">
        <f t="shared" si="135"/>
        <v>0</v>
      </c>
      <c r="AE245">
        <f t="shared" si="144"/>
        <v>0</v>
      </c>
      <c r="AF245">
        <f t="shared" si="144"/>
        <v>0</v>
      </c>
      <c r="AG245">
        <v>0</v>
      </c>
      <c r="AH245" s="18">
        <f t="shared" si="136"/>
        <v>43426</v>
      </c>
      <c r="AI245" s="5">
        <f t="shared" si="137"/>
        <v>0</v>
      </c>
      <c r="AJ245" s="13">
        <f t="shared" si="123"/>
        <v>0</v>
      </c>
      <c r="AK245" s="20">
        <f t="shared" si="124"/>
        <v>0</v>
      </c>
      <c r="AL245" s="20">
        <f t="shared" si="138"/>
        <v>0</v>
      </c>
      <c r="AM245" s="20">
        <f t="shared" si="139"/>
        <v>0</v>
      </c>
      <c r="AN245" s="20">
        <f t="shared" si="125"/>
        <v>0</v>
      </c>
      <c r="AO245" s="20">
        <f t="shared" si="140"/>
        <v>0</v>
      </c>
      <c r="AP245" s="1">
        <v>0</v>
      </c>
      <c r="AQ245" s="24">
        <f t="shared" si="141"/>
        <v>43426</v>
      </c>
      <c r="AR245" s="10">
        <f t="shared" si="126"/>
        <v>0</v>
      </c>
      <c r="AS245" s="1">
        <f t="shared" si="142"/>
        <v>0</v>
      </c>
    </row>
    <row r="246" spans="2:45" x14ac:dyDescent="0.2">
      <c r="B246" s="18">
        <f t="shared" si="127"/>
        <v>43427</v>
      </c>
      <c r="C246" s="8">
        <f t="shared" si="128"/>
        <v>43427</v>
      </c>
      <c r="D246" s="5">
        <f>INDEX(Klima!$B$1:$E$520,MATCH('Afgrødemodel 1'!$C246,Klima!$B$1:$B$520,0),MATCH('Afgrødemodel 1'!$D$7,Klima!$B$1:$E$1,0))</f>
        <v>2.2000000000000002</v>
      </c>
      <c r="E246" s="8">
        <f t="shared" si="143"/>
        <v>2.2000000000000002</v>
      </c>
      <c r="F246">
        <v>0</v>
      </c>
      <c r="G246" s="8">
        <f t="shared" si="129"/>
        <v>3204.6999999999994</v>
      </c>
      <c r="H246" s="8">
        <f t="shared" si="109"/>
        <v>1399.0000000000005</v>
      </c>
      <c r="I246" s="8">
        <f t="shared" si="110"/>
        <v>2.2000000000000002</v>
      </c>
      <c r="J246" s="8">
        <f t="shared" si="111"/>
        <v>1399.0000000000005</v>
      </c>
      <c r="K246" s="8" t="e">
        <f t="shared" si="112"/>
        <v>#VALUE!</v>
      </c>
      <c r="L246" s="8" t="e">
        <f t="shared" si="113"/>
        <v>#VALUE!</v>
      </c>
      <c r="M246" t="e">
        <f t="shared" si="114"/>
        <v>#N/A</v>
      </c>
      <c r="N246">
        <v>8</v>
      </c>
      <c r="O246" t="str">
        <f t="shared" si="130"/>
        <v xml:space="preserve"> </v>
      </c>
      <c r="P246" t="str">
        <f t="shared" si="115"/>
        <v xml:space="preserve"> </v>
      </c>
      <c r="Q246" t="str">
        <f t="shared" si="116"/>
        <v xml:space="preserve"> </v>
      </c>
      <c r="R246" t="str">
        <f t="shared" si="117"/>
        <v xml:space="preserve"> </v>
      </c>
      <c r="S246">
        <f t="shared" si="118"/>
        <v>0</v>
      </c>
      <c r="T246" s="8">
        <f t="shared" si="131"/>
        <v>0</v>
      </c>
      <c r="U246" s="2">
        <f t="shared" si="132"/>
        <v>0</v>
      </c>
      <c r="V246">
        <f t="shared" si="119"/>
        <v>0</v>
      </c>
      <c r="W246" s="2">
        <f t="shared" si="133"/>
        <v>0</v>
      </c>
      <c r="X246">
        <f t="shared" si="120"/>
        <v>0</v>
      </c>
      <c r="Y246">
        <f t="shared" si="134"/>
        <v>0</v>
      </c>
      <c r="Z246">
        <v>0</v>
      </c>
      <c r="AA246" s="18">
        <f t="shared" si="121"/>
        <v>43427</v>
      </c>
      <c r="AB246" s="13">
        <f t="shared" si="122"/>
        <v>0</v>
      </c>
      <c r="AC246">
        <v>0</v>
      </c>
      <c r="AD246" s="5">
        <f t="shared" si="135"/>
        <v>0</v>
      </c>
      <c r="AE246">
        <f t="shared" si="144"/>
        <v>0</v>
      </c>
      <c r="AF246">
        <f t="shared" si="144"/>
        <v>0</v>
      </c>
      <c r="AG246">
        <v>0</v>
      </c>
      <c r="AH246" s="18">
        <f t="shared" si="136"/>
        <v>43427</v>
      </c>
      <c r="AI246" s="5">
        <f t="shared" si="137"/>
        <v>0</v>
      </c>
      <c r="AJ246" s="13">
        <f t="shared" si="123"/>
        <v>0</v>
      </c>
      <c r="AK246" s="20">
        <f t="shared" si="124"/>
        <v>0</v>
      </c>
      <c r="AL246" s="20">
        <f t="shared" si="138"/>
        <v>0</v>
      </c>
      <c r="AM246" s="20">
        <f t="shared" si="139"/>
        <v>0</v>
      </c>
      <c r="AN246" s="20">
        <f t="shared" si="125"/>
        <v>0</v>
      </c>
      <c r="AO246" s="20">
        <f t="shared" si="140"/>
        <v>0</v>
      </c>
      <c r="AP246" s="1">
        <v>0</v>
      </c>
      <c r="AQ246" s="24">
        <f t="shared" si="141"/>
        <v>43427</v>
      </c>
      <c r="AR246" s="10">
        <f t="shared" si="126"/>
        <v>0</v>
      </c>
      <c r="AS246" s="1">
        <f t="shared" si="142"/>
        <v>0</v>
      </c>
    </row>
    <row r="247" spans="2:45" x14ac:dyDescent="0.2">
      <c r="B247" s="18">
        <f t="shared" si="127"/>
        <v>43428</v>
      </c>
      <c r="C247" s="8">
        <f t="shared" si="128"/>
        <v>43428</v>
      </c>
      <c r="D247" s="5">
        <f>INDEX(Klima!$B$1:$E$520,MATCH('Afgrødemodel 1'!$C247,Klima!$B$1:$B$520,0),MATCH('Afgrødemodel 1'!$D$7,Klima!$B$1:$E$1,0))</f>
        <v>1.7</v>
      </c>
      <c r="E247" s="8">
        <f t="shared" si="143"/>
        <v>1.7</v>
      </c>
      <c r="F247">
        <v>0</v>
      </c>
      <c r="G247" s="8">
        <f t="shared" si="129"/>
        <v>3206.3999999999992</v>
      </c>
      <c r="H247" s="8">
        <f t="shared" si="109"/>
        <v>1400.7000000000005</v>
      </c>
      <c r="I247" s="8">
        <f t="shared" si="110"/>
        <v>1.7</v>
      </c>
      <c r="J247" s="8">
        <f t="shared" si="111"/>
        <v>1400.7000000000005</v>
      </c>
      <c r="K247" s="8" t="e">
        <f t="shared" si="112"/>
        <v>#VALUE!</v>
      </c>
      <c r="L247" s="8" t="e">
        <f t="shared" si="113"/>
        <v>#VALUE!</v>
      </c>
      <c r="M247" t="e">
        <f t="shared" si="114"/>
        <v>#N/A</v>
      </c>
      <c r="N247">
        <v>8</v>
      </c>
      <c r="O247" t="str">
        <f t="shared" si="130"/>
        <v xml:space="preserve"> </v>
      </c>
      <c r="P247" t="str">
        <f t="shared" si="115"/>
        <v xml:space="preserve"> </v>
      </c>
      <c r="Q247" t="str">
        <f t="shared" si="116"/>
        <v xml:space="preserve"> </v>
      </c>
      <c r="R247" t="str">
        <f t="shared" si="117"/>
        <v xml:space="preserve"> </v>
      </c>
      <c r="S247">
        <f t="shared" si="118"/>
        <v>0</v>
      </c>
      <c r="T247" s="8">
        <f t="shared" si="131"/>
        <v>0</v>
      </c>
      <c r="U247" s="2">
        <f t="shared" si="132"/>
        <v>0</v>
      </c>
      <c r="V247">
        <f t="shared" si="119"/>
        <v>0</v>
      </c>
      <c r="W247" s="2">
        <f t="shared" si="133"/>
        <v>0</v>
      </c>
      <c r="X247">
        <f t="shared" si="120"/>
        <v>0</v>
      </c>
      <c r="Y247">
        <f t="shared" si="134"/>
        <v>0</v>
      </c>
      <c r="Z247">
        <v>0</v>
      </c>
      <c r="AA247" s="18">
        <f t="shared" si="121"/>
        <v>43428</v>
      </c>
      <c r="AB247" s="13">
        <f t="shared" si="122"/>
        <v>0</v>
      </c>
      <c r="AC247">
        <v>0</v>
      </c>
      <c r="AD247" s="5">
        <f t="shared" si="135"/>
        <v>0</v>
      </c>
      <c r="AE247">
        <f t="shared" si="144"/>
        <v>0</v>
      </c>
      <c r="AF247">
        <f t="shared" si="144"/>
        <v>0</v>
      </c>
      <c r="AG247">
        <v>0</v>
      </c>
      <c r="AH247" s="18">
        <f t="shared" si="136"/>
        <v>43428</v>
      </c>
      <c r="AI247" s="5">
        <f t="shared" si="137"/>
        <v>0</v>
      </c>
      <c r="AJ247" s="13">
        <f t="shared" si="123"/>
        <v>0</v>
      </c>
      <c r="AK247" s="20">
        <f t="shared" si="124"/>
        <v>0</v>
      </c>
      <c r="AL247" s="20">
        <f t="shared" si="138"/>
        <v>0</v>
      </c>
      <c r="AM247" s="20">
        <f t="shared" si="139"/>
        <v>0</v>
      </c>
      <c r="AN247" s="20">
        <f t="shared" si="125"/>
        <v>0</v>
      </c>
      <c r="AO247" s="20">
        <f t="shared" si="140"/>
        <v>0</v>
      </c>
      <c r="AP247" s="1">
        <v>0</v>
      </c>
      <c r="AQ247" s="24">
        <f t="shared" si="141"/>
        <v>43428</v>
      </c>
      <c r="AR247" s="10">
        <f t="shared" si="126"/>
        <v>0</v>
      </c>
      <c r="AS247" s="1">
        <f t="shared" si="142"/>
        <v>0</v>
      </c>
    </row>
    <row r="248" spans="2:45" x14ac:dyDescent="0.2">
      <c r="B248" s="18">
        <f t="shared" si="127"/>
        <v>43429</v>
      </c>
      <c r="C248" s="8">
        <f t="shared" si="128"/>
        <v>43429</v>
      </c>
      <c r="D248" s="5">
        <f>INDEX(Klima!$B$1:$E$520,MATCH('Afgrødemodel 1'!$C248,Klima!$B$1:$B$520,0),MATCH('Afgrødemodel 1'!$D$7,Klima!$B$1:$E$1,0))</f>
        <v>1.3</v>
      </c>
      <c r="E248" s="8">
        <f t="shared" si="143"/>
        <v>1.3</v>
      </c>
      <c r="F248">
        <v>0</v>
      </c>
      <c r="G248" s="8">
        <f t="shared" si="129"/>
        <v>3207.6999999999994</v>
      </c>
      <c r="H248" s="8">
        <f t="shared" si="109"/>
        <v>1402.0000000000005</v>
      </c>
      <c r="I248" s="8">
        <f t="shared" si="110"/>
        <v>1.3</v>
      </c>
      <c r="J248" s="8">
        <f t="shared" si="111"/>
        <v>1402.0000000000005</v>
      </c>
      <c r="K248" s="8" t="e">
        <f t="shared" si="112"/>
        <v>#VALUE!</v>
      </c>
      <c r="L248" s="8" t="e">
        <f t="shared" si="113"/>
        <v>#VALUE!</v>
      </c>
      <c r="M248" t="e">
        <f t="shared" si="114"/>
        <v>#N/A</v>
      </c>
      <c r="N248">
        <v>8</v>
      </c>
      <c r="O248" t="str">
        <f t="shared" si="130"/>
        <v xml:space="preserve"> </v>
      </c>
      <c r="P248" t="str">
        <f t="shared" si="115"/>
        <v xml:space="preserve"> </v>
      </c>
      <c r="Q248" t="str">
        <f t="shared" si="116"/>
        <v xml:space="preserve"> </v>
      </c>
      <c r="R248" t="str">
        <f t="shared" si="117"/>
        <v xml:space="preserve"> </v>
      </c>
      <c r="S248">
        <f t="shared" si="118"/>
        <v>0</v>
      </c>
      <c r="T248" s="8">
        <f t="shared" si="131"/>
        <v>0</v>
      </c>
      <c r="U248" s="2">
        <f t="shared" si="132"/>
        <v>0</v>
      </c>
      <c r="V248">
        <f t="shared" si="119"/>
        <v>0</v>
      </c>
      <c r="W248" s="2">
        <f t="shared" si="133"/>
        <v>0</v>
      </c>
      <c r="X248">
        <f t="shared" si="120"/>
        <v>0</v>
      </c>
      <c r="Y248">
        <f t="shared" si="134"/>
        <v>0</v>
      </c>
      <c r="Z248">
        <v>0</v>
      </c>
      <c r="AA248" s="18">
        <f t="shared" si="121"/>
        <v>43429</v>
      </c>
      <c r="AB248" s="13">
        <f t="shared" si="122"/>
        <v>0</v>
      </c>
      <c r="AC248">
        <v>0</v>
      </c>
      <c r="AD248" s="5">
        <f t="shared" si="135"/>
        <v>0</v>
      </c>
      <c r="AE248">
        <f t="shared" si="144"/>
        <v>0</v>
      </c>
      <c r="AF248">
        <f t="shared" si="144"/>
        <v>0</v>
      </c>
      <c r="AG248">
        <v>0</v>
      </c>
      <c r="AH248" s="18">
        <f t="shared" si="136"/>
        <v>43429</v>
      </c>
      <c r="AI248" s="5">
        <f t="shared" si="137"/>
        <v>0</v>
      </c>
      <c r="AJ248" s="13">
        <f t="shared" si="123"/>
        <v>0</v>
      </c>
      <c r="AK248" s="20">
        <f t="shared" si="124"/>
        <v>0</v>
      </c>
      <c r="AL248" s="20">
        <f t="shared" si="138"/>
        <v>0</v>
      </c>
      <c r="AM248" s="20">
        <f t="shared" si="139"/>
        <v>0</v>
      </c>
      <c r="AN248" s="20">
        <f t="shared" si="125"/>
        <v>0</v>
      </c>
      <c r="AO248" s="20">
        <f t="shared" si="140"/>
        <v>0</v>
      </c>
      <c r="AP248" s="1">
        <v>0</v>
      </c>
      <c r="AQ248" s="24">
        <f t="shared" si="141"/>
        <v>43429</v>
      </c>
      <c r="AR248" s="10">
        <f t="shared" si="126"/>
        <v>0</v>
      </c>
      <c r="AS248" s="1">
        <f t="shared" si="142"/>
        <v>0</v>
      </c>
    </row>
    <row r="249" spans="2:45" x14ac:dyDescent="0.2">
      <c r="B249" s="18">
        <f t="shared" si="127"/>
        <v>43430</v>
      </c>
      <c r="C249" s="8">
        <f t="shared" si="128"/>
        <v>43430</v>
      </c>
      <c r="D249" s="5">
        <f>INDEX(Klima!$B$1:$E$520,MATCH('Afgrødemodel 1'!$C249,Klima!$B$1:$B$520,0),MATCH('Afgrødemodel 1'!$D$7,Klima!$B$1:$E$1,0))</f>
        <v>0</v>
      </c>
      <c r="E249" s="8">
        <f t="shared" si="143"/>
        <v>0</v>
      </c>
      <c r="F249">
        <v>0</v>
      </c>
      <c r="G249" s="8">
        <f t="shared" si="129"/>
        <v>3207.6999999999994</v>
      </c>
      <c r="H249" s="8">
        <f t="shared" si="109"/>
        <v>1402.0000000000005</v>
      </c>
      <c r="I249" s="8">
        <f t="shared" si="110"/>
        <v>0</v>
      </c>
      <c r="J249" s="8">
        <f t="shared" si="111"/>
        <v>1402.0000000000005</v>
      </c>
      <c r="K249" s="8" t="e">
        <f t="shared" si="112"/>
        <v>#VALUE!</v>
      </c>
      <c r="L249" s="8" t="e">
        <f t="shared" si="113"/>
        <v>#VALUE!</v>
      </c>
      <c r="M249" t="e">
        <f t="shared" si="114"/>
        <v>#N/A</v>
      </c>
      <c r="N249">
        <v>8</v>
      </c>
      <c r="O249" t="str">
        <f t="shared" si="130"/>
        <v xml:space="preserve"> </v>
      </c>
      <c r="P249" t="str">
        <f t="shared" si="115"/>
        <v xml:space="preserve"> </v>
      </c>
      <c r="Q249" t="str">
        <f t="shared" si="116"/>
        <v xml:space="preserve"> </v>
      </c>
      <c r="R249" t="str">
        <f t="shared" si="117"/>
        <v xml:space="preserve"> </v>
      </c>
      <c r="S249">
        <f t="shared" si="118"/>
        <v>0</v>
      </c>
      <c r="T249" s="8">
        <f t="shared" si="131"/>
        <v>0</v>
      </c>
      <c r="U249" s="2">
        <f t="shared" si="132"/>
        <v>0</v>
      </c>
      <c r="V249">
        <f t="shared" si="119"/>
        <v>0</v>
      </c>
      <c r="W249" s="2">
        <f t="shared" si="133"/>
        <v>0</v>
      </c>
      <c r="X249">
        <f t="shared" si="120"/>
        <v>0</v>
      </c>
      <c r="Y249">
        <f t="shared" si="134"/>
        <v>0</v>
      </c>
      <c r="Z249">
        <v>0</v>
      </c>
      <c r="AA249" s="18">
        <f t="shared" si="121"/>
        <v>43430</v>
      </c>
      <c r="AB249" s="13">
        <f t="shared" si="122"/>
        <v>0</v>
      </c>
      <c r="AC249">
        <v>0</v>
      </c>
      <c r="AD249" s="5">
        <f t="shared" si="135"/>
        <v>0</v>
      </c>
      <c r="AE249">
        <f t="shared" si="144"/>
        <v>0</v>
      </c>
      <c r="AF249">
        <f t="shared" si="144"/>
        <v>0</v>
      </c>
      <c r="AG249">
        <v>0</v>
      </c>
      <c r="AH249" s="18">
        <f t="shared" si="136"/>
        <v>43430</v>
      </c>
      <c r="AI249" s="5">
        <f t="shared" si="137"/>
        <v>0</v>
      </c>
      <c r="AJ249" s="13">
        <f t="shared" si="123"/>
        <v>0</v>
      </c>
      <c r="AK249" s="20">
        <f t="shared" si="124"/>
        <v>0</v>
      </c>
      <c r="AL249" s="20">
        <f t="shared" si="138"/>
        <v>0</v>
      </c>
      <c r="AM249" s="20">
        <f t="shared" si="139"/>
        <v>0</v>
      </c>
      <c r="AN249" s="20">
        <f t="shared" si="125"/>
        <v>0</v>
      </c>
      <c r="AO249" s="20">
        <f t="shared" si="140"/>
        <v>0</v>
      </c>
      <c r="AP249" s="1">
        <v>0</v>
      </c>
      <c r="AQ249" s="24">
        <f t="shared" si="141"/>
        <v>43430</v>
      </c>
      <c r="AR249" s="10">
        <f t="shared" si="126"/>
        <v>0</v>
      </c>
      <c r="AS249" s="1">
        <f t="shared" si="142"/>
        <v>0</v>
      </c>
    </row>
    <row r="250" spans="2:45" x14ac:dyDescent="0.2">
      <c r="B250" s="18">
        <f t="shared" si="127"/>
        <v>43431</v>
      </c>
      <c r="C250" s="8">
        <f t="shared" si="128"/>
        <v>43431</v>
      </c>
      <c r="D250" s="5">
        <f>INDEX(Klima!$B$1:$E$520,MATCH('Afgrødemodel 1'!$C250,Klima!$B$1:$B$520,0),MATCH('Afgrødemodel 1'!$D$7,Klima!$B$1:$E$1,0))</f>
        <v>0</v>
      </c>
      <c r="E250" s="8">
        <f t="shared" si="143"/>
        <v>0</v>
      </c>
      <c r="F250">
        <v>0</v>
      </c>
      <c r="G250" s="8">
        <f t="shared" si="129"/>
        <v>3207.6999999999994</v>
      </c>
      <c r="H250" s="8">
        <f t="shared" si="109"/>
        <v>1402.0000000000005</v>
      </c>
      <c r="I250" s="8">
        <f t="shared" si="110"/>
        <v>0</v>
      </c>
      <c r="J250" s="8">
        <f t="shared" si="111"/>
        <v>1402.0000000000005</v>
      </c>
      <c r="K250" s="8" t="e">
        <f t="shared" si="112"/>
        <v>#VALUE!</v>
      </c>
      <c r="L250" s="8" t="e">
        <f t="shared" si="113"/>
        <v>#VALUE!</v>
      </c>
      <c r="M250" t="e">
        <f t="shared" si="114"/>
        <v>#N/A</v>
      </c>
      <c r="N250">
        <v>8</v>
      </c>
      <c r="O250" t="str">
        <f t="shared" si="130"/>
        <v xml:space="preserve"> </v>
      </c>
      <c r="P250" t="str">
        <f t="shared" si="115"/>
        <v xml:space="preserve"> </v>
      </c>
      <c r="Q250" t="str">
        <f t="shared" si="116"/>
        <v xml:space="preserve"> </v>
      </c>
      <c r="R250" t="str">
        <f t="shared" si="117"/>
        <v xml:space="preserve"> </v>
      </c>
      <c r="S250">
        <f t="shared" si="118"/>
        <v>0</v>
      </c>
      <c r="T250" s="8">
        <f t="shared" si="131"/>
        <v>0</v>
      </c>
      <c r="U250" s="2">
        <f t="shared" si="132"/>
        <v>0</v>
      </c>
      <c r="V250">
        <f t="shared" si="119"/>
        <v>0</v>
      </c>
      <c r="W250" s="2">
        <f t="shared" si="133"/>
        <v>0</v>
      </c>
      <c r="X250">
        <f t="shared" si="120"/>
        <v>0</v>
      </c>
      <c r="Y250">
        <f t="shared" si="134"/>
        <v>0</v>
      </c>
      <c r="Z250">
        <v>0</v>
      </c>
      <c r="AA250" s="18">
        <f t="shared" si="121"/>
        <v>43431</v>
      </c>
      <c r="AB250" s="13">
        <f t="shared" si="122"/>
        <v>0</v>
      </c>
      <c r="AC250">
        <v>0</v>
      </c>
      <c r="AD250" s="5">
        <f t="shared" si="135"/>
        <v>0</v>
      </c>
      <c r="AE250">
        <f t="shared" si="144"/>
        <v>0</v>
      </c>
      <c r="AF250">
        <f t="shared" si="144"/>
        <v>0</v>
      </c>
      <c r="AG250">
        <v>0</v>
      </c>
      <c r="AH250" s="18">
        <f t="shared" si="136"/>
        <v>43431</v>
      </c>
      <c r="AI250" s="5">
        <f t="shared" si="137"/>
        <v>0</v>
      </c>
      <c r="AJ250" s="13">
        <f t="shared" si="123"/>
        <v>0</v>
      </c>
      <c r="AK250" s="20">
        <f t="shared" si="124"/>
        <v>0</v>
      </c>
      <c r="AL250" s="20">
        <f t="shared" si="138"/>
        <v>0</v>
      </c>
      <c r="AM250" s="20">
        <f t="shared" si="139"/>
        <v>0</v>
      </c>
      <c r="AN250" s="20">
        <f t="shared" si="125"/>
        <v>0</v>
      </c>
      <c r="AO250" s="20">
        <f t="shared" si="140"/>
        <v>0</v>
      </c>
      <c r="AP250" s="1">
        <v>0</v>
      </c>
      <c r="AQ250" s="24">
        <f t="shared" si="141"/>
        <v>43431</v>
      </c>
      <c r="AR250" s="10">
        <f t="shared" si="126"/>
        <v>0</v>
      </c>
      <c r="AS250" s="1">
        <f t="shared" si="142"/>
        <v>0</v>
      </c>
    </row>
    <row r="251" spans="2:45" x14ac:dyDescent="0.2">
      <c r="B251" s="18">
        <f t="shared" si="127"/>
        <v>43432</v>
      </c>
      <c r="C251" s="8">
        <f t="shared" si="128"/>
        <v>43432</v>
      </c>
      <c r="D251" s="5">
        <f>INDEX(Klima!$B$1:$E$520,MATCH('Afgrødemodel 1'!$C251,Klima!$B$1:$B$520,0),MATCH('Afgrødemodel 1'!$D$7,Klima!$B$1:$E$1,0))</f>
        <v>1.4</v>
      </c>
      <c r="E251" s="8">
        <f t="shared" si="143"/>
        <v>1.4</v>
      </c>
      <c r="F251">
        <v>0</v>
      </c>
      <c r="G251" s="8">
        <f t="shared" si="129"/>
        <v>3209.0999999999995</v>
      </c>
      <c r="H251" s="8">
        <f t="shared" si="109"/>
        <v>1403.4000000000005</v>
      </c>
      <c r="I251" s="8">
        <f t="shared" si="110"/>
        <v>1.4</v>
      </c>
      <c r="J251" s="8">
        <f t="shared" si="111"/>
        <v>1403.4000000000005</v>
      </c>
      <c r="K251" s="8" t="e">
        <f t="shared" si="112"/>
        <v>#VALUE!</v>
      </c>
      <c r="L251" s="8" t="e">
        <f t="shared" si="113"/>
        <v>#VALUE!</v>
      </c>
      <c r="M251" t="e">
        <f t="shared" si="114"/>
        <v>#N/A</v>
      </c>
      <c r="N251">
        <v>8</v>
      </c>
      <c r="O251" t="str">
        <f t="shared" si="130"/>
        <v xml:space="preserve"> </v>
      </c>
      <c r="P251" t="str">
        <f t="shared" si="115"/>
        <v xml:space="preserve"> </v>
      </c>
      <c r="Q251" t="str">
        <f t="shared" si="116"/>
        <v xml:space="preserve"> </v>
      </c>
      <c r="R251" t="str">
        <f t="shared" si="117"/>
        <v xml:space="preserve"> </v>
      </c>
      <c r="S251">
        <f t="shared" si="118"/>
        <v>0</v>
      </c>
      <c r="T251" s="8">
        <f t="shared" si="131"/>
        <v>0</v>
      </c>
      <c r="U251" s="2">
        <f t="shared" si="132"/>
        <v>0</v>
      </c>
      <c r="V251">
        <f t="shared" si="119"/>
        <v>0</v>
      </c>
      <c r="W251" s="2">
        <f t="shared" si="133"/>
        <v>0</v>
      </c>
      <c r="X251">
        <f t="shared" si="120"/>
        <v>0</v>
      </c>
      <c r="Y251">
        <f t="shared" si="134"/>
        <v>0</v>
      </c>
      <c r="Z251">
        <v>0</v>
      </c>
      <c r="AA251" s="18">
        <f t="shared" si="121"/>
        <v>43432</v>
      </c>
      <c r="AB251" s="13">
        <f t="shared" si="122"/>
        <v>0</v>
      </c>
      <c r="AC251">
        <v>0</v>
      </c>
      <c r="AD251" s="5">
        <f t="shared" si="135"/>
        <v>0</v>
      </c>
      <c r="AE251">
        <f t="shared" si="144"/>
        <v>0</v>
      </c>
      <c r="AF251">
        <f t="shared" si="144"/>
        <v>0</v>
      </c>
      <c r="AG251">
        <v>0</v>
      </c>
      <c r="AH251" s="18">
        <f t="shared" si="136"/>
        <v>43432</v>
      </c>
      <c r="AI251" s="5">
        <f t="shared" si="137"/>
        <v>0</v>
      </c>
      <c r="AJ251" s="13">
        <f t="shared" si="123"/>
        <v>0</v>
      </c>
      <c r="AK251" s="20">
        <f t="shared" si="124"/>
        <v>0</v>
      </c>
      <c r="AL251" s="20">
        <f t="shared" si="138"/>
        <v>0</v>
      </c>
      <c r="AM251" s="20">
        <f t="shared" si="139"/>
        <v>0</v>
      </c>
      <c r="AN251" s="20">
        <f t="shared" si="125"/>
        <v>0</v>
      </c>
      <c r="AO251" s="20">
        <f t="shared" si="140"/>
        <v>0</v>
      </c>
      <c r="AP251" s="1">
        <v>0</v>
      </c>
      <c r="AQ251" s="24">
        <f t="shared" si="141"/>
        <v>43432</v>
      </c>
      <c r="AR251" s="10">
        <f t="shared" si="126"/>
        <v>0</v>
      </c>
      <c r="AS251" s="1">
        <f t="shared" si="142"/>
        <v>0</v>
      </c>
    </row>
    <row r="252" spans="2:45" x14ac:dyDescent="0.2">
      <c r="B252" s="18">
        <f t="shared" si="127"/>
        <v>43433</v>
      </c>
      <c r="C252" s="8">
        <f t="shared" si="128"/>
        <v>43433</v>
      </c>
      <c r="D252" s="5">
        <f>INDEX(Klima!$B$1:$E$520,MATCH('Afgrødemodel 1'!$C252,Klima!$B$1:$B$520,0),MATCH('Afgrødemodel 1'!$D$7,Klima!$B$1:$E$1,0))</f>
        <v>3.5</v>
      </c>
      <c r="E252" s="8">
        <f t="shared" si="143"/>
        <v>3.5</v>
      </c>
      <c r="F252">
        <v>0</v>
      </c>
      <c r="G252" s="8">
        <f t="shared" si="129"/>
        <v>3212.5999999999995</v>
      </c>
      <c r="H252" s="8">
        <f t="shared" si="109"/>
        <v>1406.9000000000005</v>
      </c>
      <c r="I252" s="8">
        <f t="shared" si="110"/>
        <v>3.5</v>
      </c>
      <c r="J252" s="8">
        <f t="shared" si="111"/>
        <v>1406.9000000000005</v>
      </c>
      <c r="K252" s="8" t="e">
        <f t="shared" si="112"/>
        <v>#VALUE!</v>
      </c>
      <c r="L252" s="8" t="e">
        <f t="shared" si="113"/>
        <v>#VALUE!</v>
      </c>
      <c r="M252" t="e">
        <f t="shared" si="114"/>
        <v>#N/A</v>
      </c>
      <c r="N252">
        <v>8</v>
      </c>
      <c r="O252" t="str">
        <f t="shared" si="130"/>
        <v xml:space="preserve"> </v>
      </c>
      <c r="P252" t="str">
        <f t="shared" si="115"/>
        <v xml:space="preserve"> </v>
      </c>
      <c r="Q252" t="str">
        <f t="shared" si="116"/>
        <v xml:space="preserve"> </v>
      </c>
      <c r="R252" t="str">
        <f t="shared" si="117"/>
        <v xml:space="preserve"> </v>
      </c>
      <c r="S252">
        <f t="shared" si="118"/>
        <v>0</v>
      </c>
      <c r="T252" s="8">
        <f t="shared" si="131"/>
        <v>0</v>
      </c>
      <c r="U252" s="2">
        <f t="shared" si="132"/>
        <v>0</v>
      </c>
      <c r="V252">
        <f t="shared" si="119"/>
        <v>0</v>
      </c>
      <c r="W252" s="2">
        <f t="shared" si="133"/>
        <v>0</v>
      </c>
      <c r="X252">
        <f t="shared" si="120"/>
        <v>0</v>
      </c>
      <c r="Y252">
        <f t="shared" si="134"/>
        <v>0</v>
      </c>
      <c r="Z252">
        <v>0</v>
      </c>
      <c r="AA252" s="18">
        <f t="shared" si="121"/>
        <v>43433</v>
      </c>
      <c r="AB252" s="13">
        <f t="shared" si="122"/>
        <v>0</v>
      </c>
      <c r="AC252">
        <v>0</v>
      </c>
      <c r="AD252" s="5">
        <f t="shared" si="135"/>
        <v>0</v>
      </c>
      <c r="AE252">
        <f t="shared" si="144"/>
        <v>0</v>
      </c>
      <c r="AF252">
        <f t="shared" si="144"/>
        <v>0</v>
      </c>
      <c r="AG252">
        <v>0</v>
      </c>
      <c r="AH252" s="18">
        <f t="shared" si="136"/>
        <v>43433</v>
      </c>
      <c r="AI252" s="5">
        <f t="shared" si="137"/>
        <v>0</v>
      </c>
      <c r="AJ252" s="13">
        <f t="shared" si="123"/>
        <v>0</v>
      </c>
      <c r="AK252" s="20">
        <f t="shared" si="124"/>
        <v>0</v>
      </c>
      <c r="AL252" s="20">
        <f t="shared" si="138"/>
        <v>0</v>
      </c>
      <c r="AM252" s="20">
        <f t="shared" si="139"/>
        <v>0</v>
      </c>
      <c r="AN252" s="20">
        <f t="shared" si="125"/>
        <v>0</v>
      </c>
      <c r="AO252" s="20">
        <f t="shared" si="140"/>
        <v>0</v>
      </c>
      <c r="AP252" s="1">
        <v>0</v>
      </c>
      <c r="AQ252" s="24">
        <f t="shared" si="141"/>
        <v>43433</v>
      </c>
      <c r="AR252" s="10">
        <f t="shared" si="126"/>
        <v>0</v>
      </c>
      <c r="AS252" s="1">
        <f t="shared" si="142"/>
        <v>0</v>
      </c>
    </row>
    <row r="253" spans="2:45" x14ac:dyDescent="0.2">
      <c r="B253" s="18">
        <f t="shared" si="127"/>
        <v>43434</v>
      </c>
      <c r="C253" s="8">
        <f t="shared" si="128"/>
        <v>43434</v>
      </c>
      <c r="D253" s="5">
        <f>INDEX(Klima!$B$1:$E$520,MATCH('Afgrødemodel 1'!$C253,Klima!$B$1:$B$520,0),MATCH('Afgrødemodel 1'!$D$7,Klima!$B$1:$E$1,0))</f>
        <v>6.7</v>
      </c>
      <c r="E253" s="8">
        <f t="shared" si="143"/>
        <v>6.7</v>
      </c>
      <c r="F253">
        <v>0</v>
      </c>
      <c r="G253" s="8">
        <f t="shared" si="129"/>
        <v>3219.2999999999993</v>
      </c>
      <c r="H253" s="8">
        <f t="shared" si="109"/>
        <v>1413.6000000000006</v>
      </c>
      <c r="I253" s="8">
        <f t="shared" si="110"/>
        <v>6.7</v>
      </c>
      <c r="J253" s="8">
        <f t="shared" si="111"/>
        <v>1413.6000000000006</v>
      </c>
      <c r="K253" s="8" t="e">
        <f t="shared" si="112"/>
        <v>#VALUE!</v>
      </c>
      <c r="L253" s="8" t="e">
        <f t="shared" si="113"/>
        <v>#VALUE!</v>
      </c>
      <c r="M253" t="e">
        <f t="shared" si="114"/>
        <v>#N/A</v>
      </c>
      <c r="N253">
        <v>8</v>
      </c>
      <c r="O253" t="str">
        <f t="shared" si="130"/>
        <v xml:space="preserve"> </v>
      </c>
      <c r="P253" t="str">
        <f t="shared" si="115"/>
        <v xml:space="preserve"> </v>
      </c>
      <c r="Q253" t="str">
        <f t="shared" si="116"/>
        <v xml:space="preserve"> </v>
      </c>
      <c r="R253" t="str">
        <f t="shared" si="117"/>
        <v xml:space="preserve"> </v>
      </c>
      <c r="S253">
        <f t="shared" si="118"/>
        <v>0</v>
      </c>
      <c r="T253" s="8">
        <f t="shared" si="131"/>
        <v>0</v>
      </c>
      <c r="U253" s="2">
        <f t="shared" si="132"/>
        <v>0</v>
      </c>
      <c r="V253">
        <f t="shared" si="119"/>
        <v>0</v>
      </c>
      <c r="W253" s="2">
        <f t="shared" si="133"/>
        <v>0</v>
      </c>
      <c r="X253">
        <f t="shared" si="120"/>
        <v>0</v>
      </c>
      <c r="Y253">
        <f t="shared" si="134"/>
        <v>0</v>
      </c>
      <c r="Z253">
        <v>0</v>
      </c>
      <c r="AA253" s="18">
        <f t="shared" si="121"/>
        <v>43434</v>
      </c>
      <c r="AB253" s="13">
        <f t="shared" si="122"/>
        <v>0</v>
      </c>
      <c r="AC253">
        <v>0</v>
      </c>
      <c r="AD253" s="5">
        <f t="shared" si="135"/>
        <v>0</v>
      </c>
      <c r="AE253">
        <f t="shared" si="144"/>
        <v>0</v>
      </c>
      <c r="AF253">
        <f t="shared" si="144"/>
        <v>0</v>
      </c>
      <c r="AG253">
        <v>0</v>
      </c>
      <c r="AH253" s="18">
        <f t="shared" si="136"/>
        <v>43434</v>
      </c>
      <c r="AI253" s="5">
        <f t="shared" si="137"/>
        <v>0</v>
      </c>
      <c r="AJ253" s="13">
        <f t="shared" si="123"/>
        <v>0</v>
      </c>
      <c r="AK253" s="20">
        <f t="shared" si="124"/>
        <v>0</v>
      </c>
      <c r="AL253" s="20">
        <f t="shared" si="138"/>
        <v>0</v>
      </c>
      <c r="AM253" s="20">
        <f t="shared" si="139"/>
        <v>0</v>
      </c>
      <c r="AN253" s="20">
        <f t="shared" si="125"/>
        <v>0</v>
      </c>
      <c r="AO253" s="20">
        <f t="shared" si="140"/>
        <v>0</v>
      </c>
      <c r="AP253" s="1">
        <v>0</v>
      </c>
      <c r="AQ253" s="24">
        <f t="shared" si="141"/>
        <v>43434</v>
      </c>
      <c r="AR253" s="10">
        <f t="shared" si="126"/>
        <v>0</v>
      </c>
      <c r="AS253" s="1">
        <f t="shared" si="142"/>
        <v>0</v>
      </c>
    </row>
    <row r="254" spans="2:45" x14ac:dyDescent="0.2">
      <c r="B254" s="18">
        <f t="shared" si="127"/>
        <v>43435</v>
      </c>
      <c r="C254" s="8">
        <f t="shared" si="128"/>
        <v>43435</v>
      </c>
      <c r="D254" s="5">
        <f>INDEX(Klima!$B$1:$E$520,MATCH('Afgrødemodel 1'!$C254,Klima!$B$1:$B$520,0),MATCH('Afgrødemodel 1'!$D$7,Klima!$B$1:$E$1,0))</f>
        <v>5.4</v>
      </c>
      <c r="E254" s="8">
        <f t="shared" si="143"/>
        <v>5.4</v>
      </c>
      <c r="F254">
        <v>0</v>
      </c>
      <c r="G254" s="8">
        <f t="shared" si="129"/>
        <v>3224.6999999999994</v>
      </c>
      <c r="H254" s="8">
        <f t="shared" si="109"/>
        <v>1419.0000000000007</v>
      </c>
      <c r="I254" s="8">
        <f t="shared" si="110"/>
        <v>5.4</v>
      </c>
      <c r="J254" s="8">
        <f t="shared" si="111"/>
        <v>1419.0000000000007</v>
      </c>
      <c r="K254" s="8" t="e">
        <f t="shared" si="112"/>
        <v>#VALUE!</v>
      </c>
      <c r="L254" s="8" t="e">
        <f t="shared" si="113"/>
        <v>#VALUE!</v>
      </c>
      <c r="M254" t="e">
        <f t="shared" si="114"/>
        <v>#N/A</v>
      </c>
      <c r="N254">
        <v>8</v>
      </c>
      <c r="O254" t="str">
        <f t="shared" si="130"/>
        <v xml:space="preserve"> </v>
      </c>
      <c r="P254" t="str">
        <f t="shared" si="115"/>
        <v xml:space="preserve"> </v>
      </c>
      <c r="Q254" t="str">
        <f t="shared" si="116"/>
        <v xml:space="preserve"> </v>
      </c>
      <c r="R254" t="str">
        <f t="shared" si="117"/>
        <v xml:space="preserve"> </v>
      </c>
      <c r="S254">
        <f t="shared" si="118"/>
        <v>0</v>
      </c>
      <c r="T254" s="8">
        <f t="shared" si="131"/>
        <v>0</v>
      </c>
      <c r="U254" s="2">
        <f t="shared" si="132"/>
        <v>0</v>
      </c>
      <c r="V254">
        <f t="shared" si="119"/>
        <v>0</v>
      </c>
      <c r="W254" s="2">
        <f t="shared" si="133"/>
        <v>0</v>
      </c>
      <c r="X254">
        <f t="shared" si="120"/>
        <v>0</v>
      </c>
      <c r="Y254">
        <f t="shared" si="134"/>
        <v>0</v>
      </c>
      <c r="Z254">
        <v>0</v>
      </c>
      <c r="AA254" s="18">
        <f t="shared" si="121"/>
        <v>43435</v>
      </c>
      <c r="AB254" s="13">
        <f t="shared" si="122"/>
        <v>0</v>
      </c>
      <c r="AC254">
        <v>0</v>
      </c>
      <c r="AD254" s="5">
        <f t="shared" si="135"/>
        <v>0</v>
      </c>
      <c r="AE254">
        <f t="shared" si="144"/>
        <v>0</v>
      </c>
      <c r="AF254">
        <f t="shared" si="144"/>
        <v>0</v>
      </c>
      <c r="AG254">
        <v>0</v>
      </c>
      <c r="AH254" s="18">
        <f t="shared" si="136"/>
        <v>43435</v>
      </c>
      <c r="AI254" s="5">
        <f t="shared" si="137"/>
        <v>0</v>
      </c>
      <c r="AJ254" s="13">
        <f t="shared" si="123"/>
        <v>0</v>
      </c>
      <c r="AK254" s="20">
        <f t="shared" si="124"/>
        <v>0</v>
      </c>
      <c r="AL254" s="20">
        <f t="shared" si="138"/>
        <v>0</v>
      </c>
      <c r="AM254" s="20">
        <f t="shared" si="139"/>
        <v>0</v>
      </c>
      <c r="AN254" s="20">
        <f t="shared" si="125"/>
        <v>0</v>
      </c>
      <c r="AO254" s="20">
        <f t="shared" si="140"/>
        <v>0</v>
      </c>
      <c r="AP254" s="1">
        <v>0</v>
      </c>
      <c r="AQ254" s="24">
        <f t="shared" si="141"/>
        <v>43435</v>
      </c>
      <c r="AR254" s="10">
        <f t="shared" si="126"/>
        <v>0</v>
      </c>
      <c r="AS254" s="1">
        <f t="shared" si="142"/>
        <v>0</v>
      </c>
    </row>
    <row r="255" spans="2:45" x14ac:dyDescent="0.2">
      <c r="B255" s="18">
        <f t="shared" si="127"/>
        <v>43436</v>
      </c>
      <c r="C255" s="8">
        <f t="shared" si="128"/>
        <v>43436</v>
      </c>
      <c r="D255" s="5">
        <f>INDEX(Klima!$B$1:$E$520,MATCH('Afgrødemodel 1'!$C255,Klima!$B$1:$B$520,0),MATCH('Afgrødemodel 1'!$D$7,Klima!$B$1:$E$1,0))</f>
        <v>6.5</v>
      </c>
      <c r="E255" s="8">
        <f t="shared" si="143"/>
        <v>6.5</v>
      </c>
      <c r="F255">
        <v>0</v>
      </c>
      <c r="G255" s="8">
        <f t="shared" si="129"/>
        <v>3231.1999999999994</v>
      </c>
      <c r="H255" s="8">
        <f t="shared" si="109"/>
        <v>1425.5000000000007</v>
      </c>
      <c r="I255" s="8">
        <f t="shared" si="110"/>
        <v>6.5</v>
      </c>
      <c r="J255" s="8">
        <f t="shared" si="111"/>
        <v>1425.5000000000007</v>
      </c>
      <c r="K255" s="8" t="e">
        <f t="shared" si="112"/>
        <v>#VALUE!</v>
      </c>
      <c r="L255" s="8" t="e">
        <f t="shared" si="113"/>
        <v>#VALUE!</v>
      </c>
      <c r="M255" t="e">
        <f t="shared" si="114"/>
        <v>#N/A</v>
      </c>
      <c r="N255">
        <v>8</v>
      </c>
      <c r="O255" t="str">
        <f t="shared" si="130"/>
        <v xml:space="preserve"> </v>
      </c>
      <c r="P255" t="str">
        <f t="shared" si="115"/>
        <v xml:space="preserve"> </v>
      </c>
      <c r="Q255" t="str">
        <f t="shared" si="116"/>
        <v xml:space="preserve"> </v>
      </c>
      <c r="R255" t="str">
        <f t="shared" si="117"/>
        <v xml:space="preserve"> </v>
      </c>
      <c r="S255">
        <f t="shared" si="118"/>
        <v>0</v>
      </c>
      <c r="T255" s="8">
        <f t="shared" si="131"/>
        <v>0</v>
      </c>
      <c r="U255" s="2">
        <f t="shared" si="132"/>
        <v>0</v>
      </c>
      <c r="V255">
        <f t="shared" si="119"/>
        <v>0</v>
      </c>
      <c r="W255" s="2">
        <f t="shared" si="133"/>
        <v>0</v>
      </c>
      <c r="X255">
        <f t="shared" si="120"/>
        <v>0</v>
      </c>
      <c r="Y255">
        <f t="shared" si="134"/>
        <v>0</v>
      </c>
      <c r="Z255">
        <v>0</v>
      </c>
      <c r="AA255" s="18">
        <f t="shared" si="121"/>
        <v>43436</v>
      </c>
      <c r="AB255" s="13">
        <f t="shared" si="122"/>
        <v>0</v>
      </c>
      <c r="AC255">
        <v>0</v>
      </c>
      <c r="AD255" s="5">
        <f t="shared" si="135"/>
        <v>0</v>
      </c>
      <c r="AE255">
        <f t="shared" si="144"/>
        <v>0</v>
      </c>
      <c r="AF255">
        <f t="shared" si="144"/>
        <v>0</v>
      </c>
      <c r="AG255">
        <v>0</v>
      </c>
      <c r="AH255" s="18">
        <f t="shared" si="136"/>
        <v>43436</v>
      </c>
      <c r="AI255" s="5">
        <f t="shared" si="137"/>
        <v>0</v>
      </c>
      <c r="AJ255" s="13">
        <f t="shared" si="123"/>
        <v>0</v>
      </c>
      <c r="AK255" s="20">
        <f t="shared" si="124"/>
        <v>0</v>
      </c>
      <c r="AL255" s="20">
        <f t="shared" si="138"/>
        <v>0</v>
      </c>
      <c r="AM255" s="20">
        <f t="shared" si="139"/>
        <v>0</v>
      </c>
      <c r="AN255" s="20">
        <f t="shared" si="125"/>
        <v>0</v>
      </c>
      <c r="AO255" s="20">
        <f t="shared" si="140"/>
        <v>0</v>
      </c>
      <c r="AP255" s="1">
        <v>0</v>
      </c>
      <c r="AQ255" s="24">
        <f t="shared" si="141"/>
        <v>43436</v>
      </c>
      <c r="AR255" s="10">
        <f t="shared" si="126"/>
        <v>0</v>
      </c>
      <c r="AS255" s="1">
        <f t="shared" si="142"/>
        <v>0</v>
      </c>
    </row>
    <row r="256" spans="2:45" x14ac:dyDescent="0.2">
      <c r="B256" s="18">
        <f t="shared" si="127"/>
        <v>43437</v>
      </c>
      <c r="C256" s="8">
        <f t="shared" si="128"/>
        <v>43437</v>
      </c>
      <c r="D256" s="5">
        <f>INDEX(Klima!$B$1:$E$520,MATCH('Afgrødemodel 1'!$C256,Klima!$B$1:$B$520,0),MATCH('Afgrødemodel 1'!$D$7,Klima!$B$1:$E$1,0))</f>
        <v>8.5</v>
      </c>
      <c r="E256" s="8">
        <f t="shared" si="143"/>
        <v>8.5</v>
      </c>
      <c r="F256">
        <v>0</v>
      </c>
      <c r="G256" s="8">
        <f t="shared" si="129"/>
        <v>3239.6999999999994</v>
      </c>
      <c r="H256" s="8">
        <f t="shared" si="109"/>
        <v>1434.0000000000007</v>
      </c>
      <c r="I256" s="8">
        <f t="shared" si="110"/>
        <v>8.5</v>
      </c>
      <c r="J256" s="8">
        <f t="shared" si="111"/>
        <v>1434.0000000000007</v>
      </c>
      <c r="K256" s="8" t="e">
        <f t="shared" si="112"/>
        <v>#VALUE!</v>
      </c>
      <c r="L256" s="8" t="e">
        <f t="shared" si="113"/>
        <v>#VALUE!</v>
      </c>
      <c r="M256" t="e">
        <f t="shared" si="114"/>
        <v>#N/A</v>
      </c>
      <c r="N256">
        <v>8</v>
      </c>
      <c r="O256" t="str">
        <f t="shared" si="130"/>
        <v xml:space="preserve"> </v>
      </c>
      <c r="P256" t="str">
        <f t="shared" si="115"/>
        <v xml:space="preserve"> </v>
      </c>
      <c r="Q256" t="str">
        <f t="shared" si="116"/>
        <v xml:space="preserve"> </v>
      </c>
      <c r="R256" t="str">
        <f t="shared" si="117"/>
        <v xml:space="preserve"> </v>
      </c>
      <c r="S256">
        <f t="shared" si="118"/>
        <v>0</v>
      </c>
      <c r="T256" s="8">
        <f t="shared" si="131"/>
        <v>0</v>
      </c>
      <c r="U256" s="2">
        <f t="shared" si="132"/>
        <v>0</v>
      </c>
      <c r="V256">
        <f t="shared" si="119"/>
        <v>0</v>
      </c>
      <c r="W256" s="2">
        <f t="shared" si="133"/>
        <v>0</v>
      </c>
      <c r="X256">
        <f t="shared" si="120"/>
        <v>0</v>
      </c>
      <c r="Y256">
        <f t="shared" si="134"/>
        <v>0</v>
      </c>
      <c r="Z256">
        <v>0</v>
      </c>
      <c r="AA256" s="18">
        <f t="shared" si="121"/>
        <v>43437</v>
      </c>
      <c r="AB256" s="13">
        <f t="shared" si="122"/>
        <v>0</v>
      </c>
      <c r="AC256">
        <v>0</v>
      </c>
      <c r="AD256" s="5">
        <f t="shared" si="135"/>
        <v>0</v>
      </c>
      <c r="AE256">
        <f t="shared" si="144"/>
        <v>0</v>
      </c>
      <c r="AF256">
        <f t="shared" si="144"/>
        <v>0</v>
      </c>
      <c r="AG256">
        <v>0</v>
      </c>
      <c r="AH256" s="18">
        <f t="shared" si="136"/>
        <v>43437</v>
      </c>
      <c r="AI256" s="5">
        <f t="shared" si="137"/>
        <v>0</v>
      </c>
      <c r="AJ256" s="13">
        <f t="shared" si="123"/>
        <v>0</v>
      </c>
      <c r="AK256" s="20">
        <f t="shared" si="124"/>
        <v>0</v>
      </c>
      <c r="AL256" s="20">
        <f t="shared" si="138"/>
        <v>0</v>
      </c>
      <c r="AM256" s="20">
        <f t="shared" si="139"/>
        <v>0</v>
      </c>
      <c r="AN256" s="20">
        <f t="shared" si="125"/>
        <v>0</v>
      </c>
      <c r="AO256" s="20">
        <f t="shared" si="140"/>
        <v>0</v>
      </c>
      <c r="AP256" s="1">
        <v>0</v>
      </c>
      <c r="AQ256" s="24">
        <f t="shared" si="141"/>
        <v>43437</v>
      </c>
      <c r="AR256" s="10">
        <f t="shared" si="126"/>
        <v>0</v>
      </c>
      <c r="AS256" s="1">
        <f t="shared" si="142"/>
        <v>0</v>
      </c>
    </row>
    <row r="257" spans="2:45" x14ac:dyDescent="0.2">
      <c r="B257" s="18">
        <f t="shared" si="127"/>
        <v>43438</v>
      </c>
      <c r="C257" s="8">
        <f t="shared" si="128"/>
        <v>43438</v>
      </c>
      <c r="D257" s="5">
        <f>INDEX(Klima!$B$1:$E$520,MATCH('Afgrødemodel 1'!$C257,Klima!$B$1:$B$520,0),MATCH('Afgrødemodel 1'!$D$7,Klima!$B$1:$E$1,0))</f>
        <v>4.2</v>
      </c>
      <c r="E257" s="8">
        <f t="shared" si="143"/>
        <v>4.2</v>
      </c>
      <c r="F257">
        <v>0</v>
      </c>
      <c r="G257" s="8">
        <f t="shared" si="129"/>
        <v>3243.8999999999992</v>
      </c>
      <c r="H257" s="8">
        <f t="shared" si="109"/>
        <v>1438.2000000000007</v>
      </c>
      <c r="I257" s="8">
        <f t="shared" si="110"/>
        <v>4.2</v>
      </c>
      <c r="J257" s="8">
        <f t="shared" si="111"/>
        <v>1438.2000000000007</v>
      </c>
      <c r="K257" s="8" t="e">
        <f t="shared" si="112"/>
        <v>#VALUE!</v>
      </c>
      <c r="L257" s="8" t="e">
        <f t="shared" si="113"/>
        <v>#VALUE!</v>
      </c>
      <c r="M257" t="e">
        <f t="shared" si="114"/>
        <v>#N/A</v>
      </c>
      <c r="N257">
        <v>8</v>
      </c>
      <c r="O257" t="str">
        <f t="shared" si="130"/>
        <v xml:space="preserve"> </v>
      </c>
      <c r="P257" t="str">
        <f t="shared" si="115"/>
        <v xml:space="preserve"> </v>
      </c>
      <c r="Q257" t="str">
        <f t="shared" si="116"/>
        <v xml:space="preserve"> </v>
      </c>
      <c r="R257" t="str">
        <f t="shared" si="117"/>
        <v xml:space="preserve"> </v>
      </c>
      <c r="S257">
        <f t="shared" si="118"/>
        <v>0</v>
      </c>
      <c r="T257" s="8">
        <f t="shared" si="131"/>
        <v>0</v>
      </c>
      <c r="U257" s="2">
        <f t="shared" si="132"/>
        <v>0</v>
      </c>
      <c r="V257">
        <f t="shared" si="119"/>
        <v>0</v>
      </c>
      <c r="W257" s="2">
        <f t="shared" si="133"/>
        <v>0</v>
      </c>
      <c r="X257">
        <f t="shared" si="120"/>
        <v>0</v>
      </c>
      <c r="Y257">
        <f t="shared" si="134"/>
        <v>0</v>
      </c>
      <c r="Z257">
        <v>0</v>
      </c>
      <c r="AA257" s="18">
        <f t="shared" si="121"/>
        <v>43438</v>
      </c>
      <c r="AB257" s="13">
        <f t="shared" si="122"/>
        <v>0</v>
      </c>
      <c r="AC257">
        <v>0</v>
      </c>
      <c r="AD257" s="5">
        <f t="shared" si="135"/>
        <v>0</v>
      </c>
      <c r="AE257">
        <f t="shared" si="144"/>
        <v>0</v>
      </c>
      <c r="AF257">
        <f t="shared" si="144"/>
        <v>0</v>
      </c>
      <c r="AG257">
        <v>0</v>
      </c>
      <c r="AH257" s="18">
        <f t="shared" si="136"/>
        <v>43438</v>
      </c>
      <c r="AI257" s="5">
        <f t="shared" si="137"/>
        <v>0</v>
      </c>
      <c r="AJ257" s="13">
        <f t="shared" si="123"/>
        <v>0</v>
      </c>
      <c r="AK257" s="20">
        <f t="shared" si="124"/>
        <v>0</v>
      </c>
      <c r="AL257" s="20">
        <f t="shared" si="138"/>
        <v>0</v>
      </c>
      <c r="AM257" s="20">
        <f t="shared" si="139"/>
        <v>0</v>
      </c>
      <c r="AN257" s="20">
        <f t="shared" si="125"/>
        <v>0</v>
      </c>
      <c r="AO257" s="20">
        <f t="shared" si="140"/>
        <v>0</v>
      </c>
      <c r="AP257" s="1">
        <v>0</v>
      </c>
      <c r="AQ257" s="24">
        <f t="shared" si="141"/>
        <v>43438</v>
      </c>
      <c r="AR257" s="10">
        <f t="shared" si="126"/>
        <v>0</v>
      </c>
      <c r="AS257" s="1">
        <f t="shared" si="142"/>
        <v>0</v>
      </c>
    </row>
    <row r="258" spans="2:45" x14ac:dyDescent="0.2">
      <c r="B258" s="18">
        <f t="shared" si="127"/>
        <v>43439</v>
      </c>
      <c r="C258" s="8">
        <f t="shared" si="128"/>
        <v>43439</v>
      </c>
      <c r="D258" s="5">
        <f>INDEX(Klima!$B$1:$E$520,MATCH('Afgrødemodel 1'!$C258,Klima!$B$1:$B$520,0),MATCH('Afgrødemodel 1'!$D$7,Klima!$B$1:$E$1,0))</f>
        <v>2.6</v>
      </c>
      <c r="E258" s="8">
        <f t="shared" si="143"/>
        <v>2.6</v>
      </c>
      <c r="F258">
        <v>0</v>
      </c>
      <c r="G258" s="8">
        <f t="shared" si="129"/>
        <v>3246.4999999999991</v>
      </c>
      <c r="H258" s="8">
        <f t="shared" si="109"/>
        <v>1440.8000000000006</v>
      </c>
      <c r="I258" s="8">
        <f t="shared" si="110"/>
        <v>2.6</v>
      </c>
      <c r="J258" s="8">
        <f t="shared" si="111"/>
        <v>1440.8000000000006</v>
      </c>
      <c r="K258" s="8" t="e">
        <f t="shared" si="112"/>
        <v>#VALUE!</v>
      </c>
      <c r="L258" s="8" t="e">
        <f t="shared" si="113"/>
        <v>#VALUE!</v>
      </c>
      <c r="M258" t="e">
        <f t="shared" si="114"/>
        <v>#N/A</v>
      </c>
      <c r="N258">
        <v>8</v>
      </c>
      <c r="O258" t="str">
        <f t="shared" si="130"/>
        <v xml:space="preserve"> </v>
      </c>
      <c r="P258" t="str">
        <f t="shared" si="115"/>
        <v xml:space="preserve"> </v>
      </c>
      <c r="Q258" t="str">
        <f t="shared" si="116"/>
        <v xml:space="preserve"> </v>
      </c>
      <c r="R258" t="str">
        <f t="shared" si="117"/>
        <v xml:space="preserve"> </v>
      </c>
      <c r="S258">
        <f t="shared" si="118"/>
        <v>0</v>
      </c>
      <c r="T258" s="8">
        <f t="shared" si="131"/>
        <v>0</v>
      </c>
      <c r="U258" s="2">
        <f t="shared" si="132"/>
        <v>0</v>
      </c>
      <c r="V258">
        <f t="shared" si="119"/>
        <v>0</v>
      </c>
      <c r="W258" s="2">
        <f t="shared" si="133"/>
        <v>0</v>
      </c>
      <c r="X258">
        <f t="shared" si="120"/>
        <v>0</v>
      </c>
      <c r="Y258">
        <f t="shared" si="134"/>
        <v>0</v>
      </c>
      <c r="Z258">
        <v>0</v>
      </c>
      <c r="AA258" s="18">
        <f t="shared" si="121"/>
        <v>43439</v>
      </c>
      <c r="AB258" s="13">
        <f t="shared" si="122"/>
        <v>0</v>
      </c>
      <c r="AC258">
        <v>0</v>
      </c>
      <c r="AD258" s="5">
        <f t="shared" si="135"/>
        <v>0</v>
      </c>
      <c r="AE258">
        <f t="shared" si="144"/>
        <v>0</v>
      </c>
      <c r="AF258">
        <f t="shared" si="144"/>
        <v>0</v>
      </c>
      <c r="AG258">
        <v>0</v>
      </c>
      <c r="AH258" s="18">
        <f t="shared" si="136"/>
        <v>43439</v>
      </c>
      <c r="AI258" s="5">
        <f t="shared" si="137"/>
        <v>0</v>
      </c>
      <c r="AJ258" s="13">
        <f t="shared" si="123"/>
        <v>0</v>
      </c>
      <c r="AK258" s="20">
        <f t="shared" si="124"/>
        <v>0</v>
      </c>
      <c r="AL258" s="20">
        <f t="shared" si="138"/>
        <v>0</v>
      </c>
      <c r="AM258" s="20">
        <f t="shared" si="139"/>
        <v>0</v>
      </c>
      <c r="AN258" s="20">
        <f t="shared" si="125"/>
        <v>0</v>
      </c>
      <c r="AO258" s="20">
        <f t="shared" si="140"/>
        <v>0</v>
      </c>
      <c r="AP258" s="1">
        <v>0</v>
      </c>
      <c r="AQ258" s="24">
        <f t="shared" si="141"/>
        <v>43439</v>
      </c>
      <c r="AR258" s="10">
        <f t="shared" si="126"/>
        <v>0</v>
      </c>
      <c r="AS258" s="1">
        <f t="shared" si="142"/>
        <v>0</v>
      </c>
    </row>
    <row r="259" spans="2:45" x14ac:dyDescent="0.2">
      <c r="B259" s="18">
        <f t="shared" si="127"/>
        <v>43440</v>
      </c>
      <c r="C259" s="8">
        <f t="shared" si="128"/>
        <v>43440</v>
      </c>
      <c r="D259" s="5">
        <f>INDEX(Klima!$B$1:$E$520,MATCH('Afgrødemodel 1'!$C259,Klima!$B$1:$B$520,0),MATCH('Afgrødemodel 1'!$D$7,Klima!$B$1:$E$1,0))</f>
        <v>4.9000000000000004</v>
      </c>
      <c r="E259" s="8">
        <f t="shared" si="143"/>
        <v>4.9000000000000004</v>
      </c>
      <c r="F259">
        <v>0</v>
      </c>
      <c r="G259" s="8">
        <f t="shared" si="129"/>
        <v>3251.3999999999992</v>
      </c>
      <c r="H259" s="8">
        <f t="shared" si="109"/>
        <v>1445.7000000000007</v>
      </c>
      <c r="I259" s="8">
        <f t="shared" si="110"/>
        <v>4.9000000000000004</v>
      </c>
      <c r="J259" s="8">
        <f t="shared" si="111"/>
        <v>1445.7000000000007</v>
      </c>
      <c r="K259" s="8" t="e">
        <f t="shared" si="112"/>
        <v>#VALUE!</v>
      </c>
      <c r="L259" s="8" t="e">
        <f t="shared" si="113"/>
        <v>#VALUE!</v>
      </c>
      <c r="M259" t="e">
        <f t="shared" si="114"/>
        <v>#N/A</v>
      </c>
      <c r="N259">
        <v>8</v>
      </c>
      <c r="O259" t="str">
        <f t="shared" si="130"/>
        <v xml:space="preserve"> </v>
      </c>
      <c r="P259" t="str">
        <f t="shared" si="115"/>
        <v xml:space="preserve"> </v>
      </c>
      <c r="Q259" t="str">
        <f t="shared" si="116"/>
        <v xml:space="preserve"> </v>
      </c>
      <c r="R259" t="str">
        <f t="shared" si="117"/>
        <v xml:space="preserve"> </v>
      </c>
      <c r="S259">
        <f t="shared" si="118"/>
        <v>0</v>
      </c>
      <c r="T259" s="8">
        <f t="shared" si="131"/>
        <v>0</v>
      </c>
      <c r="U259" s="2">
        <f t="shared" si="132"/>
        <v>0</v>
      </c>
      <c r="V259">
        <f t="shared" si="119"/>
        <v>0</v>
      </c>
      <c r="W259" s="2">
        <f t="shared" si="133"/>
        <v>0</v>
      </c>
      <c r="X259">
        <f t="shared" si="120"/>
        <v>0</v>
      </c>
      <c r="Y259">
        <f t="shared" si="134"/>
        <v>0</v>
      </c>
      <c r="Z259">
        <v>0</v>
      </c>
      <c r="AA259" s="18">
        <f t="shared" si="121"/>
        <v>43440</v>
      </c>
      <c r="AB259" s="13">
        <f t="shared" si="122"/>
        <v>0</v>
      </c>
      <c r="AC259">
        <v>0</v>
      </c>
      <c r="AD259" s="5">
        <f t="shared" si="135"/>
        <v>0</v>
      </c>
      <c r="AE259">
        <f t="shared" si="144"/>
        <v>0</v>
      </c>
      <c r="AF259">
        <f t="shared" si="144"/>
        <v>0</v>
      </c>
      <c r="AG259">
        <v>0</v>
      </c>
      <c r="AH259" s="18">
        <f t="shared" si="136"/>
        <v>43440</v>
      </c>
      <c r="AI259" s="5">
        <f t="shared" si="137"/>
        <v>0</v>
      </c>
      <c r="AJ259" s="13">
        <f t="shared" si="123"/>
        <v>0</v>
      </c>
      <c r="AK259" s="20">
        <f t="shared" si="124"/>
        <v>0</v>
      </c>
      <c r="AL259" s="20">
        <f t="shared" si="138"/>
        <v>0</v>
      </c>
      <c r="AM259" s="20">
        <f t="shared" si="139"/>
        <v>0</v>
      </c>
      <c r="AN259" s="20">
        <f t="shared" si="125"/>
        <v>0</v>
      </c>
      <c r="AO259" s="20">
        <f t="shared" si="140"/>
        <v>0</v>
      </c>
      <c r="AP259" s="1">
        <v>0</v>
      </c>
      <c r="AQ259" s="24">
        <f t="shared" si="141"/>
        <v>43440</v>
      </c>
      <c r="AR259" s="10">
        <f t="shared" si="126"/>
        <v>0</v>
      </c>
      <c r="AS259" s="1">
        <f t="shared" si="142"/>
        <v>0</v>
      </c>
    </row>
    <row r="260" spans="2:45" x14ac:dyDescent="0.2">
      <c r="B260" s="18">
        <f t="shared" si="127"/>
        <v>43441</v>
      </c>
      <c r="C260" s="8">
        <f t="shared" si="128"/>
        <v>43441</v>
      </c>
      <c r="D260" s="5">
        <f>INDEX(Klima!$B$1:$E$520,MATCH('Afgrødemodel 1'!$C260,Klima!$B$1:$B$520,0),MATCH('Afgrødemodel 1'!$D$7,Klima!$B$1:$E$1,0))</f>
        <v>8.3000000000000007</v>
      </c>
      <c r="E260" s="8">
        <f t="shared" si="143"/>
        <v>8.3000000000000007</v>
      </c>
      <c r="F260">
        <v>0</v>
      </c>
      <c r="G260" s="8">
        <f t="shared" si="129"/>
        <v>3259.6999999999994</v>
      </c>
      <c r="H260" s="8">
        <f t="shared" si="109"/>
        <v>1454.0000000000007</v>
      </c>
      <c r="I260" s="8">
        <f t="shared" si="110"/>
        <v>8.3000000000000007</v>
      </c>
      <c r="J260" s="8">
        <f t="shared" si="111"/>
        <v>1454.0000000000007</v>
      </c>
      <c r="K260" s="8" t="e">
        <f t="shared" si="112"/>
        <v>#VALUE!</v>
      </c>
      <c r="L260" s="8" t="e">
        <f t="shared" si="113"/>
        <v>#VALUE!</v>
      </c>
      <c r="M260" t="e">
        <f t="shared" si="114"/>
        <v>#N/A</v>
      </c>
      <c r="N260">
        <v>8</v>
      </c>
      <c r="O260" t="str">
        <f t="shared" si="130"/>
        <v xml:space="preserve"> </v>
      </c>
      <c r="P260" t="str">
        <f t="shared" si="115"/>
        <v xml:space="preserve"> </v>
      </c>
      <c r="Q260" t="str">
        <f t="shared" si="116"/>
        <v xml:space="preserve"> </v>
      </c>
      <c r="R260" t="str">
        <f t="shared" si="117"/>
        <v xml:space="preserve"> </v>
      </c>
      <c r="S260">
        <f t="shared" si="118"/>
        <v>0</v>
      </c>
      <c r="T260" s="8">
        <f t="shared" si="131"/>
        <v>0</v>
      </c>
      <c r="U260" s="2">
        <f t="shared" si="132"/>
        <v>0</v>
      </c>
      <c r="V260">
        <f t="shared" si="119"/>
        <v>0</v>
      </c>
      <c r="W260" s="2">
        <f t="shared" si="133"/>
        <v>0</v>
      </c>
      <c r="X260">
        <f t="shared" si="120"/>
        <v>0</v>
      </c>
      <c r="Y260">
        <f t="shared" si="134"/>
        <v>0</v>
      </c>
      <c r="Z260">
        <v>0</v>
      </c>
      <c r="AA260" s="18">
        <f t="shared" si="121"/>
        <v>43441</v>
      </c>
      <c r="AB260" s="13">
        <f t="shared" si="122"/>
        <v>0</v>
      </c>
      <c r="AC260">
        <v>0</v>
      </c>
      <c r="AD260" s="5">
        <f t="shared" si="135"/>
        <v>0</v>
      </c>
      <c r="AE260">
        <f t="shared" si="144"/>
        <v>0</v>
      </c>
      <c r="AF260">
        <f t="shared" si="144"/>
        <v>0</v>
      </c>
      <c r="AG260">
        <v>0</v>
      </c>
      <c r="AH260" s="18">
        <f t="shared" si="136"/>
        <v>43441</v>
      </c>
      <c r="AI260" s="5">
        <f t="shared" si="137"/>
        <v>0</v>
      </c>
      <c r="AJ260" s="13">
        <f t="shared" si="123"/>
        <v>0</v>
      </c>
      <c r="AK260" s="20">
        <f t="shared" si="124"/>
        <v>0</v>
      </c>
      <c r="AL260" s="20">
        <f t="shared" si="138"/>
        <v>0</v>
      </c>
      <c r="AM260" s="20">
        <f t="shared" si="139"/>
        <v>0</v>
      </c>
      <c r="AN260" s="20">
        <f t="shared" si="125"/>
        <v>0</v>
      </c>
      <c r="AO260" s="20">
        <f t="shared" si="140"/>
        <v>0</v>
      </c>
      <c r="AP260" s="1">
        <v>0</v>
      </c>
      <c r="AQ260" s="24">
        <f t="shared" si="141"/>
        <v>43441</v>
      </c>
      <c r="AR260" s="10">
        <f t="shared" si="126"/>
        <v>0</v>
      </c>
      <c r="AS260" s="1">
        <f t="shared" si="142"/>
        <v>0</v>
      </c>
    </row>
    <row r="261" spans="2:45" x14ac:dyDescent="0.2">
      <c r="B261" s="18">
        <f t="shared" si="127"/>
        <v>43442</v>
      </c>
      <c r="C261" s="8">
        <f t="shared" si="128"/>
        <v>43442</v>
      </c>
      <c r="D261" s="5">
        <f>INDEX(Klima!$B$1:$E$520,MATCH('Afgrødemodel 1'!$C261,Klima!$B$1:$B$520,0),MATCH('Afgrødemodel 1'!$D$7,Klima!$B$1:$E$1,0))</f>
        <v>6.2</v>
      </c>
      <c r="E261" s="8">
        <f t="shared" si="143"/>
        <v>6.2</v>
      </c>
      <c r="F261">
        <v>0</v>
      </c>
      <c r="G261" s="8">
        <f t="shared" si="129"/>
        <v>3265.8999999999992</v>
      </c>
      <c r="H261" s="8">
        <f t="shared" si="109"/>
        <v>1460.2000000000007</v>
      </c>
      <c r="I261" s="8">
        <f t="shared" si="110"/>
        <v>6.2</v>
      </c>
      <c r="J261" s="8">
        <f t="shared" si="111"/>
        <v>1460.2000000000007</v>
      </c>
      <c r="K261" s="8" t="e">
        <f t="shared" si="112"/>
        <v>#VALUE!</v>
      </c>
      <c r="L261" s="8" t="e">
        <f t="shared" si="113"/>
        <v>#VALUE!</v>
      </c>
      <c r="M261" t="e">
        <f t="shared" si="114"/>
        <v>#N/A</v>
      </c>
      <c r="N261">
        <v>8</v>
      </c>
      <c r="O261" t="str">
        <f t="shared" si="130"/>
        <v xml:space="preserve"> </v>
      </c>
      <c r="P261" t="str">
        <f t="shared" si="115"/>
        <v xml:space="preserve"> </v>
      </c>
      <c r="Q261" t="str">
        <f t="shared" si="116"/>
        <v xml:space="preserve"> </v>
      </c>
      <c r="R261" t="str">
        <f t="shared" si="117"/>
        <v xml:space="preserve"> </v>
      </c>
      <c r="S261">
        <f t="shared" si="118"/>
        <v>0</v>
      </c>
      <c r="T261" s="8">
        <f t="shared" si="131"/>
        <v>0</v>
      </c>
      <c r="U261" s="2">
        <f t="shared" si="132"/>
        <v>0</v>
      </c>
      <c r="V261">
        <f t="shared" si="119"/>
        <v>0</v>
      </c>
      <c r="W261" s="2">
        <f t="shared" si="133"/>
        <v>0</v>
      </c>
      <c r="X261">
        <f t="shared" si="120"/>
        <v>0</v>
      </c>
      <c r="Y261">
        <f t="shared" si="134"/>
        <v>0</v>
      </c>
      <c r="Z261">
        <v>0</v>
      </c>
      <c r="AA261" s="18">
        <f t="shared" si="121"/>
        <v>43442</v>
      </c>
      <c r="AB261" s="13">
        <f t="shared" si="122"/>
        <v>0</v>
      </c>
      <c r="AC261">
        <v>0</v>
      </c>
      <c r="AD261" s="5">
        <f t="shared" si="135"/>
        <v>0</v>
      </c>
      <c r="AE261">
        <f t="shared" si="144"/>
        <v>0</v>
      </c>
      <c r="AF261">
        <f t="shared" si="144"/>
        <v>0</v>
      </c>
      <c r="AG261">
        <v>0</v>
      </c>
      <c r="AH261" s="18">
        <f t="shared" si="136"/>
        <v>43442</v>
      </c>
      <c r="AI261" s="5">
        <f t="shared" si="137"/>
        <v>0</v>
      </c>
      <c r="AJ261" s="13">
        <f t="shared" si="123"/>
        <v>0</v>
      </c>
      <c r="AK261" s="20">
        <f t="shared" si="124"/>
        <v>0</v>
      </c>
      <c r="AL261" s="20">
        <f t="shared" si="138"/>
        <v>0</v>
      </c>
      <c r="AM261" s="20">
        <f t="shared" si="139"/>
        <v>0</v>
      </c>
      <c r="AN261" s="20">
        <f t="shared" si="125"/>
        <v>0</v>
      </c>
      <c r="AO261" s="20">
        <f t="shared" si="140"/>
        <v>0</v>
      </c>
      <c r="AP261" s="1">
        <v>0</v>
      </c>
      <c r="AQ261" s="24">
        <f t="shared" si="141"/>
        <v>43442</v>
      </c>
      <c r="AR261" s="10">
        <f t="shared" si="126"/>
        <v>0</v>
      </c>
      <c r="AS261" s="1">
        <f t="shared" si="142"/>
        <v>0</v>
      </c>
    </row>
    <row r="262" spans="2:45" x14ac:dyDescent="0.2">
      <c r="B262" s="18">
        <f t="shared" si="127"/>
        <v>43443</v>
      </c>
      <c r="C262" s="8">
        <f t="shared" si="128"/>
        <v>43443</v>
      </c>
      <c r="D262" s="5">
        <f>INDEX(Klima!$B$1:$E$520,MATCH('Afgrødemodel 1'!$C262,Klima!$B$1:$B$520,0),MATCH('Afgrødemodel 1'!$D$7,Klima!$B$1:$E$1,0))</f>
        <v>4.9000000000000004</v>
      </c>
      <c r="E262" s="8">
        <f t="shared" si="143"/>
        <v>4.9000000000000004</v>
      </c>
      <c r="F262">
        <v>0</v>
      </c>
      <c r="G262" s="8">
        <f t="shared" si="129"/>
        <v>3270.7999999999993</v>
      </c>
      <c r="H262" s="8">
        <f t="shared" si="109"/>
        <v>1465.1000000000008</v>
      </c>
      <c r="I262" s="8">
        <f t="shared" si="110"/>
        <v>4.9000000000000004</v>
      </c>
      <c r="J262" s="8">
        <f t="shared" si="111"/>
        <v>1465.1000000000008</v>
      </c>
      <c r="K262" s="8" t="e">
        <f t="shared" si="112"/>
        <v>#VALUE!</v>
      </c>
      <c r="L262" s="8" t="e">
        <f t="shared" si="113"/>
        <v>#VALUE!</v>
      </c>
      <c r="M262" t="e">
        <f t="shared" si="114"/>
        <v>#N/A</v>
      </c>
      <c r="N262">
        <v>8</v>
      </c>
      <c r="O262" t="str">
        <f t="shared" si="130"/>
        <v xml:space="preserve"> </v>
      </c>
      <c r="P262" t="str">
        <f t="shared" si="115"/>
        <v xml:space="preserve"> </v>
      </c>
      <c r="Q262" t="str">
        <f t="shared" si="116"/>
        <v xml:space="preserve"> </v>
      </c>
      <c r="R262" t="str">
        <f t="shared" si="117"/>
        <v xml:space="preserve"> </v>
      </c>
      <c r="S262">
        <f t="shared" si="118"/>
        <v>0</v>
      </c>
      <c r="T262" s="8">
        <f t="shared" si="131"/>
        <v>0</v>
      </c>
      <c r="U262" s="2">
        <f t="shared" si="132"/>
        <v>0</v>
      </c>
      <c r="V262">
        <f t="shared" si="119"/>
        <v>0</v>
      </c>
      <c r="W262" s="2">
        <f t="shared" si="133"/>
        <v>0</v>
      </c>
      <c r="X262">
        <f t="shared" si="120"/>
        <v>0</v>
      </c>
      <c r="Y262">
        <f t="shared" si="134"/>
        <v>0</v>
      </c>
      <c r="Z262">
        <v>0</v>
      </c>
      <c r="AA262" s="18">
        <f t="shared" si="121"/>
        <v>43443</v>
      </c>
      <c r="AB262" s="13">
        <f t="shared" si="122"/>
        <v>0</v>
      </c>
      <c r="AC262">
        <v>0</v>
      </c>
      <c r="AD262" s="5">
        <f t="shared" si="135"/>
        <v>0</v>
      </c>
      <c r="AE262">
        <f t="shared" si="144"/>
        <v>0</v>
      </c>
      <c r="AF262">
        <f t="shared" si="144"/>
        <v>0</v>
      </c>
      <c r="AG262">
        <v>0</v>
      </c>
      <c r="AH262" s="18">
        <f t="shared" si="136"/>
        <v>43443</v>
      </c>
      <c r="AI262" s="5">
        <f t="shared" si="137"/>
        <v>0</v>
      </c>
      <c r="AJ262" s="13">
        <f t="shared" si="123"/>
        <v>0</v>
      </c>
      <c r="AK262" s="20">
        <f t="shared" si="124"/>
        <v>0</v>
      </c>
      <c r="AL262" s="20">
        <f t="shared" si="138"/>
        <v>0</v>
      </c>
      <c r="AM262" s="20">
        <f t="shared" si="139"/>
        <v>0</v>
      </c>
      <c r="AN262" s="20">
        <f t="shared" si="125"/>
        <v>0</v>
      </c>
      <c r="AO262" s="20">
        <f t="shared" si="140"/>
        <v>0</v>
      </c>
      <c r="AP262" s="1">
        <v>0</v>
      </c>
      <c r="AQ262" s="24">
        <f t="shared" si="141"/>
        <v>43443</v>
      </c>
      <c r="AR262" s="10">
        <f t="shared" si="126"/>
        <v>0</v>
      </c>
      <c r="AS262" s="1">
        <f t="shared" si="142"/>
        <v>0</v>
      </c>
    </row>
    <row r="263" spans="2:45" x14ac:dyDescent="0.2">
      <c r="B263" s="18">
        <f t="shared" si="127"/>
        <v>43444</v>
      </c>
      <c r="C263" s="8">
        <f t="shared" si="128"/>
        <v>43444</v>
      </c>
      <c r="D263" s="5">
        <f>INDEX(Klima!$B$1:$E$520,MATCH('Afgrødemodel 1'!$C263,Klima!$B$1:$B$520,0),MATCH('Afgrødemodel 1'!$D$7,Klima!$B$1:$E$1,0))</f>
        <v>4.0999999999999996</v>
      </c>
      <c r="E263" s="8">
        <f t="shared" si="143"/>
        <v>4.0999999999999996</v>
      </c>
      <c r="F263">
        <v>0</v>
      </c>
      <c r="G263" s="8">
        <f t="shared" si="129"/>
        <v>3274.8999999999992</v>
      </c>
      <c r="H263" s="8">
        <f t="shared" si="109"/>
        <v>1469.2000000000007</v>
      </c>
      <c r="I263" s="8">
        <f t="shared" si="110"/>
        <v>4.0999999999999996</v>
      </c>
      <c r="J263" s="8">
        <f t="shared" si="111"/>
        <v>1469.2000000000007</v>
      </c>
      <c r="K263" s="8" t="e">
        <f t="shared" si="112"/>
        <v>#VALUE!</v>
      </c>
      <c r="L263" s="8" t="e">
        <f t="shared" si="113"/>
        <v>#VALUE!</v>
      </c>
      <c r="M263" t="e">
        <f t="shared" si="114"/>
        <v>#N/A</v>
      </c>
      <c r="N263">
        <v>8</v>
      </c>
      <c r="O263" t="str">
        <f t="shared" si="130"/>
        <v xml:space="preserve"> </v>
      </c>
      <c r="P263" t="str">
        <f t="shared" si="115"/>
        <v xml:space="preserve"> </v>
      </c>
      <c r="Q263" t="str">
        <f t="shared" si="116"/>
        <v xml:space="preserve"> </v>
      </c>
      <c r="R263" t="str">
        <f t="shared" si="117"/>
        <v xml:space="preserve"> </v>
      </c>
      <c r="S263">
        <f t="shared" si="118"/>
        <v>0</v>
      </c>
      <c r="T263" s="8">
        <f t="shared" si="131"/>
        <v>0</v>
      </c>
      <c r="U263" s="2">
        <f t="shared" si="132"/>
        <v>0</v>
      </c>
      <c r="V263">
        <f t="shared" si="119"/>
        <v>0</v>
      </c>
      <c r="W263" s="2">
        <f t="shared" si="133"/>
        <v>0</v>
      </c>
      <c r="X263">
        <f t="shared" si="120"/>
        <v>0</v>
      </c>
      <c r="Y263">
        <f t="shared" si="134"/>
        <v>0</v>
      </c>
      <c r="Z263">
        <v>0</v>
      </c>
      <c r="AA263" s="18">
        <f t="shared" si="121"/>
        <v>43444</v>
      </c>
      <c r="AB263" s="13">
        <f t="shared" si="122"/>
        <v>0</v>
      </c>
      <c r="AC263">
        <v>0</v>
      </c>
      <c r="AD263" s="5">
        <f t="shared" si="135"/>
        <v>0</v>
      </c>
      <c r="AE263">
        <f t="shared" si="144"/>
        <v>0</v>
      </c>
      <c r="AF263">
        <f t="shared" si="144"/>
        <v>0</v>
      </c>
      <c r="AG263">
        <v>0</v>
      </c>
      <c r="AH263" s="18">
        <f t="shared" si="136"/>
        <v>43444</v>
      </c>
      <c r="AI263" s="5">
        <f t="shared" si="137"/>
        <v>0</v>
      </c>
      <c r="AJ263" s="13">
        <f t="shared" si="123"/>
        <v>0</v>
      </c>
      <c r="AK263" s="20">
        <f t="shared" si="124"/>
        <v>0</v>
      </c>
      <c r="AL263" s="20">
        <f t="shared" si="138"/>
        <v>0</v>
      </c>
      <c r="AM263" s="20">
        <f t="shared" si="139"/>
        <v>0</v>
      </c>
      <c r="AN263" s="20">
        <f t="shared" si="125"/>
        <v>0</v>
      </c>
      <c r="AO263" s="20">
        <f t="shared" si="140"/>
        <v>0</v>
      </c>
      <c r="AP263" s="1">
        <v>0</v>
      </c>
      <c r="AQ263" s="24">
        <f t="shared" si="141"/>
        <v>43444</v>
      </c>
      <c r="AR263" s="10">
        <f t="shared" si="126"/>
        <v>0</v>
      </c>
      <c r="AS263" s="1">
        <f t="shared" si="142"/>
        <v>0</v>
      </c>
    </row>
    <row r="264" spans="2:45" x14ac:dyDescent="0.2">
      <c r="B264" s="18">
        <f t="shared" si="127"/>
        <v>43445</v>
      </c>
      <c r="C264" s="8">
        <f t="shared" si="128"/>
        <v>43445</v>
      </c>
      <c r="D264" s="5">
        <f>INDEX(Klima!$B$1:$E$520,MATCH('Afgrødemodel 1'!$C264,Klima!$B$1:$B$520,0),MATCH('Afgrødemodel 1'!$D$7,Klima!$B$1:$E$1,0))</f>
        <v>3.5</v>
      </c>
      <c r="E264" s="8">
        <f t="shared" si="143"/>
        <v>3.5</v>
      </c>
      <c r="F264">
        <v>0</v>
      </c>
      <c r="G264" s="8">
        <f t="shared" si="129"/>
        <v>3278.3999999999992</v>
      </c>
      <c r="H264" s="8">
        <f t="shared" si="109"/>
        <v>1472.7000000000007</v>
      </c>
      <c r="I264" s="8">
        <f t="shared" si="110"/>
        <v>3.5</v>
      </c>
      <c r="J264" s="8">
        <f t="shared" si="111"/>
        <v>1472.7000000000007</v>
      </c>
      <c r="K264" s="8" t="e">
        <f t="shared" si="112"/>
        <v>#VALUE!</v>
      </c>
      <c r="L264" s="8" t="e">
        <f t="shared" si="113"/>
        <v>#VALUE!</v>
      </c>
      <c r="M264" t="e">
        <f t="shared" si="114"/>
        <v>#N/A</v>
      </c>
      <c r="N264">
        <v>8</v>
      </c>
      <c r="O264" t="str">
        <f t="shared" si="130"/>
        <v xml:space="preserve"> </v>
      </c>
      <c r="P264" t="str">
        <f t="shared" si="115"/>
        <v xml:space="preserve"> </v>
      </c>
      <c r="Q264" t="str">
        <f t="shared" si="116"/>
        <v xml:space="preserve"> </v>
      </c>
      <c r="R264" t="str">
        <f t="shared" si="117"/>
        <v xml:space="preserve"> </v>
      </c>
      <c r="S264">
        <f t="shared" si="118"/>
        <v>0</v>
      </c>
      <c r="T264" s="8">
        <f t="shared" si="131"/>
        <v>0</v>
      </c>
      <c r="U264" s="2">
        <f t="shared" si="132"/>
        <v>0</v>
      </c>
      <c r="V264">
        <f t="shared" si="119"/>
        <v>0</v>
      </c>
      <c r="W264" s="2">
        <f t="shared" si="133"/>
        <v>0</v>
      </c>
      <c r="X264">
        <f t="shared" si="120"/>
        <v>0</v>
      </c>
      <c r="Y264">
        <f t="shared" si="134"/>
        <v>0</v>
      </c>
      <c r="Z264">
        <v>0</v>
      </c>
      <c r="AA264" s="18">
        <f t="shared" si="121"/>
        <v>43445</v>
      </c>
      <c r="AB264" s="13">
        <f t="shared" si="122"/>
        <v>0</v>
      </c>
      <c r="AC264">
        <v>0</v>
      </c>
      <c r="AD264" s="5">
        <f t="shared" si="135"/>
        <v>0</v>
      </c>
      <c r="AE264">
        <f t="shared" si="144"/>
        <v>0</v>
      </c>
      <c r="AF264">
        <f t="shared" si="144"/>
        <v>0</v>
      </c>
      <c r="AG264">
        <v>0</v>
      </c>
      <c r="AH264" s="18">
        <f t="shared" si="136"/>
        <v>43445</v>
      </c>
      <c r="AI264" s="5">
        <f t="shared" si="137"/>
        <v>0</v>
      </c>
      <c r="AJ264" s="13">
        <f t="shared" si="123"/>
        <v>0</v>
      </c>
      <c r="AK264" s="20">
        <f t="shared" si="124"/>
        <v>0</v>
      </c>
      <c r="AL264" s="20">
        <f t="shared" si="138"/>
        <v>0</v>
      </c>
      <c r="AM264" s="20">
        <f t="shared" si="139"/>
        <v>0</v>
      </c>
      <c r="AN264" s="20">
        <f t="shared" si="125"/>
        <v>0</v>
      </c>
      <c r="AO264" s="20">
        <f t="shared" si="140"/>
        <v>0</v>
      </c>
      <c r="AP264" s="1">
        <v>0</v>
      </c>
      <c r="AQ264" s="24">
        <f t="shared" si="141"/>
        <v>43445</v>
      </c>
      <c r="AR264" s="10">
        <f t="shared" si="126"/>
        <v>0</v>
      </c>
      <c r="AS264" s="1">
        <f t="shared" si="142"/>
        <v>0</v>
      </c>
    </row>
    <row r="265" spans="2:45" x14ac:dyDescent="0.2">
      <c r="B265" s="18">
        <f t="shared" si="127"/>
        <v>43446</v>
      </c>
      <c r="C265" s="8">
        <f t="shared" si="128"/>
        <v>43446</v>
      </c>
      <c r="D265" s="5">
        <f>INDEX(Klima!$B$1:$E$520,MATCH('Afgrødemodel 1'!$C265,Klima!$B$1:$B$520,0),MATCH('Afgrødemodel 1'!$D$7,Klima!$B$1:$E$1,0))</f>
        <v>2.8</v>
      </c>
      <c r="E265" s="8">
        <f t="shared" si="143"/>
        <v>2.8</v>
      </c>
      <c r="F265">
        <v>0</v>
      </c>
      <c r="G265" s="8">
        <f t="shared" si="129"/>
        <v>3281.1999999999994</v>
      </c>
      <c r="H265" s="8">
        <f t="shared" si="109"/>
        <v>1475.5000000000007</v>
      </c>
      <c r="I265" s="8">
        <f t="shared" si="110"/>
        <v>2.8</v>
      </c>
      <c r="J265" s="8">
        <f t="shared" si="111"/>
        <v>1475.5000000000007</v>
      </c>
      <c r="K265" s="8" t="e">
        <f t="shared" si="112"/>
        <v>#VALUE!</v>
      </c>
      <c r="L265" s="8" t="e">
        <f t="shared" si="113"/>
        <v>#VALUE!</v>
      </c>
      <c r="M265" t="e">
        <f t="shared" si="114"/>
        <v>#N/A</v>
      </c>
      <c r="N265">
        <v>8</v>
      </c>
      <c r="O265" t="str">
        <f t="shared" si="130"/>
        <v xml:space="preserve"> </v>
      </c>
      <c r="P265" t="str">
        <f t="shared" si="115"/>
        <v xml:space="preserve"> </v>
      </c>
      <c r="Q265" t="str">
        <f t="shared" si="116"/>
        <v xml:space="preserve"> </v>
      </c>
      <c r="R265" t="str">
        <f t="shared" si="117"/>
        <v xml:space="preserve"> </v>
      </c>
      <c r="S265">
        <f t="shared" si="118"/>
        <v>0</v>
      </c>
      <c r="T265" s="8">
        <f t="shared" si="131"/>
        <v>0</v>
      </c>
      <c r="U265" s="2">
        <f t="shared" si="132"/>
        <v>0</v>
      </c>
      <c r="V265">
        <f t="shared" si="119"/>
        <v>0</v>
      </c>
      <c r="W265" s="2">
        <f t="shared" si="133"/>
        <v>0</v>
      </c>
      <c r="X265">
        <f t="shared" si="120"/>
        <v>0</v>
      </c>
      <c r="Y265">
        <f t="shared" si="134"/>
        <v>0</v>
      </c>
      <c r="Z265">
        <v>0</v>
      </c>
      <c r="AA265" s="18">
        <f t="shared" si="121"/>
        <v>43446</v>
      </c>
      <c r="AB265" s="13">
        <f t="shared" si="122"/>
        <v>0</v>
      </c>
      <c r="AC265">
        <v>0</v>
      </c>
      <c r="AD265" s="5">
        <f t="shared" si="135"/>
        <v>0</v>
      </c>
      <c r="AE265">
        <f t="shared" si="144"/>
        <v>0</v>
      </c>
      <c r="AF265">
        <f t="shared" si="144"/>
        <v>0</v>
      </c>
      <c r="AG265">
        <v>0</v>
      </c>
      <c r="AH265" s="18">
        <f t="shared" si="136"/>
        <v>43446</v>
      </c>
      <c r="AI265" s="5">
        <f t="shared" si="137"/>
        <v>0</v>
      </c>
      <c r="AJ265" s="13">
        <f t="shared" si="123"/>
        <v>0</v>
      </c>
      <c r="AK265" s="20">
        <f t="shared" si="124"/>
        <v>0</v>
      </c>
      <c r="AL265" s="20">
        <f t="shared" si="138"/>
        <v>0</v>
      </c>
      <c r="AM265" s="20">
        <f t="shared" si="139"/>
        <v>0</v>
      </c>
      <c r="AN265" s="20">
        <f t="shared" si="125"/>
        <v>0</v>
      </c>
      <c r="AO265" s="20">
        <f t="shared" si="140"/>
        <v>0</v>
      </c>
      <c r="AP265" s="1">
        <v>0</v>
      </c>
      <c r="AQ265" s="24">
        <f t="shared" si="141"/>
        <v>43446</v>
      </c>
      <c r="AR265" s="10">
        <f t="shared" si="126"/>
        <v>0</v>
      </c>
      <c r="AS265" s="1">
        <f t="shared" si="142"/>
        <v>0</v>
      </c>
    </row>
    <row r="266" spans="2:45" x14ac:dyDescent="0.2">
      <c r="B266" s="18">
        <f t="shared" si="127"/>
        <v>43447</v>
      </c>
      <c r="C266" s="8">
        <f t="shared" si="128"/>
        <v>43447</v>
      </c>
      <c r="D266" s="5">
        <f>INDEX(Klima!$B$1:$E$520,MATCH('Afgrødemodel 1'!$C266,Klima!$B$1:$B$520,0),MATCH('Afgrødemodel 1'!$D$7,Klima!$B$1:$E$1,0))</f>
        <v>1.2</v>
      </c>
      <c r="E266" s="8">
        <f t="shared" si="143"/>
        <v>1.2</v>
      </c>
      <c r="F266">
        <v>0</v>
      </c>
      <c r="G266" s="8">
        <f t="shared" si="129"/>
        <v>3282.3999999999992</v>
      </c>
      <c r="H266" s="8">
        <f t="shared" ref="H266:H329" si="145">IF(C266&gt;=$AY$21,E266+H265,0)</f>
        <v>1476.7000000000007</v>
      </c>
      <c r="I266" s="8">
        <f t="shared" ref="I266:I329" si="146">IF(C266&lt;$AY$27,0,E266)</f>
        <v>1.2</v>
      </c>
      <c r="J266" s="8">
        <f t="shared" ref="J266:J329" si="147">IF(C266&lt;$AY$27,0,I266+J265)</f>
        <v>1476.7000000000007</v>
      </c>
      <c r="K266" s="8" t="e">
        <f t="shared" ref="K266:K329" si="148">IF(AND(H266&gt;=$AX$12,H265&lt;$AX$12),"tSF1",IF(AND(H266&gt;=$AZ$13,H265&lt;$AZ$13),"tSF2",IF(AND(H266&gt;=$AZ$14,H265&lt;$AZ$14),"tSF3",IF(AND(H266&gt;=$AZ$15,H265&lt;$AZ$15),"tSF4",IF(AND(H266&gt;=$AZ$16,H265&lt;$AZ$16),"tSF5"," ")))))</f>
        <v>#VALUE!</v>
      </c>
      <c r="L266" s="8" t="e">
        <f t="shared" ref="L266:L329" si="149">IF(OR(K266="tSF1",K266="tSF2",K266="tSF3",K266="tSF4",K266="tSF5"),C266," ")</f>
        <v>#VALUE!</v>
      </c>
      <c r="M266" t="e">
        <f t="shared" ref="M266:M329" si="150">IF(AND($BA$12&gt;C266,C266&gt;=$AY$21),"F1",IF(AND(C266&gt;=$BA$12,C266&lt;$BA$13),"F2",IF(AND(C266&gt;=$BA$13,C266&lt;$BA$14),"F3",IF(AND(C266&gt;=$BA$14,C266&lt;$BA$15),"F4",IF(AND(C266&gt;=$BA$15,C266&lt;$BA$16),"F5"," ")))))</f>
        <v>#N/A</v>
      </c>
      <c r="N266">
        <v>8</v>
      </c>
      <c r="O266" t="str">
        <f t="shared" si="130"/>
        <v xml:space="preserve"> </v>
      </c>
      <c r="P266" t="str">
        <f t="shared" ref="P266:P329" si="151">IF($AV$2=1,(IF(AND(J266&gt;=$AW$21,J265&lt;$AW$21),C266," ")),(IF(AND(G266&gt;=$AW$21,G265&lt;$AW$21),C266," ")))</f>
        <v xml:space="preserve"> </v>
      </c>
      <c r="Q266" t="str">
        <f t="shared" ref="Q266:Q329" si="152">IF(AND($AW$22=0,O266="tSL0"),"tSLe",IF(AND(H266&gt;=($AW$22),H265&lt;($AW$22)),"tSLe",IF(AND(H266&gt;=($AW$23),H265&lt;($AW$23)),"tSLx",IF(AND(H266&gt;=($AW$24),H265&lt;($AW$24)),"tSLr",IF(AND(H266&gt;=($AW$25),H265&lt;($AW$25)),"tSLm",IF(AND($AW$27=B266),"Sådato",IF(AND($AW$29=B266),"tv",IF(AND($AW$28=B266),"th"," "))))))))</f>
        <v xml:space="preserve"> </v>
      </c>
      <c r="R266" t="str">
        <f t="shared" ref="R266:R329" si="153">IF(AND(Q266="Sådato"),C266,IF(AND(Q266="tSLe"),C266,IF(AND(Q266="tSLx"),C266,IF(AND(Q266="tSLr"),C266,IF(AND(Q266="tSLm"),C266,IF(AND(Q266="tv"),C266,IF(AND(Q266="th"),C266," ")))))))</f>
        <v xml:space="preserve"> </v>
      </c>
      <c r="S266">
        <f t="shared" ref="S266:S329" si="154">$AW$33</f>
        <v>0</v>
      </c>
      <c r="T266" s="8">
        <f t="shared" si="131"/>
        <v>0</v>
      </c>
      <c r="U266" s="2">
        <f t="shared" si="132"/>
        <v>0</v>
      </c>
      <c r="V266">
        <f t="shared" ref="V266:V329" si="155">$AW$35</f>
        <v>0</v>
      </c>
      <c r="W266" s="2">
        <f t="shared" si="133"/>
        <v>0</v>
      </c>
      <c r="X266">
        <f t="shared" ref="X266:X329" si="156">$AW$36</f>
        <v>0</v>
      </c>
      <c r="Y266">
        <f t="shared" si="134"/>
        <v>0</v>
      </c>
      <c r="Z266">
        <v>0</v>
      </c>
      <c r="AA266" s="18">
        <f t="shared" ref="AA266:AA329" si="157">B266</f>
        <v>43447</v>
      </c>
      <c r="AB266" s="13">
        <f t="shared" ref="AB266:AB329" si="158">IF((C266&lt;$AY$21),S266,IF(AND($AY$21&lt;=C266,C266&lt;MIN($AY$22,$AY$28,$AY$29)),T266,IF(AND($AY$22&lt;=C266,C266&lt;MIN($AY$23,$AY$28,$AY$29)),U266,IF(AND($AY$23&lt;=C266,C266&lt;(MIN($AY$24,$AY$29,$AY$28))),V266,IF(AND($AY$24&lt;=C266,C266&lt;(MIN($AY$25,$AY$28,$AY$29))),W266,IF(AND($AY$25&lt;=C266,C266&lt;(MIN($AY$28,$AY$29))),X266,IF(AND($AY$29&lt;=C266,C266&lt;$AY$28),Y266,IF(AND(C266&gt;$AY$28),Z266,0))))))))</f>
        <v>0</v>
      </c>
      <c r="AC266">
        <v>0</v>
      </c>
      <c r="AD266" s="5">
        <f t="shared" si="135"/>
        <v>0</v>
      </c>
      <c r="AE266">
        <f t="shared" ref="AE266:AF316" si="159">$AW$37</f>
        <v>0</v>
      </c>
      <c r="AF266">
        <f t="shared" si="159"/>
        <v>0</v>
      </c>
      <c r="AG266">
        <v>0</v>
      </c>
      <c r="AH266" s="18">
        <f t="shared" si="136"/>
        <v>43447</v>
      </c>
      <c r="AI266" s="5">
        <f t="shared" si="137"/>
        <v>0</v>
      </c>
      <c r="AJ266" s="13">
        <f t="shared" ref="AJ266:AJ329" si="160">IF(C266&lt;(MIN($AY$24,$AY$28,$AY$29)),AC266,IF(AND($AY$24&lt;=C266,C266&lt;(MIN($AY$25,$AY$28,$AY$29))),AD266,IF(AND($AY$25&lt;=C266,C266&lt;(MIN($AY$28,$AY$29))),AE266,IF(AND($AY$29&lt;=C266,C266&lt;$AY$28),AF266,IF(AND(C266&gt;=$AY$28),AG266," ")))))</f>
        <v>0</v>
      </c>
      <c r="AK266" s="20">
        <f t="shared" ref="AK266:AK329" si="161">$AW$42</f>
        <v>0</v>
      </c>
      <c r="AL266" s="20">
        <f t="shared" si="138"/>
        <v>0</v>
      </c>
      <c r="AM266" s="20">
        <f t="shared" si="139"/>
        <v>0</v>
      </c>
      <c r="AN266" s="20">
        <f t="shared" ref="AN266:AN329" si="162">$AW$45</f>
        <v>0</v>
      </c>
      <c r="AO266" s="20">
        <f t="shared" si="140"/>
        <v>0</v>
      </c>
      <c r="AP266" s="1">
        <v>0</v>
      </c>
      <c r="AQ266" s="24">
        <f t="shared" si="141"/>
        <v>43447</v>
      </c>
      <c r="AR266" s="10">
        <f t="shared" ref="AR266:AR329" si="163">IF(C266&lt;$AY$21,AK266,IF(AND($AY$21&lt;=C266,C266&lt;(MIN($AY$25,$AY$29,$AY$28))),AM266,IF(AND($AY$25&lt;=C266,C266&lt;MIN($AY$29,$AY$28)),AN266,IF(AND($AY$29&lt;=C266,C266&lt;$AY$28),AO266,IF(AND(C266&gt;=$AY$28),AP266,"0")))))</f>
        <v>0</v>
      </c>
      <c r="AS266" s="1">
        <f t="shared" si="142"/>
        <v>0</v>
      </c>
    </row>
    <row r="267" spans="2:45" x14ac:dyDescent="0.2">
      <c r="B267" s="18">
        <f t="shared" ref="B267:B330" si="164">B266+1</f>
        <v>43448</v>
      </c>
      <c r="C267" s="8">
        <f t="shared" ref="C267:C330" si="165">B267</f>
        <v>43448</v>
      </c>
      <c r="D267" s="5">
        <f>INDEX(Klima!$B$1:$E$520,MATCH('Afgrødemodel 1'!$C267,Klima!$B$1:$B$520,0),MATCH('Afgrødemodel 1'!$D$7,Klima!$B$1:$E$1,0))</f>
        <v>1.7</v>
      </c>
      <c r="E267" s="8">
        <f t="shared" si="143"/>
        <v>1.7</v>
      </c>
      <c r="F267">
        <v>0</v>
      </c>
      <c r="G267" s="8">
        <f t="shared" ref="G267:G330" si="166">(E267-F267)+G266</f>
        <v>3284.099999999999</v>
      </c>
      <c r="H267" s="8">
        <f t="shared" si="145"/>
        <v>1478.4000000000008</v>
      </c>
      <c r="I267" s="8">
        <f t="shared" si="146"/>
        <v>1.7</v>
      </c>
      <c r="J267" s="8">
        <f t="shared" si="147"/>
        <v>1478.4000000000008</v>
      </c>
      <c r="K267" s="8" t="e">
        <f t="shared" si="148"/>
        <v>#VALUE!</v>
      </c>
      <c r="L267" s="8" t="e">
        <f t="shared" si="149"/>
        <v>#VALUE!</v>
      </c>
      <c r="M267" t="e">
        <f t="shared" si="150"/>
        <v>#N/A</v>
      </c>
      <c r="N267">
        <v>8</v>
      </c>
      <c r="O267" t="str">
        <f t="shared" ref="O267:O330" si="167">IF($AV$2=1,(IF(AND(J267&gt;=$AW$21,J266&lt;$AW$21),"tSL0"," ")),(IF(AND(G267&gt;=$AW$21,G266&lt;$AW$21),"tSL0"," ")))</f>
        <v xml:space="preserve"> </v>
      </c>
      <c r="P267" t="str">
        <f t="shared" si="151"/>
        <v xml:space="preserve"> </v>
      </c>
      <c r="Q267" t="str">
        <f t="shared" si="152"/>
        <v xml:space="preserve"> </v>
      </c>
      <c r="R267" t="str">
        <f t="shared" si="153"/>
        <v xml:space="preserve"> </v>
      </c>
      <c r="S267">
        <f t="shared" si="154"/>
        <v>0</v>
      </c>
      <c r="T267" s="8">
        <f t="shared" ref="T267:T330" si="168">IFERROR($AW$33+($AW$34-$AW$33)*((H267)/$AW$22),0)</f>
        <v>0</v>
      </c>
      <c r="U267" s="2">
        <f t="shared" ref="U267:U330" si="169">$AW$34+($AW$35-$AW$34)*((((2.7182^(2.4*((((H267)-$AW$22)/($AW$23-$AW$22))))-1)))/10)</f>
        <v>0</v>
      </c>
      <c r="V267">
        <f t="shared" si="155"/>
        <v>0</v>
      </c>
      <c r="W267" s="2">
        <f t="shared" ref="W267:W330" si="170">$AW$35-($AW$35-$AW$36)*((((H267)-$AW$24)/($AW$25-$AW$24)))</f>
        <v>0</v>
      </c>
      <c r="X267">
        <f t="shared" si="156"/>
        <v>0</v>
      </c>
      <c r="Y267">
        <f t="shared" ref="Y267:Y330" si="171">$AW$38</f>
        <v>0</v>
      </c>
      <c r="Z267">
        <v>0</v>
      </c>
      <c r="AA267" s="18">
        <f t="shared" si="157"/>
        <v>43448</v>
      </c>
      <c r="AB267" s="13">
        <f t="shared" si="158"/>
        <v>0</v>
      </c>
      <c r="AC267">
        <v>0</v>
      </c>
      <c r="AD267" s="5">
        <f t="shared" ref="AD267:AD330" si="172">$AW$37*(((H267)-$AW$24)/($AW$25-$AW$24))</f>
        <v>0</v>
      </c>
      <c r="AE267">
        <f t="shared" si="159"/>
        <v>0</v>
      </c>
      <c r="AF267">
        <f t="shared" si="159"/>
        <v>0</v>
      </c>
      <c r="AG267">
        <v>0</v>
      </c>
      <c r="AH267" s="18">
        <f t="shared" ref="AH267:AH330" si="173">AA267</f>
        <v>43448</v>
      </c>
      <c r="AI267" s="5">
        <f t="shared" ref="AI267:AI330" si="174">AB267+AJ267</f>
        <v>0</v>
      </c>
      <c r="AJ267" s="13">
        <f t="shared" si="160"/>
        <v>0</v>
      </c>
      <c r="AK267" s="20">
        <f t="shared" si="161"/>
        <v>0</v>
      </c>
      <c r="AL267" s="20">
        <f t="shared" ref="AL267:AL330" si="175">MAX($AW$43,($AW$46*(C267-$AY$21)))</f>
        <v>0</v>
      </c>
      <c r="AM267" s="20">
        <f t="shared" ref="AM267:AM330" si="176">MIN(MIN($AW$48,$AW$44),AL267)</f>
        <v>0</v>
      </c>
      <c r="AN267" s="20">
        <f t="shared" si="162"/>
        <v>0</v>
      </c>
      <c r="AO267" s="20">
        <f t="shared" ref="AO267:AO330" si="177">$AW$49</f>
        <v>0</v>
      </c>
      <c r="AP267" s="1">
        <v>0</v>
      </c>
      <c r="AQ267" s="24">
        <f t="shared" ref="AQ267:AQ330" si="178">AH267</f>
        <v>43448</v>
      </c>
      <c r="AR267" s="10">
        <f t="shared" si="163"/>
        <v>0</v>
      </c>
      <c r="AS267" s="1">
        <f t="shared" ref="AS267:AS330" si="179">(0-AR267)/10</f>
        <v>0</v>
      </c>
    </row>
    <row r="268" spans="2:45" x14ac:dyDescent="0.2">
      <c r="B268" s="18">
        <f t="shared" si="164"/>
        <v>43449</v>
      </c>
      <c r="C268" s="8">
        <f t="shared" si="165"/>
        <v>43449</v>
      </c>
      <c r="D268" s="5">
        <f>INDEX(Klima!$B$1:$E$520,MATCH('Afgrødemodel 1'!$C268,Klima!$B$1:$B$520,0),MATCH('Afgrødemodel 1'!$D$7,Klima!$B$1:$E$1,0))</f>
        <v>1.4</v>
      </c>
      <c r="E268" s="8">
        <f t="shared" si="143"/>
        <v>1.4</v>
      </c>
      <c r="F268">
        <v>0</v>
      </c>
      <c r="G268" s="8">
        <f t="shared" si="166"/>
        <v>3285.4999999999991</v>
      </c>
      <c r="H268" s="8">
        <f t="shared" si="145"/>
        <v>1479.8000000000009</v>
      </c>
      <c r="I268" s="8">
        <f t="shared" si="146"/>
        <v>1.4</v>
      </c>
      <c r="J268" s="8">
        <f t="shared" si="147"/>
        <v>1479.8000000000009</v>
      </c>
      <c r="K268" s="8" t="e">
        <f t="shared" si="148"/>
        <v>#VALUE!</v>
      </c>
      <c r="L268" s="8" t="e">
        <f t="shared" si="149"/>
        <v>#VALUE!</v>
      </c>
      <c r="M268" t="e">
        <f t="shared" si="150"/>
        <v>#N/A</v>
      </c>
      <c r="N268">
        <v>8</v>
      </c>
      <c r="O268" t="str">
        <f t="shared" si="167"/>
        <v xml:space="preserve"> </v>
      </c>
      <c r="P268" t="str">
        <f t="shared" si="151"/>
        <v xml:space="preserve"> </v>
      </c>
      <c r="Q268" t="str">
        <f t="shared" si="152"/>
        <v xml:space="preserve"> </v>
      </c>
      <c r="R268" t="str">
        <f t="shared" si="153"/>
        <v xml:space="preserve"> </v>
      </c>
      <c r="S268">
        <f t="shared" si="154"/>
        <v>0</v>
      </c>
      <c r="T268" s="8">
        <f t="shared" si="168"/>
        <v>0</v>
      </c>
      <c r="U268" s="2">
        <f t="shared" si="169"/>
        <v>0</v>
      </c>
      <c r="V268">
        <f t="shared" si="155"/>
        <v>0</v>
      </c>
      <c r="W268" s="2">
        <f t="shared" si="170"/>
        <v>0</v>
      </c>
      <c r="X268">
        <f t="shared" si="156"/>
        <v>0</v>
      </c>
      <c r="Y268">
        <f t="shared" si="171"/>
        <v>0</v>
      </c>
      <c r="Z268">
        <v>0</v>
      </c>
      <c r="AA268" s="18">
        <f t="shared" si="157"/>
        <v>43449</v>
      </c>
      <c r="AB268" s="13">
        <f t="shared" si="158"/>
        <v>0</v>
      </c>
      <c r="AC268">
        <v>0</v>
      </c>
      <c r="AD268" s="5">
        <f t="shared" si="172"/>
        <v>0</v>
      </c>
      <c r="AE268">
        <f t="shared" si="159"/>
        <v>0</v>
      </c>
      <c r="AF268">
        <f t="shared" si="159"/>
        <v>0</v>
      </c>
      <c r="AG268">
        <v>0</v>
      </c>
      <c r="AH268" s="18">
        <f t="shared" si="173"/>
        <v>43449</v>
      </c>
      <c r="AI268" s="5">
        <f t="shared" si="174"/>
        <v>0</v>
      </c>
      <c r="AJ268" s="13">
        <f t="shared" si="160"/>
        <v>0</v>
      </c>
      <c r="AK268" s="20">
        <f t="shared" si="161"/>
        <v>0</v>
      </c>
      <c r="AL268" s="20">
        <f t="shared" si="175"/>
        <v>0</v>
      </c>
      <c r="AM268" s="20">
        <f t="shared" si="176"/>
        <v>0</v>
      </c>
      <c r="AN268" s="20">
        <f t="shared" si="162"/>
        <v>0</v>
      </c>
      <c r="AO268" s="20">
        <f t="shared" si="177"/>
        <v>0</v>
      </c>
      <c r="AP268" s="1">
        <v>0</v>
      </c>
      <c r="AQ268" s="24">
        <f t="shared" si="178"/>
        <v>43449</v>
      </c>
      <c r="AR268" s="10">
        <f t="shared" si="163"/>
        <v>0</v>
      </c>
      <c r="AS268" s="1">
        <f t="shared" si="179"/>
        <v>0</v>
      </c>
    </row>
    <row r="269" spans="2:45" x14ac:dyDescent="0.2">
      <c r="B269" s="18">
        <f t="shared" si="164"/>
        <v>43450</v>
      </c>
      <c r="C269" s="8">
        <f t="shared" si="165"/>
        <v>43450</v>
      </c>
      <c r="D269" s="5">
        <f>INDEX(Klima!$B$1:$E$520,MATCH('Afgrødemodel 1'!$C269,Klima!$B$1:$B$520,0),MATCH('Afgrødemodel 1'!$D$7,Klima!$B$1:$E$1,0))</f>
        <v>0.5</v>
      </c>
      <c r="E269" s="8">
        <f t="shared" si="143"/>
        <v>0.5</v>
      </c>
      <c r="F269">
        <v>0</v>
      </c>
      <c r="G269" s="8">
        <f t="shared" si="166"/>
        <v>3285.9999999999991</v>
      </c>
      <c r="H269" s="8">
        <f t="shared" si="145"/>
        <v>1480.3000000000009</v>
      </c>
      <c r="I269" s="8">
        <f t="shared" si="146"/>
        <v>0.5</v>
      </c>
      <c r="J269" s="8">
        <f t="shared" si="147"/>
        <v>1480.3000000000009</v>
      </c>
      <c r="K269" s="8" t="e">
        <f t="shared" si="148"/>
        <v>#VALUE!</v>
      </c>
      <c r="L269" s="8" t="e">
        <f t="shared" si="149"/>
        <v>#VALUE!</v>
      </c>
      <c r="M269" t="e">
        <f t="shared" si="150"/>
        <v>#N/A</v>
      </c>
      <c r="N269">
        <v>8</v>
      </c>
      <c r="O269" t="str">
        <f t="shared" si="167"/>
        <v xml:space="preserve"> </v>
      </c>
      <c r="P269" t="str">
        <f t="shared" si="151"/>
        <v xml:space="preserve"> </v>
      </c>
      <c r="Q269" t="str">
        <f t="shared" si="152"/>
        <v xml:space="preserve"> </v>
      </c>
      <c r="R269" t="str">
        <f t="shared" si="153"/>
        <v xml:space="preserve"> </v>
      </c>
      <c r="S269">
        <f t="shared" si="154"/>
        <v>0</v>
      </c>
      <c r="T269" s="8">
        <f t="shared" si="168"/>
        <v>0</v>
      </c>
      <c r="U269" s="2">
        <f t="shared" si="169"/>
        <v>0</v>
      </c>
      <c r="V269">
        <f t="shared" si="155"/>
        <v>0</v>
      </c>
      <c r="W269" s="2">
        <f t="shared" si="170"/>
        <v>0</v>
      </c>
      <c r="X269">
        <f t="shared" si="156"/>
        <v>0</v>
      </c>
      <c r="Y269">
        <f t="shared" si="171"/>
        <v>0</v>
      </c>
      <c r="Z269">
        <v>0</v>
      </c>
      <c r="AA269" s="18">
        <f t="shared" si="157"/>
        <v>43450</v>
      </c>
      <c r="AB269" s="13">
        <f t="shared" si="158"/>
        <v>0</v>
      </c>
      <c r="AC269">
        <v>0</v>
      </c>
      <c r="AD269" s="5">
        <f t="shared" si="172"/>
        <v>0</v>
      </c>
      <c r="AE269">
        <f t="shared" si="159"/>
        <v>0</v>
      </c>
      <c r="AF269">
        <f t="shared" si="159"/>
        <v>0</v>
      </c>
      <c r="AG269">
        <v>0</v>
      </c>
      <c r="AH269" s="18">
        <f t="shared" si="173"/>
        <v>43450</v>
      </c>
      <c r="AI269" s="5">
        <f t="shared" si="174"/>
        <v>0</v>
      </c>
      <c r="AJ269" s="13">
        <f t="shared" si="160"/>
        <v>0</v>
      </c>
      <c r="AK269" s="20">
        <f t="shared" si="161"/>
        <v>0</v>
      </c>
      <c r="AL269" s="20">
        <f t="shared" si="175"/>
        <v>0</v>
      </c>
      <c r="AM269" s="20">
        <f t="shared" si="176"/>
        <v>0</v>
      </c>
      <c r="AN269" s="20">
        <f t="shared" si="162"/>
        <v>0</v>
      </c>
      <c r="AO269" s="20">
        <f t="shared" si="177"/>
        <v>0</v>
      </c>
      <c r="AP269" s="1">
        <v>0</v>
      </c>
      <c r="AQ269" s="24">
        <f t="shared" si="178"/>
        <v>43450</v>
      </c>
      <c r="AR269" s="10">
        <f t="shared" si="163"/>
        <v>0</v>
      </c>
      <c r="AS269" s="1">
        <f t="shared" si="179"/>
        <v>0</v>
      </c>
    </row>
    <row r="270" spans="2:45" x14ac:dyDescent="0.2">
      <c r="B270" s="18">
        <f t="shared" si="164"/>
        <v>43451</v>
      </c>
      <c r="C270" s="8">
        <f t="shared" si="165"/>
        <v>43451</v>
      </c>
      <c r="D270" s="5">
        <f>INDEX(Klima!$B$1:$E$520,MATCH('Afgrødemodel 1'!$C270,Klima!$B$1:$B$520,0),MATCH('Afgrødemodel 1'!$D$7,Klima!$B$1:$E$1,0))</f>
        <v>0.2</v>
      </c>
      <c r="E270" s="8">
        <f t="shared" ref="E270:E333" si="180">IF(D270&gt;0,D270,0)</f>
        <v>0.2</v>
      </c>
      <c r="F270">
        <v>0</v>
      </c>
      <c r="G270" s="8">
        <f t="shared" si="166"/>
        <v>3286.1999999999989</v>
      </c>
      <c r="H270" s="8">
        <f t="shared" si="145"/>
        <v>1480.5000000000009</v>
      </c>
      <c r="I270" s="8">
        <f t="shared" si="146"/>
        <v>0.2</v>
      </c>
      <c r="J270" s="8">
        <f t="shared" si="147"/>
        <v>1480.5000000000009</v>
      </c>
      <c r="K270" s="8" t="e">
        <f t="shared" si="148"/>
        <v>#VALUE!</v>
      </c>
      <c r="L270" s="8" t="e">
        <f t="shared" si="149"/>
        <v>#VALUE!</v>
      </c>
      <c r="M270" t="e">
        <f t="shared" si="150"/>
        <v>#N/A</v>
      </c>
      <c r="N270">
        <v>8</v>
      </c>
      <c r="O270" t="str">
        <f t="shared" si="167"/>
        <v xml:space="preserve"> </v>
      </c>
      <c r="P270" t="str">
        <f t="shared" si="151"/>
        <v xml:space="preserve"> </v>
      </c>
      <c r="Q270" t="str">
        <f t="shared" si="152"/>
        <v xml:space="preserve"> </v>
      </c>
      <c r="R270" t="str">
        <f t="shared" si="153"/>
        <v xml:space="preserve"> </v>
      </c>
      <c r="S270">
        <f t="shared" si="154"/>
        <v>0</v>
      </c>
      <c r="T270" s="8">
        <f t="shared" si="168"/>
        <v>0</v>
      </c>
      <c r="U270" s="2">
        <f t="shared" si="169"/>
        <v>0</v>
      </c>
      <c r="V270">
        <f t="shared" si="155"/>
        <v>0</v>
      </c>
      <c r="W270" s="2">
        <f t="shared" si="170"/>
        <v>0</v>
      </c>
      <c r="X270">
        <f t="shared" si="156"/>
        <v>0</v>
      </c>
      <c r="Y270">
        <f t="shared" si="171"/>
        <v>0</v>
      </c>
      <c r="Z270">
        <v>0</v>
      </c>
      <c r="AA270" s="18">
        <f t="shared" si="157"/>
        <v>43451</v>
      </c>
      <c r="AB270" s="13">
        <f t="shared" si="158"/>
        <v>0</v>
      </c>
      <c r="AC270">
        <v>0</v>
      </c>
      <c r="AD270" s="5">
        <f t="shared" si="172"/>
        <v>0</v>
      </c>
      <c r="AE270">
        <f t="shared" si="159"/>
        <v>0</v>
      </c>
      <c r="AF270">
        <f t="shared" si="159"/>
        <v>0</v>
      </c>
      <c r="AG270">
        <v>0</v>
      </c>
      <c r="AH270" s="18">
        <f t="shared" si="173"/>
        <v>43451</v>
      </c>
      <c r="AI270" s="5">
        <f t="shared" si="174"/>
        <v>0</v>
      </c>
      <c r="AJ270" s="13">
        <f t="shared" si="160"/>
        <v>0</v>
      </c>
      <c r="AK270" s="20">
        <f t="shared" si="161"/>
        <v>0</v>
      </c>
      <c r="AL270" s="20">
        <f t="shared" si="175"/>
        <v>0</v>
      </c>
      <c r="AM270" s="20">
        <f t="shared" si="176"/>
        <v>0</v>
      </c>
      <c r="AN270" s="20">
        <f t="shared" si="162"/>
        <v>0</v>
      </c>
      <c r="AO270" s="20">
        <f t="shared" si="177"/>
        <v>0</v>
      </c>
      <c r="AP270" s="1">
        <v>0</v>
      </c>
      <c r="AQ270" s="24">
        <f t="shared" si="178"/>
        <v>43451</v>
      </c>
      <c r="AR270" s="10">
        <f t="shared" si="163"/>
        <v>0</v>
      </c>
      <c r="AS270" s="1">
        <f t="shared" si="179"/>
        <v>0</v>
      </c>
    </row>
    <row r="271" spans="2:45" x14ac:dyDescent="0.2">
      <c r="B271" s="18">
        <f t="shared" si="164"/>
        <v>43452</v>
      </c>
      <c r="C271" s="8">
        <f t="shared" si="165"/>
        <v>43452</v>
      </c>
      <c r="D271" s="5">
        <f>INDEX(Klima!$B$1:$E$520,MATCH('Afgrødemodel 1'!$C271,Klima!$B$1:$B$520,0),MATCH('Afgrødemodel 1'!$D$7,Klima!$B$1:$E$1,0))</f>
        <v>2.6</v>
      </c>
      <c r="E271" s="8">
        <f t="shared" si="180"/>
        <v>2.6</v>
      </c>
      <c r="F271">
        <v>0</v>
      </c>
      <c r="G271" s="8">
        <f t="shared" si="166"/>
        <v>3288.7999999999988</v>
      </c>
      <c r="H271" s="8">
        <f t="shared" si="145"/>
        <v>1483.1000000000008</v>
      </c>
      <c r="I271" s="8">
        <f t="shared" si="146"/>
        <v>2.6</v>
      </c>
      <c r="J271" s="8">
        <f t="shared" si="147"/>
        <v>1483.1000000000008</v>
      </c>
      <c r="K271" s="8" t="e">
        <f t="shared" si="148"/>
        <v>#VALUE!</v>
      </c>
      <c r="L271" s="8" t="e">
        <f t="shared" si="149"/>
        <v>#VALUE!</v>
      </c>
      <c r="M271" t="e">
        <f t="shared" si="150"/>
        <v>#N/A</v>
      </c>
      <c r="N271">
        <v>8</v>
      </c>
      <c r="O271" t="str">
        <f t="shared" si="167"/>
        <v xml:space="preserve"> </v>
      </c>
      <c r="P271" t="str">
        <f t="shared" si="151"/>
        <v xml:space="preserve"> </v>
      </c>
      <c r="Q271" t="str">
        <f t="shared" si="152"/>
        <v xml:space="preserve"> </v>
      </c>
      <c r="R271" t="str">
        <f t="shared" si="153"/>
        <v xml:space="preserve"> </v>
      </c>
      <c r="S271">
        <f t="shared" si="154"/>
        <v>0</v>
      </c>
      <c r="T271" s="8">
        <f t="shared" si="168"/>
        <v>0</v>
      </c>
      <c r="U271" s="2">
        <f t="shared" si="169"/>
        <v>0</v>
      </c>
      <c r="V271">
        <f t="shared" si="155"/>
        <v>0</v>
      </c>
      <c r="W271" s="2">
        <f t="shared" si="170"/>
        <v>0</v>
      </c>
      <c r="X271">
        <f t="shared" si="156"/>
        <v>0</v>
      </c>
      <c r="Y271">
        <f t="shared" si="171"/>
        <v>0</v>
      </c>
      <c r="Z271">
        <v>0</v>
      </c>
      <c r="AA271" s="18">
        <f t="shared" si="157"/>
        <v>43452</v>
      </c>
      <c r="AB271" s="13">
        <f t="shared" si="158"/>
        <v>0</v>
      </c>
      <c r="AC271">
        <v>0</v>
      </c>
      <c r="AD271" s="5">
        <f t="shared" si="172"/>
        <v>0</v>
      </c>
      <c r="AE271">
        <f t="shared" si="159"/>
        <v>0</v>
      </c>
      <c r="AF271">
        <f t="shared" si="159"/>
        <v>0</v>
      </c>
      <c r="AG271">
        <v>0</v>
      </c>
      <c r="AH271" s="18">
        <f t="shared" si="173"/>
        <v>43452</v>
      </c>
      <c r="AI271" s="5">
        <f t="shared" si="174"/>
        <v>0</v>
      </c>
      <c r="AJ271" s="13">
        <f t="shared" si="160"/>
        <v>0</v>
      </c>
      <c r="AK271" s="20">
        <f t="shared" si="161"/>
        <v>0</v>
      </c>
      <c r="AL271" s="20">
        <f t="shared" si="175"/>
        <v>0</v>
      </c>
      <c r="AM271" s="20">
        <f t="shared" si="176"/>
        <v>0</v>
      </c>
      <c r="AN271" s="20">
        <f t="shared" si="162"/>
        <v>0</v>
      </c>
      <c r="AO271" s="20">
        <f t="shared" si="177"/>
        <v>0</v>
      </c>
      <c r="AP271" s="1">
        <v>0</v>
      </c>
      <c r="AQ271" s="24">
        <f t="shared" si="178"/>
        <v>43452</v>
      </c>
      <c r="AR271" s="10">
        <f t="shared" si="163"/>
        <v>0</v>
      </c>
      <c r="AS271" s="1">
        <f t="shared" si="179"/>
        <v>0</v>
      </c>
    </row>
    <row r="272" spans="2:45" x14ac:dyDescent="0.2">
      <c r="B272" s="18">
        <f t="shared" si="164"/>
        <v>43453</v>
      </c>
      <c r="C272" s="8">
        <f t="shared" si="165"/>
        <v>43453</v>
      </c>
      <c r="D272" s="5">
        <f>INDEX(Klima!$B$1:$E$520,MATCH('Afgrødemodel 1'!$C272,Klima!$B$1:$B$520,0),MATCH('Afgrødemodel 1'!$D$7,Klima!$B$1:$E$1,0))</f>
        <v>3.3</v>
      </c>
      <c r="E272" s="8">
        <f t="shared" si="180"/>
        <v>3.3</v>
      </c>
      <c r="F272">
        <v>0</v>
      </c>
      <c r="G272" s="8">
        <f t="shared" si="166"/>
        <v>3292.099999999999</v>
      </c>
      <c r="H272" s="8">
        <f t="shared" si="145"/>
        <v>1486.4000000000008</v>
      </c>
      <c r="I272" s="8">
        <f t="shared" si="146"/>
        <v>3.3</v>
      </c>
      <c r="J272" s="8">
        <f t="shared" si="147"/>
        <v>1486.4000000000008</v>
      </c>
      <c r="K272" s="8" t="e">
        <f t="shared" si="148"/>
        <v>#VALUE!</v>
      </c>
      <c r="L272" s="8" t="e">
        <f t="shared" si="149"/>
        <v>#VALUE!</v>
      </c>
      <c r="M272" t="e">
        <f t="shared" si="150"/>
        <v>#N/A</v>
      </c>
      <c r="N272">
        <v>8</v>
      </c>
      <c r="O272" t="str">
        <f t="shared" si="167"/>
        <v xml:space="preserve"> </v>
      </c>
      <c r="P272" t="str">
        <f t="shared" si="151"/>
        <v xml:space="preserve"> </v>
      </c>
      <c r="Q272" t="str">
        <f t="shared" si="152"/>
        <v xml:space="preserve"> </v>
      </c>
      <c r="R272" t="str">
        <f t="shared" si="153"/>
        <v xml:space="preserve"> </v>
      </c>
      <c r="S272">
        <f t="shared" si="154"/>
        <v>0</v>
      </c>
      <c r="T272" s="8">
        <f t="shared" si="168"/>
        <v>0</v>
      </c>
      <c r="U272" s="2">
        <f t="shared" si="169"/>
        <v>0</v>
      </c>
      <c r="V272">
        <f t="shared" si="155"/>
        <v>0</v>
      </c>
      <c r="W272" s="2">
        <f t="shared" si="170"/>
        <v>0</v>
      </c>
      <c r="X272">
        <f t="shared" si="156"/>
        <v>0</v>
      </c>
      <c r="Y272">
        <f t="shared" si="171"/>
        <v>0</v>
      </c>
      <c r="Z272">
        <v>0</v>
      </c>
      <c r="AA272" s="18">
        <f t="shared" si="157"/>
        <v>43453</v>
      </c>
      <c r="AB272" s="13">
        <f t="shared" si="158"/>
        <v>0</v>
      </c>
      <c r="AC272">
        <v>0</v>
      </c>
      <c r="AD272" s="5">
        <f t="shared" si="172"/>
        <v>0</v>
      </c>
      <c r="AE272">
        <f t="shared" si="159"/>
        <v>0</v>
      </c>
      <c r="AF272">
        <f t="shared" si="159"/>
        <v>0</v>
      </c>
      <c r="AG272">
        <v>0</v>
      </c>
      <c r="AH272" s="18">
        <f t="shared" si="173"/>
        <v>43453</v>
      </c>
      <c r="AI272" s="5">
        <f t="shared" si="174"/>
        <v>0</v>
      </c>
      <c r="AJ272" s="13">
        <f t="shared" si="160"/>
        <v>0</v>
      </c>
      <c r="AK272" s="20">
        <f t="shared" si="161"/>
        <v>0</v>
      </c>
      <c r="AL272" s="20">
        <f t="shared" si="175"/>
        <v>0</v>
      </c>
      <c r="AM272" s="20">
        <f t="shared" si="176"/>
        <v>0</v>
      </c>
      <c r="AN272" s="20">
        <f t="shared" si="162"/>
        <v>0</v>
      </c>
      <c r="AO272" s="20">
        <f t="shared" si="177"/>
        <v>0</v>
      </c>
      <c r="AP272" s="1">
        <v>0</v>
      </c>
      <c r="AQ272" s="24">
        <f t="shared" si="178"/>
        <v>43453</v>
      </c>
      <c r="AR272" s="10">
        <f t="shared" si="163"/>
        <v>0</v>
      </c>
      <c r="AS272" s="1">
        <f t="shared" si="179"/>
        <v>0</v>
      </c>
    </row>
    <row r="273" spans="2:45" x14ac:dyDescent="0.2">
      <c r="B273" s="18">
        <f t="shared" si="164"/>
        <v>43454</v>
      </c>
      <c r="C273" s="8">
        <f t="shared" si="165"/>
        <v>43454</v>
      </c>
      <c r="D273" s="5">
        <f>INDEX(Klima!$B$1:$E$520,MATCH('Afgrødemodel 1'!$C273,Klima!$B$1:$B$520,0),MATCH('Afgrødemodel 1'!$D$7,Klima!$B$1:$E$1,0))</f>
        <v>4.0999999999999996</v>
      </c>
      <c r="E273" s="8">
        <f t="shared" si="180"/>
        <v>4.0999999999999996</v>
      </c>
      <c r="F273">
        <v>0</v>
      </c>
      <c r="G273" s="8">
        <f t="shared" si="166"/>
        <v>3296.1999999999989</v>
      </c>
      <c r="H273" s="8">
        <f t="shared" si="145"/>
        <v>1490.5000000000007</v>
      </c>
      <c r="I273" s="8">
        <f t="shared" si="146"/>
        <v>4.0999999999999996</v>
      </c>
      <c r="J273" s="8">
        <f t="shared" si="147"/>
        <v>1490.5000000000007</v>
      </c>
      <c r="K273" s="8" t="e">
        <f t="shared" si="148"/>
        <v>#VALUE!</v>
      </c>
      <c r="L273" s="8" t="e">
        <f t="shared" si="149"/>
        <v>#VALUE!</v>
      </c>
      <c r="M273" t="e">
        <f t="shared" si="150"/>
        <v>#N/A</v>
      </c>
      <c r="N273">
        <v>8</v>
      </c>
      <c r="O273" t="str">
        <f t="shared" si="167"/>
        <v xml:space="preserve"> </v>
      </c>
      <c r="P273" t="str">
        <f t="shared" si="151"/>
        <v xml:space="preserve"> </v>
      </c>
      <c r="Q273" t="str">
        <f t="shared" si="152"/>
        <v xml:space="preserve"> </v>
      </c>
      <c r="R273" t="str">
        <f t="shared" si="153"/>
        <v xml:space="preserve"> </v>
      </c>
      <c r="S273">
        <f t="shared" si="154"/>
        <v>0</v>
      </c>
      <c r="T273" s="8">
        <f t="shared" si="168"/>
        <v>0</v>
      </c>
      <c r="U273" s="2">
        <f t="shared" si="169"/>
        <v>0</v>
      </c>
      <c r="V273">
        <f t="shared" si="155"/>
        <v>0</v>
      </c>
      <c r="W273" s="2">
        <f t="shared" si="170"/>
        <v>0</v>
      </c>
      <c r="X273">
        <f t="shared" si="156"/>
        <v>0</v>
      </c>
      <c r="Y273">
        <f t="shared" si="171"/>
        <v>0</v>
      </c>
      <c r="Z273">
        <v>0</v>
      </c>
      <c r="AA273" s="18">
        <f t="shared" si="157"/>
        <v>43454</v>
      </c>
      <c r="AB273" s="13">
        <f t="shared" si="158"/>
        <v>0</v>
      </c>
      <c r="AC273">
        <v>0</v>
      </c>
      <c r="AD273" s="5">
        <f t="shared" si="172"/>
        <v>0</v>
      </c>
      <c r="AE273">
        <f t="shared" si="159"/>
        <v>0</v>
      </c>
      <c r="AF273">
        <f t="shared" si="159"/>
        <v>0</v>
      </c>
      <c r="AG273">
        <v>0</v>
      </c>
      <c r="AH273" s="18">
        <f t="shared" si="173"/>
        <v>43454</v>
      </c>
      <c r="AI273" s="5">
        <f t="shared" si="174"/>
        <v>0</v>
      </c>
      <c r="AJ273" s="13">
        <f t="shared" si="160"/>
        <v>0</v>
      </c>
      <c r="AK273" s="20">
        <f t="shared" si="161"/>
        <v>0</v>
      </c>
      <c r="AL273" s="20">
        <f t="shared" si="175"/>
        <v>0</v>
      </c>
      <c r="AM273" s="20">
        <f t="shared" si="176"/>
        <v>0</v>
      </c>
      <c r="AN273" s="20">
        <f t="shared" si="162"/>
        <v>0</v>
      </c>
      <c r="AO273" s="20">
        <f t="shared" si="177"/>
        <v>0</v>
      </c>
      <c r="AP273" s="1">
        <v>0</v>
      </c>
      <c r="AQ273" s="24">
        <f t="shared" si="178"/>
        <v>43454</v>
      </c>
      <c r="AR273" s="10">
        <f t="shared" si="163"/>
        <v>0</v>
      </c>
      <c r="AS273" s="1">
        <f t="shared" si="179"/>
        <v>0</v>
      </c>
    </row>
    <row r="274" spans="2:45" x14ac:dyDescent="0.2">
      <c r="B274" s="18">
        <f t="shared" si="164"/>
        <v>43455</v>
      </c>
      <c r="C274" s="8">
        <f t="shared" si="165"/>
        <v>43455</v>
      </c>
      <c r="D274" s="5">
        <f>INDEX(Klima!$B$1:$E$520,MATCH('Afgrødemodel 1'!$C274,Klima!$B$1:$B$520,0),MATCH('Afgrødemodel 1'!$D$7,Klima!$B$1:$E$1,0))</f>
        <v>4.3</v>
      </c>
      <c r="E274" s="8">
        <f t="shared" si="180"/>
        <v>4.3</v>
      </c>
      <c r="F274">
        <v>0</v>
      </c>
      <c r="G274" s="8">
        <f t="shared" si="166"/>
        <v>3300.4999999999991</v>
      </c>
      <c r="H274" s="8">
        <f t="shared" si="145"/>
        <v>1494.8000000000006</v>
      </c>
      <c r="I274" s="8">
        <f t="shared" si="146"/>
        <v>4.3</v>
      </c>
      <c r="J274" s="8">
        <f t="shared" si="147"/>
        <v>1494.8000000000006</v>
      </c>
      <c r="K274" s="8" t="e">
        <f t="shared" si="148"/>
        <v>#VALUE!</v>
      </c>
      <c r="L274" s="8" t="e">
        <f t="shared" si="149"/>
        <v>#VALUE!</v>
      </c>
      <c r="M274" t="e">
        <f t="shared" si="150"/>
        <v>#N/A</v>
      </c>
      <c r="N274">
        <v>8</v>
      </c>
      <c r="O274" t="str">
        <f t="shared" si="167"/>
        <v xml:space="preserve"> </v>
      </c>
      <c r="P274" t="str">
        <f t="shared" si="151"/>
        <v xml:space="preserve"> </v>
      </c>
      <c r="Q274" t="str">
        <f t="shared" si="152"/>
        <v xml:space="preserve"> </v>
      </c>
      <c r="R274" t="str">
        <f t="shared" si="153"/>
        <v xml:space="preserve"> </v>
      </c>
      <c r="S274">
        <f t="shared" si="154"/>
        <v>0</v>
      </c>
      <c r="T274" s="8">
        <f t="shared" si="168"/>
        <v>0</v>
      </c>
      <c r="U274" s="2">
        <f t="shared" si="169"/>
        <v>0</v>
      </c>
      <c r="V274">
        <f t="shared" si="155"/>
        <v>0</v>
      </c>
      <c r="W274" s="2">
        <f t="shared" si="170"/>
        <v>0</v>
      </c>
      <c r="X274">
        <f t="shared" si="156"/>
        <v>0</v>
      </c>
      <c r="Y274">
        <f t="shared" si="171"/>
        <v>0</v>
      </c>
      <c r="Z274">
        <v>0</v>
      </c>
      <c r="AA274" s="18">
        <f t="shared" si="157"/>
        <v>43455</v>
      </c>
      <c r="AB274" s="13">
        <f t="shared" si="158"/>
        <v>0</v>
      </c>
      <c r="AC274">
        <v>0</v>
      </c>
      <c r="AD274" s="5">
        <f t="shared" si="172"/>
        <v>0</v>
      </c>
      <c r="AE274">
        <f t="shared" si="159"/>
        <v>0</v>
      </c>
      <c r="AF274">
        <f t="shared" si="159"/>
        <v>0</v>
      </c>
      <c r="AG274">
        <v>0</v>
      </c>
      <c r="AH274" s="18">
        <f t="shared" si="173"/>
        <v>43455</v>
      </c>
      <c r="AI274" s="5">
        <f t="shared" si="174"/>
        <v>0</v>
      </c>
      <c r="AJ274" s="13">
        <f t="shared" si="160"/>
        <v>0</v>
      </c>
      <c r="AK274" s="20">
        <f t="shared" si="161"/>
        <v>0</v>
      </c>
      <c r="AL274" s="20">
        <f t="shared" si="175"/>
        <v>0</v>
      </c>
      <c r="AM274" s="20">
        <f t="shared" si="176"/>
        <v>0</v>
      </c>
      <c r="AN274" s="20">
        <f t="shared" si="162"/>
        <v>0</v>
      </c>
      <c r="AO274" s="20">
        <f t="shared" si="177"/>
        <v>0</v>
      </c>
      <c r="AP274" s="1">
        <v>0</v>
      </c>
      <c r="AQ274" s="24">
        <f t="shared" si="178"/>
        <v>43455</v>
      </c>
      <c r="AR274" s="10">
        <f t="shared" si="163"/>
        <v>0</v>
      </c>
      <c r="AS274" s="1">
        <f t="shared" si="179"/>
        <v>0</v>
      </c>
    </row>
    <row r="275" spans="2:45" x14ac:dyDescent="0.2">
      <c r="B275" s="18">
        <f t="shared" si="164"/>
        <v>43456</v>
      </c>
      <c r="C275" s="8">
        <f t="shared" si="165"/>
        <v>43456</v>
      </c>
      <c r="D275" s="5">
        <f>INDEX(Klima!$B$1:$E$520,MATCH('Afgrødemodel 1'!$C275,Klima!$B$1:$B$520,0),MATCH('Afgrødemodel 1'!$D$7,Klima!$B$1:$E$1,0))</f>
        <v>1.3</v>
      </c>
      <c r="E275" s="8">
        <f t="shared" si="180"/>
        <v>1.3</v>
      </c>
      <c r="F275">
        <v>0</v>
      </c>
      <c r="G275" s="8">
        <f t="shared" si="166"/>
        <v>3301.7999999999993</v>
      </c>
      <c r="H275" s="8">
        <f t="shared" si="145"/>
        <v>1496.1000000000006</v>
      </c>
      <c r="I275" s="8">
        <f t="shared" si="146"/>
        <v>1.3</v>
      </c>
      <c r="J275" s="8">
        <f t="shared" si="147"/>
        <v>1496.1000000000006</v>
      </c>
      <c r="K275" s="8" t="e">
        <f t="shared" si="148"/>
        <v>#VALUE!</v>
      </c>
      <c r="L275" s="8" t="e">
        <f t="shared" si="149"/>
        <v>#VALUE!</v>
      </c>
      <c r="M275" t="e">
        <f t="shared" si="150"/>
        <v>#N/A</v>
      </c>
      <c r="N275">
        <v>8</v>
      </c>
      <c r="O275" t="str">
        <f t="shared" si="167"/>
        <v xml:space="preserve"> </v>
      </c>
      <c r="P275" t="str">
        <f t="shared" si="151"/>
        <v xml:space="preserve"> </v>
      </c>
      <c r="Q275" t="str">
        <f t="shared" si="152"/>
        <v xml:space="preserve"> </v>
      </c>
      <c r="R275" t="str">
        <f t="shared" si="153"/>
        <v xml:space="preserve"> </v>
      </c>
      <c r="S275">
        <f t="shared" si="154"/>
        <v>0</v>
      </c>
      <c r="T275" s="8">
        <f t="shared" si="168"/>
        <v>0</v>
      </c>
      <c r="U275" s="2">
        <f t="shared" si="169"/>
        <v>0</v>
      </c>
      <c r="V275">
        <f t="shared" si="155"/>
        <v>0</v>
      </c>
      <c r="W275" s="2">
        <f t="shared" si="170"/>
        <v>0</v>
      </c>
      <c r="X275">
        <f t="shared" si="156"/>
        <v>0</v>
      </c>
      <c r="Y275">
        <f t="shared" si="171"/>
        <v>0</v>
      </c>
      <c r="Z275">
        <v>0</v>
      </c>
      <c r="AA275" s="18">
        <f t="shared" si="157"/>
        <v>43456</v>
      </c>
      <c r="AB275" s="13">
        <f t="shared" si="158"/>
        <v>0</v>
      </c>
      <c r="AC275">
        <v>0</v>
      </c>
      <c r="AD275" s="5">
        <f t="shared" si="172"/>
        <v>0</v>
      </c>
      <c r="AE275">
        <f t="shared" si="159"/>
        <v>0</v>
      </c>
      <c r="AF275">
        <f t="shared" si="159"/>
        <v>0</v>
      </c>
      <c r="AG275">
        <v>0</v>
      </c>
      <c r="AH275" s="18">
        <f t="shared" si="173"/>
        <v>43456</v>
      </c>
      <c r="AI275" s="5">
        <f t="shared" si="174"/>
        <v>0</v>
      </c>
      <c r="AJ275" s="13">
        <f t="shared" si="160"/>
        <v>0</v>
      </c>
      <c r="AK275" s="20">
        <f t="shared" si="161"/>
        <v>0</v>
      </c>
      <c r="AL275" s="20">
        <f t="shared" si="175"/>
        <v>0</v>
      </c>
      <c r="AM275" s="20">
        <f t="shared" si="176"/>
        <v>0</v>
      </c>
      <c r="AN275" s="20">
        <f t="shared" si="162"/>
        <v>0</v>
      </c>
      <c r="AO275" s="20">
        <f t="shared" si="177"/>
        <v>0</v>
      </c>
      <c r="AP275" s="1">
        <v>0</v>
      </c>
      <c r="AQ275" s="24">
        <f t="shared" si="178"/>
        <v>43456</v>
      </c>
      <c r="AR275" s="10">
        <f t="shared" si="163"/>
        <v>0</v>
      </c>
      <c r="AS275" s="1">
        <f t="shared" si="179"/>
        <v>0</v>
      </c>
    </row>
    <row r="276" spans="2:45" x14ac:dyDescent="0.2">
      <c r="B276" s="18">
        <f t="shared" si="164"/>
        <v>43457</v>
      </c>
      <c r="C276" s="8">
        <f t="shared" si="165"/>
        <v>43457</v>
      </c>
      <c r="D276" s="5">
        <f>INDEX(Klima!$B$1:$E$520,MATCH('Afgrødemodel 1'!$C276,Klima!$B$1:$B$520,0),MATCH('Afgrødemodel 1'!$D$7,Klima!$B$1:$E$1,0))</f>
        <v>0.9</v>
      </c>
      <c r="E276" s="8">
        <f t="shared" si="180"/>
        <v>0.9</v>
      </c>
      <c r="F276">
        <v>0</v>
      </c>
      <c r="G276" s="8">
        <f t="shared" si="166"/>
        <v>3302.6999999999994</v>
      </c>
      <c r="H276" s="8">
        <f t="shared" si="145"/>
        <v>1497.0000000000007</v>
      </c>
      <c r="I276" s="8">
        <f t="shared" si="146"/>
        <v>0.9</v>
      </c>
      <c r="J276" s="8">
        <f t="shared" si="147"/>
        <v>1497.0000000000007</v>
      </c>
      <c r="K276" s="8" t="e">
        <f t="shared" si="148"/>
        <v>#VALUE!</v>
      </c>
      <c r="L276" s="8" t="e">
        <f t="shared" si="149"/>
        <v>#VALUE!</v>
      </c>
      <c r="M276" t="e">
        <f t="shared" si="150"/>
        <v>#N/A</v>
      </c>
      <c r="N276">
        <v>8</v>
      </c>
      <c r="O276" t="str">
        <f t="shared" si="167"/>
        <v xml:space="preserve"> </v>
      </c>
      <c r="P276" t="str">
        <f t="shared" si="151"/>
        <v xml:space="preserve"> </v>
      </c>
      <c r="Q276" t="str">
        <f t="shared" si="152"/>
        <v xml:space="preserve"> </v>
      </c>
      <c r="R276" t="str">
        <f t="shared" si="153"/>
        <v xml:space="preserve"> </v>
      </c>
      <c r="S276">
        <f t="shared" si="154"/>
        <v>0</v>
      </c>
      <c r="T276" s="8">
        <f t="shared" si="168"/>
        <v>0</v>
      </c>
      <c r="U276" s="2">
        <f t="shared" si="169"/>
        <v>0</v>
      </c>
      <c r="V276">
        <f t="shared" si="155"/>
        <v>0</v>
      </c>
      <c r="W276" s="2">
        <f t="shared" si="170"/>
        <v>0</v>
      </c>
      <c r="X276">
        <f t="shared" si="156"/>
        <v>0</v>
      </c>
      <c r="Y276">
        <f t="shared" si="171"/>
        <v>0</v>
      </c>
      <c r="Z276">
        <v>0</v>
      </c>
      <c r="AA276" s="18">
        <f t="shared" si="157"/>
        <v>43457</v>
      </c>
      <c r="AB276" s="13">
        <f t="shared" si="158"/>
        <v>0</v>
      </c>
      <c r="AC276">
        <v>0</v>
      </c>
      <c r="AD276" s="5">
        <f t="shared" si="172"/>
        <v>0</v>
      </c>
      <c r="AE276">
        <f t="shared" si="159"/>
        <v>0</v>
      </c>
      <c r="AF276">
        <f t="shared" si="159"/>
        <v>0</v>
      </c>
      <c r="AG276">
        <v>0</v>
      </c>
      <c r="AH276" s="18">
        <f t="shared" si="173"/>
        <v>43457</v>
      </c>
      <c r="AI276" s="5">
        <f t="shared" si="174"/>
        <v>0</v>
      </c>
      <c r="AJ276" s="13">
        <f t="shared" si="160"/>
        <v>0</v>
      </c>
      <c r="AK276" s="20">
        <f t="shared" si="161"/>
        <v>0</v>
      </c>
      <c r="AL276" s="20">
        <f t="shared" si="175"/>
        <v>0</v>
      </c>
      <c r="AM276" s="20">
        <f t="shared" si="176"/>
        <v>0</v>
      </c>
      <c r="AN276" s="20">
        <f t="shared" si="162"/>
        <v>0</v>
      </c>
      <c r="AO276" s="20">
        <f t="shared" si="177"/>
        <v>0</v>
      </c>
      <c r="AP276" s="1">
        <v>0</v>
      </c>
      <c r="AQ276" s="24">
        <f t="shared" si="178"/>
        <v>43457</v>
      </c>
      <c r="AR276" s="10">
        <f t="shared" si="163"/>
        <v>0</v>
      </c>
      <c r="AS276" s="1">
        <f t="shared" si="179"/>
        <v>0</v>
      </c>
    </row>
    <row r="277" spans="2:45" x14ac:dyDescent="0.2">
      <c r="B277" s="18">
        <f t="shared" si="164"/>
        <v>43458</v>
      </c>
      <c r="C277" s="8">
        <f t="shared" si="165"/>
        <v>43458</v>
      </c>
      <c r="D277" s="5">
        <f>INDEX(Klima!$B$1:$E$520,MATCH('Afgrødemodel 1'!$C277,Klima!$B$1:$B$520,0),MATCH('Afgrødemodel 1'!$D$7,Klima!$B$1:$E$1,0))</f>
        <v>1.2</v>
      </c>
      <c r="E277" s="8">
        <f t="shared" si="180"/>
        <v>1.2</v>
      </c>
      <c r="F277">
        <v>0</v>
      </c>
      <c r="G277" s="8">
        <f t="shared" si="166"/>
        <v>3303.8999999999992</v>
      </c>
      <c r="H277" s="8">
        <f t="shared" si="145"/>
        <v>1498.2000000000007</v>
      </c>
      <c r="I277" s="8">
        <f t="shared" si="146"/>
        <v>1.2</v>
      </c>
      <c r="J277" s="8">
        <f t="shared" si="147"/>
        <v>1498.2000000000007</v>
      </c>
      <c r="K277" s="8" t="e">
        <f t="shared" si="148"/>
        <v>#VALUE!</v>
      </c>
      <c r="L277" s="8" t="e">
        <f t="shared" si="149"/>
        <v>#VALUE!</v>
      </c>
      <c r="M277" t="e">
        <f t="shared" si="150"/>
        <v>#N/A</v>
      </c>
      <c r="N277">
        <v>8</v>
      </c>
      <c r="O277" t="str">
        <f t="shared" si="167"/>
        <v xml:space="preserve"> </v>
      </c>
      <c r="P277" t="str">
        <f t="shared" si="151"/>
        <v xml:space="preserve"> </v>
      </c>
      <c r="Q277" t="str">
        <f t="shared" si="152"/>
        <v xml:space="preserve"> </v>
      </c>
      <c r="R277" t="str">
        <f t="shared" si="153"/>
        <v xml:space="preserve"> </v>
      </c>
      <c r="S277">
        <f t="shared" si="154"/>
        <v>0</v>
      </c>
      <c r="T277" s="8">
        <f t="shared" si="168"/>
        <v>0</v>
      </c>
      <c r="U277" s="2">
        <f t="shared" si="169"/>
        <v>0</v>
      </c>
      <c r="V277">
        <f t="shared" si="155"/>
        <v>0</v>
      </c>
      <c r="W277" s="2">
        <f t="shared" si="170"/>
        <v>0</v>
      </c>
      <c r="X277">
        <f t="shared" si="156"/>
        <v>0</v>
      </c>
      <c r="Y277">
        <f t="shared" si="171"/>
        <v>0</v>
      </c>
      <c r="Z277">
        <v>0</v>
      </c>
      <c r="AA277" s="18">
        <f t="shared" si="157"/>
        <v>43458</v>
      </c>
      <c r="AB277" s="13">
        <f t="shared" si="158"/>
        <v>0</v>
      </c>
      <c r="AC277">
        <v>0</v>
      </c>
      <c r="AD277" s="5">
        <f t="shared" si="172"/>
        <v>0</v>
      </c>
      <c r="AE277">
        <f t="shared" si="159"/>
        <v>0</v>
      </c>
      <c r="AF277">
        <f t="shared" si="159"/>
        <v>0</v>
      </c>
      <c r="AG277">
        <v>0</v>
      </c>
      <c r="AH277" s="18">
        <f t="shared" si="173"/>
        <v>43458</v>
      </c>
      <c r="AI277" s="5">
        <f t="shared" si="174"/>
        <v>0</v>
      </c>
      <c r="AJ277" s="13">
        <f t="shared" si="160"/>
        <v>0</v>
      </c>
      <c r="AK277" s="20">
        <f t="shared" si="161"/>
        <v>0</v>
      </c>
      <c r="AL277" s="20">
        <f t="shared" si="175"/>
        <v>0</v>
      </c>
      <c r="AM277" s="20">
        <f t="shared" si="176"/>
        <v>0</v>
      </c>
      <c r="AN277" s="20">
        <f t="shared" si="162"/>
        <v>0</v>
      </c>
      <c r="AO277" s="20">
        <f t="shared" si="177"/>
        <v>0</v>
      </c>
      <c r="AP277" s="1">
        <v>0</v>
      </c>
      <c r="AQ277" s="24">
        <f t="shared" si="178"/>
        <v>43458</v>
      </c>
      <c r="AR277" s="10">
        <f t="shared" si="163"/>
        <v>0</v>
      </c>
      <c r="AS277" s="1">
        <f t="shared" si="179"/>
        <v>0</v>
      </c>
    </row>
    <row r="278" spans="2:45" x14ac:dyDescent="0.2">
      <c r="B278" s="18">
        <f t="shared" si="164"/>
        <v>43459</v>
      </c>
      <c r="C278" s="8">
        <f t="shared" si="165"/>
        <v>43459</v>
      </c>
      <c r="D278" s="5">
        <f>INDEX(Klima!$B$1:$E$520,MATCH('Afgrødemodel 1'!$C278,Klima!$B$1:$B$520,0),MATCH('Afgrødemodel 1'!$D$7,Klima!$B$1:$E$1,0))</f>
        <v>5.8</v>
      </c>
      <c r="E278" s="8">
        <f t="shared" si="180"/>
        <v>5.8</v>
      </c>
      <c r="F278">
        <v>0</v>
      </c>
      <c r="G278" s="8">
        <f t="shared" si="166"/>
        <v>3309.6999999999994</v>
      </c>
      <c r="H278" s="8">
        <f t="shared" si="145"/>
        <v>1504.0000000000007</v>
      </c>
      <c r="I278" s="8">
        <f t="shared" si="146"/>
        <v>5.8</v>
      </c>
      <c r="J278" s="8">
        <f t="shared" si="147"/>
        <v>1504.0000000000007</v>
      </c>
      <c r="K278" s="8" t="e">
        <f t="shared" si="148"/>
        <v>#VALUE!</v>
      </c>
      <c r="L278" s="8" t="e">
        <f t="shared" si="149"/>
        <v>#VALUE!</v>
      </c>
      <c r="M278" t="e">
        <f t="shared" si="150"/>
        <v>#N/A</v>
      </c>
      <c r="N278">
        <v>8</v>
      </c>
      <c r="O278" t="str">
        <f t="shared" si="167"/>
        <v xml:space="preserve"> </v>
      </c>
      <c r="P278" t="str">
        <f t="shared" si="151"/>
        <v xml:space="preserve"> </v>
      </c>
      <c r="Q278" t="str">
        <f t="shared" si="152"/>
        <v xml:space="preserve"> </v>
      </c>
      <c r="R278" t="str">
        <f t="shared" si="153"/>
        <v xml:space="preserve"> </v>
      </c>
      <c r="S278">
        <f t="shared" si="154"/>
        <v>0</v>
      </c>
      <c r="T278" s="8">
        <f t="shared" si="168"/>
        <v>0</v>
      </c>
      <c r="U278" s="2">
        <f t="shared" si="169"/>
        <v>0</v>
      </c>
      <c r="V278">
        <f t="shared" si="155"/>
        <v>0</v>
      </c>
      <c r="W278" s="2">
        <f t="shared" si="170"/>
        <v>0</v>
      </c>
      <c r="X278">
        <f t="shared" si="156"/>
        <v>0</v>
      </c>
      <c r="Y278">
        <f t="shared" si="171"/>
        <v>0</v>
      </c>
      <c r="Z278">
        <v>0</v>
      </c>
      <c r="AA278" s="18">
        <f t="shared" si="157"/>
        <v>43459</v>
      </c>
      <c r="AB278" s="13">
        <f t="shared" si="158"/>
        <v>0</v>
      </c>
      <c r="AC278">
        <v>0</v>
      </c>
      <c r="AD278" s="5">
        <f t="shared" si="172"/>
        <v>0</v>
      </c>
      <c r="AE278">
        <f t="shared" si="159"/>
        <v>0</v>
      </c>
      <c r="AF278">
        <f t="shared" si="159"/>
        <v>0</v>
      </c>
      <c r="AG278">
        <v>0</v>
      </c>
      <c r="AH278" s="18">
        <f t="shared" si="173"/>
        <v>43459</v>
      </c>
      <c r="AI278" s="5">
        <f t="shared" si="174"/>
        <v>0</v>
      </c>
      <c r="AJ278" s="13">
        <f t="shared" si="160"/>
        <v>0</v>
      </c>
      <c r="AK278" s="20">
        <f t="shared" si="161"/>
        <v>0</v>
      </c>
      <c r="AL278" s="20">
        <f t="shared" si="175"/>
        <v>0</v>
      </c>
      <c r="AM278" s="20">
        <f t="shared" si="176"/>
        <v>0</v>
      </c>
      <c r="AN278" s="20">
        <f t="shared" si="162"/>
        <v>0</v>
      </c>
      <c r="AO278" s="20">
        <f t="shared" si="177"/>
        <v>0</v>
      </c>
      <c r="AP278" s="1">
        <v>0</v>
      </c>
      <c r="AQ278" s="24">
        <f t="shared" si="178"/>
        <v>43459</v>
      </c>
      <c r="AR278" s="10">
        <f t="shared" si="163"/>
        <v>0</v>
      </c>
      <c r="AS278" s="1">
        <f t="shared" si="179"/>
        <v>0</v>
      </c>
    </row>
    <row r="279" spans="2:45" x14ac:dyDescent="0.2">
      <c r="B279" s="18">
        <f t="shared" si="164"/>
        <v>43460</v>
      </c>
      <c r="C279" s="8">
        <f t="shared" si="165"/>
        <v>43460</v>
      </c>
      <c r="D279" s="5">
        <f>INDEX(Klima!$B$1:$E$520,MATCH('Afgrødemodel 1'!$C279,Klima!$B$1:$B$520,0),MATCH('Afgrødemodel 1'!$D$7,Klima!$B$1:$E$1,0))</f>
        <v>6.8</v>
      </c>
      <c r="E279" s="8">
        <f t="shared" si="180"/>
        <v>6.8</v>
      </c>
      <c r="F279">
        <v>0</v>
      </c>
      <c r="G279" s="8">
        <f t="shared" si="166"/>
        <v>3316.4999999999995</v>
      </c>
      <c r="H279" s="8">
        <f t="shared" si="145"/>
        <v>1510.8000000000006</v>
      </c>
      <c r="I279" s="8">
        <f t="shared" si="146"/>
        <v>6.8</v>
      </c>
      <c r="J279" s="8">
        <f t="shared" si="147"/>
        <v>1510.8000000000006</v>
      </c>
      <c r="K279" s="8" t="e">
        <f t="shared" si="148"/>
        <v>#VALUE!</v>
      </c>
      <c r="L279" s="8" t="e">
        <f t="shared" si="149"/>
        <v>#VALUE!</v>
      </c>
      <c r="M279" t="e">
        <f t="shared" si="150"/>
        <v>#N/A</v>
      </c>
      <c r="N279">
        <v>8</v>
      </c>
      <c r="O279" t="str">
        <f t="shared" si="167"/>
        <v xml:space="preserve"> </v>
      </c>
      <c r="P279" t="str">
        <f t="shared" si="151"/>
        <v xml:space="preserve"> </v>
      </c>
      <c r="Q279" t="str">
        <f t="shared" si="152"/>
        <v xml:space="preserve"> </v>
      </c>
      <c r="R279" t="str">
        <f t="shared" si="153"/>
        <v xml:space="preserve"> </v>
      </c>
      <c r="S279">
        <f t="shared" si="154"/>
        <v>0</v>
      </c>
      <c r="T279" s="8">
        <f t="shared" si="168"/>
        <v>0</v>
      </c>
      <c r="U279" s="2">
        <f t="shared" si="169"/>
        <v>0</v>
      </c>
      <c r="V279">
        <f t="shared" si="155"/>
        <v>0</v>
      </c>
      <c r="W279" s="2">
        <f t="shared" si="170"/>
        <v>0</v>
      </c>
      <c r="X279">
        <f t="shared" si="156"/>
        <v>0</v>
      </c>
      <c r="Y279">
        <f t="shared" si="171"/>
        <v>0</v>
      </c>
      <c r="Z279">
        <v>0</v>
      </c>
      <c r="AA279" s="18">
        <f t="shared" si="157"/>
        <v>43460</v>
      </c>
      <c r="AB279" s="13">
        <f t="shared" si="158"/>
        <v>0</v>
      </c>
      <c r="AC279">
        <v>0</v>
      </c>
      <c r="AD279" s="5">
        <f t="shared" si="172"/>
        <v>0</v>
      </c>
      <c r="AE279">
        <f t="shared" si="159"/>
        <v>0</v>
      </c>
      <c r="AF279">
        <f t="shared" si="159"/>
        <v>0</v>
      </c>
      <c r="AG279">
        <v>0</v>
      </c>
      <c r="AH279" s="18">
        <f t="shared" si="173"/>
        <v>43460</v>
      </c>
      <c r="AI279" s="5">
        <f t="shared" si="174"/>
        <v>0</v>
      </c>
      <c r="AJ279" s="13">
        <f t="shared" si="160"/>
        <v>0</v>
      </c>
      <c r="AK279" s="20">
        <f t="shared" si="161"/>
        <v>0</v>
      </c>
      <c r="AL279" s="20">
        <f t="shared" si="175"/>
        <v>0</v>
      </c>
      <c r="AM279" s="20">
        <f t="shared" si="176"/>
        <v>0</v>
      </c>
      <c r="AN279" s="20">
        <f t="shared" si="162"/>
        <v>0</v>
      </c>
      <c r="AO279" s="20">
        <f t="shared" si="177"/>
        <v>0</v>
      </c>
      <c r="AP279" s="1">
        <v>0</v>
      </c>
      <c r="AQ279" s="24">
        <f t="shared" si="178"/>
        <v>43460</v>
      </c>
      <c r="AR279" s="10">
        <f t="shared" si="163"/>
        <v>0</v>
      </c>
      <c r="AS279" s="1">
        <f t="shared" si="179"/>
        <v>0</v>
      </c>
    </row>
    <row r="280" spans="2:45" x14ac:dyDescent="0.2">
      <c r="B280" s="18">
        <f t="shared" si="164"/>
        <v>43461</v>
      </c>
      <c r="C280" s="8">
        <f t="shared" si="165"/>
        <v>43461</v>
      </c>
      <c r="D280" s="5">
        <f>INDEX(Klima!$B$1:$E$520,MATCH('Afgrødemodel 1'!$C280,Klima!$B$1:$B$520,0),MATCH('Afgrødemodel 1'!$D$7,Klima!$B$1:$E$1,0))</f>
        <v>7.5</v>
      </c>
      <c r="E280" s="8">
        <f t="shared" si="180"/>
        <v>7.5</v>
      </c>
      <c r="F280">
        <v>0</v>
      </c>
      <c r="G280" s="8">
        <f t="shared" si="166"/>
        <v>3323.9999999999995</v>
      </c>
      <c r="H280" s="8">
        <f t="shared" si="145"/>
        <v>1518.3000000000006</v>
      </c>
      <c r="I280" s="8">
        <f t="shared" si="146"/>
        <v>7.5</v>
      </c>
      <c r="J280" s="8">
        <f t="shared" si="147"/>
        <v>1518.3000000000006</v>
      </c>
      <c r="K280" s="8" t="e">
        <f t="shared" si="148"/>
        <v>#VALUE!</v>
      </c>
      <c r="L280" s="8" t="e">
        <f t="shared" si="149"/>
        <v>#VALUE!</v>
      </c>
      <c r="M280" t="e">
        <f t="shared" si="150"/>
        <v>#N/A</v>
      </c>
      <c r="N280">
        <v>8</v>
      </c>
      <c r="O280" t="str">
        <f t="shared" si="167"/>
        <v xml:space="preserve"> </v>
      </c>
      <c r="P280" t="str">
        <f t="shared" si="151"/>
        <v xml:space="preserve"> </v>
      </c>
      <c r="Q280" t="str">
        <f t="shared" si="152"/>
        <v xml:space="preserve"> </v>
      </c>
      <c r="R280" t="str">
        <f t="shared" si="153"/>
        <v xml:space="preserve"> </v>
      </c>
      <c r="S280">
        <f t="shared" si="154"/>
        <v>0</v>
      </c>
      <c r="T280" s="8">
        <f t="shared" si="168"/>
        <v>0</v>
      </c>
      <c r="U280" s="2">
        <f t="shared" si="169"/>
        <v>0</v>
      </c>
      <c r="V280">
        <f t="shared" si="155"/>
        <v>0</v>
      </c>
      <c r="W280" s="2">
        <f t="shared" si="170"/>
        <v>0</v>
      </c>
      <c r="X280">
        <f t="shared" si="156"/>
        <v>0</v>
      </c>
      <c r="Y280">
        <f t="shared" si="171"/>
        <v>0</v>
      </c>
      <c r="Z280">
        <v>0</v>
      </c>
      <c r="AA280" s="18">
        <f t="shared" si="157"/>
        <v>43461</v>
      </c>
      <c r="AB280" s="13">
        <f t="shared" si="158"/>
        <v>0</v>
      </c>
      <c r="AC280">
        <v>0</v>
      </c>
      <c r="AD280" s="5">
        <f t="shared" si="172"/>
        <v>0</v>
      </c>
      <c r="AE280">
        <f t="shared" si="159"/>
        <v>0</v>
      </c>
      <c r="AF280">
        <f t="shared" si="159"/>
        <v>0</v>
      </c>
      <c r="AG280">
        <v>0</v>
      </c>
      <c r="AH280" s="18">
        <f t="shared" si="173"/>
        <v>43461</v>
      </c>
      <c r="AI280" s="5">
        <f t="shared" si="174"/>
        <v>0</v>
      </c>
      <c r="AJ280" s="13">
        <f t="shared" si="160"/>
        <v>0</v>
      </c>
      <c r="AK280" s="20">
        <f t="shared" si="161"/>
        <v>0</v>
      </c>
      <c r="AL280" s="20">
        <f t="shared" si="175"/>
        <v>0</v>
      </c>
      <c r="AM280" s="20">
        <f t="shared" si="176"/>
        <v>0</v>
      </c>
      <c r="AN280" s="20">
        <f t="shared" si="162"/>
        <v>0</v>
      </c>
      <c r="AO280" s="20">
        <f t="shared" si="177"/>
        <v>0</v>
      </c>
      <c r="AP280" s="1">
        <v>0</v>
      </c>
      <c r="AQ280" s="24">
        <f t="shared" si="178"/>
        <v>43461</v>
      </c>
      <c r="AR280" s="10">
        <f t="shared" si="163"/>
        <v>0</v>
      </c>
      <c r="AS280" s="1">
        <f t="shared" si="179"/>
        <v>0</v>
      </c>
    </row>
    <row r="281" spans="2:45" x14ac:dyDescent="0.2">
      <c r="B281" s="18">
        <f t="shared" si="164"/>
        <v>43462</v>
      </c>
      <c r="C281" s="8">
        <f t="shared" si="165"/>
        <v>43462</v>
      </c>
      <c r="D281" s="5">
        <f>INDEX(Klima!$B$1:$E$520,MATCH('Afgrødemodel 1'!$C281,Klima!$B$1:$B$520,0),MATCH('Afgrødemodel 1'!$D$7,Klima!$B$1:$E$1,0))</f>
        <v>6.4</v>
      </c>
      <c r="E281" s="8">
        <f t="shared" si="180"/>
        <v>6.4</v>
      </c>
      <c r="F281">
        <v>0</v>
      </c>
      <c r="G281" s="8">
        <f t="shared" si="166"/>
        <v>3330.3999999999996</v>
      </c>
      <c r="H281" s="8">
        <f t="shared" si="145"/>
        <v>1524.7000000000007</v>
      </c>
      <c r="I281" s="8">
        <f t="shared" si="146"/>
        <v>6.4</v>
      </c>
      <c r="J281" s="8">
        <f t="shared" si="147"/>
        <v>1524.7000000000007</v>
      </c>
      <c r="K281" s="8" t="e">
        <f t="shared" si="148"/>
        <v>#VALUE!</v>
      </c>
      <c r="L281" s="8" t="e">
        <f t="shared" si="149"/>
        <v>#VALUE!</v>
      </c>
      <c r="M281" t="e">
        <f t="shared" si="150"/>
        <v>#N/A</v>
      </c>
      <c r="N281">
        <v>8</v>
      </c>
      <c r="O281" t="str">
        <f t="shared" si="167"/>
        <v xml:space="preserve"> </v>
      </c>
      <c r="P281" t="str">
        <f t="shared" si="151"/>
        <v xml:space="preserve"> </v>
      </c>
      <c r="Q281" t="str">
        <f t="shared" si="152"/>
        <v xml:space="preserve"> </v>
      </c>
      <c r="R281" t="str">
        <f t="shared" si="153"/>
        <v xml:space="preserve"> </v>
      </c>
      <c r="S281">
        <f t="shared" si="154"/>
        <v>0</v>
      </c>
      <c r="T281" s="8">
        <f t="shared" si="168"/>
        <v>0</v>
      </c>
      <c r="U281" s="2">
        <f t="shared" si="169"/>
        <v>0</v>
      </c>
      <c r="V281">
        <f t="shared" si="155"/>
        <v>0</v>
      </c>
      <c r="W281" s="2">
        <f t="shared" si="170"/>
        <v>0</v>
      </c>
      <c r="X281">
        <f t="shared" si="156"/>
        <v>0</v>
      </c>
      <c r="Y281">
        <f t="shared" si="171"/>
        <v>0</v>
      </c>
      <c r="Z281">
        <v>0</v>
      </c>
      <c r="AA281" s="18">
        <f t="shared" si="157"/>
        <v>43462</v>
      </c>
      <c r="AB281" s="13">
        <f t="shared" si="158"/>
        <v>0</v>
      </c>
      <c r="AC281">
        <v>0</v>
      </c>
      <c r="AD281" s="5">
        <f t="shared" si="172"/>
        <v>0</v>
      </c>
      <c r="AE281">
        <f t="shared" si="159"/>
        <v>0</v>
      </c>
      <c r="AF281">
        <f t="shared" si="159"/>
        <v>0</v>
      </c>
      <c r="AG281">
        <v>0</v>
      </c>
      <c r="AH281" s="18">
        <f t="shared" si="173"/>
        <v>43462</v>
      </c>
      <c r="AI281" s="5">
        <f t="shared" si="174"/>
        <v>0</v>
      </c>
      <c r="AJ281" s="13">
        <f t="shared" si="160"/>
        <v>0</v>
      </c>
      <c r="AK281" s="20">
        <f t="shared" si="161"/>
        <v>0</v>
      </c>
      <c r="AL281" s="20">
        <f t="shared" si="175"/>
        <v>0</v>
      </c>
      <c r="AM281" s="20">
        <f t="shared" si="176"/>
        <v>0</v>
      </c>
      <c r="AN281" s="20">
        <f t="shared" si="162"/>
        <v>0</v>
      </c>
      <c r="AO281" s="20">
        <f t="shared" si="177"/>
        <v>0</v>
      </c>
      <c r="AP281" s="1">
        <v>0</v>
      </c>
      <c r="AQ281" s="24">
        <f t="shared" si="178"/>
        <v>43462</v>
      </c>
      <c r="AR281" s="10">
        <f t="shared" si="163"/>
        <v>0</v>
      </c>
      <c r="AS281" s="1">
        <f t="shared" si="179"/>
        <v>0</v>
      </c>
    </row>
    <row r="282" spans="2:45" x14ac:dyDescent="0.2">
      <c r="B282" s="18">
        <f t="shared" si="164"/>
        <v>43463</v>
      </c>
      <c r="C282" s="8">
        <f t="shared" si="165"/>
        <v>43463</v>
      </c>
      <c r="D282" s="5">
        <f>INDEX(Klima!$B$1:$E$520,MATCH('Afgrødemodel 1'!$C282,Klima!$B$1:$B$520,0),MATCH('Afgrødemodel 1'!$D$7,Klima!$B$1:$E$1,0))</f>
        <v>6.8</v>
      </c>
      <c r="E282" s="8">
        <f t="shared" si="180"/>
        <v>6.8</v>
      </c>
      <c r="F282">
        <v>0</v>
      </c>
      <c r="G282" s="8">
        <f t="shared" si="166"/>
        <v>3337.2</v>
      </c>
      <c r="H282" s="8">
        <f t="shared" si="145"/>
        <v>1531.5000000000007</v>
      </c>
      <c r="I282" s="8">
        <f t="shared" si="146"/>
        <v>6.8</v>
      </c>
      <c r="J282" s="8">
        <f t="shared" si="147"/>
        <v>1531.5000000000007</v>
      </c>
      <c r="K282" s="8" t="e">
        <f t="shared" si="148"/>
        <v>#VALUE!</v>
      </c>
      <c r="L282" s="8" t="e">
        <f t="shared" si="149"/>
        <v>#VALUE!</v>
      </c>
      <c r="M282" t="e">
        <f t="shared" si="150"/>
        <v>#N/A</v>
      </c>
      <c r="N282">
        <v>8</v>
      </c>
      <c r="O282" t="str">
        <f t="shared" si="167"/>
        <v xml:space="preserve"> </v>
      </c>
      <c r="P282" t="str">
        <f t="shared" si="151"/>
        <v xml:space="preserve"> </v>
      </c>
      <c r="Q282" t="str">
        <f t="shared" si="152"/>
        <v xml:space="preserve"> </v>
      </c>
      <c r="R282" t="str">
        <f t="shared" si="153"/>
        <v xml:space="preserve"> </v>
      </c>
      <c r="S282">
        <f t="shared" si="154"/>
        <v>0</v>
      </c>
      <c r="T282" s="8">
        <f t="shared" si="168"/>
        <v>0</v>
      </c>
      <c r="U282" s="2">
        <f t="shared" si="169"/>
        <v>0</v>
      </c>
      <c r="V282">
        <f t="shared" si="155"/>
        <v>0</v>
      </c>
      <c r="W282" s="2">
        <f t="shared" si="170"/>
        <v>0</v>
      </c>
      <c r="X282">
        <f t="shared" si="156"/>
        <v>0</v>
      </c>
      <c r="Y282">
        <f t="shared" si="171"/>
        <v>0</v>
      </c>
      <c r="Z282">
        <v>0</v>
      </c>
      <c r="AA282" s="18">
        <f t="shared" si="157"/>
        <v>43463</v>
      </c>
      <c r="AB282" s="13">
        <f t="shared" si="158"/>
        <v>0</v>
      </c>
      <c r="AC282">
        <v>0</v>
      </c>
      <c r="AD282" s="5">
        <f t="shared" si="172"/>
        <v>0</v>
      </c>
      <c r="AE282">
        <f t="shared" si="159"/>
        <v>0</v>
      </c>
      <c r="AF282">
        <f t="shared" si="159"/>
        <v>0</v>
      </c>
      <c r="AG282">
        <v>0</v>
      </c>
      <c r="AH282" s="18">
        <f t="shared" si="173"/>
        <v>43463</v>
      </c>
      <c r="AI282" s="5">
        <f t="shared" si="174"/>
        <v>0</v>
      </c>
      <c r="AJ282" s="13">
        <f t="shared" si="160"/>
        <v>0</v>
      </c>
      <c r="AK282" s="20">
        <f t="shared" si="161"/>
        <v>0</v>
      </c>
      <c r="AL282" s="20">
        <f t="shared" si="175"/>
        <v>0</v>
      </c>
      <c r="AM282" s="20">
        <f t="shared" si="176"/>
        <v>0</v>
      </c>
      <c r="AN282" s="20">
        <f t="shared" si="162"/>
        <v>0</v>
      </c>
      <c r="AO282" s="20">
        <f t="shared" si="177"/>
        <v>0</v>
      </c>
      <c r="AP282" s="1">
        <v>0</v>
      </c>
      <c r="AQ282" s="24">
        <f t="shared" si="178"/>
        <v>43463</v>
      </c>
      <c r="AR282" s="10">
        <f t="shared" si="163"/>
        <v>0</v>
      </c>
      <c r="AS282" s="1">
        <f t="shared" si="179"/>
        <v>0</v>
      </c>
    </row>
    <row r="283" spans="2:45" x14ac:dyDescent="0.2">
      <c r="B283" s="18">
        <f t="shared" si="164"/>
        <v>43464</v>
      </c>
      <c r="C283" s="8">
        <f t="shared" si="165"/>
        <v>43464</v>
      </c>
      <c r="D283" s="5">
        <f>INDEX(Klima!$B$1:$E$520,MATCH('Afgrødemodel 1'!$C283,Klima!$B$1:$B$520,0),MATCH('Afgrødemodel 1'!$D$7,Klima!$B$1:$E$1,0))</f>
        <v>3.8</v>
      </c>
      <c r="E283" s="8">
        <f t="shared" si="180"/>
        <v>3.8</v>
      </c>
      <c r="F283">
        <v>0</v>
      </c>
      <c r="G283" s="8">
        <f t="shared" si="166"/>
        <v>3341</v>
      </c>
      <c r="H283" s="8">
        <f t="shared" si="145"/>
        <v>1535.3000000000006</v>
      </c>
      <c r="I283" s="8">
        <f t="shared" si="146"/>
        <v>3.8</v>
      </c>
      <c r="J283" s="8">
        <f t="shared" si="147"/>
        <v>1535.3000000000006</v>
      </c>
      <c r="K283" s="8" t="e">
        <f t="shared" si="148"/>
        <v>#VALUE!</v>
      </c>
      <c r="L283" s="8" t="e">
        <f t="shared" si="149"/>
        <v>#VALUE!</v>
      </c>
      <c r="M283" t="e">
        <f t="shared" si="150"/>
        <v>#N/A</v>
      </c>
      <c r="N283">
        <v>8</v>
      </c>
      <c r="O283" t="str">
        <f t="shared" si="167"/>
        <v xml:space="preserve"> </v>
      </c>
      <c r="P283" t="str">
        <f t="shared" si="151"/>
        <v xml:space="preserve"> </v>
      </c>
      <c r="Q283" t="str">
        <f t="shared" si="152"/>
        <v xml:space="preserve"> </v>
      </c>
      <c r="R283" t="str">
        <f t="shared" si="153"/>
        <v xml:space="preserve"> </v>
      </c>
      <c r="S283">
        <f t="shared" si="154"/>
        <v>0</v>
      </c>
      <c r="T283" s="8">
        <f t="shared" si="168"/>
        <v>0</v>
      </c>
      <c r="U283" s="2">
        <f t="shared" si="169"/>
        <v>0</v>
      </c>
      <c r="V283">
        <f t="shared" si="155"/>
        <v>0</v>
      </c>
      <c r="W283" s="2">
        <f t="shared" si="170"/>
        <v>0</v>
      </c>
      <c r="X283">
        <f t="shared" si="156"/>
        <v>0</v>
      </c>
      <c r="Y283">
        <f t="shared" si="171"/>
        <v>0</v>
      </c>
      <c r="Z283">
        <v>0</v>
      </c>
      <c r="AA283" s="18">
        <f t="shared" si="157"/>
        <v>43464</v>
      </c>
      <c r="AB283" s="13">
        <f t="shared" si="158"/>
        <v>0</v>
      </c>
      <c r="AC283">
        <v>0</v>
      </c>
      <c r="AD283" s="5">
        <f t="shared" si="172"/>
        <v>0</v>
      </c>
      <c r="AE283">
        <f t="shared" si="159"/>
        <v>0</v>
      </c>
      <c r="AF283">
        <f t="shared" si="159"/>
        <v>0</v>
      </c>
      <c r="AG283">
        <v>0</v>
      </c>
      <c r="AH283" s="18">
        <f t="shared" si="173"/>
        <v>43464</v>
      </c>
      <c r="AI283" s="5">
        <f t="shared" si="174"/>
        <v>0</v>
      </c>
      <c r="AJ283" s="13">
        <f t="shared" si="160"/>
        <v>0</v>
      </c>
      <c r="AK283" s="20">
        <f t="shared" si="161"/>
        <v>0</v>
      </c>
      <c r="AL283" s="20">
        <f t="shared" si="175"/>
        <v>0</v>
      </c>
      <c r="AM283" s="20">
        <f t="shared" si="176"/>
        <v>0</v>
      </c>
      <c r="AN283" s="20">
        <f t="shared" si="162"/>
        <v>0</v>
      </c>
      <c r="AO283" s="20">
        <f t="shared" si="177"/>
        <v>0</v>
      </c>
      <c r="AP283" s="1">
        <v>0</v>
      </c>
      <c r="AQ283" s="24">
        <f t="shared" si="178"/>
        <v>43464</v>
      </c>
      <c r="AR283" s="10">
        <f t="shared" si="163"/>
        <v>0</v>
      </c>
      <c r="AS283" s="1">
        <f t="shared" si="179"/>
        <v>0</v>
      </c>
    </row>
    <row r="284" spans="2:45" x14ac:dyDescent="0.2">
      <c r="B284" s="18">
        <f t="shared" si="164"/>
        <v>43465</v>
      </c>
      <c r="C284" s="8">
        <f t="shared" si="165"/>
        <v>43465</v>
      </c>
      <c r="D284" s="5">
        <f>INDEX(Klima!$B$1:$E$520,MATCH('Afgrødemodel 1'!$C284,Klima!$B$1:$B$520,0),MATCH('Afgrødemodel 1'!$D$7,Klima!$B$1:$E$1,0))</f>
        <v>6</v>
      </c>
      <c r="E284" s="8">
        <f t="shared" si="180"/>
        <v>6</v>
      </c>
      <c r="F284">
        <v>0</v>
      </c>
      <c r="G284" s="8">
        <f t="shared" si="166"/>
        <v>3347</v>
      </c>
      <c r="H284" s="8">
        <f t="shared" si="145"/>
        <v>1541.3000000000006</v>
      </c>
      <c r="I284" s="8">
        <f t="shared" si="146"/>
        <v>6</v>
      </c>
      <c r="J284" s="8">
        <f t="shared" si="147"/>
        <v>1541.3000000000006</v>
      </c>
      <c r="K284" s="8" t="e">
        <f t="shared" si="148"/>
        <v>#VALUE!</v>
      </c>
      <c r="L284" s="8" t="e">
        <f t="shared" si="149"/>
        <v>#VALUE!</v>
      </c>
      <c r="M284" t="e">
        <f t="shared" si="150"/>
        <v>#N/A</v>
      </c>
      <c r="N284">
        <v>8</v>
      </c>
      <c r="O284" t="str">
        <f t="shared" si="167"/>
        <v xml:space="preserve"> </v>
      </c>
      <c r="P284" t="str">
        <f t="shared" si="151"/>
        <v xml:space="preserve"> </v>
      </c>
      <c r="Q284" t="str">
        <f t="shared" si="152"/>
        <v xml:space="preserve"> </v>
      </c>
      <c r="R284" t="str">
        <f t="shared" si="153"/>
        <v xml:space="preserve"> </v>
      </c>
      <c r="S284">
        <f t="shared" si="154"/>
        <v>0</v>
      </c>
      <c r="T284" s="8">
        <f t="shared" si="168"/>
        <v>0</v>
      </c>
      <c r="U284" s="2">
        <f t="shared" si="169"/>
        <v>0</v>
      </c>
      <c r="V284">
        <f t="shared" si="155"/>
        <v>0</v>
      </c>
      <c r="W284" s="2">
        <f t="shared" si="170"/>
        <v>0</v>
      </c>
      <c r="X284">
        <f t="shared" si="156"/>
        <v>0</v>
      </c>
      <c r="Y284">
        <f t="shared" si="171"/>
        <v>0</v>
      </c>
      <c r="Z284">
        <v>0</v>
      </c>
      <c r="AA284" s="18">
        <f t="shared" si="157"/>
        <v>43465</v>
      </c>
      <c r="AB284" s="13">
        <f t="shared" si="158"/>
        <v>0</v>
      </c>
      <c r="AC284">
        <v>0</v>
      </c>
      <c r="AD284" s="5">
        <f t="shared" si="172"/>
        <v>0</v>
      </c>
      <c r="AE284">
        <f t="shared" si="159"/>
        <v>0</v>
      </c>
      <c r="AF284">
        <f t="shared" si="159"/>
        <v>0</v>
      </c>
      <c r="AG284">
        <v>0</v>
      </c>
      <c r="AH284" s="18">
        <f t="shared" si="173"/>
        <v>43465</v>
      </c>
      <c r="AI284" s="5">
        <f t="shared" si="174"/>
        <v>0</v>
      </c>
      <c r="AJ284" s="13">
        <f t="shared" si="160"/>
        <v>0</v>
      </c>
      <c r="AK284" s="20">
        <f t="shared" si="161"/>
        <v>0</v>
      </c>
      <c r="AL284" s="20">
        <f t="shared" si="175"/>
        <v>0</v>
      </c>
      <c r="AM284" s="20">
        <f t="shared" si="176"/>
        <v>0</v>
      </c>
      <c r="AN284" s="20">
        <f t="shared" si="162"/>
        <v>0</v>
      </c>
      <c r="AO284" s="20">
        <f t="shared" si="177"/>
        <v>0</v>
      </c>
      <c r="AP284" s="1">
        <v>0</v>
      </c>
      <c r="AQ284" s="24">
        <f t="shared" si="178"/>
        <v>43465</v>
      </c>
      <c r="AR284" s="10">
        <f t="shared" si="163"/>
        <v>0</v>
      </c>
      <c r="AS284" s="1">
        <f t="shared" si="179"/>
        <v>0</v>
      </c>
    </row>
    <row r="285" spans="2:45" x14ac:dyDescent="0.2">
      <c r="B285" s="18">
        <f t="shared" si="164"/>
        <v>43466</v>
      </c>
      <c r="C285" s="8">
        <f t="shared" si="165"/>
        <v>43466</v>
      </c>
      <c r="D285" s="5" t="e">
        <f>INDEX(Klima!$B$1:$E$520,MATCH('Afgrødemodel 1'!$C285,Klima!$B$1:$B$520,0),MATCH('Afgrødemodel 1'!$D$7,Klima!$B$1:$E$1,0))</f>
        <v>#N/A</v>
      </c>
      <c r="E285" s="8" t="e">
        <f t="shared" si="180"/>
        <v>#N/A</v>
      </c>
      <c r="F285">
        <v>0</v>
      </c>
      <c r="G285" s="8" t="e">
        <f t="shared" si="166"/>
        <v>#N/A</v>
      </c>
      <c r="H285" s="8" t="e">
        <f t="shared" si="145"/>
        <v>#N/A</v>
      </c>
      <c r="I285" s="8" t="e">
        <f t="shared" si="146"/>
        <v>#N/A</v>
      </c>
      <c r="J285" s="8" t="e">
        <f t="shared" si="147"/>
        <v>#N/A</v>
      </c>
      <c r="K285" s="8" t="e">
        <f t="shared" si="148"/>
        <v>#N/A</v>
      </c>
      <c r="L285" s="8" t="e">
        <f t="shared" si="149"/>
        <v>#N/A</v>
      </c>
      <c r="M285" t="e">
        <f t="shared" si="150"/>
        <v>#N/A</v>
      </c>
      <c r="N285">
        <v>8</v>
      </c>
      <c r="O285" t="e">
        <f t="shared" si="167"/>
        <v>#N/A</v>
      </c>
      <c r="P285" t="e">
        <f t="shared" si="151"/>
        <v>#N/A</v>
      </c>
      <c r="Q285" t="e">
        <f t="shared" si="152"/>
        <v>#N/A</v>
      </c>
      <c r="R285" t="e">
        <f t="shared" si="153"/>
        <v>#N/A</v>
      </c>
      <c r="S285">
        <f t="shared" si="154"/>
        <v>0</v>
      </c>
      <c r="T285" s="8">
        <f t="shared" si="168"/>
        <v>0</v>
      </c>
      <c r="U285" s="2" t="e">
        <f t="shared" si="169"/>
        <v>#N/A</v>
      </c>
      <c r="V285">
        <f t="shared" si="155"/>
        <v>0</v>
      </c>
      <c r="W285" s="2" t="e">
        <f t="shared" si="170"/>
        <v>#N/A</v>
      </c>
      <c r="X285">
        <f t="shared" si="156"/>
        <v>0</v>
      </c>
      <c r="Y285">
        <f t="shared" si="171"/>
        <v>0</v>
      </c>
      <c r="Z285">
        <v>0</v>
      </c>
      <c r="AA285" s="18">
        <f t="shared" si="157"/>
        <v>43466</v>
      </c>
      <c r="AB285" s="13">
        <f t="shared" si="158"/>
        <v>0</v>
      </c>
      <c r="AC285">
        <v>0</v>
      </c>
      <c r="AD285" s="5" t="e">
        <f t="shared" si="172"/>
        <v>#N/A</v>
      </c>
      <c r="AE285">
        <f t="shared" si="159"/>
        <v>0</v>
      </c>
      <c r="AF285">
        <f t="shared" si="159"/>
        <v>0</v>
      </c>
      <c r="AG285">
        <v>0</v>
      </c>
      <c r="AH285" s="18">
        <f t="shared" si="173"/>
        <v>43466</v>
      </c>
      <c r="AI285" s="5">
        <f t="shared" si="174"/>
        <v>0</v>
      </c>
      <c r="AJ285" s="13">
        <f t="shared" si="160"/>
        <v>0</v>
      </c>
      <c r="AK285" s="20">
        <f t="shared" si="161"/>
        <v>0</v>
      </c>
      <c r="AL285" s="20">
        <f t="shared" si="175"/>
        <v>0</v>
      </c>
      <c r="AM285" s="20">
        <f t="shared" si="176"/>
        <v>0</v>
      </c>
      <c r="AN285" s="20">
        <f t="shared" si="162"/>
        <v>0</v>
      </c>
      <c r="AO285" s="20">
        <f t="shared" si="177"/>
        <v>0</v>
      </c>
      <c r="AP285" s="1">
        <v>0</v>
      </c>
      <c r="AQ285" s="24">
        <f t="shared" si="178"/>
        <v>43466</v>
      </c>
      <c r="AR285" s="10">
        <f t="shared" si="163"/>
        <v>0</v>
      </c>
      <c r="AS285" s="1">
        <f t="shared" si="179"/>
        <v>0</v>
      </c>
    </row>
    <row r="286" spans="2:45" x14ac:dyDescent="0.2">
      <c r="B286" s="18">
        <f t="shared" si="164"/>
        <v>43467</v>
      </c>
      <c r="C286" s="8">
        <f t="shared" si="165"/>
        <v>43467</v>
      </c>
      <c r="D286" s="5" t="e">
        <f>INDEX(Klima!$B$1:$E$520,MATCH('Afgrødemodel 1'!$C286,Klima!$B$1:$B$520,0),MATCH('Afgrødemodel 1'!$D$7,Klima!$B$1:$E$1,0))</f>
        <v>#N/A</v>
      </c>
      <c r="E286" s="8" t="e">
        <f t="shared" si="180"/>
        <v>#N/A</v>
      </c>
      <c r="F286">
        <v>0</v>
      </c>
      <c r="G286" s="8" t="e">
        <f t="shared" si="166"/>
        <v>#N/A</v>
      </c>
      <c r="H286" s="8" t="e">
        <f t="shared" si="145"/>
        <v>#N/A</v>
      </c>
      <c r="I286" s="8" t="e">
        <f t="shared" si="146"/>
        <v>#N/A</v>
      </c>
      <c r="J286" s="8" t="e">
        <f t="shared" si="147"/>
        <v>#N/A</v>
      </c>
      <c r="K286" s="8" t="e">
        <f t="shared" si="148"/>
        <v>#N/A</v>
      </c>
      <c r="L286" s="8" t="e">
        <f t="shared" si="149"/>
        <v>#N/A</v>
      </c>
      <c r="M286" t="e">
        <f t="shared" si="150"/>
        <v>#N/A</v>
      </c>
      <c r="N286">
        <v>8</v>
      </c>
      <c r="O286" t="e">
        <f t="shared" si="167"/>
        <v>#N/A</v>
      </c>
      <c r="P286" t="e">
        <f t="shared" si="151"/>
        <v>#N/A</v>
      </c>
      <c r="Q286" t="e">
        <f t="shared" si="152"/>
        <v>#N/A</v>
      </c>
      <c r="R286" t="e">
        <f t="shared" si="153"/>
        <v>#N/A</v>
      </c>
      <c r="S286">
        <f t="shared" si="154"/>
        <v>0</v>
      </c>
      <c r="T286" s="8">
        <f t="shared" si="168"/>
        <v>0</v>
      </c>
      <c r="U286" s="2" t="e">
        <f t="shared" si="169"/>
        <v>#N/A</v>
      </c>
      <c r="V286">
        <f t="shared" si="155"/>
        <v>0</v>
      </c>
      <c r="W286" s="2" t="e">
        <f t="shared" si="170"/>
        <v>#N/A</v>
      </c>
      <c r="X286">
        <f t="shared" si="156"/>
        <v>0</v>
      </c>
      <c r="Y286">
        <f t="shared" si="171"/>
        <v>0</v>
      </c>
      <c r="Z286">
        <v>0</v>
      </c>
      <c r="AA286" s="18">
        <f t="shared" si="157"/>
        <v>43467</v>
      </c>
      <c r="AB286" s="13">
        <f t="shared" si="158"/>
        <v>0</v>
      </c>
      <c r="AC286">
        <v>0</v>
      </c>
      <c r="AD286" s="5" t="e">
        <f t="shared" si="172"/>
        <v>#N/A</v>
      </c>
      <c r="AE286">
        <f t="shared" si="159"/>
        <v>0</v>
      </c>
      <c r="AF286">
        <f t="shared" si="159"/>
        <v>0</v>
      </c>
      <c r="AG286">
        <v>0</v>
      </c>
      <c r="AH286" s="18">
        <f t="shared" si="173"/>
        <v>43467</v>
      </c>
      <c r="AI286" s="5">
        <f t="shared" si="174"/>
        <v>0</v>
      </c>
      <c r="AJ286" s="13">
        <f t="shared" si="160"/>
        <v>0</v>
      </c>
      <c r="AK286" s="20">
        <f t="shared" si="161"/>
        <v>0</v>
      </c>
      <c r="AL286" s="20">
        <f t="shared" si="175"/>
        <v>0</v>
      </c>
      <c r="AM286" s="20">
        <f t="shared" si="176"/>
        <v>0</v>
      </c>
      <c r="AN286" s="20">
        <f t="shared" si="162"/>
        <v>0</v>
      </c>
      <c r="AO286" s="20">
        <f t="shared" si="177"/>
        <v>0</v>
      </c>
      <c r="AP286" s="1">
        <v>0</v>
      </c>
      <c r="AQ286" s="24">
        <f t="shared" si="178"/>
        <v>43467</v>
      </c>
      <c r="AR286" s="10">
        <f t="shared" si="163"/>
        <v>0</v>
      </c>
      <c r="AS286" s="1">
        <f t="shared" si="179"/>
        <v>0</v>
      </c>
    </row>
    <row r="287" spans="2:45" x14ac:dyDescent="0.2">
      <c r="B287" s="18">
        <f t="shared" si="164"/>
        <v>43468</v>
      </c>
      <c r="C287" s="8">
        <f t="shared" si="165"/>
        <v>43468</v>
      </c>
      <c r="D287" s="5" t="e">
        <f>INDEX(Klima!$B$1:$E$520,MATCH('Afgrødemodel 1'!$C287,Klima!$B$1:$B$520,0),MATCH('Afgrødemodel 1'!$D$7,Klima!$B$1:$E$1,0))</f>
        <v>#N/A</v>
      </c>
      <c r="E287" s="8" t="e">
        <f t="shared" si="180"/>
        <v>#N/A</v>
      </c>
      <c r="F287">
        <v>0</v>
      </c>
      <c r="G287" s="8" t="e">
        <f t="shared" si="166"/>
        <v>#N/A</v>
      </c>
      <c r="H287" s="8" t="e">
        <f t="shared" si="145"/>
        <v>#N/A</v>
      </c>
      <c r="I287" s="8" t="e">
        <f t="shared" si="146"/>
        <v>#N/A</v>
      </c>
      <c r="J287" s="8" t="e">
        <f t="shared" si="147"/>
        <v>#N/A</v>
      </c>
      <c r="K287" s="8" t="e">
        <f t="shared" si="148"/>
        <v>#N/A</v>
      </c>
      <c r="L287" s="8" t="e">
        <f t="shared" si="149"/>
        <v>#N/A</v>
      </c>
      <c r="M287" t="e">
        <f t="shared" si="150"/>
        <v>#N/A</v>
      </c>
      <c r="N287">
        <v>8</v>
      </c>
      <c r="O287" t="e">
        <f t="shared" si="167"/>
        <v>#N/A</v>
      </c>
      <c r="P287" t="e">
        <f t="shared" si="151"/>
        <v>#N/A</v>
      </c>
      <c r="Q287" t="e">
        <f t="shared" si="152"/>
        <v>#N/A</v>
      </c>
      <c r="R287" t="e">
        <f t="shared" si="153"/>
        <v>#N/A</v>
      </c>
      <c r="S287">
        <f t="shared" si="154"/>
        <v>0</v>
      </c>
      <c r="T287" s="8">
        <f t="shared" si="168"/>
        <v>0</v>
      </c>
      <c r="U287" s="2" t="e">
        <f t="shared" si="169"/>
        <v>#N/A</v>
      </c>
      <c r="V287">
        <f t="shared" si="155"/>
        <v>0</v>
      </c>
      <c r="W287" s="2" t="e">
        <f t="shared" si="170"/>
        <v>#N/A</v>
      </c>
      <c r="X287">
        <f t="shared" si="156"/>
        <v>0</v>
      </c>
      <c r="Y287">
        <f t="shared" si="171"/>
        <v>0</v>
      </c>
      <c r="Z287">
        <v>0</v>
      </c>
      <c r="AA287" s="18">
        <f t="shared" si="157"/>
        <v>43468</v>
      </c>
      <c r="AB287" s="13">
        <f t="shared" si="158"/>
        <v>0</v>
      </c>
      <c r="AC287">
        <v>0</v>
      </c>
      <c r="AD287" s="5" t="e">
        <f t="shared" si="172"/>
        <v>#N/A</v>
      </c>
      <c r="AE287">
        <f t="shared" si="159"/>
        <v>0</v>
      </c>
      <c r="AF287">
        <f t="shared" si="159"/>
        <v>0</v>
      </c>
      <c r="AG287">
        <v>0</v>
      </c>
      <c r="AH287" s="18">
        <f t="shared" si="173"/>
        <v>43468</v>
      </c>
      <c r="AI287" s="5">
        <f t="shared" si="174"/>
        <v>0</v>
      </c>
      <c r="AJ287" s="13">
        <f t="shared" si="160"/>
        <v>0</v>
      </c>
      <c r="AK287" s="20">
        <f t="shared" si="161"/>
        <v>0</v>
      </c>
      <c r="AL287" s="20">
        <f t="shared" si="175"/>
        <v>0</v>
      </c>
      <c r="AM287" s="20">
        <f t="shared" si="176"/>
        <v>0</v>
      </c>
      <c r="AN287" s="20">
        <f t="shared" si="162"/>
        <v>0</v>
      </c>
      <c r="AO287" s="20">
        <f t="shared" si="177"/>
        <v>0</v>
      </c>
      <c r="AP287" s="1">
        <v>0</v>
      </c>
      <c r="AQ287" s="24">
        <f t="shared" si="178"/>
        <v>43468</v>
      </c>
      <c r="AR287" s="10">
        <f t="shared" si="163"/>
        <v>0</v>
      </c>
      <c r="AS287" s="1">
        <f t="shared" si="179"/>
        <v>0</v>
      </c>
    </row>
    <row r="288" spans="2:45" x14ac:dyDescent="0.2">
      <c r="B288" s="18">
        <f t="shared" si="164"/>
        <v>43469</v>
      </c>
      <c r="C288" s="8">
        <f t="shared" si="165"/>
        <v>43469</v>
      </c>
      <c r="D288" s="5" t="e">
        <f>INDEX(Klima!$B$1:$E$520,MATCH('Afgrødemodel 1'!$C288,Klima!$B$1:$B$520,0),MATCH('Afgrødemodel 1'!$D$7,Klima!$B$1:$E$1,0))</f>
        <v>#N/A</v>
      </c>
      <c r="E288" s="8" t="e">
        <f t="shared" si="180"/>
        <v>#N/A</v>
      </c>
      <c r="F288">
        <v>0</v>
      </c>
      <c r="G288" s="8" t="e">
        <f t="shared" si="166"/>
        <v>#N/A</v>
      </c>
      <c r="H288" s="8" t="e">
        <f t="shared" si="145"/>
        <v>#N/A</v>
      </c>
      <c r="I288" s="8" t="e">
        <f t="shared" si="146"/>
        <v>#N/A</v>
      </c>
      <c r="J288" s="8" t="e">
        <f t="shared" si="147"/>
        <v>#N/A</v>
      </c>
      <c r="K288" s="8" t="e">
        <f t="shared" si="148"/>
        <v>#N/A</v>
      </c>
      <c r="L288" s="8" t="e">
        <f t="shared" si="149"/>
        <v>#N/A</v>
      </c>
      <c r="M288" t="e">
        <f t="shared" si="150"/>
        <v>#N/A</v>
      </c>
      <c r="N288">
        <v>8</v>
      </c>
      <c r="O288" t="e">
        <f t="shared" si="167"/>
        <v>#N/A</v>
      </c>
      <c r="P288" t="e">
        <f t="shared" si="151"/>
        <v>#N/A</v>
      </c>
      <c r="Q288" t="e">
        <f t="shared" si="152"/>
        <v>#N/A</v>
      </c>
      <c r="R288" t="e">
        <f t="shared" si="153"/>
        <v>#N/A</v>
      </c>
      <c r="S288">
        <f t="shared" si="154"/>
        <v>0</v>
      </c>
      <c r="T288" s="8">
        <f t="shared" si="168"/>
        <v>0</v>
      </c>
      <c r="U288" s="2" t="e">
        <f t="shared" si="169"/>
        <v>#N/A</v>
      </c>
      <c r="V288">
        <f t="shared" si="155"/>
        <v>0</v>
      </c>
      <c r="W288" s="2" t="e">
        <f t="shared" si="170"/>
        <v>#N/A</v>
      </c>
      <c r="X288">
        <f t="shared" si="156"/>
        <v>0</v>
      </c>
      <c r="Y288">
        <f t="shared" si="171"/>
        <v>0</v>
      </c>
      <c r="Z288">
        <v>0</v>
      </c>
      <c r="AA288" s="18">
        <f t="shared" si="157"/>
        <v>43469</v>
      </c>
      <c r="AB288" s="13">
        <f t="shared" si="158"/>
        <v>0</v>
      </c>
      <c r="AC288">
        <v>0</v>
      </c>
      <c r="AD288" s="5" t="e">
        <f t="shared" si="172"/>
        <v>#N/A</v>
      </c>
      <c r="AE288">
        <f t="shared" si="159"/>
        <v>0</v>
      </c>
      <c r="AF288">
        <f t="shared" si="159"/>
        <v>0</v>
      </c>
      <c r="AG288">
        <v>0</v>
      </c>
      <c r="AH288" s="18">
        <f t="shared" si="173"/>
        <v>43469</v>
      </c>
      <c r="AI288" s="5">
        <f t="shared" si="174"/>
        <v>0</v>
      </c>
      <c r="AJ288" s="13">
        <f t="shared" si="160"/>
        <v>0</v>
      </c>
      <c r="AK288" s="20">
        <f t="shared" si="161"/>
        <v>0</v>
      </c>
      <c r="AL288" s="20">
        <f t="shared" si="175"/>
        <v>0</v>
      </c>
      <c r="AM288" s="20">
        <f t="shared" si="176"/>
        <v>0</v>
      </c>
      <c r="AN288" s="20">
        <f t="shared" si="162"/>
        <v>0</v>
      </c>
      <c r="AO288" s="20">
        <f t="shared" si="177"/>
        <v>0</v>
      </c>
      <c r="AP288" s="1">
        <v>0</v>
      </c>
      <c r="AQ288" s="24">
        <f t="shared" si="178"/>
        <v>43469</v>
      </c>
      <c r="AR288" s="10">
        <f t="shared" si="163"/>
        <v>0</v>
      </c>
      <c r="AS288" s="1">
        <f t="shared" si="179"/>
        <v>0</v>
      </c>
    </row>
    <row r="289" spans="2:45" x14ac:dyDescent="0.2">
      <c r="B289" s="18">
        <f t="shared" si="164"/>
        <v>43470</v>
      </c>
      <c r="C289" s="8">
        <f t="shared" si="165"/>
        <v>43470</v>
      </c>
      <c r="D289" s="5" t="e">
        <f>INDEX(Klima!$B$1:$E$520,MATCH('Afgrødemodel 1'!$C289,Klima!$B$1:$B$520,0),MATCH('Afgrødemodel 1'!$D$7,Klima!$B$1:$E$1,0))</f>
        <v>#N/A</v>
      </c>
      <c r="E289" s="8" t="e">
        <f t="shared" si="180"/>
        <v>#N/A</v>
      </c>
      <c r="F289">
        <v>0</v>
      </c>
      <c r="G289" s="8" t="e">
        <f t="shared" si="166"/>
        <v>#N/A</v>
      </c>
      <c r="H289" s="8" t="e">
        <f t="shared" si="145"/>
        <v>#N/A</v>
      </c>
      <c r="I289" s="8" t="e">
        <f t="shared" si="146"/>
        <v>#N/A</v>
      </c>
      <c r="J289" s="8" t="e">
        <f t="shared" si="147"/>
        <v>#N/A</v>
      </c>
      <c r="K289" s="8" t="e">
        <f t="shared" si="148"/>
        <v>#N/A</v>
      </c>
      <c r="L289" s="8" t="e">
        <f t="shared" si="149"/>
        <v>#N/A</v>
      </c>
      <c r="M289" t="e">
        <f t="shared" si="150"/>
        <v>#N/A</v>
      </c>
      <c r="N289">
        <v>8</v>
      </c>
      <c r="O289" t="e">
        <f t="shared" si="167"/>
        <v>#N/A</v>
      </c>
      <c r="P289" t="e">
        <f t="shared" si="151"/>
        <v>#N/A</v>
      </c>
      <c r="Q289" t="e">
        <f t="shared" si="152"/>
        <v>#N/A</v>
      </c>
      <c r="R289" t="e">
        <f t="shared" si="153"/>
        <v>#N/A</v>
      </c>
      <c r="S289">
        <f t="shared" si="154"/>
        <v>0</v>
      </c>
      <c r="T289" s="8">
        <f t="shared" si="168"/>
        <v>0</v>
      </c>
      <c r="U289" s="2" t="e">
        <f t="shared" si="169"/>
        <v>#N/A</v>
      </c>
      <c r="V289">
        <f t="shared" si="155"/>
        <v>0</v>
      </c>
      <c r="W289" s="2" t="e">
        <f t="shared" si="170"/>
        <v>#N/A</v>
      </c>
      <c r="X289">
        <f t="shared" si="156"/>
        <v>0</v>
      </c>
      <c r="Y289">
        <f t="shared" si="171"/>
        <v>0</v>
      </c>
      <c r="Z289">
        <v>0</v>
      </c>
      <c r="AA289" s="18">
        <f t="shared" si="157"/>
        <v>43470</v>
      </c>
      <c r="AB289" s="13">
        <f t="shared" si="158"/>
        <v>0</v>
      </c>
      <c r="AC289">
        <v>0</v>
      </c>
      <c r="AD289" s="5" t="e">
        <f t="shared" si="172"/>
        <v>#N/A</v>
      </c>
      <c r="AE289">
        <f t="shared" si="159"/>
        <v>0</v>
      </c>
      <c r="AF289">
        <f t="shared" si="159"/>
        <v>0</v>
      </c>
      <c r="AG289">
        <v>0</v>
      </c>
      <c r="AH289" s="18">
        <f t="shared" si="173"/>
        <v>43470</v>
      </c>
      <c r="AI289" s="5">
        <f t="shared" si="174"/>
        <v>0</v>
      </c>
      <c r="AJ289" s="13">
        <f t="shared" si="160"/>
        <v>0</v>
      </c>
      <c r="AK289" s="20">
        <f t="shared" si="161"/>
        <v>0</v>
      </c>
      <c r="AL289" s="20">
        <f t="shared" si="175"/>
        <v>0</v>
      </c>
      <c r="AM289" s="20">
        <f t="shared" si="176"/>
        <v>0</v>
      </c>
      <c r="AN289" s="20">
        <f t="shared" si="162"/>
        <v>0</v>
      </c>
      <c r="AO289" s="20">
        <f t="shared" si="177"/>
        <v>0</v>
      </c>
      <c r="AP289" s="1">
        <v>0</v>
      </c>
      <c r="AQ289" s="24">
        <f t="shared" si="178"/>
        <v>43470</v>
      </c>
      <c r="AR289" s="10">
        <f t="shared" si="163"/>
        <v>0</v>
      </c>
      <c r="AS289" s="1">
        <f t="shared" si="179"/>
        <v>0</v>
      </c>
    </row>
    <row r="290" spans="2:45" x14ac:dyDescent="0.2">
      <c r="B290" s="18">
        <f t="shared" si="164"/>
        <v>43471</v>
      </c>
      <c r="C290" s="8">
        <f t="shared" si="165"/>
        <v>43471</v>
      </c>
      <c r="D290" s="5" t="e">
        <f>INDEX(Klima!$B$1:$E$520,MATCH('Afgrødemodel 1'!$C290,Klima!$B$1:$B$520,0),MATCH('Afgrødemodel 1'!$D$7,Klima!$B$1:$E$1,0))</f>
        <v>#N/A</v>
      </c>
      <c r="E290" s="8" t="e">
        <f t="shared" si="180"/>
        <v>#N/A</v>
      </c>
      <c r="F290">
        <v>0</v>
      </c>
      <c r="G290" s="8" t="e">
        <f t="shared" si="166"/>
        <v>#N/A</v>
      </c>
      <c r="H290" s="8" t="e">
        <f t="shared" si="145"/>
        <v>#N/A</v>
      </c>
      <c r="I290" s="8" t="e">
        <f t="shared" si="146"/>
        <v>#N/A</v>
      </c>
      <c r="J290" s="8" t="e">
        <f t="shared" si="147"/>
        <v>#N/A</v>
      </c>
      <c r="K290" s="8" t="e">
        <f t="shared" si="148"/>
        <v>#N/A</v>
      </c>
      <c r="L290" s="8" t="e">
        <f t="shared" si="149"/>
        <v>#N/A</v>
      </c>
      <c r="M290" t="e">
        <f t="shared" si="150"/>
        <v>#N/A</v>
      </c>
      <c r="N290">
        <v>8</v>
      </c>
      <c r="O290" t="e">
        <f t="shared" si="167"/>
        <v>#N/A</v>
      </c>
      <c r="P290" t="e">
        <f t="shared" si="151"/>
        <v>#N/A</v>
      </c>
      <c r="Q290" t="e">
        <f t="shared" si="152"/>
        <v>#N/A</v>
      </c>
      <c r="R290" t="e">
        <f t="shared" si="153"/>
        <v>#N/A</v>
      </c>
      <c r="S290">
        <f t="shared" si="154"/>
        <v>0</v>
      </c>
      <c r="T290" s="8">
        <f t="shared" si="168"/>
        <v>0</v>
      </c>
      <c r="U290" s="2" t="e">
        <f t="shared" si="169"/>
        <v>#N/A</v>
      </c>
      <c r="V290">
        <f t="shared" si="155"/>
        <v>0</v>
      </c>
      <c r="W290" s="2" t="e">
        <f t="shared" si="170"/>
        <v>#N/A</v>
      </c>
      <c r="X290">
        <f t="shared" si="156"/>
        <v>0</v>
      </c>
      <c r="Y290">
        <f t="shared" si="171"/>
        <v>0</v>
      </c>
      <c r="Z290">
        <v>0</v>
      </c>
      <c r="AA290" s="18">
        <f t="shared" si="157"/>
        <v>43471</v>
      </c>
      <c r="AB290" s="13">
        <f t="shared" si="158"/>
        <v>0</v>
      </c>
      <c r="AC290">
        <v>0</v>
      </c>
      <c r="AD290" s="5" t="e">
        <f t="shared" si="172"/>
        <v>#N/A</v>
      </c>
      <c r="AE290">
        <f t="shared" si="159"/>
        <v>0</v>
      </c>
      <c r="AF290">
        <f t="shared" si="159"/>
        <v>0</v>
      </c>
      <c r="AG290">
        <v>0</v>
      </c>
      <c r="AH290" s="18">
        <f t="shared" si="173"/>
        <v>43471</v>
      </c>
      <c r="AI290" s="5">
        <f t="shared" si="174"/>
        <v>0</v>
      </c>
      <c r="AJ290" s="13">
        <f t="shared" si="160"/>
        <v>0</v>
      </c>
      <c r="AK290" s="20">
        <f t="shared" si="161"/>
        <v>0</v>
      </c>
      <c r="AL290" s="20">
        <f t="shared" si="175"/>
        <v>0</v>
      </c>
      <c r="AM290" s="20">
        <f t="shared" si="176"/>
        <v>0</v>
      </c>
      <c r="AN290" s="20">
        <f t="shared" si="162"/>
        <v>0</v>
      </c>
      <c r="AO290" s="20">
        <f t="shared" si="177"/>
        <v>0</v>
      </c>
      <c r="AP290" s="1">
        <v>0</v>
      </c>
      <c r="AQ290" s="24">
        <f t="shared" si="178"/>
        <v>43471</v>
      </c>
      <c r="AR290" s="10">
        <f t="shared" si="163"/>
        <v>0</v>
      </c>
      <c r="AS290" s="1">
        <f t="shared" si="179"/>
        <v>0</v>
      </c>
    </row>
    <row r="291" spans="2:45" x14ac:dyDescent="0.2">
      <c r="B291" s="18">
        <f t="shared" si="164"/>
        <v>43472</v>
      </c>
      <c r="C291" s="8">
        <f t="shared" si="165"/>
        <v>43472</v>
      </c>
      <c r="D291" s="5" t="e">
        <f>INDEX(Klima!$B$1:$E$520,MATCH('Afgrødemodel 1'!$C291,Klima!$B$1:$B$520,0),MATCH('Afgrødemodel 1'!$D$7,Klima!$B$1:$E$1,0))</f>
        <v>#N/A</v>
      </c>
      <c r="E291" s="8" t="e">
        <f t="shared" si="180"/>
        <v>#N/A</v>
      </c>
      <c r="F291">
        <v>0</v>
      </c>
      <c r="G291" s="8" t="e">
        <f t="shared" si="166"/>
        <v>#N/A</v>
      </c>
      <c r="H291" s="8" t="e">
        <f t="shared" si="145"/>
        <v>#N/A</v>
      </c>
      <c r="I291" s="8" t="e">
        <f t="shared" si="146"/>
        <v>#N/A</v>
      </c>
      <c r="J291" s="8" t="e">
        <f t="shared" si="147"/>
        <v>#N/A</v>
      </c>
      <c r="K291" s="8" t="e">
        <f t="shared" si="148"/>
        <v>#N/A</v>
      </c>
      <c r="L291" s="8" t="e">
        <f t="shared" si="149"/>
        <v>#N/A</v>
      </c>
      <c r="M291" t="e">
        <f t="shared" si="150"/>
        <v>#N/A</v>
      </c>
      <c r="N291">
        <v>8</v>
      </c>
      <c r="O291" t="e">
        <f t="shared" si="167"/>
        <v>#N/A</v>
      </c>
      <c r="P291" t="e">
        <f t="shared" si="151"/>
        <v>#N/A</v>
      </c>
      <c r="Q291" t="e">
        <f t="shared" si="152"/>
        <v>#N/A</v>
      </c>
      <c r="R291" t="e">
        <f t="shared" si="153"/>
        <v>#N/A</v>
      </c>
      <c r="S291">
        <f t="shared" si="154"/>
        <v>0</v>
      </c>
      <c r="T291" s="8">
        <f t="shared" si="168"/>
        <v>0</v>
      </c>
      <c r="U291" s="2" t="e">
        <f t="shared" si="169"/>
        <v>#N/A</v>
      </c>
      <c r="V291">
        <f t="shared" si="155"/>
        <v>0</v>
      </c>
      <c r="W291" s="2" t="e">
        <f t="shared" si="170"/>
        <v>#N/A</v>
      </c>
      <c r="X291">
        <f t="shared" si="156"/>
        <v>0</v>
      </c>
      <c r="Y291">
        <f t="shared" si="171"/>
        <v>0</v>
      </c>
      <c r="Z291">
        <v>0</v>
      </c>
      <c r="AA291" s="18">
        <f t="shared" si="157"/>
        <v>43472</v>
      </c>
      <c r="AB291" s="13">
        <f t="shared" si="158"/>
        <v>0</v>
      </c>
      <c r="AC291">
        <v>0</v>
      </c>
      <c r="AD291" s="5" t="e">
        <f t="shared" si="172"/>
        <v>#N/A</v>
      </c>
      <c r="AE291">
        <f t="shared" si="159"/>
        <v>0</v>
      </c>
      <c r="AF291">
        <f t="shared" si="159"/>
        <v>0</v>
      </c>
      <c r="AG291">
        <v>0</v>
      </c>
      <c r="AH291" s="18">
        <f t="shared" si="173"/>
        <v>43472</v>
      </c>
      <c r="AI291" s="5">
        <f t="shared" si="174"/>
        <v>0</v>
      </c>
      <c r="AJ291" s="13">
        <f t="shared" si="160"/>
        <v>0</v>
      </c>
      <c r="AK291" s="20">
        <f t="shared" si="161"/>
        <v>0</v>
      </c>
      <c r="AL291" s="20">
        <f t="shared" si="175"/>
        <v>0</v>
      </c>
      <c r="AM291" s="20">
        <f t="shared" si="176"/>
        <v>0</v>
      </c>
      <c r="AN291" s="20">
        <f t="shared" si="162"/>
        <v>0</v>
      </c>
      <c r="AO291" s="20">
        <f t="shared" si="177"/>
        <v>0</v>
      </c>
      <c r="AP291" s="1">
        <v>0</v>
      </c>
      <c r="AQ291" s="24">
        <f t="shared" si="178"/>
        <v>43472</v>
      </c>
      <c r="AR291" s="10">
        <f t="shared" si="163"/>
        <v>0</v>
      </c>
      <c r="AS291" s="1">
        <f t="shared" si="179"/>
        <v>0</v>
      </c>
    </row>
    <row r="292" spans="2:45" x14ac:dyDescent="0.2">
      <c r="B292" s="18">
        <f t="shared" si="164"/>
        <v>43473</v>
      </c>
      <c r="C292" s="8">
        <f t="shared" si="165"/>
        <v>43473</v>
      </c>
      <c r="D292" s="5" t="e">
        <f>INDEX(Klima!$B$1:$E$520,MATCH('Afgrødemodel 1'!$C292,Klima!$B$1:$B$520,0),MATCH('Afgrødemodel 1'!$D$7,Klima!$B$1:$E$1,0))</f>
        <v>#N/A</v>
      </c>
      <c r="E292" s="8" t="e">
        <f t="shared" si="180"/>
        <v>#N/A</v>
      </c>
      <c r="F292">
        <v>0</v>
      </c>
      <c r="G292" s="8" t="e">
        <f t="shared" si="166"/>
        <v>#N/A</v>
      </c>
      <c r="H292" s="8" t="e">
        <f t="shared" si="145"/>
        <v>#N/A</v>
      </c>
      <c r="I292" s="8" t="e">
        <f t="shared" si="146"/>
        <v>#N/A</v>
      </c>
      <c r="J292" s="8" t="e">
        <f t="shared" si="147"/>
        <v>#N/A</v>
      </c>
      <c r="K292" s="8" t="e">
        <f t="shared" si="148"/>
        <v>#N/A</v>
      </c>
      <c r="L292" s="8" t="e">
        <f t="shared" si="149"/>
        <v>#N/A</v>
      </c>
      <c r="M292" t="e">
        <f t="shared" si="150"/>
        <v>#N/A</v>
      </c>
      <c r="N292">
        <v>8</v>
      </c>
      <c r="O292" t="e">
        <f t="shared" si="167"/>
        <v>#N/A</v>
      </c>
      <c r="P292" t="e">
        <f t="shared" si="151"/>
        <v>#N/A</v>
      </c>
      <c r="Q292" t="e">
        <f t="shared" si="152"/>
        <v>#N/A</v>
      </c>
      <c r="R292" t="e">
        <f t="shared" si="153"/>
        <v>#N/A</v>
      </c>
      <c r="S292">
        <f t="shared" si="154"/>
        <v>0</v>
      </c>
      <c r="T292" s="8">
        <f t="shared" si="168"/>
        <v>0</v>
      </c>
      <c r="U292" s="2" t="e">
        <f t="shared" si="169"/>
        <v>#N/A</v>
      </c>
      <c r="V292">
        <f t="shared" si="155"/>
        <v>0</v>
      </c>
      <c r="W292" s="2" t="e">
        <f t="shared" si="170"/>
        <v>#N/A</v>
      </c>
      <c r="X292">
        <f t="shared" si="156"/>
        <v>0</v>
      </c>
      <c r="Y292">
        <f t="shared" si="171"/>
        <v>0</v>
      </c>
      <c r="Z292">
        <v>0</v>
      </c>
      <c r="AA292" s="18">
        <f t="shared" si="157"/>
        <v>43473</v>
      </c>
      <c r="AB292" s="13">
        <f t="shared" si="158"/>
        <v>0</v>
      </c>
      <c r="AC292">
        <v>0</v>
      </c>
      <c r="AD292" s="5" t="e">
        <f t="shared" si="172"/>
        <v>#N/A</v>
      </c>
      <c r="AE292">
        <f t="shared" si="159"/>
        <v>0</v>
      </c>
      <c r="AF292">
        <f t="shared" si="159"/>
        <v>0</v>
      </c>
      <c r="AG292">
        <v>0</v>
      </c>
      <c r="AH292" s="18">
        <f t="shared" si="173"/>
        <v>43473</v>
      </c>
      <c r="AI292" s="5">
        <f t="shared" si="174"/>
        <v>0</v>
      </c>
      <c r="AJ292" s="13">
        <f t="shared" si="160"/>
        <v>0</v>
      </c>
      <c r="AK292" s="20">
        <f t="shared" si="161"/>
        <v>0</v>
      </c>
      <c r="AL292" s="20">
        <f t="shared" si="175"/>
        <v>0</v>
      </c>
      <c r="AM292" s="20">
        <f t="shared" si="176"/>
        <v>0</v>
      </c>
      <c r="AN292" s="20">
        <f t="shared" si="162"/>
        <v>0</v>
      </c>
      <c r="AO292" s="20">
        <f t="shared" si="177"/>
        <v>0</v>
      </c>
      <c r="AP292" s="1">
        <v>0</v>
      </c>
      <c r="AQ292" s="24">
        <f t="shared" si="178"/>
        <v>43473</v>
      </c>
      <c r="AR292" s="10">
        <f t="shared" si="163"/>
        <v>0</v>
      </c>
      <c r="AS292" s="1">
        <f t="shared" si="179"/>
        <v>0</v>
      </c>
    </row>
    <row r="293" spans="2:45" x14ac:dyDescent="0.2">
      <c r="B293" s="18">
        <f t="shared" si="164"/>
        <v>43474</v>
      </c>
      <c r="C293" s="8">
        <f t="shared" si="165"/>
        <v>43474</v>
      </c>
      <c r="D293" s="5" t="e">
        <f>INDEX(Klima!$B$1:$E$520,MATCH('Afgrødemodel 1'!$C293,Klima!$B$1:$B$520,0),MATCH('Afgrødemodel 1'!$D$7,Klima!$B$1:$E$1,0))</f>
        <v>#N/A</v>
      </c>
      <c r="E293" s="8" t="e">
        <f t="shared" si="180"/>
        <v>#N/A</v>
      </c>
      <c r="F293">
        <v>0</v>
      </c>
      <c r="G293" s="8" t="e">
        <f t="shared" si="166"/>
        <v>#N/A</v>
      </c>
      <c r="H293" s="8" t="e">
        <f t="shared" si="145"/>
        <v>#N/A</v>
      </c>
      <c r="I293" s="8" t="e">
        <f t="shared" si="146"/>
        <v>#N/A</v>
      </c>
      <c r="J293" s="8" t="e">
        <f t="shared" si="147"/>
        <v>#N/A</v>
      </c>
      <c r="K293" s="8" t="e">
        <f t="shared" si="148"/>
        <v>#N/A</v>
      </c>
      <c r="L293" s="8" t="e">
        <f t="shared" si="149"/>
        <v>#N/A</v>
      </c>
      <c r="M293" t="e">
        <f t="shared" si="150"/>
        <v>#N/A</v>
      </c>
      <c r="N293">
        <v>8</v>
      </c>
      <c r="O293" t="e">
        <f t="shared" si="167"/>
        <v>#N/A</v>
      </c>
      <c r="P293" t="e">
        <f t="shared" si="151"/>
        <v>#N/A</v>
      </c>
      <c r="Q293" t="e">
        <f t="shared" si="152"/>
        <v>#N/A</v>
      </c>
      <c r="R293" t="e">
        <f t="shared" si="153"/>
        <v>#N/A</v>
      </c>
      <c r="S293">
        <f t="shared" si="154"/>
        <v>0</v>
      </c>
      <c r="T293" s="8">
        <f t="shared" si="168"/>
        <v>0</v>
      </c>
      <c r="U293" s="2" t="e">
        <f t="shared" si="169"/>
        <v>#N/A</v>
      </c>
      <c r="V293">
        <f t="shared" si="155"/>
        <v>0</v>
      </c>
      <c r="W293" s="2" t="e">
        <f t="shared" si="170"/>
        <v>#N/A</v>
      </c>
      <c r="X293">
        <f t="shared" si="156"/>
        <v>0</v>
      </c>
      <c r="Y293">
        <f t="shared" si="171"/>
        <v>0</v>
      </c>
      <c r="Z293">
        <v>0</v>
      </c>
      <c r="AA293" s="18">
        <f t="shared" si="157"/>
        <v>43474</v>
      </c>
      <c r="AB293" s="13">
        <f t="shared" si="158"/>
        <v>0</v>
      </c>
      <c r="AC293">
        <v>0</v>
      </c>
      <c r="AD293" s="5" t="e">
        <f t="shared" si="172"/>
        <v>#N/A</v>
      </c>
      <c r="AE293">
        <f t="shared" si="159"/>
        <v>0</v>
      </c>
      <c r="AF293">
        <f t="shared" si="159"/>
        <v>0</v>
      </c>
      <c r="AG293">
        <v>0</v>
      </c>
      <c r="AH293" s="18">
        <f t="shared" si="173"/>
        <v>43474</v>
      </c>
      <c r="AI293" s="5">
        <f t="shared" si="174"/>
        <v>0</v>
      </c>
      <c r="AJ293" s="13">
        <f t="shared" si="160"/>
        <v>0</v>
      </c>
      <c r="AK293" s="20">
        <f t="shared" si="161"/>
        <v>0</v>
      </c>
      <c r="AL293" s="20">
        <f t="shared" si="175"/>
        <v>0</v>
      </c>
      <c r="AM293" s="20">
        <f t="shared" si="176"/>
        <v>0</v>
      </c>
      <c r="AN293" s="20">
        <f t="shared" si="162"/>
        <v>0</v>
      </c>
      <c r="AO293" s="20">
        <f t="shared" si="177"/>
        <v>0</v>
      </c>
      <c r="AP293" s="1">
        <v>0</v>
      </c>
      <c r="AQ293" s="24">
        <f t="shared" si="178"/>
        <v>43474</v>
      </c>
      <c r="AR293" s="10">
        <f t="shared" si="163"/>
        <v>0</v>
      </c>
      <c r="AS293" s="1">
        <f t="shared" si="179"/>
        <v>0</v>
      </c>
    </row>
    <row r="294" spans="2:45" x14ac:dyDescent="0.2">
      <c r="B294" s="18">
        <f t="shared" si="164"/>
        <v>43475</v>
      </c>
      <c r="C294" s="8">
        <f t="shared" si="165"/>
        <v>43475</v>
      </c>
      <c r="D294" s="5" t="e">
        <f>INDEX(Klima!$B$1:$E$520,MATCH('Afgrødemodel 1'!$C294,Klima!$B$1:$B$520,0),MATCH('Afgrødemodel 1'!$D$7,Klima!$B$1:$E$1,0))</f>
        <v>#N/A</v>
      </c>
      <c r="E294" s="8" t="e">
        <f t="shared" si="180"/>
        <v>#N/A</v>
      </c>
      <c r="F294">
        <v>0</v>
      </c>
      <c r="G294" s="8" t="e">
        <f t="shared" si="166"/>
        <v>#N/A</v>
      </c>
      <c r="H294" s="8" t="e">
        <f t="shared" si="145"/>
        <v>#N/A</v>
      </c>
      <c r="I294" s="8" t="e">
        <f t="shared" si="146"/>
        <v>#N/A</v>
      </c>
      <c r="J294" s="8" t="e">
        <f t="shared" si="147"/>
        <v>#N/A</v>
      </c>
      <c r="K294" s="8" t="e">
        <f t="shared" si="148"/>
        <v>#N/A</v>
      </c>
      <c r="L294" s="8" t="e">
        <f t="shared" si="149"/>
        <v>#N/A</v>
      </c>
      <c r="M294" t="e">
        <f t="shared" si="150"/>
        <v>#N/A</v>
      </c>
      <c r="N294">
        <v>8</v>
      </c>
      <c r="O294" t="e">
        <f t="shared" si="167"/>
        <v>#N/A</v>
      </c>
      <c r="P294" t="e">
        <f t="shared" si="151"/>
        <v>#N/A</v>
      </c>
      <c r="Q294" t="e">
        <f t="shared" si="152"/>
        <v>#N/A</v>
      </c>
      <c r="R294" t="e">
        <f t="shared" si="153"/>
        <v>#N/A</v>
      </c>
      <c r="S294">
        <f t="shared" si="154"/>
        <v>0</v>
      </c>
      <c r="T294" s="8">
        <f t="shared" si="168"/>
        <v>0</v>
      </c>
      <c r="U294" s="2" t="e">
        <f t="shared" si="169"/>
        <v>#N/A</v>
      </c>
      <c r="V294">
        <f t="shared" si="155"/>
        <v>0</v>
      </c>
      <c r="W294" s="2" t="e">
        <f t="shared" si="170"/>
        <v>#N/A</v>
      </c>
      <c r="X294">
        <f t="shared" si="156"/>
        <v>0</v>
      </c>
      <c r="Y294">
        <f t="shared" si="171"/>
        <v>0</v>
      </c>
      <c r="Z294">
        <v>0</v>
      </c>
      <c r="AA294" s="18">
        <f t="shared" si="157"/>
        <v>43475</v>
      </c>
      <c r="AB294" s="13">
        <f t="shared" si="158"/>
        <v>0</v>
      </c>
      <c r="AC294">
        <v>0</v>
      </c>
      <c r="AD294" s="5" t="e">
        <f t="shared" si="172"/>
        <v>#N/A</v>
      </c>
      <c r="AE294">
        <f t="shared" si="159"/>
        <v>0</v>
      </c>
      <c r="AF294">
        <f t="shared" si="159"/>
        <v>0</v>
      </c>
      <c r="AG294">
        <v>0</v>
      </c>
      <c r="AH294" s="18">
        <f t="shared" si="173"/>
        <v>43475</v>
      </c>
      <c r="AI294" s="5">
        <f t="shared" si="174"/>
        <v>0</v>
      </c>
      <c r="AJ294" s="13">
        <f t="shared" si="160"/>
        <v>0</v>
      </c>
      <c r="AK294" s="20">
        <f t="shared" si="161"/>
        <v>0</v>
      </c>
      <c r="AL294" s="20">
        <f t="shared" si="175"/>
        <v>0</v>
      </c>
      <c r="AM294" s="20">
        <f t="shared" si="176"/>
        <v>0</v>
      </c>
      <c r="AN294" s="20">
        <f t="shared" si="162"/>
        <v>0</v>
      </c>
      <c r="AO294" s="20">
        <f t="shared" si="177"/>
        <v>0</v>
      </c>
      <c r="AP294" s="1">
        <v>0</v>
      </c>
      <c r="AQ294" s="24">
        <f t="shared" si="178"/>
        <v>43475</v>
      </c>
      <c r="AR294" s="10">
        <f t="shared" si="163"/>
        <v>0</v>
      </c>
      <c r="AS294" s="1">
        <f t="shared" si="179"/>
        <v>0</v>
      </c>
    </row>
    <row r="295" spans="2:45" x14ac:dyDescent="0.2">
      <c r="B295" s="18">
        <f t="shared" si="164"/>
        <v>43476</v>
      </c>
      <c r="C295" s="8">
        <f t="shared" si="165"/>
        <v>43476</v>
      </c>
      <c r="D295" s="5" t="e">
        <f>INDEX(Klima!$B$1:$E$520,MATCH('Afgrødemodel 1'!$C295,Klima!$B$1:$B$520,0),MATCH('Afgrødemodel 1'!$D$7,Klima!$B$1:$E$1,0))</f>
        <v>#N/A</v>
      </c>
      <c r="E295" s="8" t="e">
        <f t="shared" si="180"/>
        <v>#N/A</v>
      </c>
      <c r="F295">
        <v>0</v>
      </c>
      <c r="G295" s="8" t="e">
        <f t="shared" si="166"/>
        <v>#N/A</v>
      </c>
      <c r="H295" s="8" t="e">
        <f t="shared" si="145"/>
        <v>#N/A</v>
      </c>
      <c r="I295" s="8" t="e">
        <f t="shared" si="146"/>
        <v>#N/A</v>
      </c>
      <c r="J295" s="8" t="e">
        <f t="shared" si="147"/>
        <v>#N/A</v>
      </c>
      <c r="K295" s="8" t="e">
        <f t="shared" si="148"/>
        <v>#N/A</v>
      </c>
      <c r="L295" s="8" t="e">
        <f t="shared" si="149"/>
        <v>#N/A</v>
      </c>
      <c r="M295" t="e">
        <f t="shared" si="150"/>
        <v>#N/A</v>
      </c>
      <c r="N295">
        <v>8</v>
      </c>
      <c r="O295" t="e">
        <f t="shared" si="167"/>
        <v>#N/A</v>
      </c>
      <c r="P295" t="e">
        <f t="shared" si="151"/>
        <v>#N/A</v>
      </c>
      <c r="Q295" t="e">
        <f t="shared" si="152"/>
        <v>#N/A</v>
      </c>
      <c r="R295" t="e">
        <f t="shared" si="153"/>
        <v>#N/A</v>
      </c>
      <c r="S295">
        <f t="shared" si="154"/>
        <v>0</v>
      </c>
      <c r="T295" s="8">
        <f t="shared" si="168"/>
        <v>0</v>
      </c>
      <c r="U295" s="2" t="e">
        <f t="shared" si="169"/>
        <v>#N/A</v>
      </c>
      <c r="V295">
        <f t="shared" si="155"/>
        <v>0</v>
      </c>
      <c r="W295" s="2" t="e">
        <f t="shared" si="170"/>
        <v>#N/A</v>
      </c>
      <c r="X295">
        <f t="shared" si="156"/>
        <v>0</v>
      </c>
      <c r="Y295">
        <f t="shared" si="171"/>
        <v>0</v>
      </c>
      <c r="Z295">
        <v>0</v>
      </c>
      <c r="AA295" s="18">
        <f t="shared" si="157"/>
        <v>43476</v>
      </c>
      <c r="AB295" s="13">
        <f t="shared" si="158"/>
        <v>0</v>
      </c>
      <c r="AC295">
        <v>0</v>
      </c>
      <c r="AD295" s="5" t="e">
        <f t="shared" si="172"/>
        <v>#N/A</v>
      </c>
      <c r="AE295">
        <f t="shared" si="159"/>
        <v>0</v>
      </c>
      <c r="AF295">
        <f t="shared" si="159"/>
        <v>0</v>
      </c>
      <c r="AG295">
        <v>0</v>
      </c>
      <c r="AH295" s="18">
        <f t="shared" si="173"/>
        <v>43476</v>
      </c>
      <c r="AI295" s="5">
        <f t="shared" si="174"/>
        <v>0</v>
      </c>
      <c r="AJ295" s="13">
        <f t="shared" si="160"/>
        <v>0</v>
      </c>
      <c r="AK295" s="20">
        <f t="shared" si="161"/>
        <v>0</v>
      </c>
      <c r="AL295" s="20">
        <f t="shared" si="175"/>
        <v>0</v>
      </c>
      <c r="AM295" s="20">
        <f t="shared" si="176"/>
        <v>0</v>
      </c>
      <c r="AN295" s="20">
        <f t="shared" si="162"/>
        <v>0</v>
      </c>
      <c r="AO295" s="20">
        <f t="shared" si="177"/>
        <v>0</v>
      </c>
      <c r="AP295" s="1">
        <v>0</v>
      </c>
      <c r="AQ295" s="24">
        <f t="shared" si="178"/>
        <v>43476</v>
      </c>
      <c r="AR295" s="10">
        <f t="shared" si="163"/>
        <v>0</v>
      </c>
      <c r="AS295" s="1">
        <f t="shared" si="179"/>
        <v>0</v>
      </c>
    </row>
    <row r="296" spans="2:45" x14ac:dyDescent="0.2">
      <c r="B296" s="18">
        <f t="shared" si="164"/>
        <v>43477</v>
      </c>
      <c r="C296" s="8">
        <f t="shared" si="165"/>
        <v>43477</v>
      </c>
      <c r="D296" s="5" t="e">
        <f>INDEX(Klima!$B$1:$E$520,MATCH('Afgrødemodel 1'!$C296,Klima!$B$1:$B$520,0),MATCH('Afgrødemodel 1'!$D$7,Klima!$B$1:$E$1,0))</f>
        <v>#N/A</v>
      </c>
      <c r="E296" s="8" t="e">
        <f t="shared" si="180"/>
        <v>#N/A</v>
      </c>
      <c r="F296">
        <v>0</v>
      </c>
      <c r="G296" s="8" t="e">
        <f t="shared" si="166"/>
        <v>#N/A</v>
      </c>
      <c r="H296" s="8" t="e">
        <f t="shared" si="145"/>
        <v>#N/A</v>
      </c>
      <c r="I296" s="8" t="e">
        <f t="shared" si="146"/>
        <v>#N/A</v>
      </c>
      <c r="J296" s="8" t="e">
        <f t="shared" si="147"/>
        <v>#N/A</v>
      </c>
      <c r="K296" s="8" t="e">
        <f t="shared" si="148"/>
        <v>#N/A</v>
      </c>
      <c r="L296" s="8" t="e">
        <f t="shared" si="149"/>
        <v>#N/A</v>
      </c>
      <c r="M296" t="e">
        <f t="shared" si="150"/>
        <v>#N/A</v>
      </c>
      <c r="N296">
        <v>8</v>
      </c>
      <c r="O296" t="e">
        <f t="shared" si="167"/>
        <v>#N/A</v>
      </c>
      <c r="P296" t="e">
        <f t="shared" si="151"/>
        <v>#N/A</v>
      </c>
      <c r="Q296" t="e">
        <f t="shared" si="152"/>
        <v>#N/A</v>
      </c>
      <c r="R296" t="e">
        <f t="shared" si="153"/>
        <v>#N/A</v>
      </c>
      <c r="S296">
        <f t="shared" si="154"/>
        <v>0</v>
      </c>
      <c r="T296" s="8">
        <f t="shared" si="168"/>
        <v>0</v>
      </c>
      <c r="U296" s="2" t="e">
        <f t="shared" si="169"/>
        <v>#N/A</v>
      </c>
      <c r="V296">
        <f t="shared" si="155"/>
        <v>0</v>
      </c>
      <c r="W296" s="2" t="e">
        <f t="shared" si="170"/>
        <v>#N/A</v>
      </c>
      <c r="X296">
        <f t="shared" si="156"/>
        <v>0</v>
      </c>
      <c r="Y296">
        <f t="shared" si="171"/>
        <v>0</v>
      </c>
      <c r="Z296">
        <v>0</v>
      </c>
      <c r="AA296" s="18">
        <f t="shared" si="157"/>
        <v>43477</v>
      </c>
      <c r="AB296" s="13">
        <f t="shared" si="158"/>
        <v>0</v>
      </c>
      <c r="AC296">
        <v>0</v>
      </c>
      <c r="AD296" s="5" t="e">
        <f t="shared" si="172"/>
        <v>#N/A</v>
      </c>
      <c r="AE296">
        <f t="shared" si="159"/>
        <v>0</v>
      </c>
      <c r="AF296">
        <f t="shared" si="159"/>
        <v>0</v>
      </c>
      <c r="AG296">
        <v>0</v>
      </c>
      <c r="AH296" s="18">
        <f t="shared" si="173"/>
        <v>43477</v>
      </c>
      <c r="AI296" s="5">
        <f t="shared" si="174"/>
        <v>0</v>
      </c>
      <c r="AJ296" s="13">
        <f t="shared" si="160"/>
        <v>0</v>
      </c>
      <c r="AK296" s="20">
        <f t="shared" si="161"/>
        <v>0</v>
      </c>
      <c r="AL296" s="20">
        <f t="shared" si="175"/>
        <v>0</v>
      </c>
      <c r="AM296" s="20">
        <f t="shared" si="176"/>
        <v>0</v>
      </c>
      <c r="AN296" s="20">
        <f t="shared" si="162"/>
        <v>0</v>
      </c>
      <c r="AO296" s="20">
        <f t="shared" si="177"/>
        <v>0</v>
      </c>
      <c r="AP296" s="1">
        <v>0</v>
      </c>
      <c r="AQ296" s="24">
        <f t="shared" si="178"/>
        <v>43477</v>
      </c>
      <c r="AR296" s="10">
        <f t="shared" si="163"/>
        <v>0</v>
      </c>
      <c r="AS296" s="1">
        <f t="shared" si="179"/>
        <v>0</v>
      </c>
    </row>
    <row r="297" spans="2:45" x14ac:dyDescent="0.2">
      <c r="B297" s="18">
        <f t="shared" si="164"/>
        <v>43478</v>
      </c>
      <c r="C297" s="8">
        <f t="shared" si="165"/>
        <v>43478</v>
      </c>
      <c r="D297" s="5" t="e">
        <f>INDEX(Klima!$B$1:$E$520,MATCH('Afgrødemodel 1'!$C297,Klima!$B$1:$B$520,0),MATCH('Afgrødemodel 1'!$D$7,Klima!$B$1:$E$1,0))</f>
        <v>#N/A</v>
      </c>
      <c r="E297" s="8" t="e">
        <f t="shared" si="180"/>
        <v>#N/A</v>
      </c>
      <c r="F297">
        <v>0</v>
      </c>
      <c r="G297" s="8" t="e">
        <f t="shared" si="166"/>
        <v>#N/A</v>
      </c>
      <c r="H297" s="8" t="e">
        <f t="shared" si="145"/>
        <v>#N/A</v>
      </c>
      <c r="I297" s="8" t="e">
        <f t="shared" si="146"/>
        <v>#N/A</v>
      </c>
      <c r="J297" s="8" t="e">
        <f t="shared" si="147"/>
        <v>#N/A</v>
      </c>
      <c r="K297" s="8" t="e">
        <f t="shared" si="148"/>
        <v>#N/A</v>
      </c>
      <c r="L297" s="8" t="e">
        <f t="shared" si="149"/>
        <v>#N/A</v>
      </c>
      <c r="M297" t="e">
        <f t="shared" si="150"/>
        <v>#N/A</v>
      </c>
      <c r="N297">
        <v>8</v>
      </c>
      <c r="O297" t="e">
        <f t="shared" si="167"/>
        <v>#N/A</v>
      </c>
      <c r="P297" t="e">
        <f t="shared" si="151"/>
        <v>#N/A</v>
      </c>
      <c r="Q297" t="e">
        <f t="shared" si="152"/>
        <v>#N/A</v>
      </c>
      <c r="R297" t="e">
        <f t="shared" si="153"/>
        <v>#N/A</v>
      </c>
      <c r="S297">
        <f t="shared" si="154"/>
        <v>0</v>
      </c>
      <c r="T297" s="8">
        <f t="shared" si="168"/>
        <v>0</v>
      </c>
      <c r="U297" s="2" t="e">
        <f t="shared" si="169"/>
        <v>#N/A</v>
      </c>
      <c r="V297">
        <f t="shared" si="155"/>
        <v>0</v>
      </c>
      <c r="W297" s="2" t="e">
        <f t="shared" si="170"/>
        <v>#N/A</v>
      </c>
      <c r="X297">
        <f t="shared" si="156"/>
        <v>0</v>
      </c>
      <c r="Y297">
        <f t="shared" si="171"/>
        <v>0</v>
      </c>
      <c r="Z297">
        <v>0</v>
      </c>
      <c r="AA297" s="18">
        <f t="shared" si="157"/>
        <v>43478</v>
      </c>
      <c r="AB297" s="13">
        <f t="shared" si="158"/>
        <v>0</v>
      </c>
      <c r="AC297">
        <v>0</v>
      </c>
      <c r="AD297" s="5" t="e">
        <f t="shared" si="172"/>
        <v>#N/A</v>
      </c>
      <c r="AE297">
        <f t="shared" si="159"/>
        <v>0</v>
      </c>
      <c r="AF297">
        <f t="shared" si="159"/>
        <v>0</v>
      </c>
      <c r="AG297">
        <v>0</v>
      </c>
      <c r="AH297" s="18">
        <f t="shared" si="173"/>
        <v>43478</v>
      </c>
      <c r="AI297" s="5">
        <f t="shared" si="174"/>
        <v>0</v>
      </c>
      <c r="AJ297" s="13">
        <f t="shared" si="160"/>
        <v>0</v>
      </c>
      <c r="AK297" s="20">
        <f t="shared" si="161"/>
        <v>0</v>
      </c>
      <c r="AL297" s="20">
        <f t="shared" si="175"/>
        <v>0</v>
      </c>
      <c r="AM297" s="20">
        <f t="shared" si="176"/>
        <v>0</v>
      </c>
      <c r="AN297" s="20">
        <f t="shared" si="162"/>
        <v>0</v>
      </c>
      <c r="AO297" s="20">
        <f t="shared" si="177"/>
        <v>0</v>
      </c>
      <c r="AP297" s="1">
        <v>0</v>
      </c>
      <c r="AQ297" s="24">
        <f t="shared" si="178"/>
        <v>43478</v>
      </c>
      <c r="AR297" s="10">
        <f t="shared" si="163"/>
        <v>0</v>
      </c>
      <c r="AS297" s="1">
        <f t="shared" si="179"/>
        <v>0</v>
      </c>
    </row>
    <row r="298" spans="2:45" x14ac:dyDescent="0.2">
      <c r="B298" s="18">
        <f t="shared" si="164"/>
        <v>43479</v>
      </c>
      <c r="C298" s="8">
        <f t="shared" si="165"/>
        <v>43479</v>
      </c>
      <c r="D298" s="5" t="e">
        <f>INDEX(Klima!$B$1:$E$520,MATCH('Afgrødemodel 1'!$C298,Klima!$B$1:$B$520,0),MATCH('Afgrødemodel 1'!$D$7,Klima!$B$1:$E$1,0))</f>
        <v>#N/A</v>
      </c>
      <c r="E298" s="8" t="e">
        <f t="shared" si="180"/>
        <v>#N/A</v>
      </c>
      <c r="F298">
        <v>0</v>
      </c>
      <c r="G298" s="8" t="e">
        <f t="shared" si="166"/>
        <v>#N/A</v>
      </c>
      <c r="H298" s="8" t="e">
        <f t="shared" si="145"/>
        <v>#N/A</v>
      </c>
      <c r="I298" s="8" t="e">
        <f t="shared" si="146"/>
        <v>#N/A</v>
      </c>
      <c r="J298" s="8" t="e">
        <f t="shared" si="147"/>
        <v>#N/A</v>
      </c>
      <c r="K298" s="8" t="e">
        <f t="shared" si="148"/>
        <v>#N/A</v>
      </c>
      <c r="L298" s="8" t="e">
        <f t="shared" si="149"/>
        <v>#N/A</v>
      </c>
      <c r="M298" t="e">
        <f t="shared" si="150"/>
        <v>#N/A</v>
      </c>
      <c r="N298">
        <v>8</v>
      </c>
      <c r="O298" t="e">
        <f t="shared" si="167"/>
        <v>#N/A</v>
      </c>
      <c r="P298" t="e">
        <f t="shared" si="151"/>
        <v>#N/A</v>
      </c>
      <c r="Q298" t="e">
        <f t="shared" si="152"/>
        <v>#N/A</v>
      </c>
      <c r="R298" t="e">
        <f t="shared" si="153"/>
        <v>#N/A</v>
      </c>
      <c r="S298">
        <f t="shared" si="154"/>
        <v>0</v>
      </c>
      <c r="T298" s="8">
        <f t="shared" si="168"/>
        <v>0</v>
      </c>
      <c r="U298" s="2" t="e">
        <f t="shared" si="169"/>
        <v>#N/A</v>
      </c>
      <c r="V298">
        <f t="shared" si="155"/>
        <v>0</v>
      </c>
      <c r="W298" s="2" t="e">
        <f t="shared" si="170"/>
        <v>#N/A</v>
      </c>
      <c r="X298">
        <f t="shared" si="156"/>
        <v>0</v>
      </c>
      <c r="Y298">
        <f t="shared" si="171"/>
        <v>0</v>
      </c>
      <c r="Z298">
        <v>0</v>
      </c>
      <c r="AA298" s="18">
        <f t="shared" si="157"/>
        <v>43479</v>
      </c>
      <c r="AB298" s="13">
        <f t="shared" si="158"/>
        <v>0</v>
      </c>
      <c r="AC298">
        <v>0</v>
      </c>
      <c r="AD298" s="5" t="e">
        <f t="shared" si="172"/>
        <v>#N/A</v>
      </c>
      <c r="AE298">
        <f t="shared" si="159"/>
        <v>0</v>
      </c>
      <c r="AF298">
        <f t="shared" si="159"/>
        <v>0</v>
      </c>
      <c r="AG298">
        <v>0</v>
      </c>
      <c r="AH298" s="18">
        <f t="shared" si="173"/>
        <v>43479</v>
      </c>
      <c r="AI298" s="5">
        <f t="shared" si="174"/>
        <v>0</v>
      </c>
      <c r="AJ298" s="13">
        <f t="shared" si="160"/>
        <v>0</v>
      </c>
      <c r="AK298" s="20">
        <f t="shared" si="161"/>
        <v>0</v>
      </c>
      <c r="AL298" s="20">
        <f t="shared" si="175"/>
        <v>0</v>
      </c>
      <c r="AM298" s="20">
        <f t="shared" si="176"/>
        <v>0</v>
      </c>
      <c r="AN298" s="20">
        <f t="shared" si="162"/>
        <v>0</v>
      </c>
      <c r="AO298" s="20">
        <f t="shared" si="177"/>
        <v>0</v>
      </c>
      <c r="AP298" s="1">
        <v>0</v>
      </c>
      <c r="AQ298" s="24">
        <f t="shared" si="178"/>
        <v>43479</v>
      </c>
      <c r="AR298" s="10">
        <f t="shared" si="163"/>
        <v>0</v>
      </c>
      <c r="AS298" s="1">
        <f t="shared" si="179"/>
        <v>0</v>
      </c>
    </row>
    <row r="299" spans="2:45" x14ac:dyDescent="0.2">
      <c r="B299" s="18">
        <f t="shared" si="164"/>
        <v>43480</v>
      </c>
      <c r="C299" s="8">
        <f t="shared" si="165"/>
        <v>43480</v>
      </c>
      <c r="D299" s="5" t="e">
        <f>INDEX(Klima!$B$1:$E$520,MATCH('Afgrødemodel 1'!$C299,Klima!$B$1:$B$520,0),MATCH('Afgrødemodel 1'!$D$7,Klima!$B$1:$E$1,0))</f>
        <v>#N/A</v>
      </c>
      <c r="E299" s="8" t="e">
        <f t="shared" si="180"/>
        <v>#N/A</v>
      </c>
      <c r="F299">
        <v>0</v>
      </c>
      <c r="G299" s="8" t="e">
        <f t="shared" si="166"/>
        <v>#N/A</v>
      </c>
      <c r="H299" s="8" t="e">
        <f t="shared" si="145"/>
        <v>#N/A</v>
      </c>
      <c r="I299" s="8" t="e">
        <f t="shared" si="146"/>
        <v>#N/A</v>
      </c>
      <c r="J299" s="8" t="e">
        <f t="shared" si="147"/>
        <v>#N/A</v>
      </c>
      <c r="K299" s="8" t="e">
        <f t="shared" si="148"/>
        <v>#N/A</v>
      </c>
      <c r="L299" s="8" t="e">
        <f t="shared" si="149"/>
        <v>#N/A</v>
      </c>
      <c r="M299" t="e">
        <f t="shared" si="150"/>
        <v>#N/A</v>
      </c>
      <c r="N299">
        <v>8</v>
      </c>
      <c r="O299" t="e">
        <f t="shared" si="167"/>
        <v>#N/A</v>
      </c>
      <c r="P299" t="e">
        <f t="shared" si="151"/>
        <v>#N/A</v>
      </c>
      <c r="Q299" t="e">
        <f t="shared" si="152"/>
        <v>#N/A</v>
      </c>
      <c r="R299" t="e">
        <f t="shared" si="153"/>
        <v>#N/A</v>
      </c>
      <c r="S299">
        <f t="shared" si="154"/>
        <v>0</v>
      </c>
      <c r="T299" s="8">
        <f t="shared" si="168"/>
        <v>0</v>
      </c>
      <c r="U299" s="2" t="e">
        <f t="shared" si="169"/>
        <v>#N/A</v>
      </c>
      <c r="V299">
        <f t="shared" si="155"/>
        <v>0</v>
      </c>
      <c r="W299" s="2" t="e">
        <f t="shared" si="170"/>
        <v>#N/A</v>
      </c>
      <c r="X299">
        <f t="shared" si="156"/>
        <v>0</v>
      </c>
      <c r="Y299">
        <f t="shared" si="171"/>
        <v>0</v>
      </c>
      <c r="Z299">
        <v>0</v>
      </c>
      <c r="AA299" s="18">
        <f t="shared" si="157"/>
        <v>43480</v>
      </c>
      <c r="AB299" s="13">
        <f t="shared" si="158"/>
        <v>0</v>
      </c>
      <c r="AC299">
        <v>0</v>
      </c>
      <c r="AD299" s="5" t="e">
        <f t="shared" si="172"/>
        <v>#N/A</v>
      </c>
      <c r="AE299">
        <f t="shared" si="159"/>
        <v>0</v>
      </c>
      <c r="AF299">
        <f t="shared" si="159"/>
        <v>0</v>
      </c>
      <c r="AG299">
        <v>0</v>
      </c>
      <c r="AH299" s="18">
        <f t="shared" si="173"/>
        <v>43480</v>
      </c>
      <c r="AI299" s="5">
        <f t="shared" si="174"/>
        <v>0</v>
      </c>
      <c r="AJ299" s="13">
        <f t="shared" si="160"/>
        <v>0</v>
      </c>
      <c r="AK299" s="20">
        <f t="shared" si="161"/>
        <v>0</v>
      </c>
      <c r="AL299" s="20">
        <f t="shared" si="175"/>
        <v>0</v>
      </c>
      <c r="AM299" s="20">
        <f t="shared" si="176"/>
        <v>0</v>
      </c>
      <c r="AN299" s="20">
        <f t="shared" si="162"/>
        <v>0</v>
      </c>
      <c r="AO299" s="20">
        <f t="shared" si="177"/>
        <v>0</v>
      </c>
      <c r="AP299" s="1">
        <v>0</v>
      </c>
      <c r="AQ299" s="24">
        <f t="shared" si="178"/>
        <v>43480</v>
      </c>
      <c r="AR299" s="10">
        <f t="shared" si="163"/>
        <v>0</v>
      </c>
      <c r="AS299" s="1">
        <f t="shared" si="179"/>
        <v>0</v>
      </c>
    </row>
    <row r="300" spans="2:45" x14ac:dyDescent="0.2">
      <c r="B300" s="18">
        <f t="shared" si="164"/>
        <v>43481</v>
      </c>
      <c r="C300" s="8">
        <f t="shared" si="165"/>
        <v>43481</v>
      </c>
      <c r="D300" s="5" t="e">
        <f>INDEX(Klima!$B$1:$E$520,MATCH('Afgrødemodel 1'!$C300,Klima!$B$1:$B$520,0),MATCH('Afgrødemodel 1'!$D$7,Klima!$B$1:$E$1,0))</f>
        <v>#N/A</v>
      </c>
      <c r="E300" s="8" t="e">
        <f t="shared" si="180"/>
        <v>#N/A</v>
      </c>
      <c r="F300">
        <v>0</v>
      </c>
      <c r="G300" s="8" t="e">
        <f t="shared" si="166"/>
        <v>#N/A</v>
      </c>
      <c r="H300" s="8" t="e">
        <f t="shared" si="145"/>
        <v>#N/A</v>
      </c>
      <c r="I300" s="8" t="e">
        <f t="shared" si="146"/>
        <v>#N/A</v>
      </c>
      <c r="J300" s="8" t="e">
        <f t="shared" si="147"/>
        <v>#N/A</v>
      </c>
      <c r="K300" s="8" t="e">
        <f t="shared" si="148"/>
        <v>#N/A</v>
      </c>
      <c r="L300" s="8" t="e">
        <f t="shared" si="149"/>
        <v>#N/A</v>
      </c>
      <c r="M300" t="e">
        <f t="shared" si="150"/>
        <v>#N/A</v>
      </c>
      <c r="N300">
        <v>8</v>
      </c>
      <c r="O300" t="e">
        <f t="shared" si="167"/>
        <v>#N/A</v>
      </c>
      <c r="P300" t="e">
        <f t="shared" si="151"/>
        <v>#N/A</v>
      </c>
      <c r="Q300" t="e">
        <f t="shared" si="152"/>
        <v>#N/A</v>
      </c>
      <c r="R300" t="e">
        <f t="shared" si="153"/>
        <v>#N/A</v>
      </c>
      <c r="S300">
        <f t="shared" si="154"/>
        <v>0</v>
      </c>
      <c r="T300" s="8">
        <f t="shared" si="168"/>
        <v>0</v>
      </c>
      <c r="U300" s="2" t="e">
        <f t="shared" si="169"/>
        <v>#N/A</v>
      </c>
      <c r="V300">
        <f t="shared" si="155"/>
        <v>0</v>
      </c>
      <c r="W300" s="2" t="e">
        <f t="shared" si="170"/>
        <v>#N/A</v>
      </c>
      <c r="X300">
        <f t="shared" si="156"/>
        <v>0</v>
      </c>
      <c r="Y300">
        <f t="shared" si="171"/>
        <v>0</v>
      </c>
      <c r="Z300">
        <v>0</v>
      </c>
      <c r="AA300" s="18">
        <f t="shared" si="157"/>
        <v>43481</v>
      </c>
      <c r="AB300" s="13">
        <f t="shared" si="158"/>
        <v>0</v>
      </c>
      <c r="AC300">
        <v>0</v>
      </c>
      <c r="AD300" s="5" t="e">
        <f t="shared" si="172"/>
        <v>#N/A</v>
      </c>
      <c r="AE300">
        <f t="shared" si="159"/>
        <v>0</v>
      </c>
      <c r="AF300">
        <f t="shared" si="159"/>
        <v>0</v>
      </c>
      <c r="AG300">
        <v>0</v>
      </c>
      <c r="AH300" s="18">
        <f t="shared" si="173"/>
        <v>43481</v>
      </c>
      <c r="AI300" s="5">
        <f t="shared" si="174"/>
        <v>0</v>
      </c>
      <c r="AJ300" s="13">
        <f t="shared" si="160"/>
        <v>0</v>
      </c>
      <c r="AK300" s="20">
        <f t="shared" si="161"/>
        <v>0</v>
      </c>
      <c r="AL300" s="20">
        <f t="shared" si="175"/>
        <v>0</v>
      </c>
      <c r="AM300" s="20">
        <f t="shared" si="176"/>
        <v>0</v>
      </c>
      <c r="AN300" s="20">
        <f t="shared" si="162"/>
        <v>0</v>
      </c>
      <c r="AO300" s="20">
        <f t="shared" si="177"/>
        <v>0</v>
      </c>
      <c r="AP300" s="1">
        <v>0</v>
      </c>
      <c r="AQ300" s="24">
        <f t="shared" si="178"/>
        <v>43481</v>
      </c>
      <c r="AR300" s="10">
        <f t="shared" si="163"/>
        <v>0</v>
      </c>
      <c r="AS300" s="1">
        <f t="shared" si="179"/>
        <v>0</v>
      </c>
    </row>
    <row r="301" spans="2:45" x14ac:dyDescent="0.2">
      <c r="B301" s="18">
        <f t="shared" si="164"/>
        <v>43482</v>
      </c>
      <c r="C301" s="8">
        <f t="shared" si="165"/>
        <v>43482</v>
      </c>
      <c r="D301" s="5" t="e">
        <f>INDEX(Klima!$B$1:$E$520,MATCH('Afgrødemodel 1'!$C301,Klima!$B$1:$B$520,0),MATCH('Afgrødemodel 1'!$D$7,Klima!$B$1:$E$1,0))</f>
        <v>#N/A</v>
      </c>
      <c r="E301" s="8" t="e">
        <f t="shared" si="180"/>
        <v>#N/A</v>
      </c>
      <c r="F301">
        <v>0</v>
      </c>
      <c r="G301" s="8" t="e">
        <f t="shared" si="166"/>
        <v>#N/A</v>
      </c>
      <c r="H301" s="8" t="e">
        <f t="shared" si="145"/>
        <v>#N/A</v>
      </c>
      <c r="I301" s="8" t="e">
        <f t="shared" si="146"/>
        <v>#N/A</v>
      </c>
      <c r="J301" s="8" t="e">
        <f t="shared" si="147"/>
        <v>#N/A</v>
      </c>
      <c r="K301" s="8" t="e">
        <f t="shared" si="148"/>
        <v>#N/A</v>
      </c>
      <c r="L301" s="8" t="e">
        <f t="shared" si="149"/>
        <v>#N/A</v>
      </c>
      <c r="M301" t="e">
        <f t="shared" si="150"/>
        <v>#N/A</v>
      </c>
      <c r="N301">
        <v>8</v>
      </c>
      <c r="O301" t="e">
        <f t="shared" si="167"/>
        <v>#N/A</v>
      </c>
      <c r="P301" t="e">
        <f t="shared" si="151"/>
        <v>#N/A</v>
      </c>
      <c r="Q301" t="e">
        <f t="shared" si="152"/>
        <v>#N/A</v>
      </c>
      <c r="R301" t="e">
        <f t="shared" si="153"/>
        <v>#N/A</v>
      </c>
      <c r="S301">
        <f t="shared" si="154"/>
        <v>0</v>
      </c>
      <c r="T301" s="8">
        <f t="shared" si="168"/>
        <v>0</v>
      </c>
      <c r="U301" s="2" t="e">
        <f t="shared" si="169"/>
        <v>#N/A</v>
      </c>
      <c r="V301">
        <f t="shared" si="155"/>
        <v>0</v>
      </c>
      <c r="W301" s="2" t="e">
        <f t="shared" si="170"/>
        <v>#N/A</v>
      </c>
      <c r="X301">
        <f t="shared" si="156"/>
        <v>0</v>
      </c>
      <c r="Y301">
        <f t="shared" si="171"/>
        <v>0</v>
      </c>
      <c r="Z301">
        <v>0</v>
      </c>
      <c r="AA301" s="18">
        <f t="shared" si="157"/>
        <v>43482</v>
      </c>
      <c r="AB301" s="13">
        <f t="shared" si="158"/>
        <v>0</v>
      </c>
      <c r="AC301">
        <v>0</v>
      </c>
      <c r="AD301" s="5" t="e">
        <f t="shared" si="172"/>
        <v>#N/A</v>
      </c>
      <c r="AE301">
        <f t="shared" si="159"/>
        <v>0</v>
      </c>
      <c r="AF301">
        <f t="shared" si="159"/>
        <v>0</v>
      </c>
      <c r="AG301">
        <v>0</v>
      </c>
      <c r="AH301" s="18">
        <f t="shared" si="173"/>
        <v>43482</v>
      </c>
      <c r="AI301" s="5">
        <f t="shared" si="174"/>
        <v>0</v>
      </c>
      <c r="AJ301" s="13">
        <f t="shared" si="160"/>
        <v>0</v>
      </c>
      <c r="AK301" s="20">
        <f t="shared" si="161"/>
        <v>0</v>
      </c>
      <c r="AL301" s="20">
        <f t="shared" si="175"/>
        <v>0</v>
      </c>
      <c r="AM301" s="20">
        <f t="shared" si="176"/>
        <v>0</v>
      </c>
      <c r="AN301" s="20">
        <f t="shared" si="162"/>
        <v>0</v>
      </c>
      <c r="AO301" s="20">
        <f t="shared" si="177"/>
        <v>0</v>
      </c>
      <c r="AP301" s="1">
        <v>0</v>
      </c>
      <c r="AQ301" s="24">
        <f t="shared" si="178"/>
        <v>43482</v>
      </c>
      <c r="AR301" s="10">
        <f t="shared" si="163"/>
        <v>0</v>
      </c>
      <c r="AS301" s="1">
        <f t="shared" si="179"/>
        <v>0</v>
      </c>
    </row>
    <row r="302" spans="2:45" x14ac:dyDescent="0.2">
      <c r="B302" s="18">
        <f t="shared" si="164"/>
        <v>43483</v>
      </c>
      <c r="C302" s="8">
        <f t="shared" si="165"/>
        <v>43483</v>
      </c>
      <c r="D302" s="5" t="e">
        <f>INDEX(Klima!$B$1:$E$520,MATCH('Afgrødemodel 1'!$C302,Klima!$B$1:$B$520,0),MATCH('Afgrødemodel 1'!$D$7,Klima!$B$1:$E$1,0))</f>
        <v>#N/A</v>
      </c>
      <c r="E302" s="8" t="e">
        <f t="shared" si="180"/>
        <v>#N/A</v>
      </c>
      <c r="F302">
        <v>0</v>
      </c>
      <c r="G302" s="8" t="e">
        <f t="shared" si="166"/>
        <v>#N/A</v>
      </c>
      <c r="H302" s="8" t="e">
        <f t="shared" si="145"/>
        <v>#N/A</v>
      </c>
      <c r="I302" s="8" t="e">
        <f t="shared" si="146"/>
        <v>#N/A</v>
      </c>
      <c r="J302" s="8" t="e">
        <f t="shared" si="147"/>
        <v>#N/A</v>
      </c>
      <c r="K302" s="8" t="e">
        <f t="shared" si="148"/>
        <v>#N/A</v>
      </c>
      <c r="L302" s="8" t="e">
        <f t="shared" si="149"/>
        <v>#N/A</v>
      </c>
      <c r="M302" t="e">
        <f t="shared" si="150"/>
        <v>#N/A</v>
      </c>
      <c r="N302">
        <v>8</v>
      </c>
      <c r="O302" t="e">
        <f t="shared" si="167"/>
        <v>#N/A</v>
      </c>
      <c r="P302" t="e">
        <f t="shared" si="151"/>
        <v>#N/A</v>
      </c>
      <c r="Q302" t="e">
        <f t="shared" si="152"/>
        <v>#N/A</v>
      </c>
      <c r="R302" t="e">
        <f t="shared" si="153"/>
        <v>#N/A</v>
      </c>
      <c r="S302">
        <f t="shared" si="154"/>
        <v>0</v>
      </c>
      <c r="T302" s="8">
        <f t="shared" si="168"/>
        <v>0</v>
      </c>
      <c r="U302" s="2" t="e">
        <f t="shared" si="169"/>
        <v>#N/A</v>
      </c>
      <c r="V302">
        <f t="shared" si="155"/>
        <v>0</v>
      </c>
      <c r="W302" s="2" t="e">
        <f t="shared" si="170"/>
        <v>#N/A</v>
      </c>
      <c r="X302">
        <f t="shared" si="156"/>
        <v>0</v>
      </c>
      <c r="Y302">
        <f t="shared" si="171"/>
        <v>0</v>
      </c>
      <c r="Z302">
        <v>0</v>
      </c>
      <c r="AA302" s="18">
        <f t="shared" si="157"/>
        <v>43483</v>
      </c>
      <c r="AB302" s="13">
        <f t="shared" si="158"/>
        <v>0</v>
      </c>
      <c r="AC302">
        <v>0</v>
      </c>
      <c r="AD302" s="5" t="e">
        <f t="shared" si="172"/>
        <v>#N/A</v>
      </c>
      <c r="AE302">
        <f t="shared" si="159"/>
        <v>0</v>
      </c>
      <c r="AF302">
        <f t="shared" si="159"/>
        <v>0</v>
      </c>
      <c r="AG302">
        <v>0</v>
      </c>
      <c r="AH302" s="18">
        <f t="shared" si="173"/>
        <v>43483</v>
      </c>
      <c r="AI302" s="5">
        <f t="shared" si="174"/>
        <v>0</v>
      </c>
      <c r="AJ302" s="13">
        <f t="shared" si="160"/>
        <v>0</v>
      </c>
      <c r="AK302" s="20">
        <f t="shared" si="161"/>
        <v>0</v>
      </c>
      <c r="AL302" s="20">
        <f t="shared" si="175"/>
        <v>0</v>
      </c>
      <c r="AM302" s="20">
        <f t="shared" si="176"/>
        <v>0</v>
      </c>
      <c r="AN302" s="20">
        <f t="shared" si="162"/>
        <v>0</v>
      </c>
      <c r="AO302" s="20">
        <f t="shared" si="177"/>
        <v>0</v>
      </c>
      <c r="AP302" s="1">
        <v>0</v>
      </c>
      <c r="AQ302" s="24">
        <f t="shared" si="178"/>
        <v>43483</v>
      </c>
      <c r="AR302" s="10">
        <f t="shared" si="163"/>
        <v>0</v>
      </c>
      <c r="AS302" s="1">
        <f t="shared" si="179"/>
        <v>0</v>
      </c>
    </row>
    <row r="303" spans="2:45" x14ac:dyDescent="0.2">
      <c r="B303" s="18">
        <f t="shared" si="164"/>
        <v>43484</v>
      </c>
      <c r="C303" s="8">
        <f t="shared" si="165"/>
        <v>43484</v>
      </c>
      <c r="D303" s="5" t="e">
        <f>INDEX(Klima!$B$1:$E$520,MATCH('Afgrødemodel 1'!$C303,Klima!$B$1:$B$520,0),MATCH('Afgrødemodel 1'!$D$7,Klima!$B$1:$E$1,0))</f>
        <v>#N/A</v>
      </c>
      <c r="E303" s="8" t="e">
        <f t="shared" si="180"/>
        <v>#N/A</v>
      </c>
      <c r="F303">
        <v>0</v>
      </c>
      <c r="G303" s="8" t="e">
        <f t="shared" si="166"/>
        <v>#N/A</v>
      </c>
      <c r="H303" s="8" t="e">
        <f t="shared" si="145"/>
        <v>#N/A</v>
      </c>
      <c r="I303" s="8" t="e">
        <f t="shared" si="146"/>
        <v>#N/A</v>
      </c>
      <c r="J303" s="8" t="e">
        <f t="shared" si="147"/>
        <v>#N/A</v>
      </c>
      <c r="K303" s="8" t="e">
        <f t="shared" si="148"/>
        <v>#N/A</v>
      </c>
      <c r="L303" s="8" t="e">
        <f t="shared" si="149"/>
        <v>#N/A</v>
      </c>
      <c r="M303" t="e">
        <f t="shared" si="150"/>
        <v>#N/A</v>
      </c>
      <c r="N303">
        <v>8</v>
      </c>
      <c r="O303" t="e">
        <f t="shared" si="167"/>
        <v>#N/A</v>
      </c>
      <c r="P303" t="e">
        <f t="shared" si="151"/>
        <v>#N/A</v>
      </c>
      <c r="Q303" t="e">
        <f t="shared" si="152"/>
        <v>#N/A</v>
      </c>
      <c r="R303" t="e">
        <f t="shared" si="153"/>
        <v>#N/A</v>
      </c>
      <c r="S303">
        <f t="shared" si="154"/>
        <v>0</v>
      </c>
      <c r="T303" s="8">
        <f t="shared" si="168"/>
        <v>0</v>
      </c>
      <c r="U303" s="2" t="e">
        <f t="shared" si="169"/>
        <v>#N/A</v>
      </c>
      <c r="V303">
        <f t="shared" si="155"/>
        <v>0</v>
      </c>
      <c r="W303" s="2" t="e">
        <f t="shared" si="170"/>
        <v>#N/A</v>
      </c>
      <c r="X303">
        <f t="shared" si="156"/>
        <v>0</v>
      </c>
      <c r="Y303">
        <f t="shared" si="171"/>
        <v>0</v>
      </c>
      <c r="Z303">
        <v>0</v>
      </c>
      <c r="AA303" s="18">
        <f t="shared" si="157"/>
        <v>43484</v>
      </c>
      <c r="AB303" s="13">
        <f t="shared" si="158"/>
        <v>0</v>
      </c>
      <c r="AC303">
        <v>0</v>
      </c>
      <c r="AD303" s="5" t="e">
        <f t="shared" si="172"/>
        <v>#N/A</v>
      </c>
      <c r="AE303">
        <f t="shared" si="159"/>
        <v>0</v>
      </c>
      <c r="AF303">
        <f t="shared" si="159"/>
        <v>0</v>
      </c>
      <c r="AG303">
        <v>0</v>
      </c>
      <c r="AH303" s="18">
        <f t="shared" si="173"/>
        <v>43484</v>
      </c>
      <c r="AI303" s="5">
        <f t="shared" si="174"/>
        <v>0</v>
      </c>
      <c r="AJ303" s="13">
        <f t="shared" si="160"/>
        <v>0</v>
      </c>
      <c r="AK303" s="20">
        <f t="shared" si="161"/>
        <v>0</v>
      </c>
      <c r="AL303" s="20">
        <f t="shared" si="175"/>
        <v>0</v>
      </c>
      <c r="AM303" s="20">
        <f t="shared" si="176"/>
        <v>0</v>
      </c>
      <c r="AN303" s="20">
        <f t="shared" si="162"/>
        <v>0</v>
      </c>
      <c r="AO303" s="20">
        <f t="shared" si="177"/>
        <v>0</v>
      </c>
      <c r="AP303" s="1">
        <v>0</v>
      </c>
      <c r="AQ303" s="24">
        <f t="shared" si="178"/>
        <v>43484</v>
      </c>
      <c r="AR303" s="10">
        <f t="shared" si="163"/>
        <v>0</v>
      </c>
      <c r="AS303" s="1">
        <f t="shared" si="179"/>
        <v>0</v>
      </c>
    </row>
    <row r="304" spans="2:45" x14ac:dyDescent="0.2">
      <c r="B304" s="18">
        <f t="shared" si="164"/>
        <v>43485</v>
      </c>
      <c r="C304" s="8">
        <f t="shared" si="165"/>
        <v>43485</v>
      </c>
      <c r="D304" s="5" t="e">
        <f>INDEX(Klima!$B$1:$E$520,MATCH('Afgrødemodel 1'!$C304,Klima!$B$1:$B$520,0),MATCH('Afgrødemodel 1'!$D$7,Klima!$B$1:$E$1,0))</f>
        <v>#N/A</v>
      </c>
      <c r="E304" s="8" t="e">
        <f t="shared" si="180"/>
        <v>#N/A</v>
      </c>
      <c r="F304">
        <v>0</v>
      </c>
      <c r="G304" s="8" t="e">
        <f t="shared" si="166"/>
        <v>#N/A</v>
      </c>
      <c r="H304" s="8" t="e">
        <f t="shared" si="145"/>
        <v>#N/A</v>
      </c>
      <c r="I304" s="8" t="e">
        <f t="shared" si="146"/>
        <v>#N/A</v>
      </c>
      <c r="J304" s="8" t="e">
        <f t="shared" si="147"/>
        <v>#N/A</v>
      </c>
      <c r="K304" s="8" t="e">
        <f t="shared" si="148"/>
        <v>#N/A</v>
      </c>
      <c r="L304" s="8" t="e">
        <f t="shared" si="149"/>
        <v>#N/A</v>
      </c>
      <c r="M304" t="e">
        <f t="shared" si="150"/>
        <v>#N/A</v>
      </c>
      <c r="N304">
        <v>8</v>
      </c>
      <c r="O304" t="e">
        <f t="shared" si="167"/>
        <v>#N/A</v>
      </c>
      <c r="P304" t="e">
        <f t="shared" si="151"/>
        <v>#N/A</v>
      </c>
      <c r="Q304" t="e">
        <f t="shared" si="152"/>
        <v>#N/A</v>
      </c>
      <c r="R304" t="e">
        <f t="shared" si="153"/>
        <v>#N/A</v>
      </c>
      <c r="S304">
        <f t="shared" si="154"/>
        <v>0</v>
      </c>
      <c r="T304" s="8">
        <f t="shared" si="168"/>
        <v>0</v>
      </c>
      <c r="U304" s="2" t="e">
        <f t="shared" si="169"/>
        <v>#N/A</v>
      </c>
      <c r="V304">
        <f t="shared" si="155"/>
        <v>0</v>
      </c>
      <c r="W304" s="2" t="e">
        <f t="shared" si="170"/>
        <v>#N/A</v>
      </c>
      <c r="X304">
        <f t="shared" si="156"/>
        <v>0</v>
      </c>
      <c r="Y304">
        <f t="shared" si="171"/>
        <v>0</v>
      </c>
      <c r="Z304">
        <v>0</v>
      </c>
      <c r="AA304" s="18">
        <f t="shared" si="157"/>
        <v>43485</v>
      </c>
      <c r="AB304" s="13">
        <f t="shared" si="158"/>
        <v>0</v>
      </c>
      <c r="AC304">
        <v>0</v>
      </c>
      <c r="AD304" s="5" t="e">
        <f t="shared" si="172"/>
        <v>#N/A</v>
      </c>
      <c r="AE304">
        <f t="shared" si="159"/>
        <v>0</v>
      </c>
      <c r="AF304">
        <f t="shared" si="159"/>
        <v>0</v>
      </c>
      <c r="AG304">
        <v>0</v>
      </c>
      <c r="AH304" s="18">
        <f t="shared" si="173"/>
        <v>43485</v>
      </c>
      <c r="AI304" s="5">
        <f t="shared" si="174"/>
        <v>0</v>
      </c>
      <c r="AJ304" s="13">
        <f t="shared" si="160"/>
        <v>0</v>
      </c>
      <c r="AK304" s="20">
        <f t="shared" si="161"/>
        <v>0</v>
      </c>
      <c r="AL304" s="20">
        <f t="shared" si="175"/>
        <v>0</v>
      </c>
      <c r="AM304" s="20">
        <f t="shared" si="176"/>
        <v>0</v>
      </c>
      <c r="AN304" s="20">
        <f t="shared" si="162"/>
        <v>0</v>
      </c>
      <c r="AO304" s="20">
        <f t="shared" si="177"/>
        <v>0</v>
      </c>
      <c r="AP304" s="1">
        <v>0</v>
      </c>
      <c r="AQ304" s="24">
        <f t="shared" si="178"/>
        <v>43485</v>
      </c>
      <c r="AR304" s="10">
        <f t="shared" si="163"/>
        <v>0</v>
      </c>
      <c r="AS304" s="1">
        <f t="shared" si="179"/>
        <v>0</v>
      </c>
    </row>
    <row r="305" spans="2:45" x14ac:dyDescent="0.2">
      <c r="B305" s="18">
        <f t="shared" si="164"/>
        <v>43486</v>
      </c>
      <c r="C305" s="8">
        <f t="shared" si="165"/>
        <v>43486</v>
      </c>
      <c r="D305" s="5" t="e">
        <f>INDEX(Klima!$B$1:$E$520,MATCH('Afgrødemodel 1'!$C305,Klima!$B$1:$B$520,0),MATCH('Afgrødemodel 1'!$D$7,Klima!$B$1:$E$1,0))</f>
        <v>#N/A</v>
      </c>
      <c r="E305" s="8" t="e">
        <f t="shared" si="180"/>
        <v>#N/A</v>
      </c>
      <c r="F305">
        <v>0</v>
      </c>
      <c r="G305" s="8" t="e">
        <f t="shared" si="166"/>
        <v>#N/A</v>
      </c>
      <c r="H305" s="8" t="e">
        <f t="shared" si="145"/>
        <v>#N/A</v>
      </c>
      <c r="I305" s="8" t="e">
        <f t="shared" si="146"/>
        <v>#N/A</v>
      </c>
      <c r="J305" s="8" t="e">
        <f t="shared" si="147"/>
        <v>#N/A</v>
      </c>
      <c r="K305" s="8" t="e">
        <f t="shared" si="148"/>
        <v>#N/A</v>
      </c>
      <c r="L305" s="8" t="e">
        <f t="shared" si="149"/>
        <v>#N/A</v>
      </c>
      <c r="M305" t="e">
        <f t="shared" si="150"/>
        <v>#N/A</v>
      </c>
      <c r="N305">
        <v>8</v>
      </c>
      <c r="O305" t="e">
        <f t="shared" si="167"/>
        <v>#N/A</v>
      </c>
      <c r="P305" t="e">
        <f t="shared" si="151"/>
        <v>#N/A</v>
      </c>
      <c r="Q305" t="e">
        <f t="shared" si="152"/>
        <v>#N/A</v>
      </c>
      <c r="R305" t="e">
        <f t="shared" si="153"/>
        <v>#N/A</v>
      </c>
      <c r="S305">
        <f t="shared" si="154"/>
        <v>0</v>
      </c>
      <c r="T305" s="8">
        <f t="shared" si="168"/>
        <v>0</v>
      </c>
      <c r="U305" s="2" t="e">
        <f t="shared" si="169"/>
        <v>#N/A</v>
      </c>
      <c r="V305">
        <f t="shared" si="155"/>
        <v>0</v>
      </c>
      <c r="W305" s="2" t="e">
        <f t="shared" si="170"/>
        <v>#N/A</v>
      </c>
      <c r="X305">
        <f t="shared" si="156"/>
        <v>0</v>
      </c>
      <c r="Y305">
        <f t="shared" si="171"/>
        <v>0</v>
      </c>
      <c r="Z305">
        <v>0</v>
      </c>
      <c r="AA305" s="18">
        <f t="shared" si="157"/>
        <v>43486</v>
      </c>
      <c r="AB305" s="13">
        <f t="shared" si="158"/>
        <v>0</v>
      </c>
      <c r="AC305">
        <v>0</v>
      </c>
      <c r="AD305" s="5" t="e">
        <f t="shared" si="172"/>
        <v>#N/A</v>
      </c>
      <c r="AE305">
        <f t="shared" si="159"/>
        <v>0</v>
      </c>
      <c r="AF305">
        <f t="shared" si="159"/>
        <v>0</v>
      </c>
      <c r="AG305">
        <v>0</v>
      </c>
      <c r="AH305" s="18">
        <f t="shared" si="173"/>
        <v>43486</v>
      </c>
      <c r="AI305" s="5">
        <f t="shared" si="174"/>
        <v>0</v>
      </c>
      <c r="AJ305" s="13">
        <f t="shared" si="160"/>
        <v>0</v>
      </c>
      <c r="AK305" s="20">
        <f t="shared" si="161"/>
        <v>0</v>
      </c>
      <c r="AL305" s="20">
        <f t="shared" si="175"/>
        <v>0</v>
      </c>
      <c r="AM305" s="20">
        <f t="shared" si="176"/>
        <v>0</v>
      </c>
      <c r="AN305" s="20">
        <f t="shared" si="162"/>
        <v>0</v>
      </c>
      <c r="AO305" s="20">
        <f t="shared" si="177"/>
        <v>0</v>
      </c>
      <c r="AP305" s="1">
        <v>0</v>
      </c>
      <c r="AQ305" s="24">
        <f t="shared" si="178"/>
        <v>43486</v>
      </c>
      <c r="AR305" s="10">
        <f t="shared" si="163"/>
        <v>0</v>
      </c>
      <c r="AS305" s="1">
        <f t="shared" si="179"/>
        <v>0</v>
      </c>
    </row>
    <row r="306" spans="2:45" x14ac:dyDescent="0.2">
      <c r="B306" s="18">
        <f t="shared" si="164"/>
        <v>43487</v>
      </c>
      <c r="C306" s="8">
        <f t="shared" si="165"/>
        <v>43487</v>
      </c>
      <c r="D306" s="5" t="e">
        <f>INDEX(Klima!$B$1:$E$520,MATCH('Afgrødemodel 1'!$C306,Klima!$B$1:$B$520,0),MATCH('Afgrødemodel 1'!$D$7,Klima!$B$1:$E$1,0))</f>
        <v>#N/A</v>
      </c>
      <c r="E306" s="8" t="e">
        <f t="shared" si="180"/>
        <v>#N/A</v>
      </c>
      <c r="F306">
        <v>0</v>
      </c>
      <c r="G306" s="8" t="e">
        <f t="shared" si="166"/>
        <v>#N/A</v>
      </c>
      <c r="H306" s="8" t="e">
        <f t="shared" si="145"/>
        <v>#N/A</v>
      </c>
      <c r="I306" s="8" t="e">
        <f t="shared" si="146"/>
        <v>#N/A</v>
      </c>
      <c r="J306" s="8" t="e">
        <f t="shared" si="147"/>
        <v>#N/A</v>
      </c>
      <c r="K306" s="8" t="e">
        <f t="shared" si="148"/>
        <v>#N/A</v>
      </c>
      <c r="L306" s="8" t="e">
        <f t="shared" si="149"/>
        <v>#N/A</v>
      </c>
      <c r="M306" t="e">
        <f t="shared" si="150"/>
        <v>#N/A</v>
      </c>
      <c r="N306">
        <v>8</v>
      </c>
      <c r="O306" t="e">
        <f t="shared" si="167"/>
        <v>#N/A</v>
      </c>
      <c r="P306" t="e">
        <f t="shared" si="151"/>
        <v>#N/A</v>
      </c>
      <c r="Q306" t="e">
        <f t="shared" si="152"/>
        <v>#N/A</v>
      </c>
      <c r="R306" t="e">
        <f t="shared" si="153"/>
        <v>#N/A</v>
      </c>
      <c r="S306">
        <f t="shared" si="154"/>
        <v>0</v>
      </c>
      <c r="T306" s="8">
        <f t="shared" si="168"/>
        <v>0</v>
      </c>
      <c r="U306" s="2" t="e">
        <f t="shared" si="169"/>
        <v>#N/A</v>
      </c>
      <c r="V306">
        <f t="shared" si="155"/>
        <v>0</v>
      </c>
      <c r="W306" s="2" t="e">
        <f t="shared" si="170"/>
        <v>#N/A</v>
      </c>
      <c r="X306">
        <f t="shared" si="156"/>
        <v>0</v>
      </c>
      <c r="Y306">
        <f t="shared" si="171"/>
        <v>0</v>
      </c>
      <c r="Z306">
        <v>0</v>
      </c>
      <c r="AA306" s="18">
        <f t="shared" si="157"/>
        <v>43487</v>
      </c>
      <c r="AB306" s="13">
        <f t="shared" si="158"/>
        <v>0</v>
      </c>
      <c r="AC306">
        <v>0</v>
      </c>
      <c r="AD306" s="5" t="e">
        <f t="shared" si="172"/>
        <v>#N/A</v>
      </c>
      <c r="AE306">
        <f t="shared" si="159"/>
        <v>0</v>
      </c>
      <c r="AF306">
        <f t="shared" si="159"/>
        <v>0</v>
      </c>
      <c r="AG306">
        <v>0</v>
      </c>
      <c r="AH306" s="18">
        <f t="shared" si="173"/>
        <v>43487</v>
      </c>
      <c r="AI306" s="5">
        <f t="shared" si="174"/>
        <v>0</v>
      </c>
      <c r="AJ306" s="13">
        <f t="shared" si="160"/>
        <v>0</v>
      </c>
      <c r="AK306" s="20">
        <f t="shared" si="161"/>
        <v>0</v>
      </c>
      <c r="AL306" s="20">
        <f t="shared" si="175"/>
        <v>0</v>
      </c>
      <c r="AM306" s="20">
        <f t="shared" si="176"/>
        <v>0</v>
      </c>
      <c r="AN306" s="20">
        <f t="shared" si="162"/>
        <v>0</v>
      </c>
      <c r="AO306" s="20">
        <f t="shared" si="177"/>
        <v>0</v>
      </c>
      <c r="AP306" s="1">
        <v>0</v>
      </c>
      <c r="AQ306" s="24">
        <f t="shared" si="178"/>
        <v>43487</v>
      </c>
      <c r="AR306" s="10">
        <f t="shared" si="163"/>
        <v>0</v>
      </c>
      <c r="AS306" s="1">
        <f t="shared" si="179"/>
        <v>0</v>
      </c>
    </row>
    <row r="307" spans="2:45" x14ac:dyDescent="0.2">
      <c r="B307" s="18">
        <f t="shared" si="164"/>
        <v>43488</v>
      </c>
      <c r="C307" s="8">
        <f t="shared" si="165"/>
        <v>43488</v>
      </c>
      <c r="D307" s="5" t="e">
        <f>INDEX(Klima!$B$1:$E$520,MATCH('Afgrødemodel 1'!$C307,Klima!$B$1:$B$520,0),MATCH('Afgrødemodel 1'!$D$7,Klima!$B$1:$E$1,0))</f>
        <v>#N/A</v>
      </c>
      <c r="E307" s="8" t="e">
        <f t="shared" si="180"/>
        <v>#N/A</v>
      </c>
      <c r="F307">
        <v>0</v>
      </c>
      <c r="G307" s="8" t="e">
        <f t="shared" si="166"/>
        <v>#N/A</v>
      </c>
      <c r="H307" s="8" t="e">
        <f t="shared" si="145"/>
        <v>#N/A</v>
      </c>
      <c r="I307" s="8" t="e">
        <f t="shared" si="146"/>
        <v>#N/A</v>
      </c>
      <c r="J307" s="8" t="e">
        <f t="shared" si="147"/>
        <v>#N/A</v>
      </c>
      <c r="K307" s="8" t="e">
        <f t="shared" si="148"/>
        <v>#N/A</v>
      </c>
      <c r="L307" s="8" t="e">
        <f t="shared" si="149"/>
        <v>#N/A</v>
      </c>
      <c r="M307" t="e">
        <f t="shared" si="150"/>
        <v>#N/A</v>
      </c>
      <c r="N307">
        <v>8</v>
      </c>
      <c r="O307" t="e">
        <f t="shared" si="167"/>
        <v>#N/A</v>
      </c>
      <c r="P307" t="e">
        <f t="shared" si="151"/>
        <v>#N/A</v>
      </c>
      <c r="Q307" t="e">
        <f t="shared" si="152"/>
        <v>#N/A</v>
      </c>
      <c r="R307" t="e">
        <f t="shared" si="153"/>
        <v>#N/A</v>
      </c>
      <c r="S307">
        <f t="shared" si="154"/>
        <v>0</v>
      </c>
      <c r="T307" s="8">
        <f t="shared" si="168"/>
        <v>0</v>
      </c>
      <c r="U307" s="2" t="e">
        <f t="shared" si="169"/>
        <v>#N/A</v>
      </c>
      <c r="V307">
        <f t="shared" si="155"/>
        <v>0</v>
      </c>
      <c r="W307" s="2" t="e">
        <f t="shared" si="170"/>
        <v>#N/A</v>
      </c>
      <c r="X307">
        <f t="shared" si="156"/>
        <v>0</v>
      </c>
      <c r="Y307">
        <f t="shared" si="171"/>
        <v>0</v>
      </c>
      <c r="Z307">
        <v>0</v>
      </c>
      <c r="AA307" s="18">
        <f t="shared" si="157"/>
        <v>43488</v>
      </c>
      <c r="AB307" s="13">
        <f t="shared" si="158"/>
        <v>0</v>
      </c>
      <c r="AC307">
        <v>0</v>
      </c>
      <c r="AD307" s="5" t="e">
        <f t="shared" si="172"/>
        <v>#N/A</v>
      </c>
      <c r="AE307">
        <f t="shared" si="159"/>
        <v>0</v>
      </c>
      <c r="AF307">
        <f t="shared" si="159"/>
        <v>0</v>
      </c>
      <c r="AG307">
        <v>0</v>
      </c>
      <c r="AH307" s="18">
        <f t="shared" si="173"/>
        <v>43488</v>
      </c>
      <c r="AI307" s="5">
        <f t="shared" si="174"/>
        <v>0</v>
      </c>
      <c r="AJ307" s="13">
        <f t="shared" si="160"/>
        <v>0</v>
      </c>
      <c r="AK307" s="20">
        <f t="shared" si="161"/>
        <v>0</v>
      </c>
      <c r="AL307" s="20">
        <f t="shared" si="175"/>
        <v>0</v>
      </c>
      <c r="AM307" s="20">
        <f t="shared" si="176"/>
        <v>0</v>
      </c>
      <c r="AN307" s="20">
        <f t="shared" si="162"/>
        <v>0</v>
      </c>
      <c r="AO307" s="20">
        <f t="shared" si="177"/>
        <v>0</v>
      </c>
      <c r="AP307" s="1">
        <v>0</v>
      </c>
      <c r="AQ307" s="24">
        <f t="shared" si="178"/>
        <v>43488</v>
      </c>
      <c r="AR307" s="10">
        <f t="shared" si="163"/>
        <v>0</v>
      </c>
      <c r="AS307" s="1">
        <f t="shared" si="179"/>
        <v>0</v>
      </c>
    </row>
    <row r="308" spans="2:45" x14ac:dyDescent="0.2">
      <c r="B308" s="18">
        <f t="shared" si="164"/>
        <v>43489</v>
      </c>
      <c r="C308" s="8">
        <f t="shared" si="165"/>
        <v>43489</v>
      </c>
      <c r="D308" s="5" t="e">
        <f>INDEX(Klima!$B$1:$E$520,MATCH('Afgrødemodel 1'!$C308,Klima!$B$1:$B$520,0),MATCH('Afgrødemodel 1'!$D$7,Klima!$B$1:$E$1,0))</f>
        <v>#N/A</v>
      </c>
      <c r="E308" s="8" t="e">
        <f t="shared" si="180"/>
        <v>#N/A</v>
      </c>
      <c r="F308">
        <v>0</v>
      </c>
      <c r="G308" s="8" t="e">
        <f t="shared" si="166"/>
        <v>#N/A</v>
      </c>
      <c r="H308" s="8" t="e">
        <f t="shared" si="145"/>
        <v>#N/A</v>
      </c>
      <c r="I308" s="8" t="e">
        <f t="shared" si="146"/>
        <v>#N/A</v>
      </c>
      <c r="J308" s="8" t="e">
        <f t="shared" si="147"/>
        <v>#N/A</v>
      </c>
      <c r="K308" s="8" t="e">
        <f t="shared" si="148"/>
        <v>#N/A</v>
      </c>
      <c r="L308" s="8" t="e">
        <f t="shared" si="149"/>
        <v>#N/A</v>
      </c>
      <c r="M308" t="e">
        <f t="shared" si="150"/>
        <v>#N/A</v>
      </c>
      <c r="N308">
        <v>8</v>
      </c>
      <c r="O308" t="e">
        <f t="shared" si="167"/>
        <v>#N/A</v>
      </c>
      <c r="P308" t="e">
        <f t="shared" si="151"/>
        <v>#N/A</v>
      </c>
      <c r="Q308" t="e">
        <f t="shared" si="152"/>
        <v>#N/A</v>
      </c>
      <c r="R308" t="e">
        <f t="shared" si="153"/>
        <v>#N/A</v>
      </c>
      <c r="S308">
        <f t="shared" si="154"/>
        <v>0</v>
      </c>
      <c r="T308" s="8">
        <f t="shared" si="168"/>
        <v>0</v>
      </c>
      <c r="U308" s="2" t="e">
        <f t="shared" si="169"/>
        <v>#N/A</v>
      </c>
      <c r="V308">
        <f t="shared" si="155"/>
        <v>0</v>
      </c>
      <c r="W308" s="2" t="e">
        <f t="shared" si="170"/>
        <v>#N/A</v>
      </c>
      <c r="X308">
        <f t="shared" si="156"/>
        <v>0</v>
      </c>
      <c r="Y308">
        <f t="shared" si="171"/>
        <v>0</v>
      </c>
      <c r="Z308">
        <v>0</v>
      </c>
      <c r="AA308" s="18">
        <f t="shared" si="157"/>
        <v>43489</v>
      </c>
      <c r="AB308" s="13">
        <f t="shared" si="158"/>
        <v>0</v>
      </c>
      <c r="AC308">
        <v>0</v>
      </c>
      <c r="AD308" s="5" t="e">
        <f t="shared" si="172"/>
        <v>#N/A</v>
      </c>
      <c r="AE308">
        <f t="shared" si="159"/>
        <v>0</v>
      </c>
      <c r="AF308">
        <f t="shared" si="159"/>
        <v>0</v>
      </c>
      <c r="AG308">
        <v>0</v>
      </c>
      <c r="AH308" s="18">
        <f t="shared" si="173"/>
        <v>43489</v>
      </c>
      <c r="AI308" s="5">
        <f t="shared" si="174"/>
        <v>0</v>
      </c>
      <c r="AJ308" s="13">
        <f t="shared" si="160"/>
        <v>0</v>
      </c>
      <c r="AK308" s="20">
        <f t="shared" si="161"/>
        <v>0</v>
      </c>
      <c r="AL308" s="20">
        <f t="shared" si="175"/>
        <v>0</v>
      </c>
      <c r="AM308" s="20">
        <f t="shared" si="176"/>
        <v>0</v>
      </c>
      <c r="AN308" s="20">
        <f t="shared" si="162"/>
        <v>0</v>
      </c>
      <c r="AO308" s="20">
        <f t="shared" si="177"/>
        <v>0</v>
      </c>
      <c r="AP308" s="1">
        <v>0</v>
      </c>
      <c r="AQ308" s="24">
        <f t="shared" si="178"/>
        <v>43489</v>
      </c>
      <c r="AR308" s="10">
        <f t="shared" si="163"/>
        <v>0</v>
      </c>
      <c r="AS308" s="1">
        <f t="shared" si="179"/>
        <v>0</v>
      </c>
    </row>
    <row r="309" spans="2:45" x14ac:dyDescent="0.2">
      <c r="B309" s="18">
        <f t="shared" si="164"/>
        <v>43490</v>
      </c>
      <c r="C309" s="8">
        <f t="shared" si="165"/>
        <v>43490</v>
      </c>
      <c r="D309" s="5" t="e">
        <f>INDEX(Klima!$B$1:$E$520,MATCH('Afgrødemodel 1'!$C309,Klima!$B$1:$B$520,0),MATCH('Afgrødemodel 1'!$D$7,Klima!$B$1:$E$1,0))</f>
        <v>#N/A</v>
      </c>
      <c r="E309" s="8" t="e">
        <f t="shared" si="180"/>
        <v>#N/A</v>
      </c>
      <c r="F309">
        <v>0</v>
      </c>
      <c r="G309" s="8" t="e">
        <f t="shared" si="166"/>
        <v>#N/A</v>
      </c>
      <c r="H309" s="8" t="e">
        <f t="shared" si="145"/>
        <v>#N/A</v>
      </c>
      <c r="I309" s="8" t="e">
        <f t="shared" si="146"/>
        <v>#N/A</v>
      </c>
      <c r="J309" s="8" t="e">
        <f t="shared" si="147"/>
        <v>#N/A</v>
      </c>
      <c r="K309" s="8" t="e">
        <f t="shared" si="148"/>
        <v>#N/A</v>
      </c>
      <c r="L309" s="8" t="e">
        <f t="shared" si="149"/>
        <v>#N/A</v>
      </c>
      <c r="M309" t="e">
        <f t="shared" si="150"/>
        <v>#N/A</v>
      </c>
      <c r="N309">
        <v>8</v>
      </c>
      <c r="O309" t="e">
        <f t="shared" si="167"/>
        <v>#N/A</v>
      </c>
      <c r="P309" t="e">
        <f t="shared" si="151"/>
        <v>#N/A</v>
      </c>
      <c r="Q309" t="e">
        <f t="shared" si="152"/>
        <v>#N/A</v>
      </c>
      <c r="R309" t="e">
        <f t="shared" si="153"/>
        <v>#N/A</v>
      </c>
      <c r="S309">
        <f t="shared" si="154"/>
        <v>0</v>
      </c>
      <c r="T309" s="8">
        <f t="shared" si="168"/>
        <v>0</v>
      </c>
      <c r="U309" s="2" t="e">
        <f t="shared" si="169"/>
        <v>#N/A</v>
      </c>
      <c r="V309">
        <f t="shared" si="155"/>
        <v>0</v>
      </c>
      <c r="W309" s="2" t="e">
        <f t="shared" si="170"/>
        <v>#N/A</v>
      </c>
      <c r="X309">
        <f t="shared" si="156"/>
        <v>0</v>
      </c>
      <c r="Y309">
        <f t="shared" si="171"/>
        <v>0</v>
      </c>
      <c r="Z309">
        <v>0</v>
      </c>
      <c r="AA309" s="18">
        <f t="shared" si="157"/>
        <v>43490</v>
      </c>
      <c r="AB309" s="13">
        <f t="shared" si="158"/>
        <v>0</v>
      </c>
      <c r="AC309">
        <v>0</v>
      </c>
      <c r="AD309" s="5" t="e">
        <f t="shared" si="172"/>
        <v>#N/A</v>
      </c>
      <c r="AE309">
        <f t="shared" si="159"/>
        <v>0</v>
      </c>
      <c r="AF309">
        <f t="shared" si="159"/>
        <v>0</v>
      </c>
      <c r="AG309">
        <v>0</v>
      </c>
      <c r="AH309" s="18">
        <f t="shared" si="173"/>
        <v>43490</v>
      </c>
      <c r="AI309" s="5">
        <f t="shared" si="174"/>
        <v>0</v>
      </c>
      <c r="AJ309" s="13">
        <f t="shared" si="160"/>
        <v>0</v>
      </c>
      <c r="AK309" s="20">
        <f t="shared" si="161"/>
        <v>0</v>
      </c>
      <c r="AL309" s="20">
        <f t="shared" si="175"/>
        <v>0</v>
      </c>
      <c r="AM309" s="20">
        <f t="shared" si="176"/>
        <v>0</v>
      </c>
      <c r="AN309" s="20">
        <f t="shared" si="162"/>
        <v>0</v>
      </c>
      <c r="AO309" s="20">
        <f t="shared" si="177"/>
        <v>0</v>
      </c>
      <c r="AP309" s="1">
        <v>0</v>
      </c>
      <c r="AQ309" s="24">
        <f t="shared" si="178"/>
        <v>43490</v>
      </c>
      <c r="AR309" s="10">
        <f t="shared" si="163"/>
        <v>0</v>
      </c>
      <c r="AS309" s="1">
        <f t="shared" si="179"/>
        <v>0</v>
      </c>
    </row>
    <row r="310" spans="2:45" x14ac:dyDescent="0.2">
      <c r="B310" s="18">
        <f t="shared" si="164"/>
        <v>43491</v>
      </c>
      <c r="C310" s="8">
        <f t="shared" si="165"/>
        <v>43491</v>
      </c>
      <c r="D310" s="5" t="e">
        <f>INDEX(Klima!$B$1:$E$520,MATCH('Afgrødemodel 1'!$C310,Klima!$B$1:$B$520,0),MATCH('Afgrødemodel 1'!$D$7,Klima!$B$1:$E$1,0))</f>
        <v>#N/A</v>
      </c>
      <c r="E310" s="8" t="e">
        <f t="shared" si="180"/>
        <v>#N/A</v>
      </c>
      <c r="F310">
        <v>0</v>
      </c>
      <c r="G310" s="8" t="e">
        <f t="shared" si="166"/>
        <v>#N/A</v>
      </c>
      <c r="H310" s="8" t="e">
        <f t="shared" si="145"/>
        <v>#N/A</v>
      </c>
      <c r="I310" s="8" t="e">
        <f t="shared" si="146"/>
        <v>#N/A</v>
      </c>
      <c r="J310" s="8" t="e">
        <f t="shared" si="147"/>
        <v>#N/A</v>
      </c>
      <c r="K310" s="8" t="e">
        <f t="shared" si="148"/>
        <v>#N/A</v>
      </c>
      <c r="L310" s="8" t="e">
        <f t="shared" si="149"/>
        <v>#N/A</v>
      </c>
      <c r="M310" t="e">
        <f t="shared" si="150"/>
        <v>#N/A</v>
      </c>
      <c r="N310">
        <v>8</v>
      </c>
      <c r="O310" t="e">
        <f t="shared" si="167"/>
        <v>#N/A</v>
      </c>
      <c r="P310" t="e">
        <f t="shared" si="151"/>
        <v>#N/A</v>
      </c>
      <c r="Q310" t="e">
        <f t="shared" si="152"/>
        <v>#N/A</v>
      </c>
      <c r="R310" t="e">
        <f t="shared" si="153"/>
        <v>#N/A</v>
      </c>
      <c r="S310">
        <f t="shared" si="154"/>
        <v>0</v>
      </c>
      <c r="T310" s="8">
        <f t="shared" si="168"/>
        <v>0</v>
      </c>
      <c r="U310" s="2" t="e">
        <f t="shared" si="169"/>
        <v>#N/A</v>
      </c>
      <c r="V310">
        <f t="shared" si="155"/>
        <v>0</v>
      </c>
      <c r="W310" s="2" t="e">
        <f t="shared" si="170"/>
        <v>#N/A</v>
      </c>
      <c r="X310">
        <f t="shared" si="156"/>
        <v>0</v>
      </c>
      <c r="Y310">
        <f t="shared" si="171"/>
        <v>0</v>
      </c>
      <c r="Z310">
        <v>0</v>
      </c>
      <c r="AA310" s="18">
        <f t="shared" si="157"/>
        <v>43491</v>
      </c>
      <c r="AB310" s="13">
        <f t="shared" si="158"/>
        <v>0</v>
      </c>
      <c r="AC310">
        <v>0</v>
      </c>
      <c r="AD310" s="5" t="e">
        <f t="shared" si="172"/>
        <v>#N/A</v>
      </c>
      <c r="AE310">
        <f t="shared" si="159"/>
        <v>0</v>
      </c>
      <c r="AF310">
        <f t="shared" si="159"/>
        <v>0</v>
      </c>
      <c r="AG310">
        <v>0</v>
      </c>
      <c r="AH310" s="18">
        <f t="shared" si="173"/>
        <v>43491</v>
      </c>
      <c r="AI310" s="5">
        <f t="shared" si="174"/>
        <v>0</v>
      </c>
      <c r="AJ310" s="13">
        <f t="shared" si="160"/>
        <v>0</v>
      </c>
      <c r="AK310" s="20">
        <f t="shared" si="161"/>
        <v>0</v>
      </c>
      <c r="AL310" s="20">
        <f t="shared" si="175"/>
        <v>0</v>
      </c>
      <c r="AM310" s="20">
        <f t="shared" si="176"/>
        <v>0</v>
      </c>
      <c r="AN310" s="20">
        <f t="shared" si="162"/>
        <v>0</v>
      </c>
      <c r="AO310" s="20">
        <f t="shared" si="177"/>
        <v>0</v>
      </c>
      <c r="AP310" s="1">
        <v>0</v>
      </c>
      <c r="AQ310" s="24">
        <f t="shared" si="178"/>
        <v>43491</v>
      </c>
      <c r="AR310" s="10">
        <f t="shared" si="163"/>
        <v>0</v>
      </c>
      <c r="AS310" s="1">
        <f t="shared" si="179"/>
        <v>0</v>
      </c>
    </row>
    <row r="311" spans="2:45" x14ac:dyDescent="0.2">
      <c r="B311" s="18">
        <f t="shared" si="164"/>
        <v>43492</v>
      </c>
      <c r="C311" s="8">
        <f t="shared" si="165"/>
        <v>43492</v>
      </c>
      <c r="D311" s="5" t="e">
        <f>INDEX(Klima!$B$1:$E$520,MATCH('Afgrødemodel 1'!$C311,Klima!$B$1:$B$520,0),MATCH('Afgrødemodel 1'!$D$7,Klima!$B$1:$E$1,0))</f>
        <v>#N/A</v>
      </c>
      <c r="E311" s="8" t="e">
        <f t="shared" si="180"/>
        <v>#N/A</v>
      </c>
      <c r="F311">
        <v>0</v>
      </c>
      <c r="G311" s="8" t="e">
        <f t="shared" si="166"/>
        <v>#N/A</v>
      </c>
      <c r="H311" s="8" t="e">
        <f t="shared" si="145"/>
        <v>#N/A</v>
      </c>
      <c r="I311" s="8" t="e">
        <f t="shared" si="146"/>
        <v>#N/A</v>
      </c>
      <c r="J311" s="8" t="e">
        <f t="shared" si="147"/>
        <v>#N/A</v>
      </c>
      <c r="K311" s="8" t="e">
        <f t="shared" si="148"/>
        <v>#N/A</v>
      </c>
      <c r="L311" s="8" t="e">
        <f t="shared" si="149"/>
        <v>#N/A</v>
      </c>
      <c r="M311" t="e">
        <f t="shared" si="150"/>
        <v>#N/A</v>
      </c>
      <c r="N311">
        <v>8</v>
      </c>
      <c r="O311" t="e">
        <f t="shared" si="167"/>
        <v>#N/A</v>
      </c>
      <c r="P311" t="e">
        <f t="shared" si="151"/>
        <v>#N/A</v>
      </c>
      <c r="Q311" t="e">
        <f t="shared" si="152"/>
        <v>#N/A</v>
      </c>
      <c r="R311" t="e">
        <f t="shared" si="153"/>
        <v>#N/A</v>
      </c>
      <c r="S311">
        <f t="shared" si="154"/>
        <v>0</v>
      </c>
      <c r="T311" s="8">
        <f t="shared" si="168"/>
        <v>0</v>
      </c>
      <c r="U311" s="2" t="e">
        <f t="shared" si="169"/>
        <v>#N/A</v>
      </c>
      <c r="V311">
        <f t="shared" si="155"/>
        <v>0</v>
      </c>
      <c r="W311" s="2" t="e">
        <f t="shared" si="170"/>
        <v>#N/A</v>
      </c>
      <c r="X311">
        <f t="shared" si="156"/>
        <v>0</v>
      </c>
      <c r="Y311">
        <f t="shared" si="171"/>
        <v>0</v>
      </c>
      <c r="Z311">
        <v>0</v>
      </c>
      <c r="AA311" s="18">
        <f t="shared" si="157"/>
        <v>43492</v>
      </c>
      <c r="AB311" s="13">
        <f t="shared" si="158"/>
        <v>0</v>
      </c>
      <c r="AC311">
        <v>0</v>
      </c>
      <c r="AD311" s="5" t="e">
        <f t="shared" si="172"/>
        <v>#N/A</v>
      </c>
      <c r="AE311">
        <f t="shared" si="159"/>
        <v>0</v>
      </c>
      <c r="AF311">
        <f t="shared" si="159"/>
        <v>0</v>
      </c>
      <c r="AG311">
        <v>0</v>
      </c>
      <c r="AH311" s="18">
        <f t="shared" si="173"/>
        <v>43492</v>
      </c>
      <c r="AI311" s="5">
        <f t="shared" si="174"/>
        <v>0</v>
      </c>
      <c r="AJ311" s="13">
        <f t="shared" si="160"/>
        <v>0</v>
      </c>
      <c r="AK311" s="20">
        <f t="shared" si="161"/>
        <v>0</v>
      </c>
      <c r="AL311" s="20">
        <f t="shared" si="175"/>
        <v>0</v>
      </c>
      <c r="AM311" s="20">
        <f t="shared" si="176"/>
        <v>0</v>
      </c>
      <c r="AN311" s="20">
        <f t="shared" si="162"/>
        <v>0</v>
      </c>
      <c r="AO311" s="20">
        <f t="shared" si="177"/>
        <v>0</v>
      </c>
      <c r="AP311" s="1">
        <v>0</v>
      </c>
      <c r="AQ311" s="24">
        <f t="shared" si="178"/>
        <v>43492</v>
      </c>
      <c r="AR311" s="10">
        <f t="shared" si="163"/>
        <v>0</v>
      </c>
      <c r="AS311" s="1">
        <f t="shared" si="179"/>
        <v>0</v>
      </c>
    </row>
    <row r="312" spans="2:45" x14ac:dyDescent="0.2">
      <c r="B312" s="18">
        <f t="shared" si="164"/>
        <v>43493</v>
      </c>
      <c r="C312" s="8">
        <f t="shared" si="165"/>
        <v>43493</v>
      </c>
      <c r="D312" s="5" t="e">
        <f>INDEX(Klima!$B$1:$E$520,MATCH('Afgrødemodel 1'!$C312,Klima!$B$1:$B$520,0),MATCH('Afgrødemodel 1'!$D$7,Klima!$B$1:$E$1,0))</f>
        <v>#N/A</v>
      </c>
      <c r="E312" s="8" t="e">
        <f t="shared" si="180"/>
        <v>#N/A</v>
      </c>
      <c r="F312">
        <v>0</v>
      </c>
      <c r="G312" s="8" t="e">
        <f t="shared" si="166"/>
        <v>#N/A</v>
      </c>
      <c r="H312" s="8" t="e">
        <f t="shared" si="145"/>
        <v>#N/A</v>
      </c>
      <c r="I312" s="8" t="e">
        <f t="shared" si="146"/>
        <v>#N/A</v>
      </c>
      <c r="J312" s="8" t="e">
        <f t="shared" si="147"/>
        <v>#N/A</v>
      </c>
      <c r="K312" s="8" t="e">
        <f t="shared" si="148"/>
        <v>#N/A</v>
      </c>
      <c r="L312" s="8" t="e">
        <f t="shared" si="149"/>
        <v>#N/A</v>
      </c>
      <c r="M312" t="e">
        <f t="shared" si="150"/>
        <v>#N/A</v>
      </c>
      <c r="N312">
        <v>8</v>
      </c>
      <c r="O312" t="e">
        <f t="shared" si="167"/>
        <v>#N/A</v>
      </c>
      <c r="P312" t="e">
        <f t="shared" si="151"/>
        <v>#N/A</v>
      </c>
      <c r="Q312" t="e">
        <f t="shared" si="152"/>
        <v>#N/A</v>
      </c>
      <c r="R312" t="e">
        <f t="shared" si="153"/>
        <v>#N/A</v>
      </c>
      <c r="S312">
        <f t="shared" si="154"/>
        <v>0</v>
      </c>
      <c r="T312" s="8">
        <f t="shared" si="168"/>
        <v>0</v>
      </c>
      <c r="U312" s="2" t="e">
        <f t="shared" si="169"/>
        <v>#N/A</v>
      </c>
      <c r="V312">
        <f t="shared" si="155"/>
        <v>0</v>
      </c>
      <c r="W312" s="2" t="e">
        <f t="shared" si="170"/>
        <v>#N/A</v>
      </c>
      <c r="X312">
        <f t="shared" si="156"/>
        <v>0</v>
      </c>
      <c r="Y312">
        <f t="shared" si="171"/>
        <v>0</v>
      </c>
      <c r="Z312">
        <v>0</v>
      </c>
      <c r="AA312" s="18">
        <f t="shared" si="157"/>
        <v>43493</v>
      </c>
      <c r="AB312" s="13">
        <f t="shared" si="158"/>
        <v>0</v>
      </c>
      <c r="AC312">
        <v>0</v>
      </c>
      <c r="AD312" s="5" t="e">
        <f t="shared" si="172"/>
        <v>#N/A</v>
      </c>
      <c r="AE312">
        <f t="shared" si="159"/>
        <v>0</v>
      </c>
      <c r="AF312">
        <f t="shared" si="159"/>
        <v>0</v>
      </c>
      <c r="AG312">
        <v>0</v>
      </c>
      <c r="AH312" s="18">
        <f t="shared" si="173"/>
        <v>43493</v>
      </c>
      <c r="AI312" s="5">
        <f t="shared" si="174"/>
        <v>0</v>
      </c>
      <c r="AJ312" s="13">
        <f t="shared" si="160"/>
        <v>0</v>
      </c>
      <c r="AK312" s="20">
        <f t="shared" si="161"/>
        <v>0</v>
      </c>
      <c r="AL312" s="20">
        <f t="shared" si="175"/>
        <v>0</v>
      </c>
      <c r="AM312" s="20">
        <f t="shared" si="176"/>
        <v>0</v>
      </c>
      <c r="AN312" s="20">
        <f t="shared" si="162"/>
        <v>0</v>
      </c>
      <c r="AO312" s="20">
        <f t="shared" si="177"/>
        <v>0</v>
      </c>
      <c r="AP312" s="1">
        <v>0</v>
      </c>
      <c r="AQ312" s="24">
        <f t="shared" si="178"/>
        <v>43493</v>
      </c>
      <c r="AR312" s="10">
        <f t="shared" si="163"/>
        <v>0</v>
      </c>
      <c r="AS312" s="1">
        <f t="shared" si="179"/>
        <v>0</v>
      </c>
    </row>
    <row r="313" spans="2:45" x14ac:dyDescent="0.2">
      <c r="B313" s="18">
        <f t="shared" si="164"/>
        <v>43494</v>
      </c>
      <c r="C313" s="8">
        <f t="shared" si="165"/>
        <v>43494</v>
      </c>
      <c r="D313" s="5" t="e">
        <f>INDEX(Klima!$B$1:$E$520,MATCH('Afgrødemodel 1'!$C313,Klima!$B$1:$B$520,0),MATCH('Afgrødemodel 1'!$D$7,Klima!$B$1:$E$1,0))</f>
        <v>#N/A</v>
      </c>
      <c r="E313" s="8" t="e">
        <f t="shared" si="180"/>
        <v>#N/A</v>
      </c>
      <c r="F313">
        <v>0</v>
      </c>
      <c r="G313" s="8" t="e">
        <f t="shared" si="166"/>
        <v>#N/A</v>
      </c>
      <c r="H313" s="8" t="e">
        <f t="shared" si="145"/>
        <v>#N/A</v>
      </c>
      <c r="I313" s="8" t="e">
        <f t="shared" si="146"/>
        <v>#N/A</v>
      </c>
      <c r="J313" s="8" t="e">
        <f t="shared" si="147"/>
        <v>#N/A</v>
      </c>
      <c r="K313" s="8" t="e">
        <f t="shared" si="148"/>
        <v>#N/A</v>
      </c>
      <c r="L313" s="8" t="e">
        <f t="shared" si="149"/>
        <v>#N/A</v>
      </c>
      <c r="M313" t="e">
        <f t="shared" si="150"/>
        <v>#N/A</v>
      </c>
      <c r="N313">
        <v>8</v>
      </c>
      <c r="O313" t="e">
        <f t="shared" si="167"/>
        <v>#N/A</v>
      </c>
      <c r="P313" t="e">
        <f t="shared" si="151"/>
        <v>#N/A</v>
      </c>
      <c r="Q313" t="e">
        <f t="shared" si="152"/>
        <v>#N/A</v>
      </c>
      <c r="R313" t="e">
        <f t="shared" si="153"/>
        <v>#N/A</v>
      </c>
      <c r="S313">
        <f t="shared" si="154"/>
        <v>0</v>
      </c>
      <c r="T313" s="8">
        <f t="shared" si="168"/>
        <v>0</v>
      </c>
      <c r="U313" s="2" t="e">
        <f t="shared" si="169"/>
        <v>#N/A</v>
      </c>
      <c r="V313">
        <f t="shared" si="155"/>
        <v>0</v>
      </c>
      <c r="W313" s="2" t="e">
        <f t="shared" si="170"/>
        <v>#N/A</v>
      </c>
      <c r="X313">
        <f t="shared" si="156"/>
        <v>0</v>
      </c>
      <c r="Y313">
        <f t="shared" si="171"/>
        <v>0</v>
      </c>
      <c r="Z313">
        <v>0</v>
      </c>
      <c r="AA313" s="18">
        <f t="shared" si="157"/>
        <v>43494</v>
      </c>
      <c r="AB313" s="13">
        <f t="shared" si="158"/>
        <v>0</v>
      </c>
      <c r="AC313">
        <v>0</v>
      </c>
      <c r="AD313" s="5" t="e">
        <f t="shared" si="172"/>
        <v>#N/A</v>
      </c>
      <c r="AE313">
        <f t="shared" si="159"/>
        <v>0</v>
      </c>
      <c r="AF313">
        <f t="shared" si="159"/>
        <v>0</v>
      </c>
      <c r="AG313">
        <v>0</v>
      </c>
      <c r="AH313" s="18">
        <f t="shared" si="173"/>
        <v>43494</v>
      </c>
      <c r="AI313" s="5">
        <f t="shared" si="174"/>
        <v>0</v>
      </c>
      <c r="AJ313" s="13">
        <f t="shared" si="160"/>
        <v>0</v>
      </c>
      <c r="AK313" s="20">
        <f t="shared" si="161"/>
        <v>0</v>
      </c>
      <c r="AL313" s="20">
        <f t="shared" si="175"/>
        <v>0</v>
      </c>
      <c r="AM313" s="20">
        <f t="shared" si="176"/>
        <v>0</v>
      </c>
      <c r="AN313" s="20">
        <f t="shared" si="162"/>
        <v>0</v>
      </c>
      <c r="AO313" s="20">
        <f t="shared" si="177"/>
        <v>0</v>
      </c>
      <c r="AP313" s="1">
        <v>0</v>
      </c>
      <c r="AQ313" s="24">
        <f t="shared" si="178"/>
        <v>43494</v>
      </c>
      <c r="AR313" s="10">
        <f t="shared" si="163"/>
        <v>0</v>
      </c>
      <c r="AS313" s="1">
        <f t="shared" si="179"/>
        <v>0</v>
      </c>
    </row>
    <row r="314" spans="2:45" x14ac:dyDescent="0.2">
      <c r="B314" s="18">
        <f t="shared" si="164"/>
        <v>43495</v>
      </c>
      <c r="C314" s="8">
        <f t="shared" si="165"/>
        <v>43495</v>
      </c>
      <c r="D314" s="5" t="e">
        <f>INDEX(Klima!$B$1:$E$520,MATCH('Afgrødemodel 1'!$C314,Klima!$B$1:$B$520,0),MATCH('Afgrødemodel 1'!$D$7,Klima!$B$1:$E$1,0))</f>
        <v>#N/A</v>
      </c>
      <c r="E314" s="8" t="e">
        <f t="shared" si="180"/>
        <v>#N/A</v>
      </c>
      <c r="F314">
        <v>0</v>
      </c>
      <c r="G314" s="8" t="e">
        <f t="shared" si="166"/>
        <v>#N/A</v>
      </c>
      <c r="H314" s="8" t="e">
        <f t="shared" si="145"/>
        <v>#N/A</v>
      </c>
      <c r="I314" s="8" t="e">
        <f t="shared" si="146"/>
        <v>#N/A</v>
      </c>
      <c r="J314" s="8" t="e">
        <f t="shared" si="147"/>
        <v>#N/A</v>
      </c>
      <c r="K314" s="8" t="e">
        <f t="shared" si="148"/>
        <v>#N/A</v>
      </c>
      <c r="L314" s="8" t="e">
        <f t="shared" si="149"/>
        <v>#N/A</v>
      </c>
      <c r="M314" t="e">
        <f t="shared" si="150"/>
        <v>#N/A</v>
      </c>
      <c r="N314">
        <v>8</v>
      </c>
      <c r="O314" t="e">
        <f t="shared" si="167"/>
        <v>#N/A</v>
      </c>
      <c r="P314" t="e">
        <f t="shared" si="151"/>
        <v>#N/A</v>
      </c>
      <c r="Q314" t="e">
        <f t="shared" si="152"/>
        <v>#N/A</v>
      </c>
      <c r="R314" t="e">
        <f t="shared" si="153"/>
        <v>#N/A</v>
      </c>
      <c r="S314">
        <f t="shared" si="154"/>
        <v>0</v>
      </c>
      <c r="T314" s="8">
        <f t="shared" si="168"/>
        <v>0</v>
      </c>
      <c r="U314" s="2" t="e">
        <f t="shared" si="169"/>
        <v>#N/A</v>
      </c>
      <c r="V314">
        <f t="shared" si="155"/>
        <v>0</v>
      </c>
      <c r="W314" s="2" t="e">
        <f t="shared" si="170"/>
        <v>#N/A</v>
      </c>
      <c r="X314">
        <f t="shared" si="156"/>
        <v>0</v>
      </c>
      <c r="Y314">
        <f t="shared" si="171"/>
        <v>0</v>
      </c>
      <c r="Z314">
        <v>0</v>
      </c>
      <c r="AA314" s="18">
        <f t="shared" si="157"/>
        <v>43495</v>
      </c>
      <c r="AB314" s="13">
        <f t="shared" si="158"/>
        <v>0</v>
      </c>
      <c r="AC314">
        <v>0</v>
      </c>
      <c r="AD314" s="5" t="e">
        <f t="shared" si="172"/>
        <v>#N/A</v>
      </c>
      <c r="AE314">
        <f t="shared" si="159"/>
        <v>0</v>
      </c>
      <c r="AF314">
        <f t="shared" si="159"/>
        <v>0</v>
      </c>
      <c r="AG314">
        <v>0</v>
      </c>
      <c r="AH314" s="18">
        <f t="shared" si="173"/>
        <v>43495</v>
      </c>
      <c r="AI314" s="5">
        <f t="shared" si="174"/>
        <v>0</v>
      </c>
      <c r="AJ314" s="13">
        <f t="shared" si="160"/>
        <v>0</v>
      </c>
      <c r="AK314" s="20">
        <f t="shared" si="161"/>
        <v>0</v>
      </c>
      <c r="AL314" s="20">
        <f t="shared" si="175"/>
        <v>0</v>
      </c>
      <c r="AM314" s="20">
        <f t="shared" si="176"/>
        <v>0</v>
      </c>
      <c r="AN314" s="20">
        <f t="shared" si="162"/>
        <v>0</v>
      </c>
      <c r="AO314" s="20">
        <f t="shared" si="177"/>
        <v>0</v>
      </c>
      <c r="AP314" s="1">
        <v>0</v>
      </c>
      <c r="AQ314" s="24">
        <f t="shared" si="178"/>
        <v>43495</v>
      </c>
      <c r="AR314" s="10">
        <f t="shared" si="163"/>
        <v>0</v>
      </c>
      <c r="AS314" s="1">
        <f t="shared" si="179"/>
        <v>0</v>
      </c>
    </row>
    <row r="315" spans="2:45" x14ac:dyDescent="0.2">
      <c r="B315" s="18">
        <f t="shared" si="164"/>
        <v>43496</v>
      </c>
      <c r="C315" s="8">
        <f t="shared" si="165"/>
        <v>43496</v>
      </c>
      <c r="D315" s="5" t="e">
        <f>INDEX(Klima!$B$1:$E$520,MATCH('Afgrødemodel 1'!$C315,Klima!$B$1:$B$520,0),MATCH('Afgrødemodel 1'!$D$7,Klima!$B$1:$E$1,0))</f>
        <v>#N/A</v>
      </c>
      <c r="E315" s="8" t="e">
        <f t="shared" si="180"/>
        <v>#N/A</v>
      </c>
      <c r="F315">
        <v>0</v>
      </c>
      <c r="G315" s="8" t="e">
        <f t="shared" si="166"/>
        <v>#N/A</v>
      </c>
      <c r="H315" s="8" t="e">
        <f t="shared" si="145"/>
        <v>#N/A</v>
      </c>
      <c r="I315" s="8" t="e">
        <f t="shared" si="146"/>
        <v>#N/A</v>
      </c>
      <c r="J315" s="8" t="e">
        <f t="shared" si="147"/>
        <v>#N/A</v>
      </c>
      <c r="K315" s="8" t="e">
        <f t="shared" si="148"/>
        <v>#N/A</v>
      </c>
      <c r="L315" s="8" t="e">
        <f t="shared" si="149"/>
        <v>#N/A</v>
      </c>
      <c r="M315" t="e">
        <f t="shared" si="150"/>
        <v>#N/A</v>
      </c>
      <c r="N315">
        <v>8</v>
      </c>
      <c r="O315" t="e">
        <f t="shared" si="167"/>
        <v>#N/A</v>
      </c>
      <c r="P315" t="e">
        <f t="shared" si="151"/>
        <v>#N/A</v>
      </c>
      <c r="Q315" t="e">
        <f t="shared" si="152"/>
        <v>#N/A</v>
      </c>
      <c r="R315" t="e">
        <f t="shared" si="153"/>
        <v>#N/A</v>
      </c>
      <c r="S315">
        <f t="shared" si="154"/>
        <v>0</v>
      </c>
      <c r="T315" s="8">
        <f t="shared" si="168"/>
        <v>0</v>
      </c>
      <c r="U315" s="2" t="e">
        <f t="shared" si="169"/>
        <v>#N/A</v>
      </c>
      <c r="V315">
        <f t="shared" si="155"/>
        <v>0</v>
      </c>
      <c r="W315" s="2" t="e">
        <f t="shared" si="170"/>
        <v>#N/A</v>
      </c>
      <c r="X315">
        <f t="shared" si="156"/>
        <v>0</v>
      </c>
      <c r="Y315">
        <f t="shared" si="171"/>
        <v>0</v>
      </c>
      <c r="Z315">
        <v>0</v>
      </c>
      <c r="AA315" s="18">
        <f t="shared" si="157"/>
        <v>43496</v>
      </c>
      <c r="AB315" s="13">
        <f t="shared" si="158"/>
        <v>0</v>
      </c>
      <c r="AC315">
        <v>0</v>
      </c>
      <c r="AD315" s="5" t="e">
        <f t="shared" si="172"/>
        <v>#N/A</v>
      </c>
      <c r="AE315">
        <f t="shared" si="159"/>
        <v>0</v>
      </c>
      <c r="AF315">
        <f t="shared" si="159"/>
        <v>0</v>
      </c>
      <c r="AG315">
        <v>0</v>
      </c>
      <c r="AH315" s="18">
        <f t="shared" si="173"/>
        <v>43496</v>
      </c>
      <c r="AI315" s="5">
        <f t="shared" si="174"/>
        <v>0</v>
      </c>
      <c r="AJ315" s="13">
        <f t="shared" si="160"/>
        <v>0</v>
      </c>
      <c r="AK315" s="20">
        <f t="shared" si="161"/>
        <v>0</v>
      </c>
      <c r="AL315" s="20">
        <f t="shared" si="175"/>
        <v>0</v>
      </c>
      <c r="AM315" s="20">
        <f t="shared" si="176"/>
        <v>0</v>
      </c>
      <c r="AN315" s="20">
        <f t="shared" si="162"/>
        <v>0</v>
      </c>
      <c r="AO315" s="20">
        <f t="shared" si="177"/>
        <v>0</v>
      </c>
      <c r="AP315" s="1">
        <v>0</v>
      </c>
      <c r="AQ315" s="24">
        <f t="shared" si="178"/>
        <v>43496</v>
      </c>
      <c r="AR315" s="10">
        <f t="shared" si="163"/>
        <v>0</v>
      </c>
      <c r="AS315" s="1">
        <f t="shared" si="179"/>
        <v>0</v>
      </c>
    </row>
    <row r="316" spans="2:45" x14ac:dyDescent="0.2">
      <c r="B316" s="18">
        <f t="shared" si="164"/>
        <v>43497</v>
      </c>
      <c r="C316" s="8">
        <f t="shared" si="165"/>
        <v>43497</v>
      </c>
      <c r="D316" s="5" t="e">
        <f>INDEX(Klima!$B$1:$E$520,MATCH('Afgrødemodel 1'!$C316,Klima!$B$1:$B$520,0),MATCH('Afgrødemodel 1'!$D$7,Klima!$B$1:$E$1,0))</f>
        <v>#N/A</v>
      </c>
      <c r="E316" s="8" t="e">
        <f t="shared" si="180"/>
        <v>#N/A</v>
      </c>
      <c r="F316">
        <v>0</v>
      </c>
      <c r="G316" s="8" t="e">
        <f t="shared" si="166"/>
        <v>#N/A</v>
      </c>
      <c r="H316" s="8" t="e">
        <f t="shared" si="145"/>
        <v>#N/A</v>
      </c>
      <c r="I316" s="8" t="e">
        <f t="shared" si="146"/>
        <v>#N/A</v>
      </c>
      <c r="J316" s="8" t="e">
        <f t="shared" si="147"/>
        <v>#N/A</v>
      </c>
      <c r="K316" s="8" t="e">
        <f t="shared" si="148"/>
        <v>#N/A</v>
      </c>
      <c r="L316" s="8" t="e">
        <f t="shared" si="149"/>
        <v>#N/A</v>
      </c>
      <c r="M316" t="e">
        <f t="shared" si="150"/>
        <v>#N/A</v>
      </c>
      <c r="N316">
        <v>8</v>
      </c>
      <c r="O316" t="e">
        <f t="shared" si="167"/>
        <v>#N/A</v>
      </c>
      <c r="P316" t="e">
        <f t="shared" si="151"/>
        <v>#N/A</v>
      </c>
      <c r="Q316" t="e">
        <f t="shared" si="152"/>
        <v>#N/A</v>
      </c>
      <c r="R316" t="e">
        <f t="shared" si="153"/>
        <v>#N/A</v>
      </c>
      <c r="S316">
        <f t="shared" si="154"/>
        <v>0</v>
      </c>
      <c r="T316" s="8">
        <f t="shared" si="168"/>
        <v>0</v>
      </c>
      <c r="U316" s="2" t="e">
        <f t="shared" si="169"/>
        <v>#N/A</v>
      </c>
      <c r="V316">
        <f t="shared" si="155"/>
        <v>0</v>
      </c>
      <c r="W316" s="2" t="e">
        <f t="shared" si="170"/>
        <v>#N/A</v>
      </c>
      <c r="X316">
        <f t="shared" si="156"/>
        <v>0</v>
      </c>
      <c r="Y316">
        <f t="shared" si="171"/>
        <v>0</v>
      </c>
      <c r="Z316">
        <v>0</v>
      </c>
      <c r="AA316" s="18">
        <f t="shared" si="157"/>
        <v>43497</v>
      </c>
      <c r="AB316" s="13">
        <f t="shared" si="158"/>
        <v>0</v>
      </c>
      <c r="AC316">
        <v>0</v>
      </c>
      <c r="AD316" s="5" t="e">
        <f t="shared" si="172"/>
        <v>#N/A</v>
      </c>
      <c r="AE316">
        <f t="shared" si="159"/>
        <v>0</v>
      </c>
      <c r="AF316">
        <f t="shared" si="159"/>
        <v>0</v>
      </c>
      <c r="AG316">
        <v>0</v>
      </c>
      <c r="AH316" s="18">
        <f t="shared" si="173"/>
        <v>43497</v>
      </c>
      <c r="AI316" s="5">
        <f t="shared" si="174"/>
        <v>0</v>
      </c>
      <c r="AJ316" s="13">
        <f t="shared" si="160"/>
        <v>0</v>
      </c>
      <c r="AK316" s="20">
        <f t="shared" si="161"/>
        <v>0</v>
      </c>
      <c r="AL316" s="20">
        <f t="shared" si="175"/>
        <v>0</v>
      </c>
      <c r="AM316" s="20">
        <f t="shared" si="176"/>
        <v>0</v>
      </c>
      <c r="AN316" s="20">
        <f t="shared" si="162"/>
        <v>0</v>
      </c>
      <c r="AO316" s="20">
        <f t="shared" si="177"/>
        <v>0</v>
      </c>
      <c r="AP316" s="1">
        <v>0</v>
      </c>
      <c r="AQ316" s="24">
        <f t="shared" si="178"/>
        <v>43497</v>
      </c>
      <c r="AR316" s="10">
        <f t="shared" si="163"/>
        <v>0</v>
      </c>
      <c r="AS316" s="1">
        <f t="shared" si="179"/>
        <v>0</v>
      </c>
    </row>
    <row r="317" spans="2:45" x14ac:dyDescent="0.2">
      <c r="B317" s="18">
        <f t="shared" si="164"/>
        <v>43498</v>
      </c>
      <c r="C317" s="8">
        <f t="shared" si="165"/>
        <v>43498</v>
      </c>
      <c r="D317" s="5" t="e">
        <f>INDEX(Klima!$B$1:$E$520,MATCH('Afgrødemodel 1'!$C317,Klima!$B$1:$B$520,0),MATCH('Afgrødemodel 1'!$D$7,Klima!$B$1:$E$1,0))</f>
        <v>#N/A</v>
      </c>
      <c r="E317" s="8" t="e">
        <f t="shared" si="180"/>
        <v>#N/A</v>
      </c>
      <c r="F317">
        <v>0</v>
      </c>
      <c r="G317" s="8" t="e">
        <f t="shared" si="166"/>
        <v>#N/A</v>
      </c>
      <c r="H317" s="8" t="e">
        <f t="shared" si="145"/>
        <v>#N/A</v>
      </c>
      <c r="I317" s="8" t="e">
        <f t="shared" si="146"/>
        <v>#N/A</v>
      </c>
      <c r="J317" s="8" t="e">
        <f t="shared" si="147"/>
        <v>#N/A</v>
      </c>
      <c r="K317" s="8" t="e">
        <f t="shared" si="148"/>
        <v>#N/A</v>
      </c>
      <c r="L317" s="8" t="e">
        <f t="shared" si="149"/>
        <v>#N/A</v>
      </c>
      <c r="M317" t="e">
        <f t="shared" si="150"/>
        <v>#N/A</v>
      </c>
      <c r="N317">
        <v>8</v>
      </c>
      <c r="O317" t="e">
        <f t="shared" si="167"/>
        <v>#N/A</v>
      </c>
      <c r="P317" t="e">
        <f t="shared" si="151"/>
        <v>#N/A</v>
      </c>
      <c r="Q317" t="e">
        <f t="shared" si="152"/>
        <v>#N/A</v>
      </c>
      <c r="R317" t="e">
        <f t="shared" si="153"/>
        <v>#N/A</v>
      </c>
      <c r="S317">
        <f t="shared" si="154"/>
        <v>0</v>
      </c>
      <c r="T317" s="8">
        <f t="shared" si="168"/>
        <v>0</v>
      </c>
      <c r="U317" s="2" t="e">
        <f t="shared" si="169"/>
        <v>#N/A</v>
      </c>
      <c r="V317">
        <f t="shared" si="155"/>
        <v>0</v>
      </c>
      <c r="W317" s="2" t="e">
        <f t="shared" si="170"/>
        <v>#N/A</v>
      </c>
      <c r="X317">
        <f t="shared" si="156"/>
        <v>0</v>
      </c>
      <c r="Y317">
        <f t="shared" si="171"/>
        <v>0</v>
      </c>
      <c r="Z317">
        <v>0</v>
      </c>
      <c r="AA317" s="18">
        <f t="shared" si="157"/>
        <v>43498</v>
      </c>
      <c r="AB317" s="13">
        <f t="shared" si="158"/>
        <v>0</v>
      </c>
      <c r="AC317">
        <v>0</v>
      </c>
      <c r="AD317" s="5" t="e">
        <f t="shared" si="172"/>
        <v>#N/A</v>
      </c>
      <c r="AE317">
        <f t="shared" ref="AE317:AF375" si="181">$AW$37</f>
        <v>0</v>
      </c>
      <c r="AF317">
        <f t="shared" si="181"/>
        <v>0</v>
      </c>
      <c r="AG317">
        <v>0</v>
      </c>
      <c r="AH317" s="18">
        <f t="shared" si="173"/>
        <v>43498</v>
      </c>
      <c r="AI317" s="5">
        <f t="shared" si="174"/>
        <v>0</v>
      </c>
      <c r="AJ317" s="13">
        <f t="shared" si="160"/>
        <v>0</v>
      </c>
      <c r="AK317" s="20">
        <f t="shared" si="161"/>
        <v>0</v>
      </c>
      <c r="AL317" s="20">
        <f t="shared" si="175"/>
        <v>0</v>
      </c>
      <c r="AM317" s="20">
        <f t="shared" si="176"/>
        <v>0</v>
      </c>
      <c r="AN317" s="20">
        <f t="shared" si="162"/>
        <v>0</v>
      </c>
      <c r="AO317" s="20">
        <f t="shared" si="177"/>
        <v>0</v>
      </c>
      <c r="AP317" s="1">
        <v>0</v>
      </c>
      <c r="AQ317" s="24">
        <f t="shared" si="178"/>
        <v>43498</v>
      </c>
      <c r="AR317" s="10">
        <f t="shared" si="163"/>
        <v>0</v>
      </c>
      <c r="AS317" s="1">
        <f t="shared" si="179"/>
        <v>0</v>
      </c>
    </row>
    <row r="318" spans="2:45" x14ac:dyDescent="0.2">
      <c r="B318" s="18">
        <f t="shared" si="164"/>
        <v>43499</v>
      </c>
      <c r="C318" s="8">
        <f t="shared" si="165"/>
        <v>43499</v>
      </c>
      <c r="D318" s="5" t="e">
        <f>INDEX(Klima!$B$1:$E$520,MATCH('Afgrødemodel 1'!$C318,Klima!$B$1:$B$520,0),MATCH('Afgrødemodel 1'!$D$7,Klima!$B$1:$E$1,0))</f>
        <v>#N/A</v>
      </c>
      <c r="E318" s="8" t="e">
        <f t="shared" si="180"/>
        <v>#N/A</v>
      </c>
      <c r="F318">
        <v>0</v>
      </c>
      <c r="G318" s="8" t="e">
        <f t="shared" si="166"/>
        <v>#N/A</v>
      </c>
      <c r="H318" s="8" t="e">
        <f t="shared" si="145"/>
        <v>#N/A</v>
      </c>
      <c r="I318" s="8" t="e">
        <f t="shared" si="146"/>
        <v>#N/A</v>
      </c>
      <c r="J318" s="8" t="e">
        <f t="shared" si="147"/>
        <v>#N/A</v>
      </c>
      <c r="K318" s="8" t="e">
        <f t="shared" si="148"/>
        <v>#N/A</v>
      </c>
      <c r="L318" s="8" t="e">
        <f t="shared" si="149"/>
        <v>#N/A</v>
      </c>
      <c r="M318" t="e">
        <f t="shared" si="150"/>
        <v>#N/A</v>
      </c>
      <c r="N318">
        <v>8</v>
      </c>
      <c r="O318" t="e">
        <f t="shared" si="167"/>
        <v>#N/A</v>
      </c>
      <c r="P318" t="e">
        <f t="shared" si="151"/>
        <v>#N/A</v>
      </c>
      <c r="Q318" t="e">
        <f t="shared" si="152"/>
        <v>#N/A</v>
      </c>
      <c r="R318" t="e">
        <f t="shared" si="153"/>
        <v>#N/A</v>
      </c>
      <c r="S318">
        <f t="shared" si="154"/>
        <v>0</v>
      </c>
      <c r="T318" s="8">
        <f t="shared" si="168"/>
        <v>0</v>
      </c>
      <c r="U318" s="2" t="e">
        <f t="shared" si="169"/>
        <v>#N/A</v>
      </c>
      <c r="V318">
        <f t="shared" si="155"/>
        <v>0</v>
      </c>
      <c r="W318" s="2" t="e">
        <f t="shared" si="170"/>
        <v>#N/A</v>
      </c>
      <c r="X318">
        <f t="shared" si="156"/>
        <v>0</v>
      </c>
      <c r="Y318">
        <f t="shared" si="171"/>
        <v>0</v>
      </c>
      <c r="Z318">
        <v>0</v>
      </c>
      <c r="AA318" s="18">
        <f t="shared" si="157"/>
        <v>43499</v>
      </c>
      <c r="AB318" s="13">
        <f t="shared" si="158"/>
        <v>0</v>
      </c>
      <c r="AC318">
        <v>0</v>
      </c>
      <c r="AD318" s="5" t="e">
        <f t="shared" si="172"/>
        <v>#N/A</v>
      </c>
      <c r="AE318">
        <f t="shared" si="181"/>
        <v>0</v>
      </c>
      <c r="AF318">
        <f t="shared" si="181"/>
        <v>0</v>
      </c>
      <c r="AG318">
        <v>0</v>
      </c>
      <c r="AH318" s="18">
        <f t="shared" si="173"/>
        <v>43499</v>
      </c>
      <c r="AI318" s="5">
        <f t="shared" si="174"/>
        <v>0</v>
      </c>
      <c r="AJ318" s="13">
        <f t="shared" si="160"/>
        <v>0</v>
      </c>
      <c r="AK318" s="20">
        <f t="shared" si="161"/>
        <v>0</v>
      </c>
      <c r="AL318" s="20">
        <f t="shared" si="175"/>
        <v>0</v>
      </c>
      <c r="AM318" s="20">
        <f t="shared" si="176"/>
        <v>0</v>
      </c>
      <c r="AN318" s="20">
        <f t="shared" si="162"/>
        <v>0</v>
      </c>
      <c r="AO318" s="20">
        <f t="shared" si="177"/>
        <v>0</v>
      </c>
      <c r="AP318" s="1">
        <v>0</v>
      </c>
      <c r="AQ318" s="24">
        <f t="shared" si="178"/>
        <v>43499</v>
      </c>
      <c r="AR318" s="10">
        <f t="shared" si="163"/>
        <v>0</v>
      </c>
      <c r="AS318" s="1">
        <f t="shared" si="179"/>
        <v>0</v>
      </c>
    </row>
    <row r="319" spans="2:45" x14ac:dyDescent="0.2">
      <c r="B319" s="18">
        <f t="shared" si="164"/>
        <v>43500</v>
      </c>
      <c r="C319" s="8">
        <f t="shared" si="165"/>
        <v>43500</v>
      </c>
      <c r="D319" s="5" t="e">
        <f>INDEX(Klima!$B$1:$E$520,MATCH('Afgrødemodel 1'!$C319,Klima!$B$1:$B$520,0),MATCH('Afgrødemodel 1'!$D$7,Klima!$B$1:$E$1,0))</f>
        <v>#N/A</v>
      </c>
      <c r="E319" s="8" t="e">
        <f t="shared" si="180"/>
        <v>#N/A</v>
      </c>
      <c r="F319">
        <v>0</v>
      </c>
      <c r="G319" s="8" t="e">
        <f t="shared" si="166"/>
        <v>#N/A</v>
      </c>
      <c r="H319" s="8" t="e">
        <f t="shared" si="145"/>
        <v>#N/A</v>
      </c>
      <c r="I319" s="8" t="e">
        <f t="shared" si="146"/>
        <v>#N/A</v>
      </c>
      <c r="J319" s="8" t="e">
        <f t="shared" si="147"/>
        <v>#N/A</v>
      </c>
      <c r="K319" s="8" t="e">
        <f t="shared" si="148"/>
        <v>#N/A</v>
      </c>
      <c r="L319" s="8" t="e">
        <f t="shared" si="149"/>
        <v>#N/A</v>
      </c>
      <c r="M319" t="e">
        <f t="shared" si="150"/>
        <v>#N/A</v>
      </c>
      <c r="N319">
        <v>8</v>
      </c>
      <c r="O319" t="e">
        <f t="shared" si="167"/>
        <v>#N/A</v>
      </c>
      <c r="P319" t="e">
        <f t="shared" si="151"/>
        <v>#N/A</v>
      </c>
      <c r="Q319" t="e">
        <f t="shared" si="152"/>
        <v>#N/A</v>
      </c>
      <c r="R319" t="e">
        <f t="shared" si="153"/>
        <v>#N/A</v>
      </c>
      <c r="S319">
        <f t="shared" si="154"/>
        <v>0</v>
      </c>
      <c r="T319" s="8">
        <f t="shared" si="168"/>
        <v>0</v>
      </c>
      <c r="U319" s="2" t="e">
        <f t="shared" si="169"/>
        <v>#N/A</v>
      </c>
      <c r="V319">
        <f t="shared" si="155"/>
        <v>0</v>
      </c>
      <c r="W319" s="2" t="e">
        <f t="shared" si="170"/>
        <v>#N/A</v>
      </c>
      <c r="X319">
        <f t="shared" si="156"/>
        <v>0</v>
      </c>
      <c r="Y319">
        <f t="shared" si="171"/>
        <v>0</v>
      </c>
      <c r="Z319">
        <v>0</v>
      </c>
      <c r="AA319" s="18">
        <f t="shared" si="157"/>
        <v>43500</v>
      </c>
      <c r="AB319" s="13">
        <f t="shared" si="158"/>
        <v>0</v>
      </c>
      <c r="AC319">
        <v>0</v>
      </c>
      <c r="AD319" s="5" t="e">
        <f t="shared" si="172"/>
        <v>#N/A</v>
      </c>
      <c r="AE319">
        <f t="shared" si="181"/>
        <v>0</v>
      </c>
      <c r="AF319">
        <f t="shared" si="181"/>
        <v>0</v>
      </c>
      <c r="AG319">
        <v>0</v>
      </c>
      <c r="AH319" s="18">
        <f t="shared" si="173"/>
        <v>43500</v>
      </c>
      <c r="AI319" s="5">
        <f t="shared" si="174"/>
        <v>0</v>
      </c>
      <c r="AJ319" s="13">
        <f t="shared" si="160"/>
        <v>0</v>
      </c>
      <c r="AK319" s="20">
        <f t="shared" si="161"/>
        <v>0</v>
      </c>
      <c r="AL319" s="20">
        <f t="shared" si="175"/>
        <v>0</v>
      </c>
      <c r="AM319" s="20">
        <f t="shared" si="176"/>
        <v>0</v>
      </c>
      <c r="AN319" s="20">
        <f t="shared" si="162"/>
        <v>0</v>
      </c>
      <c r="AO319" s="20">
        <f t="shared" si="177"/>
        <v>0</v>
      </c>
      <c r="AP319" s="1">
        <v>0</v>
      </c>
      <c r="AQ319" s="24">
        <f t="shared" si="178"/>
        <v>43500</v>
      </c>
      <c r="AR319" s="10">
        <f t="shared" si="163"/>
        <v>0</v>
      </c>
      <c r="AS319" s="1">
        <f t="shared" si="179"/>
        <v>0</v>
      </c>
    </row>
    <row r="320" spans="2:45" x14ac:dyDescent="0.2">
      <c r="B320" s="18">
        <f t="shared" si="164"/>
        <v>43501</v>
      </c>
      <c r="C320" s="8">
        <f t="shared" si="165"/>
        <v>43501</v>
      </c>
      <c r="D320" s="5" t="e">
        <f>INDEX(Klima!$B$1:$E$520,MATCH('Afgrødemodel 1'!$C320,Klima!$B$1:$B$520,0),MATCH('Afgrødemodel 1'!$D$7,Klima!$B$1:$E$1,0))</f>
        <v>#N/A</v>
      </c>
      <c r="E320" s="8" t="e">
        <f t="shared" si="180"/>
        <v>#N/A</v>
      </c>
      <c r="F320">
        <v>0</v>
      </c>
      <c r="G320" s="8" t="e">
        <f t="shared" si="166"/>
        <v>#N/A</v>
      </c>
      <c r="H320" s="8" t="e">
        <f t="shared" si="145"/>
        <v>#N/A</v>
      </c>
      <c r="I320" s="8" t="e">
        <f t="shared" si="146"/>
        <v>#N/A</v>
      </c>
      <c r="J320" s="8" t="e">
        <f t="shared" si="147"/>
        <v>#N/A</v>
      </c>
      <c r="K320" s="8" t="e">
        <f t="shared" si="148"/>
        <v>#N/A</v>
      </c>
      <c r="L320" s="8" t="e">
        <f t="shared" si="149"/>
        <v>#N/A</v>
      </c>
      <c r="M320" t="e">
        <f t="shared" si="150"/>
        <v>#N/A</v>
      </c>
      <c r="N320">
        <v>8</v>
      </c>
      <c r="O320" t="e">
        <f t="shared" si="167"/>
        <v>#N/A</v>
      </c>
      <c r="P320" t="e">
        <f t="shared" si="151"/>
        <v>#N/A</v>
      </c>
      <c r="Q320" t="e">
        <f t="shared" si="152"/>
        <v>#N/A</v>
      </c>
      <c r="R320" t="e">
        <f t="shared" si="153"/>
        <v>#N/A</v>
      </c>
      <c r="S320">
        <f t="shared" si="154"/>
        <v>0</v>
      </c>
      <c r="T320" s="8">
        <f t="shared" si="168"/>
        <v>0</v>
      </c>
      <c r="U320" s="2" t="e">
        <f t="shared" si="169"/>
        <v>#N/A</v>
      </c>
      <c r="V320">
        <f t="shared" si="155"/>
        <v>0</v>
      </c>
      <c r="W320" s="2" t="e">
        <f t="shared" si="170"/>
        <v>#N/A</v>
      </c>
      <c r="X320">
        <f t="shared" si="156"/>
        <v>0</v>
      </c>
      <c r="Y320">
        <f t="shared" si="171"/>
        <v>0</v>
      </c>
      <c r="Z320">
        <v>0</v>
      </c>
      <c r="AA320" s="18">
        <f t="shared" si="157"/>
        <v>43501</v>
      </c>
      <c r="AB320" s="13">
        <f t="shared" si="158"/>
        <v>0</v>
      </c>
      <c r="AC320">
        <v>0</v>
      </c>
      <c r="AD320" s="5" t="e">
        <f t="shared" si="172"/>
        <v>#N/A</v>
      </c>
      <c r="AE320">
        <f t="shared" si="181"/>
        <v>0</v>
      </c>
      <c r="AF320">
        <f t="shared" si="181"/>
        <v>0</v>
      </c>
      <c r="AG320">
        <v>0</v>
      </c>
      <c r="AH320" s="18">
        <f t="shared" si="173"/>
        <v>43501</v>
      </c>
      <c r="AI320" s="5">
        <f t="shared" si="174"/>
        <v>0</v>
      </c>
      <c r="AJ320" s="13">
        <f t="shared" si="160"/>
        <v>0</v>
      </c>
      <c r="AK320" s="20">
        <f t="shared" si="161"/>
        <v>0</v>
      </c>
      <c r="AL320" s="20">
        <f t="shared" si="175"/>
        <v>0</v>
      </c>
      <c r="AM320" s="20">
        <f t="shared" si="176"/>
        <v>0</v>
      </c>
      <c r="AN320" s="20">
        <f t="shared" si="162"/>
        <v>0</v>
      </c>
      <c r="AO320" s="20">
        <f t="shared" si="177"/>
        <v>0</v>
      </c>
      <c r="AP320" s="1">
        <v>0</v>
      </c>
      <c r="AQ320" s="24">
        <f t="shared" si="178"/>
        <v>43501</v>
      </c>
      <c r="AR320" s="10">
        <f t="shared" si="163"/>
        <v>0</v>
      </c>
      <c r="AS320" s="1">
        <f t="shared" si="179"/>
        <v>0</v>
      </c>
    </row>
    <row r="321" spans="2:45" x14ac:dyDescent="0.2">
      <c r="B321" s="18">
        <f t="shared" si="164"/>
        <v>43502</v>
      </c>
      <c r="C321" s="8">
        <f t="shared" si="165"/>
        <v>43502</v>
      </c>
      <c r="D321" s="5" t="e">
        <f>INDEX(Klima!$B$1:$E$520,MATCH('Afgrødemodel 1'!$C321,Klima!$B$1:$B$520,0),MATCH('Afgrødemodel 1'!$D$7,Klima!$B$1:$E$1,0))</f>
        <v>#N/A</v>
      </c>
      <c r="E321" s="8" t="e">
        <f t="shared" si="180"/>
        <v>#N/A</v>
      </c>
      <c r="F321">
        <v>0</v>
      </c>
      <c r="G321" s="8" t="e">
        <f t="shared" si="166"/>
        <v>#N/A</v>
      </c>
      <c r="H321" s="8" t="e">
        <f t="shared" si="145"/>
        <v>#N/A</v>
      </c>
      <c r="I321" s="8" t="e">
        <f t="shared" si="146"/>
        <v>#N/A</v>
      </c>
      <c r="J321" s="8" t="e">
        <f t="shared" si="147"/>
        <v>#N/A</v>
      </c>
      <c r="K321" s="8" t="e">
        <f t="shared" si="148"/>
        <v>#N/A</v>
      </c>
      <c r="L321" s="8" t="e">
        <f t="shared" si="149"/>
        <v>#N/A</v>
      </c>
      <c r="M321" t="e">
        <f t="shared" si="150"/>
        <v>#N/A</v>
      </c>
      <c r="N321">
        <v>8</v>
      </c>
      <c r="O321" t="e">
        <f t="shared" si="167"/>
        <v>#N/A</v>
      </c>
      <c r="P321" t="e">
        <f t="shared" si="151"/>
        <v>#N/A</v>
      </c>
      <c r="Q321" t="e">
        <f t="shared" si="152"/>
        <v>#N/A</v>
      </c>
      <c r="R321" t="e">
        <f t="shared" si="153"/>
        <v>#N/A</v>
      </c>
      <c r="S321">
        <f t="shared" si="154"/>
        <v>0</v>
      </c>
      <c r="T321" s="8">
        <f t="shared" si="168"/>
        <v>0</v>
      </c>
      <c r="U321" s="2" t="e">
        <f t="shared" si="169"/>
        <v>#N/A</v>
      </c>
      <c r="V321">
        <f t="shared" si="155"/>
        <v>0</v>
      </c>
      <c r="W321" s="2" t="e">
        <f t="shared" si="170"/>
        <v>#N/A</v>
      </c>
      <c r="X321">
        <f t="shared" si="156"/>
        <v>0</v>
      </c>
      <c r="Y321">
        <f t="shared" si="171"/>
        <v>0</v>
      </c>
      <c r="Z321">
        <v>0</v>
      </c>
      <c r="AA321" s="18">
        <f t="shared" si="157"/>
        <v>43502</v>
      </c>
      <c r="AB321" s="13">
        <f t="shared" si="158"/>
        <v>0</v>
      </c>
      <c r="AC321">
        <v>0</v>
      </c>
      <c r="AD321" s="5" t="e">
        <f t="shared" si="172"/>
        <v>#N/A</v>
      </c>
      <c r="AE321">
        <f t="shared" si="181"/>
        <v>0</v>
      </c>
      <c r="AF321">
        <f t="shared" si="181"/>
        <v>0</v>
      </c>
      <c r="AG321">
        <v>0</v>
      </c>
      <c r="AH321" s="18">
        <f t="shared" si="173"/>
        <v>43502</v>
      </c>
      <c r="AI321" s="5">
        <f t="shared" si="174"/>
        <v>0</v>
      </c>
      <c r="AJ321" s="13">
        <f t="shared" si="160"/>
        <v>0</v>
      </c>
      <c r="AK321" s="20">
        <f t="shared" si="161"/>
        <v>0</v>
      </c>
      <c r="AL321" s="20">
        <f t="shared" si="175"/>
        <v>0</v>
      </c>
      <c r="AM321" s="20">
        <f t="shared" si="176"/>
        <v>0</v>
      </c>
      <c r="AN321" s="20">
        <f t="shared" si="162"/>
        <v>0</v>
      </c>
      <c r="AO321" s="20">
        <f t="shared" si="177"/>
        <v>0</v>
      </c>
      <c r="AP321" s="1">
        <v>0</v>
      </c>
      <c r="AQ321" s="24">
        <f t="shared" si="178"/>
        <v>43502</v>
      </c>
      <c r="AR321" s="10">
        <f t="shared" si="163"/>
        <v>0</v>
      </c>
      <c r="AS321" s="1">
        <f t="shared" si="179"/>
        <v>0</v>
      </c>
    </row>
    <row r="322" spans="2:45" x14ac:dyDescent="0.2">
      <c r="B322" s="18">
        <f t="shared" si="164"/>
        <v>43503</v>
      </c>
      <c r="C322" s="8">
        <f t="shared" si="165"/>
        <v>43503</v>
      </c>
      <c r="D322" s="5" t="e">
        <f>INDEX(Klima!$B$1:$E$520,MATCH('Afgrødemodel 1'!$C322,Klima!$B$1:$B$520,0),MATCH('Afgrødemodel 1'!$D$7,Klima!$B$1:$E$1,0))</f>
        <v>#N/A</v>
      </c>
      <c r="E322" s="8" t="e">
        <f t="shared" si="180"/>
        <v>#N/A</v>
      </c>
      <c r="F322">
        <v>0</v>
      </c>
      <c r="G322" s="8" t="e">
        <f t="shared" si="166"/>
        <v>#N/A</v>
      </c>
      <c r="H322" s="8" t="e">
        <f t="shared" si="145"/>
        <v>#N/A</v>
      </c>
      <c r="I322" s="8" t="e">
        <f t="shared" si="146"/>
        <v>#N/A</v>
      </c>
      <c r="J322" s="8" t="e">
        <f t="shared" si="147"/>
        <v>#N/A</v>
      </c>
      <c r="K322" s="8" t="e">
        <f t="shared" si="148"/>
        <v>#N/A</v>
      </c>
      <c r="L322" s="8" t="e">
        <f t="shared" si="149"/>
        <v>#N/A</v>
      </c>
      <c r="M322" t="e">
        <f t="shared" si="150"/>
        <v>#N/A</v>
      </c>
      <c r="N322">
        <v>8</v>
      </c>
      <c r="O322" t="e">
        <f t="shared" si="167"/>
        <v>#N/A</v>
      </c>
      <c r="P322" t="e">
        <f t="shared" si="151"/>
        <v>#N/A</v>
      </c>
      <c r="Q322" t="e">
        <f t="shared" si="152"/>
        <v>#N/A</v>
      </c>
      <c r="R322" t="e">
        <f t="shared" si="153"/>
        <v>#N/A</v>
      </c>
      <c r="S322">
        <f t="shared" si="154"/>
        <v>0</v>
      </c>
      <c r="T322" s="8">
        <f t="shared" si="168"/>
        <v>0</v>
      </c>
      <c r="U322" s="2" t="e">
        <f t="shared" si="169"/>
        <v>#N/A</v>
      </c>
      <c r="V322">
        <f t="shared" si="155"/>
        <v>0</v>
      </c>
      <c r="W322" s="2" t="e">
        <f t="shared" si="170"/>
        <v>#N/A</v>
      </c>
      <c r="X322">
        <f t="shared" si="156"/>
        <v>0</v>
      </c>
      <c r="Y322">
        <f t="shared" si="171"/>
        <v>0</v>
      </c>
      <c r="Z322">
        <v>0</v>
      </c>
      <c r="AA322" s="18">
        <f t="shared" si="157"/>
        <v>43503</v>
      </c>
      <c r="AB322" s="13">
        <f t="shared" si="158"/>
        <v>0</v>
      </c>
      <c r="AC322">
        <v>0</v>
      </c>
      <c r="AD322" s="5" t="e">
        <f t="shared" si="172"/>
        <v>#N/A</v>
      </c>
      <c r="AE322">
        <f t="shared" si="181"/>
        <v>0</v>
      </c>
      <c r="AF322">
        <f t="shared" si="181"/>
        <v>0</v>
      </c>
      <c r="AG322">
        <v>0</v>
      </c>
      <c r="AH322" s="18">
        <f t="shared" si="173"/>
        <v>43503</v>
      </c>
      <c r="AI322" s="5">
        <f t="shared" si="174"/>
        <v>0</v>
      </c>
      <c r="AJ322" s="13">
        <f t="shared" si="160"/>
        <v>0</v>
      </c>
      <c r="AK322" s="20">
        <f t="shared" si="161"/>
        <v>0</v>
      </c>
      <c r="AL322" s="20">
        <f t="shared" si="175"/>
        <v>0</v>
      </c>
      <c r="AM322" s="20">
        <f t="shared" si="176"/>
        <v>0</v>
      </c>
      <c r="AN322" s="20">
        <f t="shared" si="162"/>
        <v>0</v>
      </c>
      <c r="AO322" s="20">
        <f t="shared" si="177"/>
        <v>0</v>
      </c>
      <c r="AP322" s="1">
        <v>0</v>
      </c>
      <c r="AQ322" s="24">
        <f t="shared" si="178"/>
        <v>43503</v>
      </c>
      <c r="AR322" s="10">
        <f t="shared" si="163"/>
        <v>0</v>
      </c>
      <c r="AS322" s="1">
        <f t="shared" si="179"/>
        <v>0</v>
      </c>
    </row>
    <row r="323" spans="2:45" x14ac:dyDescent="0.2">
      <c r="B323" s="18">
        <f t="shared" si="164"/>
        <v>43504</v>
      </c>
      <c r="C323" s="8">
        <f t="shared" si="165"/>
        <v>43504</v>
      </c>
      <c r="D323" s="5" t="e">
        <f>INDEX(Klima!$B$1:$E$520,MATCH('Afgrødemodel 1'!$C323,Klima!$B$1:$B$520,0),MATCH('Afgrødemodel 1'!$D$7,Klima!$B$1:$E$1,0))</f>
        <v>#N/A</v>
      </c>
      <c r="E323" s="8" t="e">
        <f t="shared" si="180"/>
        <v>#N/A</v>
      </c>
      <c r="F323">
        <v>0</v>
      </c>
      <c r="G323" s="8" t="e">
        <f t="shared" si="166"/>
        <v>#N/A</v>
      </c>
      <c r="H323" s="8" t="e">
        <f t="shared" si="145"/>
        <v>#N/A</v>
      </c>
      <c r="I323" s="8" t="e">
        <f t="shared" si="146"/>
        <v>#N/A</v>
      </c>
      <c r="J323" s="8" t="e">
        <f t="shared" si="147"/>
        <v>#N/A</v>
      </c>
      <c r="K323" s="8" t="e">
        <f t="shared" si="148"/>
        <v>#N/A</v>
      </c>
      <c r="L323" s="8" t="e">
        <f t="shared" si="149"/>
        <v>#N/A</v>
      </c>
      <c r="M323" t="e">
        <f t="shared" si="150"/>
        <v>#N/A</v>
      </c>
      <c r="N323">
        <v>8</v>
      </c>
      <c r="O323" t="e">
        <f t="shared" si="167"/>
        <v>#N/A</v>
      </c>
      <c r="P323" t="e">
        <f t="shared" si="151"/>
        <v>#N/A</v>
      </c>
      <c r="Q323" t="e">
        <f t="shared" si="152"/>
        <v>#N/A</v>
      </c>
      <c r="R323" t="e">
        <f t="shared" si="153"/>
        <v>#N/A</v>
      </c>
      <c r="S323">
        <f t="shared" si="154"/>
        <v>0</v>
      </c>
      <c r="T323" s="8">
        <f t="shared" si="168"/>
        <v>0</v>
      </c>
      <c r="U323" s="2" t="e">
        <f t="shared" si="169"/>
        <v>#N/A</v>
      </c>
      <c r="V323">
        <f t="shared" si="155"/>
        <v>0</v>
      </c>
      <c r="W323" s="2" t="e">
        <f t="shared" si="170"/>
        <v>#N/A</v>
      </c>
      <c r="X323">
        <f t="shared" si="156"/>
        <v>0</v>
      </c>
      <c r="Y323">
        <f t="shared" si="171"/>
        <v>0</v>
      </c>
      <c r="Z323">
        <v>0</v>
      </c>
      <c r="AA323" s="18">
        <f t="shared" si="157"/>
        <v>43504</v>
      </c>
      <c r="AB323" s="13">
        <f t="shared" si="158"/>
        <v>0</v>
      </c>
      <c r="AC323">
        <v>0</v>
      </c>
      <c r="AD323" s="5" t="e">
        <f t="shared" si="172"/>
        <v>#N/A</v>
      </c>
      <c r="AE323">
        <f t="shared" si="181"/>
        <v>0</v>
      </c>
      <c r="AF323">
        <f t="shared" si="181"/>
        <v>0</v>
      </c>
      <c r="AG323">
        <v>0</v>
      </c>
      <c r="AH323" s="18">
        <f t="shared" si="173"/>
        <v>43504</v>
      </c>
      <c r="AI323" s="5">
        <f t="shared" si="174"/>
        <v>0</v>
      </c>
      <c r="AJ323" s="13">
        <f t="shared" si="160"/>
        <v>0</v>
      </c>
      <c r="AK323" s="20">
        <f t="shared" si="161"/>
        <v>0</v>
      </c>
      <c r="AL323" s="20">
        <f t="shared" si="175"/>
        <v>0</v>
      </c>
      <c r="AM323" s="20">
        <f t="shared" si="176"/>
        <v>0</v>
      </c>
      <c r="AN323" s="20">
        <f t="shared" si="162"/>
        <v>0</v>
      </c>
      <c r="AO323" s="20">
        <f t="shared" si="177"/>
        <v>0</v>
      </c>
      <c r="AP323" s="1">
        <v>0</v>
      </c>
      <c r="AQ323" s="24">
        <f t="shared" si="178"/>
        <v>43504</v>
      </c>
      <c r="AR323" s="10">
        <f t="shared" si="163"/>
        <v>0</v>
      </c>
      <c r="AS323" s="1">
        <f t="shared" si="179"/>
        <v>0</v>
      </c>
    </row>
    <row r="324" spans="2:45" x14ac:dyDescent="0.2">
      <c r="B324" s="18">
        <f t="shared" si="164"/>
        <v>43505</v>
      </c>
      <c r="C324" s="8">
        <f t="shared" si="165"/>
        <v>43505</v>
      </c>
      <c r="D324" s="5" t="e">
        <f>INDEX(Klima!$B$1:$E$520,MATCH('Afgrødemodel 1'!$C324,Klima!$B$1:$B$520,0),MATCH('Afgrødemodel 1'!$D$7,Klima!$B$1:$E$1,0))</f>
        <v>#N/A</v>
      </c>
      <c r="E324" s="8" t="e">
        <f t="shared" si="180"/>
        <v>#N/A</v>
      </c>
      <c r="F324">
        <v>0</v>
      </c>
      <c r="G324" s="8" t="e">
        <f t="shared" si="166"/>
        <v>#N/A</v>
      </c>
      <c r="H324" s="8" t="e">
        <f t="shared" si="145"/>
        <v>#N/A</v>
      </c>
      <c r="I324" s="8" t="e">
        <f t="shared" si="146"/>
        <v>#N/A</v>
      </c>
      <c r="J324" s="8" t="e">
        <f t="shared" si="147"/>
        <v>#N/A</v>
      </c>
      <c r="K324" s="8" t="e">
        <f t="shared" si="148"/>
        <v>#N/A</v>
      </c>
      <c r="L324" s="8" t="e">
        <f t="shared" si="149"/>
        <v>#N/A</v>
      </c>
      <c r="M324" t="e">
        <f t="shared" si="150"/>
        <v>#N/A</v>
      </c>
      <c r="N324">
        <v>8</v>
      </c>
      <c r="O324" t="e">
        <f t="shared" si="167"/>
        <v>#N/A</v>
      </c>
      <c r="P324" t="e">
        <f t="shared" si="151"/>
        <v>#N/A</v>
      </c>
      <c r="Q324" t="e">
        <f t="shared" si="152"/>
        <v>#N/A</v>
      </c>
      <c r="R324" t="e">
        <f t="shared" si="153"/>
        <v>#N/A</v>
      </c>
      <c r="S324">
        <f t="shared" si="154"/>
        <v>0</v>
      </c>
      <c r="T324" s="8">
        <f t="shared" si="168"/>
        <v>0</v>
      </c>
      <c r="U324" s="2" t="e">
        <f t="shared" si="169"/>
        <v>#N/A</v>
      </c>
      <c r="V324">
        <f t="shared" si="155"/>
        <v>0</v>
      </c>
      <c r="W324" s="2" t="e">
        <f t="shared" si="170"/>
        <v>#N/A</v>
      </c>
      <c r="X324">
        <f t="shared" si="156"/>
        <v>0</v>
      </c>
      <c r="Y324">
        <f t="shared" si="171"/>
        <v>0</v>
      </c>
      <c r="Z324">
        <v>0</v>
      </c>
      <c r="AA324" s="18">
        <f t="shared" si="157"/>
        <v>43505</v>
      </c>
      <c r="AB324" s="13">
        <f t="shared" si="158"/>
        <v>0</v>
      </c>
      <c r="AC324">
        <v>0</v>
      </c>
      <c r="AD324" s="5" t="e">
        <f t="shared" si="172"/>
        <v>#N/A</v>
      </c>
      <c r="AE324">
        <f t="shared" si="181"/>
        <v>0</v>
      </c>
      <c r="AF324">
        <f t="shared" si="181"/>
        <v>0</v>
      </c>
      <c r="AG324">
        <v>0</v>
      </c>
      <c r="AH324" s="18">
        <f t="shared" si="173"/>
        <v>43505</v>
      </c>
      <c r="AI324" s="5">
        <f t="shared" si="174"/>
        <v>0</v>
      </c>
      <c r="AJ324" s="13">
        <f t="shared" si="160"/>
        <v>0</v>
      </c>
      <c r="AK324" s="20">
        <f t="shared" si="161"/>
        <v>0</v>
      </c>
      <c r="AL324" s="20">
        <f t="shared" si="175"/>
        <v>0</v>
      </c>
      <c r="AM324" s="20">
        <f t="shared" si="176"/>
        <v>0</v>
      </c>
      <c r="AN324" s="20">
        <f t="shared" si="162"/>
        <v>0</v>
      </c>
      <c r="AO324" s="20">
        <f t="shared" si="177"/>
        <v>0</v>
      </c>
      <c r="AP324" s="1">
        <v>0</v>
      </c>
      <c r="AQ324" s="24">
        <f t="shared" si="178"/>
        <v>43505</v>
      </c>
      <c r="AR324" s="10">
        <f t="shared" si="163"/>
        <v>0</v>
      </c>
      <c r="AS324" s="1">
        <f t="shared" si="179"/>
        <v>0</v>
      </c>
    </row>
    <row r="325" spans="2:45" x14ac:dyDescent="0.2">
      <c r="B325" s="18">
        <f t="shared" si="164"/>
        <v>43506</v>
      </c>
      <c r="C325" s="8">
        <f t="shared" si="165"/>
        <v>43506</v>
      </c>
      <c r="D325" s="5" t="e">
        <f>INDEX(Klima!$B$1:$E$520,MATCH('Afgrødemodel 1'!$C325,Klima!$B$1:$B$520,0),MATCH('Afgrødemodel 1'!$D$7,Klima!$B$1:$E$1,0))</f>
        <v>#N/A</v>
      </c>
      <c r="E325" s="8" t="e">
        <f t="shared" si="180"/>
        <v>#N/A</v>
      </c>
      <c r="F325">
        <v>0</v>
      </c>
      <c r="G325" s="8" t="e">
        <f t="shared" si="166"/>
        <v>#N/A</v>
      </c>
      <c r="H325" s="8" t="e">
        <f t="shared" si="145"/>
        <v>#N/A</v>
      </c>
      <c r="I325" s="8" t="e">
        <f t="shared" si="146"/>
        <v>#N/A</v>
      </c>
      <c r="J325" s="8" t="e">
        <f t="shared" si="147"/>
        <v>#N/A</v>
      </c>
      <c r="K325" s="8" t="e">
        <f t="shared" si="148"/>
        <v>#N/A</v>
      </c>
      <c r="L325" s="8" t="e">
        <f t="shared" si="149"/>
        <v>#N/A</v>
      </c>
      <c r="M325" t="e">
        <f t="shared" si="150"/>
        <v>#N/A</v>
      </c>
      <c r="N325">
        <v>8</v>
      </c>
      <c r="O325" t="e">
        <f t="shared" si="167"/>
        <v>#N/A</v>
      </c>
      <c r="P325" t="e">
        <f t="shared" si="151"/>
        <v>#N/A</v>
      </c>
      <c r="Q325" t="e">
        <f t="shared" si="152"/>
        <v>#N/A</v>
      </c>
      <c r="R325" t="e">
        <f t="shared" si="153"/>
        <v>#N/A</v>
      </c>
      <c r="S325">
        <f t="shared" si="154"/>
        <v>0</v>
      </c>
      <c r="T325" s="8">
        <f t="shared" si="168"/>
        <v>0</v>
      </c>
      <c r="U325" s="2" t="e">
        <f t="shared" si="169"/>
        <v>#N/A</v>
      </c>
      <c r="V325">
        <f t="shared" si="155"/>
        <v>0</v>
      </c>
      <c r="W325" s="2" t="e">
        <f t="shared" si="170"/>
        <v>#N/A</v>
      </c>
      <c r="X325">
        <f t="shared" si="156"/>
        <v>0</v>
      </c>
      <c r="Y325">
        <f t="shared" si="171"/>
        <v>0</v>
      </c>
      <c r="Z325">
        <v>0</v>
      </c>
      <c r="AA325" s="18">
        <f t="shared" si="157"/>
        <v>43506</v>
      </c>
      <c r="AB325" s="13">
        <f t="shared" si="158"/>
        <v>0</v>
      </c>
      <c r="AC325">
        <v>0</v>
      </c>
      <c r="AD325" s="5" t="e">
        <f t="shared" si="172"/>
        <v>#N/A</v>
      </c>
      <c r="AE325">
        <f t="shared" si="181"/>
        <v>0</v>
      </c>
      <c r="AF325">
        <f t="shared" si="181"/>
        <v>0</v>
      </c>
      <c r="AG325">
        <v>0</v>
      </c>
      <c r="AH325" s="18">
        <f t="shared" si="173"/>
        <v>43506</v>
      </c>
      <c r="AI325" s="5">
        <f t="shared" si="174"/>
        <v>0</v>
      </c>
      <c r="AJ325" s="13">
        <f t="shared" si="160"/>
        <v>0</v>
      </c>
      <c r="AK325" s="20">
        <f t="shared" si="161"/>
        <v>0</v>
      </c>
      <c r="AL325" s="20">
        <f t="shared" si="175"/>
        <v>0</v>
      </c>
      <c r="AM325" s="20">
        <f t="shared" si="176"/>
        <v>0</v>
      </c>
      <c r="AN325" s="20">
        <f t="shared" si="162"/>
        <v>0</v>
      </c>
      <c r="AO325" s="20">
        <f t="shared" si="177"/>
        <v>0</v>
      </c>
      <c r="AP325" s="1">
        <v>0</v>
      </c>
      <c r="AQ325" s="24">
        <f t="shared" si="178"/>
        <v>43506</v>
      </c>
      <c r="AR325" s="10">
        <f t="shared" si="163"/>
        <v>0</v>
      </c>
      <c r="AS325" s="1">
        <f t="shared" si="179"/>
        <v>0</v>
      </c>
    </row>
    <row r="326" spans="2:45" x14ac:dyDescent="0.2">
      <c r="B326" s="18">
        <f t="shared" si="164"/>
        <v>43507</v>
      </c>
      <c r="C326" s="8">
        <f t="shared" si="165"/>
        <v>43507</v>
      </c>
      <c r="D326" s="5" t="e">
        <f>INDEX(Klima!$B$1:$E$520,MATCH('Afgrødemodel 1'!$C326,Klima!$B$1:$B$520,0),MATCH('Afgrødemodel 1'!$D$7,Klima!$B$1:$E$1,0))</f>
        <v>#N/A</v>
      </c>
      <c r="E326" s="8" t="e">
        <f t="shared" si="180"/>
        <v>#N/A</v>
      </c>
      <c r="F326">
        <v>0</v>
      </c>
      <c r="G326" s="8" t="e">
        <f t="shared" si="166"/>
        <v>#N/A</v>
      </c>
      <c r="H326" s="8" t="e">
        <f t="shared" si="145"/>
        <v>#N/A</v>
      </c>
      <c r="I326" s="8" t="e">
        <f t="shared" si="146"/>
        <v>#N/A</v>
      </c>
      <c r="J326" s="8" t="e">
        <f t="shared" si="147"/>
        <v>#N/A</v>
      </c>
      <c r="K326" s="8" t="e">
        <f t="shared" si="148"/>
        <v>#N/A</v>
      </c>
      <c r="L326" s="8" t="e">
        <f t="shared" si="149"/>
        <v>#N/A</v>
      </c>
      <c r="M326" t="e">
        <f t="shared" si="150"/>
        <v>#N/A</v>
      </c>
      <c r="N326">
        <v>8</v>
      </c>
      <c r="O326" t="e">
        <f t="shared" si="167"/>
        <v>#N/A</v>
      </c>
      <c r="P326" t="e">
        <f t="shared" si="151"/>
        <v>#N/A</v>
      </c>
      <c r="Q326" t="e">
        <f t="shared" si="152"/>
        <v>#N/A</v>
      </c>
      <c r="R326" t="e">
        <f t="shared" si="153"/>
        <v>#N/A</v>
      </c>
      <c r="S326">
        <f t="shared" si="154"/>
        <v>0</v>
      </c>
      <c r="T326" s="8">
        <f t="shared" si="168"/>
        <v>0</v>
      </c>
      <c r="U326" s="2" t="e">
        <f t="shared" si="169"/>
        <v>#N/A</v>
      </c>
      <c r="V326">
        <f t="shared" si="155"/>
        <v>0</v>
      </c>
      <c r="W326" s="2" t="e">
        <f t="shared" si="170"/>
        <v>#N/A</v>
      </c>
      <c r="X326">
        <f t="shared" si="156"/>
        <v>0</v>
      </c>
      <c r="Y326">
        <f t="shared" si="171"/>
        <v>0</v>
      </c>
      <c r="Z326">
        <v>0</v>
      </c>
      <c r="AA326" s="18">
        <f t="shared" si="157"/>
        <v>43507</v>
      </c>
      <c r="AB326" s="13">
        <f t="shared" si="158"/>
        <v>0</v>
      </c>
      <c r="AC326">
        <v>0</v>
      </c>
      <c r="AD326" s="5" t="e">
        <f t="shared" si="172"/>
        <v>#N/A</v>
      </c>
      <c r="AE326">
        <f t="shared" si="181"/>
        <v>0</v>
      </c>
      <c r="AF326">
        <f t="shared" si="181"/>
        <v>0</v>
      </c>
      <c r="AG326">
        <v>0</v>
      </c>
      <c r="AH326" s="18">
        <f t="shared" si="173"/>
        <v>43507</v>
      </c>
      <c r="AI326" s="5">
        <f t="shared" si="174"/>
        <v>0</v>
      </c>
      <c r="AJ326" s="13">
        <f t="shared" si="160"/>
        <v>0</v>
      </c>
      <c r="AK326" s="20">
        <f t="shared" si="161"/>
        <v>0</v>
      </c>
      <c r="AL326" s="20">
        <f t="shared" si="175"/>
        <v>0</v>
      </c>
      <c r="AM326" s="20">
        <f t="shared" si="176"/>
        <v>0</v>
      </c>
      <c r="AN326" s="20">
        <f t="shared" si="162"/>
        <v>0</v>
      </c>
      <c r="AO326" s="20">
        <f t="shared" si="177"/>
        <v>0</v>
      </c>
      <c r="AP326" s="1">
        <v>0</v>
      </c>
      <c r="AQ326" s="24">
        <f t="shared" si="178"/>
        <v>43507</v>
      </c>
      <c r="AR326" s="10">
        <f t="shared" si="163"/>
        <v>0</v>
      </c>
      <c r="AS326" s="1">
        <f t="shared" si="179"/>
        <v>0</v>
      </c>
    </row>
    <row r="327" spans="2:45" x14ac:dyDescent="0.2">
      <c r="B327" s="18">
        <f t="shared" si="164"/>
        <v>43508</v>
      </c>
      <c r="C327" s="8">
        <f t="shared" si="165"/>
        <v>43508</v>
      </c>
      <c r="D327" s="5" t="e">
        <f>INDEX(Klima!$B$1:$E$520,MATCH('Afgrødemodel 1'!$C327,Klima!$B$1:$B$520,0),MATCH('Afgrødemodel 1'!$D$7,Klima!$B$1:$E$1,0))</f>
        <v>#N/A</v>
      </c>
      <c r="E327" s="8" t="e">
        <f t="shared" si="180"/>
        <v>#N/A</v>
      </c>
      <c r="F327">
        <v>0</v>
      </c>
      <c r="G327" s="8" t="e">
        <f t="shared" si="166"/>
        <v>#N/A</v>
      </c>
      <c r="H327" s="8" t="e">
        <f t="shared" si="145"/>
        <v>#N/A</v>
      </c>
      <c r="I327" s="8" t="e">
        <f t="shared" si="146"/>
        <v>#N/A</v>
      </c>
      <c r="J327" s="8" t="e">
        <f t="shared" si="147"/>
        <v>#N/A</v>
      </c>
      <c r="K327" s="8" t="e">
        <f t="shared" si="148"/>
        <v>#N/A</v>
      </c>
      <c r="L327" s="8" t="e">
        <f t="shared" si="149"/>
        <v>#N/A</v>
      </c>
      <c r="M327" t="e">
        <f t="shared" si="150"/>
        <v>#N/A</v>
      </c>
      <c r="N327">
        <v>8</v>
      </c>
      <c r="O327" t="e">
        <f t="shared" si="167"/>
        <v>#N/A</v>
      </c>
      <c r="P327" t="e">
        <f t="shared" si="151"/>
        <v>#N/A</v>
      </c>
      <c r="Q327" t="e">
        <f t="shared" si="152"/>
        <v>#N/A</v>
      </c>
      <c r="R327" t="e">
        <f t="shared" si="153"/>
        <v>#N/A</v>
      </c>
      <c r="S327">
        <f t="shared" si="154"/>
        <v>0</v>
      </c>
      <c r="T327" s="8">
        <f t="shared" si="168"/>
        <v>0</v>
      </c>
      <c r="U327" s="2" t="e">
        <f t="shared" si="169"/>
        <v>#N/A</v>
      </c>
      <c r="V327">
        <f t="shared" si="155"/>
        <v>0</v>
      </c>
      <c r="W327" s="2" t="e">
        <f t="shared" si="170"/>
        <v>#N/A</v>
      </c>
      <c r="X327">
        <f t="shared" si="156"/>
        <v>0</v>
      </c>
      <c r="Y327">
        <f t="shared" si="171"/>
        <v>0</v>
      </c>
      <c r="Z327">
        <v>0</v>
      </c>
      <c r="AA327" s="18">
        <f t="shared" si="157"/>
        <v>43508</v>
      </c>
      <c r="AB327" s="13">
        <f t="shared" si="158"/>
        <v>0</v>
      </c>
      <c r="AC327">
        <v>0</v>
      </c>
      <c r="AD327" s="5" t="e">
        <f t="shared" si="172"/>
        <v>#N/A</v>
      </c>
      <c r="AE327">
        <f t="shared" si="181"/>
        <v>0</v>
      </c>
      <c r="AF327">
        <f t="shared" si="181"/>
        <v>0</v>
      </c>
      <c r="AG327">
        <v>0</v>
      </c>
      <c r="AH327" s="18">
        <f t="shared" si="173"/>
        <v>43508</v>
      </c>
      <c r="AI327" s="5">
        <f t="shared" si="174"/>
        <v>0</v>
      </c>
      <c r="AJ327" s="13">
        <f t="shared" si="160"/>
        <v>0</v>
      </c>
      <c r="AK327" s="20">
        <f t="shared" si="161"/>
        <v>0</v>
      </c>
      <c r="AL327" s="20">
        <f t="shared" si="175"/>
        <v>0</v>
      </c>
      <c r="AM327" s="20">
        <f t="shared" si="176"/>
        <v>0</v>
      </c>
      <c r="AN327" s="20">
        <f t="shared" si="162"/>
        <v>0</v>
      </c>
      <c r="AO327" s="20">
        <f t="shared" si="177"/>
        <v>0</v>
      </c>
      <c r="AP327" s="1">
        <v>0</v>
      </c>
      <c r="AQ327" s="24">
        <f t="shared" si="178"/>
        <v>43508</v>
      </c>
      <c r="AR327" s="10">
        <f t="shared" si="163"/>
        <v>0</v>
      </c>
      <c r="AS327" s="1">
        <f t="shared" si="179"/>
        <v>0</v>
      </c>
    </row>
    <row r="328" spans="2:45" x14ac:dyDescent="0.2">
      <c r="B328" s="18">
        <f t="shared" si="164"/>
        <v>43509</v>
      </c>
      <c r="C328" s="8">
        <f t="shared" si="165"/>
        <v>43509</v>
      </c>
      <c r="D328" s="5" t="e">
        <f>INDEX(Klima!$B$1:$E$520,MATCH('Afgrødemodel 1'!$C328,Klima!$B$1:$B$520,0),MATCH('Afgrødemodel 1'!$D$7,Klima!$B$1:$E$1,0))</f>
        <v>#N/A</v>
      </c>
      <c r="E328" s="8" t="e">
        <f t="shared" si="180"/>
        <v>#N/A</v>
      </c>
      <c r="F328">
        <v>0</v>
      </c>
      <c r="G328" s="8" t="e">
        <f t="shared" si="166"/>
        <v>#N/A</v>
      </c>
      <c r="H328" s="8" t="e">
        <f t="shared" si="145"/>
        <v>#N/A</v>
      </c>
      <c r="I328" s="8" t="e">
        <f t="shared" si="146"/>
        <v>#N/A</v>
      </c>
      <c r="J328" s="8" t="e">
        <f t="shared" si="147"/>
        <v>#N/A</v>
      </c>
      <c r="K328" s="8" t="e">
        <f t="shared" si="148"/>
        <v>#N/A</v>
      </c>
      <c r="L328" s="8" t="e">
        <f t="shared" si="149"/>
        <v>#N/A</v>
      </c>
      <c r="M328" t="e">
        <f t="shared" si="150"/>
        <v>#N/A</v>
      </c>
      <c r="N328">
        <v>8</v>
      </c>
      <c r="O328" t="e">
        <f t="shared" si="167"/>
        <v>#N/A</v>
      </c>
      <c r="P328" t="e">
        <f t="shared" si="151"/>
        <v>#N/A</v>
      </c>
      <c r="Q328" t="e">
        <f t="shared" si="152"/>
        <v>#N/A</v>
      </c>
      <c r="R328" t="e">
        <f t="shared" si="153"/>
        <v>#N/A</v>
      </c>
      <c r="S328">
        <f t="shared" si="154"/>
        <v>0</v>
      </c>
      <c r="T328" s="8">
        <f t="shared" si="168"/>
        <v>0</v>
      </c>
      <c r="U328" s="2" t="e">
        <f t="shared" si="169"/>
        <v>#N/A</v>
      </c>
      <c r="V328">
        <f t="shared" si="155"/>
        <v>0</v>
      </c>
      <c r="W328" s="2" t="e">
        <f t="shared" si="170"/>
        <v>#N/A</v>
      </c>
      <c r="X328">
        <f t="shared" si="156"/>
        <v>0</v>
      </c>
      <c r="Y328">
        <f t="shared" si="171"/>
        <v>0</v>
      </c>
      <c r="Z328">
        <v>0</v>
      </c>
      <c r="AA328" s="18">
        <f t="shared" si="157"/>
        <v>43509</v>
      </c>
      <c r="AB328" s="13">
        <f t="shared" si="158"/>
        <v>0</v>
      </c>
      <c r="AC328">
        <v>0</v>
      </c>
      <c r="AD328" s="5" t="e">
        <f t="shared" si="172"/>
        <v>#N/A</v>
      </c>
      <c r="AE328">
        <f t="shared" si="181"/>
        <v>0</v>
      </c>
      <c r="AF328">
        <f t="shared" si="181"/>
        <v>0</v>
      </c>
      <c r="AG328">
        <v>0</v>
      </c>
      <c r="AH328" s="18">
        <f t="shared" si="173"/>
        <v>43509</v>
      </c>
      <c r="AI328" s="5">
        <f t="shared" si="174"/>
        <v>0</v>
      </c>
      <c r="AJ328" s="13">
        <f t="shared" si="160"/>
        <v>0</v>
      </c>
      <c r="AK328" s="20">
        <f t="shared" si="161"/>
        <v>0</v>
      </c>
      <c r="AL328" s="20">
        <f t="shared" si="175"/>
        <v>0</v>
      </c>
      <c r="AM328" s="20">
        <f t="shared" si="176"/>
        <v>0</v>
      </c>
      <c r="AN328" s="20">
        <f t="shared" si="162"/>
        <v>0</v>
      </c>
      <c r="AO328" s="20">
        <f t="shared" si="177"/>
        <v>0</v>
      </c>
      <c r="AP328" s="1">
        <v>0</v>
      </c>
      <c r="AQ328" s="24">
        <f t="shared" si="178"/>
        <v>43509</v>
      </c>
      <c r="AR328" s="10">
        <f t="shared" si="163"/>
        <v>0</v>
      </c>
      <c r="AS328" s="1">
        <f t="shared" si="179"/>
        <v>0</v>
      </c>
    </row>
    <row r="329" spans="2:45" x14ac:dyDescent="0.2">
      <c r="B329" s="18">
        <f t="shared" si="164"/>
        <v>43510</v>
      </c>
      <c r="C329" s="8">
        <f t="shared" si="165"/>
        <v>43510</v>
      </c>
      <c r="D329" s="5" t="e">
        <f>INDEX(Klima!$B$1:$E$520,MATCH('Afgrødemodel 1'!$C329,Klima!$B$1:$B$520,0),MATCH('Afgrødemodel 1'!$D$7,Klima!$B$1:$E$1,0))</f>
        <v>#N/A</v>
      </c>
      <c r="E329" s="8" t="e">
        <f t="shared" si="180"/>
        <v>#N/A</v>
      </c>
      <c r="F329">
        <v>0</v>
      </c>
      <c r="G329" s="8" t="e">
        <f t="shared" si="166"/>
        <v>#N/A</v>
      </c>
      <c r="H329" s="8" t="e">
        <f t="shared" si="145"/>
        <v>#N/A</v>
      </c>
      <c r="I329" s="8" t="e">
        <f t="shared" si="146"/>
        <v>#N/A</v>
      </c>
      <c r="J329" s="8" t="e">
        <f t="shared" si="147"/>
        <v>#N/A</v>
      </c>
      <c r="K329" s="8" t="e">
        <f t="shared" si="148"/>
        <v>#N/A</v>
      </c>
      <c r="L329" s="8" t="e">
        <f t="shared" si="149"/>
        <v>#N/A</v>
      </c>
      <c r="M329" t="e">
        <f t="shared" si="150"/>
        <v>#N/A</v>
      </c>
      <c r="N329">
        <v>8</v>
      </c>
      <c r="O329" t="e">
        <f t="shared" si="167"/>
        <v>#N/A</v>
      </c>
      <c r="P329" t="e">
        <f t="shared" si="151"/>
        <v>#N/A</v>
      </c>
      <c r="Q329" t="e">
        <f t="shared" si="152"/>
        <v>#N/A</v>
      </c>
      <c r="R329" t="e">
        <f t="shared" si="153"/>
        <v>#N/A</v>
      </c>
      <c r="S329">
        <f t="shared" si="154"/>
        <v>0</v>
      </c>
      <c r="T329" s="8">
        <f t="shared" si="168"/>
        <v>0</v>
      </c>
      <c r="U329" s="2" t="e">
        <f t="shared" si="169"/>
        <v>#N/A</v>
      </c>
      <c r="V329">
        <f t="shared" si="155"/>
        <v>0</v>
      </c>
      <c r="W329" s="2" t="e">
        <f t="shared" si="170"/>
        <v>#N/A</v>
      </c>
      <c r="X329">
        <f t="shared" si="156"/>
        <v>0</v>
      </c>
      <c r="Y329">
        <f t="shared" si="171"/>
        <v>0</v>
      </c>
      <c r="Z329">
        <v>0</v>
      </c>
      <c r="AA329" s="18">
        <f t="shared" si="157"/>
        <v>43510</v>
      </c>
      <c r="AB329" s="13">
        <f t="shared" si="158"/>
        <v>0</v>
      </c>
      <c r="AC329">
        <v>0</v>
      </c>
      <c r="AD329" s="5" t="e">
        <f t="shared" si="172"/>
        <v>#N/A</v>
      </c>
      <c r="AE329">
        <f t="shared" si="181"/>
        <v>0</v>
      </c>
      <c r="AF329">
        <f t="shared" si="181"/>
        <v>0</v>
      </c>
      <c r="AG329">
        <v>0</v>
      </c>
      <c r="AH329" s="18">
        <f t="shared" si="173"/>
        <v>43510</v>
      </c>
      <c r="AI329" s="5">
        <f t="shared" si="174"/>
        <v>0</v>
      </c>
      <c r="AJ329" s="13">
        <f t="shared" si="160"/>
        <v>0</v>
      </c>
      <c r="AK329" s="20">
        <f t="shared" si="161"/>
        <v>0</v>
      </c>
      <c r="AL329" s="20">
        <f t="shared" si="175"/>
        <v>0</v>
      </c>
      <c r="AM329" s="20">
        <f t="shared" si="176"/>
        <v>0</v>
      </c>
      <c r="AN329" s="20">
        <f t="shared" si="162"/>
        <v>0</v>
      </c>
      <c r="AO329" s="20">
        <f t="shared" si="177"/>
        <v>0</v>
      </c>
      <c r="AP329" s="1">
        <v>0</v>
      </c>
      <c r="AQ329" s="24">
        <f t="shared" si="178"/>
        <v>43510</v>
      </c>
      <c r="AR329" s="10">
        <f t="shared" si="163"/>
        <v>0</v>
      </c>
      <c r="AS329" s="1">
        <f t="shared" si="179"/>
        <v>0</v>
      </c>
    </row>
    <row r="330" spans="2:45" x14ac:dyDescent="0.2">
      <c r="B330" s="18">
        <f t="shared" si="164"/>
        <v>43511</v>
      </c>
      <c r="C330" s="8">
        <f t="shared" si="165"/>
        <v>43511</v>
      </c>
      <c r="D330" s="5" t="e">
        <f>INDEX(Klima!$B$1:$E$520,MATCH('Afgrødemodel 1'!$C330,Klima!$B$1:$B$520,0),MATCH('Afgrødemodel 1'!$D$7,Klima!$B$1:$E$1,0))</f>
        <v>#N/A</v>
      </c>
      <c r="E330" s="8" t="e">
        <f t="shared" si="180"/>
        <v>#N/A</v>
      </c>
      <c r="F330">
        <v>0</v>
      </c>
      <c r="G330" s="8" t="e">
        <f t="shared" si="166"/>
        <v>#N/A</v>
      </c>
      <c r="H330" s="8" t="e">
        <f t="shared" ref="H330:H374" si="182">IF(C330&gt;=$AY$21,E330+H329,0)</f>
        <v>#N/A</v>
      </c>
      <c r="I330" s="8" t="e">
        <f t="shared" ref="I330:I374" si="183">IF(C330&lt;$AY$27,0,E330)</f>
        <v>#N/A</v>
      </c>
      <c r="J330" s="8" t="e">
        <f t="shared" ref="J330:J374" si="184">IF(C330&lt;$AY$27,0,I330+J329)</f>
        <v>#N/A</v>
      </c>
      <c r="K330" s="8" t="e">
        <f t="shared" ref="K330:K374" si="185">IF(AND(H330&gt;=$AX$12,H329&lt;$AX$12),"tSF1",IF(AND(H330&gt;=$AZ$13,H329&lt;$AZ$13),"tSF2",IF(AND(H330&gt;=$AZ$14,H329&lt;$AZ$14),"tSF3",IF(AND(H330&gt;=$AZ$15,H329&lt;$AZ$15),"tSF4",IF(AND(H330&gt;=$AZ$16,H329&lt;$AZ$16),"tSF5"," ")))))</f>
        <v>#N/A</v>
      </c>
      <c r="L330" s="8" t="e">
        <f t="shared" ref="L330:L374" si="186">IF(OR(K330="tSF1",K330="tSF2",K330="tSF3",K330="tSF4",K330="tSF5"),C330," ")</f>
        <v>#N/A</v>
      </c>
      <c r="M330" t="e">
        <f t="shared" ref="M330:M374" si="187">IF(AND($BA$12&gt;C330,C330&gt;=$AY$21),"F1",IF(AND(C330&gt;=$BA$12,C330&lt;$BA$13),"F2",IF(AND(C330&gt;=$BA$13,C330&lt;$BA$14),"F3",IF(AND(C330&gt;=$BA$14,C330&lt;$BA$15),"F4",IF(AND(C330&gt;=$BA$15,C330&lt;$BA$16),"F5"," ")))))</f>
        <v>#N/A</v>
      </c>
      <c r="N330">
        <v>8</v>
      </c>
      <c r="O330" t="e">
        <f t="shared" si="167"/>
        <v>#N/A</v>
      </c>
      <c r="P330" t="e">
        <f t="shared" ref="P330:P374" si="188">IF($AV$2=1,(IF(AND(J330&gt;=$AW$21,J329&lt;$AW$21),C330," ")),(IF(AND(G330&gt;=$AW$21,G329&lt;$AW$21),C330," ")))</f>
        <v>#N/A</v>
      </c>
      <c r="Q330" t="e">
        <f t="shared" ref="Q330:Q374" si="189">IF(AND($AW$22=0,O330="tSL0"),"tSLe",IF(AND(H330&gt;=($AW$22),H329&lt;($AW$22)),"tSLe",IF(AND(H330&gt;=($AW$23),H329&lt;($AW$23)),"tSLx",IF(AND(H330&gt;=($AW$24),H329&lt;($AW$24)),"tSLr",IF(AND(H330&gt;=($AW$25),H329&lt;($AW$25)),"tSLm",IF(AND($AW$27=B330),"Sådato",IF(AND($AW$29=B330),"tv",IF(AND($AW$28=B330),"th"," "))))))))</f>
        <v>#N/A</v>
      </c>
      <c r="R330" t="e">
        <f t="shared" ref="R330:R374" si="190">IF(AND(Q330="Sådato"),C330,IF(AND(Q330="tSLe"),C330,IF(AND(Q330="tSLx"),C330,IF(AND(Q330="tSLr"),C330,IF(AND(Q330="tSLm"),C330,IF(AND(Q330="tv"),C330,IF(AND(Q330="th"),C330," ")))))))</f>
        <v>#N/A</v>
      </c>
      <c r="S330">
        <f t="shared" ref="S330:S393" si="191">$AW$33</f>
        <v>0</v>
      </c>
      <c r="T330" s="8">
        <f t="shared" si="168"/>
        <v>0</v>
      </c>
      <c r="U330" s="2" t="e">
        <f t="shared" si="169"/>
        <v>#N/A</v>
      </c>
      <c r="V330">
        <f t="shared" ref="V330:V393" si="192">$AW$35</f>
        <v>0</v>
      </c>
      <c r="W330" s="2" t="e">
        <f t="shared" si="170"/>
        <v>#N/A</v>
      </c>
      <c r="X330">
        <f t="shared" ref="X330:X393" si="193">$AW$36</f>
        <v>0</v>
      </c>
      <c r="Y330">
        <f t="shared" si="171"/>
        <v>0</v>
      </c>
      <c r="Z330">
        <v>0</v>
      </c>
      <c r="AA330" s="18">
        <f t="shared" ref="AA330:AA374" si="194">B330</f>
        <v>43511</v>
      </c>
      <c r="AB330" s="13">
        <f t="shared" ref="AB330:AB374" si="195">IF((C330&lt;$AY$21),S330,IF(AND($AY$21&lt;=C330,C330&lt;MIN($AY$22,$AY$28,$AY$29)),T330,IF(AND($AY$22&lt;=C330,C330&lt;MIN($AY$23,$AY$28,$AY$29)),U330,IF(AND($AY$23&lt;=C330,C330&lt;(MIN($AY$24,$AY$29,$AY$28))),V330,IF(AND($AY$24&lt;=C330,C330&lt;(MIN($AY$25,$AY$28,$AY$29))),W330,IF(AND($AY$25&lt;=C330,C330&lt;(MIN($AY$28,$AY$29))),X330,IF(AND($AY$29&lt;=C330,C330&lt;$AY$28),Y330,IF(AND(C330&gt;$AY$28),Z330,0))))))))</f>
        <v>0</v>
      </c>
      <c r="AC330">
        <v>0</v>
      </c>
      <c r="AD330" s="5" t="e">
        <f t="shared" si="172"/>
        <v>#N/A</v>
      </c>
      <c r="AE330">
        <f t="shared" si="181"/>
        <v>0</v>
      </c>
      <c r="AF330">
        <f t="shared" si="181"/>
        <v>0</v>
      </c>
      <c r="AG330">
        <v>0</v>
      </c>
      <c r="AH330" s="18">
        <f t="shared" si="173"/>
        <v>43511</v>
      </c>
      <c r="AI330" s="5">
        <f t="shared" si="174"/>
        <v>0</v>
      </c>
      <c r="AJ330" s="13">
        <f t="shared" ref="AJ330:AJ374" si="196">IF(C330&lt;(MIN($AY$24,$AY$28,$AY$29)),AC330,IF(AND($AY$24&lt;=C330,C330&lt;(MIN($AY$25,$AY$28,$AY$29))),AD330,IF(AND($AY$25&lt;=C330,C330&lt;(MIN($AY$28,$AY$29))),AE330,IF(AND($AY$29&lt;=C330,C330&lt;$AY$28),AF330,IF(AND(C330&gt;=$AY$28),AG330," ")))))</f>
        <v>0</v>
      </c>
      <c r="AK330" s="20">
        <f t="shared" ref="AK330:AK393" si="197">$AW$42</f>
        <v>0</v>
      </c>
      <c r="AL330" s="20">
        <f t="shared" si="175"/>
        <v>0</v>
      </c>
      <c r="AM330" s="20">
        <f t="shared" si="176"/>
        <v>0</v>
      </c>
      <c r="AN330" s="20">
        <f t="shared" ref="AN330:AN393" si="198">$AW$45</f>
        <v>0</v>
      </c>
      <c r="AO330" s="20">
        <f t="shared" si="177"/>
        <v>0</v>
      </c>
      <c r="AP330" s="1">
        <v>0</v>
      </c>
      <c r="AQ330" s="24">
        <f t="shared" si="178"/>
        <v>43511</v>
      </c>
      <c r="AR330" s="10">
        <f t="shared" ref="AR330:AR374" si="199">IF(C330&lt;$AY$21,AK330,IF(AND($AY$21&lt;=C330,C330&lt;(MIN($AY$25,$AY$29,$AY$28))),AM330,IF(AND($AY$25&lt;=C330,C330&lt;MIN($AY$29,$AY$28)),AN330,IF(AND($AY$29&lt;=C330,C330&lt;$AY$28),AO330,IF(AND(C330&gt;=$AY$28),AP330,"0")))))</f>
        <v>0</v>
      </c>
      <c r="AS330" s="1">
        <f t="shared" si="179"/>
        <v>0</v>
      </c>
    </row>
    <row r="331" spans="2:45" x14ac:dyDescent="0.2">
      <c r="B331" s="18">
        <f t="shared" ref="B331:B394" si="200">B330+1</f>
        <v>43512</v>
      </c>
      <c r="C331" s="8">
        <f t="shared" ref="C331:C374" si="201">B331</f>
        <v>43512</v>
      </c>
      <c r="D331" s="5" t="e">
        <f>INDEX(Klima!$B$1:$E$520,MATCH('Afgrødemodel 1'!$C331,Klima!$B$1:$B$520,0),MATCH('Afgrødemodel 1'!$D$7,Klima!$B$1:$E$1,0))</f>
        <v>#N/A</v>
      </c>
      <c r="E331" s="8" t="e">
        <f t="shared" si="180"/>
        <v>#N/A</v>
      </c>
      <c r="F331">
        <v>0</v>
      </c>
      <c r="G331" s="8" t="e">
        <f t="shared" ref="G331:G374" si="202">(E331-F331)+G330</f>
        <v>#N/A</v>
      </c>
      <c r="H331" s="8" t="e">
        <f t="shared" si="182"/>
        <v>#N/A</v>
      </c>
      <c r="I331" s="8" t="e">
        <f t="shared" si="183"/>
        <v>#N/A</v>
      </c>
      <c r="J331" s="8" t="e">
        <f t="shared" si="184"/>
        <v>#N/A</v>
      </c>
      <c r="K331" s="8" t="e">
        <f t="shared" si="185"/>
        <v>#N/A</v>
      </c>
      <c r="L331" s="8" t="e">
        <f t="shared" si="186"/>
        <v>#N/A</v>
      </c>
      <c r="M331" t="e">
        <f t="shared" si="187"/>
        <v>#N/A</v>
      </c>
      <c r="N331">
        <v>8</v>
      </c>
      <c r="O331" t="e">
        <f t="shared" ref="O331:O374" si="203">IF($AV$2=1,(IF(AND(J331&gt;=$AW$21,J330&lt;$AW$21),"tSL0"," ")),(IF(AND(G331&gt;=$AW$21,G330&lt;$AW$21),"tSL0"," ")))</f>
        <v>#N/A</v>
      </c>
      <c r="P331" t="e">
        <f t="shared" si="188"/>
        <v>#N/A</v>
      </c>
      <c r="Q331" t="e">
        <f t="shared" si="189"/>
        <v>#N/A</v>
      </c>
      <c r="R331" t="e">
        <f t="shared" si="190"/>
        <v>#N/A</v>
      </c>
      <c r="S331">
        <f t="shared" si="191"/>
        <v>0</v>
      </c>
      <c r="T331" s="8">
        <f t="shared" ref="T331:T374" si="204">IFERROR($AW$33+($AW$34-$AW$33)*((H331)/$AW$22),0)</f>
        <v>0</v>
      </c>
      <c r="U331" s="2" t="e">
        <f t="shared" ref="U331:U374" si="205">$AW$34+($AW$35-$AW$34)*((((2.7182^(2.4*((((H331)-$AW$22)/($AW$23-$AW$22))))-1)))/10)</f>
        <v>#N/A</v>
      </c>
      <c r="V331">
        <f t="shared" si="192"/>
        <v>0</v>
      </c>
      <c r="W331" s="2" t="e">
        <f t="shared" ref="W331:W374" si="206">$AW$35-($AW$35-$AW$36)*((((H331)-$AW$24)/($AW$25-$AW$24)))</f>
        <v>#N/A</v>
      </c>
      <c r="X331">
        <f t="shared" si="193"/>
        <v>0</v>
      </c>
      <c r="Y331">
        <f t="shared" ref="Y331:Y394" si="207">$AW$38</f>
        <v>0</v>
      </c>
      <c r="Z331">
        <v>0</v>
      </c>
      <c r="AA331" s="18">
        <f t="shared" si="194"/>
        <v>43512</v>
      </c>
      <c r="AB331" s="13">
        <f t="shared" si="195"/>
        <v>0</v>
      </c>
      <c r="AC331">
        <v>0</v>
      </c>
      <c r="AD331" s="5" t="e">
        <f t="shared" ref="AD331:AD374" si="208">$AW$37*(((H331)-$AW$24)/($AW$25-$AW$24))</f>
        <v>#N/A</v>
      </c>
      <c r="AE331">
        <f t="shared" si="181"/>
        <v>0</v>
      </c>
      <c r="AF331">
        <f t="shared" si="181"/>
        <v>0</v>
      </c>
      <c r="AG331">
        <v>0</v>
      </c>
      <c r="AH331" s="18">
        <f t="shared" ref="AH331:AH374" si="209">AA331</f>
        <v>43512</v>
      </c>
      <c r="AI331" s="5">
        <f t="shared" ref="AI331:AI374" si="210">AB331+AJ331</f>
        <v>0</v>
      </c>
      <c r="AJ331" s="13">
        <f t="shared" si="196"/>
        <v>0</v>
      </c>
      <c r="AK331" s="20">
        <f t="shared" si="197"/>
        <v>0</v>
      </c>
      <c r="AL331" s="20">
        <f t="shared" ref="AL331:AL374" si="211">MAX($AW$43,($AW$46*(C331-$AY$21)))</f>
        <v>0</v>
      </c>
      <c r="AM331" s="20">
        <f t="shared" ref="AM331:AM374" si="212">MIN(MIN($AW$48,$AW$44),AL331)</f>
        <v>0</v>
      </c>
      <c r="AN331" s="20">
        <f t="shared" si="198"/>
        <v>0</v>
      </c>
      <c r="AO331" s="20">
        <f t="shared" ref="AO331:AO394" si="213">$AW$49</f>
        <v>0</v>
      </c>
      <c r="AP331" s="1">
        <v>0</v>
      </c>
      <c r="AQ331" s="24">
        <f t="shared" ref="AQ331:AQ374" si="214">AH331</f>
        <v>43512</v>
      </c>
      <c r="AR331" s="10">
        <f t="shared" si="199"/>
        <v>0</v>
      </c>
      <c r="AS331" s="1">
        <f t="shared" ref="AS331:AS374" si="215">(0-AR331)/10</f>
        <v>0</v>
      </c>
    </row>
    <row r="332" spans="2:45" x14ac:dyDescent="0.2">
      <c r="B332" s="18">
        <f t="shared" si="200"/>
        <v>43513</v>
      </c>
      <c r="C332" s="8">
        <f t="shared" si="201"/>
        <v>43513</v>
      </c>
      <c r="D332" s="5" t="e">
        <f>INDEX(Klima!$B$1:$E$520,MATCH('Afgrødemodel 1'!$C332,Klima!$B$1:$B$520,0),MATCH('Afgrødemodel 1'!$D$7,Klima!$B$1:$E$1,0))</f>
        <v>#N/A</v>
      </c>
      <c r="E332" s="8" t="e">
        <f t="shared" si="180"/>
        <v>#N/A</v>
      </c>
      <c r="F332">
        <v>0</v>
      </c>
      <c r="G332" s="8" t="e">
        <f t="shared" si="202"/>
        <v>#N/A</v>
      </c>
      <c r="H332" s="8" t="e">
        <f t="shared" si="182"/>
        <v>#N/A</v>
      </c>
      <c r="I332" s="8" t="e">
        <f t="shared" si="183"/>
        <v>#N/A</v>
      </c>
      <c r="J332" s="8" t="e">
        <f t="shared" si="184"/>
        <v>#N/A</v>
      </c>
      <c r="K332" s="8" t="e">
        <f t="shared" si="185"/>
        <v>#N/A</v>
      </c>
      <c r="L332" s="8" t="e">
        <f t="shared" si="186"/>
        <v>#N/A</v>
      </c>
      <c r="M332" t="e">
        <f t="shared" si="187"/>
        <v>#N/A</v>
      </c>
      <c r="N332">
        <v>8</v>
      </c>
      <c r="O332" t="e">
        <f t="shared" si="203"/>
        <v>#N/A</v>
      </c>
      <c r="P332" t="e">
        <f t="shared" si="188"/>
        <v>#N/A</v>
      </c>
      <c r="Q332" t="e">
        <f t="shared" si="189"/>
        <v>#N/A</v>
      </c>
      <c r="R332" t="e">
        <f t="shared" si="190"/>
        <v>#N/A</v>
      </c>
      <c r="S332">
        <f t="shared" si="191"/>
        <v>0</v>
      </c>
      <c r="T332" s="8">
        <f t="shared" si="204"/>
        <v>0</v>
      </c>
      <c r="U332" s="2" t="e">
        <f t="shared" si="205"/>
        <v>#N/A</v>
      </c>
      <c r="V332">
        <f t="shared" si="192"/>
        <v>0</v>
      </c>
      <c r="W332" s="2" t="e">
        <f t="shared" si="206"/>
        <v>#N/A</v>
      </c>
      <c r="X332">
        <f t="shared" si="193"/>
        <v>0</v>
      </c>
      <c r="Y332">
        <f t="shared" si="207"/>
        <v>0</v>
      </c>
      <c r="Z332">
        <v>0</v>
      </c>
      <c r="AA332" s="18">
        <f t="shared" si="194"/>
        <v>43513</v>
      </c>
      <c r="AB332" s="13">
        <f t="shared" si="195"/>
        <v>0</v>
      </c>
      <c r="AC332">
        <v>0</v>
      </c>
      <c r="AD332" s="5" t="e">
        <f t="shared" si="208"/>
        <v>#N/A</v>
      </c>
      <c r="AE332">
        <f t="shared" si="181"/>
        <v>0</v>
      </c>
      <c r="AF332">
        <f t="shared" si="181"/>
        <v>0</v>
      </c>
      <c r="AG332">
        <v>0</v>
      </c>
      <c r="AH332" s="18">
        <f t="shared" si="209"/>
        <v>43513</v>
      </c>
      <c r="AI332" s="5">
        <f t="shared" si="210"/>
        <v>0</v>
      </c>
      <c r="AJ332" s="13">
        <f t="shared" si="196"/>
        <v>0</v>
      </c>
      <c r="AK332" s="20">
        <f t="shared" si="197"/>
        <v>0</v>
      </c>
      <c r="AL332" s="20">
        <f t="shared" si="211"/>
        <v>0</v>
      </c>
      <c r="AM332" s="20">
        <f t="shared" si="212"/>
        <v>0</v>
      </c>
      <c r="AN332" s="20">
        <f t="shared" si="198"/>
        <v>0</v>
      </c>
      <c r="AO332" s="20">
        <f t="shared" si="213"/>
        <v>0</v>
      </c>
      <c r="AP332" s="1">
        <v>0</v>
      </c>
      <c r="AQ332" s="24">
        <f t="shared" si="214"/>
        <v>43513</v>
      </c>
      <c r="AR332" s="10">
        <f t="shared" si="199"/>
        <v>0</v>
      </c>
      <c r="AS332" s="1">
        <f t="shared" si="215"/>
        <v>0</v>
      </c>
    </row>
    <row r="333" spans="2:45" x14ac:dyDescent="0.2">
      <c r="B333" s="18">
        <f t="shared" si="200"/>
        <v>43514</v>
      </c>
      <c r="C333" s="8">
        <f t="shared" si="201"/>
        <v>43514</v>
      </c>
      <c r="D333" s="5" t="e">
        <f>INDEX(Klima!$B$1:$E$520,MATCH('Afgrødemodel 1'!$C333,Klima!$B$1:$B$520,0),MATCH('Afgrødemodel 1'!$D$7,Klima!$B$1:$E$1,0))</f>
        <v>#N/A</v>
      </c>
      <c r="E333" s="8" t="e">
        <f t="shared" si="180"/>
        <v>#N/A</v>
      </c>
      <c r="F333">
        <v>0</v>
      </c>
      <c r="G333" s="8" t="e">
        <f t="shared" si="202"/>
        <v>#N/A</v>
      </c>
      <c r="H333" s="8" t="e">
        <f t="shared" si="182"/>
        <v>#N/A</v>
      </c>
      <c r="I333" s="8" t="e">
        <f t="shared" si="183"/>
        <v>#N/A</v>
      </c>
      <c r="J333" s="8" t="e">
        <f t="shared" si="184"/>
        <v>#N/A</v>
      </c>
      <c r="K333" s="8" t="e">
        <f t="shared" si="185"/>
        <v>#N/A</v>
      </c>
      <c r="L333" s="8" t="e">
        <f t="shared" si="186"/>
        <v>#N/A</v>
      </c>
      <c r="M333" t="e">
        <f t="shared" si="187"/>
        <v>#N/A</v>
      </c>
      <c r="N333">
        <v>8</v>
      </c>
      <c r="O333" t="e">
        <f t="shared" si="203"/>
        <v>#N/A</v>
      </c>
      <c r="P333" t="e">
        <f t="shared" si="188"/>
        <v>#N/A</v>
      </c>
      <c r="Q333" t="e">
        <f t="shared" si="189"/>
        <v>#N/A</v>
      </c>
      <c r="R333" t="e">
        <f t="shared" si="190"/>
        <v>#N/A</v>
      </c>
      <c r="S333">
        <f t="shared" si="191"/>
        <v>0</v>
      </c>
      <c r="T333" s="8">
        <f t="shared" si="204"/>
        <v>0</v>
      </c>
      <c r="U333" s="2" t="e">
        <f t="shared" si="205"/>
        <v>#N/A</v>
      </c>
      <c r="V333">
        <f t="shared" si="192"/>
        <v>0</v>
      </c>
      <c r="W333" s="2" t="e">
        <f t="shared" si="206"/>
        <v>#N/A</v>
      </c>
      <c r="X333">
        <f t="shared" si="193"/>
        <v>0</v>
      </c>
      <c r="Y333">
        <f t="shared" si="207"/>
        <v>0</v>
      </c>
      <c r="Z333">
        <v>0</v>
      </c>
      <c r="AA333" s="18">
        <f t="shared" si="194"/>
        <v>43514</v>
      </c>
      <c r="AB333" s="13">
        <f t="shared" si="195"/>
        <v>0</v>
      </c>
      <c r="AC333">
        <v>0</v>
      </c>
      <c r="AD333" s="5" t="e">
        <f t="shared" si="208"/>
        <v>#N/A</v>
      </c>
      <c r="AE333">
        <f t="shared" si="181"/>
        <v>0</v>
      </c>
      <c r="AF333">
        <f t="shared" si="181"/>
        <v>0</v>
      </c>
      <c r="AG333">
        <v>0</v>
      </c>
      <c r="AH333" s="18">
        <f t="shared" si="209"/>
        <v>43514</v>
      </c>
      <c r="AI333" s="5">
        <f t="shared" si="210"/>
        <v>0</v>
      </c>
      <c r="AJ333" s="13">
        <f t="shared" si="196"/>
        <v>0</v>
      </c>
      <c r="AK333" s="20">
        <f t="shared" si="197"/>
        <v>0</v>
      </c>
      <c r="AL333" s="20">
        <f t="shared" si="211"/>
        <v>0</v>
      </c>
      <c r="AM333" s="20">
        <f t="shared" si="212"/>
        <v>0</v>
      </c>
      <c r="AN333" s="20">
        <f t="shared" si="198"/>
        <v>0</v>
      </c>
      <c r="AO333" s="20">
        <f t="shared" si="213"/>
        <v>0</v>
      </c>
      <c r="AP333" s="1">
        <v>0</v>
      </c>
      <c r="AQ333" s="24">
        <f t="shared" si="214"/>
        <v>43514</v>
      </c>
      <c r="AR333" s="10">
        <f t="shared" si="199"/>
        <v>0</v>
      </c>
      <c r="AS333" s="1">
        <f t="shared" si="215"/>
        <v>0</v>
      </c>
    </row>
    <row r="334" spans="2:45" x14ac:dyDescent="0.2">
      <c r="B334" s="18">
        <f t="shared" si="200"/>
        <v>43515</v>
      </c>
      <c r="C334" s="8">
        <f t="shared" si="201"/>
        <v>43515</v>
      </c>
      <c r="D334" s="5" t="e">
        <f>INDEX(Klima!$B$1:$E$520,MATCH('Afgrødemodel 1'!$C334,Klima!$B$1:$B$520,0),MATCH('Afgrødemodel 1'!$D$7,Klima!$B$1:$E$1,0))</f>
        <v>#N/A</v>
      </c>
      <c r="E334" s="8" t="e">
        <f t="shared" ref="E334:E374" si="216">IF(D334&gt;0,D334,0)</f>
        <v>#N/A</v>
      </c>
      <c r="F334">
        <v>0</v>
      </c>
      <c r="G334" s="8" t="e">
        <f t="shared" si="202"/>
        <v>#N/A</v>
      </c>
      <c r="H334" s="8" t="e">
        <f t="shared" si="182"/>
        <v>#N/A</v>
      </c>
      <c r="I334" s="8" t="e">
        <f t="shared" si="183"/>
        <v>#N/A</v>
      </c>
      <c r="J334" s="8" t="e">
        <f t="shared" si="184"/>
        <v>#N/A</v>
      </c>
      <c r="K334" s="8" t="e">
        <f t="shared" si="185"/>
        <v>#N/A</v>
      </c>
      <c r="L334" s="8" t="e">
        <f t="shared" si="186"/>
        <v>#N/A</v>
      </c>
      <c r="M334" t="e">
        <f t="shared" si="187"/>
        <v>#N/A</v>
      </c>
      <c r="N334">
        <v>8</v>
      </c>
      <c r="O334" t="e">
        <f t="shared" si="203"/>
        <v>#N/A</v>
      </c>
      <c r="P334" t="e">
        <f t="shared" si="188"/>
        <v>#N/A</v>
      </c>
      <c r="Q334" t="e">
        <f t="shared" si="189"/>
        <v>#N/A</v>
      </c>
      <c r="R334" t="e">
        <f t="shared" si="190"/>
        <v>#N/A</v>
      </c>
      <c r="S334">
        <f t="shared" si="191"/>
        <v>0</v>
      </c>
      <c r="T334" s="8">
        <f t="shared" si="204"/>
        <v>0</v>
      </c>
      <c r="U334" s="2" t="e">
        <f t="shared" si="205"/>
        <v>#N/A</v>
      </c>
      <c r="V334">
        <f t="shared" si="192"/>
        <v>0</v>
      </c>
      <c r="W334" s="2" t="e">
        <f t="shared" si="206"/>
        <v>#N/A</v>
      </c>
      <c r="X334">
        <f t="shared" si="193"/>
        <v>0</v>
      </c>
      <c r="Y334">
        <f t="shared" si="207"/>
        <v>0</v>
      </c>
      <c r="Z334">
        <v>0</v>
      </c>
      <c r="AA334" s="18">
        <f t="shared" si="194"/>
        <v>43515</v>
      </c>
      <c r="AB334" s="13">
        <f t="shared" si="195"/>
        <v>0</v>
      </c>
      <c r="AC334">
        <v>0</v>
      </c>
      <c r="AD334" s="5" t="e">
        <f t="shared" si="208"/>
        <v>#N/A</v>
      </c>
      <c r="AE334">
        <f t="shared" si="181"/>
        <v>0</v>
      </c>
      <c r="AF334">
        <f t="shared" si="181"/>
        <v>0</v>
      </c>
      <c r="AG334">
        <v>0</v>
      </c>
      <c r="AH334" s="18">
        <f t="shared" si="209"/>
        <v>43515</v>
      </c>
      <c r="AI334" s="5">
        <f t="shared" si="210"/>
        <v>0</v>
      </c>
      <c r="AJ334" s="13">
        <f t="shared" si="196"/>
        <v>0</v>
      </c>
      <c r="AK334" s="20">
        <f t="shared" si="197"/>
        <v>0</v>
      </c>
      <c r="AL334" s="20">
        <f t="shared" si="211"/>
        <v>0</v>
      </c>
      <c r="AM334" s="20">
        <f t="shared" si="212"/>
        <v>0</v>
      </c>
      <c r="AN334" s="20">
        <f t="shared" si="198"/>
        <v>0</v>
      </c>
      <c r="AO334" s="20">
        <f t="shared" si="213"/>
        <v>0</v>
      </c>
      <c r="AP334" s="1">
        <v>0</v>
      </c>
      <c r="AQ334" s="24">
        <f t="shared" si="214"/>
        <v>43515</v>
      </c>
      <c r="AR334" s="10">
        <f t="shared" si="199"/>
        <v>0</v>
      </c>
      <c r="AS334" s="1">
        <f t="shared" si="215"/>
        <v>0</v>
      </c>
    </row>
    <row r="335" spans="2:45" x14ac:dyDescent="0.2">
      <c r="B335" s="18">
        <f t="shared" si="200"/>
        <v>43516</v>
      </c>
      <c r="C335" s="8">
        <f t="shared" si="201"/>
        <v>43516</v>
      </c>
      <c r="D335" s="5" t="e">
        <f>INDEX(Klima!$B$1:$E$520,MATCH('Afgrødemodel 1'!$C335,Klima!$B$1:$B$520,0),MATCH('Afgrødemodel 1'!$D$7,Klima!$B$1:$E$1,0))</f>
        <v>#N/A</v>
      </c>
      <c r="E335" s="8" t="e">
        <f t="shared" si="216"/>
        <v>#N/A</v>
      </c>
      <c r="F335">
        <v>0</v>
      </c>
      <c r="G335" s="8" t="e">
        <f t="shared" si="202"/>
        <v>#N/A</v>
      </c>
      <c r="H335" s="8" t="e">
        <f t="shared" si="182"/>
        <v>#N/A</v>
      </c>
      <c r="I335" s="8" t="e">
        <f t="shared" si="183"/>
        <v>#N/A</v>
      </c>
      <c r="J335" s="8" t="e">
        <f t="shared" si="184"/>
        <v>#N/A</v>
      </c>
      <c r="K335" s="8" t="e">
        <f t="shared" si="185"/>
        <v>#N/A</v>
      </c>
      <c r="L335" s="8" t="e">
        <f t="shared" si="186"/>
        <v>#N/A</v>
      </c>
      <c r="M335" t="e">
        <f t="shared" si="187"/>
        <v>#N/A</v>
      </c>
      <c r="N335">
        <v>8</v>
      </c>
      <c r="O335" t="e">
        <f t="shared" si="203"/>
        <v>#N/A</v>
      </c>
      <c r="P335" t="e">
        <f t="shared" si="188"/>
        <v>#N/A</v>
      </c>
      <c r="Q335" t="e">
        <f t="shared" si="189"/>
        <v>#N/A</v>
      </c>
      <c r="R335" t="e">
        <f t="shared" si="190"/>
        <v>#N/A</v>
      </c>
      <c r="S335">
        <f t="shared" si="191"/>
        <v>0</v>
      </c>
      <c r="T335" s="8">
        <f t="shared" si="204"/>
        <v>0</v>
      </c>
      <c r="U335" s="2" t="e">
        <f t="shared" si="205"/>
        <v>#N/A</v>
      </c>
      <c r="V335">
        <f t="shared" si="192"/>
        <v>0</v>
      </c>
      <c r="W335" s="2" t="e">
        <f t="shared" si="206"/>
        <v>#N/A</v>
      </c>
      <c r="X335">
        <f t="shared" si="193"/>
        <v>0</v>
      </c>
      <c r="Y335">
        <f t="shared" si="207"/>
        <v>0</v>
      </c>
      <c r="Z335">
        <v>0</v>
      </c>
      <c r="AA335" s="18">
        <f t="shared" si="194"/>
        <v>43516</v>
      </c>
      <c r="AB335" s="13">
        <f t="shared" si="195"/>
        <v>0</v>
      </c>
      <c r="AC335">
        <v>0</v>
      </c>
      <c r="AD335" s="5" t="e">
        <f t="shared" si="208"/>
        <v>#N/A</v>
      </c>
      <c r="AE335">
        <f t="shared" si="181"/>
        <v>0</v>
      </c>
      <c r="AF335">
        <f t="shared" si="181"/>
        <v>0</v>
      </c>
      <c r="AG335">
        <v>0</v>
      </c>
      <c r="AH335" s="18">
        <f t="shared" si="209"/>
        <v>43516</v>
      </c>
      <c r="AI335" s="5">
        <f t="shared" si="210"/>
        <v>0</v>
      </c>
      <c r="AJ335" s="13">
        <f t="shared" si="196"/>
        <v>0</v>
      </c>
      <c r="AK335" s="20">
        <f t="shared" si="197"/>
        <v>0</v>
      </c>
      <c r="AL335" s="20">
        <f t="shared" si="211"/>
        <v>0</v>
      </c>
      <c r="AM335" s="20">
        <f t="shared" si="212"/>
        <v>0</v>
      </c>
      <c r="AN335" s="20">
        <f t="shared" si="198"/>
        <v>0</v>
      </c>
      <c r="AO335" s="20">
        <f t="shared" si="213"/>
        <v>0</v>
      </c>
      <c r="AP335" s="1">
        <v>0</v>
      </c>
      <c r="AQ335" s="24">
        <f t="shared" si="214"/>
        <v>43516</v>
      </c>
      <c r="AR335" s="10">
        <f t="shared" si="199"/>
        <v>0</v>
      </c>
      <c r="AS335" s="1">
        <f t="shared" si="215"/>
        <v>0</v>
      </c>
    </row>
    <row r="336" spans="2:45" x14ac:dyDescent="0.2">
      <c r="B336" s="18">
        <f t="shared" si="200"/>
        <v>43517</v>
      </c>
      <c r="C336" s="8">
        <f t="shared" si="201"/>
        <v>43517</v>
      </c>
      <c r="D336" s="5" t="e">
        <f>INDEX(Klima!$B$1:$E$520,MATCH('Afgrødemodel 1'!$C336,Klima!$B$1:$B$520,0),MATCH('Afgrødemodel 1'!$D$7,Klima!$B$1:$E$1,0))</f>
        <v>#N/A</v>
      </c>
      <c r="E336" s="8" t="e">
        <f t="shared" si="216"/>
        <v>#N/A</v>
      </c>
      <c r="F336">
        <v>0</v>
      </c>
      <c r="G336" s="8" t="e">
        <f t="shared" si="202"/>
        <v>#N/A</v>
      </c>
      <c r="H336" s="8" t="e">
        <f t="shared" si="182"/>
        <v>#N/A</v>
      </c>
      <c r="I336" s="8" t="e">
        <f t="shared" si="183"/>
        <v>#N/A</v>
      </c>
      <c r="J336" s="8" t="e">
        <f t="shared" si="184"/>
        <v>#N/A</v>
      </c>
      <c r="K336" s="8" t="e">
        <f t="shared" si="185"/>
        <v>#N/A</v>
      </c>
      <c r="L336" s="8" t="e">
        <f t="shared" si="186"/>
        <v>#N/A</v>
      </c>
      <c r="M336" t="e">
        <f t="shared" si="187"/>
        <v>#N/A</v>
      </c>
      <c r="N336">
        <v>8</v>
      </c>
      <c r="O336" t="e">
        <f t="shared" si="203"/>
        <v>#N/A</v>
      </c>
      <c r="P336" t="e">
        <f t="shared" si="188"/>
        <v>#N/A</v>
      </c>
      <c r="Q336" t="e">
        <f t="shared" si="189"/>
        <v>#N/A</v>
      </c>
      <c r="R336" t="e">
        <f t="shared" si="190"/>
        <v>#N/A</v>
      </c>
      <c r="S336">
        <f t="shared" si="191"/>
        <v>0</v>
      </c>
      <c r="T336" s="8">
        <f t="shared" si="204"/>
        <v>0</v>
      </c>
      <c r="U336" s="2" t="e">
        <f t="shared" si="205"/>
        <v>#N/A</v>
      </c>
      <c r="V336">
        <f t="shared" si="192"/>
        <v>0</v>
      </c>
      <c r="W336" s="2" t="e">
        <f t="shared" si="206"/>
        <v>#N/A</v>
      </c>
      <c r="X336">
        <f t="shared" si="193"/>
        <v>0</v>
      </c>
      <c r="Y336">
        <f t="shared" si="207"/>
        <v>0</v>
      </c>
      <c r="Z336">
        <v>0</v>
      </c>
      <c r="AA336" s="18">
        <f t="shared" si="194"/>
        <v>43517</v>
      </c>
      <c r="AB336" s="13">
        <f t="shared" si="195"/>
        <v>0</v>
      </c>
      <c r="AC336">
        <v>0</v>
      </c>
      <c r="AD336" s="5" t="e">
        <f t="shared" si="208"/>
        <v>#N/A</v>
      </c>
      <c r="AE336">
        <f t="shared" si="181"/>
        <v>0</v>
      </c>
      <c r="AF336">
        <f t="shared" si="181"/>
        <v>0</v>
      </c>
      <c r="AG336">
        <v>0</v>
      </c>
      <c r="AH336" s="18">
        <f t="shared" si="209"/>
        <v>43517</v>
      </c>
      <c r="AI336" s="5">
        <f t="shared" si="210"/>
        <v>0</v>
      </c>
      <c r="AJ336" s="13">
        <f t="shared" si="196"/>
        <v>0</v>
      </c>
      <c r="AK336" s="20">
        <f t="shared" si="197"/>
        <v>0</v>
      </c>
      <c r="AL336" s="20">
        <f t="shared" si="211"/>
        <v>0</v>
      </c>
      <c r="AM336" s="20">
        <f t="shared" si="212"/>
        <v>0</v>
      </c>
      <c r="AN336" s="20">
        <f t="shared" si="198"/>
        <v>0</v>
      </c>
      <c r="AO336" s="20">
        <f t="shared" si="213"/>
        <v>0</v>
      </c>
      <c r="AP336" s="1">
        <v>0</v>
      </c>
      <c r="AQ336" s="24">
        <f t="shared" si="214"/>
        <v>43517</v>
      </c>
      <c r="AR336" s="10">
        <f t="shared" si="199"/>
        <v>0</v>
      </c>
      <c r="AS336" s="1">
        <f t="shared" si="215"/>
        <v>0</v>
      </c>
    </row>
    <row r="337" spans="2:45" x14ac:dyDescent="0.2">
      <c r="B337" s="18">
        <f t="shared" si="200"/>
        <v>43518</v>
      </c>
      <c r="C337" s="8">
        <f t="shared" si="201"/>
        <v>43518</v>
      </c>
      <c r="D337" s="5" t="e">
        <f>INDEX(Klima!$B$1:$E$520,MATCH('Afgrødemodel 1'!$C337,Klima!$B$1:$B$520,0),MATCH('Afgrødemodel 1'!$D$7,Klima!$B$1:$E$1,0))</f>
        <v>#N/A</v>
      </c>
      <c r="E337" s="8" t="e">
        <f t="shared" si="216"/>
        <v>#N/A</v>
      </c>
      <c r="F337">
        <v>0</v>
      </c>
      <c r="G337" s="8" t="e">
        <f t="shared" si="202"/>
        <v>#N/A</v>
      </c>
      <c r="H337" s="8" t="e">
        <f t="shared" si="182"/>
        <v>#N/A</v>
      </c>
      <c r="I337" s="8" t="e">
        <f t="shared" si="183"/>
        <v>#N/A</v>
      </c>
      <c r="J337" s="8" t="e">
        <f t="shared" si="184"/>
        <v>#N/A</v>
      </c>
      <c r="K337" s="8" t="e">
        <f t="shared" si="185"/>
        <v>#N/A</v>
      </c>
      <c r="L337" s="8" t="e">
        <f t="shared" si="186"/>
        <v>#N/A</v>
      </c>
      <c r="M337" t="e">
        <f t="shared" si="187"/>
        <v>#N/A</v>
      </c>
      <c r="N337">
        <v>8</v>
      </c>
      <c r="O337" t="e">
        <f t="shared" si="203"/>
        <v>#N/A</v>
      </c>
      <c r="P337" t="e">
        <f t="shared" si="188"/>
        <v>#N/A</v>
      </c>
      <c r="Q337" t="e">
        <f t="shared" si="189"/>
        <v>#N/A</v>
      </c>
      <c r="R337" t="e">
        <f t="shared" si="190"/>
        <v>#N/A</v>
      </c>
      <c r="S337">
        <f t="shared" si="191"/>
        <v>0</v>
      </c>
      <c r="T337" s="8">
        <f t="shared" si="204"/>
        <v>0</v>
      </c>
      <c r="U337" s="2" t="e">
        <f t="shared" si="205"/>
        <v>#N/A</v>
      </c>
      <c r="V337">
        <f t="shared" si="192"/>
        <v>0</v>
      </c>
      <c r="W337" s="2" t="e">
        <f t="shared" si="206"/>
        <v>#N/A</v>
      </c>
      <c r="X337">
        <f t="shared" si="193"/>
        <v>0</v>
      </c>
      <c r="Y337">
        <f t="shared" si="207"/>
        <v>0</v>
      </c>
      <c r="Z337">
        <v>0</v>
      </c>
      <c r="AA337" s="18">
        <f t="shared" si="194"/>
        <v>43518</v>
      </c>
      <c r="AB337" s="13">
        <f t="shared" si="195"/>
        <v>0</v>
      </c>
      <c r="AC337">
        <v>0</v>
      </c>
      <c r="AD337" s="5" t="e">
        <f t="shared" si="208"/>
        <v>#N/A</v>
      </c>
      <c r="AE337">
        <f t="shared" si="181"/>
        <v>0</v>
      </c>
      <c r="AF337">
        <f t="shared" si="181"/>
        <v>0</v>
      </c>
      <c r="AG337">
        <v>0</v>
      </c>
      <c r="AH337" s="18">
        <f t="shared" si="209"/>
        <v>43518</v>
      </c>
      <c r="AI337" s="5">
        <f t="shared" si="210"/>
        <v>0</v>
      </c>
      <c r="AJ337" s="13">
        <f t="shared" si="196"/>
        <v>0</v>
      </c>
      <c r="AK337" s="20">
        <f t="shared" si="197"/>
        <v>0</v>
      </c>
      <c r="AL337" s="20">
        <f t="shared" si="211"/>
        <v>0</v>
      </c>
      <c r="AM337" s="20">
        <f t="shared" si="212"/>
        <v>0</v>
      </c>
      <c r="AN337" s="20">
        <f t="shared" si="198"/>
        <v>0</v>
      </c>
      <c r="AO337" s="20">
        <f t="shared" si="213"/>
        <v>0</v>
      </c>
      <c r="AP337" s="1">
        <v>0</v>
      </c>
      <c r="AQ337" s="24">
        <f t="shared" si="214"/>
        <v>43518</v>
      </c>
      <c r="AR337" s="10">
        <f t="shared" si="199"/>
        <v>0</v>
      </c>
      <c r="AS337" s="1">
        <f t="shared" si="215"/>
        <v>0</v>
      </c>
    </row>
    <row r="338" spans="2:45" x14ac:dyDescent="0.2">
      <c r="B338" s="18">
        <f t="shared" si="200"/>
        <v>43519</v>
      </c>
      <c r="C338" s="8">
        <f t="shared" si="201"/>
        <v>43519</v>
      </c>
      <c r="D338" s="5" t="e">
        <f>INDEX(Klima!$B$1:$E$520,MATCH('Afgrødemodel 1'!$C338,Klima!$B$1:$B$520,0),MATCH('Afgrødemodel 1'!$D$7,Klima!$B$1:$E$1,0))</f>
        <v>#N/A</v>
      </c>
      <c r="E338" s="8" t="e">
        <f t="shared" si="216"/>
        <v>#N/A</v>
      </c>
      <c r="F338">
        <v>0</v>
      </c>
      <c r="G338" s="8" t="e">
        <f t="shared" si="202"/>
        <v>#N/A</v>
      </c>
      <c r="H338" s="8" t="e">
        <f t="shared" si="182"/>
        <v>#N/A</v>
      </c>
      <c r="I338" s="8" t="e">
        <f t="shared" si="183"/>
        <v>#N/A</v>
      </c>
      <c r="J338" s="8" t="e">
        <f t="shared" si="184"/>
        <v>#N/A</v>
      </c>
      <c r="K338" s="8" t="e">
        <f t="shared" si="185"/>
        <v>#N/A</v>
      </c>
      <c r="L338" s="8" t="e">
        <f t="shared" si="186"/>
        <v>#N/A</v>
      </c>
      <c r="M338" t="e">
        <f t="shared" si="187"/>
        <v>#N/A</v>
      </c>
      <c r="N338">
        <v>8</v>
      </c>
      <c r="O338" t="e">
        <f t="shared" si="203"/>
        <v>#N/A</v>
      </c>
      <c r="P338" t="e">
        <f t="shared" si="188"/>
        <v>#N/A</v>
      </c>
      <c r="Q338" t="e">
        <f t="shared" si="189"/>
        <v>#N/A</v>
      </c>
      <c r="R338" t="e">
        <f t="shared" si="190"/>
        <v>#N/A</v>
      </c>
      <c r="S338">
        <f t="shared" si="191"/>
        <v>0</v>
      </c>
      <c r="T338" s="8">
        <f t="shared" si="204"/>
        <v>0</v>
      </c>
      <c r="U338" s="2" t="e">
        <f t="shared" si="205"/>
        <v>#N/A</v>
      </c>
      <c r="V338">
        <f t="shared" si="192"/>
        <v>0</v>
      </c>
      <c r="W338" s="2" t="e">
        <f t="shared" si="206"/>
        <v>#N/A</v>
      </c>
      <c r="X338">
        <f t="shared" si="193"/>
        <v>0</v>
      </c>
      <c r="Y338">
        <f t="shared" si="207"/>
        <v>0</v>
      </c>
      <c r="Z338">
        <v>0</v>
      </c>
      <c r="AA338" s="18">
        <f t="shared" si="194"/>
        <v>43519</v>
      </c>
      <c r="AB338" s="13">
        <f t="shared" si="195"/>
        <v>0</v>
      </c>
      <c r="AC338">
        <v>0</v>
      </c>
      <c r="AD338" s="5" t="e">
        <f t="shared" si="208"/>
        <v>#N/A</v>
      </c>
      <c r="AE338">
        <f t="shared" si="181"/>
        <v>0</v>
      </c>
      <c r="AF338">
        <f t="shared" si="181"/>
        <v>0</v>
      </c>
      <c r="AG338">
        <v>0</v>
      </c>
      <c r="AH338" s="18">
        <f t="shared" si="209"/>
        <v>43519</v>
      </c>
      <c r="AI338" s="5">
        <f t="shared" si="210"/>
        <v>0</v>
      </c>
      <c r="AJ338" s="13">
        <f t="shared" si="196"/>
        <v>0</v>
      </c>
      <c r="AK338" s="20">
        <f t="shared" si="197"/>
        <v>0</v>
      </c>
      <c r="AL338" s="20">
        <f t="shared" si="211"/>
        <v>0</v>
      </c>
      <c r="AM338" s="20">
        <f t="shared" si="212"/>
        <v>0</v>
      </c>
      <c r="AN338" s="20">
        <f t="shared" si="198"/>
        <v>0</v>
      </c>
      <c r="AO338" s="20">
        <f t="shared" si="213"/>
        <v>0</v>
      </c>
      <c r="AP338" s="1">
        <v>0</v>
      </c>
      <c r="AQ338" s="24">
        <f t="shared" si="214"/>
        <v>43519</v>
      </c>
      <c r="AR338" s="10">
        <f t="shared" si="199"/>
        <v>0</v>
      </c>
      <c r="AS338" s="1">
        <f t="shared" si="215"/>
        <v>0</v>
      </c>
    </row>
    <row r="339" spans="2:45" x14ac:dyDescent="0.2">
      <c r="B339" s="18">
        <f t="shared" si="200"/>
        <v>43520</v>
      </c>
      <c r="C339" s="8">
        <f t="shared" si="201"/>
        <v>43520</v>
      </c>
      <c r="D339" s="5" t="e">
        <f>INDEX(Klima!$B$1:$E$520,MATCH('Afgrødemodel 1'!$C339,Klima!$B$1:$B$520,0),MATCH('Afgrødemodel 1'!$D$7,Klima!$B$1:$E$1,0))</f>
        <v>#N/A</v>
      </c>
      <c r="E339" s="8" t="e">
        <f t="shared" si="216"/>
        <v>#N/A</v>
      </c>
      <c r="F339">
        <v>0</v>
      </c>
      <c r="G339" s="8" t="e">
        <f t="shared" si="202"/>
        <v>#N/A</v>
      </c>
      <c r="H339" s="8" t="e">
        <f t="shared" si="182"/>
        <v>#N/A</v>
      </c>
      <c r="I339" s="8" t="e">
        <f t="shared" si="183"/>
        <v>#N/A</v>
      </c>
      <c r="J339" s="8" t="e">
        <f t="shared" si="184"/>
        <v>#N/A</v>
      </c>
      <c r="K339" s="8" t="e">
        <f t="shared" si="185"/>
        <v>#N/A</v>
      </c>
      <c r="L339" s="8" t="e">
        <f t="shared" si="186"/>
        <v>#N/A</v>
      </c>
      <c r="M339" t="e">
        <f t="shared" si="187"/>
        <v>#N/A</v>
      </c>
      <c r="N339">
        <v>8</v>
      </c>
      <c r="O339" t="e">
        <f t="shared" si="203"/>
        <v>#N/A</v>
      </c>
      <c r="P339" t="e">
        <f t="shared" si="188"/>
        <v>#N/A</v>
      </c>
      <c r="Q339" t="e">
        <f t="shared" si="189"/>
        <v>#N/A</v>
      </c>
      <c r="R339" t="e">
        <f t="shared" si="190"/>
        <v>#N/A</v>
      </c>
      <c r="S339">
        <f t="shared" si="191"/>
        <v>0</v>
      </c>
      <c r="T339" s="8">
        <f t="shared" si="204"/>
        <v>0</v>
      </c>
      <c r="U339" s="2" t="e">
        <f t="shared" si="205"/>
        <v>#N/A</v>
      </c>
      <c r="V339">
        <f t="shared" si="192"/>
        <v>0</v>
      </c>
      <c r="W339" s="2" t="e">
        <f t="shared" si="206"/>
        <v>#N/A</v>
      </c>
      <c r="X339">
        <f t="shared" si="193"/>
        <v>0</v>
      </c>
      <c r="Y339">
        <f t="shared" si="207"/>
        <v>0</v>
      </c>
      <c r="Z339">
        <v>0</v>
      </c>
      <c r="AA339" s="18">
        <f t="shared" si="194"/>
        <v>43520</v>
      </c>
      <c r="AB339" s="13">
        <f t="shared" si="195"/>
        <v>0</v>
      </c>
      <c r="AC339">
        <v>0</v>
      </c>
      <c r="AD339" s="5" t="e">
        <f t="shared" si="208"/>
        <v>#N/A</v>
      </c>
      <c r="AE339">
        <f t="shared" si="181"/>
        <v>0</v>
      </c>
      <c r="AF339">
        <f t="shared" si="181"/>
        <v>0</v>
      </c>
      <c r="AG339">
        <v>0</v>
      </c>
      <c r="AH339" s="18">
        <f t="shared" si="209"/>
        <v>43520</v>
      </c>
      <c r="AI339" s="5">
        <f t="shared" si="210"/>
        <v>0</v>
      </c>
      <c r="AJ339" s="13">
        <f t="shared" si="196"/>
        <v>0</v>
      </c>
      <c r="AK339" s="20">
        <f t="shared" si="197"/>
        <v>0</v>
      </c>
      <c r="AL339" s="20">
        <f t="shared" si="211"/>
        <v>0</v>
      </c>
      <c r="AM339" s="20">
        <f t="shared" si="212"/>
        <v>0</v>
      </c>
      <c r="AN339" s="20">
        <f t="shared" si="198"/>
        <v>0</v>
      </c>
      <c r="AO339" s="20">
        <f t="shared" si="213"/>
        <v>0</v>
      </c>
      <c r="AP339" s="1">
        <v>0</v>
      </c>
      <c r="AQ339" s="24">
        <f t="shared" si="214"/>
        <v>43520</v>
      </c>
      <c r="AR339" s="10">
        <f t="shared" si="199"/>
        <v>0</v>
      </c>
      <c r="AS339" s="1">
        <f t="shared" si="215"/>
        <v>0</v>
      </c>
    </row>
    <row r="340" spans="2:45" x14ac:dyDescent="0.2">
      <c r="B340" s="18">
        <f t="shared" si="200"/>
        <v>43521</v>
      </c>
      <c r="C340" s="8">
        <f t="shared" si="201"/>
        <v>43521</v>
      </c>
      <c r="D340" s="5" t="e">
        <f>INDEX(Klima!$B$1:$E$520,MATCH('Afgrødemodel 1'!$C340,Klima!$B$1:$B$520,0),MATCH('Afgrødemodel 1'!$D$7,Klima!$B$1:$E$1,0))</f>
        <v>#N/A</v>
      </c>
      <c r="E340" s="8" t="e">
        <f t="shared" si="216"/>
        <v>#N/A</v>
      </c>
      <c r="F340">
        <v>0</v>
      </c>
      <c r="G340" s="8" t="e">
        <f t="shared" si="202"/>
        <v>#N/A</v>
      </c>
      <c r="H340" s="8" t="e">
        <f t="shared" si="182"/>
        <v>#N/A</v>
      </c>
      <c r="I340" s="8" t="e">
        <f t="shared" si="183"/>
        <v>#N/A</v>
      </c>
      <c r="J340" s="8" t="e">
        <f t="shared" si="184"/>
        <v>#N/A</v>
      </c>
      <c r="K340" s="8" t="e">
        <f t="shared" si="185"/>
        <v>#N/A</v>
      </c>
      <c r="L340" s="8" t="e">
        <f t="shared" si="186"/>
        <v>#N/A</v>
      </c>
      <c r="M340" t="e">
        <f t="shared" si="187"/>
        <v>#N/A</v>
      </c>
      <c r="N340">
        <v>8</v>
      </c>
      <c r="O340" t="e">
        <f t="shared" si="203"/>
        <v>#N/A</v>
      </c>
      <c r="P340" t="e">
        <f t="shared" si="188"/>
        <v>#N/A</v>
      </c>
      <c r="Q340" t="e">
        <f t="shared" si="189"/>
        <v>#N/A</v>
      </c>
      <c r="R340" t="e">
        <f t="shared" si="190"/>
        <v>#N/A</v>
      </c>
      <c r="S340">
        <f t="shared" si="191"/>
        <v>0</v>
      </c>
      <c r="T340" s="8">
        <f t="shared" si="204"/>
        <v>0</v>
      </c>
      <c r="U340" s="2" t="e">
        <f t="shared" si="205"/>
        <v>#N/A</v>
      </c>
      <c r="V340">
        <f t="shared" si="192"/>
        <v>0</v>
      </c>
      <c r="W340" s="2" t="e">
        <f t="shared" si="206"/>
        <v>#N/A</v>
      </c>
      <c r="X340">
        <f t="shared" si="193"/>
        <v>0</v>
      </c>
      <c r="Y340">
        <f t="shared" si="207"/>
        <v>0</v>
      </c>
      <c r="Z340">
        <v>0</v>
      </c>
      <c r="AA340" s="18">
        <f t="shared" si="194"/>
        <v>43521</v>
      </c>
      <c r="AB340" s="13">
        <f t="shared" si="195"/>
        <v>0</v>
      </c>
      <c r="AC340">
        <v>0</v>
      </c>
      <c r="AD340" s="5" t="e">
        <f t="shared" si="208"/>
        <v>#N/A</v>
      </c>
      <c r="AE340">
        <f t="shared" si="181"/>
        <v>0</v>
      </c>
      <c r="AF340">
        <f t="shared" si="181"/>
        <v>0</v>
      </c>
      <c r="AG340">
        <v>0</v>
      </c>
      <c r="AH340" s="18">
        <f t="shared" si="209"/>
        <v>43521</v>
      </c>
      <c r="AI340" s="5">
        <f t="shared" si="210"/>
        <v>0</v>
      </c>
      <c r="AJ340" s="13">
        <f t="shared" si="196"/>
        <v>0</v>
      </c>
      <c r="AK340" s="20">
        <f t="shared" si="197"/>
        <v>0</v>
      </c>
      <c r="AL340" s="20">
        <f t="shared" si="211"/>
        <v>0</v>
      </c>
      <c r="AM340" s="20">
        <f t="shared" si="212"/>
        <v>0</v>
      </c>
      <c r="AN340" s="20">
        <f t="shared" si="198"/>
        <v>0</v>
      </c>
      <c r="AO340" s="20">
        <f t="shared" si="213"/>
        <v>0</v>
      </c>
      <c r="AP340" s="1">
        <v>0</v>
      </c>
      <c r="AQ340" s="24">
        <f t="shared" si="214"/>
        <v>43521</v>
      </c>
      <c r="AR340" s="10">
        <f t="shared" si="199"/>
        <v>0</v>
      </c>
      <c r="AS340" s="1">
        <f t="shared" si="215"/>
        <v>0</v>
      </c>
    </row>
    <row r="341" spans="2:45" x14ac:dyDescent="0.2">
      <c r="B341" s="18">
        <f t="shared" si="200"/>
        <v>43522</v>
      </c>
      <c r="C341" s="8">
        <f t="shared" si="201"/>
        <v>43522</v>
      </c>
      <c r="D341" s="5" t="e">
        <f>INDEX(Klima!$B$1:$E$520,MATCH('Afgrødemodel 1'!$C341,Klima!$B$1:$B$520,0),MATCH('Afgrødemodel 1'!$D$7,Klima!$B$1:$E$1,0))</f>
        <v>#N/A</v>
      </c>
      <c r="E341" s="8" t="e">
        <f t="shared" si="216"/>
        <v>#N/A</v>
      </c>
      <c r="F341">
        <v>0</v>
      </c>
      <c r="G341" s="8" t="e">
        <f t="shared" si="202"/>
        <v>#N/A</v>
      </c>
      <c r="H341" s="8" t="e">
        <f t="shared" si="182"/>
        <v>#N/A</v>
      </c>
      <c r="I341" s="8" t="e">
        <f t="shared" si="183"/>
        <v>#N/A</v>
      </c>
      <c r="J341" s="8" t="e">
        <f t="shared" si="184"/>
        <v>#N/A</v>
      </c>
      <c r="K341" s="8" t="e">
        <f t="shared" si="185"/>
        <v>#N/A</v>
      </c>
      <c r="L341" s="8" t="e">
        <f t="shared" si="186"/>
        <v>#N/A</v>
      </c>
      <c r="M341" t="e">
        <f t="shared" si="187"/>
        <v>#N/A</v>
      </c>
      <c r="N341">
        <v>8</v>
      </c>
      <c r="O341" t="e">
        <f t="shared" si="203"/>
        <v>#N/A</v>
      </c>
      <c r="P341" t="e">
        <f t="shared" si="188"/>
        <v>#N/A</v>
      </c>
      <c r="Q341" t="e">
        <f t="shared" si="189"/>
        <v>#N/A</v>
      </c>
      <c r="R341" t="e">
        <f t="shared" si="190"/>
        <v>#N/A</v>
      </c>
      <c r="S341">
        <f t="shared" si="191"/>
        <v>0</v>
      </c>
      <c r="T341" s="8">
        <f t="shared" si="204"/>
        <v>0</v>
      </c>
      <c r="U341" s="2" t="e">
        <f t="shared" si="205"/>
        <v>#N/A</v>
      </c>
      <c r="V341">
        <f t="shared" si="192"/>
        <v>0</v>
      </c>
      <c r="W341" s="2" t="e">
        <f t="shared" si="206"/>
        <v>#N/A</v>
      </c>
      <c r="X341">
        <f t="shared" si="193"/>
        <v>0</v>
      </c>
      <c r="Y341">
        <f t="shared" si="207"/>
        <v>0</v>
      </c>
      <c r="Z341">
        <v>0</v>
      </c>
      <c r="AA341" s="18">
        <f t="shared" si="194"/>
        <v>43522</v>
      </c>
      <c r="AB341" s="13">
        <f t="shared" si="195"/>
        <v>0</v>
      </c>
      <c r="AC341">
        <v>0</v>
      </c>
      <c r="AD341" s="5" t="e">
        <f t="shared" si="208"/>
        <v>#N/A</v>
      </c>
      <c r="AE341">
        <f t="shared" si="181"/>
        <v>0</v>
      </c>
      <c r="AF341">
        <f t="shared" si="181"/>
        <v>0</v>
      </c>
      <c r="AG341">
        <v>0</v>
      </c>
      <c r="AH341" s="18">
        <f t="shared" si="209"/>
        <v>43522</v>
      </c>
      <c r="AI341" s="5">
        <f t="shared" si="210"/>
        <v>0</v>
      </c>
      <c r="AJ341" s="13">
        <f t="shared" si="196"/>
        <v>0</v>
      </c>
      <c r="AK341" s="20">
        <f t="shared" si="197"/>
        <v>0</v>
      </c>
      <c r="AL341" s="20">
        <f t="shared" si="211"/>
        <v>0</v>
      </c>
      <c r="AM341" s="20">
        <f t="shared" si="212"/>
        <v>0</v>
      </c>
      <c r="AN341" s="20">
        <f t="shared" si="198"/>
        <v>0</v>
      </c>
      <c r="AO341" s="20">
        <f t="shared" si="213"/>
        <v>0</v>
      </c>
      <c r="AP341" s="1">
        <v>0</v>
      </c>
      <c r="AQ341" s="24">
        <f t="shared" si="214"/>
        <v>43522</v>
      </c>
      <c r="AR341" s="10">
        <f t="shared" si="199"/>
        <v>0</v>
      </c>
      <c r="AS341" s="1">
        <f t="shared" si="215"/>
        <v>0</v>
      </c>
    </row>
    <row r="342" spans="2:45" x14ac:dyDescent="0.2">
      <c r="B342" s="18">
        <f t="shared" si="200"/>
        <v>43523</v>
      </c>
      <c r="C342" s="8">
        <f t="shared" si="201"/>
        <v>43523</v>
      </c>
      <c r="D342" s="5" t="e">
        <f>INDEX(Klima!$B$1:$E$520,MATCH('Afgrødemodel 1'!$C342,Klima!$B$1:$B$520,0),MATCH('Afgrødemodel 1'!$D$7,Klima!$B$1:$E$1,0))</f>
        <v>#N/A</v>
      </c>
      <c r="E342" s="8" t="e">
        <f t="shared" si="216"/>
        <v>#N/A</v>
      </c>
      <c r="F342">
        <v>0</v>
      </c>
      <c r="G342" s="8" t="e">
        <f t="shared" si="202"/>
        <v>#N/A</v>
      </c>
      <c r="H342" s="8" t="e">
        <f t="shared" si="182"/>
        <v>#N/A</v>
      </c>
      <c r="I342" s="8" t="e">
        <f t="shared" si="183"/>
        <v>#N/A</v>
      </c>
      <c r="J342" s="8" t="e">
        <f t="shared" si="184"/>
        <v>#N/A</v>
      </c>
      <c r="K342" s="8" t="e">
        <f t="shared" si="185"/>
        <v>#N/A</v>
      </c>
      <c r="L342" s="8" t="e">
        <f t="shared" si="186"/>
        <v>#N/A</v>
      </c>
      <c r="M342" t="e">
        <f t="shared" si="187"/>
        <v>#N/A</v>
      </c>
      <c r="N342">
        <v>8</v>
      </c>
      <c r="O342" t="e">
        <f t="shared" si="203"/>
        <v>#N/A</v>
      </c>
      <c r="P342" t="e">
        <f t="shared" si="188"/>
        <v>#N/A</v>
      </c>
      <c r="Q342" t="e">
        <f t="shared" si="189"/>
        <v>#N/A</v>
      </c>
      <c r="R342" t="e">
        <f t="shared" si="190"/>
        <v>#N/A</v>
      </c>
      <c r="S342">
        <f t="shared" si="191"/>
        <v>0</v>
      </c>
      <c r="T342" s="8">
        <f t="shared" si="204"/>
        <v>0</v>
      </c>
      <c r="U342" s="2" t="e">
        <f t="shared" si="205"/>
        <v>#N/A</v>
      </c>
      <c r="V342">
        <f t="shared" si="192"/>
        <v>0</v>
      </c>
      <c r="W342" s="2" t="e">
        <f t="shared" si="206"/>
        <v>#N/A</v>
      </c>
      <c r="X342">
        <f t="shared" si="193"/>
        <v>0</v>
      </c>
      <c r="Y342">
        <f t="shared" si="207"/>
        <v>0</v>
      </c>
      <c r="Z342">
        <v>0</v>
      </c>
      <c r="AA342" s="18">
        <f t="shared" si="194"/>
        <v>43523</v>
      </c>
      <c r="AB342" s="13">
        <f t="shared" si="195"/>
        <v>0</v>
      </c>
      <c r="AC342">
        <v>0</v>
      </c>
      <c r="AD342" s="5" t="e">
        <f t="shared" si="208"/>
        <v>#N/A</v>
      </c>
      <c r="AE342">
        <f t="shared" si="181"/>
        <v>0</v>
      </c>
      <c r="AF342">
        <f t="shared" si="181"/>
        <v>0</v>
      </c>
      <c r="AG342">
        <v>0</v>
      </c>
      <c r="AH342" s="18">
        <f t="shared" si="209"/>
        <v>43523</v>
      </c>
      <c r="AI342" s="5">
        <f t="shared" si="210"/>
        <v>0</v>
      </c>
      <c r="AJ342" s="13">
        <f t="shared" si="196"/>
        <v>0</v>
      </c>
      <c r="AK342" s="20">
        <f t="shared" si="197"/>
        <v>0</v>
      </c>
      <c r="AL342" s="20">
        <f t="shared" si="211"/>
        <v>0</v>
      </c>
      <c r="AM342" s="20">
        <f t="shared" si="212"/>
        <v>0</v>
      </c>
      <c r="AN342" s="20">
        <f t="shared" si="198"/>
        <v>0</v>
      </c>
      <c r="AO342" s="20">
        <f t="shared" si="213"/>
        <v>0</v>
      </c>
      <c r="AP342" s="1">
        <v>0</v>
      </c>
      <c r="AQ342" s="24">
        <f t="shared" si="214"/>
        <v>43523</v>
      </c>
      <c r="AR342" s="10">
        <f t="shared" si="199"/>
        <v>0</v>
      </c>
      <c r="AS342" s="1">
        <f t="shared" si="215"/>
        <v>0</v>
      </c>
    </row>
    <row r="343" spans="2:45" x14ac:dyDescent="0.2">
      <c r="B343" s="18">
        <f t="shared" si="200"/>
        <v>43524</v>
      </c>
      <c r="C343" s="8">
        <f t="shared" si="201"/>
        <v>43524</v>
      </c>
      <c r="D343" s="5" t="e">
        <f>INDEX(Klima!$B$1:$E$520,MATCH('Afgrødemodel 1'!$C343,Klima!$B$1:$B$520,0),MATCH('Afgrødemodel 1'!$D$7,Klima!$B$1:$E$1,0))</f>
        <v>#N/A</v>
      </c>
      <c r="E343" s="8" t="e">
        <f t="shared" si="216"/>
        <v>#N/A</v>
      </c>
      <c r="F343">
        <v>0</v>
      </c>
      <c r="G343" s="8" t="e">
        <f t="shared" si="202"/>
        <v>#N/A</v>
      </c>
      <c r="H343" s="8" t="e">
        <f t="shared" si="182"/>
        <v>#N/A</v>
      </c>
      <c r="I343" s="8" t="e">
        <f t="shared" si="183"/>
        <v>#N/A</v>
      </c>
      <c r="J343" s="8" t="e">
        <f t="shared" si="184"/>
        <v>#N/A</v>
      </c>
      <c r="K343" s="8" t="e">
        <f t="shared" si="185"/>
        <v>#N/A</v>
      </c>
      <c r="L343" s="8" t="e">
        <f t="shared" si="186"/>
        <v>#N/A</v>
      </c>
      <c r="M343" t="e">
        <f t="shared" si="187"/>
        <v>#N/A</v>
      </c>
      <c r="N343">
        <v>8</v>
      </c>
      <c r="O343" t="e">
        <f t="shared" si="203"/>
        <v>#N/A</v>
      </c>
      <c r="P343" t="e">
        <f t="shared" si="188"/>
        <v>#N/A</v>
      </c>
      <c r="Q343" t="e">
        <f t="shared" si="189"/>
        <v>#N/A</v>
      </c>
      <c r="R343" t="e">
        <f t="shared" si="190"/>
        <v>#N/A</v>
      </c>
      <c r="S343">
        <f t="shared" si="191"/>
        <v>0</v>
      </c>
      <c r="T343" s="8">
        <f t="shared" si="204"/>
        <v>0</v>
      </c>
      <c r="U343" s="2" t="e">
        <f t="shared" si="205"/>
        <v>#N/A</v>
      </c>
      <c r="V343">
        <f t="shared" si="192"/>
        <v>0</v>
      </c>
      <c r="W343" s="2" t="e">
        <f t="shared" si="206"/>
        <v>#N/A</v>
      </c>
      <c r="X343">
        <f t="shared" si="193"/>
        <v>0</v>
      </c>
      <c r="Y343">
        <f t="shared" si="207"/>
        <v>0</v>
      </c>
      <c r="Z343">
        <v>0</v>
      </c>
      <c r="AA343" s="18">
        <f t="shared" si="194"/>
        <v>43524</v>
      </c>
      <c r="AB343" s="13">
        <f t="shared" si="195"/>
        <v>0</v>
      </c>
      <c r="AC343">
        <v>0</v>
      </c>
      <c r="AD343" s="5" t="e">
        <f t="shared" si="208"/>
        <v>#N/A</v>
      </c>
      <c r="AE343">
        <f t="shared" si="181"/>
        <v>0</v>
      </c>
      <c r="AF343">
        <f t="shared" si="181"/>
        <v>0</v>
      </c>
      <c r="AG343">
        <v>0</v>
      </c>
      <c r="AH343" s="18">
        <f t="shared" si="209"/>
        <v>43524</v>
      </c>
      <c r="AI343" s="5">
        <f t="shared" si="210"/>
        <v>0</v>
      </c>
      <c r="AJ343" s="13">
        <f t="shared" si="196"/>
        <v>0</v>
      </c>
      <c r="AK343" s="20">
        <f t="shared" si="197"/>
        <v>0</v>
      </c>
      <c r="AL343" s="20">
        <f t="shared" si="211"/>
        <v>0</v>
      </c>
      <c r="AM343" s="20">
        <f t="shared" si="212"/>
        <v>0</v>
      </c>
      <c r="AN343" s="20">
        <f t="shared" si="198"/>
        <v>0</v>
      </c>
      <c r="AO343" s="20">
        <f t="shared" si="213"/>
        <v>0</v>
      </c>
      <c r="AP343" s="1">
        <v>0</v>
      </c>
      <c r="AQ343" s="24">
        <f t="shared" si="214"/>
        <v>43524</v>
      </c>
      <c r="AR343" s="10">
        <f t="shared" si="199"/>
        <v>0</v>
      </c>
      <c r="AS343" s="1">
        <f t="shared" si="215"/>
        <v>0</v>
      </c>
    </row>
    <row r="344" spans="2:45" x14ac:dyDescent="0.2">
      <c r="B344" s="18">
        <f t="shared" si="200"/>
        <v>43525</v>
      </c>
      <c r="C344" s="8">
        <f t="shared" si="201"/>
        <v>43525</v>
      </c>
      <c r="D344" s="5" t="e">
        <f>INDEX(Klima!$B$1:$E$520,MATCH('Afgrødemodel 1'!$C344,Klima!$B$1:$B$520,0),MATCH('Afgrødemodel 1'!$D$7,Klima!$B$1:$E$1,0))</f>
        <v>#N/A</v>
      </c>
      <c r="E344" s="8" t="e">
        <f t="shared" si="216"/>
        <v>#N/A</v>
      </c>
      <c r="F344">
        <v>0</v>
      </c>
      <c r="G344" s="8" t="e">
        <f t="shared" si="202"/>
        <v>#N/A</v>
      </c>
      <c r="H344" s="8" t="e">
        <f t="shared" si="182"/>
        <v>#N/A</v>
      </c>
      <c r="I344" s="8" t="e">
        <f t="shared" si="183"/>
        <v>#N/A</v>
      </c>
      <c r="J344" s="8" t="e">
        <f t="shared" si="184"/>
        <v>#N/A</v>
      </c>
      <c r="K344" s="8" t="e">
        <f t="shared" si="185"/>
        <v>#N/A</v>
      </c>
      <c r="L344" s="8" t="e">
        <f t="shared" si="186"/>
        <v>#N/A</v>
      </c>
      <c r="M344" t="e">
        <f t="shared" si="187"/>
        <v>#N/A</v>
      </c>
      <c r="N344">
        <v>8</v>
      </c>
      <c r="O344" t="e">
        <f t="shared" si="203"/>
        <v>#N/A</v>
      </c>
      <c r="P344" t="e">
        <f t="shared" si="188"/>
        <v>#N/A</v>
      </c>
      <c r="Q344" t="e">
        <f t="shared" si="189"/>
        <v>#N/A</v>
      </c>
      <c r="R344" t="e">
        <f t="shared" si="190"/>
        <v>#N/A</v>
      </c>
      <c r="S344">
        <f t="shared" si="191"/>
        <v>0</v>
      </c>
      <c r="T344" s="8">
        <f t="shared" si="204"/>
        <v>0</v>
      </c>
      <c r="U344" s="2" t="e">
        <f t="shared" si="205"/>
        <v>#N/A</v>
      </c>
      <c r="V344">
        <f t="shared" si="192"/>
        <v>0</v>
      </c>
      <c r="W344" s="2" t="e">
        <f t="shared" si="206"/>
        <v>#N/A</v>
      </c>
      <c r="X344">
        <f t="shared" si="193"/>
        <v>0</v>
      </c>
      <c r="Y344">
        <f t="shared" si="207"/>
        <v>0</v>
      </c>
      <c r="Z344">
        <v>0</v>
      </c>
      <c r="AA344" s="18">
        <f t="shared" si="194"/>
        <v>43525</v>
      </c>
      <c r="AB344" s="13">
        <f t="shared" si="195"/>
        <v>0</v>
      </c>
      <c r="AC344">
        <v>0</v>
      </c>
      <c r="AD344" s="5" t="e">
        <f t="shared" si="208"/>
        <v>#N/A</v>
      </c>
      <c r="AE344">
        <f t="shared" si="181"/>
        <v>0</v>
      </c>
      <c r="AF344">
        <f t="shared" si="181"/>
        <v>0</v>
      </c>
      <c r="AG344">
        <v>0</v>
      </c>
      <c r="AH344" s="18">
        <f t="shared" si="209"/>
        <v>43525</v>
      </c>
      <c r="AI344" s="5">
        <f t="shared" si="210"/>
        <v>0</v>
      </c>
      <c r="AJ344" s="13">
        <f t="shared" si="196"/>
        <v>0</v>
      </c>
      <c r="AK344" s="20">
        <f t="shared" si="197"/>
        <v>0</v>
      </c>
      <c r="AL344" s="20">
        <f t="shared" si="211"/>
        <v>0</v>
      </c>
      <c r="AM344" s="20">
        <f t="shared" si="212"/>
        <v>0</v>
      </c>
      <c r="AN344" s="20">
        <f t="shared" si="198"/>
        <v>0</v>
      </c>
      <c r="AO344" s="20">
        <f t="shared" si="213"/>
        <v>0</v>
      </c>
      <c r="AP344" s="1">
        <v>0</v>
      </c>
      <c r="AQ344" s="24">
        <f t="shared" si="214"/>
        <v>43525</v>
      </c>
      <c r="AR344" s="10">
        <f t="shared" si="199"/>
        <v>0</v>
      </c>
      <c r="AS344" s="1">
        <f t="shared" si="215"/>
        <v>0</v>
      </c>
    </row>
    <row r="345" spans="2:45" x14ac:dyDescent="0.2">
      <c r="B345" s="18">
        <f t="shared" si="200"/>
        <v>43526</v>
      </c>
      <c r="C345" s="8">
        <f t="shared" si="201"/>
        <v>43526</v>
      </c>
      <c r="D345" s="5" t="e">
        <f>INDEX(Klima!$B$1:$E$520,MATCH('Afgrødemodel 1'!$C345,Klima!$B$1:$B$520,0),MATCH('Afgrødemodel 1'!$D$7,Klima!$B$1:$E$1,0))</f>
        <v>#N/A</v>
      </c>
      <c r="E345" s="8" t="e">
        <f t="shared" si="216"/>
        <v>#N/A</v>
      </c>
      <c r="F345">
        <v>0</v>
      </c>
      <c r="G345" s="8" t="e">
        <f t="shared" si="202"/>
        <v>#N/A</v>
      </c>
      <c r="H345" s="8" t="e">
        <f t="shared" si="182"/>
        <v>#N/A</v>
      </c>
      <c r="I345" s="8" t="e">
        <f t="shared" si="183"/>
        <v>#N/A</v>
      </c>
      <c r="J345" s="8" t="e">
        <f t="shared" si="184"/>
        <v>#N/A</v>
      </c>
      <c r="K345" s="8" t="e">
        <f t="shared" si="185"/>
        <v>#N/A</v>
      </c>
      <c r="L345" s="8" t="e">
        <f t="shared" si="186"/>
        <v>#N/A</v>
      </c>
      <c r="M345" t="e">
        <f t="shared" si="187"/>
        <v>#N/A</v>
      </c>
      <c r="N345">
        <v>8</v>
      </c>
      <c r="O345" t="e">
        <f t="shared" si="203"/>
        <v>#N/A</v>
      </c>
      <c r="P345" t="e">
        <f t="shared" si="188"/>
        <v>#N/A</v>
      </c>
      <c r="Q345" t="e">
        <f t="shared" si="189"/>
        <v>#N/A</v>
      </c>
      <c r="R345" t="e">
        <f t="shared" si="190"/>
        <v>#N/A</v>
      </c>
      <c r="S345">
        <f t="shared" si="191"/>
        <v>0</v>
      </c>
      <c r="T345" s="8">
        <f t="shared" si="204"/>
        <v>0</v>
      </c>
      <c r="U345" s="2" t="e">
        <f t="shared" si="205"/>
        <v>#N/A</v>
      </c>
      <c r="V345">
        <f t="shared" si="192"/>
        <v>0</v>
      </c>
      <c r="W345" s="2" t="e">
        <f t="shared" si="206"/>
        <v>#N/A</v>
      </c>
      <c r="X345">
        <f t="shared" si="193"/>
        <v>0</v>
      </c>
      <c r="Y345">
        <f t="shared" si="207"/>
        <v>0</v>
      </c>
      <c r="Z345">
        <v>0</v>
      </c>
      <c r="AA345" s="18">
        <f t="shared" si="194"/>
        <v>43526</v>
      </c>
      <c r="AB345" s="13">
        <f t="shared" si="195"/>
        <v>0</v>
      </c>
      <c r="AC345">
        <v>0</v>
      </c>
      <c r="AD345" s="5" t="e">
        <f t="shared" si="208"/>
        <v>#N/A</v>
      </c>
      <c r="AE345">
        <f t="shared" si="181"/>
        <v>0</v>
      </c>
      <c r="AF345">
        <f t="shared" si="181"/>
        <v>0</v>
      </c>
      <c r="AG345">
        <v>0</v>
      </c>
      <c r="AH345" s="18">
        <f t="shared" si="209"/>
        <v>43526</v>
      </c>
      <c r="AI345" s="5">
        <f t="shared" si="210"/>
        <v>0</v>
      </c>
      <c r="AJ345" s="13">
        <f t="shared" si="196"/>
        <v>0</v>
      </c>
      <c r="AK345" s="20">
        <f t="shared" si="197"/>
        <v>0</v>
      </c>
      <c r="AL345" s="20">
        <f t="shared" si="211"/>
        <v>0</v>
      </c>
      <c r="AM345" s="20">
        <f t="shared" si="212"/>
        <v>0</v>
      </c>
      <c r="AN345" s="20">
        <f t="shared" si="198"/>
        <v>0</v>
      </c>
      <c r="AO345" s="20">
        <f t="shared" si="213"/>
        <v>0</v>
      </c>
      <c r="AP345" s="1">
        <v>0</v>
      </c>
      <c r="AQ345" s="24">
        <f t="shared" si="214"/>
        <v>43526</v>
      </c>
      <c r="AR345" s="10">
        <f t="shared" si="199"/>
        <v>0</v>
      </c>
      <c r="AS345" s="1">
        <f t="shared" si="215"/>
        <v>0</v>
      </c>
    </row>
    <row r="346" spans="2:45" x14ac:dyDescent="0.2">
      <c r="B346" s="18">
        <f t="shared" si="200"/>
        <v>43527</v>
      </c>
      <c r="C346" s="8">
        <f t="shared" si="201"/>
        <v>43527</v>
      </c>
      <c r="D346" s="5" t="e">
        <f>INDEX(Klima!$B$1:$E$520,MATCH('Afgrødemodel 1'!$C346,Klima!$B$1:$B$520,0),MATCH('Afgrødemodel 1'!$D$7,Klima!$B$1:$E$1,0))</f>
        <v>#N/A</v>
      </c>
      <c r="E346" s="8" t="e">
        <f t="shared" si="216"/>
        <v>#N/A</v>
      </c>
      <c r="F346">
        <v>0</v>
      </c>
      <c r="G346" s="8" t="e">
        <f t="shared" si="202"/>
        <v>#N/A</v>
      </c>
      <c r="H346" s="8" t="e">
        <f t="shared" si="182"/>
        <v>#N/A</v>
      </c>
      <c r="I346" s="8" t="e">
        <f t="shared" si="183"/>
        <v>#N/A</v>
      </c>
      <c r="J346" s="8" t="e">
        <f t="shared" si="184"/>
        <v>#N/A</v>
      </c>
      <c r="K346" s="8" t="e">
        <f t="shared" si="185"/>
        <v>#N/A</v>
      </c>
      <c r="L346" s="8" t="e">
        <f t="shared" si="186"/>
        <v>#N/A</v>
      </c>
      <c r="M346" t="e">
        <f t="shared" si="187"/>
        <v>#N/A</v>
      </c>
      <c r="N346">
        <v>8</v>
      </c>
      <c r="O346" t="e">
        <f t="shared" si="203"/>
        <v>#N/A</v>
      </c>
      <c r="P346" t="e">
        <f t="shared" si="188"/>
        <v>#N/A</v>
      </c>
      <c r="Q346" t="e">
        <f t="shared" si="189"/>
        <v>#N/A</v>
      </c>
      <c r="R346" t="e">
        <f t="shared" si="190"/>
        <v>#N/A</v>
      </c>
      <c r="S346">
        <f t="shared" si="191"/>
        <v>0</v>
      </c>
      <c r="T346" s="8">
        <f t="shared" si="204"/>
        <v>0</v>
      </c>
      <c r="U346" s="2" t="e">
        <f t="shared" si="205"/>
        <v>#N/A</v>
      </c>
      <c r="V346">
        <f t="shared" si="192"/>
        <v>0</v>
      </c>
      <c r="W346" s="2" t="e">
        <f t="shared" si="206"/>
        <v>#N/A</v>
      </c>
      <c r="X346">
        <f t="shared" si="193"/>
        <v>0</v>
      </c>
      <c r="Y346">
        <f t="shared" si="207"/>
        <v>0</v>
      </c>
      <c r="Z346">
        <v>0</v>
      </c>
      <c r="AA346" s="18">
        <f t="shared" si="194"/>
        <v>43527</v>
      </c>
      <c r="AB346" s="13">
        <f t="shared" si="195"/>
        <v>0</v>
      </c>
      <c r="AC346">
        <v>0</v>
      </c>
      <c r="AD346" s="5" t="e">
        <f t="shared" si="208"/>
        <v>#N/A</v>
      </c>
      <c r="AE346">
        <f t="shared" si="181"/>
        <v>0</v>
      </c>
      <c r="AF346">
        <f t="shared" si="181"/>
        <v>0</v>
      </c>
      <c r="AG346">
        <v>0</v>
      </c>
      <c r="AH346" s="18">
        <f t="shared" si="209"/>
        <v>43527</v>
      </c>
      <c r="AI346" s="5">
        <f t="shared" si="210"/>
        <v>0</v>
      </c>
      <c r="AJ346" s="13">
        <f t="shared" si="196"/>
        <v>0</v>
      </c>
      <c r="AK346" s="20">
        <f t="shared" si="197"/>
        <v>0</v>
      </c>
      <c r="AL346" s="20">
        <f t="shared" si="211"/>
        <v>0</v>
      </c>
      <c r="AM346" s="20">
        <f t="shared" si="212"/>
        <v>0</v>
      </c>
      <c r="AN346" s="20">
        <f t="shared" si="198"/>
        <v>0</v>
      </c>
      <c r="AO346" s="20">
        <f t="shared" si="213"/>
        <v>0</v>
      </c>
      <c r="AP346" s="1">
        <v>0</v>
      </c>
      <c r="AQ346" s="24">
        <f t="shared" si="214"/>
        <v>43527</v>
      </c>
      <c r="AR346" s="10">
        <f t="shared" si="199"/>
        <v>0</v>
      </c>
      <c r="AS346" s="1">
        <f t="shared" si="215"/>
        <v>0</v>
      </c>
    </row>
    <row r="347" spans="2:45" x14ac:dyDescent="0.2">
      <c r="B347" s="18">
        <f t="shared" si="200"/>
        <v>43528</v>
      </c>
      <c r="C347" s="8">
        <f t="shared" si="201"/>
        <v>43528</v>
      </c>
      <c r="D347" s="5" t="e">
        <f>INDEX(Klima!$B$1:$E$520,MATCH('Afgrødemodel 1'!$C347,Klima!$B$1:$B$520,0),MATCH('Afgrødemodel 1'!$D$7,Klima!$B$1:$E$1,0))</f>
        <v>#N/A</v>
      </c>
      <c r="E347" s="8" t="e">
        <f t="shared" si="216"/>
        <v>#N/A</v>
      </c>
      <c r="F347">
        <v>0</v>
      </c>
      <c r="G347" s="8" t="e">
        <f t="shared" si="202"/>
        <v>#N/A</v>
      </c>
      <c r="H347" s="8" t="e">
        <f t="shared" si="182"/>
        <v>#N/A</v>
      </c>
      <c r="I347" s="8" t="e">
        <f t="shared" si="183"/>
        <v>#N/A</v>
      </c>
      <c r="J347" s="8" t="e">
        <f t="shared" si="184"/>
        <v>#N/A</v>
      </c>
      <c r="K347" s="8" t="e">
        <f t="shared" si="185"/>
        <v>#N/A</v>
      </c>
      <c r="L347" s="8" t="e">
        <f t="shared" si="186"/>
        <v>#N/A</v>
      </c>
      <c r="M347" t="e">
        <f t="shared" si="187"/>
        <v>#N/A</v>
      </c>
      <c r="N347">
        <v>8</v>
      </c>
      <c r="O347" t="e">
        <f t="shared" si="203"/>
        <v>#N/A</v>
      </c>
      <c r="P347" t="e">
        <f t="shared" si="188"/>
        <v>#N/A</v>
      </c>
      <c r="Q347" t="e">
        <f t="shared" si="189"/>
        <v>#N/A</v>
      </c>
      <c r="R347" t="e">
        <f t="shared" si="190"/>
        <v>#N/A</v>
      </c>
      <c r="S347">
        <f t="shared" si="191"/>
        <v>0</v>
      </c>
      <c r="T347" s="8">
        <f t="shared" si="204"/>
        <v>0</v>
      </c>
      <c r="U347" s="2" t="e">
        <f t="shared" si="205"/>
        <v>#N/A</v>
      </c>
      <c r="V347">
        <f t="shared" si="192"/>
        <v>0</v>
      </c>
      <c r="W347" s="2" t="e">
        <f t="shared" si="206"/>
        <v>#N/A</v>
      </c>
      <c r="X347">
        <f t="shared" si="193"/>
        <v>0</v>
      </c>
      <c r="Y347">
        <f t="shared" si="207"/>
        <v>0</v>
      </c>
      <c r="Z347">
        <v>0</v>
      </c>
      <c r="AA347" s="18">
        <f t="shared" si="194"/>
        <v>43528</v>
      </c>
      <c r="AB347" s="13">
        <f t="shared" si="195"/>
        <v>0</v>
      </c>
      <c r="AC347">
        <v>0</v>
      </c>
      <c r="AD347" s="5" t="e">
        <f t="shared" si="208"/>
        <v>#N/A</v>
      </c>
      <c r="AE347">
        <f t="shared" si="181"/>
        <v>0</v>
      </c>
      <c r="AF347">
        <f t="shared" si="181"/>
        <v>0</v>
      </c>
      <c r="AG347">
        <v>0</v>
      </c>
      <c r="AH347" s="18">
        <f t="shared" si="209"/>
        <v>43528</v>
      </c>
      <c r="AI347" s="5">
        <f t="shared" si="210"/>
        <v>0</v>
      </c>
      <c r="AJ347" s="13">
        <f t="shared" si="196"/>
        <v>0</v>
      </c>
      <c r="AK347" s="20">
        <f t="shared" si="197"/>
        <v>0</v>
      </c>
      <c r="AL347" s="20">
        <f t="shared" si="211"/>
        <v>0</v>
      </c>
      <c r="AM347" s="20">
        <f t="shared" si="212"/>
        <v>0</v>
      </c>
      <c r="AN347" s="20">
        <f t="shared" si="198"/>
        <v>0</v>
      </c>
      <c r="AO347" s="20">
        <f t="shared" si="213"/>
        <v>0</v>
      </c>
      <c r="AP347" s="1">
        <v>0</v>
      </c>
      <c r="AQ347" s="24">
        <f t="shared" si="214"/>
        <v>43528</v>
      </c>
      <c r="AR347" s="10">
        <f t="shared" si="199"/>
        <v>0</v>
      </c>
      <c r="AS347" s="1">
        <f t="shared" si="215"/>
        <v>0</v>
      </c>
    </row>
    <row r="348" spans="2:45" x14ac:dyDescent="0.2">
      <c r="B348" s="18">
        <f t="shared" si="200"/>
        <v>43529</v>
      </c>
      <c r="C348" s="8">
        <f t="shared" si="201"/>
        <v>43529</v>
      </c>
      <c r="D348" s="5" t="e">
        <f>INDEX(Klima!$B$1:$E$520,MATCH('Afgrødemodel 1'!$C348,Klima!$B$1:$B$520,0),MATCH('Afgrødemodel 1'!$D$7,Klima!$B$1:$E$1,0))</f>
        <v>#N/A</v>
      </c>
      <c r="E348" s="8" t="e">
        <f t="shared" si="216"/>
        <v>#N/A</v>
      </c>
      <c r="F348">
        <v>0</v>
      </c>
      <c r="G348" s="8" t="e">
        <f t="shared" si="202"/>
        <v>#N/A</v>
      </c>
      <c r="H348" s="8" t="e">
        <f t="shared" si="182"/>
        <v>#N/A</v>
      </c>
      <c r="I348" s="8" t="e">
        <f t="shared" si="183"/>
        <v>#N/A</v>
      </c>
      <c r="J348" s="8" t="e">
        <f t="shared" si="184"/>
        <v>#N/A</v>
      </c>
      <c r="K348" s="8" t="e">
        <f t="shared" si="185"/>
        <v>#N/A</v>
      </c>
      <c r="L348" s="8" t="e">
        <f t="shared" si="186"/>
        <v>#N/A</v>
      </c>
      <c r="M348" t="e">
        <f t="shared" si="187"/>
        <v>#N/A</v>
      </c>
      <c r="N348">
        <v>8</v>
      </c>
      <c r="O348" t="e">
        <f t="shared" si="203"/>
        <v>#N/A</v>
      </c>
      <c r="P348" t="e">
        <f t="shared" si="188"/>
        <v>#N/A</v>
      </c>
      <c r="Q348" t="e">
        <f t="shared" si="189"/>
        <v>#N/A</v>
      </c>
      <c r="R348" t="e">
        <f t="shared" si="190"/>
        <v>#N/A</v>
      </c>
      <c r="S348">
        <f t="shared" si="191"/>
        <v>0</v>
      </c>
      <c r="T348" s="8">
        <f t="shared" si="204"/>
        <v>0</v>
      </c>
      <c r="U348" s="2" t="e">
        <f t="shared" si="205"/>
        <v>#N/A</v>
      </c>
      <c r="V348">
        <f t="shared" si="192"/>
        <v>0</v>
      </c>
      <c r="W348" s="2" t="e">
        <f t="shared" si="206"/>
        <v>#N/A</v>
      </c>
      <c r="X348">
        <f t="shared" si="193"/>
        <v>0</v>
      </c>
      <c r="Y348">
        <f t="shared" si="207"/>
        <v>0</v>
      </c>
      <c r="Z348">
        <v>0</v>
      </c>
      <c r="AA348" s="18">
        <f t="shared" si="194"/>
        <v>43529</v>
      </c>
      <c r="AB348" s="13">
        <f t="shared" si="195"/>
        <v>0</v>
      </c>
      <c r="AC348">
        <v>0</v>
      </c>
      <c r="AD348" s="5" t="e">
        <f t="shared" si="208"/>
        <v>#N/A</v>
      </c>
      <c r="AE348">
        <f t="shared" si="181"/>
        <v>0</v>
      </c>
      <c r="AF348">
        <f t="shared" si="181"/>
        <v>0</v>
      </c>
      <c r="AG348">
        <v>0</v>
      </c>
      <c r="AH348" s="18">
        <f t="shared" si="209"/>
        <v>43529</v>
      </c>
      <c r="AI348" s="5">
        <f t="shared" si="210"/>
        <v>0</v>
      </c>
      <c r="AJ348" s="13">
        <f t="shared" si="196"/>
        <v>0</v>
      </c>
      <c r="AK348" s="20">
        <f t="shared" si="197"/>
        <v>0</v>
      </c>
      <c r="AL348" s="20">
        <f t="shared" si="211"/>
        <v>0</v>
      </c>
      <c r="AM348" s="20">
        <f t="shared" si="212"/>
        <v>0</v>
      </c>
      <c r="AN348" s="20">
        <f t="shared" si="198"/>
        <v>0</v>
      </c>
      <c r="AO348" s="20">
        <f t="shared" si="213"/>
        <v>0</v>
      </c>
      <c r="AP348" s="1">
        <v>0</v>
      </c>
      <c r="AQ348" s="24">
        <f t="shared" si="214"/>
        <v>43529</v>
      </c>
      <c r="AR348" s="10">
        <f t="shared" si="199"/>
        <v>0</v>
      </c>
      <c r="AS348" s="1">
        <f t="shared" si="215"/>
        <v>0</v>
      </c>
    </row>
    <row r="349" spans="2:45" x14ac:dyDescent="0.2">
      <c r="B349" s="18">
        <f t="shared" si="200"/>
        <v>43530</v>
      </c>
      <c r="C349" s="8">
        <f t="shared" si="201"/>
        <v>43530</v>
      </c>
      <c r="D349" s="5" t="e">
        <f>INDEX(Klima!$B$1:$E$520,MATCH('Afgrødemodel 1'!$C349,Klima!$B$1:$B$520,0),MATCH('Afgrødemodel 1'!$D$7,Klima!$B$1:$E$1,0))</f>
        <v>#N/A</v>
      </c>
      <c r="E349" s="8" t="e">
        <f t="shared" si="216"/>
        <v>#N/A</v>
      </c>
      <c r="F349">
        <v>0</v>
      </c>
      <c r="G349" s="8" t="e">
        <f t="shared" si="202"/>
        <v>#N/A</v>
      </c>
      <c r="H349" s="8" t="e">
        <f t="shared" si="182"/>
        <v>#N/A</v>
      </c>
      <c r="I349" s="8" t="e">
        <f t="shared" si="183"/>
        <v>#N/A</v>
      </c>
      <c r="J349" s="8" t="e">
        <f t="shared" si="184"/>
        <v>#N/A</v>
      </c>
      <c r="K349" s="8" t="e">
        <f t="shared" si="185"/>
        <v>#N/A</v>
      </c>
      <c r="L349" s="8" t="e">
        <f t="shared" si="186"/>
        <v>#N/A</v>
      </c>
      <c r="M349" t="e">
        <f t="shared" si="187"/>
        <v>#N/A</v>
      </c>
      <c r="N349">
        <v>8</v>
      </c>
      <c r="O349" t="e">
        <f t="shared" si="203"/>
        <v>#N/A</v>
      </c>
      <c r="P349" t="e">
        <f t="shared" si="188"/>
        <v>#N/A</v>
      </c>
      <c r="Q349" t="e">
        <f t="shared" si="189"/>
        <v>#N/A</v>
      </c>
      <c r="R349" t="e">
        <f t="shared" si="190"/>
        <v>#N/A</v>
      </c>
      <c r="S349">
        <f t="shared" si="191"/>
        <v>0</v>
      </c>
      <c r="T349" s="8">
        <f t="shared" si="204"/>
        <v>0</v>
      </c>
      <c r="U349" s="2" t="e">
        <f t="shared" si="205"/>
        <v>#N/A</v>
      </c>
      <c r="V349">
        <f t="shared" si="192"/>
        <v>0</v>
      </c>
      <c r="W349" s="2" t="e">
        <f t="shared" si="206"/>
        <v>#N/A</v>
      </c>
      <c r="X349">
        <f t="shared" si="193"/>
        <v>0</v>
      </c>
      <c r="Y349">
        <f t="shared" si="207"/>
        <v>0</v>
      </c>
      <c r="Z349">
        <v>0</v>
      </c>
      <c r="AA349" s="18">
        <f t="shared" si="194"/>
        <v>43530</v>
      </c>
      <c r="AB349" s="13">
        <f t="shared" si="195"/>
        <v>0</v>
      </c>
      <c r="AC349">
        <v>0</v>
      </c>
      <c r="AD349" s="5" t="e">
        <f t="shared" si="208"/>
        <v>#N/A</v>
      </c>
      <c r="AE349">
        <f t="shared" si="181"/>
        <v>0</v>
      </c>
      <c r="AF349">
        <f t="shared" si="181"/>
        <v>0</v>
      </c>
      <c r="AG349">
        <v>0</v>
      </c>
      <c r="AH349" s="18">
        <f t="shared" si="209"/>
        <v>43530</v>
      </c>
      <c r="AI349" s="5">
        <f t="shared" si="210"/>
        <v>0</v>
      </c>
      <c r="AJ349" s="13">
        <f t="shared" si="196"/>
        <v>0</v>
      </c>
      <c r="AK349" s="20">
        <f t="shared" si="197"/>
        <v>0</v>
      </c>
      <c r="AL349" s="20">
        <f t="shared" si="211"/>
        <v>0</v>
      </c>
      <c r="AM349" s="20">
        <f t="shared" si="212"/>
        <v>0</v>
      </c>
      <c r="AN349" s="20">
        <f t="shared" si="198"/>
        <v>0</v>
      </c>
      <c r="AO349" s="20">
        <f t="shared" si="213"/>
        <v>0</v>
      </c>
      <c r="AP349" s="1">
        <v>0</v>
      </c>
      <c r="AQ349" s="24">
        <f t="shared" si="214"/>
        <v>43530</v>
      </c>
      <c r="AR349" s="10">
        <f t="shared" si="199"/>
        <v>0</v>
      </c>
      <c r="AS349" s="1">
        <f t="shared" si="215"/>
        <v>0</v>
      </c>
    </row>
    <row r="350" spans="2:45" x14ac:dyDescent="0.2">
      <c r="B350" s="18">
        <f t="shared" si="200"/>
        <v>43531</v>
      </c>
      <c r="C350" s="8">
        <f t="shared" si="201"/>
        <v>43531</v>
      </c>
      <c r="D350" s="5" t="e">
        <f>INDEX(Klima!$B$1:$E$520,MATCH('Afgrødemodel 1'!$C350,Klima!$B$1:$B$520,0),MATCH('Afgrødemodel 1'!$D$7,Klima!$B$1:$E$1,0))</f>
        <v>#N/A</v>
      </c>
      <c r="E350" s="8" t="e">
        <f t="shared" si="216"/>
        <v>#N/A</v>
      </c>
      <c r="F350">
        <v>0</v>
      </c>
      <c r="G350" s="8" t="e">
        <f t="shared" si="202"/>
        <v>#N/A</v>
      </c>
      <c r="H350" s="8" t="e">
        <f t="shared" si="182"/>
        <v>#N/A</v>
      </c>
      <c r="I350" s="8" t="e">
        <f t="shared" si="183"/>
        <v>#N/A</v>
      </c>
      <c r="J350" s="8" t="e">
        <f t="shared" si="184"/>
        <v>#N/A</v>
      </c>
      <c r="K350" s="8" t="e">
        <f t="shared" si="185"/>
        <v>#N/A</v>
      </c>
      <c r="L350" s="8" t="e">
        <f t="shared" si="186"/>
        <v>#N/A</v>
      </c>
      <c r="M350" t="e">
        <f t="shared" si="187"/>
        <v>#N/A</v>
      </c>
      <c r="N350">
        <v>8</v>
      </c>
      <c r="O350" t="e">
        <f t="shared" si="203"/>
        <v>#N/A</v>
      </c>
      <c r="P350" t="e">
        <f t="shared" si="188"/>
        <v>#N/A</v>
      </c>
      <c r="Q350" t="e">
        <f t="shared" si="189"/>
        <v>#N/A</v>
      </c>
      <c r="R350" t="e">
        <f t="shared" si="190"/>
        <v>#N/A</v>
      </c>
      <c r="S350">
        <f t="shared" si="191"/>
        <v>0</v>
      </c>
      <c r="T350" s="8">
        <f t="shared" si="204"/>
        <v>0</v>
      </c>
      <c r="U350" s="2" t="e">
        <f t="shared" si="205"/>
        <v>#N/A</v>
      </c>
      <c r="V350">
        <f t="shared" si="192"/>
        <v>0</v>
      </c>
      <c r="W350" s="2" t="e">
        <f t="shared" si="206"/>
        <v>#N/A</v>
      </c>
      <c r="X350">
        <f t="shared" si="193"/>
        <v>0</v>
      </c>
      <c r="Y350">
        <f t="shared" si="207"/>
        <v>0</v>
      </c>
      <c r="Z350">
        <v>0</v>
      </c>
      <c r="AA350" s="18">
        <f t="shared" si="194"/>
        <v>43531</v>
      </c>
      <c r="AB350" s="13">
        <f t="shared" si="195"/>
        <v>0</v>
      </c>
      <c r="AC350">
        <v>0</v>
      </c>
      <c r="AD350" s="5" t="e">
        <f t="shared" si="208"/>
        <v>#N/A</v>
      </c>
      <c r="AE350">
        <f t="shared" si="181"/>
        <v>0</v>
      </c>
      <c r="AF350">
        <f t="shared" si="181"/>
        <v>0</v>
      </c>
      <c r="AG350">
        <v>0</v>
      </c>
      <c r="AH350" s="18">
        <f t="shared" si="209"/>
        <v>43531</v>
      </c>
      <c r="AI350" s="5">
        <f t="shared" si="210"/>
        <v>0</v>
      </c>
      <c r="AJ350" s="13">
        <f t="shared" si="196"/>
        <v>0</v>
      </c>
      <c r="AK350" s="20">
        <f t="shared" si="197"/>
        <v>0</v>
      </c>
      <c r="AL350" s="20">
        <f t="shared" si="211"/>
        <v>0</v>
      </c>
      <c r="AM350" s="20">
        <f t="shared" si="212"/>
        <v>0</v>
      </c>
      <c r="AN350" s="20">
        <f t="shared" si="198"/>
        <v>0</v>
      </c>
      <c r="AO350" s="20">
        <f t="shared" si="213"/>
        <v>0</v>
      </c>
      <c r="AP350" s="1">
        <v>0</v>
      </c>
      <c r="AQ350" s="24">
        <f t="shared" si="214"/>
        <v>43531</v>
      </c>
      <c r="AR350" s="10">
        <f t="shared" si="199"/>
        <v>0</v>
      </c>
      <c r="AS350" s="1">
        <f t="shared" si="215"/>
        <v>0</v>
      </c>
    </row>
    <row r="351" spans="2:45" x14ac:dyDescent="0.2">
      <c r="B351" s="18">
        <f t="shared" si="200"/>
        <v>43532</v>
      </c>
      <c r="C351" s="8">
        <f t="shared" si="201"/>
        <v>43532</v>
      </c>
      <c r="D351" s="5" t="e">
        <f>INDEX(Klima!$B$1:$E$520,MATCH('Afgrødemodel 1'!$C351,Klima!$B$1:$B$520,0),MATCH('Afgrødemodel 1'!$D$7,Klima!$B$1:$E$1,0))</f>
        <v>#N/A</v>
      </c>
      <c r="E351" s="8" t="e">
        <f t="shared" si="216"/>
        <v>#N/A</v>
      </c>
      <c r="F351">
        <v>0</v>
      </c>
      <c r="G351" s="8" t="e">
        <f t="shared" si="202"/>
        <v>#N/A</v>
      </c>
      <c r="H351" s="8" t="e">
        <f t="shared" si="182"/>
        <v>#N/A</v>
      </c>
      <c r="I351" s="8" t="e">
        <f t="shared" si="183"/>
        <v>#N/A</v>
      </c>
      <c r="J351" s="8" t="e">
        <f t="shared" si="184"/>
        <v>#N/A</v>
      </c>
      <c r="K351" s="8" t="e">
        <f t="shared" si="185"/>
        <v>#N/A</v>
      </c>
      <c r="L351" s="8" t="e">
        <f t="shared" si="186"/>
        <v>#N/A</v>
      </c>
      <c r="M351" t="e">
        <f t="shared" si="187"/>
        <v>#N/A</v>
      </c>
      <c r="N351">
        <v>8</v>
      </c>
      <c r="O351" t="e">
        <f t="shared" si="203"/>
        <v>#N/A</v>
      </c>
      <c r="P351" t="e">
        <f t="shared" si="188"/>
        <v>#N/A</v>
      </c>
      <c r="Q351" t="e">
        <f t="shared" si="189"/>
        <v>#N/A</v>
      </c>
      <c r="R351" t="e">
        <f t="shared" si="190"/>
        <v>#N/A</v>
      </c>
      <c r="S351">
        <f t="shared" si="191"/>
        <v>0</v>
      </c>
      <c r="T351" s="8">
        <f t="shared" si="204"/>
        <v>0</v>
      </c>
      <c r="U351" s="2" t="e">
        <f t="shared" si="205"/>
        <v>#N/A</v>
      </c>
      <c r="V351">
        <f t="shared" si="192"/>
        <v>0</v>
      </c>
      <c r="W351" s="2" t="e">
        <f t="shared" si="206"/>
        <v>#N/A</v>
      </c>
      <c r="X351">
        <f t="shared" si="193"/>
        <v>0</v>
      </c>
      <c r="Y351">
        <f t="shared" si="207"/>
        <v>0</v>
      </c>
      <c r="Z351">
        <v>0</v>
      </c>
      <c r="AA351" s="18">
        <f t="shared" si="194"/>
        <v>43532</v>
      </c>
      <c r="AB351" s="13">
        <f t="shared" si="195"/>
        <v>0</v>
      </c>
      <c r="AC351">
        <v>0</v>
      </c>
      <c r="AD351" s="5" t="e">
        <f t="shared" si="208"/>
        <v>#N/A</v>
      </c>
      <c r="AE351">
        <f t="shared" si="181"/>
        <v>0</v>
      </c>
      <c r="AF351">
        <f t="shared" si="181"/>
        <v>0</v>
      </c>
      <c r="AG351">
        <v>0</v>
      </c>
      <c r="AH351" s="18">
        <f t="shared" si="209"/>
        <v>43532</v>
      </c>
      <c r="AI351" s="5">
        <f t="shared" si="210"/>
        <v>0</v>
      </c>
      <c r="AJ351" s="13">
        <f t="shared" si="196"/>
        <v>0</v>
      </c>
      <c r="AK351" s="20">
        <f t="shared" si="197"/>
        <v>0</v>
      </c>
      <c r="AL351" s="20">
        <f t="shared" si="211"/>
        <v>0</v>
      </c>
      <c r="AM351" s="20">
        <f t="shared" si="212"/>
        <v>0</v>
      </c>
      <c r="AN351" s="20">
        <f t="shared" si="198"/>
        <v>0</v>
      </c>
      <c r="AO351" s="20">
        <f t="shared" si="213"/>
        <v>0</v>
      </c>
      <c r="AP351" s="1">
        <v>0</v>
      </c>
      <c r="AQ351" s="24">
        <f t="shared" si="214"/>
        <v>43532</v>
      </c>
      <c r="AR351" s="10">
        <f t="shared" si="199"/>
        <v>0</v>
      </c>
      <c r="AS351" s="1">
        <f t="shared" si="215"/>
        <v>0</v>
      </c>
    </row>
    <row r="352" spans="2:45" x14ac:dyDescent="0.2">
      <c r="B352" s="18">
        <f t="shared" si="200"/>
        <v>43533</v>
      </c>
      <c r="C352" s="8">
        <f t="shared" si="201"/>
        <v>43533</v>
      </c>
      <c r="D352" s="5" t="e">
        <f>INDEX(Klima!$B$1:$E$520,MATCH('Afgrødemodel 1'!$C352,Klima!$B$1:$B$520,0),MATCH('Afgrødemodel 1'!$D$7,Klima!$B$1:$E$1,0))</f>
        <v>#N/A</v>
      </c>
      <c r="E352" s="8" t="e">
        <f t="shared" si="216"/>
        <v>#N/A</v>
      </c>
      <c r="F352">
        <v>0</v>
      </c>
      <c r="G352" s="8" t="e">
        <f t="shared" si="202"/>
        <v>#N/A</v>
      </c>
      <c r="H352" s="8" t="e">
        <f t="shared" si="182"/>
        <v>#N/A</v>
      </c>
      <c r="I352" s="8" t="e">
        <f t="shared" si="183"/>
        <v>#N/A</v>
      </c>
      <c r="J352" s="8" t="e">
        <f t="shared" si="184"/>
        <v>#N/A</v>
      </c>
      <c r="K352" s="8" t="e">
        <f t="shared" si="185"/>
        <v>#N/A</v>
      </c>
      <c r="L352" s="8" t="e">
        <f t="shared" si="186"/>
        <v>#N/A</v>
      </c>
      <c r="M352" t="e">
        <f t="shared" si="187"/>
        <v>#N/A</v>
      </c>
      <c r="N352">
        <v>8</v>
      </c>
      <c r="O352" t="e">
        <f t="shared" si="203"/>
        <v>#N/A</v>
      </c>
      <c r="P352" t="e">
        <f t="shared" si="188"/>
        <v>#N/A</v>
      </c>
      <c r="Q352" t="e">
        <f t="shared" si="189"/>
        <v>#N/A</v>
      </c>
      <c r="R352" t="e">
        <f t="shared" si="190"/>
        <v>#N/A</v>
      </c>
      <c r="S352">
        <f t="shared" si="191"/>
        <v>0</v>
      </c>
      <c r="T352" s="8">
        <f t="shared" si="204"/>
        <v>0</v>
      </c>
      <c r="U352" s="2" t="e">
        <f t="shared" si="205"/>
        <v>#N/A</v>
      </c>
      <c r="V352">
        <f t="shared" si="192"/>
        <v>0</v>
      </c>
      <c r="W352" s="2" t="e">
        <f t="shared" si="206"/>
        <v>#N/A</v>
      </c>
      <c r="X352">
        <f t="shared" si="193"/>
        <v>0</v>
      </c>
      <c r="Y352">
        <f t="shared" si="207"/>
        <v>0</v>
      </c>
      <c r="Z352">
        <v>0</v>
      </c>
      <c r="AA352" s="18">
        <f t="shared" si="194"/>
        <v>43533</v>
      </c>
      <c r="AB352" s="13">
        <f t="shared" si="195"/>
        <v>0</v>
      </c>
      <c r="AC352">
        <v>0</v>
      </c>
      <c r="AD352" s="5" t="e">
        <f t="shared" si="208"/>
        <v>#N/A</v>
      </c>
      <c r="AE352">
        <f t="shared" si="181"/>
        <v>0</v>
      </c>
      <c r="AF352">
        <f t="shared" si="181"/>
        <v>0</v>
      </c>
      <c r="AG352">
        <v>0</v>
      </c>
      <c r="AH352" s="18">
        <f t="shared" si="209"/>
        <v>43533</v>
      </c>
      <c r="AI352" s="5">
        <f t="shared" si="210"/>
        <v>0</v>
      </c>
      <c r="AJ352" s="13">
        <f t="shared" si="196"/>
        <v>0</v>
      </c>
      <c r="AK352" s="20">
        <f t="shared" si="197"/>
        <v>0</v>
      </c>
      <c r="AL352" s="20">
        <f t="shared" si="211"/>
        <v>0</v>
      </c>
      <c r="AM352" s="20">
        <f t="shared" si="212"/>
        <v>0</v>
      </c>
      <c r="AN352" s="20">
        <f t="shared" si="198"/>
        <v>0</v>
      </c>
      <c r="AO352" s="20">
        <f t="shared" si="213"/>
        <v>0</v>
      </c>
      <c r="AP352" s="1">
        <v>0</v>
      </c>
      <c r="AQ352" s="24">
        <f t="shared" si="214"/>
        <v>43533</v>
      </c>
      <c r="AR352" s="10">
        <f t="shared" si="199"/>
        <v>0</v>
      </c>
      <c r="AS352" s="1">
        <f t="shared" si="215"/>
        <v>0</v>
      </c>
    </row>
    <row r="353" spans="2:45" x14ac:dyDescent="0.2">
      <c r="B353" s="18">
        <f t="shared" si="200"/>
        <v>43534</v>
      </c>
      <c r="C353" s="8">
        <f t="shared" si="201"/>
        <v>43534</v>
      </c>
      <c r="D353" s="5" t="e">
        <f>INDEX(Klima!$B$1:$E$520,MATCH('Afgrødemodel 1'!$C353,Klima!$B$1:$B$520,0),MATCH('Afgrødemodel 1'!$D$7,Klima!$B$1:$E$1,0))</f>
        <v>#N/A</v>
      </c>
      <c r="E353" s="8" t="e">
        <f t="shared" si="216"/>
        <v>#N/A</v>
      </c>
      <c r="F353">
        <v>0</v>
      </c>
      <c r="G353" s="8" t="e">
        <f t="shared" si="202"/>
        <v>#N/A</v>
      </c>
      <c r="H353" s="8" t="e">
        <f t="shared" si="182"/>
        <v>#N/A</v>
      </c>
      <c r="I353" s="8" t="e">
        <f t="shared" si="183"/>
        <v>#N/A</v>
      </c>
      <c r="J353" s="8" t="e">
        <f t="shared" si="184"/>
        <v>#N/A</v>
      </c>
      <c r="K353" s="8" t="e">
        <f t="shared" si="185"/>
        <v>#N/A</v>
      </c>
      <c r="L353" s="8" t="e">
        <f t="shared" si="186"/>
        <v>#N/A</v>
      </c>
      <c r="M353" t="e">
        <f t="shared" si="187"/>
        <v>#N/A</v>
      </c>
      <c r="N353">
        <v>8</v>
      </c>
      <c r="O353" t="e">
        <f t="shared" si="203"/>
        <v>#N/A</v>
      </c>
      <c r="P353" t="e">
        <f t="shared" si="188"/>
        <v>#N/A</v>
      </c>
      <c r="Q353" t="e">
        <f t="shared" si="189"/>
        <v>#N/A</v>
      </c>
      <c r="R353" t="e">
        <f t="shared" si="190"/>
        <v>#N/A</v>
      </c>
      <c r="S353">
        <f t="shared" si="191"/>
        <v>0</v>
      </c>
      <c r="T353" s="8">
        <f t="shared" si="204"/>
        <v>0</v>
      </c>
      <c r="U353" s="2" t="e">
        <f t="shared" si="205"/>
        <v>#N/A</v>
      </c>
      <c r="V353">
        <f t="shared" si="192"/>
        <v>0</v>
      </c>
      <c r="W353" s="2" t="e">
        <f t="shared" si="206"/>
        <v>#N/A</v>
      </c>
      <c r="X353">
        <f t="shared" si="193"/>
        <v>0</v>
      </c>
      <c r="Y353">
        <f t="shared" si="207"/>
        <v>0</v>
      </c>
      <c r="Z353">
        <v>0</v>
      </c>
      <c r="AA353" s="18">
        <f t="shared" si="194"/>
        <v>43534</v>
      </c>
      <c r="AB353" s="13">
        <f t="shared" si="195"/>
        <v>0</v>
      </c>
      <c r="AC353">
        <v>0</v>
      </c>
      <c r="AD353" s="5" t="e">
        <f t="shared" si="208"/>
        <v>#N/A</v>
      </c>
      <c r="AE353">
        <f t="shared" si="181"/>
        <v>0</v>
      </c>
      <c r="AF353">
        <f t="shared" si="181"/>
        <v>0</v>
      </c>
      <c r="AG353">
        <v>0</v>
      </c>
      <c r="AH353" s="18">
        <f t="shared" si="209"/>
        <v>43534</v>
      </c>
      <c r="AI353" s="5">
        <f t="shared" si="210"/>
        <v>0</v>
      </c>
      <c r="AJ353" s="13">
        <f t="shared" si="196"/>
        <v>0</v>
      </c>
      <c r="AK353" s="20">
        <f t="shared" si="197"/>
        <v>0</v>
      </c>
      <c r="AL353" s="20">
        <f t="shared" si="211"/>
        <v>0</v>
      </c>
      <c r="AM353" s="20">
        <f t="shared" si="212"/>
        <v>0</v>
      </c>
      <c r="AN353" s="20">
        <f t="shared" si="198"/>
        <v>0</v>
      </c>
      <c r="AO353" s="20">
        <f t="shared" si="213"/>
        <v>0</v>
      </c>
      <c r="AP353" s="1">
        <v>0</v>
      </c>
      <c r="AQ353" s="24">
        <f t="shared" si="214"/>
        <v>43534</v>
      </c>
      <c r="AR353" s="10">
        <f t="shared" si="199"/>
        <v>0</v>
      </c>
      <c r="AS353" s="1">
        <f t="shared" si="215"/>
        <v>0</v>
      </c>
    </row>
    <row r="354" spans="2:45" x14ac:dyDescent="0.2">
      <c r="B354" s="18">
        <f t="shared" si="200"/>
        <v>43535</v>
      </c>
      <c r="C354" s="8">
        <f t="shared" si="201"/>
        <v>43535</v>
      </c>
      <c r="D354" s="5" t="e">
        <f>INDEX(Klima!$B$1:$E$520,MATCH('Afgrødemodel 1'!$C354,Klima!$B$1:$B$520,0),MATCH('Afgrødemodel 1'!$D$7,Klima!$B$1:$E$1,0))</f>
        <v>#N/A</v>
      </c>
      <c r="E354" s="8" t="e">
        <f t="shared" si="216"/>
        <v>#N/A</v>
      </c>
      <c r="F354">
        <v>0</v>
      </c>
      <c r="G354" s="8" t="e">
        <f t="shared" si="202"/>
        <v>#N/A</v>
      </c>
      <c r="H354" s="8" t="e">
        <f t="shared" si="182"/>
        <v>#N/A</v>
      </c>
      <c r="I354" s="8" t="e">
        <f t="shared" si="183"/>
        <v>#N/A</v>
      </c>
      <c r="J354" s="8" t="e">
        <f t="shared" si="184"/>
        <v>#N/A</v>
      </c>
      <c r="K354" s="8" t="e">
        <f t="shared" si="185"/>
        <v>#N/A</v>
      </c>
      <c r="L354" s="8" t="e">
        <f t="shared" si="186"/>
        <v>#N/A</v>
      </c>
      <c r="M354" t="e">
        <f t="shared" si="187"/>
        <v>#N/A</v>
      </c>
      <c r="N354">
        <v>8</v>
      </c>
      <c r="O354" t="e">
        <f t="shared" si="203"/>
        <v>#N/A</v>
      </c>
      <c r="P354" t="e">
        <f t="shared" si="188"/>
        <v>#N/A</v>
      </c>
      <c r="Q354" t="e">
        <f t="shared" si="189"/>
        <v>#N/A</v>
      </c>
      <c r="R354" t="e">
        <f t="shared" si="190"/>
        <v>#N/A</v>
      </c>
      <c r="S354">
        <f t="shared" si="191"/>
        <v>0</v>
      </c>
      <c r="T354" s="8">
        <f t="shared" si="204"/>
        <v>0</v>
      </c>
      <c r="U354" s="2" t="e">
        <f t="shared" si="205"/>
        <v>#N/A</v>
      </c>
      <c r="V354">
        <f t="shared" si="192"/>
        <v>0</v>
      </c>
      <c r="W354" s="2" t="e">
        <f t="shared" si="206"/>
        <v>#N/A</v>
      </c>
      <c r="X354">
        <f t="shared" si="193"/>
        <v>0</v>
      </c>
      <c r="Y354">
        <f t="shared" si="207"/>
        <v>0</v>
      </c>
      <c r="Z354">
        <v>0</v>
      </c>
      <c r="AA354" s="18">
        <f t="shared" si="194"/>
        <v>43535</v>
      </c>
      <c r="AB354" s="13">
        <f t="shared" si="195"/>
        <v>0</v>
      </c>
      <c r="AC354">
        <v>0</v>
      </c>
      <c r="AD354" s="5" t="e">
        <f t="shared" si="208"/>
        <v>#N/A</v>
      </c>
      <c r="AE354">
        <f t="shared" si="181"/>
        <v>0</v>
      </c>
      <c r="AF354">
        <f t="shared" si="181"/>
        <v>0</v>
      </c>
      <c r="AG354">
        <v>0</v>
      </c>
      <c r="AH354" s="18">
        <f t="shared" si="209"/>
        <v>43535</v>
      </c>
      <c r="AI354" s="5">
        <f t="shared" si="210"/>
        <v>0</v>
      </c>
      <c r="AJ354" s="13">
        <f t="shared" si="196"/>
        <v>0</v>
      </c>
      <c r="AK354" s="20">
        <f t="shared" si="197"/>
        <v>0</v>
      </c>
      <c r="AL354" s="20">
        <f t="shared" si="211"/>
        <v>0</v>
      </c>
      <c r="AM354" s="20">
        <f t="shared" si="212"/>
        <v>0</v>
      </c>
      <c r="AN354" s="20">
        <f t="shared" si="198"/>
        <v>0</v>
      </c>
      <c r="AO354" s="20">
        <f t="shared" si="213"/>
        <v>0</v>
      </c>
      <c r="AP354" s="1">
        <v>0</v>
      </c>
      <c r="AQ354" s="24">
        <f t="shared" si="214"/>
        <v>43535</v>
      </c>
      <c r="AR354" s="10">
        <f t="shared" si="199"/>
        <v>0</v>
      </c>
      <c r="AS354" s="1">
        <f t="shared" si="215"/>
        <v>0</v>
      </c>
    </row>
    <row r="355" spans="2:45" x14ac:dyDescent="0.2">
      <c r="B355" s="18">
        <f t="shared" si="200"/>
        <v>43536</v>
      </c>
      <c r="C355" s="8">
        <f t="shared" si="201"/>
        <v>43536</v>
      </c>
      <c r="D355" s="5" t="e">
        <f>INDEX(Klima!$B$1:$E$520,MATCH('Afgrødemodel 1'!$C355,Klima!$B$1:$B$520,0),MATCH('Afgrødemodel 1'!$D$7,Klima!$B$1:$E$1,0))</f>
        <v>#N/A</v>
      </c>
      <c r="E355" s="8" t="e">
        <f t="shared" si="216"/>
        <v>#N/A</v>
      </c>
      <c r="F355">
        <v>0</v>
      </c>
      <c r="G355" s="8" t="e">
        <f t="shared" si="202"/>
        <v>#N/A</v>
      </c>
      <c r="H355" s="8" t="e">
        <f t="shared" si="182"/>
        <v>#N/A</v>
      </c>
      <c r="I355" s="8" t="e">
        <f t="shared" si="183"/>
        <v>#N/A</v>
      </c>
      <c r="J355" s="8" t="e">
        <f t="shared" si="184"/>
        <v>#N/A</v>
      </c>
      <c r="K355" s="8" t="e">
        <f t="shared" si="185"/>
        <v>#N/A</v>
      </c>
      <c r="L355" s="8" t="e">
        <f t="shared" si="186"/>
        <v>#N/A</v>
      </c>
      <c r="M355" t="e">
        <f t="shared" si="187"/>
        <v>#N/A</v>
      </c>
      <c r="N355">
        <v>8</v>
      </c>
      <c r="O355" t="e">
        <f t="shared" si="203"/>
        <v>#N/A</v>
      </c>
      <c r="P355" t="e">
        <f t="shared" si="188"/>
        <v>#N/A</v>
      </c>
      <c r="Q355" t="e">
        <f t="shared" si="189"/>
        <v>#N/A</v>
      </c>
      <c r="R355" t="e">
        <f t="shared" si="190"/>
        <v>#N/A</v>
      </c>
      <c r="S355">
        <f t="shared" si="191"/>
        <v>0</v>
      </c>
      <c r="T355" s="8">
        <f t="shared" si="204"/>
        <v>0</v>
      </c>
      <c r="U355" s="2" t="e">
        <f t="shared" si="205"/>
        <v>#N/A</v>
      </c>
      <c r="V355">
        <f t="shared" si="192"/>
        <v>0</v>
      </c>
      <c r="W355" s="2" t="e">
        <f t="shared" si="206"/>
        <v>#N/A</v>
      </c>
      <c r="X355">
        <f t="shared" si="193"/>
        <v>0</v>
      </c>
      <c r="Y355">
        <f t="shared" si="207"/>
        <v>0</v>
      </c>
      <c r="Z355">
        <v>0</v>
      </c>
      <c r="AA355" s="18">
        <f t="shared" si="194"/>
        <v>43536</v>
      </c>
      <c r="AB355" s="13">
        <f t="shared" si="195"/>
        <v>0</v>
      </c>
      <c r="AC355">
        <v>0</v>
      </c>
      <c r="AD355" s="5" t="e">
        <f t="shared" si="208"/>
        <v>#N/A</v>
      </c>
      <c r="AE355">
        <f t="shared" si="181"/>
        <v>0</v>
      </c>
      <c r="AF355">
        <f t="shared" si="181"/>
        <v>0</v>
      </c>
      <c r="AG355">
        <v>0</v>
      </c>
      <c r="AH355" s="18">
        <f t="shared" si="209"/>
        <v>43536</v>
      </c>
      <c r="AI355" s="5">
        <f t="shared" si="210"/>
        <v>0</v>
      </c>
      <c r="AJ355" s="13">
        <f t="shared" si="196"/>
        <v>0</v>
      </c>
      <c r="AK355" s="20">
        <f t="shared" si="197"/>
        <v>0</v>
      </c>
      <c r="AL355" s="20">
        <f t="shared" si="211"/>
        <v>0</v>
      </c>
      <c r="AM355" s="20">
        <f t="shared" si="212"/>
        <v>0</v>
      </c>
      <c r="AN355" s="20">
        <f t="shared" si="198"/>
        <v>0</v>
      </c>
      <c r="AO355" s="20">
        <f t="shared" si="213"/>
        <v>0</v>
      </c>
      <c r="AP355" s="1">
        <v>0</v>
      </c>
      <c r="AQ355" s="24">
        <f t="shared" si="214"/>
        <v>43536</v>
      </c>
      <c r="AR355" s="10">
        <f t="shared" si="199"/>
        <v>0</v>
      </c>
      <c r="AS355" s="1">
        <f t="shared" si="215"/>
        <v>0</v>
      </c>
    </row>
    <row r="356" spans="2:45" x14ac:dyDescent="0.2">
      <c r="B356" s="18">
        <f t="shared" si="200"/>
        <v>43537</v>
      </c>
      <c r="C356" s="8">
        <f t="shared" si="201"/>
        <v>43537</v>
      </c>
      <c r="D356" s="5" t="e">
        <f>INDEX(Klima!$B$1:$E$520,MATCH('Afgrødemodel 1'!$C356,Klima!$B$1:$B$520,0),MATCH('Afgrødemodel 1'!$D$7,Klima!$B$1:$E$1,0))</f>
        <v>#N/A</v>
      </c>
      <c r="E356" s="8" t="e">
        <f t="shared" si="216"/>
        <v>#N/A</v>
      </c>
      <c r="F356">
        <v>0</v>
      </c>
      <c r="G356" s="8" t="e">
        <f t="shared" si="202"/>
        <v>#N/A</v>
      </c>
      <c r="H356" s="8" t="e">
        <f t="shared" si="182"/>
        <v>#N/A</v>
      </c>
      <c r="I356" s="8" t="e">
        <f t="shared" si="183"/>
        <v>#N/A</v>
      </c>
      <c r="J356" s="8" t="e">
        <f t="shared" si="184"/>
        <v>#N/A</v>
      </c>
      <c r="K356" s="8" t="e">
        <f t="shared" si="185"/>
        <v>#N/A</v>
      </c>
      <c r="L356" s="8" t="e">
        <f t="shared" si="186"/>
        <v>#N/A</v>
      </c>
      <c r="M356" t="e">
        <f t="shared" si="187"/>
        <v>#N/A</v>
      </c>
      <c r="N356">
        <v>8</v>
      </c>
      <c r="O356" t="e">
        <f t="shared" si="203"/>
        <v>#N/A</v>
      </c>
      <c r="P356" t="e">
        <f t="shared" si="188"/>
        <v>#N/A</v>
      </c>
      <c r="Q356" t="e">
        <f t="shared" si="189"/>
        <v>#N/A</v>
      </c>
      <c r="R356" t="e">
        <f t="shared" si="190"/>
        <v>#N/A</v>
      </c>
      <c r="S356">
        <f t="shared" si="191"/>
        <v>0</v>
      </c>
      <c r="T356" s="8">
        <f t="shared" si="204"/>
        <v>0</v>
      </c>
      <c r="U356" s="2" t="e">
        <f t="shared" si="205"/>
        <v>#N/A</v>
      </c>
      <c r="V356">
        <f t="shared" si="192"/>
        <v>0</v>
      </c>
      <c r="W356" s="2" t="e">
        <f t="shared" si="206"/>
        <v>#N/A</v>
      </c>
      <c r="X356">
        <f t="shared" si="193"/>
        <v>0</v>
      </c>
      <c r="Y356">
        <f t="shared" si="207"/>
        <v>0</v>
      </c>
      <c r="Z356">
        <v>0</v>
      </c>
      <c r="AA356" s="18">
        <f t="shared" si="194"/>
        <v>43537</v>
      </c>
      <c r="AB356" s="13">
        <f t="shared" si="195"/>
        <v>0</v>
      </c>
      <c r="AC356">
        <v>0</v>
      </c>
      <c r="AD356" s="5" t="e">
        <f t="shared" si="208"/>
        <v>#N/A</v>
      </c>
      <c r="AE356">
        <f t="shared" si="181"/>
        <v>0</v>
      </c>
      <c r="AF356">
        <f t="shared" si="181"/>
        <v>0</v>
      </c>
      <c r="AG356">
        <v>0</v>
      </c>
      <c r="AH356" s="18">
        <f t="shared" si="209"/>
        <v>43537</v>
      </c>
      <c r="AI356" s="5">
        <f t="shared" si="210"/>
        <v>0</v>
      </c>
      <c r="AJ356" s="13">
        <f t="shared" si="196"/>
        <v>0</v>
      </c>
      <c r="AK356" s="20">
        <f t="shared" si="197"/>
        <v>0</v>
      </c>
      <c r="AL356" s="20">
        <f t="shared" si="211"/>
        <v>0</v>
      </c>
      <c r="AM356" s="20">
        <f t="shared" si="212"/>
        <v>0</v>
      </c>
      <c r="AN356" s="20">
        <f t="shared" si="198"/>
        <v>0</v>
      </c>
      <c r="AO356" s="20">
        <f t="shared" si="213"/>
        <v>0</v>
      </c>
      <c r="AP356" s="1">
        <v>0</v>
      </c>
      <c r="AQ356" s="24">
        <f t="shared" si="214"/>
        <v>43537</v>
      </c>
      <c r="AR356" s="10">
        <f t="shared" si="199"/>
        <v>0</v>
      </c>
      <c r="AS356" s="1">
        <f t="shared" si="215"/>
        <v>0</v>
      </c>
    </row>
    <row r="357" spans="2:45" x14ac:dyDescent="0.2">
      <c r="B357" s="18">
        <f t="shared" si="200"/>
        <v>43538</v>
      </c>
      <c r="C357" s="8">
        <f t="shared" si="201"/>
        <v>43538</v>
      </c>
      <c r="D357" s="5" t="e">
        <f>INDEX(Klima!$B$1:$E$520,MATCH('Afgrødemodel 1'!$C357,Klima!$B$1:$B$520,0),MATCH('Afgrødemodel 1'!$D$7,Klima!$B$1:$E$1,0))</f>
        <v>#N/A</v>
      </c>
      <c r="E357" s="8" t="e">
        <f t="shared" si="216"/>
        <v>#N/A</v>
      </c>
      <c r="F357">
        <v>0</v>
      </c>
      <c r="G357" s="8" t="e">
        <f t="shared" si="202"/>
        <v>#N/A</v>
      </c>
      <c r="H357" s="8" t="e">
        <f t="shared" si="182"/>
        <v>#N/A</v>
      </c>
      <c r="I357" s="8" t="e">
        <f t="shared" si="183"/>
        <v>#N/A</v>
      </c>
      <c r="J357" s="8" t="e">
        <f t="shared" si="184"/>
        <v>#N/A</v>
      </c>
      <c r="K357" s="8" t="e">
        <f t="shared" si="185"/>
        <v>#N/A</v>
      </c>
      <c r="L357" s="8" t="e">
        <f t="shared" si="186"/>
        <v>#N/A</v>
      </c>
      <c r="M357" t="e">
        <f t="shared" si="187"/>
        <v>#N/A</v>
      </c>
      <c r="N357">
        <v>8</v>
      </c>
      <c r="O357" t="e">
        <f t="shared" si="203"/>
        <v>#N/A</v>
      </c>
      <c r="P357" t="e">
        <f t="shared" si="188"/>
        <v>#N/A</v>
      </c>
      <c r="Q357" t="e">
        <f t="shared" si="189"/>
        <v>#N/A</v>
      </c>
      <c r="R357" t="e">
        <f t="shared" si="190"/>
        <v>#N/A</v>
      </c>
      <c r="S357">
        <f t="shared" si="191"/>
        <v>0</v>
      </c>
      <c r="T357" s="8">
        <f t="shared" si="204"/>
        <v>0</v>
      </c>
      <c r="U357" s="2" t="e">
        <f t="shared" si="205"/>
        <v>#N/A</v>
      </c>
      <c r="V357">
        <f t="shared" si="192"/>
        <v>0</v>
      </c>
      <c r="W357" s="2" t="e">
        <f t="shared" si="206"/>
        <v>#N/A</v>
      </c>
      <c r="X357">
        <f t="shared" si="193"/>
        <v>0</v>
      </c>
      <c r="Y357">
        <f t="shared" si="207"/>
        <v>0</v>
      </c>
      <c r="Z357">
        <v>0</v>
      </c>
      <c r="AA357" s="18">
        <f t="shared" si="194"/>
        <v>43538</v>
      </c>
      <c r="AB357" s="13">
        <f t="shared" si="195"/>
        <v>0</v>
      </c>
      <c r="AC357">
        <v>0</v>
      </c>
      <c r="AD357" s="5" t="e">
        <f t="shared" si="208"/>
        <v>#N/A</v>
      </c>
      <c r="AE357">
        <f t="shared" si="181"/>
        <v>0</v>
      </c>
      <c r="AF357">
        <f t="shared" si="181"/>
        <v>0</v>
      </c>
      <c r="AG357">
        <v>0</v>
      </c>
      <c r="AH357" s="18">
        <f t="shared" si="209"/>
        <v>43538</v>
      </c>
      <c r="AI357" s="5">
        <f t="shared" si="210"/>
        <v>0</v>
      </c>
      <c r="AJ357" s="13">
        <f t="shared" si="196"/>
        <v>0</v>
      </c>
      <c r="AK357" s="20">
        <f t="shared" si="197"/>
        <v>0</v>
      </c>
      <c r="AL357" s="20">
        <f t="shared" si="211"/>
        <v>0</v>
      </c>
      <c r="AM357" s="20">
        <f t="shared" si="212"/>
        <v>0</v>
      </c>
      <c r="AN357" s="20">
        <f t="shared" si="198"/>
        <v>0</v>
      </c>
      <c r="AO357" s="20">
        <f t="shared" si="213"/>
        <v>0</v>
      </c>
      <c r="AP357" s="1">
        <v>0</v>
      </c>
      <c r="AQ357" s="24">
        <f t="shared" si="214"/>
        <v>43538</v>
      </c>
      <c r="AR357" s="10">
        <f t="shared" si="199"/>
        <v>0</v>
      </c>
      <c r="AS357" s="1">
        <f t="shared" si="215"/>
        <v>0</v>
      </c>
    </row>
    <row r="358" spans="2:45" x14ac:dyDescent="0.2">
      <c r="B358" s="18">
        <f t="shared" si="200"/>
        <v>43539</v>
      </c>
      <c r="C358" s="8">
        <f t="shared" si="201"/>
        <v>43539</v>
      </c>
      <c r="D358" s="5" t="e">
        <f>INDEX(Klima!$B$1:$E$520,MATCH('Afgrødemodel 1'!$C358,Klima!$B$1:$B$520,0),MATCH('Afgrødemodel 1'!$D$7,Klima!$B$1:$E$1,0))</f>
        <v>#N/A</v>
      </c>
      <c r="E358" s="8" t="e">
        <f t="shared" si="216"/>
        <v>#N/A</v>
      </c>
      <c r="F358">
        <v>0</v>
      </c>
      <c r="G358" s="8" t="e">
        <f t="shared" si="202"/>
        <v>#N/A</v>
      </c>
      <c r="H358" s="8" t="e">
        <f t="shared" si="182"/>
        <v>#N/A</v>
      </c>
      <c r="I358" s="8" t="e">
        <f t="shared" si="183"/>
        <v>#N/A</v>
      </c>
      <c r="J358" s="8" t="e">
        <f t="shared" si="184"/>
        <v>#N/A</v>
      </c>
      <c r="K358" s="8" t="e">
        <f t="shared" si="185"/>
        <v>#N/A</v>
      </c>
      <c r="L358" s="8" t="e">
        <f t="shared" si="186"/>
        <v>#N/A</v>
      </c>
      <c r="M358" t="e">
        <f t="shared" si="187"/>
        <v>#N/A</v>
      </c>
      <c r="N358">
        <v>8</v>
      </c>
      <c r="O358" t="e">
        <f t="shared" si="203"/>
        <v>#N/A</v>
      </c>
      <c r="P358" t="e">
        <f t="shared" si="188"/>
        <v>#N/A</v>
      </c>
      <c r="Q358" t="e">
        <f t="shared" si="189"/>
        <v>#N/A</v>
      </c>
      <c r="R358" t="e">
        <f t="shared" si="190"/>
        <v>#N/A</v>
      </c>
      <c r="S358">
        <f t="shared" si="191"/>
        <v>0</v>
      </c>
      <c r="T358" s="8">
        <f t="shared" si="204"/>
        <v>0</v>
      </c>
      <c r="U358" s="2" t="e">
        <f t="shared" si="205"/>
        <v>#N/A</v>
      </c>
      <c r="V358">
        <f t="shared" si="192"/>
        <v>0</v>
      </c>
      <c r="W358" s="2" t="e">
        <f t="shared" si="206"/>
        <v>#N/A</v>
      </c>
      <c r="X358">
        <f t="shared" si="193"/>
        <v>0</v>
      </c>
      <c r="Y358">
        <f t="shared" si="207"/>
        <v>0</v>
      </c>
      <c r="Z358">
        <v>0</v>
      </c>
      <c r="AA358" s="18">
        <f t="shared" si="194"/>
        <v>43539</v>
      </c>
      <c r="AB358" s="13">
        <f t="shared" si="195"/>
        <v>0</v>
      </c>
      <c r="AC358">
        <v>0</v>
      </c>
      <c r="AD358" s="5" t="e">
        <f t="shared" si="208"/>
        <v>#N/A</v>
      </c>
      <c r="AE358">
        <f t="shared" si="181"/>
        <v>0</v>
      </c>
      <c r="AF358">
        <f t="shared" si="181"/>
        <v>0</v>
      </c>
      <c r="AG358">
        <v>0</v>
      </c>
      <c r="AH358" s="18">
        <f t="shared" si="209"/>
        <v>43539</v>
      </c>
      <c r="AI358" s="5">
        <f t="shared" si="210"/>
        <v>0</v>
      </c>
      <c r="AJ358" s="13">
        <f t="shared" si="196"/>
        <v>0</v>
      </c>
      <c r="AK358" s="20">
        <f t="shared" si="197"/>
        <v>0</v>
      </c>
      <c r="AL358" s="20">
        <f t="shared" si="211"/>
        <v>0</v>
      </c>
      <c r="AM358" s="20">
        <f t="shared" si="212"/>
        <v>0</v>
      </c>
      <c r="AN358" s="20">
        <f t="shared" si="198"/>
        <v>0</v>
      </c>
      <c r="AO358" s="20">
        <f t="shared" si="213"/>
        <v>0</v>
      </c>
      <c r="AP358" s="1">
        <v>0</v>
      </c>
      <c r="AQ358" s="24">
        <f t="shared" si="214"/>
        <v>43539</v>
      </c>
      <c r="AR358" s="10">
        <f t="shared" si="199"/>
        <v>0</v>
      </c>
      <c r="AS358" s="1">
        <f t="shared" si="215"/>
        <v>0</v>
      </c>
    </row>
    <row r="359" spans="2:45" x14ac:dyDescent="0.2">
      <c r="B359" s="18">
        <f t="shared" si="200"/>
        <v>43540</v>
      </c>
      <c r="C359" s="8">
        <f t="shared" si="201"/>
        <v>43540</v>
      </c>
      <c r="D359" s="5" t="e">
        <f>INDEX(Klima!$B$1:$E$520,MATCH('Afgrødemodel 1'!$C359,Klima!$B$1:$B$520,0),MATCH('Afgrødemodel 1'!$D$7,Klima!$B$1:$E$1,0))</f>
        <v>#N/A</v>
      </c>
      <c r="E359" s="8" t="e">
        <f t="shared" si="216"/>
        <v>#N/A</v>
      </c>
      <c r="F359">
        <v>0</v>
      </c>
      <c r="G359" s="8" t="e">
        <f t="shared" si="202"/>
        <v>#N/A</v>
      </c>
      <c r="H359" s="8" t="e">
        <f t="shared" si="182"/>
        <v>#N/A</v>
      </c>
      <c r="I359" s="8" t="e">
        <f t="shared" si="183"/>
        <v>#N/A</v>
      </c>
      <c r="J359" s="8" t="e">
        <f t="shared" si="184"/>
        <v>#N/A</v>
      </c>
      <c r="K359" s="8" t="e">
        <f t="shared" si="185"/>
        <v>#N/A</v>
      </c>
      <c r="L359" s="8" t="e">
        <f t="shared" si="186"/>
        <v>#N/A</v>
      </c>
      <c r="M359" t="e">
        <f t="shared" si="187"/>
        <v>#N/A</v>
      </c>
      <c r="N359">
        <v>8</v>
      </c>
      <c r="O359" t="e">
        <f t="shared" si="203"/>
        <v>#N/A</v>
      </c>
      <c r="P359" t="e">
        <f t="shared" si="188"/>
        <v>#N/A</v>
      </c>
      <c r="Q359" t="e">
        <f t="shared" si="189"/>
        <v>#N/A</v>
      </c>
      <c r="R359" t="e">
        <f t="shared" si="190"/>
        <v>#N/A</v>
      </c>
      <c r="S359">
        <f t="shared" si="191"/>
        <v>0</v>
      </c>
      <c r="T359" s="8">
        <f t="shared" si="204"/>
        <v>0</v>
      </c>
      <c r="U359" s="2" t="e">
        <f t="shared" si="205"/>
        <v>#N/A</v>
      </c>
      <c r="V359">
        <f t="shared" si="192"/>
        <v>0</v>
      </c>
      <c r="W359" s="2" t="e">
        <f t="shared" si="206"/>
        <v>#N/A</v>
      </c>
      <c r="X359">
        <f t="shared" si="193"/>
        <v>0</v>
      </c>
      <c r="Y359">
        <f t="shared" si="207"/>
        <v>0</v>
      </c>
      <c r="Z359">
        <v>0</v>
      </c>
      <c r="AA359" s="18">
        <f t="shared" si="194"/>
        <v>43540</v>
      </c>
      <c r="AB359" s="13">
        <f t="shared" si="195"/>
        <v>0</v>
      </c>
      <c r="AC359">
        <v>0</v>
      </c>
      <c r="AD359" s="5" t="e">
        <f t="shared" si="208"/>
        <v>#N/A</v>
      </c>
      <c r="AE359">
        <f t="shared" si="181"/>
        <v>0</v>
      </c>
      <c r="AF359">
        <f t="shared" si="181"/>
        <v>0</v>
      </c>
      <c r="AG359">
        <v>0</v>
      </c>
      <c r="AH359" s="18">
        <f t="shared" si="209"/>
        <v>43540</v>
      </c>
      <c r="AI359" s="5">
        <f t="shared" si="210"/>
        <v>0</v>
      </c>
      <c r="AJ359" s="13">
        <f t="shared" si="196"/>
        <v>0</v>
      </c>
      <c r="AK359" s="20">
        <f t="shared" si="197"/>
        <v>0</v>
      </c>
      <c r="AL359" s="20">
        <f t="shared" si="211"/>
        <v>0</v>
      </c>
      <c r="AM359" s="20">
        <f t="shared" si="212"/>
        <v>0</v>
      </c>
      <c r="AN359" s="20">
        <f t="shared" si="198"/>
        <v>0</v>
      </c>
      <c r="AO359" s="20">
        <f t="shared" si="213"/>
        <v>0</v>
      </c>
      <c r="AP359" s="1">
        <v>0</v>
      </c>
      <c r="AQ359" s="24">
        <f t="shared" si="214"/>
        <v>43540</v>
      </c>
      <c r="AR359" s="10">
        <f t="shared" si="199"/>
        <v>0</v>
      </c>
      <c r="AS359" s="1">
        <f t="shared" si="215"/>
        <v>0</v>
      </c>
    </row>
    <row r="360" spans="2:45" x14ac:dyDescent="0.2">
      <c r="B360" s="18">
        <f t="shared" si="200"/>
        <v>43541</v>
      </c>
      <c r="C360" s="8">
        <f t="shared" si="201"/>
        <v>43541</v>
      </c>
      <c r="D360" s="5" t="e">
        <f>INDEX(Klima!$B$1:$E$520,MATCH('Afgrødemodel 1'!$C360,Klima!$B$1:$B$520,0),MATCH('Afgrødemodel 1'!$D$7,Klima!$B$1:$E$1,0))</f>
        <v>#N/A</v>
      </c>
      <c r="E360" s="8" t="e">
        <f t="shared" si="216"/>
        <v>#N/A</v>
      </c>
      <c r="F360">
        <v>0</v>
      </c>
      <c r="G360" s="8" t="e">
        <f t="shared" si="202"/>
        <v>#N/A</v>
      </c>
      <c r="H360" s="8" t="e">
        <f t="shared" si="182"/>
        <v>#N/A</v>
      </c>
      <c r="I360" s="8" t="e">
        <f t="shared" si="183"/>
        <v>#N/A</v>
      </c>
      <c r="J360" s="8" t="e">
        <f t="shared" si="184"/>
        <v>#N/A</v>
      </c>
      <c r="K360" s="8" t="e">
        <f t="shared" si="185"/>
        <v>#N/A</v>
      </c>
      <c r="L360" s="8" t="e">
        <f t="shared" si="186"/>
        <v>#N/A</v>
      </c>
      <c r="M360" t="e">
        <f t="shared" si="187"/>
        <v>#N/A</v>
      </c>
      <c r="N360">
        <v>8</v>
      </c>
      <c r="O360" t="e">
        <f t="shared" si="203"/>
        <v>#N/A</v>
      </c>
      <c r="P360" t="e">
        <f t="shared" si="188"/>
        <v>#N/A</v>
      </c>
      <c r="Q360" t="e">
        <f t="shared" si="189"/>
        <v>#N/A</v>
      </c>
      <c r="R360" t="e">
        <f t="shared" si="190"/>
        <v>#N/A</v>
      </c>
      <c r="S360">
        <f t="shared" si="191"/>
        <v>0</v>
      </c>
      <c r="T360" s="8">
        <f t="shared" si="204"/>
        <v>0</v>
      </c>
      <c r="U360" s="2" t="e">
        <f t="shared" si="205"/>
        <v>#N/A</v>
      </c>
      <c r="V360">
        <f t="shared" si="192"/>
        <v>0</v>
      </c>
      <c r="W360" s="2" t="e">
        <f t="shared" si="206"/>
        <v>#N/A</v>
      </c>
      <c r="X360">
        <f t="shared" si="193"/>
        <v>0</v>
      </c>
      <c r="Y360">
        <f t="shared" si="207"/>
        <v>0</v>
      </c>
      <c r="Z360">
        <v>0</v>
      </c>
      <c r="AA360" s="18">
        <f t="shared" si="194"/>
        <v>43541</v>
      </c>
      <c r="AB360" s="13">
        <f t="shared" si="195"/>
        <v>0</v>
      </c>
      <c r="AC360">
        <v>0</v>
      </c>
      <c r="AD360" s="5" t="e">
        <f t="shared" si="208"/>
        <v>#N/A</v>
      </c>
      <c r="AE360">
        <f t="shared" si="181"/>
        <v>0</v>
      </c>
      <c r="AF360">
        <f t="shared" si="181"/>
        <v>0</v>
      </c>
      <c r="AG360">
        <v>0</v>
      </c>
      <c r="AH360" s="18">
        <f t="shared" si="209"/>
        <v>43541</v>
      </c>
      <c r="AI360" s="5">
        <f t="shared" si="210"/>
        <v>0</v>
      </c>
      <c r="AJ360" s="13">
        <f t="shared" si="196"/>
        <v>0</v>
      </c>
      <c r="AK360" s="20">
        <f t="shared" si="197"/>
        <v>0</v>
      </c>
      <c r="AL360" s="20">
        <f t="shared" si="211"/>
        <v>0</v>
      </c>
      <c r="AM360" s="20">
        <f t="shared" si="212"/>
        <v>0</v>
      </c>
      <c r="AN360" s="20">
        <f t="shared" si="198"/>
        <v>0</v>
      </c>
      <c r="AO360" s="20">
        <f t="shared" si="213"/>
        <v>0</v>
      </c>
      <c r="AP360" s="1">
        <v>0</v>
      </c>
      <c r="AQ360" s="24">
        <f t="shared" si="214"/>
        <v>43541</v>
      </c>
      <c r="AR360" s="10">
        <f t="shared" si="199"/>
        <v>0</v>
      </c>
      <c r="AS360" s="1">
        <f t="shared" si="215"/>
        <v>0</v>
      </c>
    </row>
    <row r="361" spans="2:45" x14ac:dyDescent="0.2">
      <c r="B361" s="18">
        <f t="shared" si="200"/>
        <v>43542</v>
      </c>
      <c r="C361" s="8">
        <f t="shared" si="201"/>
        <v>43542</v>
      </c>
      <c r="D361" s="5" t="e">
        <f>INDEX(Klima!$B$1:$E$520,MATCH('Afgrødemodel 1'!$C361,Klima!$B$1:$B$520,0),MATCH('Afgrødemodel 1'!$D$7,Klima!$B$1:$E$1,0))</f>
        <v>#N/A</v>
      </c>
      <c r="E361" s="8" t="e">
        <f t="shared" si="216"/>
        <v>#N/A</v>
      </c>
      <c r="F361">
        <v>0</v>
      </c>
      <c r="G361" s="8" t="e">
        <f t="shared" si="202"/>
        <v>#N/A</v>
      </c>
      <c r="H361" s="8" t="e">
        <f t="shared" si="182"/>
        <v>#N/A</v>
      </c>
      <c r="I361" s="8" t="e">
        <f t="shared" si="183"/>
        <v>#N/A</v>
      </c>
      <c r="J361" s="8" t="e">
        <f t="shared" si="184"/>
        <v>#N/A</v>
      </c>
      <c r="K361" s="8" t="e">
        <f t="shared" si="185"/>
        <v>#N/A</v>
      </c>
      <c r="L361" s="8" t="e">
        <f t="shared" si="186"/>
        <v>#N/A</v>
      </c>
      <c r="M361" t="e">
        <f t="shared" si="187"/>
        <v>#N/A</v>
      </c>
      <c r="N361">
        <v>8</v>
      </c>
      <c r="O361" t="e">
        <f t="shared" si="203"/>
        <v>#N/A</v>
      </c>
      <c r="P361" t="e">
        <f t="shared" si="188"/>
        <v>#N/A</v>
      </c>
      <c r="Q361" t="e">
        <f t="shared" si="189"/>
        <v>#N/A</v>
      </c>
      <c r="R361" t="e">
        <f t="shared" si="190"/>
        <v>#N/A</v>
      </c>
      <c r="S361">
        <f t="shared" si="191"/>
        <v>0</v>
      </c>
      <c r="T361" s="8">
        <f t="shared" si="204"/>
        <v>0</v>
      </c>
      <c r="U361" s="2" t="e">
        <f t="shared" si="205"/>
        <v>#N/A</v>
      </c>
      <c r="V361">
        <f t="shared" si="192"/>
        <v>0</v>
      </c>
      <c r="W361" s="2" t="e">
        <f t="shared" si="206"/>
        <v>#N/A</v>
      </c>
      <c r="X361">
        <f t="shared" si="193"/>
        <v>0</v>
      </c>
      <c r="Y361">
        <f t="shared" si="207"/>
        <v>0</v>
      </c>
      <c r="Z361">
        <v>0</v>
      </c>
      <c r="AA361" s="18">
        <f t="shared" si="194"/>
        <v>43542</v>
      </c>
      <c r="AB361" s="13">
        <f t="shared" si="195"/>
        <v>0</v>
      </c>
      <c r="AC361">
        <v>0</v>
      </c>
      <c r="AD361" s="5" t="e">
        <f t="shared" si="208"/>
        <v>#N/A</v>
      </c>
      <c r="AE361">
        <f t="shared" si="181"/>
        <v>0</v>
      </c>
      <c r="AF361">
        <f t="shared" si="181"/>
        <v>0</v>
      </c>
      <c r="AG361">
        <v>0</v>
      </c>
      <c r="AH361" s="18">
        <f t="shared" si="209"/>
        <v>43542</v>
      </c>
      <c r="AI361" s="5">
        <f t="shared" si="210"/>
        <v>0</v>
      </c>
      <c r="AJ361" s="13">
        <f t="shared" si="196"/>
        <v>0</v>
      </c>
      <c r="AK361" s="20">
        <f t="shared" si="197"/>
        <v>0</v>
      </c>
      <c r="AL361" s="20">
        <f t="shared" si="211"/>
        <v>0</v>
      </c>
      <c r="AM361" s="20">
        <f t="shared" si="212"/>
        <v>0</v>
      </c>
      <c r="AN361" s="20">
        <f t="shared" si="198"/>
        <v>0</v>
      </c>
      <c r="AO361" s="20">
        <f t="shared" si="213"/>
        <v>0</v>
      </c>
      <c r="AP361" s="1">
        <v>0</v>
      </c>
      <c r="AQ361" s="24">
        <f t="shared" si="214"/>
        <v>43542</v>
      </c>
      <c r="AR361" s="10">
        <f t="shared" si="199"/>
        <v>0</v>
      </c>
      <c r="AS361" s="1">
        <f t="shared" si="215"/>
        <v>0</v>
      </c>
    </row>
    <row r="362" spans="2:45" x14ac:dyDescent="0.2">
      <c r="B362" s="18">
        <f t="shared" si="200"/>
        <v>43543</v>
      </c>
      <c r="C362" s="8">
        <f t="shared" si="201"/>
        <v>43543</v>
      </c>
      <c r="D362" s="5" t="e">
        <f>INDEX(Klima!$B$1:$E$520,MATCH('Afgrødemodel 1'!$C362,Klima!$B$1:$B$520,0),MATCH('Afgrødemodel 1'!$D$7,Klima!$B$1:$E$1,0))</f>
        <v>#N/A</v>
      </c>
      <c r="E362" s="8" t="e">
        <f t="shared" si="216"/>
        <v>#N/A</v>
      </c>
      <c r="F362">
        <v>0</v>
      </c>
      <c r="G362" s="8" t="e">
        <f t="shared" si="202"/>
        <v>#N/A</v>
      </c>
      <c r="H362" s="8" t="e">
        <f t="shared" si="182"/>
        <v>#N/A</v>
      </c>
      <c r="I362" s="8" t="e">
        <f t="shared" si="183"/>
        <v>#N/A</v>
      </c>
      <c r="J362" s="8" t="e">
        <f t="shared" si="184"/>
        <v>#N/A</v>
      </c>
      <c r="K362" s="8" t="e">
        <f t="shared" si="185"/>
        <v>#N/A</v>
      </c>
      <c r="L362" s="8" t="e">
        <f t="shared" si="186"/>
        <v>#N/A</v>
      </c>
      <c r="M362" t="e">
        <f t="shared" si="187"/>
        <v>#N/A</v>
      </c>
      <c r="N362">
        <v>8</v>
      </c>
      <c r="O362" t="e">
        <f t="shared" si="203"/>
        <v>#N/A</v>
      </c>
      <c r="P362" t="e">
        <f t="shared" si="188"/>
        <v>#N/A</v>
      </c>
      <c r="Q362" t="e">
        <f t="shared" si="189"/>
        <v>#N/A</v>
      </c>
      <c r="R362" t="e">
        <f t="shared" si="190"/>
        <v>#N/A</v>
      </c>
      <c r="S362">
        <f t="shared" si="191"/>
        <v>0</v>
      </c>
      <c r="T362" s="8">
        <f t="shared" si="204"/>
        <v>0</v>
      </c>
      <c r="U362" s="2" t="e">
        <f t="shared" si="205"/>
        <v>#N/A</v>
      </c>
      <c r="V362">
        <f t="shared" si="192"/>
        <v>0</v>
      </c>
      <c r="W362" s="2" t="e">
        <f t="shared" si="206"/>
        <v>#N/A</v>
      </c>
      <c r="X362">
        <f t="shared" si="193"/>
        <v>0</v>
      </c>
      <c r="Y362">
        <f t="shared" si="207"/>
        <v>0</v>
      </c>
      <c r="Z362">
        <v>0</v>
      </c>
      <c r="AA362" s="18">
        <f t="shared" si="194"/>
        <v>43543</v>
      </c>
      <c r="AB362" s="13">
        <f t="shared" si="195"/>
        <v>0</v>
      </c>
      <c r="AC362">
        <v>0</v>
      </c>
      <c r="AD362" s="5" t="e">
        <f t="shared" si="208"/>
        <v>#N/A</v>
      </c>
      <c r="AE362">
        <f t="shared" si="181"/>
        <v>0</v>
      </c>
      <c r="AF362">
        <f t="shared" si="181"/>
        <v>0</v>
      </c>
      <c r="AG362">
        <v>0</v>
      </c>
      <c r="AH362" s="18">
        <f t="shared" si="209"/>
        <v>43543</v>
      </c>
      <c r="AI362" s="5">
        <f t="shared" si="210"/>
        <v>0</v>
      </c>
      <c r="AJ362" s="13">
        <f t="shared" si="196"/>
        <v>0</v>
      </c>
      <c r="AK362" s="20">
        <f t="shared" si="197"/>
        <v>0</v>
      </c>
      <c r="AL362" s="20">
        <f t="shared" si="211"/>
        <v>0</v>
      </c>
      <c r="AM362" s="20">
        <f t="shared" si="212"/>
        <v>0</v>
      </c>
      <c r="AN362" s="20">
        <f t="shared" si="198"/>
        <v>0</v>
      </c>
      <c r="AO362" s="20">
        <f t="shared" si="213"/>
        <v>0</v>
      </c>
      <c r="AP362" s="1">
        <v>0</v>
      </c>
      <c r="AQ362" s="24">
        <f t="shared" si="214"/>
        <v>43543</v>
      </c>
      <c r="AR362" s="10">
        <f t="shared" si="199"/>
        <v>0</v>
      </c>
      <c r="AS362" s="1">
        <f t="shared" si="215"/>
        <v>0</v>
      </c>
    </row>
    <row r="363" spans="2:45" x14ac:dyDescent="0.2">
      <c r="B363" s="18">
        <f t="shared" si="200"/>
        <v>43544</v>
      </c>
      <c r="C363" s="8">
        <f t="shared" si="201"/>
        <v>43544</v>
      </c>
      <c r="D363" s="5" t="e">
        <f>INDEX(Klima!$B$1:$E$520,MATCH('Afgrødemodel 1'!$C363,Klima!$B$1:$B$520,0),MATCH('Afgrødemodel 1'!$D$7,Klima!$B$1:$E$1,0))</f>
        <v>#N/A</v>
      </c>
      <c r="E363" s="8" t="e">
        <f t="shared" si="216"/>
        <v>#N/A</v>
      </c>
      <c r="F363">
        <v>0</v>
      </c>
      <c r="G363" s="8" t="e">
        <f t="shared" si="202"/>
        <v>#N/A</v>
      </c>
      <c r="H363" s="8" t="e">
        <f t="shared" si="182"/>
        <v>#N/A</v>
      </c>
      <c r="I363" s="8" t="e">
        <f t="shared" si="183"/>
        <v>#N/A</v>
      </c>
      <c r="J363" s="8" t="e">
        <f t="shared" si="184"/>
        <v>#N/A</v>
      </c>
      <c r="K363" s="8" t="e">
        <f t="shared" si="185"/>
        <v>#N/A</v>
      </c>
      <c r="L363" s="8" t="e">
        <f t="shared" si="186"/>
        <v>#N/A</v>
      </c>
      <c r="M363" t="e">
        <f t="shared" si="187"/>
        <v>#N/A</v>
      </c>
      <c r="N363">
        <v>8</v>
      </c>
      <c r="O363" t="e">
        <f t="shared" si="203"/>
        <v>#N/A</v>
      </c>
      <c r="P363" t="e">
        <f t="shared" si="188"/>
        <v>#N/A</v>
      </c>
      <c r="Q363" t="e">
        <f t="shared" si="189"/>
        <v>#N/A</v>
      </c>
      <c r="R363" t="e">
        <f t="shared" si="190"/>
        <v>#N/A</v>
      </c>
      <c r="S363">
        <f t="shared" si="191"/>
        <v>0</v>
      </c>
      <c r="T363" s="8">
        <f t="shared" si="204"/>
        <v>0</v>
      </c>
      <c r="U363" s="2" t="e">
        <f t="shared" si="205"/>
        <v>#N/A</v>
      </c>
      <c r="V363">
        <f t="shared" si="192"/>
        <v>0</v>
      </c>
      <c r="W363" s="2" t="e">
        <f t="shared" si="206"/>
        <v>#N/A</v>
      </c>
      <c r="X363">
        <f t="shared" si="193"/>
        <v>0</v>
      </c>
      <c r="Y363">
        <f t="shared" si="207"/>
        <v>0</v>
      </c>
      <c r="Z363">
        <v>0</v>
      </c>
      <c r="AA363" s="18">
        <f t="shared" si="194"/>
        <v>43544</v>
      </c>
      <c r="AB363" s="13">
        <f t="shared" si="195"/>
        <v>0</v>
      </c>
      <c r="AC363">
        <v>0</v>
      </c>
      <c r="AD363" s="5" t="e">
        <f t="shared" si="208"/>
        <v>#N/A</v>
      </c>
      <c r="AE363">
        <f t="shared" si="181"/>
        <v>0</v>
      </c>
      <c r="AF363">
        <f t="shared" si="181"/>
        <v>0</v>
      </c>
      <c r="AG363">
        <v>0</v>
      </c>
      <c r="AH363" s="18">
        <f t="shared" si="209"/>
        <v>43544</v>
      </c>
      <c r="AI363" s="5">
        <f t="shared" si="210"/>
        <v>0</v>
      </c>
      <c r="AJ363" s="13">
        <f t="shared" si="196"/>
        <v>0</v>
      </c>
      <c r="AK363" s="20">
        <f t="shared" si="197"/>
        <v>0</v>
      </c>
      <c r="AL363" s="20">
        <f t="shared" si="211"/>
        <v>0</v>
      </c>
      <c r="AM363" s="20">
        <f t="shared" si="212"/>
        <v>0</v>
      </c>
      <c r="AN363" s="20">
        <f t="shared" si="198"/>
        <v>0</v>
      </c>
      <c r="AO363" s="20">
        <f t="shared" si="213"/>
        <v>0</v>
      </c>
      <c r="AP363" s="1">
        <v>0</v>
      </c>
      <c r="AQ363" s="24">
        <f t="shared" si="214"/>
        <v>43544</v>
      </c>
      <c r="AR363" s="10">
        <f t="shared" si="199"/>
        <v>0</v>
      </c>
      <c r="AS363" s="1">
        <f t="shared" si="215"/>
        <v>0</v>
      </c>
    </row>
    <row r="364" spans="2:45" x14ac:dyDescent="0.2">
      <c r="B364" s="18">
        <f t="shared" si="200"/>
        <v>43545</v>
      </c>
      <c r="C364" s="8">
        <f t="shared" si="201"/>
        <v>43545</v>
      </c>
      <c r="D364" s="5" t="e">
        <f>INDEX(Klima!$B$1:$E$520,MATCH('Afgrødemodel 1'!$C364,Klima!$B$1:$B$520,0),MATCH('Afgrødemodel 1'!$D$7,Klima!$B$1:$E$1,0))</f>
        <v>#N/A</v>
      </c>
      <c r="E364" s="8" t="e">
        <f t="shared" si="216"/>
        <v>#N/A</v>
      </c>
      <c r="F364">
        <v>0</v>
      </c>
      <c r="G364" s="8" t="e">
        <f t="shared" si="202"/>
        <v>#N/A</v>
      </c>
      <c r="H364" s="8" t="e">
        <f t="shared" si="182"/>
        <v>#N/A</v>
      </c>
      <c r="I364" s="8" t="e">
        <f t="shared" si="183"/>
        <v>#N/A</v>
      </c>
      <c r="J364" s="8" t="e">
        <f t="shared" si="184"/>
        <v>#N/A</v>
      </c>
      <c r="K364" s="8" t="e">
        <f t="shared" si="185"/>
        <v>#N/A</v>
      </c>
      <c r="L364" s="8" t="e">
        <f t="shared" si="186"/>
        <v>#N/A</v>
      </c>
      <c r="M364" t="e">
        <f t="shared" si="187"/>
        <v>#N/A</v>
      </c>
      <c r="N364">
        <v>8</v>
      </c>
      <c r="O364" t="e">
        <f t="shared" si="203"/>
        <v>#N/A</v>
      </c>
      <c r="P364" t="e">
        <f t="shared" si="188"/>
        <v>#N/A</v>
      </c>
      <c r="Q364" t="e">
        <f t="shared" si="189"/>
        <v>#N/A</v>
      </c>
      <c r="R364" t="e">
        <f t="shared" si="190"/>
        <v>#N/A</v>
      </c>
      <c r="S364">
        <f t="shared" si="191"/>
        <v>0</v>
      </c>
      <c r="T364" s="8">
        <f t="shared" si="204"/>
        <v>0</v>
      </c>
      <c r="U364" s="2" t="e">
        <f t="shared" si="205"/>
        <v>#N/A</v>
      </c>
      <c r="V364">
        <f t="shared" si="192"/>
        <v>0</v>
      </c>
      <c r="W364" s="2" t="e">
        <f t="shared" si="206"/>
        <v>#N/A</v>
      </c>
      <c r="X364">
        <f t="shared" si="193"/>
        <v>0</v>
      </c>
      <c r="Y364">
        <f t="shared" si="207"/>
        <v>0</v>
      </c>
      <c r="Z364">
        <v>0</v>
      </c>
      <c r="AA364" s="18">
        <f t="shared" si="194"/>
        <v>43545</v>
      </c>
      <c r="AB364" s="13">
        <f t="shared" si="195"/>
        <v>0</v>
      </c>
      <c r="AC364">
        <v>0</v>
      </c>
      <c r="AD364" s="5" t="e">
        <f t="shared" si="208"/>
        <v>#N/A</v>
      </c>
      <c r="AE364">
        <f t="shared" si="181"/>
        <v>0</v>
      </c>
      <c r="AF364">
        <f t="shared" si="181"/>
        <v>0</v>
      </c>
      <c r="AG364">
        <v>0</v>
      </c>
      <c r="AH364" s="18">
        <f t="shared" si="209"/>
        <v>43545</v>
      </c>
      <c r="AI364" s="5">
        <f t="shared" si="210"/>
        <v>0</v>
      </c>
      <c r="AJ364" s="13">
        <f t="shared" si="196"/>
        <v>0</v>
      </c>
      <c r="AK364" s="20">
        <f t="shared" si="197"/>
        <v>0</v>
      </c>
      <c r="AL364" s="20">
        <f t="shared" si="211"/>
        <v>0</v>
      </c>
      <c r="AM364" s="20">
        <f t="shared" si="212"/>
        <v>0</v>
      </c>
      <c r="AN364" s="20">
        <f t="shared" si="198"/>
        <v>0</v>
      </c>
      <c r="AO364" s="20">
        <f t="shared" si="213"/>
        <v>0</v>
      </c>
      <c r="AP364" s="1">
        <v>0</v>
      </c>
      <c r="AQ364" s="24">
        <f t="shared" si="214"/>
        <v>43545</v>
      </c>
      <c r="AR364" s="10">
        <f t="shared" si="199"/>
        <v>0</v>
      </c>
      <c r="AS364" s="1">
        <f t="shared" si="215"/>
        <v>0</v>
      </c>
    </row>
    <row r="365" spans="2:45" x14ac:dyDescent="0.2">
      <c r="B365" s="18">
        <f t="shared" si="200"/>
        <v>43546</v>
      </c>
      <c r="C365" s="8">
        <f t="shared" si="201"/>
        <v>43546</v>
      </c>
      <c r="D365" s="5" t="e">
        <f>INDEX(Klima!$B$1:$E$520,MATCH('Afgrødemodel 1'!$C365,Klima!$B$1:$B$520,0),MATCH('Afgrødemodel 1'!$D$7,Klima!$B$1:$E$1,0))</f>
        <v>#N/A</v>
      </c>
      <c r="E365" s="8" t="e">
        <f t="shared" si="216"/>
        <v>#N/A</v>
      </c>
      <c r="F365">
        <v>0</v>
      </c>
      <c r="G365" s="8" t="e">
        <f t="shared" si="202"/>
        <v>#N/A</v>
      </c>
      <c r="H365" s="8" t="e">
        <f t="shared" si="182"/>
        <v>#N/A</v>
      </c>
      <c r="I365" s="8" t="e">
        <f t="shared" si="183"/>
        <v>#N/A</v>
      </c>
      <c r="J365" s="8" t="e">
        <f t="shared" si="184"/>
        <v>#N/A</v>
      </c>
      <c r="K365" s="8" t="e">
        <f t="shared" si="185"/>
        <v>#N/A</v>
      </c>
      <c r="L365" s="8" t="e">
        <f t="shared" si="186"/>
        <v>#N/A</v>
      </c>
      <c r="M365" t="e">
        <f t="shared" si="187"/>
        <v>#N/A</v>
      </c>
      <c r="N365">
        <v>8</v>
      </c>
      <c r="O365" t="e">
        <f t="shared" si="203"/>
        <v>#N/A</v>
      </c>
      <c r="P365" t="e">
        <f t="shared" si="188"/>
        <v>#N/A</v>
      </c>
      <c r="Q365" t="e">
        <f t="shared" si="189"/>
        <v>#N/A</v>
      </c>
      <c r="R365" t="e">
        <f t="shared" si="190"/>
        <v>#N/A</v>
      </c>
      <c r="S365">
        <f t="shared" si="191"/>
        <v>0</v>
      </c>
      <c r="T365" s="8">
        <f t="shared" si="204"/>
        <v>0</v>
      </c>
      <c r="U365" s="2" t="e">
        <f t="shared" si="205"/>
        <v>#N/A</v>
      </c>
      <c r="V365">
        <f t="shared" si="192"/>
        <v>0</v>
      </c>
      <c r="W365" s="2" t="e">
        <f t="shared" si="206"/>
        <v>#N/A</v>
      </c>
      <c r="X365">
        <f t="shared" si="193"/>
        <v>0</v>
      </c>
      <c r="Y365">
        <f t="shared" si="207"/>
        <v>0</v>
      </c>
      <c r="Z365">
        <v>0</v>
      </c>
      <c r="AA365" s="18">
        <f t="shared" si="194"/>
        <v>43546</v>
      </c>
      <c r="AB365" s="13">
        <f t="shared" si="195"/>
        <v>0</v>
      </c>
      <c r="AC365">
        <v>0</v>
      </c>
      <c r="AD365" s="5" t="e">
        <f t="shared" si="208"/>
        <v>#N/A</v>
      </c>
      <c r="AE365">
        <f t="shared" si="181"/>
        <v>0</v>
      </c>
      <c r="AF365">
        <f t="shared" si="181"/>
        <v>0</v>
      </c>
      <c r="AG365">
        <v>0</v>
      </c>
      <c r="AH365" s="18">
        <f t="shared" si="209"/>
        <v>43546</v>
      </c>
      <c r="AI365" s="5">
        <f t="shared" si="210"/>
        <v>0</v>
      </c>
      <c r="AJ365" s="13">
        <f t="shared" si="196"/>
        <v>0</v>
      </c>
      <c r="AK365" s="20">
        <f t="shared" si="197"/>
        <v>0</v>
      </c>
      <c r="AL365" s="20">
        <f t="shared" si="211"/>
        <v>0</v>
      </c>
      <c r="AM365" s="20">
        <f t="shared" si="212"/>
        <v>0</v>
      </c>
      <c r="AN365" s="20">
        <f t="shared" si="198"/>
        <v>0</v>
      </c>
      <c r="AO365" s="20">
        <f t="shared" si="213"/>
        <v>0</v>
      </c>
      <c r="AP365" s="1">
        <v>0</v>
      </c>
      <c r="AQ365" s="24">
        <f t="shared" si="214"/>
        <v>43546</v>
      </c>
      <c r="AR365" s="10">
        <f t="shared" si="199"/>
        <v>0</v>
      </c>
      <c r="AS365" s="1">
        <f t="shared" si="215"/>
        <v>0</v>
      </c>
    </row>
    <row r="366" spans="2:45" x14ac:dyDescent="0.2">
      <c r="B366" s="18">
        <f t="shared" si="200"/>
        <v>43547</v>
      </c>
      <c r="C366" s="8">
        <f t="shared" si="201"/>
        <v>43547</v>
      </c>
      <c r="D366" s="5" t="e">
        <f>INDEX(Klima!$B$1:$E$520,MATCH('Afgrødemodel 1'!$C366,Klima!$B$1:$B$520,0),MATCH('Afgrødemodel 1'!$D$7,Klima!$B$1:$E$1,0))</f>
        <v>#N/A</v>
      </c>
      <c r="E366" s="8" t="e">
        <f t="shared" si="216"/>
        <v>#N/A</v>
      </c>
      <c r="F366">
        <v>0</v>
      </c>
      <c r="G366" s="8" t="e">
        <f t="shared" si="202"/>
        <v>#N/A</v>
      </c>
      <c r="H366" s="8" t="e">
        <f t="shared" si="182"/>
        <v>#N/A</v>
      </c>
      <c r="I366" s="8" t="e">
        <f t="shared" si="183"/>
        <v>#N/A</v>
      </c>
      <c r="J366" s="8" t="e">
        <f t="shared" si="184"/>
        <v>#N/A</v>
      </c>
      <c r="K366" s="8" t="e">
        <f t="shared" si="185"/>
        <v>#N/A</v>
      </c>
      <c r="L366" s="8" t="e">
        <f t="shared" si="186"/>
        <v>#N/A</v>
      </c>
      <c r="M366" t="e">
        <f t="shared" si="187"/>
        <v>#N/A</v>
      </c>
      <c r="N366">
        <v>8</v>
      </c>
      <c r="O366" t="e">
        <f t="shared" si="203"/>
        <v>#N/A</v>
      </c>
      <c r="P366" t="e">
        <f t="shared" si="188"/>
        <v>#N/A</v>
      </c>
      <c r="Q366" t="e">
        <f t="shared" si="189"/>
        <v>#N/A</v>
      </c>
      <c r="R366" t="e">
        <f t="shared" si="190"/>
        <v>#N/A</v>
      </c>
      <c r="S366">
        <f t="shared" si="191"/>
        <v>0</v>
      </c>
      <c r="T366" s="8">
        <f t="shared" si="204"/>
        <v>0</v>
      </c>
      <c r="U366" s="2" t="e">
        <f t="shared" si="205"/>
        <v>#N/A</v>
      </c>
      <c r="V366">
        <f t="shared" si="192"/>
        <v>0</v>
      </c>
      <c r="W366" s="2" t="e">
        <f t="shared" si="206"/>
        <v>#N/A</v>
      </c>
      <c r="X366">
        <f t="shared" si="193"/>
        <v>0</v>
      </c>
      <c r="Y366">
        <f t="shared" si="207"/>
        <v>0</v>
      </c>
      <c r="Z366">
        <v>0</v>
      </c>
      <c r="AA366" s="18">
        <f t="shared" si="194"/>
        <v>43547</v>
      </c>
      <c r="AB366" s="13">
        <f t="shared" si="195"/>
        <v>0</v>
      </c>
      <c r="AC366">
        <v>0</v>
      </c>
      <c r="AD366" s="5" t="e">
        <f t="shared" si="208"/>
        <v>#N/A</v>
      </c>
      <c r="AE366">
        <f t="shared" si="181"/>
        <v>0</v>
      </c>
      <c r="AF366">
        <f t="shared" si="181"/>
        <v>0</v>
      </c>
      <c r="AG366">
        <v>0</v>
      </c>
      <c r="AH366" s="18">
        <f t="shared" si="209"/>
        <v>43547</v>
      </c>
      <c r="AI366" s="5">
        <f t="shared" si="210"/>
        <v>0</v>
      </c>
      <c r="AJ366" s="13">
        <f t="shared" si="196"/>
        <v>0</v>
      </c>
      <c r="AK366" s="20">
        <f t="shared" si="197"/>
        <v>0</v>
      </c>
      <c r="AL366" s="20">
        <f t="shared" si="211"/>
        <v>0</v>
      </c>
      <c r="AM366" s="20">
        <f t="shared" si="212"/>
        <v>0</v>
      </c>
      <c r="AN366" s="20">
        <f t="shared" si="198"/>
        <v>0</v>
      </c>
      <c r="AO366" s="20">
        <f t="shared" si="213"/>
        <v>0</v>
      </c>
      <c r="AP366" s="1">
        <v>0</v>
      </c>
      <c r="AQ366" s="24">
        <f t="shared" si="214"/>
        <v>43547</v>
      </c>
      <c r="AR366" s="10">
        <f t="shared" si="199"/>
        <v>0</v>
      </c>
      <c r="AS366" s="1">
        <f t="shared" si="215"/>
        <v>0</v>
      </c>
    </row>
    <row r="367" spans="2:45" x14ac:dyDescent="0.2">
      <c r="B367" s="18">
        <f t="shared" si="200"/>
        <v>43548</v>
      </c>
      <c r="C367" s="8">
        <f t="shared" si="201"/>
        <v>43548</v>
      </c>
      <c r="D367" s="5" t="e">
        <f>INDEX(Klima!$B$1:$E$520,MATCH('Afgrødemodel 1'!$C367,Klima!$B$1:$B$520,0),MATCH('Afgrødemodel 1'!$D$7,Klima!$B$1:$E$1,0))</f>
        <v>#N/A</v>
      </c>
      <c r="E367" s="8" t="e">
        <f t="shared" si="216"/>
        <v>#N/A</v>
      </c>
      <c r="F367">
        <v>0</v>
      </c>
      <c r="G367" s="8" t="e">
        <f t="shared" si="202"/>
        <v>#N/A</v>
      </c>
      <c r="H367" s="8" t="e">
        <f t="shared" si="182"/>
        <v>#N/A</v>
      </c>
      <c r="I367" s="8" t="e">
        <f t="shared" si="183"/>
        <v>#N/A</v>
      </c>
      <c r="J367" s="8" t="e">
        <f t="shared" si="184"/>
        <v>#N/A</v>
      </c>
      <c r="K367" s="8" t="e">
        <f t="shared" si="185"/>
        <v>#N/A</v>
      </c>
      <c r="L367" s="8" t="e">
        <f t="shared" si="186"/>
        <v>#N/A</v>
      </c>
      <c r="M367" t="e">
        <f t="shared" si="187"/>
        <v>#N/A</v>
      </c>
      <c r="N367">
        <v>8</v>
      </c>
      <c r="O367" t="e">
        <f t="shared" si="203"/>
        <v>#N/A</v>
      </c>
      <c r="P367" t="e">
        <f t="shared" si="188"/>
        <v>#N/A</v>
      </c>
      <c r="Q367" t="e">
        <f t="shared" si="189"/>
        <v>#N/A</v>
      </c>
      <c r="R367" t="e">
        <f t="shared" si="190"/>
        <v>#N/A</v>
      </c>
      <c r="S367">
        <f t="shared" si="191"/>
        <v>0</v>
      </c>
      <c r="T367" s="8">
        <f t="shared" si="204"/>
        <v>0</v>
      </c>
      <c r="U367" s="2" t="e">
        <f t="shared" si="205"/>
        <v>#N/A</v>
      </c>
      <c r="V367">
        <f t="shared" si="192"/>
        <v>0</v>
      </c>
      <c r="W367" s="2" t="e">
        <f t="shared" si="206"/>
        <v>#N/A</v>
      </c>
      <c r="X367">
        <f t="shared" si="193"/>
        <v>0</v>
      </c>
      <c r="Y367">
        <f t="shared" si="207"/>
        <v>0</v>
      </c>
      <c r="Z367">
        <v>0</v>
      </c>
      <c r="AA367" s="18">
        <f t="shared" si="194"/>
        <v>43548</v>
      </c>
      <c r="AB367" s="13">
        <f t="shared" si="195"/>
        <v>0</v>
      </c>
      <c r="AC367">
        <v>0</v>
      </c>
      <c r="AD367" s="5" t="e">
        <f t="shared" si="208"/>
        <v>#N/A</v>
      </c>
      <c r="AE367">
        <f t="shared" si="181"/>
        <v>0</v>
      </c>
      <c r="AF367">
        <f t="shared" si="181"/>
        <v>0</v>
      </c>
      <c r="AG367">
        <v>0</v>
      </c>
      <c r="AH367" s="18">
        <f t="shared" si="209"/>
        <v>43548</v>
      </c>
      <c r="AI367" s="5">
        <f t="shared" si="210"/>
        <v>0</v>
      </c>
      <c r="AJ367" s="13">
        <f t="shared" si="196"/>
        <v>0</v>
      </c>
      <c r="AK367" s="20">
        <f t="shared" si="197"/>
        <v>0</v>
      </c>
      <c r="AL367" s="20">
        <f t="shared" si="211"/>
        <v>0</v>
      </c>
      <c r="AM367" s="20">
        <f t="shared" si="212"/>
        <v>0</v>
      </c>
      <c r="AN367" s="20">
        <f t="shared" si="198"/>
        <v>0</v>
      </c>
      <c r="AO367" s="20">
        <f t="shared" si="213"/>
        <v>0</v>
      </c>
      <c r="AP367" s="1">
        <v>0</v>
      </c>
      <c r="AQ367" s="24">
        <f t="shared" si="214"/>
        <v>43548</v>
      </c>
      <c r="AR367" s="10">
        <f t="shared" si="199"/>
        <v>0</v>
      </c>
      <c r="AS367" s="1">
        <f t="shared" si="215"/>
        <v>0</v>
      </c>
    </row>
    <row r="368" spans="2:45" x14ac:dyDescent="0.2">
      <c r="B368" s="18">
        <f t="shared" si="200"/>
        <v>43549</v>
      </c>
      <c r="C368" s="8">
        <f t="shared" si="201"/>
        <v>43549</v>
      </c>
      <c r="D368" s="5" t="e">
        <f>INDEX(Klima!$B$1:$E$520,MATCH('Afgrødemodel 1'!$C368,Klima!$B$1:$B$520,0),MATCH('Afgrødemodel 1'!$D$7,Klima!$B$1:$E$1,0))</f>
        <v>#N/A</v>
      </c>
      <c r="E368" s="8" t="e">
        <f t="shared" si="216"/>
        <v>#N/A</v>
      </c>
      <c r="F368">
        <v>0</v>
      </c>
      <c r="G368" s="8" t="e">
        <f t="shared" si="202"/>
        <v>#N/A</v>
      </c>
      <c r="H368" s="8" t="e">
        <f t="shared" si="182"/>
        <v>#N/A</v>
      </c>
      <c r="I368" s="8" t="e">
        <f t="shared" si="183"/>
        <v>#N/A</v>
      </c>
      <c r="J368" s="8" t="e">
        <f t="shared" si="184"/>
        <v>#N/A</v>
      </c>
      <c r="K368" s="8" t="e">
        <f t="shared" si="185"/>
        <v>#N/A</v>
      </c>
      <c r="L368" s="8" t="e">
        <f t="shared" si="186"/>
        <v>#N/A</v>
      </c>
      <c r="M368" t="e">
        <f t="shared" si="187"/>
        <v>#N/A</v>
      </c>
      <c r="N368">
        <v>8</v>
      </c>
      <c r="O368" t="e">
        <f t="shared" si="203"/>
        <v>#N/A</v>
      </c>
      <c r="P368" t="e">
        <f t="shared" si="188"/>
        <v>#N/A</v>
      </c>
      <c r="Q368" t="e">
        <f t="shared" si="189"/>
        <v>#N/A</v>
      </c>
      <c r="R368" t="e">
        <f t="shared" si="190"/>
        <v>#N/A</v>
      </c>
      <c r="S368">
        <f t="shared" si="191"/>
        <v>0</v>
      </c>
      <c r="T368" s="8">
        <f t="shared" si="204"/>
        <v>0</v>
      </c>
      <c r="U368" s="2" t="e">
        <f t="shared" si="205"/>
        <v>#N/A</v>
      </c>
      <c r="V368">
        <f t="shared" si="192"/>
        <v>0</v>
      </c>
      <c r="W368" s="2" t="e">
        <f t="shared" si="206"/>
        <v>#N/A</v>
      </c>
      <c r="X368">
        <f t="shared" si="193"/>
        <v>0</v>
      </c>
      <c r="Y368">
        <f t="shared" si="207"/>
        <v>0</v>
      </c>
      <c r="Z368">
        <v>0</v>
      </c>
      <c r="AA368" s="18">
        <f t="shared" si="194"/>
        <v>43549</v>
      </c>
      <c r="AB368" s="13">
        <f t="shared" si="195"/>
        <v>0</v>
      </c>
      <c r="AC368">
        <v>0</v>
      </c>
      <c r="AD368" s="5" t="e">
        <f t="shared" si="208"/>
        <v>#N/A</v>
      </c>
      <c r="AE368">
        <f t="shared" si="181"/>
        <v>0</v>
      </c>
      <c r="AF368">
        <f t="shared" si="181"/>
        <v>0</v>
      </c>
      <c r="AG368">
        <v>0</v>
      </c>
      <c r="AH368" s="18">
        <f t="shared" si="209"/>
        <v>43549</v>
      </c>
      <c r="AI368" s="5">
        <f t="shared" si="210"/>
        <v>0</v>
      </c>
      <c r="AJ368" s="13">
        <f t="shared" si="196"/>
        <v>0</v>
      </c>
      <c r="AK368" s="20">
        <f t="shared" si="197"/>
        <v>0</v>
      </c>
      <c r="AL368" s="20">
        <f t="shared" si="211"/>
        <v>0</v>
      </c>
      <c r="AM368" s="20">
        <f t="shared" si="212"/>
        <v>0</v>
      </c>
      <c r="AN368" s="20">
        <f t="shared" si="198"/>
        <v>0</v>
      </c>
      <c r="AO368" s="20">
        <f t="shared" si="213"/>
        <v>0</v>
      </c>
      <c r="AP368" s="1">
        <v>0</v>
      </c>
      <c r="AQ368" s="24">
        <f t="shared" si="214"/>
        <v>43549</v>
      </c>
      <c r="AR368" s="10">
        <f t="shared" si="199"/>
        <v>0</v>
      </c>
      <c r="AS368" s="1">
        <f t="shared" si="215"/>
        <v>0</v>
      </c>
    </row>
    <row r="369" spans="2:45" x14ac:dyDescent="0.2">
      <c r="B369" s="18">
        <f t="shared" si="200"/>
        <v>43550</v>
      </c>
      <c r="C369" s="8">
        <f t="shared" si="201"/>
        <v>43550</v>
      </c>
      <c r="D369" s="5" t="e">
        <f>INDEX(Klima!$B$1:$E$520,MATCH('Afgrødemodel 1'!$C369,Klima!$B$1:$B$520,0),MATCH('Afgrødemodel 1'!$D$7,Klima!$B$1:$E$1,0))</f>
        <v>#N/A</v>
      </c>
      <c r="E369" s="8" t="e">
        <f t="shared" si="216"/>
        <v>#N/A</v>
      </c>
      <c r="F369">
        <v>0</v>
      </c>
      <c r="G369" s="8" t="e">
        <f t="shared" si="202"/>
        <v>#N/A</v>
      </c>
      <c r="H369" s="8" t="e">
        <f t="shared" si="182"/>
        <v>#N/A</v>
      </c>
      <c r="I369" s="8" t="e">
        <f t="shared" si="183"/>
        <v>#N/A</v>
      </c>
      <c r="J369" s="8" t="e">
        <f t="shared" si="184"/>
        <v>#N/A</v>
      </c>
      <c r="K369" s="8" t="e">
        <f t="shared" si="185"/>
        <v>#N/A</v>
      </c>
      <c r="L369" s="8" t="e">
        <f t="shared" si="186"/>
        <v>#N/A</v>
      </c>
      <c r="M369" t="e">
        <f t="shared" si="187"/>
        <v>#N/A</v>
      </c>
      <c r="N369">
        <v>8</v>
      </c>
      <c r="O369" t="e">
        <f t="shared" si="203"/>
        <v>#N/A</v>
      </c>
      <c r="P369" t="e">
        <f t="shared" si="188"/>
        <v>#N/A</v>
      </c>
      <c r="Q369" t="e">
        <f t="shared" si="189"/>
        <v>#N/A</v>
      </c>
      <c r="R369" t="e">
        <f t="shared" si="190"/>
        <v>#N/A</v>
      </c>
      <c r="S369">
        <f t="shared" si="191"/>
        <v>0</v>
      </c>
      <c r="T369" s="8">
        <f t="shared" si="204"/>
        <v>0</v>
      </c>
      <c r="U369" s="2" t="e">
        <f t="shared" si="205"/>
        <v>#N/A</v>
      </c>
      <c r="V369">
        <f t="shared" si="192"/>
        <v>0</v>
      </c>
      <c r="W369" s="2" t="e">
        <f t="shared" si="206"/>
        <v>#N/A</v>
      </c>
      <c r="X369">
        <f t="shared" si="193"/>
        <v>0</v>
      </c>
      <c r="Y369">
        <f t="shared" si="207"/>
        <v>0</v>
      </c>
      <c r="Z369">
        <v>0</v>
      </c>
      <c r="AA369" s="18">
        <f t="shared" si="194"/>
        <v>43550</v>
      </c>
      <c r="AB369" s="13">
        <f t="shared" si="195"/>
        <v>0</v>
      </c>
      <c r="AC369">
        <v>0</v>
      </c>
      <c r="AD369" s="5" t="e">
        <f t="shared" si="208"/>
        <v>#N/A</v>
      </c>
      <c r="AE369">
        <f t="shared" si="181"/>
        <v>0</v>
      </c>
      <c r="AF369">
        <f t="shared" si="181"/>
        <v>0</v>
      </c>
      <c r="AG369">
        <v>0</v>
      </c>
      <c r="AH369" s="18">
        <f t="shared" si="209"/>
        <v>43550</v>
      </c>
      <c r="AI369" s="5">
        <f t="shared" si="210"/>
        <v>0</v>
      </c>
      <c r="AJ369" s="13">
        <f t="shared" si="196"/>
        <v>0</v>
      </c>
      <c r="AK369" s="20">
        <f t="shared" si="197"/>
        <v>0</v>
      </c>
      <c r="AL369" s="20">
        <f t="shared" si="211"/>
        <v>0</v>
      </c>
      <c r="AM369" s="20">
        <f t="shared" si="212"/>
        <v>0</v>
      </c>
      <c r="AN369" s="20">
        <f t="shared" si="198"/>
        <v>0</v>
      </c>
      <c r="AO369" s="20">
        <f t="shared" si="213"/>
        <v>0</v>
      </c>
      <c r="AP369" s="1">
        <v>0</v>
      </c>
      <c r="AQ369" s="24">
        <f t="shared" si="214"/>
        <v>43550</v>
      </c>
      <c r="AR369" s="10">
        <f t="shared" si="199"/>
        <v>0</v>
      </c>
      <c r="AS369" s="1">
        <f t="shared" si="215"/>
        <v>0</v>
      </c>
    </row>
    <row r="370" spans="2:45" x14ac:dyDescent="0.2">
      <c r="B370" s="18">
        <f t="shared" si="200"/>
        <v>43551</v>
      </c>
      <c r="C370" s="8">
        <f t="shared" si="201"/>
        <v>43551</v>
      </c>
      <c r="D370" s="5" t="e">
        <f>INDEX(Klima!$B$1:$E$520,MATCH('Afgrødemodel 1'!$C370,Klima!$B$1:$B$520,0),MATCH('Afgrødemodel 1'!$D$7,Klima!$B$1:$E$1,0))</f>
        <v>#N/A</v>
      </c>
      <c r="E370" s="8" t="e">
        <f t="shared" si="216"/>
        <v>#N/A</v>
      </c>
      <c r="F370">
        <v>0</v>
      </c>
      <c r="G370" s="8" t="e">
        <f t="shared" si="202"/>
        <v>#N/A</v>
      </c>
      <c r="H370" s="8" t="e">
        <f t="shared" si="182"/>
        <v>#N/A</v>
      </c>
      <c r="I370" s="8" t="e">
        <f t="shared" si="183"/>
        <v>#N/A</v>
      </c>
      <c r="J370" s="8" t="e">
        <f t="shared" si="184"/>
        <v>#N/A</v>
      </c>
      <c r="K370" s="8" t="e">
        <f t="shared" si="185"/>
        <v>#N/A</v>
      </c>
      <c r="L370" s="8" t="e">
        <f t="shared" si="186"/>
        <v>#N/A</v>
      </c>
      <c r="M370" t="e">
        <f t="shared" si="187"/>
        <v>#N/A</v>
      </c>
      <c r="N370">
        <v>8</v>
      </c>
      <c r="O370" t="e">
        <f t="shared" si="203"/>
        <v>#N/A</v>
      </c>
      <c r="P370" t="e">
        <f t="shared" si="188"/>
        <v>#N/A</v>
      </c>
      <c r="Q370" t="e">
        <f t="shared" si="189"/>
        <v>#N/A</v>
      </c>
      <c r="R370" t="e">
        <f t="shared" si="190"/>
        <v>#N/A</v>
      </c>
      <c r="S370">
        <f t="shared" si="191"/>
        <v>0</v>
      </c>
      <c r="T370" s="8">
        <f t="shared" si="204"/>
        <v>0</v>
      </c>
      <c r="U370" s="2" t="e">
        <f t="shared" si="205"/>
        <v>#N/A</v>
      </c>
      <c r="V370">
        <f t="shared" si="192"/>
        <v>0</v>
      </c>
      <c r="W370" s="2" t="e">
        <f t="shared" si="206"/>
        <v>#N/A</v>
      </c>
      <c r="X370">
        <f t="shared" si="193"/>
        <v>0</v>
      </c>
      <c r="Y370">
        <f t="shared" si="207"/>
        <v>0</v>
      </c>
      <c r="Z370">
        <v>0</v>
      </c>
      <c r="AA370" s="18">
        <f t="shared" si="194"/>
        <v>43551</v>
      </c>
      <c r="AB370" s="13">
        <f t="shared" si="195"/>
        <v>0</v>
      </c>
      <c r="AC370">
        <v>0</v>
      </c>
      <c r="AD370" s="5" t="e">
        <f t="shared" si="208"/>
        <v>#N/A</v>
      </c>
      <c r="AE370">
        <f t="shared" si="181"/>
        <v>0</v>
      </c>
      <c r="AF370">
        <f t="shared" si="181"/>
        <v>0</v>
      </c>
      <c r="AG370">
        <v>0</v>
      </c>
      <c r="AH370" s="18">
        <f t="shared" si="209"/>
        <v>43551</v>
      </c>
      <c r="AI370" s="5">
        <f t="shared" si="210"/>
        <v>0</v>
      </c>
      <c r="AJ370" s="13">
        <f t="shared" si="196"/>
        <v>0</v>
      </c>
      <c r="AK370" s="20">
        <f t="shared" si="197"/>
        <v>0</v>
      </c>
      <c r="AL370" s="20">
        <f t="shared" si="211"/>
        <v>0</v>
      </c>
      <c r="AM370" s="20">
        <f t="shared" si="212"/>
        <v>0</v>
      </c>
      <c r="AN370" s="20">
        <f t="shared" si="198"/>
        <v>0</v>
      </c>
      <c r="AO370" s="20">
        <f t="shared" si="213"/>
        <v>0</v>
      </c>
      <c r="AP370" s="1">
        <v>0</v>
      </c>
      <c r="AQ370" s="24">
        <f t="shared" si="214"/>
        <v>43551</v>
      </c>
      <c r="AR370" s="10">
        <f t="shared" si="199"/>
        <v>0</v>
      </c>
      <c r="AS370" s="1">
        <f t="shared" si="215"/>
        <v>0</v>
      </c>
    </row>
    <row r="371" spans="2:45" x14ac:dyDescent="0.2">
      <c r="B371" s="18">
        <f t="shared" si="200"/>
        <v>43552</v>
      </c>
      <c r="C371" s="8">
        <f t="shared" si="201"/>
        <v>43552</v>
      </c>
      <c r="D371" s="5" t="e">
        <f>INDEX(Klima!$B$1:$E$520,MATCH('Afgrødemodel 1'!$C371,Klima!$B$1:$B$520,0),MATCH('Afgrødemodel 1'!$D$7,Klima!$B$1:$E$1,0))</f>
        <v>#N/A</v>
      </c>
      <c r="E371" s="8" t="e">
        <f t="shared" si="216"/>
        <v>#N/A</v>
      </c>
      <c r="F371">
        <v>0</v>
      </c>
      <c r="G371" s="8" t="e">
        <f t="shared" si="202"/>
        <v>#N/A</v>
      </c>
      <c r="H371" s="8" t="e">
        <f t="shared" si="182"/>
        <v>#N/A</v>
      </c>
      <c r="I371" s="8" t="e">
        <f t="shared" si="183"/>
        <v>#N/A</v>
      </c>
      <c r="J371" s="8" t="e">
        <f t="shared" si="184"/>
        <v>#N/A</v>
      </c>
      <c r="K371" s="8" t="e">
        <f t="shared" si="185"/>
        <v>#N/A</v>
      </c>
      <c r="L371" s="8" t="e">
        <f t="shared" si="186"/>
        <v>#N/A</v>
      </c>
      <c r="M371" t="e">
        <f t="shared" si="187"/>
        <v>#N/A</v>
      </c>
      <c r="N371">
        <v>8</v>
      </c>
      <c r="O371" t="e">
        <f t="shared" si="203"/>
        <v>#N/A</v>
      </c>
      <c r="P371" t="e">
        <f t="shared" si="188"/>
        <v>#N/A</v>
      </c>
      <c r="Q371" t="e">
        <f t="shared" si="189"/>
        <v>#N/A</v>
      </c>
      <c r="R371" t="e">
        <f t="shared" si="190"/>
        <v>#N/A</v>
      </c>
      <c r="S371">
        <f t="shared" si="191"/>
        <v>0</v>
      </c>
      <c r="T371" s="8">
        <f t="shared" si="204"/>
        <v>0</v>
      </c>
      <c r="U371" s="2" t="e">
        <f t="shared" si="205"/>
        <v>#N/A</v>
      </c>
      <c r="V371">
        <f t="shared" si="192"/>
        <v>0</v>
      </c>
      <c r="W371" s="2" t="e">
        <f t="shared" si="206"/>
        <v>#N/A</v>
      </c>
      <c r="X371">
        <f t="shared" si="193"/>
        <v>0</v>
      </c>
      <c r="Y371">
        <f t="shared" si="207"/>
        <v>0</v>
      </c>
      <c r="Z371">
        <v>0</v>
      </c>
      <c r="AA371" s="18">
        <f t="shared" si="194"/>
        <v>43552</v>
      </c>
      <c r="AB371" s="13">
        <f t="shared" si="195"/>
        <v>0</v>
      </c>
      <c r="AC371">
        <v>0</v>
      </c>
      <c r="AD371" s="5" t="e">
        <f t="shared" si="208"/>
        <v>#N/A</v>
      </c>
      <c r="AE371">
        <f t="shared" si="181"/>
        <v>0</v>
      </c>
      <c r="AF371">
        <f t="shared" si="181"/>
        <v>0</v>
      </c>
      <c r="AG371">
        <v>0</v>
      </c>
      <c r="AH371" s="18">
        <f t="shared" si="209"/>
        <v>43552</v>
      </c>
      <c r="AI371" s="5">
        <f t="shared" si="210"/>
        <v>0</v>
      </c>
      <c r="AJ371" s="13">
        <f t="shared" si="196"/>
        <v>0</v>
      </c>
      <c r="AK371" s="20">
        <f t="shared" si="197"/>
        <v>0</v>
      </c>
      <c r="AL371" s="20">
        <f t="shared" si="211"/>
        <v>0</v>
      </c>
      <c r="AM371" s="20">
        <f t="shared" si="212"/>
        <v>0</v>
      </c>
      <c r="AN371" s="20">
        <f t="shared" si="198"/>
        <v>0</v>
      </c>
      <c r="AO371" s="20">
        <f t="shared" si="213"/>
        <v>0</v>
      </c>
      <c r="AP371" s="1">
        <v>0</v>
      </c>
      <c r="AQ371" s="24">
        <f t="shared" si="214"/>
        <v>43552</v>
      </c>
      <c r="AR371" s="10">
        <f t="shared" si="199"/>
        <v>0</v>
      </c>
      <c r="AS371" s="1">
        <f t="shared" si="215"/>
        <v>0</v>
      </c>
    </row>
    <row r="372" spans="2:45" x14ac:dyDescent="0.2">
      <c r="B372" s="18">
        <f t="shared" si="200"/>
        <v>43553</v>
      </c>
      <c r="C372" s="8">
        <f t="shared" si="201"/>
        <v>43553</v>
      </c>
      <c r="D372" s="5" t="e">
        <f>INDEX(Klima!$B$1:$E$520,MATCH('Afgrødemodel 1'!$C372,Klima!$B$1:$B$520,0),MATCH('Afgrødemodel 1'!$D$7,Klima!$B$1:$E$1,0))</f>
        <v>#N/A</v>
      </c>
      <c r="E372" s="8" t="e">
        <f t="shared" si="216"/>
        <v>#N/A</v>
      </c>
      <c r="F372">
        <v>0</v>
      </c>
      <c r="G372" s="8" t="e">
        <f t="shared" si="202"/>
        <v>#N/A</v>
      </c>
      <c r="H372" s="8" t="e">
        <f t="shared" si="182"/>
        <v>#N/A</v>
      </c>
      <c r="I372" s="8" t="e">
        <f t="shared" si="183"/>
        <v>#N/A</v>
      </c>
      <c r="J372" s="8" t="e">
        <f t="shared" si="184"/>
        <v>#N/A</v>
      </c>
      <c r="K372" s="8" t="e">
        <f t="shared" si="185"/>
        <v>#N/A</v>
      </c>
      <c r="L372" s="8" t="e">
        <f t="shared" si="186"/>
        <v>#N/A</v>
      </c>
      <c r="M372" t="e">
        <f t="shared" si="187"/>
        <v>#N/A</v>
      </c>
      <c r="N372">
        <v>8</v>
      </c>
      <c r="O372" t="e">
        <f t="shared" si="203"/>
        <v>#N/A</v>
      </c>
      <c r="P372" t="e">
        <f t="shared" si="188"/>
        <v>#N/A</v>
      </c>
      <c r="Q372" t="e">
        <f t="shared" si="189"/>
        <v>#N/A</v>
      </c>
      <c r="R372" t="e">
        <f t="shared" si="190"/>
        <v>#N/A</v>
      </c>
      <c r="S372">
        <f t="shared" si="191"/>
        <v>0</v>
      </c>
      <c r="T372" s="8">
        <f t="shared" si="204"/>
        <v>0</v>
      </c>
      <c r="U372" s="2" t="e">
        <f t="shared" si="205"/>
        <v>#N/A</v>
      </c>
      <c r="V372">
        <f t="shared" si="192"/>
        <v>0</v>
      </c>
      <c r="W372" s="2" t="e">
        <f t="shared" si="206"/>
        <v>#N/A</v>
      </c>
      <c r="X372">
        <f t="shared" si="193"/>
        <v>0</v>
      </c>
      <c r="Y372">
        <f t="shared" si="207"/>
        <v>0</v>
      </c>
      <c r="Z372">
        <v>0</v>
      </c>
      <c r="AA372" s="18">
        <f t="shared" si="194"/>
        <v>43553</v>
      </c>
      <c r="AB372" s="13">
        <f t="shared" si="195"/>
        <v>0</v>
      </c>
      <c r="AC372">
        <v>0</v>
      </c>
      <c r="AD372" s="5" t="e">
        <f t="shared" si="208"/>
        <v>#N/A</v>
      </c>
      <c r="AE372">
        <f t="shared" si="181"/>
        <v>0</v>
      </c>
      <c r="AF372">
        <f t="shared" si="181"/>
        <v>0</v>
      </c>
      <c r="AG372">
        <v>0</v>
      </c>
      <c r="AH372" s="18">
        <f t="shared" si="209"/>
        <v>43553</v>
      </c>
      <c r="AI372" s="5">
        <f t="shared" si="210"/>
        <v>0</v>
      </c>
      <c r="AJ372" s="13">
        <f t="shared" si="196"/>
        <v>0</v>
      </c>
      <c r="AK372" s="20">
        <f t="shared" si="197"/>
        <v>0</v>
      </c>
      <c r="AL372" s="20">
        <f t="shared" si="211"/>
        <v>0</v>
      </c>
      <c r="AM372" s="20">
        <f t="shared" si="212"/>
        <v>0</v>
      </c>
      <c r="AN372" s="20">
        <f t="shared" si="198"/>
        <v>0</v>
      </c>
      <c r="AO372" s="20">
        <f t="shared" si="213"/>
        <v>0</v>
      </c>
      <c r="AP372" s="1">
        <v>0</v>
      </c>
      <c r="AQ372" s="24">
        <f t="shared" si="214"/>
        <v>43553</v>
      </c>
      <c r="AR372" s="10">
        <f t="shared" si="199"/>
        <v>0</v>
      </c>
      <c r="AS372" s="1">
        <f t="shared" si="215"/>
        <v>0</v>
      </c>
    </row>
    <row r="373" spans="2:45" x14ac:dyDescent="0.2">
      <c r="B373" s="18">
        <f t="shared" si="200"/>
        <v>43554</v>
      </c>
      <c r="C373" s="8">
        <f t="shared" si="201"/>
        <v>43554</v>
      </c>
      <c r="D373" s="5" t="e">
        <f>INDEX(Klima!$B$1:$E$520,MATCH('Afgrødemodel 1'!$C373,Klima!$B$1:$B$520,0),MATCH('Afgrødemodel 1'!$D$7,Klima!$B$1:$E$1,0))</f>
        <v>#N/A</v>
      </c>
      <c r="E373" s="8" t="e">
        <f t="shared" si="216"/>
        <v>#N/A</v>
      </c>
      <c r="F373">
        <v>0</v>
      </c>
      <c r="G373" s="8" t="e">
        <f t="shared" si="202"/>
        <v>#N/A</v>
      </c>
      <c r="H373" s="8" t="e">
        <f t="shared" si="182"/>
        <v>#N/A</v>
      </c>
      <c r="I373" s="8" t="e">
        <f t="shared" si="183"/>
        <v>#N/A</v>
      </c>
      <c r="J373" s="8" t="e">
        <f t="shared" si="184"/>
        <v>#N/A</v>
      </c>
      <c r="K373" s="8" t="e">
        <f t="shared" si="185"/>
        <v>#N/A</v>
      </c>
      <c r="L373" s="8" t="e">
        <f t="shared" si="186"/>
        <v>#N/A</v>
      </c>
      <c r="M373" t="e">
        <f t="shared" si="187"/>
        <v>#N/A</v>
      </c>
      <c r="N373">
        <v>8</v>
      </c>
      <c r="O373" t="e">
        <f t="shared" si="203"/>
        <v>#N/A</v>
      </c>
      <c r="P373" t="e">
        <f t="shared" si="188"/>
        <v>#N/A</v>
      </c>
      <c r="Q373" t="e">
        <f t="shared" si="189"/>
        <v>#N/A</v>
      </c>
      <c r="R373" t="e">
        <f t="shared" si="190"/>
        <v>#N/A</v>
      </c>
      <c r="S373">
        <f t="shared" si="191"/>
        <v>0</v>
      </c>
      <c r="T373" s="8">
        <f t="shared" si="204"/>
        <v>0</v>
      </c>
      <c r="U373" s="2" t="e">
        <f t="shared" si="205"/>
        <v>#N/A</v>
      </c>
      <c r="V373">
        <f t="shared" si="192"/>
        <v>0</v>
      </c>
      <c r="W373" s="2" t="e">
        <f t="shared" si="206"/>
        <v>#N/A</v>
      </c>
      <c r="X373">
        <f t="shared" si="193"/>
        <v>0</v>
      </c>
      <c r="Y373">
        <f t="shared" si="207"/>
        <v>0</v>
      </c>
      <c r="Z373">
        <v>0</v>
      </c>
      <c r="AA373" s="18">
        <f t="shared" si="194"/>
        <v>43554</v>
      </c>
      <c r="AB373" s="13">
        <f t="shared" si="195"/>
        <v>0</v>
      </c>
      <c r="AC373">
        <v>0</v>
      </c>
      <c r="AD373" s="5" t="e">
        <f t="shared" si="208"/>
        <v>#N/A</v>
      </c>
      <c r="AE373">
        <f t="shared" si="181"/>
        <v>0</v>
      </c>
      <c r="AF373">
        <f t="shared" si="181"/>
        <v>0</v>
      </c>
      <c r="AG373">
        <v>0</v>
      </c>
      <c r="AH373" s="18">
        <f t="shared" si="209"/>
        <v>43554</v>
      </c>
      <c r="AI373" s="5">
        <f t="shared" si="210"/>
        <v>0</v>
      </c>
      <c r="AJ373" s="13">
        <f t="shared" si="196"/>
        <v>0</v>
      </c>
      <c r="AK373" s="20">
        <f t="shared" si="197"/>
        <v>0</v>
      </c>
      <c r="AL373" s="20">
        <f t="shared" si="211"/>
        <v>0</v>
      </c>
      <c r="AM373" s="20">
        <f t="shared" si="212"/>
        <v>0</v>
      </c>
      <c r="AN373" s="20">
        <f>$AW$45</f>
        <v>0</v>
      </c>
      <c r="AO373" s="20">
        <f t="shared" si="213"/>
        <v>0</v>
      </c>
      <c r="AP373" s="1">
        <v>0</v>
      </c>
      <c r="AQ373" s="24">
        <f t="shared" si="214"/>
        <v>43554</v>
      </c>
      <c r="AR373" s="10">
        <f t="shared" si="199"/>
        <v>0</v>
      </c>
      <c r="AS373" s="1">
        <f t="shared" si="215"/>
        <v>0</v>
      </c>
    </row>
    <row r="374" spans="2:45" x14ac:dyDescent="0.2">
      <c r="B374" s="18">
        <f t="shared" si="200"/>
        <v>43555</v>
      </c>
      <c r="C374" s="8">
        <f t="shared" si="201"/>
        <v>43555</v>
      </c>
      <c r="D374" s="5" t="e">
        <f>INDEX(Klima!$B$1:$E$520,MATCH('Afgrødemodel 1'!$C374,Klima!$B$1:$B$520,0),MATCH('Afgrødemodel 1'!$D$7,Klima!$B$1:$E$1,0))</f>
        <v>#N/A</v>
      </c>
      <c r="E374" s="8" t="e">
        <f t="shared" si="216"/>
        <v>#N/A</v>
      </c>
      <c r="F374">
        <v>0</v>
      </c>
      <c r="G374" s="8" t="e">
        <f t="shared" si="202"/>
        <v>#N/A</v>
      </c>
      <c r="H374" s="8" t="e">
        <f t="shared" si="182"/>
        <v>#N/A</v>
      </c>
      <c r="I374" s="8" t="e">
        <f t="shared" si="183"/>
        <v>#N/A</v>
      </c>
      <c r="J374" s="8" t="e">
        <f t="shared" si="184"/>
        <v>#N/A</v>
      </c>
      <c r="K374" s="8" t="e">
        <f t="shared" si="185"/>
        <v>#N/A</v>
      </c>
      <c r="L374" s="8" t="e">
        <f t="shared" si="186"/>
        <v>#N/A</v>
      </c>
      <c r="M374" t="e">
        <f t="shared" si="187"/>
        <v>#N/A</v>
      </c>
      <c r="N374">
        <v>8</v>
      </c>
      <c r="O374" t="e">
        <f t="shared" si="203"/>
        <v>#N/A</v>
      </c>
      <c r="P374" t="e">
        <f t="shared" si="188"/>
        <v>#N/A</v>
      </c>
      <c r="Q374" t="e">
        <f t="shared" si="189"/>
        <v>#N/A</v>
      </c>
      <c r="R374" t="e">
        <f t="shared" si="190"/>
        <v>#N/A</v>
      </c>
      <c r="S374">
        <f t="shared" si="191"/>
        <v>0</v>
      </c>
      <c r="T374" s="8">
        <f t="shared" si="204"/>
        <v>0</v>
      </c>
      <c r="U374" s="2" t="e">
        <f t="shared" si="205"/>
        <v>#N/A</v>
      </c>
      <c r="V374">
        <f t="shared" si="192"/>
        <v>0</v>
      </c>
      <c r="W374" s="2" t="e">
        <f t="shared" si="206"/>
        <v>#N/A</v>
      </c>
      <c r="X374">
        <f t="shared" si="193"/>
        <v>0</v>
      </c>
      <c r="Y374">
        <f t="shared" si="207"/>
        <v>0</v>
      </c>
      <c r="Z374">
        <v>0</v>
      </c>
      <c r="AA374" s="18">
        <f t="shared" si="194"/>
        <v>43555</v>
      </c>
      <c r="AB374" s="13">
        <f t="shared" si="195"/>
        <v>0</v>
      </c>
      <c r="AC374">
        <v>0</v>
      </c>
      <c r="AD374" s="5" t="e">
        <f t="shared" si="208"/>
        <v>#N/A</v>
      </c>
      <c r="AE374">
        <f t="shared" si="181"/>
        <v>0</v>
      </c>
      <c r="AF374">
        <f t="shared" si="181"/>
        <v>0</v>
      </c>
      <c r="AG374">
        <v>0</v>
      </c>
      <c r="AH374" s="18">
        <f t="shared" si="209"/>
        <v>43555</v>
      </c>
      <c r="AI374" s="5">
        <f t="shared" si="210"/>
        <v>0</v>
      </c>
      <c r="AJ374" s="13">
        <f t="shared" si="196"/>
        <v>0</v>
      </c>
      <c r="AK374" s="20">
        <f t="shared" si="197"/>
        <v>0</v>
      </c>
      <c r="AL374" s="20">
        <f t="shared" si="211"/>
        <v>0</v>
      </c>
      <c r="AM374" s="20">
        <f t="shared" si="212"/>
        <v>0</v>
      </c>
      <c r="AN374" s="20">
        <f>$AW$45</f>
        <v>0</v>
      </c>
      <c r="AO374" s="20">
        <f t="shared" si="213"/>
        <v>0</v>
      </c>
      <c r="AP374" s="1">
        <v>0</v>
      </c>
      <c r="AQ374" s="24">
        <f t="shared" si="214"/>
        <v>43555</v>
      </c>
      <c r="AR374" s="10">
        <f t="shared" si="199"/>
        <v>0</v>
      </c>
      <c r="AS374" s="1">
        <f t="shared" si="215"/>
        <v>0</v>
      </c>
    </row>
    <row r="375" spans="2:45" x14ac:dyDescent="0.2">
      <c r="B375" s="18">
        <f t="shared" si="200"/>
        <v>43556</v>
      </c>
      <c r="C375" s="8">
        <f t="shared" ref="C375:C405" si="217">B375</f>
        <v>43556</v>
      </c>
      <c r="D375" s="5" t="e">
        <f>INDEX(Klima!$B$1:$E$520,MATCH('Afgrødemodel 1'!$C375,Klima!$B$1:$B$520,0),MATCH('Afgrødemodel 1'!$D$7,Klima!$B$1:$E$1,0))</f>
        <v>#N/A</v>
      </c>
      <c r="E375" s="8" t="e">
        <f t="shared" ref="E375:E405" si="218">IF(D375&gt;0,D375,0)</f>
        <v>#N/A</v>
      </c>
      <c r="F375">
        <v>0</v>
      </c>
      <c r="G375" s="8" t="e">
        <f t="shared" ref="G375:G405" si="219">(E375-F375)+G374</f>
        <v>#N/A</v>
      </c>
      <c r="H375" s="8" t="e">
        <f t="shared" ref="H375:H405" si="220">IF(C375&gt;=$AY$21,E375+H374,0)</f>
        <v>#N/A</v>
      </c>
      <c r="I375" s="8" t="e">
        <f t="shared" ref="I375:I405" si="221">IF(C375&lt;$AY$27,0,E375)</f>
        <v>#N/A</v>
      </c>
      <c r="J375" s="8" t="e">
        <f t="shared" ref="J375:J405" si="222">IF(C375&lt;$AY$27,0,I375+J374)</f>
        <v>#N/A</v>
      </c>
      <c r="K375" s="8" t="e">
        <f t="shared" ref="K375:K405" si="223">IF(AND(H375&gt;=$AX$12,H374&lt;$AX$12),"tSF1",IF(AND(H375&gt;=$AZ$13,H374&lt;$AZ$13),"tSF2",IF(AND(H375&gt;=$AZ$14,H374&lt;$AZ$14),"tSF3",IF(AND(H375&gt;=$AZ$15,H374&lt;$AZ$15),"tSF4",IF(AND(H375&gt;=$AZ$16,H374&lt;$AZ$16),"tSF5"," ")))))</f>
        <v>#N/A</v>
      </c>
      <c r="L375" s="8" t="e">
        <f t="shared" ref="L375:L405" si="224">IF(OR(K375="tSF1",K375="tSF2",K375="tSF3",K375="tSF4",K375="tSF5"),C375," ")</f>
        <v>#N/A</v>
      </c>
      <c r="M375" t="e">
        <f t="shared" ref="M375:M405" si="225">IF(AND($BA$12&gt;C375,C375&gt;=$AY$21),"F1",IF(AND(C375&gt;=$BA$12,C375&lt;$BA$13),"F2",IF(AND(C375&gt;=$BA$13,C375&lt;$BA$14),"F3",IF(AND(C375&gt;=$BA$14,C375&lt;$BA$15),"F4",IF(AND(C375&gt;=$BA$15,C375&lt;$BA$16),"F5"," ")))))</f>
        <v>#N/A</v>
      </c>
      <c r="N375">
        <v>8</v>
      </c>
      <c r="O375" t="e">
        <f t="shared" ref="O375:O405" si="226">IF($AV$2=1,(IF(AND(J375&gt;=$AW$21,J374&lt;$AW$21),"tSL0"," ")),(IF(AND(G375&gt;=$AW$21,G374&lt;$AW$21),"tSL0"," ")))</f>
        <v>#N/A</v>
      </c>
      <c r="P375" t="e">
        <f t="shared" ref="P375:P405" si="227">IF($AV$2=1,(IF(AND(J375&gt;=$AW$21,J374&lt;$AW$21),C375," ")),(IF(AND(G375&gt;=$AW$21,G374&lt;$AW$21),C375," ")))</f>
        <v>#N/A</v>
      </c>
      <c r="Q375" t="e">
        <f t="shared" ref="Q375:Q405" si="228">IF(AND($AW$22=0,O375="tSL0"),"tSLe",IF(AND(H375&gt;=($AW$22),H374&lt;($AW$22)),"tSLe",IF(AND(H375&gt;=($AW$23),H374&lt;($AW$23)),"tSLx",IF(AND(H375&gt;=($AW$24),H374&lt;($AW$24)),"tSLr",IF(AND(H375&gt;=($AW$25),H374&lt;($AW$25)),"tSLm",IF(AND($AW$27=B375),"Sådato",IF(AND($AW$29=B375),"tv",IF(AND($AW$28=B375),"th"," "))))))))</f>
        <v>#N/A</v>
      </c>
      <c r="R375" t="e">
        <f t="shared" ref="R375:R405" si="229">IF(AND(Q375="Sådato"),C375,IF(AND(Q375="tSLe"),C375,IF(AND(Q375="tSLx"),C375,IF(AND(Q375="tSLr"),C375,IF(AND(Q375="tSLm"),C375,IF(AND(Q375="tv"),C375,IF(AND(Q375="th"),C375," ")))))))</f>
        <v>#N/A</v>
      </c>
      <c r="S375">
        <f t="shared" si="191"/>
        <v>0</v>
      </c>
      <c r="T375" s="8">
        <f t="shared" ref="T375:T405" si="230">IFERROR($AW$33+($AW$34-$AW$33)*((H375)/$AW$22),0)</f>
        <v>0</v>
      </c>
      <c r="U375" s="2" t="e">
        <f t="shared" ref="U375:U405" si="231">$AW$34+($AW$35-$AW$34)*((((2.7182^(2.4*((((H375)-$AW$22)/($AW$23-$AW$22))))-1)))/10)</f>
        <v>#N/A</v>
      </c>
      <c r="V375">
        <f t="shared" si="192"/>
        <v>0</v>
      </c>
      <c r="W375" s="2" t="e">
        <f t="shared" ref="W375:W405" si="232">$AW$35-($AW$35-$AW$36)*((((H375)-$AW$24)/($AW$25-$AW$24)))</f>
        <v>#N/A</v>
      </c>
      <c r="X375">
        <f t="shared" si="193"/>
        <v>0</v>
      </c>
      <c r="Y375">
        <f t="shared" si="207"/>
        <v>0</v>
      </c>
      <c r="Z375">
        <v>0</v>
      </c>
      <c r="AA375" s="18">
        <f t="shared" ref="AA375:AA405" si="233">B375</f>
        <v>43556</v>
      </c>
      <c r="AB375" s="13">
        <f t="shared" ref="AB375:AB405" si="234">IF((C375&lt;$AY$21),S375,IF(AND($AY$21&lt;=C375,C375&lt;MIN($AY$22,$AY$28,$AY$29)),T375,IF(AND($AY$22&lt;=C375,C375&lt;MIN($AY$23,$AY$28,$AY$29)),U375,IF(AND($AY$23&lt;=C375,C375&lt;(MIN($AY$24,$AY$29,$AY$28))),V375,IF(AND($AY$24&lt;=C375,C375&lt;(MIN($AY$25,$AY$28,$AY$29))),W375,IF(AND($AY$25&lt;=C375,C375&lt;(MIN($AY$28,$AY$29))),X375,IF(AND($AY$29&lt;=C375,C375&lt;$AY$28),Y375,IF(AND(C375&gt;$AY$28),Z375,0))))))))</f>
        <v>0</v>
      </c>
      <c r="AC375">
        <v>0</v>
      </c>
      <c r="AD375" s="5" t="e">
        <f t="shared" ref="AD375:AD405" si="235">$AW$37*(((H375)-$AW$24)/($AW$25-$AW$24))</f>
        <v>#N/A</v>
      </c>
      <c r="AE375">
        <f t="shared" si="181"/>
        <v>0</v>
      </c>
      <c r="AF375">
        <f t="shared" si="181"/>
        <v>0</v>
      </c>
      <c r="AG375">
        <v>0</v>
      </c>
      <c r="AH375" s="18">
        <f t="shared" ref="AH375:AH405" si="236">AA375</f>
        <v>43556</v>
      </c>
      <c r="AI375" s="5">
        <f t="shared" ref="AI375:AI405" si="237">AB375+AJ375</f>
        <v>0</v>
      </c>
      <c r="AJ375" s="13">
        <f t="shared" ref="AJ375:AJ405" si="238">IF(C375&lt;(MIN($AY$24,$AY$28,$AY$29)),AC375,IF(AND($AY$24&lt;=C375,C375&lt;(MIN($AY$25,$AY$28,$AY$29))),AD375,IF(AND($AY$25&lt;=C375,C375&lt;(MIN($AY$28,$AY$29))),AE375,IF(AND($AY$29&lt;=C375,C375&lt;$AY$28),AF375,IF(AND(C375&gt;=$AY$28),AG375," ")))))</f>
        <v>0</v>
      </c>
      <c r="AK375" s="20">
        <f t="shared" si="197"/>
        <v>0</v>
      </c>
      <c r="AL375" s="20">
        <f t="shared" ref="AL375:AL405" si="239">MAX($AW$43,($AW$46*(C375-$AY$21)))</f>
        <v>0</v>
      </c>
      <c r="AM375" s="20">
        <f t="shared" ref="AM375:AM405" si="240">MIN(MIN($AW$48,$AW$44),AL375)</f>
        <v>0</v>
      </c>
      <c r="AN375" s="20">
        <f t="shared" si="198"/>
        <v>0</v>
      </c>
      <c r="AO375" s="20">
        <f t="shared" si="213"/>
        <v>0</v>
      </c>
      <c r="AP375" s="1">
        <v>0</v>
      </c>
      <c r="AQ375" s="24">
        <f t="shared" ref="AQ375:AQ405" si="241">AH375</f>
        <v>43556</v>
      </c>
      <c r="AR375" s="10">
        <f t="shared" ref="AR375:AR405" si="242">IF(C375&lt;$AY$21,AK375,IF(AND($AY$21&lt;=C375,C375&lt;(MIN($AY$25,$AY$29,$AY$28))),AM375,IF(AND($AY$25&lt;=C375,C375&lt;MIN($AY$29,$AY$28)),AN375,IF(AND($AY$29&lt;=C375,C375&lt;$AY$28),AO375,IF(AND(C375&gt;=$AY$28),AP375,"0")))))</f>
        <v>0</v>
      </c>
      <c r="AS375" s="1">
        <f t="shared" ref="AS375:AS405" si="243">(0-AR375)/10</f>
        <v>0</v>
      </c>
    </row>
    <row r="376" spans="2:45" x14ac:dyDescent="0.2">
      <c r="B376" s="18">
        <f t="shared" si="200"/>
        <v>43557</v>
      </c>
      <c r="C376" s="8">
        <f t="shared" si="217"/>
        <v>43557</v>
      </c>
      <c r="D376" s="5" t="e">
        <f>INDEX(Klima!$B$1:$E$520,MATCH('Afgrødemodel 1'!$C376,Klima!$B$1:$B$520,0),MATCH('Afgrødemodel 1'!$D$7,Klima!$B$1:$E$1,0))</f>
        <v>#N/A</v>
      </c>
      <c r="E376" s="8" t="e">
        <f t="shared" si="218"/>
        <v>#N/A</v>
      </c>
      <c r="F376">
        <v>0</v>
      </c>
      <c r="G376" s="8" t="e">
        <f t="shared" si="219"/>
        <v>#N/A</v>
      </c>
      <c r="H376" s="8" t="e">
        <f t="shared" si="220"/>
        <v>#N/A</v>
      </c>
      <c r="I376" s="8" t="e">
        <f t="shared" si="221"/>
        <v>#N/A</v>
      </c>
      <c r="J376" s="8" t="e">
        <f t="shared" si="222"/>
        <v>#N/A</v>
      </c>
      <c r="K376" s="8" t="e">
        <f t="shared" si="223"/>
        <v>#N/A</v>
      </c>
      <c r="L376" s="8" t="e">
        <f t="shared" si="224"/>
        <v>#N/A</v>
      </c>
      <c r="M376" t="e">
        <f t="shared" si="225"/>
        <v>#N/A</v>
      </c>
      <c r="N376">
        <v>8</v>
      </c>
      <c r="O376" t="e">
        <f t="shared" si="226"/>
        <v>#N/A</v>
      </c>
      <c r="P376" t="e">
        <f t="shared" si="227"/>
        <v>#N/A</v>
      </c>
      <c r="Q376" t="e">
        <f t="shared" si="228"/>
        <v>#N/A</v>
      </c>
      <c r="R376" t="e">
        <f t="shared" si="229"/>
        <v>#N/A</v>
      </c>
      <c r="S376">
        <f t="shared" si="191"/>
        <v>0</v>
      </c>
      <c r="T376" s="8">
        <f t="shared" si="230"/>
        <v>0</v>
      </c>
      <c r="U376" s="2" t="e">
        <f t="shared" si="231"/>
        <v>#N/A</v>
      </c>
      <c r="V376">
        <f t="shared" si="192"/>
        <v>0</v>
      </c>
      <c r="W376" s="2" t="e">
        <f t="shared" si="232"/>
        <v>#N/A</v>
      </c>
      <c r="X376">
        <f t="shared" si="193"/>
        <v>0</v>
      </c>
      <c r="Y376">
        <f t="shared" si="207"/>
        <v>0</v>
      </c>
      <c r="Z376">
        <v>0</v>
      </c>
      <c r="AA376" s="18">
        <f t="shared" si="233"/>
        <v>43557</v>
      </c>
      <c r="AB376" s="13">
        <f t="shared" si="234"/>
        <v>0</v>
      </c>
      <c r="AC376">
        <v>0</v>
      </c>
      <c r="AD376" s="5" t="e">
        <f t="shared" si="235"/>
        <v>#N/A</v>
      </c>
      <c r="AE376">
        <f t="shared" ref="AE376:AF405" si="244">$AW$37</f>
        <v>0</v>
      </c>
      <c r="AF376">
        <f t="shared" si="244"/>
        <v>0</v>
      </c>
      <c r="AG376">
        <v>0</v>
      </c>
      <c r="AH376" s="18">
        <f t="shared" si="236"/>
        <v>43557</v>
      </c>
      <c r="AI376" s="5">
        <f t="shared" si="237"/>
        <v>0</v>
      </c>
      <c r="AJ376" s="13">
        <f t="shared" si="238"/>
        <v>0</v>
      </c>
      <c r="AK376" s="20">
        <f t="shared" si="197"/>
        <v>0</v>
      </c>
      <c r="AL376" s="20">
        <f t="shared" si="239"/>
        <v>0</v>
      </c>
      <c r="AM376" s="20">
        <f t="shared" si="240"/>
        <v>0</v>
      </c>
      <c r="AN376" s="20">
        <f t="shared" si="198"/>
        <v>0</v>
      </c>
      <c r="AO376" s="20">
        <f t="shared" si="213"/>
        <v>0</v>
      </c>
      <c r="AP376" s="1">
        <v>0</v>
      </c>
      <c r="AQ376" s="24">
        <f t="shared" si="241"/>
        <v>43557</v>
      </c>
      <c r="AR376" s="10">
        <f t="shared" si="242"/>
        <v>0</v>
      </c>
      <c r="AS376" s="1">
        <f t="shared" si="243"/>
        <v>0</v>
      </c>
    </row>
    <row r="377" spans="2:45" x14ac:dyDescent="0.2">
      <c r="B377" s="18">
        <f t="shared" si="200"/>
        <v>43558</v>
      </c>
      <c r="C377" s="8">
        <f t="shared" si="217"/>
        <v>43558</v>
      </c>
      <c r="D377" s="5" t="e">
        <f>INDEX(Klima!$B$1:$E$520,MATCH('Afgrødemodel 1'!$C377,Klima!$B$1:$B$520,0),MATCH('Afgrødemodel 1'!$D$7,Klima!$B$1:$E$1,0))</f>
        <v>#N/A</v>
      </c>
      <c r="E377" s="8" t="e">
        <f t="shared" si="218"/>
        <v>#N/A</v>
      </c>
      <c r="F377">
        <v>0</v>
      </c>
      <c r="G377" s="8" t="e">
        <f t="shared" si="219"/>
        <v>#N/A</v>
      </c>
      <c r="H377" s="8" t="e">
        <f t="shared" si="220"/>
        <v>#N/A</v>
      </c>
      <c r="I377" s="8" t="e">
        <f t="shared" si="221"/>
        <v>#N/A</v>
      </c>
      <c r="J377" s="8" t="e">
        <f t="shared" si="222"/>
        <v>#N/A</v>
      </c>
      <c r="K377" s="8" t="e">
        <f t="shared" si="223"/>
        <v>#N/A</v>
      </c>
      <c r="L377" s="8" t="e">
        <f t="shared" si="224"/>
        <v>#N/A</v>
      </c>
      <c r="M377" t="e">
        <f t="shared" si="225"/>
        <v>#N/A</v>
      </c>
      <c r="N377">
        <v>8</v>
      </c>
      <c r="O377" t="e">
        <f t="shared" si="226"/>
        <v>#N/A</v>
      </c>
      <c r="P377" t="e">
        <f t="shared" si="227"/>
        <v>#N/A</v>
      </c>
      <c r="Q377" t="e">
        <f t="shared" si="228"/>
        <v>#N/A</v>
      </c>
      <c r="R377" t="e">
        <f t="shared" si="229"/>
        <v>#N/A</v>
      </c>
      <c r="S377">
        <f t="shared" si="191"/>
        <v>0</v>
      </c>
      <c r="T377" s="8">
        <f t="shared" si="230"/>
        <v>0</v>
      </c>
      <c r="U377" s="2" t="e">
        <f t="shared" si="231"/>
        <v>#N/A</v>
      </c>
      <c r="V377">
        <f t="shared" si="192"/>
        <v>0</v>
      </c>
      <c r="W377" s="2" t="e">
        <f t="shared" si="232"/>
        <v>#N/A</v>
      </c>
      <c r="X377">
        <f t="shared" si="193"/>
        <v>0</v>
      </c>
      <c r="Y377">
        <f t="shared" si="207"/>
        <v>0</v>
      </c>
      <c r="Z377">
        <v>0</v>
      </c>
      <c r="AA377" s="18">
        <f t="shared" si="233"/>
        <v>43558</v>
      </c>
      <c r="AB377" s="13">
        <f t="shared" si="234"/>
        <v>0</v>
      </c>
      <c r="AC377">
        <v>0</v>
      </c>
      <c r="AD377" s="5" t="e">
        <f t="shared" si="235"/>
        <v>#N/A</v>
      </c>
      <c r="AE377">
        <f t="shared" si="244"/>
        <v>0</v>
      </c>
      <c r="AF377">
        <f t="shared" si="244"/>
        <v>0</v>
      </c>
      <c r="AG377">
        <v>0</v>
      </c>
      <c r="AH377" s="18">
        <f t="shared" si="236"/>
        <v>43558</v>
      </c>
      <c r="AI377" s="5">
        <f t="shared" si="237"/>
        <v>0</v>
      </c>
      <c r="AJ377" s="13">
        <f t="shared" si="238"/>
        <v>0</v>
      </c>
      <c r="AK377" s="20">
        <f t="shared" si="197"/>
        <v>0</v>
      </c>
      <c r="AL377" s="20">
        <f t="shared" si="239"/>
        <v>0</v>
      </c>
      <c r="AM377" s="20">
        <f t="shared" si="240"/>
        <v>0</v>
      </c>
      <c r="AN377" s="20">
        <f t="shared" si="198"/>
        <v>0</v>
      </c>
      <c r="AO377" s="20">
        <f t="shared" si="213"/>
        <v>0</v>
      </c>
      <c r="AP377" s="1">
        <v>0</v>
      </c>
      <c r="AQ377" s="24">
        <f t="shared" si="241"/>
        <v>43558</v>
      </c>
      <c r="AR377" s="10">
        <f t="shared" si="242"/>
        <v>0</v>
      </c>
      <c r="AS377" s="1">
        <f t="shared" si="243"/>
        <v>0</v>
      </c>
    </row>
    <row r="378" spans="2:45" x14ac:dyDescent="0.2">
      <c r="B378" s="18">
        <f t="shared" si="200"/>
        <v>43559</v>
      </c>
      <c r="C378" s="8">
        <f t="shared" si="217"/>
        <v>43559</v>
      </c>
      <c r="D378" s="5" t="e">
        <f>INDEX(Klima!$B$1:$E$520,MATCH('Afgrødemodel 1'!$C378,Klima!$B$1:$B$520,0),MATCH('Afgrødemodel 1'!$D$7,Klima!$B$1:$E$1,0))</f>
        <v>#N/A</v>
      </c>
      <c r="E378" s="8" t="e">
        <f t="shared" si="218"/>
        <v>#N/A</v>
      </c>
      <c r="F378">
        <v>0</v>
      </c>
      <c r="G378" s="8" t="e">
        <f t="shared" si="219"/>
        <v>#N/A</v>
      </c>
      <c r="H378" s="8" t="e">
        <f t="shared" si="220"/>
        <v>#N/A</v>
      </c>
      <c r="I378" s="8" t="e">
        <f t="shared" si="221"/>
        <v>#N/A</v>
      </c>
      <c r="J378" s="8" t="e">
        <f t="shared" si="222"/>
        <v>#N/A</v>
      </c>
      <c r="K378" s="8" t="e">
        <f t="shared" si="223"/>
        <v>#N/A</v>
      </c>
      <c r="L378" s="8" t="e">
        <f t="shared" si="224"/>
        <v>#N/A</v>
      </c>
      <c r="M378" t="e">
        <f t="shared" si="225"/>
        <v>#N/A</v>
      </c>
      <c r="N378">
        <v>8</v>
      </c>
      <c r="O378" t="e">
        <f t="shared" si="226"/>
        <v>#N/A</v>
      </c>
      <c r="P378" t="e">
        <f t="shared" si="227"/>
        <v>#N/A</v>
      </c>
      <c r="Q378" t="e">
        <f t="shared" si="228"/>
        <v>#N/A</v>
      </c>
      <c r="R378" t="e">
        <f t="shared" si="229"/>
        <v>#N/A</v>
      </c>
      <c r="S378">
        <f t="shared" si="191"/>
        <v>0</v>
      </c>
      <c r="T378" s="8">
        <f t="shared" si="230"/>
        <v>0</v>
      </c>
      <c r="U378" s="2" t="e">
        <f t="shared" si="231"/>
        <v>#N/A</v>
      </c>
      <c r="V378">
        <f t="shared" si="192"/>
        <v>0</v>
      </c>
      <c r="W378" s="2" t="e">
        <f t="shared" si="232"/>
        <v>#N/A</v>
      </c>
      <c r="X378">
        <f t="shared" si="193"/>
        <v>0</v>
      </c>
      <c r="Y378">
        <f t="shared" si="207"/>
        <v>0</v>
      </c>
      <c r="Z378">
        <v>0</v>
      </c>
      <c r="AA378" s="18">
        <f t="shared" si="233"/>
        <v>43559</v>
      </c>
      <c r="AB378" s="13">
        <f t="shared" si="234"/>
        <v>0</v>
      </c>
      <c r="AC378">
        <v>0</v>
      </c>
      <c r="AD378" s="5" t="e">
        <f t="shared" si="235"/>
        <v>#N/A</v>
      </c>
      <c r="AE378">
        <f t="shared" si="244"/>
        <v>0</v>
      </c>
      <c r="AF378">
        <f t="shared" si="244"/>
        <v>0</v>
      </c>
      <c r="AG378">
        <v>0</v>
      </c>
      <c r="AH378" s="18">
        <f t="shared" si="236"/>
        <v>43559</v>
      </c>
      <c r="AI378" s="5">
        <f t="shared" si="237"/>
        <v>0</v>
      </c>
      <c r="AJ378" s="13">
        <f t="shared" si="238"/>
        <v>0</v>
      </c>
      <c r="AK378" s="20">
        <f t="shared" si="197"/>
        <v>0</v>
      </c>
      <c r="AL378" s="20">
        <f t="shared" si="239"/>
        <v>0</v>
      </c>
      <c r="AM378" s="20">
        <f t="shared" si="240"/>
        <v>0</v>
      </c>
      <c r="AN378" s="20">
        <f t="shared" si="198"/>
        <v>0</v>
      </c>
      <c r="AO378" s="20">
        <f t="shared" si="213"/>
        <v>0</v>
      </c>
      <c r="AP378" s="1">
        <v>0</v>
      </c>
      <c r="AQ378" s="24">
        <f t="shared" si="241"/>
        <v>43559</v>
      </c>
      <c r="AR378" s="10">
        <f t="shared" si="242"/>
        <v>0</v>
      </c>
      <c r="AS378" s="1">
        <f t="shared" si="243"/>
        <v>0</v>
      </c>
    </row>
    <row r="379" spans="2:45" x14ac:dyDescent="0.2">
      <c r="B379" s="18">
        <f t="shared" si="200"/>
        <v>43560</v>
      </c>
      <c r="C379" s="8">
        <f t="shared" si="217"/>
        <v>43560</v>
      </c>
      <c r="D379" s="5" t="e">
        <f>INDEX(Klima!$B$1:$E$520,MATCH('Afgrødemodel 1'!$C379,Klima!$B$1:$B$520,0),MATCH('Afgrødemodel 1'!$D$7,Klima!$B$1:$E$1,0))</f>
        <v>#N/A</v>
      </c>
      <c r="E379" s="8" t="e">
        <f t="shared" si="218"/>
        <v>#N/A</v>
      </c>
      <c r="F379">
        <v>0</v>
      </c>
      <c r="G379" s="8" t="e">
        <f t="shared" si="219"/>
        <v>#N/A</v>
      </c>
      <c r="H379" s="8" t="e">
        <f t="shared" si="220"/>
        <v>#N/A</v>
      </c>
      <c r="I379" s="8" t="e">
        <f t="shared" si="221"/>
        <v>#N/A</v>
      </c>
      <c r="J379" s="8" t="e">
        <f t="shared" si="222"/>
        <v>#N/A</v>
      </c>
      <c r="K379" s="8" t="e">
        <f t="shared" si="223"/>
        <v>#N/A</v>
      </c>
      <c r="L379" s="8" t="e">
        <f t="shared" si="224"/>
        <v>#N/A</v>
      </c>
      <c r="M379" t="e">
        <f t="shared" si="225"/>
        <v>#N/A</v>
      </c>
      <c r="N379">
        <v>8</v>
      </c>
      <c r="O379" t="e">
        <f t="shared" si="226"/>
        <v>#N/A</v>
      </c>
      <c r="P379" t="e">
        <f t="shared" si="227"/>
        <v>#N/A</v>
      </c>
      <c r="Q379" t="e">
        <f t="shared" si="228"/>
        <v>#N/A</v>
      </c>
      <c r="R379" t="e">
        <f t="shared" si="229"/>
        <v>#N/A</v>
      </c>
      <c r="S379">
        <f t="shared" si="191"/>
        <v>0</v>
      </c>
      <c r="T379" s="8">
        <f t="shared" si="230"/>
        <v>0</v>
      </c>
      <c r="U379" s="2" t="e">
        <f t="shared" si="231"/>
        <v>#N/A</v>
      </c>
      <c r="V379">
        <f t="shared" si="192"/>
        <v>0</v>
      </c>
      <c r="W379" s="2" t="e">
        <f t="shared" si="232"/>
        <v>#N/A</v>
      </c>
      <c r="X379">
        <f t="shared" si="193"/>
        <v>0</v>
      </c>
      <c r="Y379">
        <f t="shared" si="207"/>
        <v>0</v>
      </c>
      <c r="Z379">
        <v>0</v>
      </c>
      <c r="AA379" s="18">
        <f t="shared" si="233"/>
        <v>43560</v>
      </c>
      <c r="AB379" s="13">
        <f t="shared" si="234"/>
        <v>0</v>
      </c>
      <c r="AC379">
        <v>0</v>
      </c>
      <c r="AD379" s="5" t="e">
        <f t="shared" si="235"/>
        <v>#N/A</v>
      </c>
      <c r="AE379">
        <f t="shared" si="244"/>
        <v>0</v>
      </c>
      <c r="AF379">
        <f t="shared" si="244"/>
        <v>0</v>
      </c>
      <c r="AG379">
        <v>0</v>
      </c>
      <c r="AH379" s="18">
        <f t="shared" si="236"/>
        <v>43560</v>
      </c>
      <c r="AI379" s="5">
        <f t="shared" si="237"/>
        <v>0</v>
      </c>
      <c r="AJ379" s="13">
        <f t="shared" si="238"/>
        <v>0</v>
      </c>
      <c r="AK379" s="20">
        <f t="shared" si="197"/>
        <v>0</v>
      </c>
      <c r="AL379" s="20">
        <f t="shared" si="239"/>
        <v>0</v>
      </c>
      <c r="AM379" s="20">
        <f t="shared" si="240"/>
        <v>0</v>
      </c>
      <c r="AN379" s="20">
        <f t="shared" si="198"/>
        <v>0</v>
      </c>
      <c r="AO379" s="20">
        <f t="shared" si="213"/>
        <v>0</v>
      </c>
      <c r="AP379" s="1">
        <v>0</v>
      </c>
      <c r="AQ379" s="24">
        <f t="shared" si="241"/>
        <v>43560</v>
      </c>
      <c r="AR379" s="10">
        <f t="shared" si="242"/>
        <v>0</v>
      </c>
      <c r="AS379" s="1">
        <f t="shared" si="243"/>
        <v>0</v>
      </c>
    </row>
    <row r="380" spans="2:45" x14ac:dyDescent="0.2">
      <c r="B380" s="18">
        <f t="shared" si="200"/>
        <v>43561</v>
      </c>
      <c r="C380" s="8">
        <f t="shared" si="217"/>
        <v>43561</v>
      </c>
      <c r="D380" s="5" t="e">
        <f>INDEX(Klima!$B$1:$E$520,MATCH('Afgrødemodel 1'!$C380,Klima!$B$1:$B$520,0),MATCH('Afgrødemodel 1'!$D$7,Klima!$B$1:$E$1,0))</f>
        <v>#N/A</v>
      </c>
      <c r="E380" s="8" t="e">
        <f t="shared" si="218"/>
        <v>#N/A</v>
      </c>
      <c r="F380">
        <v>0</v>
      </c>
      <c r="G380" s="8" t="e">
        <f t="shared" si="219"/>
        <v>#N/A</v>
      </c>
      <c r="H380" s="8" t="e">
        <f t="shared" si="220"/>
        <v>#N/A</v>
      </c>
      <c r="I380" s="8" t="e">
        <f t="shared" si="221"/>
        <v>#N/A</v>
      </c>
      <c r="J380" s="8" t="e">
        <f t="shared" si="222"/>
        <v>#N/A</v>
      </c>
      <c r="K380" s="8" t="e">
        <f t="shared" si="223"/>
        <v>#N/A</v>
      </c>
      <c r="L380" s="8" t="e">
        <f t="shared" si="224"/>
        <v>#N/A</v>
      </c>
      <c r="M380" t="e">
        <f t="shared" si="225"/>
        <v>#N/A</v>
      </c>
      <c r="N380">
        <v>8</v>
      </c>
      <c r="O380" t="e">
        <f t="shared" si="226"/>
        <v>#N/A</v>
      </c>
      <c r="P380" t="e">
        <f t="shared" si="227"/>
        <v>#N/A</v>
      </c>
      <c r="Q380" t="e">
        <f t="shared" si="228"/>
        <v>#N/A</v>
      </c>
      <c r="R380" t="e">
        <f t="shared" si="229"/>
        <v>#N/A</v>
      </c>
      <c r="S380">
        <f t="shared" si="191"/>
        <v>0</v>
      </c>
      <c r="T380" s="8">
        <f t="shared" si="230"/>
        <v>0</v>
      </c>
      <c r="U380" s="2" t="e">
        <f t="shared" si="231"/>
        <v>#N/A</v>
      </c>
      <c r="V380">
        <f t="shared" si="192"/>
        <v>0</v>
      </c>
      <c r="W380" s="2" t="e">
        <f t="shared" si="232"/>
        <v>#N/A</v>
      </c>
      <c r="X380">
        <f t="shared" si="193"/>
        <v>0</v>
      </c>
      <c r="Y380">
        <f t="shared" si="207"/>
        <v>0</v>
      </c>
      <c r="Z380">
        <v>0</v>
      </c>
      <c r="AA380" s="18">
        <f t="shared" si="233"/>
        <v>43561</v>
      </c>
      <c r="AB380" s="13">
        <f t="shared" si="234"/>
        <v>0</v>
      </c>
      <c r="AC380">
        <v>0</v>
      </c>
      <c r="AD380" s="5" t="e">
        <f t="shared" si="235"/>
        <v>#N/A</v>
      </c>
      <c r="AE380">
        <f t="shared" si="244"/>
        <v>0</v>
      </c>
      <c r="AF380">
        <f t="shared" si="244"/>
        <v>0</v>
      </c>
      <c r="AG380">
        <v>0</v>
      </c>
      <c r="AH380" s="18">
        <f t="shared" si="236"/>
        <v>43561</v>
      </c>
      <c r="AI380" s="5">
        <f t="shared" si="237"/>
        <v>0</v>
      </c>
      <c r="AJ380" s="13">
        <f t="shared" si="238"/>
        <v>0</v>
      </c>
      <c r="AK380" s="20">
        <f t="shared" si="197"/>
        <v>0</v>
      </c>
      <c r="AL380" s="20">
        <f t="shared" si="239"/>
        <v>0</v>
      </c>
      <c r="AM380" s="20">
        <f t="shared" si="240"/>
        <v>0</v>
      </c>
      <c r="AN380" s="20">
        <f t="shared" si="198"/>
        <v>0</v>
      </c>
      <c r="AO380" s="20">
        <f t="shared" si="213"/>
        <v>0</v>
      </c>
      <c r="AP380" s="1">
        <v>0</v>
      </c>
      <c r="AQ380" s="24">
        <f t="shared" si="241"/>
        <v>43561</v>
      </c>
      <c r="AR380" s="10">
        <f t="shared" si="242"/>
        <v>0</v>
      </c>
      <c r="AS380" s="1">
        <f t="shared" si="243"/>
        <v>0</v>
      </c>
    </row>
    <row r="381" spans="2:45" x14ac:dyDescent="0.2">
      <c r="B381" s="18">
        <f t="shared" si="200"/>
        <v>43562</v>
      </c>
      <c r="C381" s="8">
        <f t="shared" si="217"/>
        <v>43562</v>
      </c>
      <c r="D381" s="5" t="e">
        <f>INDEX(Klima!$B$1:$E$520,MATCH('Afgrødemodel 1'!$C381,Klima!$B$1:$B$520,0),MATCH('Afgrødemodel 1'!$D$7,Klima!$B$1:$E$1,0))</f>
        <v>#N/A</v>
      </c>
      <c r="E381" s="8" t="e">
        <f t="shared" si="218"/>
        <v>#N/A</v>
      </c>
      <c r="F381">
        <v>0</v>
      </c>
      <c r="G381" s="8" t="e">
        <f t="shared" si="219"/>
        <v>#N/A</v>
      </c>
      <c r="H381" s="8" t="e">
        <f t="shared" si="220"/>
        <v>#N/A</v>
      </c>
      <c r="I381" s="8" t="e">
        <f t="shared" si="221"/>
        <v>#N/A</v>
      </c>
      <c r="J381" s="8" t="e">
        <f t="shared" si="222"/>
        <v>#N/A</v>
      </c>
      <c r="K381" s="8" t="e">
        <f t="shared" si="223"/>
        <v>#N/A</v>
      </c>
      <c r="L381" s="8" t="e">
        <f t="shared" si="224"/>
        <v>#N/A</v>
      </c>
      <c r="M381" t="e">
        <f t="shared" si="225"/>
        <v>#N/A</v>
      </c>
      <c r="N381">
        <v>8</v>
      </c>
      <c r="O381" t="e">
        <f t="shared" si="226"/>
        <v>#N/A</v>
      </c>
      <c r="P381" t="e">
        <f t="shared" si="227"/>
        <v>#N/A</v>
      </c>
      <c r="Q381" t="e">
        <f t="shared" si="228"/>
        <v>#N/A</v>
      </c>
      <c r="R381" t="e">
        <f t="shared" si="229"/>
        <v>#N/A</v>
      </c>
      <c r="S381">
        <f t="shared" si="191"/>
        <v>0</v>
      </c>
      <c r="T381" s="8">
        <f t="shared" si="230"/>
        <v>0</v>
      </c>
      <c r="U381" s="2" t="e">
        <f t="shared" si="231"/>
        <v>#N/A</v>
      </c>
      <c r="V381">
        <f t="shared" si="192"/>
        <v>0</v>
      </c>
      <c r="W381" s="2" t="e">
        <f t="shared" si="232"/>
        <v>#N/A</v>
      </c>
      <c r="X381">
        <f t="shared" si="193"/>
        <v>0</v>
      </c>
      <c r="Y381">
        <f t="shared" si="207"/>
        <v>0</v>
      </c>
      <c r="Z381">
        <v>0</v>
      </c>
      <c r="AA381" s="18">
        <f t="shared" si="233"/>
        <v>43562</v>
      </c>
      <c r="AB381" s="13">
        <f t="shared" si="234"/>
        <v>0</v>
      </c>
      <c r="AC381">
        <v>0</v>
      </c>
      <c r="AD381" s="5" t="e">
        <f t="shared" si="235"/>
        <v>#N/A</v>
      </c>
      <c r="AE381">
        <f t="shared" si="244"/>
        <v>0</v>
      </c>
      <c r="AF381">
        <f t="shared" si="244"/>
        <v>0</v>
      </c>
      <c r="AG381">
        <v>0</v>
      </c>
      <c r="AH381" s="18">
        <f t="shared" si="236"/>
        <v>43562</v>
      </c>
      <c r="AI381" s="5">
        <f t="shared" si="237"/>
        <v>0</v>
      </c>
      <c r="AJ381" s="13">
        <f t="shared" si="238"/>
        <v>0</v>
      </c>
      <c r="AK381" s="20">
        <f t="shared" si="197"/>
        <v>0</v>
      </c>
      <c r="AL381" s="20">
        <f t="shared" si="239"/>
        <v>0</v>
      </c>
      <c r="AM381" s="20">
        <f t="shared" si="240"/>
        <v>0</v>
      </c>
      <c r="AN381" s="20">
        <f t="shared" si="198"/>
        <v>0</v>
      </c>
      <c r="AO381" s="20">
        <f t="shared" si="213"/>
        <v>0</v>
      </c>
      <c r="AP381" s="1">
        <v>0</v>
      </c>
      <c r="AQ381" s="24">
        <f t="shared" si="241"/>
        <v>43562</v>
      </c>
      <c r="AR381" s="10">
        <f t="shared" si="242"/>
        <v>0</v>
      </c>
      <c r="AS381" s="1">
        <f t="shared" si="243"/>
        <v>0</v>
      </c>
    </row>
    <row r="382" spans="2:45" x14ac:dyDescent="0.2">
      <c r="B382" s="18">
        <f t="shared" si="200"/>
        <v>43563</v>
      </c>
      <c r="C382" s="8">
        <f t="shared" si="217"/>
        <v>43563</v>
      </c>
      <c r="D382" s="5" t="e">
        <f>INDEX(Klima!$B$1:$E$520,MATCH('Afgrødemodel 1'!$C382,Klima!$B$1:$B$520,0),MATCH('Afgrødemodel 1'!$D$7,Klima!$B$1:$E$1,0))</f>
        <v>#N/A</v>
      </c>
      <c r="E382" s="8" t="e">
        <f t="shared" si="218"/>
        <v>#N/A</v>
      </c>
      <c r="F382">
        <v>0</v>
      </c>
      <c r="G382" s="8" t="e">
        <f t="shared" si="219"/>
        <v>#N/A</v>
      </c>
      <c r="H382" s="8" t="e">
        <f t="shared" si="220"/>
        <v>#N/A</v>
      </c>
      <c r="I382" s="8" t="e">
        <f t="shared" si="221"/>
        <v>#N/A</v>
      </c>
      <c r="J382" s="8" t="e">
        <f t="shared" si="222"/>
        <v>#N/A</v>
      </c>
      <c r="K382" s="8" t="e">
        <f t="shared" si="223"/>
        <v>#N/A</v>
      </c>
      <c r="L382" s="8" t="e">
        <f t="shared" si="224"/>
        <v>#N/A</v>
      </c>
      <c r="M382" t="e">
        <f t="shared" si="225"/>
        <v>#N/A</v>
      </c>
      <c r="N382">
        <v>8</v>
      </c>
      <c r="O382" t="e">
        <f t="shared" si="226"/>
        <v>#N/A</v>
      </c>
      <c r="P382" t="e">
        <f t="shared" si="227"/>
        <v>#N/A</v>
      </c>
      <c r="Q382" t="e">
        <f t="shared" si="228"/>
        <v>#N/A</v>
      </c>
      <c r="R382" t="e">
        <f t="shared" si="229"/>
        <v>#N/A</v>
      </c>
      <c r="S382">
        <f t="shared" si="191"/>
        <v>0</v>
      </c>
      <c r="T382" s="8">
        <f t="shared" si="230"/>
        <v>0</v>
      </c>
      <c r="U382" s="2" t="e">
        <f t="shared" si="231"/>
        <v>#N/A</v>
      </c>
      <c r="V382">
        <f t="shared" si="192"/>
        <v>0</v>
      </c>
      <c r="W382" s="2" t="e">
        <f t="shared" si="232"/>
        <v>#N/A</v>
      </c>
      <c r="X382">
        <f t="shared" si="193"/>
        <v>0</v>
      </c>
      <c r="Y382">
        <f t="shared" si="207"/>
        <v>0</v>
      </c>
      <c r="Z382">
        <v>0</v>
      </c>
      <c r="AA382" s="18">
        <f t="shared" si="233"/>
        <v>43563</v>
      </c>
      <c r="AB382" s="13">
        <f t="shared" si="234"/>
        <v>0</v>
      </c>
      <c r="AC382">
        <v>0</v>
      </c>
      <c r="AD382" s="5" t="e">
        <f t="shared" si="235"/>
        <v>#N/A</v>
      </c>
      <c r="AE382">
        <f t="shared" si="244"/>
        <v>0</v>
      </c>
      <c r="AF382">
        <f t="shared" si="244"/>
        <v>0</v>
      </c>
      <c r="AG382">
        <v>0</v>
      </c>
      <c r="AH382" s="18">
        <f t="shared" si="236"/>
        <v>43563</v>
      </c>
      <c r="AI382" s="5">
        <f t="shared" si="237"/>
        <v>0</v>
      </c>
      <c r="AJ382" s="13">
        <f t="shared" si="238"/>
        <v>0</v>
      </c>
      <c r="AK382" s="20">
        <f t="shared" si="197"/>
        <v>0</v>
      </c>
      <c r="AL382" s="20">
        <f t="shared" si="239"/>
        <v>0</v>
      </c>
      <c r="AM382" s="20">
        <f t="shared" si="240"/>
        <v>0</v>
      </c>
      <c r="AN382" s="20">
        <f t="shared" si="198"/>
        <v>0</v>
      </c>
      <c r="AO382" s="20">
        <f t="shared" si="213"/>
        <v>0</v>
      </c>
      <c r="AP382" s="1">
        <v>0</v>
      </c>
      <c r="AQ382" s="24">
        <f t="shared" si="241"/>
        <v>43563</v>
      </c>
      <c r="AR382" s="10">
        <f t="shared" si="242"/>
        <v>0</v>
      </c>
      <c r="AS382" s="1">
        <f t="shared" si="243"/>
        <v>0</v>
      </c>
    </row>
    <row r="383" spans="2:45" x14ac:dyDescent="0.2">
      <c r="B383" s="18">
        <f t="shared" si="200"/>
        <v>43564</v>
      </c>
      <c r="C383" s="8">
        <f t="shared" si="217"/>
        <v>43564</v>
      </c>
      <c r="D383" s="5" t="e">
        <f>INDEX(Klima!$B$1:$E$520,MATCH('Afgrødemodel 1'!$C383,Klima!$B$1:$B$520,0),MATCH('Afgrødemodel 1'!$D$7,Klima!$B$1:$E$1,0))</f>
        <v>#N/A</v>
      </c>
      <c r="E383" s="8" t="e">
        <f t="shared" si="218"/>
        <v>#N/A</v>
      </c>
      <c r="F383">
        <v>0</v>
      </c>
      <c r="G383" s="8" t="e">
        <f t="shared" si="219"/>
        <v>#N/A</v>
      </c>
      <c r="H383" s="8" t="e">
        <f t="shared" si="220"/>
        <v>#N/A</v>
      </c>
      <c r="I383" s="8" t="e">
        <f t="shared" si="221"/>
        <v>#N/A</v>
      </c>
      <c r="J383" s="8" t="e">
        <f t="shared" si="222"/>
        <v>#N/A</v>
      </c>
      <c r="K383" s="8" t="e">
        <f t="shared" si="223"/>
        <v>#N/A</v>
      </c>
      <c r="L383" s="8" t="e">
        <f t="shared" si="224"/>
        <v>#N/A</v>
      </c>
      <c r="M383" t="e">
        <f t="shared" si="225"/>
        <v>#N/A</v>
      </c>
      <c r="N383">
        <v>8</v>
      </c>
      <c r="O383" t="e">
        <f t="shared" si="226"/>
        <v>#N/A</v>
      </c>
      <c r="P383" t="e">
        <f t="shared" si="227"/>
        <v>#N/A</v>
      </c>
      <c r="Q383" t="e">
        <f t="shared" si="228"/>
        <v>#N/A</v>
      </c>
      <c r="R383" t="e">
        <f t="shared" si="229"/>
        <v>#N/A</v>
      </c>
      <c r="S383">
        <f t="shared" si="191"/>
        <v>0</v>
      </c>
      <c r="T383" s="8">
        <f t="shared" si="230"/>
        <v>0</v>
      </c>
      <c r="U383" s="2" t="e">
        <f t="shared" si="231"/>
        <v>#N/A</v>
      </c>
      <c r="V383">
        <f t="shared" si="192"/>
        <v>0</v>
      </c>
      <c r="W383" s="2" t="e">
        <f t="shared" si="232"/>
        <v>#N/A</v>
      </c>
      <c r="X383">
        <f t="shared" si="193"/>
        <v>0</v>
      </c>
      <c r="Y383">
        <f t="shared" si="207"/>
        <v>0</v>
      </c>
      <c r="Z383">
        <v>0</v>
      </c>
      <c r="AA383" s="18">
        <f t="shared" si="233"/>
        <v>43564</v>
      </c>
      <c r="AB383" s="13">
        <f t="shared" si="234"/>
        <v>0</v>
      </c>
      <c r="AC383">
        <v>0</v>
      </c>
      <c r="AD383" s="5" t="e">
        <f t="shared" si="235"/>
        <v>#N/A</v>
      </c>
      <c r="AE383">
        <f t="shared" si="244"/>
        <v>0</v>
      </c>
      <c r="AF383">
        <f t="shared" si="244"/>
        <v>0</v>
      </c>
      <c r="AG383">
        <v>0</v>
      </c>
      <c r="AH383" s="18">
        <f t="shared" si="236"/>
        <v>43564</v>
      </c>
      <c r="AI383" s="5">
        <f t="shared" si="237"/>
        <v>0</v>
      </c>
      <c r="AJ383" s="13">
        <f t="shared" si="238"/>
        <v>0</v>
      </c>
      <c r="AK383" s="20">
        <f t="shared" si="197"/>
        <v>0</v>
      </c>
      <c r="AL383" s="20">
        <f t="shared" si="239"/>
        <v>0</v>
      </c>
      <c r="AM383" s="20">
        <f t="shared" si="240"/>
        <v>0</v>
      </c>
      <c r="AN383" s="20">
        <f t="shared" si="198"/>
        <v>0</v>
      </c>
      <c r="AO383" s="20">
        <f t="shared" si="213"/>
        <v>0</v>
      </c>
      <c r="AP383" s="1">
        <v>0</v>
      </c>
      <c r="AQ383" s="24">
        <f t="shared" si="241"/>
        <v>43564</v>
      </c>
      <c r="AR383" s="10">
        <f t="shared" si="242"/>
        <v>0</v>
      </c>
      <c r="AS383" s="1">
        <f t="shared" si="243"/>
        <v>0</v>
      </c>
    </row>
    <row r="384" spans="2:45" x14ac:dyDescent="0.2">
      <c r="B384" s="18">
        <f t="shared" si="200"/>
        <v>43565</v>
      </c>
      <c r="C384" s="8">
        <f t="shared" si="217"/>
        <v>43565</v>
      </c>
      <c r="D384" s="5" t="e">
        <f>INDEX(Klima!$B$1:$E$520,MATCH('Afgrødemodel 1'!$C384,Klima!$B$1:$B$520,0),MATCH('Afgrødemodel 1'!$D$7,Klima!$B$1:$E$1,0))</f>
        <v>#N/A</v>
      </c>
      <c r="E384" s="8" t="e">
        <f t="shared" si="218"/>
        <v>#N/A</v>
      </c>
      <c r="F384">
        <v>0</v>
      </c>
      <c r="G384" s="8" t="e">
        <f t="shared" si="219"/>
        <v>#N/A</v>
      </c>
      <c r="H384" s="8" t="e">
        <f t="shared" si="220"/>
        <v>#N/A</v>
      </c>
      <c r="I384" s="8" t="e">
        <f t="shared" si="221"/>
        <v>#N/A</v>
      </c>
      <c r="J384" s="8" t="e">
        <f t="shared" si="222"/>
        <v>#N/A</v>
      </c>
      <c r="K384" s="8" t="e">
        <f t="shared" si="223"/>
        <v>#N/A</v>
      </c>
      <c r="L384" s="8" t="e">
        <f t="shared" si="224"/>
        <v>#N/A</v>
      </c>
      <c r="M384" t="e">
        <f t="shared" si="225"/>
        <v>#N/A</v>
      </c>
      <c r="N384">
        <v>8</v>
      </c>
      <c r="O384" t="e">
        <f t="shared" si="226"/>
        <v>#N/A</v>
      </c>
      <c r="P384" t="e">
        <f t="shared" si="227"/>
        <v>#N/A</v>
      </c>
      <c r="Q384" t="e">
        <f t="shared" si="228"/>
        <v>#N/A</v>
      </c>
      <c r="R384" t="e">
        <f t="shared" si="229"/>
        <v>#N/A</v>
      </c>
      <c r="S384">
        <f t="shared" si="191"/>
        <v>0</v>
      </c>
      <c r="T384" s="8">
        <f t="shared" si="230"/>
        <v>0</v>
      </c>
      <c r="U384" s="2" t="e">
        <f t="shared" si="231"/>
        <v>#N/A</v>
      </c>
      <c r="V384">
        <f t="shared" si="192"/>
        <v>0</v>
      </c>
      <c r="W384" s="2" t="e">
        <f t="shared" si="232"/>
        <v>#N/A</v>
      </c>
      <c r="X384">
        <f t="shared" si="193"/>
        <v>0</v>
      </c>
      <c r="Y384">
        <f t="shared" si="207"/>
        <v>0</v>
      </c>
      <c r="Z384">
        <v>0</v>
      </c>
      <c r="AA384" s="18">
        <f t="shared" si="233"/>
        <v>43565</v>
      </c>
      <c r="AB384" s="13">
        <f t="shared" si="234"/>
        <v>0</v>
      </c>
      <c r="AC384">
        <v>0</v>
      </c>
      <c r="AD384" s="5" t="e">
        <f t="shared" si="235"/>
        <v>#N/A</v>
      </c>
      <c r="AE384">
        <f t="shared" si="244"/>
        <v>0</v>
      </c>
      <c r="AF384">
        <f t="shared" si="244"/>
        <v>0</v>
      </c>
      <c r="AG384">
        <v>0</v>
      </c>
      <c r="AH384" s="18">
        <f t="shared" si="236"/>
        <v>43565</v>
      </c>
      <c r="AI384" s="5">
        <f t="shared" si="237"/>
        <v>0</v>
      </c>
      <c r="AJ384" s="13">
        <f t="shared" si="238"/>
        <v>0</v>
      </c>
      <c r="AK384" s="20">
        <f t="shared" si="197"/>
        <v>0</v>
      </c>
      <c r="AL384" s="20">
        <f t="shared" si="239"/>
        <v>0</v>
      </c>
      <c r="AM384" s="20">
        <f t="shared" si="240"/>
        <v>0</v>
      </c>
      <c r="AN384" s="20">
        <f t="shared" si="198"/>
        <v>0</v>
      </c>
      <c r="AO384" s="20">
        <f t="shared" si="213"/>
        <v>0</v>
      </c>
      <c r="AP384" s="1">
        <v>0</v>
      </c>
      <c r="AQ384" s="24">
        <f t="shared" si="241"/>
        <v>43565</v>
      </c>
      <c r="AR384" s="10">
        <f t="shared" si="242"/>
        <v>0</v>
      </c>
      <c r="AS384" s="1">
        <f t="shared" si="243"/>
        <v>0</v>
      </c>
    </row>
    <row r="385" spans="2:45" x14ac:dyDescent="0.2">
      <c r="B385" s="18">
        <f t="shared" si="200"/>
        <v>43566</v>
      </c>
      <c r="C385" s="8">
        <f t="shared" si="217"/>
        <v>43566</v>
      </c>
      <c r="D385" s="5" t="e">
        <f>INDEX(Klima!$B$1:$E$520,MATCH('Afgrødemodel 1'!$C385,Klima!$B$1:$B$520,0),MATCH('Afgrødemodel 1'!$D$7,Klima!$B$1:$E$1,0))</f>
        <v>#N/A</v>
      </c>
      <c r="E385" s="8" t="e">
        <f t="shared" si="218"/>
        <v>#N/A</v>
      </c>
      <c r="F385">
        <v>0</v>
      </c>
      <c r="G385" s="8" t="e">
        <f t="shared" si="219"/>
        <v>#N/A</v>
      </c>
      <c r="H385" s="8" t="e">
        <f t="shared" si="220"/>
        <v>#N/A</v>
      </c>
      <c r="I385" s="8" t="e">
        <f t="shared" si="221"/>
        <v>#N/A</v>
      </c>
      <c r="J385" s="8" t="e">
        <f t="shared" si="222"/>
        <v>#N/A</v>
      </c>
      <c r="K385" s="8" t="e">
        <f t="shared" si="223"/>
        <v>#N/A</v>
      </c>
      <c r="L385" s="8" t="e">
        <f t="shared" si="224"/>
        <v>#N/A</v>
      </c>
      <c r="M385" t="e">
        <f t="shared" si="225"/>
        <v>#N/A</v>
      </c>
      <c r="N385">
        <v>8</v>
      </c>
      <c r="O385" t="e">
        <f t="shared" si="226"/>
        <v>#N/A</v>
      </c>
      <c r="P385" t="e">
        <f t="shared" si="227"/>
        <v>#N/A</v>
      </c>
      <c r="Q385" t="e">
        <f t="shared" si="228"/>
        <v>#N/A</v>
      </c>
      <c r="R385" t="e">
        <f t="shared" si="229"/>
        <v>#N/A</v>
      </c>
      <c r="S385">
        <f t="shared" si="191"/>
        <v>0</v>
      </c>
      <c r="T385" s="8">
        <f t="shared" si="230"/>
        <v>0</v>
      </c>
      <c r="U385" s="2" t="e">
        <f t="shared" si="231"/>
        <v>#N/A</v>
      </c>
      <c r="V385">
        <f t="shared" si="192"/>
        <v>0</v>
      </c>
      <c r="W385" s="2" t="e">
        <f t="shared" si="232"/>
        <v>#N/A</v>
      </c>
      <c r="X385">
        <f t="shared" si="193"/>
        <v>0</v>
      </c>
      <c r="Y385">
        <f t="shared" si="207"/>
        <v>0</v>
      </c>
      <c r="Z385">
        <v>0</v>
      </c>
      <c r="AA385" s="18">
        <f t="shared" si="233"/>
        <v>43566</v>
      </c>
      <c r="AB385" s="13">
        <f t="shared" si="234"/>
        <v>0</v>
      </c>
      <c r="AC385">
        <v>0</v>
      </c>
      <c r="AD385" s="5" t="e">
        <f t="shared" si="235"/>
        <v>#N/A</v>
      </c>
      <c r="AE385">
        <f t="shared" si="244"/>
        <v>0</v>
      </c>
      <c r="AF385">
        <f t="shared" si="244"/>
        <v>0</v>
      </c>
      <c r="AG385">
        <v>0</v>
      </c>
      <c r="AH385" s="18">
        <f t="shared" si="236"/>
        <v>43566</v>
      </c>
      <c r="AI385" s="5">
        <f t="shared" si="237"/>
        <v>0</v>
      </c>
      <c r="AJ385" s="13">
        <f t="shared" si="238"/>
        <v>0</v>
      </c>
      <c r="AK385" s="20">
        <f t="shared" si="197"/>
        <v>0</v>
      </c>
      <c r="AL385" s="20">
        <f t="shared" si="239"/>
        <v>0</v>
      </c>
      <c r="AM385" s="20">
        <f t="shared" si="240"/>
        <v>0</v>
      </c>
      <c r="AN385" s="20">
        <f t="shared" si="198"/>
        <v>0</v>
      </c>
      <c r="AO385" s="20">
        <f t="shared" si="213"/>
        <v>0</v>
      </c>
      <c r="AP385" s="1">
        <v>0</v>
      </c>
      <c r="AQ385" s="24">
        <f t="shared" si="241"/>
        <v>43566</v>
      </c>
      <c r="AR385" s="10">
        <f t="shared" si="242"/>
        <v>0</v>
      </c>
      <c r="AS385" s="1">
        <f t="shared" si="243"/>
        <v>0</v>
      </c>
    </row>
    <row r="386" spans="2:45" x14ac:dyDescent="0.2">
      <c r="B386" s="18">
        <f t="shared" si="200"/>
        <v>43567</v>
      </c>
      <c r="C386" s="8">
        <f t="shared" si="217"/>
        <v>43567</v>
      </c>
      <c r="D386" s="5" t="e">
        <f>INDEX(Klima!$B$1:$E$520,MATCH('Afgrødemodel 1'!$C386,Klima!$B$1:$B$520,0),MATCH('Afgrødemodel 1'!$D$7,Klima!$B$1:$E$1,0))</f>
        <v>#N/A</v>
      </c>
      <c r="E386" s="8" t="e">
        <f t="shared" si="218"/>
        <v>#N/A</v>
      </c>
      <c r="F386">
        <v>0</v>
      </c>
      <c r="G386" s="8" t="e">
        <f t="shared" si="219"/>
        <v>#N/A</v>
      </c>
      <c r="H386" s="8" t="e">
        <f t="shared" si="220"/>
        <v>#N/A</v>
      </c>
      <c r="I386" s="8" t="e">
        <f t="shared" si="221"/>
        <v>#N/A</v>
      </c>
      <c r="J386" s="8" t="e">
        <f t="shared" si="222"/>
        <v>#N/A</v>
      </c>
      <c r="K386" s="8" t="e">
        <f t="shared" si="223"/>
        <v>#N/A</v>
      </c>
      <c r="L386" s="8" t="e">
        <f t="shared" si="224"/>
        <v>#N/A</v>
      </c>
      <c r="M386" t="e">
        <f t="shared" si="225"/>
        <v>#N/A</v>
      </c>
      <c r="N386">
        <v>8</v>
      </c>
      <c r="O386" t="e">
        <f t="shared" si="226"/>
        <v>#N/A</v>
      </c>
      <c r="P386" t="e">
        <f t="shared" si="227"/>
        <v>#N/A</v>
      </c>
      <c r="Q386" t="e">
        <f t="shared" si="228"/>
        <v>#N/A</v>
      </c>
      <c r="R386" t="e">
        <f t="shared" si="229"/>
        <v>#N/A</v>
      </c>
      <c r="S386">
        <f t="shared" si="191"/>
        <v>0</v>
      </c>
      <c r="T386" s="8">
        <f t="shared" si="230"/>
        <v>0</v>
      </c>
      <c r="U386" s="2" t="e">
        <f t="shared" si="231"/>
        <v>#N/A</v>
      </c>
      <c r="V386">
        <f t="shared" si="192"/>
        <v>0</v>
      </c>
      <c r="W386" s="2" t="e">
        <f t="shared" si="232"/>
        <v>#N/A</v>
      </c>
      <c r="X386">
        <f t="shared" si="193"/>
        <v>0</v>
      </c>
      <c r="Y386">
        <f t="shared" si="207"/>
        <v>0</v>
      </c>
      <c r="Z386">
        <v>0</v>
      </c>
      <c r="AA386" s="18">
        <f t="shared" si="233"/>
        <v>43567</v>
      </c>
      <c r="AB386" s="13">
        <f t="shared" si="234"/>
        <v>0</v>
      </c>
      <c r="AC386">
        <v>0</v>
      </c>
      <c r="AD386" s="5" t="e">
        <f t="shared" si="235"/>
        <v>#N/A</v>
      </c>
      <c r="AE386">
        <f t="shared" si="244"/>
        <v>0</v>
      </c>
      <c r="AF386">
        <f t="shared" si="244"/>
        <v>0</v>
      </c>
      <c r="AG386">
        <v>0</v>
      </c>
      <c r="AH386" s="18">
        <f t="shared" si="236"/>
        <v>43567</v>
      </c>
      <c r="AI386" s="5">
        <f t="shared" si="237"/>
        <v>0</v>
      </c>
      <c r="AJ386" s="13">
        <f t="shared" si="238"/>
        <v>0</v>
      </c>
      <c r="AK386" s="20">
        <f t="shared" si="197"/>
        <v>0</v>
      </c>
      <c r="AL386" s="20">
        <f t="shared" si="239"/>
        <v>0</v>
      </c>
      <c r="AM386" s="20">
        <f t="shared" si="240"/>
        <v>0</v>
      </c>
      <c r="AN386" s="20">
        <f t="shared" si="198"/>
        <v>0</v>
      </c>
      <c r="AO386" s="20">
        <f t="shared" si="213"/>
        <v>0</v>
      </c>
      <c r="AP386" s="1">
        <v>0</v>
      </c>
      <c r="AQ386" s="24">
        <f t="shared" si="241"/>
        <v>43567</v>
      </c>
      <c r="AR386" s="10">
        <f t="shared" si="242"/>
        <v>0</v>
      </c>
      <c r="AS386" s="1">
        <f t="shared" si="243"/>
        <v>0</v>
      </c>
    </row>
    <row r="387" spans="2:45" x14ac:dyDescent="0.2">
      <c r="B387" s="18">
        <f t="shared" si="200"/>
        <v>43568</v>
      </c>
      <c r="C387" s="8">
        <f t="shared" si="217"/>
        <v>43568</v>
      </c>
      <c r="D387" s="5" t="e">
        <f>INDEX(Klima!$B$1:$E$520,MATCH('Afgrødemodel 1'!$C387,Klima!$B$1:$B$520,0),MATCH('Afgrødemodel 1'!$D$7,Klima!$B$1:$E$1,0))</f>
        <v>#N/A</v>
      </c>
      <c r="E387" s="8" t="e">
        <f t="shared" si="218"/>
        <v>#N/A</v>
      </c>
      <c r="F387">
        <v>0</v>
      </c>
      <c r="G387" s="8" t="e">
        <f t="shared" si="219"/>
        <v>#N/A</v>
      </c>
      <c r="H387" s="8" t="e">
        <f t="shared" si="220"/>
        <v>#N/A</v>
      </c>
      <c r="I387" s="8" t="e">
        <f t="shared" si="221"/>
        <v>#N/A</v>
      </c>
      <c r="J387" s="8" t="e">
        <f t="shared" si="222"/>
        <v>#N/A</v>
      </c>
      <c r="K387" s="8" t="e">
        <f t="shared" si="223"/>
        <v>#N/A</v>
      </c>
      <c r="L387" s="8" t="e">
        <f t="shared" si="224"/>
        <v>#N/A</v>
      </c>
      <c r="M387" t="e">
        <f t="shared" si="225"/>
        <v>#N/A</v>
      </c>
      <c r="N387">
        <v>8</v>
      </c>
      <c r="O387" t="e">
        <f t="shared" si="226"/>
        <v>#N/A</v>
      </c>
      <c r="P387" t="e">
        <f t="shared" si="227"/>
        <v>#N/A</v>
      </c>
      <c r="Q387" t="e">
        <f t="shared" si="228"/>
        <v>#N/A</v>
      </c>
      <c r="R387" t="e">
        <f t="shared" si="229"/>
        <v>#N/A</v>
      </c>
      <c r="S387">
        <f t="shared" si="191"/>
        <v>0</v>
      </c>
      <c r="T387" s="8">
        <f t="shared" si="230"/>
        <v>0</v>
      </c>
      <c r="U387" s="2" t="e">
        <f t="shared" si="231"/>
        <v>#N/A</v>
      </c>
      <c r="V387">
        <f t="shared" si="192"/>
        <v>0</v>
      </c>
      <c r="W387" s="2" t="e">
        <f t="shared" si="232"/>
        <v>#N/A</v>
      </c>
      <c r="X387">
        <f t="shared" si="193"/>
        <v>0</v>
      </c>
      <c r="Y387">
        <f t="shared" si="207"/>
        <v>0</v>
      </c>
      <c r="Z387">
        <v>0</v>
      </c>
      <c r="AA387" s="18">
        <f t="shared" si="233"/>
        <v>43568</v>
      </c>
      <c r="AB387" s="13">
        <f t="shared" si="234"/>
        <v>0</v>
      </c>
      <c r="AC387">
        <v>0</v>
      </c>
      <c r="AD387" s="5" t="e">
        <f t="shared" si="235"/>
        <v>#N/A</v>
      </c>
      <c r="AE387">
        <f t="shared" si="244"/>
        <v>0</v>
      </c>
      <c r="AF387">
        <f t="shared" si="244"/>
        <v>0</v>
      </c>
      <c r="AG387">
        <v>0</v>
      </c>
      <c r="AH387" s="18">
        <f t="shared" si="236"/>
        <v>43568</v>
      </c>
      <c r="AI387" s="5">
        <f t="shared" si="237"/>
        <v>0</v>
      </c>
      <c r="AJ387" s="13">
        <f t="shared" si="238"/>
        <v>0</v>
      </c>
      <c r="AK387" s="20">
        <f t="shared" si="197"/>
        <v>0</v>
      </c>
      <c r="AL387" s="20">
        <f t="shared" si="239"/>
        <v>0</v>
      </c>
      <c r="AM387" s="20">
        <f t="shared" si="240"/>
        <v>0</v>
      </c>
      <c r="AN387" s="20">
        <f t="shared" si="198"/>
        <v>0</v>
      </c>
      <c r="AO387" s="20">
        <f t="shared" si="213"/>
        <v>0</v>
      </c>
      <c r="AP387" s="1">
        <v>0</v>
      </c>
      <c r="AQ387" s="24">
        <f t="shared" si="241"/>
        <v>43568</v>
      </c>
      <c r="AR387" s="10">
        <f t="shared" si="242"/>
        <v>0</v>
      </c>
      <c r="AS387" s="1">
        <f t="shared" si="243"/>
        <v>0</v>
      </c>
    </row>
    <row r="388" spans="2:45" x14ac:dyDescent="0.2">
      <c r="B388" s="18">
        <f t="shared" si="200"/>
        <v>43569</v>
      </c>
      <c r="C388" s="8">
        <f t="shared" si="217"/>
        <v>43569</v>
      </c>
      <c r="D388" s="5" t="e">
        <f>INDEX(Klima!$B$1:$E$520,MATCH('Afgrødemodel 1'!$C388,Klima!$B$1:$B$520,0),MATCH('Afgrødemodel 1'!$D$7,Klima!$B$1:$E$1,0))</f>
        <v>#N/A</v>
      </c>
      <c r="E388" s="8" t="e">
        <f t="shared" si="218"/>
        <v>#N/A</v>
      </c>
      <c r="F388">
        <v>0</v>
      </c>
      <c r="G388" s="8" t="e">
        <f t="shared" si="219"/>
        <v>#N/A</v>
      </c>
      <c r="H388" s="8" t="e">
        <f t="shared" si="220"/>
        <v>#N/A</v>
      </c>
      <c r="I388" s="8" t="e">
        <f t="shared" si="221"/>
        <v>#N/A</v>
      </c>
      <c r="J388" s="8" t="e">
        <f t="shared" si="222"/>
        <v>#N/A</v>
      </c>
      <c r="K388" s="8" t="e">
        <f t="shared" si="223"/>
        <v>#N/A</v>
      </c>
      <c r="L388" s="8" t="e">
        <f t="shared" si="224"/>
        <v>#N/A</v>
      </c>
      <c r="M388" t="e">
        <f t="shared" si="225"/>
        <v>#N/A</v>
      </c>
      <c r="N388">
        <v>8</v>
      </c>
      <c r="O388" t="e">
        <f t="shared" si="226"/>
        <v>#N/A</v>
      </c>
      <c r="P388" t="e">
        <f t="shared" si="227"/>
        <v>#N/A</v>
      </c>
      <c r="Q388" t="e">
        <f t="shared" si="228"/>
        <v>#N/A</v>
      </c>
      <c r="R388" t="e">
        <f t="shared" si="229"/>
        <v>#N/A</v>
      </c>
      <c r="S388">
        <f t="shared" si="191"/>
        <v>0</v>
      </c>
      <c r="T388" s="8">
        <f t="shared" si="230"/>
        <v>0</v>
      </c>
      <c r="U388" s="2" t="e">
        <f t="shared" si="231"/>
        <v>#N/A</v>
      </c>
      <c r="V388">
        <f t="shared" si="192"/>
        <v>0</v>
      </c>
      <c r="W388" s="2" t="e">
        <f t="shared" si="232"/>
        <v>#N/A</v>
      </c>
      <c r="X388">
        <f t="shared" si="193"/>
        <v>0</v>
      </c>
      <c r="Y388">
        <f t="shared" si="207"/>
        <v>0</v>
      </c>
      <c r="Z388">
        <v>0</v>
      </c>
      <c r="AA388" s="18">
        <f t="shared" si="233"/>
        <v>43569</v>
      </c>
      <c r="AB388" s="13">
        <f t="shared" si="234"/>
        <v>0</v>
      </c>
      <c r="AC388">
        <v>0</v>
      </c>
      <c r="AD388" s="5" t="e">
        <f t="shared" si="235"/>
        <v>#N/A</v>
      </c>
      <c r="AE388">
        <f t="shared" si="244"/>
        <v>0</v>
      </c>
      <c r="AF388">
        <f t="shared" si="244"/>
        <v>0</v>
      </c>
      <c r="AG388">
        <v>0</v>
      </c>
      <c r="AH388" s="18">
        <f t="shared" si="236"/>
        <v>43569</v>
      </c>
      <c r="AI388" s="5">
        <f t="shared" si="237"/>
        <v>0</v>
      </c>
      <c r="AJ388" s="13">
        <f t="shared" si="238"/>
        <v>0</v>
      </c>
      <c r="AK388" s="20">
        <f t="shared" si="197"/>
        <v>0</v>
      </c>
      <c r="AL388" s="20">
        <f t="shared" si="239"/>
        <v>0</v>
      </c>
      <c r="AM388" s="20">
        <f t="shared" si="240"/>
        <v>0</v>
      </c>
      <c r="AN388" s="20">
        <f t="shared" si="198"/>
        <v>0</v>
      </c>
      <c r="AO388" s="20">
        <f t="shared" si="213"/>
        <v>0</v>
      </c>
      <c r="AP388" s="1">
        <v>0</v>
      </c>
      <c r="AQ388" s="24">
        <f t="shared" si="241"/>
        <v>43569</v>
      </c>
      <c r="AR388" s="10">
        <f t="shared" si="242"/>
        <v>0</v>
      </c>
      <c r="AS388" s="1">
        <f t="shared" si="243"/>
        <v>0</v>
      </c>
    </row>
    <row r="389" spans="2:45" x14ac:dyDescent="0.2">
      <c r="B389" s="18">
        <f t="shared" si="200"/>
        <v>43570</v>
      </c>
      <c r="C389" s="8">
        <f t="shared" si="217"/>
        <v>43570</v>
      </c>
      <c r="D389" s="5" t="e">
        <f>INDEX(Klima!$B$1:$E$520,MATCH('Afgrødemodel 1'!$C389,Klima!$B$1:$B$520,0),MATCH('Afgrødemodel 1'!$D$7,Klima!$B$1:$E$1,0))</f>
        <v>#N/A</v>
      </c>
      <c r="E389" s="8" t="e">
        <f t="shared" si="218"/>
        <v>#N/A</v>
      </c>
      <c r="F389">
        <v>0</v>
      </c>
      <c r="G389" s="8" t="e">
        <f t="shared" si="219"/>
        <v>#N/A</v>
      </c>
      <c r="H389" s="8" t="e">
        <f t="shared" si="220"/>
        <v>#N/A</v>
      </c>
      <c r="I389" s="8" t="e">
        <f t="shared" si="221"/>
        <v>#N/A</v>
      </c>
      <c r="J389" s="8" t="e">
        <f t="shared" si="222"/>
        <v>#N/A</v>
      </c>
      <c r="K389" s="8" t="e">
        <f t="shared" si="223"/>
        <v>#N/A</v>
      </c>
      <c r="L389" s="8" t="e">
        <f t="shared" si="224"/>
        <v>#N/A</v>
      </c>
      <c r="M389" t="e">
        <f t="shared" si="225"/>
        <v>#N/A</v>
      </c>
      <c r="N389">
        <v>8</v>
      </c>
      <c r="O389" t="e">
        <f t="shared" si="226"/>
        <v>#N/A</v>
      </c>
      <c r="P389" t="e">
        <f t="shared" si="227"/>
        <v>#N/A</v>
      </c>
      <c r="Q389" t="e">
        <f t="shared" si="228"/>
        <v>#N/A</v>
      </c>
      <c r="R389" t="e">
        <f t="shared" si="229"/>
        <v>#N/A</v>
      </c>
      <c r="S389">
        <f t="shared" si="191"/>
        <v>0</v>
      </c>
      <c r="T389" s="8">
        <f t="shared" si="230"/>
        <v>0</v>
      </c>
      <c r="U389" s="2" t="e">
        <f t="shared" si="231"/>
        <v>#N/A</v>
      </c>
      <c r="V389">
        <f t="shared" si="192"/>
        <v>0</v>
      </c>
      <c r="W389" s="2" t="e">
        <f t="shared" si="232"/>
        <v>#N/A</v>
      </c>
      <c r="X389">
        <f t="shared" si="193"/>
        <v>0</v>
      </c>
      <c r="Y389">
        <f t="shared" si="207"/>
        <v>0</v>
      </c>
      <c r="Z389">
        <v>0</v>
      </c>
      <c r="AA389" s="18">
        <f t="shared" si="233"/>
        <v>43570</v>
      </c>
      <c r="AB389" s="13">
        <f t="shared" si="234"/>
        <v>0</v>
      </c>
      <c r="AC389">
        <v>0</v>
      </c>
      <c r="AD389" s="5" t="e">
        <f t="shared" si="235"/>
        <v>#N/A</v>
      </c>
      <c r="AE389">
        <f t="shared" si="244"/>
        <v>0</v>
      </c>
      <c r="AF389">
        <f t="shared" si="244"/>
        <v>0</v>
      </c>
      <c r="AG389">
        <v>0</v>
      </c>
      <c r="AH389" s="18">
        <f t="shared" si="236"/>
        <v>43570</v>
      </c>
      <c r="AI389" s="5">
        <f t="shared" si="237"/>
        <v>0</v>
      </c>
      <c r="AJ389" s="13">
        <f t="shared" si="238"/>
        <v>0</v>
      </c>
      <c r="AK389" s="20">
        <f t="shared" si="197"/>
        <v>0</v>
      </c>
      <c r="AL389" s="20">
        <f t="shared" si="239"/>
        <v>0</v>
      </c>
      <c r="AM389" s="20">
        <f t="shared" si="240"/>
        <v>0</v>
      </c>
      <c r="AN389" s="20">
        <f t="shared" si="198"/>
        <v>0</v>
      </c>
      <c r="AO389" s="20">
        <f t="shared" si="213"/>
        <v>0</v>
      </c>
      <c r="AP389" s="1">
        <v>0</v>
      </c>
      <c r="AQ389" s="24">
        <f t="shared" si="241"/>
        <v>43570</v>
      </c>
      <c r="AR389" s="10">
        <f t="shared" si="242"/>
        <v>0</v>
      </c>
      <c r="AS389" s="1">
        <f t="shared" si="243"/>
        <v>0</v>
      </c>
    </row>
    <row r="390" spans="2:45" x14ac:dyDescent="0.2">
      <c r="B390" s="18">
        <f t="shared" si="200"/>
        <v>43571</v>
      </c>
      <c r="C390" s="8">
        <f t="shared" si="217"/>
        <v>43571</v>
      </c>
      <c r="D390" s="5" t="e">
        <f>INDEX(Klima!$B$1:$E$520,MATCH('Afgrødemodel 1'!$C390,Klima!$B$1:$B$520,0),MATCH('Afgrødemodel 1'!$D$7,Klima!$B$1:$E$1,0))</f>
        <v>#N/A</v>
      </c>
      <c r="E390" s="8" t="e">
        <f t="shared" si="218"/>
        <v>#N/A</v>
      </c>
      <c r="F390">
        <v>0</v>
      </c>
      <c r="G390" s="8" t="e">
        <f t="shared" si="219"/>
        <v>#N/A</v>
      </c>
      <c r="H390" s="8" t="e">
        <f t="shared" si="220"/>
        <v>#N/A</v>
      </c>
      <c r="I390" s="8" t="e">
        <f t="shared" si="221"/>
        <v>#N/A</v>
      </c>
      <c r="J390" s="8" t="e">
        <f t="shared" si="222"/>
        <v>#N/A</v>
      </c>
      <c r="K390" s="8" t="e">
        <f t="shared" si="223"/>
        <v>#N/A</v>
      </c>
      <c r="L390" s="8" t="e">
        <f t="shared" si="224"/>
        <v>#N/A</v>
      </c>
      <c r="M390" t="e">
        <f t="shared" si="225"/>
        <v>#N/A</v>
      </c>
      <c r="N390">
        <v>8</v>
      </c>
      <c r="O390" t="e">
        <f t="shared" si="226"/>
        <v>#N/A</v>
      </c>
      <c r="P390" t="e">
        <f t="shared" si="227"/>
        <v>#N/A</v>
      </c>
      <c r="Q390" t="e">
        <f t="shared" si="228"/>
        <v>#N/A</v>
      </c>
      <c r="R390" t="e">
        <f t="shared" si="229"/>
        <v>#N/A</v>
      </c>
      <c r="S390">
        <f t="shared" si="191"/>
        <v>0</v>
      </c>
      <c r="T390" s="8">
        <f t="shared" si="230"/>
        <v>0</v>
      </c>
      <c r="U390" s="2" t="e">
        <f t="shared" si="231"/>
        <v>#N/A</v>
      </c>
      <c r="V390">
        <f t="shared" si="192"/>
        <v>0</v>
      </c>
      <c r="W390" s="2" t="e">
        <f t="shared" si="232"/>
        <v>#N/A</v>
      </c>
      <c r="X390">
        <f t="shared" si="193"/>
        <v>0</v>
      </c>
      <c r="Y390">
        <f t="shared" si="207"/>
        <v>0</v>
      </c>
      <c r="Z390">
        <v>0</v>
      </c>
      <c r="AA390" s="18">
        <f t="shared" si="233"/>
        <v>43571</v>
      </c>
      <c r="AB390" s="13">
        <f t="shared" si="234"/>
        <v>0</v>
      </c>
      <c r="AC390">
        <v>0</v>
      </c>
      <c r="AD390" s="5" t="e">
        <f t="shared" si="235"/>
        <v>#N/A</v>
      </c>
      <c r="AE390">
        <f t="shared" si="244"/>
        <v>0</v>
      </c>
      <c r="AF390">
        <f t="shared" si="244"/>
        <v>0</v>
      </c>
      <c r="AG390">
        <v>0</v>
      </c>
      <c r="AH390" s="18">
        <f t="shared" si="236"/>
        <v>43571</v>
      </c>
      <c r="AI390" s="5">
        <f t="shared" si="237"/>
        <v>0</v>
      </c>
      <c r="AJ390" s="13">
        <f t="shared" si="238"/>
        <v>0</v>
      </c>
      <c r="AK390" s="20">
        <f t="shared" si="197"/>
        <v>0</v>
      </c>
      <c r="AL390" s="20">
        <f t="shared" si="239"/>
        <v>0</v>
      </c>
      <c r="AM390" s="20">
        <f t="shared" si="240"/>
        <v>0</v>
      </c>
      <c r="AN390" s="20">
        <f t="shared" si="198"/>
        <v>0</v>
      </c>
      <c r="AO390" s="20">
        <f t="shared" si="213"/>
        <v>0</v>
      </c>
      <c r="AP390" s="1">
        <v>0</v>
      </c>
      <c r="AQ390" s="24">
        <f t="shared" si="241"/>
        <v>43571</v>
      </c>
      <c r="AR390" s="10">
        <f t="shared" si="242"/>
        <v>0</v>
      </c>
      <c r="AS390" s="1">
        <f t="shared" si="243"/>
        <v>0</v>
      </c>
    </row>
    <row r="391" spans="2:45" x14ac:dyDescent="0.2">
      <c r="B391" s="18">
        <f t="shared" si="200"/>
        <v>43572</v>
      </c>
      <c r="C391" s="8">
        <f t="shared" si="217"/>
        <v>43572</v>
      </c>
      <c r="D391" s="5" t="e">
        <f>INDEX(Klima!$B$1:$E$520,MATCH('Afgrødemodel 1'!$C391,Klima!$B$1:$B$520,0),MATCH('Afgrødemodel 1'!$D$7,Klima!$B$1:$E$1,0))</f>
        <v>#N/A</v>
      </c>
      <c r="E391" s="8" t="e">
        <f t="shared" si="218"/>
        <v>#N/A</v>
      </c>
      <c r="F391">
        <v>0</v>
      </c>
      <c r="G391" s="8" t="e">
        <f t="shared" si="219"/>
        <v>#N/A</v>
      </c>
      <c r="H391" s="8" t="e">
        <f t="shared" si="220"/>
        <v>#N/A</v>
      </c>
      <c r="I391" s="8" t="e">
        <f t="shared" si="221"/>
        <v>#N/A</v>
      </c>
      <c r="J391" s="8" t="e">
        <f t="shared" si="222"/>
        <v>#N/A</v>
      </c>
      <c r="K391" s="8" t="e">
        <f t="shared" si="223"/>
        <v>#N/A</v>
      </c>
      <c r="L391" s="8" t="e">
        <f t="shared" si="224"/>
        <v>#N/A</v>
      </c>
      <c r="M391" t="e">
        <f t="shared" si="225"/>
        <v>#N/A</v>
      </c>
      <c r="N391">
        <v>8</v>
      </c>
      <c r="O391" t="e">
        <f t="shared" si="226"/>
        <v>#N/A</v>
      </c>
      <c r="P391" t="e">
        <f t="shared" si="227"/>
        <v>#N/A</v>
      </c>
      <c r="Q391" t="e">
        <f t="shared" si="228"/>
        <v>#N/A</v>
      </c>
      <c r="R391" t="e">
        <f t="shared" si="229"/>
        <v>#N/A</v>
      </c>
      <c r="S391">
        <f t="shared" si="191"/>
        <v>0</v>
      </c>
      <c r="T391" s="8">
        <f t="shared" si="230"/>
        <v>0</v>
      </c>
      <c r="U391" s="2" t="e">
        <f t="shared" si="231"/>
        <v>#N/A</v>
      </c>
      <c r="V391">
        <f t="shared" si="192"/>
        <v>0</v>
      </c>
      <c r="W391" s="2" t="e">
        <f t="shared" si="232"/>
        <v>#N/A</v>
      </c>
      <c r="X391">
        <f t="shared" si="193"/>
        <v>0</v>
      </c>
      <c r="Y391">
        <f t="shared" si="207"/>
        <v>0</v>
      </c>
      <c r="Z391">
        <v>0</v>
      </c>
      <c r="AA391" s="18">
        <f t="shared" si="233"/>
        <v>43572</v>
      </c>
      <c r="AB391" s="13">
        <f t="shared" si="234"/>
        <v>0</v>
      </c>
      <c r="AC391">
        <v>0</v>
      </c>
      <c r="AD391" s="5" t="e">
        <f t="shared" si="235"/>
        <v>#N/A</v>
      </c>
      <c r="AE391">
        <f t="shared" si="244"/>
        <v>0</v>
      </c>
      <c r="AF391">
        <f t="shared" si="244"/>
        <v>0</v>
      </c>
      <c r="AG391">
        <v>0</v>
      </c>
      <c r="AH391" s="18">
        <f t="shared" si="236"/>
        <v>43572</v>
      </c>
      <c r="AI391" s="5">
        <f t="shared" si="237"/>
        <v>0</v>
      </c>
      <c r="AJ391" s="13">
        <f t="shared" si="238"/>
        <v>0</v>
      </c>
      <c r="AK391" s="20">
        <f t="shared" si="197"/>
        <v>0</v>
      </c>
      <c r="AL391" s="20">
        <f t="shared" si="239"/>
        <v>0</v>
      </c>
      <c r="AM391" s="20">
        <f t="shared" si="240"/>
        <v>0</v>
      </c>
      <c r="AN391" s="20">
        <f t="shared" si="198"/>
        <v>0</v>
      </c>
      <c r="AO391" s="20">
        <f t="shared" si="213"/>
        <v>0</v>
      </c>
      <c r="AP391" s="1">
        <v>0</v>
      </c>
      <c r="AQ391" s="24">
        <f t="shared" si="241"/>
        <v>43572</v>
      </c>
      <c r="AR391" s="10">
        <f t="shared" si="242"/>
        <v>0</v>
      </c>
      <c r="AS391" s="1">
        <f t="shared" si="243"/>
        <v>0</v>
      </c>
    </row>
    <row r="392" spans="2:45" x14ac:dyDescent="0.2">
      <c r="B392" s="18">
        <f t="shared" si="200"/>
        <v>43573</v>
      </c>
      <c r="C392" s="8">
        <f t="shared" si="217"/>
        <v>43573</v>
      </c>
      <c r="D392" s="5" t="e">
        <f>INDEX(Klima!$B$1:$E$520,MATCH('Afgrødemodel 1'!$C392,Klima!$B$1:$B$520,0),MATCH('Afgrødemodel 1'!$D$7,Klima!$B$1:$E$1,0))</f>
        <v>#N/A</v>
      </c>
      <c r="E392" s="8" t="e">
        <f t="shared" si="218"/>
        <v>#N/A</v>
      </c>
      <c r="F392">
        <v>0</v>
      </c>
      <c r="G392" s="8" t="e">
        <f t="shared" si="219"/>
        <v>#N/A</v>
      </c>
      <c r="H392" s="8" t="e">
        <f t="shared" si="220"/>
        <v>#N/A</v>
      </c>
      <c r="I392" s="8" t="e">
        <f t="shared" si="221"/>
        <v>#N/A</v>
      </c>
      <c r="J392" s="8" t="e">
        <f t="shared" si="222"/>
        <v>#N/A</v>
      </c>
      <c r="K392" s="8" t="e">
        <f t="shared" si="223"/>
        <v>#N/A</v>
      </c>
      <c r="L392" s="8" t="e">
        <f t="shared" si="224"/>
        <v>#N/A</v>
      </c>
      <c r="M392" t="e">
        <f t="shared" si="225"/>
        <v>#N/A</v>
      </c>
      <c r="N392">
        <v>8</v>
      </c>
      <c r="O392" t="e">
        <f t="shared" si="226"/>
        <v>#N/A</v>
      </c>
      <c r="P392" t="e">
        <f t="shared" si="227"/>
        <v>#N/A</v>
      </c>
      <c r="Q392" t="e">
        <f t="shared" si="228"/>
        <v>#N/A</v>
      </c>
      <c r="R392" t="e">
        <f t="shared" si="229"/>
        <v>#N/A</v>
      </c>
      <c r="S392">
        <f t="shared" si="191"/>
        <v>0</v>
      </c>
      <c r="T392" s="8">
        <f t="shared" si="230"/>
        <v>0</v>
      </c>
      <c r="U392" s="2" t="e">
        <f t="shared" si="231"/>
        <v>#N/A</v>
      </c>
      <c r="V392">
        <f t="shared" si="192"/>
        <v>0</v>
      </c>
      <c r="W392" s="2" t="e">
        <f t="shared" si="232"/>
        <v>#N/A</v>
      </c>
      <c r="X392">
        <f t="shared" si="193"/>
        <v>0</v>
      </c>
      <c r="Y392">
        <f t="shared" si="207"/>
        <v>0</v>
      </c>
      <c r="Z392">
        <v>0</v>
      </c>
      <c r="AA392" s="18">
        <f t="shared" si="233"/>
        <v>43573</v>
      </c>
      <c r="AB392" s="13">
        <f t="shared" si="234"/>
        <v>0</v>
      </c>
      <c r="AC392">
        <v>0</v>
      </c>
      <c r="AD392" s="5" t="e">
        <f t="shared" si="235"/>
        <v>#N/A</v>
      </c>
      <c r="AE392">
        <f t="shared" si="244"/>
        <v>0</v>
      </c>
      <c r="AF392">
        <f t="shared" si="244"/>
        <v>0</v>
      </c>
      <c r="AG392">
        <v>0</v>
      </c>
      <c r="AH392" s="18">
        <f t="shared" si="236"/>
        <v>43573</v>
      </c>
      <c r="AI392" s="5">
        <f t="shared" si="237"/>
        <v>0</v>
      </c>
      <c r="AJ392" s="13">
        <f t="shared" si="238"/>
        <v>0</v>
      </c>
      <c r="AK392" s="20">
        <f t="shared" si="197"/>
        <v>0</v>
      </c>
      <c r="AL392" s="20">
        <f t="shared" si="239"/>
        <v>0</v>
      </c>
      <c r="AM392" s="20">
        <f t="shared" si="240"/>
        <v>0</v>
      </c>
      <c r="AN392" s="20">
        <f t="shared" si="198"/>
        <v>0</v>
      </c>
      <c r="AO392" s="20">
        <f t="shared" si="213"/>
        <v>0</v>
      </c>
      <c r="AP392" s="1">
        <v>0</v>
      </c>
      <c r="AQ392" s="24">
        <f t="shared" si="241"/>
        <v>43573</v>
      </c>
      <c r="AR392" s="10">
        <f t="shared" si="242"/>
        <v>0</v>
      </c>
      <c r="AS392" s="1">
        <f t="shared" si="243"/>
        <v>0</v>
      </c>
    </row>
    <row r="393" spans="2:45" x14ac:dyDescent="0.2">
      <c r="B393" s="18">
        <f t="shared" si="200"/>
        <v>43574</v>
      </c>
      <c r="C393" s="8">
        <f t="shared" si="217"/>
        <v>43574</v>
      </c>
      <c r="D393" s="5" t="e">
        <f>INDEX(Klima!$B$1:$E$520,MATCH('Afgrødemodel 1'!$C393,Klima!$B$1:$B$520,0),MATCH('Afgrødemodel 1'!$D$7,Klima!$B$1:$E$1,0))</f>
        <v>#N/A</v>
      </c>
      <c r="E393" s="8" t="e">
        <f t="shared" si="218"/>
        <v>#N/A</v>
      </c>
      <c r="F393">
        <v>0</v>
      </c>
      <c r="G393" s="8" t="e">
        <f t="shared" si="219"/>
        <v>#N/A</v>
      </c>
      <c r="H393" s="8" t="e">
        <f t="shared" si="220"/>
        <v>#N/A</v>
      </c>
      <c r="I393" s="8" t="e">
        <f t="shared" si="221"/>
        <v>#N/A</v>
      </c>
      <c r="J393" s="8" t="e">
        <f t="shared" si="222"/>
        <v>#N/A</v>
      </c>
      <c r="K393" s="8" t="e">
        <f t="shared" si="223"/>
        <v>#N/A</v>
      </c>
      <c r="L393" s="8" t="e">
        <f t="shared" si="224"/>
        <v>#N/A</v>
      </c>
      <c r="M393" t="e">
        <f t="shared" si="225"/>
        <v>#N/A</v>
      </c>
      <c r="N393">
        <v>8</v>
      </c>
      <c r="O393" t="e">
        <f t="shared" si="226"/>
        <v>#N/A</v>
      </c>
      <c r="P393" t="e">
        <f t="shared" si="227"/>
        <v>#N/A</v>
      </c>
      <c r="Q393" t="e">
        <f t="shared" si="228"/>
        <v>#N/A</v>
      </c>
      <c r="R393" t="e">
        <f t="shared" si="229"/>
        <v>#N/A</v>
      </c>
      <c r="S393">
        <f t="shared" si="191"/>
        <v>0</v>
      </c>
      <c r="T393" s="8">
        <f t="shared" si="230"/>
        <v>0</v>
      </c>
      <c r="U393" s="2" t="e">
        <f t="shared" si="231"/>
        <v>#N/A</v>
      </c>
      <c r="V393">
        <f t="shared" si="192"/>
        <v>0</v>
      </c>
      <c r="W393" s="2" t="e">
        <f t="shared" si="232"/>
        <v>#N/A</v>
      </c>
      <c r="X393">
        <f t="shared" si="193"/>
        <v>0</v>
      </c>
      <c r="Y393">
        <f t="shared" si="207"/>
        <v>0</v>
      </c>
      <c r="Z393">
        <v>0</v>
      </c>
      <c r="AA393" s="18">
        <f t="shared" si="233"/>
        <v>43574</v>
      </c>
      <c r="AB393" s="13">
        <f t="shared" si="234"/>
        <v>0</v>
      </c>
      <c r="AC393">
        <v>0</v>
      </c>
      <c r="AD393" s="5" t="e">
        <f t="shared" si="235"/>
        <v>#N/A</v>
      </c>
      <c r="AE393">
        <f t="shared" si="244"/>
        <v>0</v>
      </c>
      <c r="AF393">
        <f t="shared" si="244"/>
        <v>0</v>
      </c>
      <c r="AG393">
        <v>0</v>
      </c>
      <c r="AH393" s="18">
        <f t="shared" si="236"/>
        <v>43574</v>
      </c>
      <c r="AI393" s="5">
        <f t="shared" si="237"/>
        <v>0</v>
      </c>
      <c r="AJ393" s="13">
        <f t="shared" si="238"/>
        <v>0</v>
      </c>
      <c r="AK393" s="20">
        <f t="shared" si="197"/>
        <v>0</v>
      </c>
      <c r="AL393" s="20">
        <f t="shared" si="239"/>
        <v>0</v>
      </c>
      <c r="AM393" s="20">
        <f t="shared" si="240"/>
        <v>0</v>
      </c>
      <c r="AN393" s="20">
        <f t="shared" si="198"/>
        <v>0</v>
      </c>
      <c r="AO393" s="20">
        <f t="shared" si="213"/>
        <v>0</v>
      </c>
      <c r="AP393" s="1">
        <v>0</v>
      </c>
      <c r="AQ393" s="24">
        <f t="shared" si="241"/>
        <v>43574</v>
      </c>
      <c r="AR393" s="10">
        <f t="shared" si="242"/>
        <v>0</v>
      </c>
      <c r="AS393" s="1">
        <f t="shared" si="243"/>
        <v>0</v>
      </c>
    </row>
    <row r="394" spans="2:45" x14ac:dyDescent="0.2">
      <c r="B394" s="18">
        <f t="shared" si="200"/>
        <v>43575</v>
      </c>
      <c r="C394" s="8">
        <f t="shared" si="217"/>
        <v>43575</v>
      </c>
      <c r="D394" s="5" t="e">
        <f>INDEX(Klima!$B$1:$E$520,MATCH('Afgrødemodel 1'!$C394,Klima!$B$1:$B$520,0),MATCH('Afgrødemodel 1'!$D$7,Klima!$B$1:$E$1,0))</f>
        <v>#N/A</v>
      </c>
      <c r="E394" s="8" t="e">
        <f t="shared" si="218"/>
        <v>#N/A</v>
      </c>
      <c r="F394">
        <v>0</v>
      </c>
      <c r="G394" s="8" t="e">
        <f t="shared" si="219"/>
        <v>#N/A</v>
      </c>
      <c r="H394" s="8" t="e">
        <f t="shared" si="220"/>
        <v>#N/A</v>
      </c>
      <c r="I394" s="8" t="e">
        <f t="shared" si="221"/>
        <v>#N/A</v>
      </c>
      <c r="J394" s="8" t="e">
        <f t="shared" si="222"/>
        <v>#N/A</v>
      </c>
      <c r="K394" s="8" t="e">
        <f t="shared" si="223"/>
        <v>#N/A</v>
      </c>
      <c r="L394" s="8" t="e">
        <f t="shared" si="224"/>
        <v>#N/A</v>
      </c>
      <c r="M394" t="e">
        <f t="shared" si="225"/>
        <v>#N/A</v>
      </c>
      <c r="N394">
        <v>8</v>
      </c>
      <c r="O394" t="e">
        <f t="shared" si="226"/>
        <v>#N/A</v>
      </c>
      <c r="P394" t="e">
        <f t="shared" si="227"/>
        <v>#N/A</v>
      </c>
      <c r="Q394" t="e">
        <f t="shared" si="228"/>
        <v>#N/A</v>
      </c>
      <c r="R394" t="e">
        <f t="shared" si="229"/>
        <v>#N/A</v>
      </c>
      <c r="S394">
        <f t="shared" ref="S394:S405" si="245">$AW$33</f>
        <v>0</v>
      </c>
      <c r="T394" s="8">
        <f t="shared" si="230"/>
        <v>0</v>
      </c>
      <c r="U394" s="2" t="e">
        <f t="shared" si="231"/>
        <v>#N/A</v>
      </c>
      <c r="V394">
        <f t="shared" ref="V394:V405" si="246">$AW$35</f>
        <v>0</v>
      </c>
      <c r="W394" s="2" t="e">
        <f t="shared" si="232"/>
        <v>#N/A</v>
      </c>
      <c r="X394">
        <f t="shared" ref="X394:X405" si="247">$AW$36</f>
        <v>0</v>
      </c>
      <c r="Y394">
        <f t="shared" si="207"/>
        <v>0</v>
      </c>
      <c r="Z394">
        <v>0</v>
      </c>
      <c r="AA394" s="18">
        <f t="shared" si="233"/>
        <v>43575</v>
      </c>
      <c r="AB394" s="13">
        <f t="shared" si="234"/>
        <v>0</v>
      </c>
      <c r="AC394">
        <v>0</v>
      </c>
      <c r="AD394" s="5" t="e">
        <f t="shared" si="235"/>
        <v>#N/A</v>
      </c>
      <c r="AE394">
        <f t="shared" si="244"/>
        <v>0</v>
      </c>
      <c r="AF394">
        <f t="shared" si="244"/>
        <v>0</v>
      </c>
      <c r="AG394">
        <v>0</v>
      </c>
      <c r="AH394" s="18">
        <f t="shared" si="236"/>
        <v>43575</v>
      </c>
      <c r="AI394" s="5">
        <f t="shared" si="237"/>
        <v>0</v>
      </c>
      <c r="AJ394" s="13">
        <f t="shared" si="238"/>
        <v>0</v>
      </c>
      <c r="AK394" s="20">
        <f t="shared" ref="AK394:AK405" si="248">$AW$42</f>
        <v>0</v>
      </c>
      <c r="AL394" s="20">
        <f t="shared" si="239"/>
        <v>0</v>
      </c>
      <c r="AM394" s="20">
        <f t="shared" si="240"/>
        <v>0</v>
      </c>
      <c r="AN394" s="20">
        <f t="shared" ref="AN394:AN405" si="249">$AW$45</f>
        <v>0</v>
      </c>
      <c r="AO394" s="20">
        <f t="shared" si="213"/>
        <v>0</v>
      </c>
      <c r="AP394" s="1">
        <v>0</v>
      </c>
      <c r="AQ394" s="24">
        <f t="shared" si="241"/>
        <v>43575</v>
      </c>
      <c r="AR394" s="10">
        <f t="shared" si="242"/>
        <v>0</v>
      </c>
      <c r="AS394" s="1">
        <f t="shared" si="243"/>
        <v>0</v>
      </c>
    </row>
    <row r="395" spans="2:45" x14ac:dyDescent="0.2">
      <c r="B395" s="18">
        <f t="shared" ref="B395:B405" si="250">B394+1</f>
        <v>43576</v>
      </c>
      <c r="C395" s="8">
        <f t="shared" si="217"/>
        <v>43576</v>
      </c>
      <c r="D395" s="5" t="e">
        <f>INDEX(Klima!$B$1:$E$520,MATCH('Afgrødemodel 1'!$C395,Klima!$B$1:$B$520,0),MATCH('Afgrødemodel 1'!$D$7,Klima!$B$1:$E$1,0))</f>
        <v>#N/A</v>
      </c>
      <c r="E395" s="8" t="e">
        <f t="shared" si="218"/>
        <v>#N/A</v>
      </c>
      <c r="F395">
        <v>0</v>
      </c>
      <c r="G395" s="8" t="e">
        <f t="shared" si="219"/>
        <v>#N/A</v>
      </c>
      <c r="H395" s="8" t="e">
        <f t="shared" si="220"/>
        <v>#N/A</v>
      </c>
      <c r="I395" s="8" t="e">
        <f t="shared" si="221"/>
        <v>#N/A</v>
      </c>
      <c r="J395" s="8" t="e">
        <f t="shared" si="222"/>
        <v>#N/A</v>
      </c>
      <c r="K395" s="8" t="e">
        <f t="shared" si="223"/>
        <v>#N/A</v>
      </c>
      <c r="L395" s="8" t="e">
        <f t="shared" si="224"/>
        <v>#N/A</v>
      </c>
      <c r="M395" t="e">
        <f t="shared" si="225"/>
        <v>#N/A</v>
      </c>
      <c r="N395">
        <v>8</v>
      </c>
      <c r="O395" t="e">
        <f t="shared" si="226"/>
        <v>#N/A</v>
      </c>
      <c r="P395" t="e">
        <f t="shared" si="227"/>
        <v>#N/A</v>
      </c>
      <c r="Q395" t="e">
        <f t="shared" si="228"/>
        <v>#N/A</v>
      </c>
      <c r="R395" t="e">
        <f t="shared" si="229"/>
        <v>#N/A</v>
      </c>
      <c r="S395">
        <f t="shared" si="245"/>
        <v>0</v>
      </c>
      <c r="T395" s="8">
        <f t="shared" si="230"/>
        <v>0</v>
      </c>
      <c r="U395" s="2" t="e">
        <f t="shared" si="231"/>
        <v>#N/A</v>
      </c>
      <c r="V395">
        <f t="shared" si="246"/>
        <v>0</v>
      </c>
      <c r="W395" s="2" t="e">
        <f t="shared" si="232"/>
        <v>#N/A</v>
      </c>
      <c r="X395">
        <f t="shared" si="247"/>
        <v>0</v>
      </c>
      <c r="Y395">
        <f t="shared" ref="Y395:Y405" si="251">$AW$38</f>
        <v>0</v>
      </c>
      <c r="Z395">
        <v>0</v>
      </c>
      <c r="AA395" s="18">
        <f t="shared" si="233"/>
        <v>43576</v>
      </c>
      <c r="AB395" s="13">
        <f t="shared" si="234"/>
        <v>0</v>
      </c>
      <c r="AC395">
        <v>0</v>
      </c>
      <c r="AD395" s="5" t="e">
        <f t="shared" si="235"/>
        <v>#N/A</v>
      </c>
      <c r="AE395">
        <f t="shared" si="244"/>
        <v>0</v>
      </c>
      <c r="AF395">
        <f t="shared" si="244"/>
        <v>0</v>
      </c>
      <c r="AG395">
        <v>0</v>
      </c>
      <c r="AH395" s="18">
        <f t="shared" si="236"/>
        <v>43576</v>
      </c>
      <c r="AI395" s="5">
        <f t="shared" si="237"/>
        <v>0</v>
      </c>
      <c r="AJ395" s="13">
        <f t="shared" si="238"/>
        <v>0</v>
      </c>
      <c r="AK395" s="20">
        <f t="shared" si="248"/>
        <v>0</v>
      </c>
      <c r="AL395" s="20">
        <f t="shared" si="239"/>
        <v>0</v>
      </c>
      <c r="AM395" s="20">
        <f t="shared" si="240"/>
        <v>0</v>
      </c>
      <c r="AN395" s="20">
        <f t="shared" si="249"/>
        <v>0</v>
      </c>
      <c r="AO395" s="20">
        <f t="shared" ref="AO395:AO405" si="252">$AW$49</f>
        <v>0</v>
      </c>
      <c r="AP395" s="1">
        <v>0</v>
      </c>
      <c r="AQ395" s="24">
        <f t="shared" si="241"/>
        <v>43576</v>
      </c>
      <c r="AR395" s="10">
        <f t="shared" si="242"/>
        <v>0</v>
      </c>
      <c r="AS395" s="1">
        <f t="shared" si="243"/>
        <v>0</v>
      </c>
    </row>
    <row r="396" spans="2:45" x14ac:dyDescent="0.2">
      <c r="B396" s="18">
        <f t="shared" si="250"/>
        <v>43577</v>
      </c>
      <c r="C396" s="8">
        <f t="shared" si="217"/>
        <v>43577</v>
      </c>
      <c r="D396" s="5" t="e">
        <f>INDEX(Klima!$B$1:$E$520,MATCH('Afgrødemodel 1'!$C396,Klima!$B$1:$B$520,0),MATCH('Afgrødemodel 1'!$D$7,Klima!$B$1:$E$1,0))</f>
        <v>#N/A</v>
      </c>
      <c r="E396" s="8" t="e">
        <f t="shared" si="218"/>
        <v>#N/A</v>
      </c>
      <c r="F396">
        <v>0</v>
      </c>
      <c r="G396" s="8" t="e">
        <f t="shared" si="219"/>
        <v>#N/A</v>
      </c>
      <c r="H396" s="8" t="e">
        <f t="shared" si="220"/>
        <v>#N/A</v>
      </c>
      <c r="I396" s="8" t="e">
        <f t="shared" si="221"/>
        <v>#N/A</v>
      </c>
      <c r="J396" s="8" t="e">
        <f t="shared" si="222"/>
        <v>#N/A</v>
      </c>
      <c r="K396" s="8" t="e">
        <f t="shared" si="223"/>
        <v>#N/A</v>
      </c>
      <c r="L396" s="8" t="e">
        <f t="shared" si="224"/>
        <v>#N/A</v>
      </c>
      <c r="M396" t="e">
        <f t="shared" si="225"/>
        <v>#N/A</v>
      </c>
      <c r="N396">
        <v>8</v>
      </c>
      <c r="O396" t="e">
        <f t="shared" si="226"/>
        <v>#N/A</v>
      </c>
      <c r="P396" t="e">
        <f t="shared" si="227"/>
        <v>#N/A</v>
      </c>
      <c r="Q396" t="e">
        <f t="shared" si="228"/>
        <v>#N/A</v>
      </c>
      <c r="R396" t="e">
        <f t="shared" si="229"/>
        <v>#N/A</v>
      </c>
      <c r="S396">
        <f t="shared" si="245"/>
        <v>0</v>
      </c>
      <c r="T396" s="8">
        <f t="shared" si="230"/>
        <v>0</v>
      </c>
      <c r="U396" s="2" t="e">
        <f t="shared" si="231"/>
        <v>#N/A</v>
      </c>
      <c r="V396">
        <f t="shared" si="246"/>
        <v>0</v>
      </c>
      <c r="W396" s="2" t="e">
        <f t="shared" si="232"/>
        <v>#N/A</v>
      </c>
      <c r="X396">
        <f t="shared" si="247"/>
        <v>0</v>
      </c>
      <c r="Y396">
        <f t="shared" si="251"/>
        <v>0</v>
      </c>
      <c r="Z396">
        <v>0</v>
      </c>
      <c r="AA396" s="18">
        <f t="shared" si="233"/>
        <v>43577</v>
      </c>
      <c r="AB396" s="13">
        <f t="shared" si="234"/>
        <v>0</v>
      </c>
      <c r="AC396">
        <v>0</v>
      </c>
      <c r="AD396" s="5" t="e">
        <f t="shared" si="235"/>
        <v>#N/A</v>
      </c>
      <c r="AE396">
        <f t="shared" si="244"/>
        <v>0</v>
      </c>
      <c r="AF396">
        <f t="shared" si="244"/>
        <v>0</v>
      </c>
      <c r="AG396">
        <v>0</v>
      </c>
      <c r="AH396" s="18">
        <f t="shared" si="236"/>
        <v>43577</v>
      </c>
      <c r="AI396" s="5">
        <f t="shared" si="237"/>
        <v>0</v>
      </c>
      <c r="AJ396" s="13">
        <f t="shared" si="238"/>
        <v>0</v>
      </c>
      <c r="AK396" s="20">
        <f t="shared" si="248"/>
        <v>0</v>
      </c>
      <c r="AL396" s="20">
        <f t="shared" si="239"/>
        <v>0</v>
      </c>
      <c r="AM396" s="20">
        <f t="shared" si="240"/>
        <v>0</v>
      </c>
      <c r="AN396" s="20">
        <f t="shared" si="249"/>
        <v>0</v>
      </c>
      <c r="AO396" s="20">
        <f t="shared" si="252"/>
        <v>0</v>
      </c>
      <c r="AP396" s="1">
        <v>0</v>
      </c>
      <c r="AQ396" s="24">
        <f t="shared" si="241"/>
        <v>43577</v>
      </c>
      <c r="AR396" s="10">
        <f t="shared" si="242"/>
        <v>0</v>
      </c>
      <c r="AS396" s="1">
        <f t="shared" si="243"/>
        <v>0</v>
      </c>
    </row>
    <row r="397" spans="2:45" x14ac:dyDescent="0.2">
      <c r="B397" s="18">
        <f t="shared" si="250"/>
        <v>43578</v>
      </c>
      <c r="C397" s="8">
        <f t="shared" si="217"/>
        <v>43578</v>
      </c>
      <c r="D397" s="5" t="e">
        <f>INDEX(Klima!$B$1:$E$520,MATCH('Afgrødemodel 1'!$C397,Klima!$B$1:$B$520,0),MATCH('Afgrødemodel 1'!$D$7,Klima!$B$1:$E$1,0))</f>
        <v>#N/A</v>
      </c>
      <c r="E397" s="8" t="e">
        <f t="shared" si="218"/>
        <v>#N/A</v>
      </c>
      <c r="F397">
        <v>0</v>
      </c>
      <c r="G397" s="8" t="e">
        <f t="shared" si="219"/>
        <v>#N/A</v>
      </c>
      <c r="H397" s="8" t="e">
        <f t="shared" si="220"/>
        <v>#N/A</v>
      </c>
      <c r="I397" s="8" t="e">
        <f t="shared" si="221"/>
        <v>#N/A</v>
      </c>
      <c r="J397" s="8" t="e">
        <f t="shared" si="222"/>
        <v>#N/A</v>
      </c>
      <c r="K397" s="8" t="e">
        <f t="shared" si="223"/>
        <v>#N/A</v>
      </c>
      <c r="L397" s="8" t="e">
        <f t="shared" si="224"/>
        <v>#N/A</v>
      </c>
      <c r="M397" t="e">
        <f t="shared" si="225"/>
        <v>#N/A</v>
      </c>
      <c r="N397">
        <v>8</v>
      </c>
      <c r="O397" t="e">
        <f t="shared" si="226"/>
        <v>#N/A</v>
      </c>
      <c r="P397" t="e">
        <f t="shared" si="227"/>
        <v>#N/A</v>
      </c>
      <c r="Q397" t="e">
        <f t="shared" si="228"/>
        <v>#N/A</v>
      </c>
      <c r="R397" t="e">
        <f t="shared" si="229"/>
        <v>#N/A</v>
      </c>
      <c r="S397">
        <f t="shared" si="245"/>
        <v>0</v>
      </c>
      <c r="T397" s="8">
        <f t="shared" si="230"/>
        <v>0</v>
      </c>
      <c r="U397" s="2" t="e">
        <f t="shared" si="231"/>
        <v>#N/A</v>
      </c>
      <c r="V397">
        <f t="shared" si="246"/>
        <v>0</v>
      </c>
      <c r="W397" s="2" t="e">
        <f t="shared" si="232"/>
        <v>#N/A</v>
      </c>
      <c r="X397">
        <f t="shared" si="247"/>
        <v>0</v>
      </c>
      <c r="Y397">
        <f t="shared" si="251"/>
        <v>0</v>
      </c>
      <c r="Z397">
        <v>0</v>
      </c>
      <c r="AA397" s="18">
        <f t="shared" si="233"/>
        <v>43578</v>
      </c>
      <c r="AB397" s="13">
        <f t="shared" si="234"/>
        <v>0</v>
      </c>
      <c r="AC397">
        <v>0</v>
      </c>
      <c r="AD397" s="5" t="e">
        <f t="shared" si="235"/>
        <v>#N/A</v>
      </c>
      <c r="AE397">
        <f t="shared" si="244"/>
        <v>0</v>
      </c>
      <c r="AF397">
        <f t="shared" si="244"/>
        <v>0</v>
      </c>
      <c r="AG397">
        <v>0</v>
      </c>
      <c r="AH397" s="18">
        <f t="shared" si="236"/>
        <v>43578</v>
      </c>
      <c r="AI397" s="5">
        <f t="shared" si="237"/>
        <v>0</v>
      </c>
      <c r="AJ397" s="13">
        <f t="shared" si="238"/>
        <v>0</v>
      </c>
      <c r="AK397" s="20">
        <f t="shared" si="248"/>
        <v>0</v>
      </c>
      <c r="AL397" s="20">
        <f t="shared" si="239"/>
        <v>0</v>
      </c>
      <c r="AM397" s="20">
        <f t="shared" si="240"/>
        <v>0</v>
      </c>
      <c r="AN397" s="20">
        <f t="shared" si="249"/>
        <v>0</v>
      </c>
      <c r="AO397" s="20">
        <f t="shared" si="252"/>
        <v>0</v>
      </c>
      <c r="AP397" s="1">
        <v>0</v>
      </c>
      <c r="AQ397" s="24">
        <f t="shared" si="241"/>
        <v>43578</v>
      </c>
      <c r="AR397" s="10">
        <f t="shared" si="242"/>
        <v>0</v>
      </c>
      <c r="AS397" s="1">
        <f t="shared" si="243"/>
        <v>0</v>
      </c>
    </row>
    <row r="398" spans="2:45" x14ac:dyDescent="0.2">
      <c r="B398" s="18">
        <f t="shared" si="250"/>
        <v>43579</v>
      </c>
      <c r="C398" s="8">
        <f t="shared" si="217"/>
        <v>43579</v>
      </c>
      <c r="D398" s="5" t="e">
        <f>INDEX(Klima!$B$1:$E$520,MATCH('Afgrødemodel 1'!$C398,Klima!$B$1:$B$520,0),MATCH('Afgrødemodel 1'!$D$7,Klima!$B$1:$E$1,0))</f>
        <v>#N/A</v>
      </c>
      <c r="E398" s="8" t="e">
        <f t="shared" si="218"/>
        <v>#N/A</v>
      </c>
      <c r="F398">
        <v>0</v>
      </c>
      <c r="G398" s="8" t="e">
        <f t="shared" si="219"/>
        <v>#N/A</v>
      </c>
      <c r="H398" s="8" t="e">
        <f t="shared" si="220"/>
        <v>#N/A</v>
      </c>
      <c r="I398" s="8" t="e">
        <f t="shared" si="221"/>
        <v>#N/A</v>
      </c>
      <c r="J398" s="8" t="e">
        <f t="shared" si="222"/>
        <v>#N/A</v>
      </c>
      <c r="K398" s="8" t="e">
        <f t="shared" si="223"/>
        <v>#N/A</v>
      </c>
      <c r="L398" s="8" t="e">
        <f t="shared" si="224"/>
        <v>#N/A</v>
      </c>
      <c r="M398" t="e">
        <f t="shared" si="225"/>
        <v>#N/A</v>
      </c>
      <c r="N398">
        <v>8</v>
      </c>
      <c r="O398" t="e">
        <f t="shared" si="226"/>
        <v>#N/A</v>
      </c>
      <c r="P398" t="e">
        <f t="shared" si="227"/>
        <v>#N/A</v>
      </c>
      <c r="Q398" t="e">
        <f t="shared" si="228"/>
        <v>#N/A</v>
      </c>
      <c r="R398" t="e">
        <f t="shared" si="229"/>
        <v>#N/A</v>
      </c>
      <c r="S398">
        <f t="shared" si="245"/>
        <v>0</v>
      </c>
      <c r="T398" s="8">
        <f t="shared" si="230"/>
        <v>0</v>
      </c>
      <c r="U398" s="2" t="e">
        <f t="shared" si="231"/>
        <v>#N/A</v>
      </c>
      <c r="V398">
        <f t="shared" si="246"/>
        <v>0</v>
      </c>
      <c r="W398" s="2" t="e">
        <f t="shared" si="232"/>
        <v>#N/A</v>
      </c>
      <c r="X398">
        <f t="shared" si="247"/>
        <v>0</v>
      </c>
      <c r="Y398">
        <f t="shared" si="251"/>
        <v>0</v>
      </c>
      <c r="Z398">
        <v>0</v>
      </c>
      <c r="AA398" s="18">
        <f t="shared" si="233"/>
        <v>43579</v>
      </c>
      <c r="AB398" s="13">
        <f t="shared" si="234"/>
        <v>0</v>
      </c>
      <c r="AC398">
        <v>0</v>
      </c>
      <c r="AD398" s="5" t="e">
        <f t="shared" si="235"/>
        <v>#N/A</v>
      </c>
      <c r="AE398">
        <f t="shared" si="244"/>
        <v>0</v>
      </c>
      <c r="AF398">
        <f t="shared" si="244"/>
        <v>0</v>
      </c>
      <c r="AG398">
        <v>0</v>
      </c>
      <c r="AH398" s="18">
        <f t="shared" si="236"/>
        <v>43579</v>
      </c>
      <c r="AI398" s="5">
        <f t="shared" si="237"/>
        <v>0</v>
      </c>
      <c r="AJ398" s="13">
        <f t="shared" si="238"/>
        <v>0</v>
      </c>
      <c r="AK398" s="20">
        <f t="shared" si="248"/>
        <v>0</v>
      </c>
      <c r="AL398" s="20">
        <f t="shared" si="239"/>
        <v>0</v>
      </c>
      <c r="AM398" s="20">
        <f t="shared" si="240"/>
        <v>0</v>
      </c>
      <c r="AN398" s="20">
        <f t="shared" si="249"/>
        <v>0</v>
      </c>
      <c r="AO398" s="20">
        <f t="shared" si="252"/>
        <v>0</v>
      </c>
      <c r="AP398" s="1">
        <v>0</v>
      </c>
      <c r="AQ398" s="24">
        <f t="shared" si="241"/>
        <v>43579</v>
      </c>
      <c r="AR398" s="10">
        <f t="shared" si="242"/>
        <v>0</v>
      </c>
      <c r="AS398" s="1">
        <f t="shared" si="243"/>
        <v>0</v>
      </c>
    </row>
    <row r="399" spans="2:45" x14ac:dyDescent="0.2">
      <c r="B399" s="18">
        <f t="shared" si="250"/>
        <v>43580</v>
      </c>
      <c r="C399" s="8">
        <f t="shared" si="217"/>
        <v>43580</v>
      </c>
      <c r="D399" s="5" t="e">
        <f>INDEX(Klima!$B$1:$E$520,MATCH('Afgrødemodel 1'!$C399,Klima!$B$1:$B$520,0),MATCH('Afgrødemodel 1'!$D$7,Klima!$B$1:$E$1,0))</f>
        <v>#N/A</v>
      </c>
      <c r="E399" s="8" t="e">
        <f t="shared" si="218"/>
        <v>#N/A</v>
      </c>
      <c r="F399">
        <v>0</v>
      </c>
      <c r="G399" s="8" t="e">
        <f t="shared" si="219"/>
        <v>#N/A</v>
      </c>
      <c r="H399" s="8" t="e">
        <f t="shared" si="220"/>
        <v>#N/A</v>
      </c>
      <c r="I399" s="8" t="e">
        <f t="shared" si="221"/>
        <v>#N/A</v>
      </c>
      <c r="J399" s="8" t="e">
        <f t="shared" si="222"/>
        <v>#N/A</v>
      </c>
      <c r="K399" s="8" t="e">
        <f t="shared" si="223"/>
        <v>#N/A</v>
      </c>
      <c r="L399" s="8" t="e">
        <f t="shared" si="224"/>
        <v>#N/A</v>
      </c>
      <c r="M399" t="e">
        <f t="shared" si="225"/>
        <v>#N/A</v>
      </c>
      <c r="N399">
        <v>8</v>
      </c>
      <c r="O399" t="e">
        <f t="shared" si="226"/>
        <v>#N/A</v>
      </c>
      <c r="P399" t="e">
        <f t="shared" si="227"/>
        <v>#N/A</v>
      </c>
      <c r="Q399" t="e">
        <f t="shared" si="228"/>
        <v>#N/A</v>
      </c>
      <c r="R399" t="e">
        <f t="shared" si="229"/>
        <v>#N/A</v>
      </c>
      <c r="S399">
        <f t="shared" si="245"/>
        <v>0</v>
      </c>
      <c r="T399" s="8">
        <f t="shared" si="230"/>
        <v>0</v>
      </c>
      <c r="U399" s="2" t="e">
        <f t="shared" si="231"/>
        <v>#N/A</v>
      </c>
      <c r="V399">
        <f t="shared" si="246"/>
        <v>0</v>
      </c>
      <c r="W399" s="2" t="e">
        <f t="shared" si="232"/>
        <v>#N/A</v>
      </c>
      <c r="X399">
        <f t="shared" si="247"/>
        <v>0</v>
      </c>
      <c r="Y399">
        <f t="shared" si="251"/>
        <v>0</v>
      </c>
      <c r="Z399">
        <v>0</v>
      </c>
      <c r="AA399" s="18">
        <f t="shared" si="233"/>
        <v>43580</v>
      </c>
      <c r="AB399" s="13">
        <f t="shared" si="234"/>
        <v>0</v>
      </c>
      <c r="AC399">
        <v>0</v>
      </c>
      <c r="AD399" s="5" t="e">
        <f t="shared" si="235"/>
        <v>#N/A</v>
      </c>
      <c r="AE399">
        <f t="shared" si="244"/>
        <v>0</v>
      </c>
      <c r="AF399">
        <f t="shared" si="244"/>
        <v>0</v>
      </c>
      <c r="AG399">
        <v>0</v>
      </c>
      <c r="AH399" s="18">
        <f t="shared" si="236"/>
        <v>43580</v>
      </c>
      <c r="AI399" s="5">
        <f t="shared" si="237"/>
        <v>0</v>
      </c>
      <c r="AJ399" s="13">
        <f t="shared" si="238"/>
        <v>0</v>
      </c>
      <c r="AK399" s="20">
        <f t="shared" si="248"/>
        <v>0</v>
      </c>
      <c r="AL399" s="20">
        <f t="shared" si="239"/>
        <v>0</v>
      </c>
      <c r="AM399" s="20">
        <f t="shared" si="240"/>
        <v>0</v>
      </c>
      <c r="AN399" s="20">
        <f t="shared" si="249"/>
        <v>0</v>
      </c>
      <c r="AO399" s="20">
        <f t="shared" si="252"/>
        <v>0</v>
      </c>
      <c r="AP399" s="1">
        <v>0</v>
      </c>
      <c r="AQ399" s="24">
        <f t="shared" si="241"/>
        <v>43580</v>
      </c>
      <c r="AR399" s="10">
        <f t="shared" si="242"/>
        <v>0</v>
      </c>
      <c r="AS399" s="1">
        <f t="shared" si="243"/>
        <v>0</v>
      </c>
    </row>
    <row r="400" spans="2:45" x14ac:dyDescent="0.2">
      <c r="B400" s="18">
        <f t="shared" si="250"/>
        <v>43581</v>
      </c>
      <c r="C400" s="8">
        <f t="shared" si="217"/>
        <v>43581</v>
      </c>
      <c r="D400" s="5" t="e">
        <f>INDEX(Klima!$B$1:$E$520,MATCH('Afgrødemodel 1'!$C400,Klima!$B$1:$B$520,0),MATCH('Afgrødemodel 1'!$D$7,Klima!$B$1:$E$1,0))</f>
        <v>#N/A</v>
      </c>
      <c r="E400" s="8" t="e">
        <f t="shared" si="218"/>
        <v>#N/A</v>
      </c>
      <c r="F400">
        <v>0</v>
      </c>
      <c r="G400" s="8" t="e">
        <f t="shared" si="219"/>
        <v>#N/A</v>
      </c>
      <c r="H400" s="8" t="e">
        <f t="shared" si="220"/>
        <v>#N/A</v>
      </c>
      <c r="I400" s="8" t="e">
        <f t="shared" si="221"/>
        <v>#N/A</v>
      </c>
      <c r="J400" s="8" t="e">
        <f t="shared" si="222"/>
        <v>#N/A</v>
      </c>
      <c r="K400" s="8" t="e">
        <f t="shared" si="223"/>
        <v>#N/A</v>
      </c>
      <c r="L400" s="8" t="e">
        <f t="shared" si="224"/>
        <v>#N/A</v>
      </c>
      <c r="M400" t="e">
        <f t="shared" si="225"/>
        <v>#N/A</v>
      </c>
      <c r="N400">
        <v>8</v>
      </c>
      <c r="O400" t="e">
        <f t="shared" si="226"/>
        <v>#N/A</v>
      </c>
      <c r="P400" t="e">
        <f t="shared" si="227"/>
        <v>#N/A</v>
      </c>
      <c r="Q400" t="e">
        <f t="shared" si="228"/>
        <v>#N/A</v>
      </c>
      <c r="R400" t="e">
        <f t="shared" si="229"/>
        <v>#N/A</v>
      </c>
      <c r="S400">
        <f t="shared" si="245"/>
        <v>0</v>
      </c>
      <c r="T400" s="8">
        <f t="shared" si="230"/>
        <v>0</v>
      </c>
      <c r="U400" s="2" t="e">
        <f t="shared" si="231"/>
        <v>#N/A</v>
      </c>
      <c r="V400">
        <f t="shared" si="246"/>
        <v>0</v>
      </c>
      <c r="W400" s="2" t="e">
        <f t="shared" si="232"/>
        <v>#N/A</v>
      </c>
      <c r="X400">
        <f t="shared" si="247"/>
        <v>0</v>
      </c>
      <c r="Y400">
        <f t="shared" si="251"/>
        <v>0</v>
      </c>
      <c r="Z400">
        <v>0</v>
      </c>
      <c r="AA400" s="18">
        <f t="shared" si="233"/>
        <v>43581</v>
      </c>
      <c r="AB400" s="13">
        <f t="shared" si="234"/>
        <v>0</v>
      </c>
      <c r="AC400">
        <v>0</v>
      </c>
      <c r="AD400" s="5" t="e">
        <f t="shared" si="235"/>
        <v>#N/A</v>
      </c>
      <c r="AE400">
        <f t="shared" si="244"/>
        <v>0</v>
      </c>
      <c r="AF400">
        <f t="shared" si="244"/>
        <v>0</v>
      </c>
      <c r="AG400">
        <v>0</v>
      </c>
      <c r="AH400" s="18">
        <f t="shared" si="236"/>
        <v>43581</v>
      </c>
      <c r="AI400" s="5">
        <f t="shared" si="237"/>
        <v>0</v>
      </c>
      <c r="AJ400" s="13">
        <f t="shared" si="238"/>
        <v>0</v>
      </c>
      <c r="AK400" s="20">
        <f t="shared" si="248"/>
        <v>0</v>
      </c>
      <c r="AL400" s="20">
        <f t="shared" si="239"/>
        <v>0</v>
      </c>
      <c r="AM400" s="20">
        <f t="shared" si="240"/>
        <v>0</v>
      </c>
      <c r="AN400" s="20">
        <f t="shared" si="249"/>
        <v>0</v>
      </c>
      <c r="AO400" s="20">
        <f t="shared" si="252"/>
        <v>0</v>
      </c>
      <c r="AP400" s="1">
        <v>0</v>
      </c>
      <c r="AQ400" s="24">
        <f t="shared" si="241"/>
        <v>43581</v>
      </c>
      <c r="AR400" s="10">
        <f t="shared" si="242"/>
        <v>0</v>
      </c>
      <c r="AS400" s="1">
        <f t="shared" si="243"/>
        <v>0</v>
      </c>
    </row>
    <row r="401" spans="2:45" x14ac:dyDescent="0.2">
      <c r="B401" s="18">
        <f t="shared" si="250"/>
        <v>43582</v>
      </c>
      <c r="C401" s="8">
        <f t="shared" si="217"/>
        <v>43582</v>
      </c>
      <c r="D401" s="5" t="e">
        <f>INDEX(Klima!$B$1:$E$520,MATCH('Afgrødemodel 1'!$C401,Klima!$B$1:$B$520,0),MATCH('Afgrødemodel 1'!$D$7,Klima!$B$1:$E$1,0))</f>
        <v>#N/A</v>
      </c>
      <c r="E401" s="8" t="e">
        <f t="shared" si="218"/>
        <v>#N/A</v>
      </c>
      <c r="F401">
        <v>0</v>
      </c>
      <c r="G401" s="8" t="e">
        <f t="shared" si="219"/>
        <v>#N/A</v>
      </c>
      <c r="H401" s="8" t="e">
        <f t="shared" si="220"/>
        <v>#N/A</v>
      </c>
      <c r="I401" s="8" t="e">
        <f t="shared" si="221"/>
        <v>#N/A</v>
      </c>
      <c r="J401" s="8" t="e">
        <f t="shared" si="222"/>
        <v>#N/A</v>
      </c>
      <c r="K401" s="8" t="e">
        <f t="shared" si="223"/>
        <v>#N/A</v>
      </c>
      <c r="L401" s="8" t="e">
        <f t="shared" si="224"/>
        <v>#N/A</v>
      </c>
      <c r="M401" t="e">
        <f t="shared" si="225"/>
        <v>#N/A</v>
      </c>
      <c r="N401">
        <v>8</v>
      </c>
      <c r="O401" t="e">
        <f t="shared" si="226"/>
        <v>#N/A</v>
      </c>
      <c r="P401" t="e">
        <f t="shared" si="227"/>
        <v>#N/A</v>
      </c>
      <c r="Q401" t="e">
        <f t="shared" si="228"/>
        <v>#N/A</v>
      </c>
      <c r="R401" t="e">
        <f t="shared" si="229"/>
        <v>#N/A</v>
      </c>
      <c r="S401">
        <f t="shared" si="245"/>
        <v>0</v>
      </c>
      <c r="T401" s="8">
        <f t="shared" si="230"/>
        <v>0</v>
      </c>
      <c r="U401" s="2" t="e">
        <f t="shared" si="231"/>
        <v>#N/A</v>
      </c>
      <c r="V401">
        <f t="shared" si="246"/>
        <v>0</v>
      </c>
      <c r="W401" s="2" t="e">
        <f t="shared" si="232"/>
        <v>#N/A</v>
      </c>
      <c r="X401">
        <f t="shared" si="247"/>
        <v>0</v>
      </c>
      <c r="Y401">
        <f t="shared" si="251"/>
        <v>0</v>
      </c>
      <c r="Z401">
        <v>0</v>
      </c>
      <c r="AA401" s="18">
        <f t="shared" si="233"/>
        <v>43582</v>
      </c>
      <c r="AB401" s="13">
        <f t="shared" si="234"/>
        <v>0</v>
      </c>
      <c r="AC401">
        <v>0</v>
      </c>
      <c r="AD401" s="5" t="e">
        <f t="shared" si="235"/>
        <v>#N/A</v>
      </c>
      <c r="AE401">
        <f t="shared" si="244"/>
        <v>0</v>
      </c>
      <c r="AF401">
        <f t="shared" si="244"/>
        <v>0</v>
      </c>
      <c r="AG401">
        <v>0</v>
      </c>
      <c r="AH401" s="18">
        <f t="shared" si="236"/>
        <v>43582</v>
      </c>
      <c r="AI401" s="5">
        <f t="shared" si="237"/>
        <v>0</v>
      </c>
      <c r="AJ401" s="13">
        <f t="shared" si="238"/>
        <v>0</v>
      </c>
      <c r="AK401" s="20">
        <f t="shared" si="248"/>
        <v>0</v>
      </c>
      <c r="AL401" s="20">
        <f t="shared" si="239"/>
        <v>0</v>
      </c>
      <c r="AM401" s="20">
        <f t="shared" si="240"/>
        <v>0</v>
      </c>
      <c r="AN401" s="20">
        <f t="shared" si="249"/>
        <v>0</v>
      </c>
      <c r="AO401" s="20">
        <f t="shared" si="252"/>
        <v>0</v>
      </c>
      <c r="AP401" s="1">
        <v>0</v>
      </c>
      <c r="AQ401" s="24">
        <f t="shared" si="241"/>
        <v>43582</v>
      </c>
      <c r="AR401" s="10">
        <f t="shared" si="242"/>
        <v>0</v>
      </c>
      <c r="AS401" s="1">
        <f t="shared" si="243"/>
        <v>0</v>
      </c>
    </row>
    <row r="402" spans="2:45" x14ac:dyDescent="0.2">
      <c r="B402" s="18">
        <f t="shared" si="250"/>
        <v>43583</v>
      </c>
      <c r="C402" s="8">
        <f t="shared" si="217"/>
        <v>43583</v>
      </c>
      <c r="D402" s="5" t="e">
        <f>INDEX(Klima!$B$1:$E$520,MATCH('Afgrødemodel 1'!$C402,Klima!$B$1:$B$520,0),MATCH('Afgrødemodel 1'!$D$7,Klima!$B$1:$E$1,0))</f>
        <v>#N/A</v>
      </c>
      <c r="E402" s="8" t="e">
        <f t="shared" si="218"/>
        <v>#N/A</v>
      </c>
      <c r="F402">
        <v>0</v>
      </c>
      <c r="G402" s="8" t="e">
        <f t="shared" si="219"/>
        <v>#N/A</v>
      </c>
      <c r="H402" s="8" t="e">
        <f t="shared" si="220"/>
        <v>#N/A</v>
      </c>
      <c r="I402" s="8" t="e">
        <f t="shared" si="221"/>
        <v>#N/A</v>
      </c>
      <c r="J402" s="8" t="e">
        <f t="shared" si="222"/>
        <v>#N/A</v>
      </c>
      <c r="K402" s="8" t="e">
        <f t="shared" si="223"/>
        <v>#N/A</v>
      </c>
      <c r="L402" s="8" t="e">
        <f t="shared" si="224"/>
        <v>#N/A</v>
      </c>
      <c r="M402" t="e">
        <f t="shared" si="225"/>
        <v>#N/A</v>
      </c>
      <c r="N402">
        <v>8</v>
      </c>
      <c r="O402" t="e">
        <f t="shared" si="226"/>
        <v>#N/A</v>
      </c>
      <c r="P402" t="e">
        <f t="shared" si="227"/>
        <v>#N/A</v>
      </c>
      <c r="Q402" t="e">
        <f t="shared" si="228"/>
        <v>#N/A</v>
      </c>
      <c r="R402" t="e">
        <f t="shared" si="229"/>
        <v>#N/A</v>
      </c>
      <c r="S402">
        <f t="shared" si="245"/>
        <v>0</v>
      </c>
      <c r="T402" s="8">
        <f t="shared" si="230"/>
        <v>0</v>
      </c>
      <c r="U402" s="2" t="e">
        <f t="shared" si="231"/>
        <v>#N/A</v>
      </c>
      <c r="V402">
        <f t="shared" si="246"/>
        <v>0</v>
      </c>
      <c r="W402" s="2" t="e">
        <f t="shared" si="232"/>
        <v>#N/A</v>
      </c>
      <c r="X402">
        <f t="shared" si="247"/>
        <v>0</v>
      </c>
      <c r="Y402">
        <f t="shared" si="251"/>
        <v>0</v>
      </c>
      <c r="Z402">
        <v>0</v>
      </c>
      <c r="AA402" s="18">
        <f t="shared" si="233"/>
        <v>43583</v>
      </c>
      <c r="AB402" s="13">
        <f t="shared" si="234"/>
        <v>0</v>
      </c>
      <c r="AC402">
        <v>0</v>
      </c>
      <c r="AD402" s="5" t="e">
        <f t="shared" si="235"/>
        <v>#N/A</v>
      </c>
      <c r="AE402">
        <f t="shared" si="244"/>
        <v>0</v>
      </c>
      <c r="AF402">
        <f t="shared" si="244"/>
        <v>0</v>
      </c>
      <c r="AG402">
        <v>0</v>
      </c>
      <c r="AH402" s="18">
        <f t="shared" si="236"/>
        <v>43583</v>
      </c>
      <c r="AI402" s="5">
        <f t="shared" si="237"/>
        <v>0</v>
      </c>
      <c r="AJ402" s="13">
        <f t="shared" si="238"/>
        <v>0</v>
      </c>
      <c r="AK402" s="20">
        <f t="shared" si="248"/>
        <v>0</v>
      </c>
      <c r="AL402" s="20">
        <f t="shared" si="239"/>
        <v>0</v>
      </c>
      <c r="AM402" s="20">
        <f t="shared" si="240"/>
        <v>0</v>
      </c>
      <c r="AN402" s="20">
        <f t="shared" si="249"/>
        <v>0</v>
      </c>
      <c r="AO402" s="20">
        <f t="shared" si="252"/>
        <v>0</v>
      </c>
      <c r="AP402" s="1">
        <v>0</v>
      </c>
      <c r="AQ402" s="24">
        <f t="shared" si="241"/>
        <v>43583</v>
      </c>
      <c r="AR402" s="10">
        <f t="shared" si="242"/>
        <v>0</v>
      </c>
      <c r="AS402" s="1">
        <f t="shared" si="243"/>
        <v>0</v>
      </c>
    </row>
    <row r="403" spans="2:45" x14ac:dyDescent="0.2">
      <c r="B403" s="18">
        <f t="shared" si="250"/>
        <v>43584</v>
      </c>
      <c r="C403" s="8">
        <f t="shared" si="217"/>
        <v>43584</v>
      </c>
      <c r="D403" s="5" t="e">
        <f>INDEX(Klima!$B$1:$E$520,MATCH('Afgrødemodel 1'!$C403,Klima!$B$1:$B$520,0),MATCH('Afgrødemodel 1'!$D$7,Klima!$B$1:$E$1,0))</f>
        <v>#N/A</v>
      </c>
      <c r="E403" s="8" t="e">
        <f t="shared" si="218"/>
        <v>#N/A</v>
      </c>
      <c r="F403">
        <v>0</v>
      </c>
      <c r="G403" s="8" t="e">
        <f t="shared" si="219"/>
        <v>#N/A</v>
      </c>
      <c r="H403" s="8" t="e">
        <f t="shared" si="220"/>
        <v>#N/A</v>
      </c>
      <c r="I403" s="8" t="e">
        <f t="shared" si="221"/>
        <v>#N/A</v>
      </c>
      <c r="J403" s="8" t="e">
        <f t="shared" si="222"/>
        <v>#N/A</v>
      </c>
      <c r="K403" s="8" t="e">
        <f t="shared" si="223"/>
        <v>#N/A</v>
      </c>
      <c r="L403" s="8" t="e">
        <f t="shared" si="224"/>
        <v>#N/A</v>
      </c>
      <c r="M403" t="e">
        <f t="shared" si="225"/>
        <v>#N/A</v>
      </c>
      <c r="N403">
        <v>8</v>
      </c>
      <c r="O403" t="e">
        <f t="shared" si="226"/>
        <v>#N/A</v>
      </c>
      <c r="P403" t="e">
        <f t="shared" si="227"/>
        <v>#N/A</v>
      </c>
      <c r="Q403" t="e">
        <f t="shared" si="228"/>
        <v>#N/A</v>
      </c>
      <c r="R403" t="e">
        <f t="shared" si="229"/>
        <v>#N/A</v>
      </c>
      <c r="S403">
        <f t="shared" si="245"/>
        <v>0</v>
      </c>
      <c r="T403" s="8">
        <f t="shared" si="230"/>
        <v>0</v>
      </c>
      <c r="U403" s="2" t="e">
        <f t="shared" si="231"/>
        <v>#N/A</v>
      </c>
      <c r="V403">
        <f t="shared" si="246"/>
        <v>0</v>
      </c>
      <c r="W403" s="2" t="e">
        <f t="shared" si="232"/>
        <v>#N/A</v>
      </c>
      <c r="X403">
        <f t="shared" si="247"/>
        <v>0</v>
      </c>
      <c r="Y403">
        <f t="shared" si="251"/>
        <v>0</v>
      </c>
      <c r="Z403">
        <v>0</v>
      </c>
      <c r="AA403" s="18">
        <f t="shared" si="233"/>
        <v>43584</v>
      </c>
      <c r="AB403" s="13">
        <f t="shared" si="234"/>
        <v>0</v>
      </c>
      <c r="AC403">
        <v>0</v>
      </c>
      <c r="AD403" s="5" t="e">
        <f t="shared" si="235"/>
        <v>#N/A</v>
      </c>
      <c r="AE403">
        <f t="shared" si="244"/>
        <v>0</v>
      </c>
      <c r="AF403">
        <f t="shared" si="244"/>
        <v>0</v>
      </c>
      <c r="AG403">
        <v>0</v>
      </c>
      <c r="AH403" s="18">
        <f t="shared" si="236"/>
        <v>43584</v>
      </c>
      <c r="AI403" s="5">
        <f t="shared" si="237"/>
        <v>0</v>
      </c>
      <c r="AJ403" s="13">
        <f t="shared" si="238"/>
        <v>0</v>
      </c>
      <c r="AK403" s="20">
        <f t="shared" si="248"/>
        <v>0</v>
      </c>
      <c r="AL403" s="20">
        <f t="shared" si="239"/>
        <v>0</v>
      </c>
      <c r="AM403" s="20">
        <f t="shared" si="240"/>
        <v>0</v>
      </c>
      <c r="AN403" s="20">
        <f t="shared" si="249"/>
        <v>0</v>
      </c>
      <c r="AO403" s="20">
        <f t="shared" si="252"/>
        <v>0</v>
      </c>
      <c r="AP403" s="1">
        <v>0</v>
      </c>
      <c r="AQ403" s="24">
        <f t="shared" si="241"/>
        <v>43584</v>
      </c>
      <c r="AR403" s="10">
        <f t="shared" si="242"/>
        <v>0</v>
      </c>
      <c r="AS403" s="1">
        <f t="shared" si="243"/>
        <v>0</v>
      </c>
    </row>
    <row r="404" spans="2:45" x14ac:dyDescent="0.2">
      <c r="B404" s="18">
        <f t="shared" si="250"/>
        <v>43585</v>
      </c>
      <c r="C404" s="8">
        <f t="shared" si="217"/>
        <v>43585</v>
      </c>
      <c r="D404" s="5" t="e">
        <f>INDEX(Klima!$B$1:$E$520,MATCH('Afgrødemodel 1'!$C404,Klima!$B$1:$B$520,0),MATCH('Afgrødemodel 1'!$D$7,Klima!$B$1:$E$1,0))</f>
        <v>#N/A</v>
      </c>
      <c r="E404" s="8" t="e">
        <f t="shared" si="218"/>
        <v>#N/A</v>
      </c>
      <c r="F404">
        <v>0</v>
      </c>
      <c r="G404" s="8" t="e">
        <f t="shared" si="219"/>
        <v>#N/A</v>
      </c>
      <c r="H404" s="8" t="e">
        <f t="shared" si="220"/>
        <v>#N/A</v>
      </c>
      <c r="I404" s="8" t="e">
        <f t="shared" si="221"/>
        <v>#N/A</v>
      </c>
      <c r="J404" s="8" t="e">
        <f t="shared" si="222"/>
        <v>#N/A</v>
      </c>
      <c r="K404" s="8" t="e">
        <f t="shared" si="223"/>
        <v>#N/A</v>
      </c>
      <c r="L404" s="8" t="e">
        <f t="shared" si="224"/>
        <v>#N/A</v>
      </c>
      <c r="M404" t="e">
        <f t="shared" si="225"/>
        <v>#N/A</v>
      </c>
      <c r="N404">
        <v>8</v>
      </c>
      <c r="O404" t="e">
        <f t="shared" si="226"/>
        <v>#N/A</v>
      </c>
      <c r="P404" t="e">
        <f t="shared" si="227"/>
        <v>#N/A</v>
      </c>
      <c r="Q404" t="e">
        <f t="shared" si="228"/>
        <v>#N/A</v>
      </c>
      <c r="R404" t="e">
        <f t="shared" si="229"/>
        <v>#N/A</v>
      </c>
      <c r="S404">
        <f t="shared" si="245"/>
        <v>0</v>
      </c>
      <c r="T404" s="8">
        <f t="shared" si="230"/>
        <v>0</v>
      </c>
      <c r="U404" s="2" t="e">
        <f t="shared" si="231"/>
        <v>#N/A</v>
      </c>
      <c r="V404">
        <f t="shared" si="246"/>
        <v>0</v>
      </c>
      <c r="W404" s="2" t="e">
        <f t="shared" si="232"/>
        <v>#N/A</v>
      </c>
      <c r="X404">
        <f t="shared" si="247"/>
        <v>0</v>
      </c>
      <c r="Y404">
        <f t="shared" si="251"/>
        <v>0</v>
      </c>
      <c r="Z404">
        <v>0</v>
      </c>
      <c r="AA404" s="18">
        <f t="shared" si="233"/>
        <v>43585</v>
      </c>
      <c r="AB404" s="13">
        <f t="shared" si="234"/>
        <v>0</v>
      </c>
      <c r="AC404">
        <v>0</v>
      </c>
      <c r="AD404" s="5" t="e">
        <f t="shared" si="235"/>
        <v>#N/A</v>
      </c>
      <c r="AE404">
        <f t="shared" si="244"/>
        <v>0</v>
      </c>
      <c r="AF404">
        <f t="shared" si="244"/>
        <v>0</v>
      </c>
      <c r="AG404">
        <v>0</v>
      </c>
      <c r="AH404" s="18">
        <f t="shared" si="236"/>
        <v>43585</v>
      </c>
      <c r="AI404" s="5">
        <f t="shared" si="237"/>
        <v>0</v>
      </c>
      <c r="AJ404" s="13">
        <f t="shared" si="238"/>
        <v>0</v>
      </c>
      <c r="AK404" s="20">
        <f t="shared" si="248"/>
        <v>0</v>
      </c>
      <c r="AL404" s="20">
        <f t="shared" si="239"/>
        <v>0</v>
      </c>
      <c r="AM404" s="20">
        <f t="shared" si="240"/>
        <v>0</v>
      </c>
      <c r="AN404" s="20">
        <f t="shared" si="249"/>
        <v>0</v>
      </c>
      <c r="AO404" s="20">
        <f t="shared" si="252"/>
        <v>0</v>
      </c>
      <c r="AP404" s="1">
        <v>0</v>
      </c>
      <c r="AQ404" s="24">
        <f t="shared" si="241"/>
        <v>43585</v>
      </c>
      <c r="AR404" s="10">
        <f t="shared" si="242"/>
        <v>0</v>
      </c>
      <c r="AS404" s="1">
        <f t="shared" si="243"/>
        <v>0</v>
      </c>
    </row>
    <row r="405" spans="2:45" x14ac:dyDescent="0.2">
      <c r="B405" s="18">
        <f t="shared" si="250"/>
        <v>43586</v>
      </c>
      <c r="C405" s="8">
        <f t="shared" si="217"/>
        <v>43586</v>
      </c>
      <c r="D405" s="5" t="e">
        <f>INDEX(Klima!$B$1:$E$520,MATCH('Afgrødemodel 1'!$C405,Klima!$B$1:$B$520,0),MATCH('Afgrødemodel 1'!$D$7,Klima!$B$1:$E$1,0))</f>
        <v>#N/A</v>
      </c>
      <c r="E405" s="8" t="e">
        <f t="shared" si="218"/>
        <v>#N/A</v>
      </c>
      <c r="F405">
        <v>0</v>
      </c>
      <c r="G405" s="8" t="e">
        <f t="shared" si="219"/>
        <v>#N/A</v>
      </c>
      <c r="H405" s="8" t="e">
        <f t="shared" si="220"/>
        <v>#N/A</v>
      </c>
      <c r="I405" s="8" t="e">
        <f t="shared" si="221"/>
        <v>#N/A</v>
      </c>
      <c r="J405" s="8" t="e">
        <f t="shared" si="222"/>
        <v>#N/A</v>
      </c>
      <c r="K405" s="8" t="e">
        <f t="shared" si="223"/>
        <v>#N/A</v>
      </c>
      <c r="L405" s="8" t="e">
        <f t="shared" si="224"/>
        <v>#N/A</v>
      </c>
      <c r="M405" t="e">
        <f t="shared" si="225"/>
        <v>#N/A</v>
      </c>
      <c r="N405">
        <v>8</v>
      </c>
      <c r="O405" t="e">
        <f t="shared" si="226"/>
        <v>#N/A</v>
      </c>
      <c r="P405" t="e">
        <f t="shared" si="227"/>
        <v>#N/A</v>
      </c>
      <c r="Q405" t="e">
        <f t="shared" si="228"/>
        <v>#N/A</v>
      </c>
      <c r="R405" t="e">
        <f t="shared" si="229"/>
        <v>#N/A</v>
      </c>
      <c r="S405">
        <f t="shared" si="245"/>
        <v>0</v>
      </c>
      <c r="T405" s="8">
        <f t="shared" si="230"/>
        <v>0</v>
      </c>
      <c r="U405" s="2" t="e">
        <f t="shared" si="231"/>
        <v>#N/A</v>
      </c>
      <c r="V405">
        <f t="shared" si="246"/>
        <v>0</v>
      </c>
      <c r="W405" s="2" t="e">
        <f t="shared" si="232"/>
        <v>#N/A</v>
      </c>
      <c r="X405">
        <f t="shared" si="247"/>
        <v>0</v>
      </c>
      <c r="Y405">
        <f t="shared" si="251"/>
        <v>0</v>
      </c>
      <c r="Z405">
        <v>0</v>
      </c>
      <c r="AA405" s="18">
        <f t="shared" si="233"/>
        <v>43586</v>
      </c>
      <c r="AB405" s="13">
        <f t="shared" si="234"/>
        <v>0</v>
      </c>
      <c r="AC405">
        <v>0</v>
      </c>
      <c r="AD405" s="5" t="e">
        <f t="shared" si="235"/>
        <v>#N/A</v>
      </c>
      <c r="AE405">
        <f t="shared" si="244"/>
        <v>0</v>
      </c>
      <c r="AF405">
        <f t="shared" si="244"/>
        <v>0</v>
      </c>
      <c r="AG405">
        <v>0</v>
      </c>
      <c r="AH405" s="18">
        <f t="shared" si="236"/>
        <v>43586</v>
      </c>
      <c r="AI405" s="5">
        <f t="shared" si="237"/>
        <v>0</v>
      </c>
      <c r="AJ405" s="13">
        <f t="shared" si="238"/>
        <v>0</v>
      </c>
      <c r="AK405" s="20">
        <f t="shared" si="248"/>
        <v>0</v>
      </c>
      <c r="AL405" s="20">
        <f t="shared" si="239"/>
        <v>0</v>
      </c>
      <c r="AM405" s="20">
        <f t="shared" si="240"/>
        <v>0</v>
      </c>
      <c r="AN405" s="20">
        <f t="shared" si="249"/>
        <v>0</v>
      </c>
      <c r="AO405" s="20">
        <f t="shared" si="252"/>
        <v>0</v>
      </c>
      <c r="AP405" s="1">
        <v>0</v>
      </c>
      <c r="AQ405" s="24">
        <f t="shared" si="241"/>
        <v>43586</v>
      </c>
      <c r="AR405" s="10">
        <f t="shared" si="242"/>
        <v>0</v>
      </c>
      <c r="AS405" s="1">
        <f t="shared" si="243"/>
        <v>0</v>
      </c>
    </row>
  </sheetData>
  <dataValidations count="1">
    <dataValidation type="list" allowBlank="1" showInputMessage="1" showErrorMessage="1" sqref="AU4" xr:uid="{CD9AD90A-3541-4E3F-994B-0402C83A9554}">
      <formula1>Jordtype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B634B24-C842-4FBC-8E3F-63C9D14A80E1}">
          <x14:formula1>
            <xm:f>Konstanter!$U$31:$U$41</xm:f>
          </x14:formula1>
          <xm:sqref>AX4</xm:sqref>
        </x14:dataValidation>
        <x14:dataValidation type="list" allowBlank="1" showInputMessage="1" showErrorMessage="1" xr:uid="{C5C2F90C-8072-4AA0-AE6D-A1CDC3E7E35C}">
          <x14:formula1>
            <xm:f>Konstanter!$A$67:$A$68</xm:f>
          </x14:formula1>
          <xm:sqref>BE4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2CB4E-0384-4C55-B7D7-AF61E3C5B16A}">
  <dimension ref="B1:BL405"/>
  <sheetViews>
    <sheetView topLeftCell="AT1" zoomScale="70" zoomScaleNormal="70" workbookViewId="0">
      <selection activeCell="AW29" sqref="AW29"/>
    </sheetView>
  </sheetViews>
  <sheetFormatPr defaultRowHeight="12" x14ac:dyDescent="0.2"/>
  <cols>
    <col min="3" max="3" width="7.7109375" style="8" bestFit="1" customWidth="1"/>
    <col min="4" max="4" width="12.85546875" bestFit="1" customWidth="1"/>
    <col min="5" max="5" width="9.5703125" bestFit="1" customWidth="1"/>
    <col min="6" max="6" width="7.85546875" bestFit="1" customWidth="1"/>
    <col min="7" max="8" width="11.140625" bestFit="1" customWidth="1"/>
    <col min="9" max="10" width="11.140625" customWidth="1"/>
    <col min="11" max="11" width="11.42578125" bestFit="1" customWidth="1"/>
    <col min="12" max="13" width="10.7109375" bestFit="1" customWidth="1"/>
    <col min="14" max="14" width="5.28515625" customWidth="1"/>
    <col min="15" max="18" width="9.140625" customWidth="1"/>
    <col min="19" max="19" width="8.140625" bestFit="1" customWidth="1"/>
    <col min="20" max="20" width="10.42578125" customWidth="1"/>
    <col min="21" max="21" width="10.85546875" customWidth="1"/>
    <col min="22" max="22" width="5.28515625" bestFit="1" customWidth="1"/>
    <col min="23" max="23" width="7.42578125" bestFit="1" customWidth="1"/>
    <col min="24" max="26" width="5.28515625" bestFit="1" customWidth="1"/>
    <col min="27" max="27" width="8.28515625" bestFit="1" customWidth="1"/>
    <col min="28" max="28" width="11.140625" style="10" bestFit="1" customWidth="1"/>
    <col min="29" max="29" width="4.85546875" bestFit="1" customWidth="1"/>
    <col min="30" max="33" width="5.28515625" bestFit="1" customWidth="1"/>
    <col min="34" max="34" width="8.28515625" bestFit="1" customWidth="1"/>
    <col min="35" max="35" width="12.5703125" style="5" bestFit="1" customWidth="1"/>
    <col min="36" max="36" width="11.140625" style="10" bestFit="1" customWidth="1"/>
    <col min="37" max="37" width="5.85546875" style="1" bestFit="1" customWidth="1"/>
    <col min="38" max="38" width="6.85546875" style="1" bestFit="1" customWidth="1"/>
    <col min="39" max="42" width="5.85546875" style="1" bestFit="1" customWidth="1"/>
    <col min="43" max="43" width="8.28515625" style="1" bestFit="1" customWidth="1"/>
    <col min="44" max="44" width="12.28515625" style="10" customWidth="1"/>
    <col min="45" max="45" width="9.140625" style="1"/>
    <col min="46" max="46" width="12.140625" style="1" customWidth="1"/>
    <col min="47" max="47" width="18.5703125" style="1" customWidth="1"/>
    <col min="49" max="49" width="10.140625" bestFit="1" customWidth="1"/>
    <col min="50" max="50" width="14.42578125" bestFit="1" customWidth="1"/>
    <col min="52" max="52" width="11.42578125" customWidth="1"/>
    <col min="53" max="53" width="12.7109375" customWidth="1"/>
    <col min="56" max="56" width="11.42578125" customWidth="1"/>
    <col min="60" max="60" width="6.42578125" customWidth="1"/>
  </cols>
  <sheetData>
    <row r="1" spans="2:64" x14ac:dyDescent="0.2">
      <c r="S1" s="18"/>
    </row>
    <row r="2" spans="2:64" x14ac:dyDescent="0.2">
      <c r="B2" s="10"/>
      <c r="C2" s="12" t="s">
        <v>309</v>
      </c>
      <c r="AT2" s="10" t="s">
        <v>206</v>
      </c>
      <c r="AU2" s="21" t="str">
        <f>'Ark4'!C6</f>
        <v>Efterafgrøde</v>
      </c>
      <c r="AV2">
        <f>VLOOKUP($AU$2,Konstanter!$A$7:$G$26,7,FALSE)</f>
        <v>1</v>
      </c>
      <c r="AW2" t="s">
        <v>300</v>
      </c>
      <c r="AX2" s="19">
        <f>'Ark4'!D6</f>
        <v>43320</v>
      </c>
      <c r="BG2" t="str">
        <f>IF($BE$4="Ja","Overjord"," ")</f>
        <v xml:space="preserve"> </v>
      </c>
      <c r="BJ2" t="str">
        <f>IF($BE$4="Ja","Underjord"," ")</f>
        <v xml:space="preserve"> </v>
      </c>
    </row>
    <row r="3" spans="2:64" x14ac:dyDescent="0.2">
      <c r="B3" s="10" t="s">
        <v>8</v>
      </c>
      <c r="C3" s="12" t="s">
        <v>310</v>
      </c>
      <c r="D3" s="10" t="s">
        <v>116</v>
      </c>
      <c r="E3" s="10"/>
      <c r="F3" s="10" t="s">
        <v>119</v>
      </c>
      <c r="G3" s="10" t="s">
        <v>122</v>
      </c>
      <c r="H3" s="10" t="s">
        <v>122</v>
      </c>
      <c r="J3" s="10" t="s">
        <v>122</v>
      </c>
      <c r="K3" s="10" t="s">
        <v>139</v>
      </c>
      <c r="L3" s="10" t="s">
        <v>91</v>
      </c>
      <c r="M3" s="10" t="s">
        <v>140</v>
      </c>
      <c r="N3" s="10"/>
      <c r="O3" s="10" t="s">
        <v>139</v>
      </c>
      <c r="P3" s="10" t="s">
        <v>91</v>
      </c>
      <c r="Q3" s="10" t="s">
        <v>139</v>
      </c>
      <c r="R3" s="10" t="s">
        <v>91</v>
      </c>
      <c r="AB3" s="10" t="s">
        <v>12</v>
      </c>
      <c r="AI3" s="13" t="s">
        <v>15</v>
      </c>
      <c r="AJ3" s="10" t="s">
        <v>14</v>
      </c>
      <c r="AT3" s="10"/>
    </row>
    <row r="4" spans="2:64" x14ac:dyDescent="0.2">
      <c r="B4" s="10"/>
      <c r="C4" s="12" t="s">
        <v>308</v>
      </c>
      <c r="D4" s="10" t="s">
        <v>117</v>
      </c>
      <c r="E4" s="10"/>
      <c r="F4" s="10" t="s">
        <v>120</v>
      </c>
      <c r="G4" s="10" t="s">
        <v>123</v>
      </c>
      <c r="H4" s="10" t="s">
        <v>238</v>
      </c>
      <c r="I4" s="10"/>
      <c r="J4" s="10" t="s">
        <v>389</v>
      </c>
      <c r="K4" s="10" t="s">
        <v>140</v>
      </c>
      <c r="L4" s="10" t="s">
        <v>140</v>
      </c>
      <c r="M4" s="10" t="s">
        <v>141</v>
      </c>
      <c r="N4" s="10"/>
      <c r="O4" s="10" t="s">
        <v>236</v>
      </c>
      <c r="P4" s="10" t="s">
        <v>236</v>
      </c>
      <c r="Q4" s="10" t="s">
        <v>142</v>
      </c>
      <c r="R4" s="10" t="s">
        <v>142</v>
      </c>
      <c r="AB4" s="10" t="s">
        <v>13</v>
      </c>
      <c r="AI4" s="13" t="s">
        <v>13</v>
      </c>
      <c r="AJ4" s="10" t="s">
        <v>13</v>
      </c>
      <c r="AT4" s="10" t="s">
        <v>207</v>
      </c>
      <c r="AU4" s="21">
        <f>'Ark4'!G5</f>
        <v>6</v>
      </c>
      <c r="AV4" s="10" t="s">
        <v>370</v>
      </c>
      <c r="AX4" s="3">
        <f>'Ark4'!$H$5</f>
        <v>6</v>
      </c>
      <c r="AY4" s="10" t="s">
        <v>292</v>
      </c>
      <c r="BB4" s="3">
        <v>300</v>
      </c>
      <c r="BC4" t="s">
        <v>20</v>
      </c>
      <c r="BD4" t="s">
        <v>293</v>
      </c>
      <c r="BE4" s="3" t="s">
        <v>291</v>
      </c>
      <c r="BG4" t="str">
        <f>IF($BE$4="Ja","Organisk stof %:"," ")</f>
        <v xml:space="preserve"> </v>
      </c>
      <c r="BI4" s="3">
        <v>3</v>
      </c>
      <c r="BJ4" t="str">
        <f>IF($BE$4="Ja","Organisk stof %:"," ")</f>
        <v xml:space="preserve"> </v>
      </c>
      <c r="BL4" s="3">
        <v>3</v>
      </c>
    </row>
    <row r="5" spans="2:64" x14ac:dyDescent="0.2">
      <c r="E5" t="s">
        <v>122</v>
      </c>
      <c r="G5" s="10" t="s">
        <v>142</v>
      </c>
      <c r="H5" s="10" t="s">
        <v>142</v>
      </c>
      <c r="I5" s="1" t="s">
        <v>390</v>
      </c>
      <c r="J5" s="10" t="s">
        <v>236</v>
      </c>
      <c r="K5" s="10"/>
      <c r="L5" s="10"/>
      <c r="AT5" s="10"/>
      <c r="BG5" t="str">
        <f>IF($BE$4="Ja","Lerindhold %:"," ")</f>
        <v xml:space="preserve"> </v>
      </c>
      <c r="BI5" s="3">
        <v>3</v>
      </c>
      <c r="BJ5" t="str">
        <f>IF($BE$4="Ja","Lerindhold %:"," ")</f>
        <v xml:space="preserve"> </v>
      </c>
      <c r="BL5" s="3">
        <v>3</v>
      </c>
    </row>
    <row r="6" spans="2:64" x14ac:dyDescent="0.2">
      <c r="E6" t="s">
        <v>173</v>
      </c>
      <c r="BG6" t="str">
        <f>IF($BE$4="Ja","Siltindhold %:"," ")</f>
        <v xml:space="preserve"> </v>
      </c>
      <c r="BI6" s="3">
        <v>19</v>
      </c>
      <c r="BJ6" t="str">
        <f>IF($BE$4="Ja","Siltindhold %:"," ")</f>
        <v xml:space="preserve"> </v>
      </c>
      <c r="BL6" s="3">
        <v>19</v>
      </c>
    </row>
    <row r="7" spans="2:64" x14ac:dyDescent="0.2">
      <c r="B7" t="s">
        <v>8</v>
      </c>
      <c r="D7" t="s">
        <v>115</v>
      </c>
      <c r="F7" t="s">
        <v>118</v>
      </c>
      <c r="G7" t="s">
        <v>121</v>
      </c>
      <c r="M7" t="s">
        <v>10</v>
      </c>
      <c r="R7" t="s">
        <v>9</v>
      </c>
      <c r="S7" t="s">
        <v>154</v>
      </c>
      <c r="T7" t="s">
        <v>155</v>
      </c>
      <c r="U7" t="s">
        <v>156</v>
      </c>
      <c r="V7" t="s">
        <v>157</v>
      </c>
      <c r="W7" t="s">
        <v>158</v>
      </c>
      <c r="X7" t="s">
        <v>159</v>
      </c>
      <c r="Y7" t="s">
        <v>160</v>
      </c>
      <c r="Z7" t="s">
        <v>161</v>
      </c>
      <c r="AB7" s="10" t="s">
        <v>5</v>
      </c>
      <c r="AC7" t="s">
        <v>167</v>
      </c>
      <c r="AD7" t="s">
        <v>168</v>
      </c>
      <c r="AE7" t="s">
        <v>169</v>
      </c>
      <c r="AF7" t="s">
        <v>170</v>
      </c>
      <c r="AG7" t="s">
        <v>171</v>
      </c>
      <c r="AI7" s="13" t="s">
        <v>0</v>
      </c>
      <c r="AJ7" s="10" t="s">
        <v>6</v>
      </c>
      <c r="AK7" s="1" t="s">
        <v>174</v>
      </c>
      <c r="AL7" s="1" t="s">
        <v>175</v>
      </c>
      <c r="AM7" s="1" t="s">
        <v>175</v>
      </c>
      <c r="AN7" s="1" t="s">
        <v>176</v>
      </c>
      <c r="AO7" s="1" t="s">
        <v>177</v>
      </c>
      <c r="AP7" s="1" t="s">
        <v>178</v>
      </c>
      <c r="AR7" s="10" t="s">
        <v>186</v>
      </c>
      <c r="AS7" s="1" t="s">
        <v>186</v>
      </c>
      <c r="AV7" s="10" t="s">
        <v>132</v>
      </c>
      <c r="BG7" t="str">
        <f>IF($BE$4="Ja","Finsand %:"," ")</f>
        <v xml:space="preserve"> </v>
      </c>
      <c r="BI7" s="3">
        <v>76</v>
      </c>
      <c r="BJ7" t="str">
        <f>IF($BE$4="Ja","Finsand %:"," ")</f>
        <v xml:space="preserve"> </v>
      </c>
      <c r="BL7" s="3">
        <v>76</v>
      </c>
    </row>
    <row r="8" spans="2:64" x14ac:dyDescent="0.2">
      <c r="AR8" s="10" t="s">
        <v>20</v>
      </c>
      <c r="AS8" s="1" t="s">
        <v>299</v>
      </c>
      <c r="AV8" s="10"/>
    </row>
    <row r="9" spans="2:64" x14ac:dyDescent="0.2">
      <c r="AX9" t="s">
        <v>144</v>
      </c>
      <c r="AZ9" t="s">
        <v>145</v>
      </c>
      <c r="BA9" t="s">
        <v>91</v>
      </c>
    </row>
    <row r="10" spans="2:64" x14ac:dyDescent="0.2">
      <c r="B10" s="18">
        <f>'Ark4'!D4</f>
        <v>43191</v>
      </c>
      <c r="C10" s="8">
        <f>B10</f>
        <v>43191</v>
      </c>
      <c r="D10" s="5">
        <f>INDEX(Klima!$B$1:$E$520,MATCH('Afgrødemodel 1'!$C10,Klima!$B$1:$B$520,0),MATCH('Afgrødemodel 1'!$D$7,Klima!$B$1:$E$1,0))</f>
        <v>1.3</v>
      </c>
      <c r="E10" s="8">
        <f>IF(D10&gt;0,D10,0)</f>
        <v>1.3</v>
      </c>
      <c r="F10">
        <v>0</v>
      </c>
      <c r="G10" s="8">
        <f>(E10-F10)+G9</f>
        <v>1.3</v>
      </c>
      <c r="H10" s="8">
        <f t="shared" ref="H10:H73" si="0">IF(C10&gt;=$AY$21,E10+H9,0)</f>
        <v>0</v>
      </c>
      <c r="I10" s="8">
        <f t="shared" ref="I10:I73" si="1">IF(C10&lt;$AY$27,0,E10)</f>
        <v>0</v>
      </c>
      <c r="J10" s="8">
        <f t="shared" ref="J10:J73" si="2">IF(C10&lt;$AY$27,0,I10+J9)</f>
        <v>0</v>
      </c>
      <c r="K10" s="8" t="e">
        <f t="shared" ref="K10:K73" si="3">IF(AND(H10&gt;=$AX$12,H9&lt;$AX$12),"tSF1",IF(AND(H10&gt;=$AZ$13,H9&lt;$AZ$13),"tSF2",IF(AND(H10&gt;=$AZ$14,H9&lt;$AZ$14),"tSF3",IF(AND(H10&gt;=$AZ$15,H9&lt;$AZ$15),"tSF4",IF(AND(H10&gt;=$AZ$16,H9&lt;$AZ$16),"tSF5"," ")))))</f>
        <v>#VALUE!</v>
      </c>
      <c r="L10" s="8" t="e">
        <f t="shared" ref="L10:L73" si="4">IF(OR(K10="tSF1",K10="tSF2",K10="tSF3",K10="tSF4",K10="tSF5"),C10," ")</f>
        <v>#VALUE!</v>
      </c>
      <c r="M10" t="e">
        <f t="shared" ref="M10:M73" si="5">IF(AND($BA$12&gt;C10,C10&gt;=$AY$21),"F1",IF(AND(C10&gt;=$BA$12,C10&lt;$BA$13),"F2",IF(AND(C10&gt;=$BA$13,C10&lt;$BA$14),"F3",IF(AND(C10&gt;=$BA$14,C10&lt;$BA$15),"F4",IF(AND(C10&gt;=$BA$15,C10&lt;$BA$16),"F5"," ")))))</f>
        <v>#N/A</v>
      </c>
      <c r="N10">
        <v>8</v>
      </c>
      <c r="O10" t="str">
        <f>IF($AV$2=1,(IF(AND(J10&gt;=$AW$21,J9&lt;$AW$21),"tSL0"," ")),(IF(AND(G10&gt;=$AW$21,G9&lt;$AW$21),"tSL0"," ")))</f>
        <v xml:space="preserve"> </v>
      </c>
      <c r="P10" t="str">
        <f t="shared" ref="P10:P73" si="6">IF($AV$2=1,(IF(AND(J10&gt;=$AW$21,J9&lt;$AW$21),C10," ")),(IF(AND(G10&gt;=$AW$21,G9&lt;$AW$21),C10," ")))</f>
        <v xml:space="preserve"> </v>
      </c>
      <c r="Q10" t="str">
        <f t="shared" ref="Q10:Q73" si="7">IF(AND($AW$22=0,O10="tSL0"),"tSLe",IF(AND(H10&gt;=($AW$22),H9&lt;($AW$22)),"tSLe",IF(AND(H10&gt;=($AW$23),H9&lt;($AW$23)),"tSLx",IF(AND(H10&gt;=($AW$24),H9&lt;($AW$24)),"tSLr",IF(AND(H10&gt;=($AW$25),H9&lt;($AW$25)),"tSLm",IF(AND($AW$27=B10),"Sådato",IF(AND($AW$29=B10),"tv",IF(AND($AW$28=B10),"th"," "))))))))</f>
        <v xml:space="preserve"> </v>
      </c>
      <c r="R10" t="str">
        <f t="shared" ref="R10:R73" si="8">IF(AND(Q10="Sådato"),C10,IF(AND(Q10="tSLe"),C10,IF(AND(Q10="tSLx"),C10,IF(AND(Q10="tSLr"),C10,IF(AND(Q10="tSLm"),C10,IF(AND(Q10="tv"),C10,IF(AND(Q10="th"),C10," ")))))))</f>
        <v xml:space="preserve"> </v>
      </c>
      <c r="S10">
        <f t="shared" ref="S10:S73" si="9">$AW$33</f>
        <v>0</v>
      </c>
      <c r="T10" s="8">
        <f>IFERROR($AW$33+($AW$34-$AW$33)*((H10)/$AW$22),0)</f>
        <v>0</v>
      </c>
      <c r="U10" s="2">
        <f>$AW$34+($AW$35-$AW$34)*((((2.7182^(2.4*((((H10)-$AW$22)/($AW$23-$AW$22))))-1)))/10)</f>
        <v>0</v>
      </c>
      <c r="V10">
        <f t="shared" ref="V10:V73" si="10">$AW$35</f>
        <v>5</v>
      </c>
      <c r="W10" s="2">
        <f>$AW$35-($AW$35-$AW$36)*((((H10)-$AW$24)/($AW$25-$AW$24)))</f>
        <v>15</v>
      </c>
      <c r="X10">
        <f t="shared" ref="X10:X73" si="11">$AW$36</f>
        <v>0</v>
      </c>
      <c r="Y10">
        <f>$AW$38</f>
        <v>0.5</v>
      </c>
      <c r="Z10">
        <v>0</v>
      </c>
      <c r="AA10" s="18">
        <f t="shared" ref="AA10:AA73" si="12">B10</f>
        <v>43191</v>
      </c>
      <c r="AB10" s="13">
        <f t="shared" ref="AB10:AB73" si="13">IF((C10&lt;$AY$21),S10,IF(AND($AY$21&lt;=C10,C10&lt;MIN($AY$22,$AY$28,$AY$29)),T10,IF(AND($AY$22&lt;=C10,C10&lt;MIN($AY$23,$AY$28,$AY$29)),U10,IF(AND($AY$23&lt;=C10,C10&lt;(MIN($AY$24,$AY$29,$AY$28))),V10,IF(AND($AY$24&lt;=C10,C10&lt;(MIN($AY$25,$AY$28,$AY$29))),W10,IF(AND($AY$25&lt;=C10,C10&lt;(MIN($AY$28,$AY$29))),X10,IF(AND($AY$29&lt;=C10,C10&lt;$AY$28),Y10,IF(AND(C10&gt;$AY$28),Z10,0))))))))</f>
        <v>0</v>
      </c>
      <c r="AC10">
        <v>0</v>
      </c>
      <c r="AD10" s="5">
        <f>$AW$37*(((H10)-$AW$24)/($AW$25-$AW$24))</f>
        <v>-4</v>
      </c>
      <c r="AE10">
        <f t="shared" ref="AE10:AF25" si="14">$AW$37</f>
        <v>2</v>
      </c>
      <c r="AF10">
        <f t="shared" si="14"/>
        <v>2</v>
      </c>
      <c r="AG10">
        <v>0</v>
      </c>
      <c r="AH10" s="18">
        <f>AA10</f>
        <v>43191</v>
      </c>
      <c r="AI10" s="5">
        <f>AB10+AJ10</f>
        <v>0</v>
      </c>
      <c r="AJ10" s="13">
        <f t="shared" ref="AJ10:AJ73" si="15">IF(C10&lt;(MIN($AY$24,$AY$28,$AY$29)),AC10,IF(AND($AY$24&lt;=C10,C10&lt;(MIN($AY$25,$AY$28,$AY$29))),AD10,IF(AND($AY$25&lt;=C10,C10&lt;(MIN($AY$28,$AY$29))),AE10,IF(AND($AY$29&lt;=C10,C10&lt;$AY$28),AF10,IF(AND(C10&gt;=$AY$28),AG10," ")))))</f>
        <v>0</v>
      </c>
      <c r="AK10" s="20">
        <f t="shared" ref="AK10:AK73" si="16">$AW$42</f>
        <v>0</v>
      </c>
      <c r="AL10" s="20">
        <f>MAX($AW$43,($AW$46*(C10-$AY$21)))</f>
        <v>60</v>
      </c>
      <c r="AM10" s="20">
        <f>MIN(MIN($AW$48,$AW$44),AL10)</f>
        <v>60</v>
      </c>
      <c r="AN10" s="20">
        <f t="shared" ref="AN10:AN73" si="17">$AW$45</f>
        <v>0</v>
      </c>
      <c r="AO10" s="20">
        <f>$AW$49</f>
        <v>200</v>
      </c>
      <c r="AP10" s="1">
        <v>0</v>
      </c>
      <c r="AQ10" s="24">
        <f>AH10</f>
        <v>43191</v>
      </c>
      <c r="AR10" s="10">
        <f t="shared" ref="AR10:AR73" si="18">IF(C10&lt;$AY$21,AK10,IF(AND($AY$21&lt;=C10,C10&lt;(MIN($AY$25,$AY$29,$AY$28))),AM10,IF(AND($AY$25&lt;=C10,C10&lt;MIN($AY$29,$AY$28)),AN10,IF(AND($AY$29&lt;=C10,C10&lt;$AY$28),AO10,IF(AND(C10&gt;=$AY$28),AP10,"0")))))</f>
        <v>0</v>
      </c>
      <c r="AS10" s="1">
        <f>(0-AR10)/10</f>
        <v>0</v>
      </c>
    </row>
    <row r="11" spans="2:64" x14ac:dyDescent="0.2">
      <c r="B11" s="18">
        <f t="shared" ref="B11:B74" si="19">B10+1</f>
        <v>43192</v>
      </c>
      <c r="C11" s="8">
        <f t="shared" ref="C11:C74" si="20">B11</f>
        <v>43192</v>
      </c>
      <c r="D11" s="5">
        <f>INDEX(Klima!$B$1:$E$520,MATCH('Afgrødemodel 1'!$C11,Klima!$B$1:$B$520,0),MATCH('Afgrødemodel 1'!$D$7,Klima!$B$1:$E$1,0))</f>
        <v>1.9</v>
      </c>
      <c r="E11" s="8">
        <f t="shared" ref="E11:E74" si="21">IF(D11&gt;0,D11,0)</f>
        <v>1.9</v>
      </c>
      <c r="F11">
        <v>0</v>
      </c>
      <c r="G11" s="8">
        <f t="shared" ref="G11:G74" si="22">(E11-F11)+G10</f>
        <v>3.2</v>
      </c>
      <c r="H11" s="8">
        <f t="shared" si="0"/>
        <v>0</v>
      </c>
      <c r="I11" s="8">
        <f t="shared" si="1"/>
        <v>0</v>
      </c>
      <c r="J11" s="8">
        <f t="shared" si="2"/>
        <v>0</v>
      </c>
      <c r="K11" s="8" t="e">
        <f t="shared" si="3"/>
        <v>#VALUE!</v>
      </c>
      <c r="L11" s="8" t="e">
        <f t="shared" si="4"/>
        <v>#VALUE!</v>
      </c>
      <c r="M11" t="e">
        <f t="shared" si="5"/>
        <v>#N/A</v>
      </c>
      <c r="N11">
        <v>8</v>
      </c>
      <c r="O11" t="str">
        <f t="shared" ref="O11:O74" si="23">IF($AV$2=1,(IF(AND(J11&gt;=$AW$21,J10&lt;$AW$21),"tSL0"," ")),(IF(AND(G11&gt;=$AW$21,G10&lt;$AW$21),"tSL0"," ")))</f>
        <v xml:space="preserve"> </v>
      </c>
      <c r="P11" t="str">
        <f t="shared" si="6"/>
        <v xml:space="preserve"> </v>
      </c>
      <c r="Q11" t="str">
        <f t="shared" si="7"/>
        <v xml:space="preserve"> </v>
      </c>
      <c r="R11" t="str">
        <f t="shared" si="8"/>
        <v xml:space="preserve"> </v>
      </c>
      <c r="S11">
        <f t="shared" si="9"/>
        <v>0</v>
      </c>
      <c r="T11" s="8">
        <f t="shared" ref="T11:T74" si="24">IFERROR($AW$33+($AW$34-$AW$33)*((H11)/$AW$22),0)</f>
        <v>0</v>
      </c>
      <c r="U11" s="2">
        <f t="shared" ref="U11:U74" si="25">$AW$34+($AW$35-$AW$34)*((((2.7182^(2.4*((((H11)-$AW$22)/($AW$23-$AW$22))))-1)))/10)</f>
        <v>0</v>
      </c>
      <c r="V11">
        <f t="shared" si="10"/>
        <v>5</v>
      </c>
      <c r="W11" s="2">
        <f t="shared" ref="W11:W74" si="26">$AW$35-($AW$35-$AW$36)*((((H11)-$AW$24)/($AW$25-$AW$24)))</f>
        <v>15</v>
      </c>
      <c r="X11">
        <f t="shared" si="11"/>
        <v>0</v>
      </c>
      <c r="Y11">
        <f t="shared" ref="Y11:Y74" si="27">$AW$38</f>
        <v>0.5</v>
      </c>
      <c r="Z11">
        <v>0</v>
      </c>
      <c r="AA11" s="18">
        <f t="shared" si="12"/>
        <v>43192</v>
      </c>
      <c r="AB11" s="13">
        <f t="shared" si="13"/>
        <v>0</v>
      </c>
      <c r="AC11">
        <v>0</v>
      </c>
      <c r="AD11" s="5">
        <f t="shared" ref="AD11:AD74" si="28">$AW$37*(((H11)-$AW$24)/($AW$25-$AW$24))</f>
        <v>-4</v>
      </c>
      <c r="AE11">
        <f t="shared" si="14"/>
        <v>2</v>
      </c>
      <c r="AF11">
        <f t="shared" si="14"/>
        <v>2</v>
      </c>
      <c r="AG11">
        <v>0</v>
      </c>
      <c r="AH11" s="18">
        <f t="shared" ref="AH11:AH74" si="29">AA11</f>
        <v>43192</v>
      </c>
      <c r="AI11" s="5">
        <f t="shared" ref="AI11:AI74" si="30">AB11+AJ11</f>
        <v>0</v>
      </c>
      <c r="AJ11" s="13">
        <f t="shared" si="15"/>
        <v>0</v>
      </c>
      <c r="AK11" s="20">
        <f t="shared" si="16"/>
        <v>0</v>
      </c>
      <c r="AL11" s="20">
        <f t="shared" ref="AL11:AL74" si="31">MAX($AW$43,($AW$46*(C11-$AY$21)))</f>
        <v>60</v>
      </c>
      <c r="AM11" s="20">
        <f t="shared" ref="AM11:AM74" si="32">MIN(MIN($AW$48,$AW$44),AL11)</f>
        <v>60</v>
      </c>
      <c r="AN11" s="20">
        <f t="shared" si="17"/>
        <v>0</v>
      </c>
      <c r="AO11" s="20">
        <f t="shared" ref="AO11:AO74" si="33">$AW$49</f>
        <v>200</v>
      </c>
      <c r="AP11" s="1">
        <v>0</v>
      </c>
      <c r="AQ11" s="24">
        <f t="shared" ref="AQ11:AQ74" si="34">AH11</f>
        <v>43192</v>
      </c>
      <c r="AR11" s="10">
        <f t="shared" si="18"/>
        <v>0</v>
      </c>
      <c r="AS11" s="1">
        <f t="shared" ref="AS11:AS74" si="35">(0-AR11)/10</f>
        <v>0</v>
      </c>
      <c r="AV11">
        <v>0</v>
      </c>
      <c r="AW11" t="s">
        <v>138</v>
      </c>
      <c r="AX11" t="str">
        <f>IF($AU$2="Bederoer",Konstanter!S7,IF($AU$2="Ærter",Konstanter!S10,IF($AU$2="Kartofler, tidlige",Konstanter!S11,IF($AU$2="Kartofler, middeltidlige",Konstanter!S12,IF($AU$2="Kartofler, sildige",Konstanter!S13,IF($AU$2="Vårbyg",Konstanter!S14,IF($AU$2="Vårraps",Konstanter!S15,IF($AU$2="Majs",Konstanter!S16,IF($AU$2="Test",Konstanter!S26,IF($AU$2="Vinterbyg",Konstanter!S18,IF(AU2="Vinterhvede",Konstanter!S19,IF($AU$2="Vinterrug",Konstanter!S21,IF($AU$2="Vinterraps",Konstanter!S20,IF($AU$2="Vinterbyg, efterår",Konstanter!S22,IF($AU$2="Vinterhvede, efterår",Konstanter!S23,IF($AU$2="Vinterrug, efterår",Konstanter!S25,IF($AU$2="Vinterraps, efterår",Konstanter!S24," ")))))))))))))))))</f>
        <v xml:space="preserve"> </v>
      </c>
      <c r="AY11" t="s">
        <v>244</v>
      </c>
    </row>
    <row r="12" spans="2:64" x14ac:dyDescent="0.2">
      <c r="B12" s="18">
        <f t="shared" si="19"/>
        <v>43193</v>
      </c>
      <c r="C12" s="8">
        <f t="shared" si="20"/>
        <v>43193</v>
      </c>
      <c r="D12" s="5">
        <f>INDEX(Klima!$B$1:$E$520,MATCH('Afgrødemodel 1'!$C12,Klima!$B$1:$B$520,0),MATCH('Afgrødemodel 1'!$D$7,Klima!$B$1:$E$1,0))</f>
        <v>2.5</v>
      </c>
      <c r="E12" s="8">
        <f t="shared" si="21"/>
        <v>2.5</v>
      </c>
      <c r="F12">
        <v>0</v>
      </c>
      <c r="G12" s="8">
        <f t="shared" si="22"/>
        <v>5.7</v>
      </c>
      <c r="H12" s="8">
        <f t="shared" si="0"/>
        <v>0</v>
      </c>
      <c r="I12" s="8">
        <f t="shared" si="1"/>
        <v>0</v>
      </c>
      <c r="J12" s="8">
        <f t="shared" si="2"/>
        <v>0</v>
      </c>
      <c r="K12" s="8" t="e">
        <f t="shared" si="3"/>
        <v>#VALUE!</v>
      </c>
      <c r="L12" s="8" t="e">
        <f t="shared" si="4"/>
        <v>#VALUE!</v>
      </c>
      <c r="M12" t="e">
        <f t="shared" si="5"/>
        <v>#N/A</v>
      </c>
      <c r="N12">
        <v>8</v>
      </c>
      <c r="O12" t="str">
        <f t="shared" si="23"/>
        <v xml:space="preserve"> </v>
      </c>
      <c r="P12" t="str">
        <f t="shared" si="6"/>
        <v xml:space="preserve"> </v>
      </c>
      <c r="Q12" t="str">
        <f t="shared" si="7"/>
        <v xml:space="preserve"> </v>
      </c>
      <c r="R12" t="str">
        <f t="shared" si="8"/>
        <v xml:space="preserve"> </v>
      </c>
      <c r="S12">
        <f t="shared" si="9"/>
        <v>0</v>
      </c>
      <c r="T12" s="8">
        <f t="shared" si="24"/>
        <v>0</v>
      </c>
      <c r="U12" s="2">
        <f t="shared" si="25"/>
        <v>0</v>
      </c>
      <c r="V12">
        <f t="shared" si="10"/>
        <v>5</v>
      </c>
      <c r="W12" s="2">
        <f t="shared" si="26"/>
        <v>15</v>
      </c>
      <c r="X12">
        <f t="shared" si="11"/>
        <v>0</v>
      </c>
      <c r="Y12">
        <f t="shared" si="27"/>
        <v>0.5</v>
      </c>
      <c r="Z12">
        <v>0</v>
      </c>
      <c r="AA12" s="18">
        <f t="shared" si="12"/>
        <v>43193</v>
      </c>
      <c r="AB12" s="13">
        <f t="shared" si="13"/>
        <v>0</v>
      </c>
      <c r="AC12">
        <v>0</v>
      </c>
      <c r="AD12" s="5">
        <f t="shared" si="28"/>
        <v>-4</v>
      </c>
      <c r="AE12">
        <f t="shared" si="14"/>
        <v>2</v>
      </c>
      <c r="AF12">
        <f t="shared" si="14"/>
        <v>2</v>
      </c>
      <c r="AG12">
        <v>0</v>
      </c>
      <c r="AH12" s="18">
        <f t="shared" si="29"/>
        <v>43193</v>
      </c>
      <c r="AI12" s="5">
        <f t="shared" si="30"/>
        <v>0</v>
      </c>
      <c r="AJ12" s="13">
        <f t="shared" si="15"/>
        <v>0</v>
      </c>
      <c r="AK12" s="20">
        <f t="shared" si="16"/>
        <v>0</v>
      </c>
      <c r="AL12" s="20">
        <f t="shared" si="31"/>
        <v>60</v>
      </c>
      <c r="AM12" s="20">
        <f t="shared" si="32"/>
        <v>60</v>
      </c>
      <c r="AN12" s="20">
        <f t="shared" si="17"/>
        <v>0</v>
      </c>
      <c r="AO12" s="20">
        <f t="shared" si="33"/>
        <v>200</v>
      </c>
      <c r="AP12" s="1">
        <v>0</v>
      </c>
      <c r="AQ12" s="24">
        <f t="shared" si="34"/>
        <v>43193</v>
      </c>
      <c r="AR12" s="10">
        <f t="shared" si="18"/>
        <v>0</v>
      </c>
      <c r="AS12" s="1">
        <f t="shared" si="35"/>
        <v>0</v>
      </c>
      <c r="AV12">
        <v>1</v>
      </c>
      <c r="AW12" t="s">
        <v>133</v>
      </c>
      <c r="AX12" t="str">
        <f>IF($AU$2="Bederoer",Konstanter!B7,IF($AU$2="Ærter",Konstanter!B10,IF($AU$2="Kartofler, tidlige",Konstanter!B11,IF($AU$2="Kartofler, middeltidlige",Konstanter!B12,IF($AU$2="Kartofler, sildige",Konstanter!B13,IF($AU$2="Vårbyg",Konstanter!B14,IF($AU$2="Vårraps",Konstanter!B15,IF($AU$2="Majs",Konstanter!B16,IF($AU$2="Test",Konstanter!B26,IF($AU$2="Vinterhvede",Konstanter!B19,IF($AU$2="Vinterbyg",Konstanter!B18,IF($AU$2="Vinterrug",Konstanter!B21,IF($AU$2="Vinterraps",Konstanter!B20,IF($AU$2="Vinterbyg, efterår",Konstanter!B22,IF($AU$2="Vinterhvede, efterår",Konstanter!B23,IF($AU$2="Vinterrug, efterår",Konstanter!B25,IF($AU$2="Vinterraps, efterår",Konstanter!B24," ")))))))))))))))))</f>
        <v xml:space="preserve"> </v>
      </c>
      <c r="AY12" t="s">
        <v>239</v>
      </c>
      <c r="BA12" t="e">
        <f>VLOOKUP(AY12,$K$10:$L$1048576,2,FALSE)</f>
        <v>#N/A</v>
      </c>
    </row>
    <row r="13" spans="2:64" x14ac:dyDescent="0.2">
      <c r="B13" s="18">
        <f t="shared" si="19"/>
        <v>43194</v>
      </c>
      <c r="C13" s="8">
        <f t="shared" si="20"/>
        <v>43194</v>
      </c>
      <c r="D13" s="5">
        <f>INDEX(Klima!$B$1:$E$520,MATCH('Afgrødemodel 1'!$C13,Klima!$B$1:$B$520,0),MATCH('Afgrødemodel 1'!$D$7,Klima!$B$1:$E$1,0))</f>
        <v>8.4</v>
      </c>
      <c r="E13" s="8">
        <f t="shared" si="21"/>
        <v>8.4</v>
      </c>
      <c r="F13">
        <v>0</v>
      </c>
      <c r="G13" s="8">
        <f t="shared" si="22"/>
        <v>14.100000000000001</v>
      </c>
      <c r="H13" s="8">
        <f t="shared" si="0"/>
        <v>0</v>
      </c>
      <c r="I13" s="8">
        <f t="shared" si="1"/>
        <v>0</v>
      </c>
      <c r="J13" s="8">
        <f t="shared" si="2"/>
        <v>0</v>
      </c>
      <c r="K13" s="8" t="e">
        <f t="shared" si="3"/>
        <v>#VALUE!</v>
      </c>
      <c r="L13" s="8" t="e">
        <f t="shared" si="4"/>
        <v>#VALUE!</v>
      </c>
      <c r="M13" t="e">
        <f t="shared" si="5"/>
        <v>#N/A</v>
      </c>
      <c r="N13">
        <v>8</v>
      </c>
      <c r="O13" t="str">
        <f t="shared" si="23"/>
        <v xml:space="preserve"> </v>
      </c>
      <c r="P13" t="str">
        <f t="shared" si="6"/>
        <v xml:space="preserve"> </v>
      </c>
      <c r="Q13" t="str">
        <f t="shared" si="7"/>
        <v xml:space="preserve"> </v>
      </c>
      <c r="R13" t="str">
        <f t="shared" si="8"/>
        <v xml:space="preserve"> </v>
      </c>
      <c r="S13">
        <f t="shared" si="9"/>
        <v>0</v>
      </c>
      <c r="T13" s="8">
        <f t="shared" si="24"/>
        <v>0</v>
      </c>
      <c r="U13" s="2">
        <f t="shared" si="25"/>
        <v>0</v>
      </c>
      <c r="V13">
        <f t="shared" si="10"/>
        <v>5</v>
      </c>
      <c r="W13" s="2">
        <f t="shared" si="26"/>
        <v>15</v>
      </c>
      <c r="X13">
        <f t="shared" si="11"/>
        <v>0</v>
      </c>
      <c r="Y13">
        <f t="shared" si="27"/>
        <v>0.5</v>
      </c>
      <c r="Z13">
        <v>0</v>
      </c>
      <c r="AA13" s="18">
        <f t="shared" si="12"/>
        <v>43194</v>
      </c>
      <c r="AB13" s="13">
        <f t="shared" si="13"/>
        <v>0</v>
      </c>
      <c r="AC13">
        <v>0</v>
      </c>
      <c r="AD13" s="5">
        <f t="shared" si="28"/>
        <v>-4</v>
      </c>
      <c r="AE13">
        <f t="shared" si="14"/>
        <v>2</v>
      </c>
      <c r="AF13">
        <f t="shared" si="14"/>
        <v>2</v>
      </c>
      <c r="AG13">
        <v>0</v>
      </c>
      <c r="AH13" s="18">
        <f t="shared" si="29"/>
        <v>43194</v>
      </c>
      <c r="AI13" s="5">
        <f t="shared" si="30"/>
        <v>0</v>
      </c>
      <c r="AJ13" s="13">
        <f t="shared" si="15"/>
        <v>0</v>
      </c>
      <c r="AK13" s="20">
        <f t="shared" si="16"/>
        <v>0</v>
      </c>
      <c r="AL13" s="20">
        <f t="shared" si="31"/>
        <v>60</v>
      </c>
      <c r="AM13" s="20">
        <f t="shared" si="32"/>
        <v>60</v>
      </c>
      <c r="AN13" s="20">
        <f t="shared" si="17"/>
        <v>0</v>
      </c>
      <c r="AO13" s="20">
        <f t="shared" si="33"/>
        <v>200</v>
      </c>
      <c r="AP13" s="1">
        <v>0</v>
      </c>
      <c r="AQ13" s="24">
        <f t="shared" si="34"/>
        <v>43194</v>
      </c>
      <c r="AR13" s="10">
        <f t="shared" si="18"/>
        <v>0</v>
      </c>
      <c r="AS13" s="1">
        <f t="shared" si="35"/>
        <v>0</v>
      </c>
      <c r="AV13">
        <v>2</v>
      </c>
      <c r="AW13" t="s">
        <v>134</v>
      </c>
      <c r="AX13" t="str">
        <f>IF($AU$2="Bederoer",Konstanter!C7,IF($AU$2="Ærter",Konstanter!C10,IF($AU$2="Kartofler, tidlige",Konstanter!C11,IF($AU$2="Kartofler, middeltidlige",Konstanter!C12,IF($AU$2="Kartofler, sildige",Konstanter!C13,IF($AU$2="Vårbyg",Konstanter!C14,IF($AU$2="Vårraps",Konstanter!C15,IF($AU$2="Majs",Konstanter!C16,IF($AU$2="Test",Konstanter!C26,IF($AU$2="Vinterhvede",Konstanter!C19,IF($AU$2="Vinterbyg",Konstanter!C18,IF($AU$2="Vinterrug",Konstanter!C21,IF($AU$2="Vinterraps",Konstanter!C20,IF($AU$2="Vinterbyg, efterår",Konstanter!C22,IF($AU$2="Vinterhvede, efterår",Konstanter!C23,IF($AU$2="Vinterrug, efterår",Konstanter!C25,IF($AU$2="Vinterraps, efterår",Konstanter!C24," ")))))))))))))))))</f>
        <v xml:space="preserve"> </v>
      </c>
      <c r="AY13" t="s">
        <v>240</v>
      </c>
      <c r="AZ13" t="e">
        <f>AX13+AX12</f>
        <v>#VALUE!</v>
      </c>
      <c r="BA13" t="e">
        <f>VLOOKUP(AY13,$K$10:$L$1048576,2,FALSE)</f>
        <v>#N/A</v>
      </c>
    </row>
    <row r="14" spans="2:64" x14ac:dyDescent="0.2">
      <c r="B14" s="18">
        <f t="shared" si="19"/>
        <v>43195</v>
      </c>
      <c r="C14" s="8">
        <f t="shared" si="20"/>
        <v>43195</v>
      </c>
      <c r="D14" s="5">
        <f>INDEX(Klima!$B$1:$E$520,MATCH('Afgrødemodel 1'!$C14,Klima!$B$1:$B$520,0),MATCH('Afgrødemodel 1'!$D$7,Klima!$B$1:$E$1,0))</f>
        <v>6.1</v>
      </c>
      <c r="E14" s="8">
        <f t="shared" si="21"/>
        <v>6.1</v>
      </c>
      <c r="F14">
        <v>0</v>
      </c>
      <c r="G14" s="8">
        <f t="shared" si="22"/>
        <v>20.200000000000003</v>
      </c>
      <c r="H14" s="8">
        <f t="shared" si="0"/>
        <v>0</v>
      </c>
      <c r="I14" s="8">
        <f t="shared" si="1"/>
        <v>0</v>
      </c>
      <c r="J14" s="8">
        <f t="shared" si="2"/>
        <v>0</v>
      </c>
      <c r="K14" s="8" t="e">
        <f t="shared" si="3"/>
        <v>#VALUE!</v>
      </c>
      <c r="L14" s="8" t="e">
        <f t="shared" si="4"/>
        <v>#VALUE!</v>
      </c>
      <c r="M14" t="e">
        <f t="shared" si="5"/>
        <v>#N/A</v>
      </c>
      <c r="N14">
        <v>8</v>
      </c>
      <c r="O14" t="str">
        <f t="shared" si="23"/>
        <v xml:space="preserve"> </v>
      </c>
      <c r="P14" t="str">
        <f t="shared" si="6"/>
        <v xml:space="preserve"> </v>
      </c>
      <c r="Q14" t="str">
        <f t="shared" si="7"/>
        <v xml:space="preserve"> </v>
      </c>
      <c r="R14" t="str">
        <f t="shared" si="8"/>
        <v xml:space="preserve"> </v>
      </c>
      <c r="S14">
        <f t="shared" si="9"/>
        <v>0</v>
      </c>
      <c r="T14" s="8">
        <f t="shared" si="24"/>
        <v>0</v>
      </c>
      <c r="U14" s="2">
        <f t="shared" si="25"/>
        <v>0</v>
      </c>
      <c r="V14">
        <f t="shared" si="10"/>
        <v>5</v>
      </c>
      <c r="W14" s="2">
        <f t="shared" si="26"/>
        <v>15</v>
      </c>
      <c r="X14">
        <f t="shared" si="11"/>
        <v>0</v>
      </c>
      <c r="Y14">
        <f t="shared" si="27"/>
        <v>0.5</v>
      </c>
      <c r="Z14">
        <v>0</v>
      </c>
      <c r="AA14" s="18">
        <f t="shared" si="12"/>
        <v>43195</v>
      </c>
      <c r="AB14" s="13">
        <f t="shared" si="13"/>
        <v>0</v>
      </c>
      <c r="AC14">
        <v>0</v>
      </c>
      <c r="AD14" s="5">
        <f t="shared" si="28"/>
        <v>-4</v>
      </c>
      <c r="AE14">
        <f t="shared" si="14"/>
        <v>2</v>
      </c>
      <c r="AF14">
        <f t="shared" si="14"/>
        <v>2</v>
      </c>
      <c r="AG14">
        <v>0</v>
      </c>
      <c r="AH14" s="18">
        <f t="shared" si="29"/>
        <v>43195</v>
      </c>
      <c r="AI14" s="5">
        <f t="shared" si="30"/>
        <v>0</v>
      </c>
      <c r="AJ14" s="13">
        <f t="shared" si="15"/>
        <v>0</v>
      </c>
      <c r="AK14" s="20">
        <f t="shared" si="16"/>
        <v>0</v>
      </c>
      <c r="AL14" s="20">
        <f t="shared" si="31"/>
        <v>60</v>
      </c>
      <c r="AM14" s="20">
        <f t="shared" si="32"/>
        <v>60</v>
      </c>
      <c r="AN14" s="20">
        <f t="shared" si="17"/>
        <v>0</v>
      </c>
      <c r="AO14" s="20">
        <f t="shared" si="33"/>
        <v>200</v>
      </c>
      <c r="AP14" s="1">
        <v>0</v>
      </c>
      <c r="AQ14" s="24">
        <f t="shared" si="34"/>
        <v>43195</v>
      </c>
      <c r="AR14" s="10">
        <f t="shared" si="18"/>
        <v>0</v>
      </c>
      <c r="AS14" s="1">
        <f t="shared" si="35"/>
        <v>0</v>
      </c>
      <c r="AV14">
        <v>3</v>
      </c>
      <c r="AW14" t="s">
        <v>135</v>
      </c>
      <c r="AX14" t="str">
        <f>IF($AU$2="Bederoer",Konstanter!D7,IF($AU$2="Ærter",Konstanter!D10,IF($AU$2="Kartofler, tidlige",Konstanter!D11,IF($AU$2="Kartofler, middeltidlige",Konstanter!D12,IF($AU$2="Kartofler, sildige",Konstanter!D13,IF($AU$2="Vårbyg",Konstanter!D14,IF($AU$2="Vårraps",Konstanter!D15,IF($AU$2="Majs",Konstanter!D16,IF($AU$2="Test",Konstanter!D26,IF($AU$2="Vinterhvede",Konstanter!D19,IF($AU$2="Vinterbyg",Konstanter!D18,IF($AU$2="Vinterrug",Konstanter!D21,IF($AU$2="Vinterraps",Konstanter!D20,IF($AU$2="Vinterbyg, efterår",Konstanter!D22,IF($AU$2="Vinterhvede, efterår",Konstanter!D23,IF($AU$2="Vinterrug, efterår",Konstanter!D25,IF($AU$2="Vinterraps, efterår",Konstanter!D24," ")))))))))))))))))</f>
        <v xml:space="preserve"> </v>
      </c>
      <c r="AY14" t="s">
        <v>241</v>
      </c>
      <c r="AZ14" t="e">
        <f>AX14+AZ13</f>
        <v>#VALUE!</v>
      </c>
      <c r="BA14" t="e">
        <f>VLOOKUP(AY14,$K$10:$L$1048576,2,FALSE)</f>
        <v>#N/A</v>
      </c>
    </row>
    <row r="15" spans="2:64" x14ac:dyDescent="0.2">
      <c r="B15" s="18">
        <f t="shared" si="19"/>
        <v>43196</v>
      </c>
      <c r="C15" s="8">
        <f t="shared" si="20"/>
        <v>43196</v>
      </c>
      <c r="D15" s="5">
        <f>INDEX(Klima!$B$1:$E$520,MATCH('Afgrødemodel 1'!$C15,Klima!$B$1:$B$520,0),MATCH('Afgrødemodel 1'!$D$7,Klima!$B$1:$E$1,0))</f>
        <v>5.6</v>
      </c>
      <c r="E15" s="8">
        <f t="shared" si="21"/>
        <v>5.6</v>
      </c>
      <c r="F15">
        <v>0</v>
      </c>
      <c r="G15" s="8">
        <f t="shared" si="22"/>
        <v>25.800000000000004</v>
      </c>
      <c r="H15" s="8">
        <f t="shared" si="0"/>
        <v>0</v>
      </c>
      <c r="I15" s="8">
        <f t="shared" si="1"/>
        <v>0</v>
      </c>
      <c r="J15" s="8">
        <f t="shared" si="2"/>
        <v>0</v>
      </c>
      <c r="K15" s="8" t="e">
        <f t="shared" si="3"/>
        <v>#VALUE!</v>
      </c>
      <c r="L15" s="8" t="e">
        <f t="shared" si="4"/>
        <v>#VALUE!</v>
      </c>
      <c r="M15" t="e">
        <f t="shared" si="5"/>
        <v>#N/A</v>
      </c>
      <c r="N15">
        <v>8</v>
      </c>
      <c r="O15" t="str">
        <f t="shared" si="23"/>
        <v xml:space="preserve"> </v>
      </c>
      <c r="P15" t="str">
        <f t="shared" si="6"/>
        <v xml:space="preserve"> </v>
      </c>
      <c r="Q15" t="str">
        <f t="shared" si="7"/>
        <v xml:space="preserve"> </v>
      </c>
      <c r="R15" t="str">
        <f t="shared" si="8"/>
        <v xml:space="preserve"> </v>
      </c>
      <c r="S15">
        <f t="shared" si="9"/>
        <v>0</v>
      </c>
      <c r="T15" s="8">
        <f t="shared" si="24"/>
        <v>0</v>
      </c>
      <c r="U15" s="2">
        <f t="shared" si="25"/>
        <v>0</v>
      </c>
      <c r="V15">
        <f t="shared" si="10"/>
        <v>5</v>
      </c>
      <c r="W15" s="2">
        <f t="shared" si="26"/>
        <v>15</v>
      </c>
      <c r="X15">
        <f t="shared" si="11"/>
        <v>0</v>
      </c>
      <c r="Y15">
        <f t="shared" si="27"/>
        <v>0.5</v>
      </c>
      <c r="Z15">
        <v>0</v>
      </c>
      <c r="AA15" s="18">
        <f t="shared" si="12"/>
        <v>43196</v>
      </c>
      <c r="AB15" s="13">
        <f t="shared" si="13"/>
        <v>0</v>
      </c>
      <c r="AC15">
        <v>0</v>
      </c>
      <c r="AD15" s="5">
        <f t="shared" si="28"/>
        <v>-4</v>
      </c>
      <c r="AE15">
        <f t="shared" si="14"/>
        <v>2</v>
      </c>
      <c r="AF15">
        <f t="shared" si="14"/>
        <v>2</v>
      </c>
      <c r="AG15">
        <v>0</v>
      </c>
      <c r="AH15" s="18">
        <f t="shared" si="29"/>
        <v>43196</v>
      </c>
      <c r="AI15" s="5">
        <f t="shared" si="30"/>
        <v>0</v>
      </c>
      <c r="AJ15" s="13">
        <f t="shared" si="15"/>
        <v>0</v>
      </c>
      <c r="AK15" s="20">
        <f t="shared" si="16"/>
        <v>0</v>
      </c>
      <c r="AL15" s="20">
        <f t="shared" si="31"/>
        <v>60</v>
      </c>
      <c r="AM15" s="20">
        <f t="shared" si="32"/>
        <v>60</v>
      </c>
      <c r="AN15" s="20">
        <f t="shared" si="17"/>
        <v>0</v>
      </c>
      <c r="AO15" s="20">
        <f t="shared" si="33"/>
        <v>200</v>
      </c>
      <c r="AP15" s="1">
        <v>0</v>
      </c>
      <c r="AQ15" s="24">
        <f t="shared" si="34"/>
        <v>43196</v>
      </c>
      <c r="AR15" s="10">
        <f t="shared" si="18"/>
        <v>0</v>
      </c>
      <c r="AS15" s="1">
        <f t="shared" si="35"/>
        <v>0</v>
      </c>
      <c r="AV15">
        <v>4</v>
      </c>
      <c r="AW15" t="s">
        <v>136</v>
      </c>
      <c r="AX15" t="str">
        <f>IF($AU$2="Bederoer",Konstanter!E7,IF($AU$2="Ærter",Konstanter!E10,IF($AU$2="Kartofler, tidlige",Konstanter!E11,IF($AU$2="Kartofler, middeltidlige",Konstanter!E12,IF($AU$2="Kartofler, sildige",Konstanter!E13,IF($AU$2="Vårbyg",Konstanter!E14,IF($AU$2="Vårraps",Konstanter!E15,IF($AU$2="Majs",Konstanter!E16,IF($AU$2="Test",Konstanter!E26,IF($AU$2="Vinterhvede",Konstanter!E19,IF($AU$2="Vinterbyg",Konstanter!E18,IF($AU$2="Vinterrug",Konstanter!E21,IF($AU$2="Vinterraps",Konstanter!E20,IF($AU$2="Vinterbyg, efterår",Konstanter!E22,IF($AU$2="Vinterhvede, efterår",Konstanter!E23,IF($AU$2="Vinterrug, efterår",Konstanter!E25,IF($AU$2="Vinterraps, efterår",Konstanter!E24," ")))))))))))))))))</f>
        <v xml:space="preserve"> </v>
      </c>
      <c r="AY15" t="s">
        <v>242</v>
      </c>
      <c r="AZ15" t="e">
        <f>AX15+AZ14</f>
        <v>#VALUE!</v>
      </c>
      <c r="BA15" t="e">
        <f>VLOOKUP(AY15,$K$10:$L$1048576,2,FALSE)</f>
        <v>#N/A</v>
      </c>
    </row>
    <row r="16" spans="2:64" x14ac:dyDescent="0.2">
      <c r="B16" s="18">
        <f t="shared" si="19"/>
        <v>43197</v>
      </c>
      <c r="C16" s="8">
        <f t="shared" si="20"/>
        <v>43197</v>
      </c>
      <c r="D16" s="5">
        <f>INDEX(Klima!$B$1:$E$520,MATCH('Afgrødemodel 1'!$C16,Klima!$B$1:$B$520,0),MATCH('Afgrødemodel 1'!$D$7,Klima!$B$1:$E$1,0))</f>
        <v>6.6</v>
      </c>
      <c r="E16" s="8">
        <f t="shared" si="21"/>
        <v>6.6</v>
      </c>
      <c r="F16">
        <v>0</v>
      </c>
      <c r="G16" s="8">
        <f t="shared" si="22"/>
        <v>32.400000000000006</v>
      </c>
      <c r="H16" s="8">
        <f t="shared" si="0"/>
        <v>0</v>
      </c>
      <c r="I16" s="8">
        <f t="shared" si="1"/>
        <v>0</v>
      </c>
      <c r="J16" s="8">
        <f t="shared" si="2"/>
        <v>0</v>
      </c>
      <c r="K16" s="8" t="e">
        <f t="shared" si="3"/>
        <v>#VALUE!</v>
      </c>
      <c r="L16" s="8" t="e">
        <f t="shared" si="4"/>
        <v>#VALUE!</v>
      </c>
      <c r="M16" t="e">
        <f t="shared" si="5"/>
        <v>#N/A</v>
      </c>
      <c r="N16">
        <v>8</v>
      </c>
      <c r="O16" t="str">
        <f t="shared" si="23"/>
        <v xml:space="preserve"> </v>
      </c>
      <c r="P16" t="str">
        <f t="shared" si="6"/>
        <v xml:space="preserve"> </v>
      </c>
      <c r="Q16" t="str">
        <f t="shared" si="7"/>
        <v xml:space="preserve"> </v>
      </c>
      <c r="R16" t="str">
        <f t="shared" si="8"/>
        <v xml:space="preserve"> </v>
      </c>
      <c r="S16">
        <f t="shared" si="9"/>
        <v>0</v>
      </c>
      <c r="T16" s="8">
        <f t="shared" si="24"/>
        <v>0</v>
      </c>
      <c r="U16" s="2">
        <f t="shared" si="25"/>
        <v>0</v>
      </c>
      <c r="V16">
        <f t="shared" si="10"/>
        <v>5</v>
      </c>
      <c r="W16" s="2">
        <f t="shared" si="26"/>
        <v>15</v>
      </c>
      <c r="X16">
        <f t="shared" si="11"/>
        <v>0</v>
      </c>
      <c r="Y16">
        <f t="shared" si="27"/>
        <v>0.5</v>
      </c>
      <c r="Z16">
        <v>0</v>
      </c>
      <c r="AA16" s="18">
        <f t="shared" si="12"/>
        <v>43197</v>
      </c>
      <c r="AB16" s="13">
        <f t="shared" si="13"/>
        <v>0</v>
      </c>
      <c r="AC16">
        <v>0</v>
      </c>
      <c r="AD16" s="5">
        <f t="shared" si="28"/>
        <v>-4</v>
      </c>
      <c r="AE16">
        <f t="shared" si="14"/>
        <v>2</v>
      </c>
      <c r="AF16">
        <f t="shared" si="14"/>
        <v>2</v>
      </c>
      <c r="AG16">
        <v>0</v>
      </c>
      <c r="AH16" s="18">
        <f t="shared" si="29"/>
        <v>43197</v>
      </c>
      <c r="AI16" s="5">
        <f t="shared" si="30"/>
        <v>0</v>
      </c>
      <c r="AJ16" s="13">
        <f t="shared" si="15"/>
        <v>0</v>
      </c>
      <c r="AK16" s="20">
        <f t="shared" si="16"/>
        <v>0</v>
      </c>
      <c r="AL16" s="20">
        <f t="shared" si="31"/>
        <v>60</v>
      </c>
      <c r="AM16" s="20">
        <f t="shared" si="32"/>
        <v>60</v>
      </c>
      <c r="AN16" s="20">
        <f t="shared" si="17"/>
        <v>0</v>
      </c>
      <c r="AO16" s="20">
        <f t="shared" si="33"/>
        <v>200</v>
      </c>
      <c r="AP16" s="1">
        <v>0</v>
      </c>
      <c r="AQ16" s="24">
        <f t="shared" si="34"/>
        <v>43197</v>
      </c>
      <c r="AR16" s="10">
        <f t="shared" si="18"/>
        <v>0</v>
      </c>
      <c r="AS16" s="1">
        <f t="shared" si="35"/>
        <v>0</v>
      </c>
      <c r="AV16">
        <v>5</v>
      </c>
      <c r="AW16" t="s">
        <v>137</v>
      </c>
      <c r="AX16" t="str">
        <f>IF($AU$2="Bederoer",Konstanter!F7,IF($AU$2="Ærter",Konstanter!F10,IF($AU$2="Kartofler, tidlige",Konstanter!F11,IF($AU$2="Kartofler, middeltidlige",Konstanter!F12,IF($AU$2="Kartofler, sildige",Konstanter!F13,IF($AU$2="Vårbyg",Konstanter!F14,IF($AU$2="Vårraps",Konstanter!F15,IF($AU$2="Majs",Konstanter!F16,IF($AU$2="Test",Konstanter!F26,IF($AU$2="Vinterbyg, efterår",Konstanter!F22,IF($AU$2="Vinterhvede, efterår",Konstanter!F23,IF($AU$2="Vinterrug, efterår",Konstanter!F25,IF($AU$2="Vinterraps, efterår",Konstanter!F24," ")))))))))))))</f>
        <v xml:space="preserve"> </v>
      </c>
      <c r="AY16" t="s">
        <v>243</v>
      </c>
      <c r="AZ16">
        <f>IFERROR(AX16+AZ15,0)</f>
        <v>0</v>
      </c>
      <c r="BA16" t="e">
        <f>VLOOKUP(AY16,$K$10:$L$1048576,2,FALSE)</f>
        <v>#N/A</v>
      </c>
    </row>
    <row r="17" spans="2:52" x14ac:dyDescent="0.2">
      <c r="B17" s="18">
        <f t="shared" si="19"/>
        <v>43198</v>
      </c>
      <c r="C17" s="8">
        <f t="shared" si="20"/>
        <v>43198</v>
      </c>
      <c r="D17" s="5">
        <f>INDEX(Klima!$B$1:$E$520,MATCH('Afgrødemodel 1'!$C17,Klima!$B$1:$B$520,0),MATCH('Afgrødemodel 1'!$D$7,Klima!$B$1:$E$1,0))</f>
        <v>9.3000000000000007</v>
      </c>
      <c r="E17" s="8">
        <f t="shared" si="21"/>
        <v>9.3000000000000007</v>
      </c>
      <c r="F17">
        <v>0</v>
      </c>
      <c r="G17" s="8">
        <f t="shared" si="22"/>
        <v>41.7</v>
      </c>
      <c r="H17" s="8">
        <f t="shared" si="0"/>
        <v>0</v>
      </c>
      <c r="I17" s="8">
        <f t="shared" si="1"/>
        <v>0</v>
      </c>
      <c r="J17" s="8">
        <f t="shared" si="2"/>
        <v>0</v>
      </c>
      <c r="K17" s="8" t="e">
        <f t="shared" si="3"/>
        <v>#VALUE!</v>
      </c>
      <c r="L17" s="8" t="e">
        <f t="shared" si="4"/>
        <v>#VALUE!</v>
      </c>
      <c r="M17" t="e">
        <f t="shared" si="5"/>
        <v>#N/A</v>
      </c>
      <c r="N17">
        <v>8</v>
      </c>
      <c r="O17" t="str">
        <f t="shared" si="23"/>
        <v xml:space="preserve"> </v>
      </c>
      <c r="P17" t="str">
        <f t="shared" si="6"/>
        <v xml:space="preserve"> </v>
      </c>
      <c r="Q17" t="str">
        <f t="shared" si="7"/>
        <v xml:space="preserve"> </v>
      </c>
      <c r="R17" t="str">
        <f t="shared" si="8"/>
        <v xml:space="preserve"> </v>
      </c>
      <c r="S17">
        <f t="shared" si="9"/>
        <v>0</v>
      </c>
      <c r="T17" s="8">
        <f t="shared" si="24"/>
        <v>0</v>
      </c>
      <c r="U17" s="2">
        <f t="shared" si="25"/>
        <v>0</v>
      </c>
      <c r="V17">
        <f t="shared" si="10"/>
        <v>5</v>
      </c>
      <c r="W17" s="2">
        <f t="shared" si="26"/>
        <v>15</v>
      </c>
      <c r="X17">
        <f t="shared" si="11"/>
        <v>0</v>
      </c>
      <c r="Y17">
        <f t="shared" si="27"/>
        <v>0.5</v>
      </c>
      <c r="Z17">
        <v>0</v>
      </c>
      <c r="AA17" s="18">
        <f t="shared" si="12"/>
        <v>43198</v>
      </c>
      <c r="AB17" s="13">
        <f t="shared" si="13"/>
        <v>0</v>
      </c>
      <c r="AC17">
        <v>0</v>
      </c>
      <c r="AD17" s="5">
        <f t="shared" si="28"/>
        <v>-4</v>
      </c>
      <c r="AE17">
        <f t="shared" si="14"/>
        <v>2</v>
      </c>
      <c r="AF17">
        <f t="shared" si="14"/>
        <v>2</v>
      </c>
      <c r="AG17">
        <v>0</v>
      </c>
      <c r="AH17" s="18">
        <f t="shared" si="29"/>
        <v>43198</v>
      </c>
      <c r="AI17" s="5">
        <f t="shared" si="30"/>
        <v>0</v>
      </c>
      <c r="AJ17" s="13">
        <f t="shared" si="15"/>
        <v>0</v>
      </c>
      <c r="AK17" s="20">
        <f t="shared" si="16"/>
        <v>0</v>
      </c>
      <c r="AL17" s="20">
        <f t="shared" si="31"/>
        <v>60</v>
      </c>
      <c r="AM17" s="20">
        <f t="shared" si="32"/>
        <v>60</v>
      </c>
      <c r="AN17" s="20">
        <f t="shared" si="17"/>
        <v>0</v>
      </c>
      <c r="AO17" s="20">
        <f t="shared" si="33"/>
        <v>200</v>
      </c>
      <c r="AP17" s="1">
        <v>0</v>
      </c>
      <c r="AQ17" s="24">
        <f t="shared" si="34"/>
        <v>43198</v>
      </c>
      <c r="AR17" s="10">
        <f t="shared" si="18"/>
        <v>0</v>
      </c>
      <c r="AS17" s="1">
        <f t="shared" si="35"/>
        <v>0</v>
      </c>
    </row>
    <row r="18" spans="2:52" x14ac:dyDescent="0.2">
      <c r="B18" s="18">
        <f t="shared" si="19"/>
        <v>43199</v>
      </c>
      <c r="C18" s="8">
        <f t="shared" si="20"/>
        <v>43199</v>
      </c>
      <c r="D18" s="5">
        <f>INDEX(Klima!$B$1:$E$520,MATCH('Afgrødemodel 1'!$C18,Klima!$B$1:$B$520,0),MATCH('Afgrødemodel 1'!$D$7,Klima!$B$1:$E$1,0))</f>
        <v>9.6999999999999993</v>
      </c>
      <c r="E18" s="8">
        <f t="shared" si="21"/>
        <v>9.6999999999999993</v>
      </c>
      <c r="F18">
        <v>0</v>
      </c>
      <c r="G18" s="8">
        <f t="shared" si="22"/>
        <v>51.400000000000006</v>
      </c>
      <c r="H18" s="8">
        <f t="shared" si="0"/>
        <v>0</v>
      </c>
      <c r="I18" s="8">
        <f t="shared" si="1"/>
        <v>0</v>
      </c>
      <c r="J18" s="8">
        <f t="shared" si="2"/>
        <v>0</v>
      </c>
      <c r="K18" s="8" t="e">
        <f t="shared" si="3"/>
        <v>#VALUE!</v>
      </c>
      <c r="L18" s="8" t="e">
        <f t="shared" si="4"/>
        <v>#VALUE!</v>
      </c>
      <c r="M18" t="e">
        <f t="shared" si="5"/>
        <v>#N/A</v>
      </c>
      <c r="N18">
        <v>8</v>
      </c>
      <c r="O18" t="str">
        <f t="shared" si="23"/>
        <v xml:space="preserve"> </v>
      </c>
      <c r="P18" t="str">
        <f t="shared" si="6"/>
        <v xml:space="preserve"> </v>
      </c>
      <c r="Q18" t="str">
        <f t="shared" si="7"/>
        <v xml:space="preserve"> </v>
      </c>
      <c r="R18" t="str">
        <f t="shared" si="8"/>
        <v xml:space="preserve"> </v>
      </c>
      <c r="S18">
        <f t="shared" si="9"/>
        <v>0</v>
      </c>
      <c r="T18" s="8">
        <f t="shared" si="24"/>
        <v>0</v>
      </c>
      <c r="U18" s="2">
        <f t="shared" si="25"/>
        <v>0</v>
      </c>
      <c r="V18">
        <f t="shared" si="10"/>
        <v>5</v>
      </c>
      <c r="W18" s="2">
        <f t="shared" si="26"/>
        <v>15</v>
      </c>
      <c r="X18">
        <f t="shared" si="11"/>
        <v>0</v>
      </c>
      <c r="Y18">
        <f t="shared" si="27"/>
        <v>0.5</v>
      </c>
      <c r="Z18">
        <v>0</v>
      </c>
      <c r="AA18" s="18">
        <f t="shared" si="12"/>
        <v>43199</v>
      </c>
      <c r="AB18" s="13">
        <f t="shared" si="13"/>
        <v>0</v>
      </c>
      <c r="AC18">
        <v>0</v>
      </c>
      <c r="AD18" s="5">
        <f t="shared" si="28"/>
        <v>-4</v>
      </c>
      <c r="AE18">
        <f t="shared" si="14"/>
        <v>2</v>
      </c>
      <c r="AF18">
        <f t="shared" si="14"/>
        <v>2</v>
      </c>
      <c r="AG18">
        <v>0</v>
      </c>
      <c r="AH18" s="18">
        <f t="shared" si="29"/>
        <v>43199</v>
      </c>
      <c r="AI18" s="5">
        <f t="shared" si="30"/>
        <v>0</v>
      </c>
      <c r="AJ18" s="13">
        <f t="shared" si="15"/>
        <v>0</v>
      </c>
      <c r="AK18" s="20">
        <f t="shared" si="16"/>
        <v>0</v>
      </c>
      <c r="AL18" s="20">
        <f t="shared" si="31"/>
        <v>60</v>
      </c>
      <c r="AM18" s="20">
        <f t="shared" si="32"/>
        <v>60</v>
      </c>
      <c r="AN18" s="20">
        <f t="shared" si="17"/>
        <v>0</v>
      </c>
      <c r="AO18" s="20">
        <f t="shared" si="33"/>
        <v>200</v>
      </c>
      <c r="AP18" s="1">
        <v>0</v>
      </c>
      <c r="AQ18" s="24">
        <f t="shared" si="34"/>
        <v>43199</v>
      </c>
      <c r="AR18" s="10">
        <f t="shared" si="18"/>
        <v>0</v>
      </c>
      <c r="AS18" s="1">
        <f t="shared" si="35"/>
        <v>0</v>
      </c>
    </row>
    <row r="19" spans="2:52" x14ac:dyDescent="0.2">
      <c r="B19" s="18">
        <f t="shared" si="19"/>
        <v>43200</v>
      </c>
      <c r="C19" s="8">
        <f t="shared" si="20"/>
        <v>43200</v>
      </c>
      <c r="D19" s="5">
        <f>INDEX(Klima!$B$1:$E$520,MATCH('Afgrødemodel 1'!$C19,Klima!$B$1:$B$520,0),MATCH('Afgrødemodel 1'!$D$7,Klima!$B$1:$E$1,0))</f>
        <v>6.2</v>
      </c>
      <c r="E19" s="8">
        <f t="shared" si="21"/>
        <v>6.2</v>
      </c>
      <c r="F19">
        <v>0</v>
      </c>
      <c r="G19" s="8">
        <f t="shared" si="22"/>
        <v>57.600000000000009</v>
      </c>
      <c r="H19" s="8">
        <f t="shared" si="0"/>
        <v>0</v>
      </c>
      <c r="I19" s="8">
        <f t="shared" si="1"/>
        <v>0</v>
      </c>
      <c r="J19" s="8">
        <f t="shared" si="2"/>
        <v>0</v>
      </c>
      <c r="K19" s="8" t="e">
        <f t="shared" si="3"/>
        <v>#VALUE!</v>
      </c>
      <c r="L19" s="8" t="e">
        <f t="shared" si="4"/>
        <v>#VALUE!</v>
      </c>
      <c r="M19" t="e">
        <f t="shared" si="5"/>
        <v>#N/A</v>
      </c>
      <c r="N19">
        <v>8</v>
      </c>
      <c r="O19" t="str">
        <f t="shared" si="23"/>
        <v xml:space="preserve"> </v>
      </c>
      <c r="P19" t="str">
        <f t="shared" si="6"/>
        <v xml:space="preserve"> </v>
      </c>
      <c r="Q19" t="str">
        <f t="shared" si="7"/>
        <v xml:space="preserve"> </v>
      </c>
      <c r="R19" t="str">
        <f t="shared" si="8"/>
        <v xml:space="preserve"> </v>
      </c>
      <c r="S19">
        <f t="shared" si="9"/>
        <v>0</v>
      </c>
      <c r="T19" s="8">
        <f t="shared" si="24"/>
        <v>0</v>
      </c>
      <c r="U19" s="2">
        <f t="shared" si="25"/>
        <v>0</v>
      </c>
      <c r="V19">
        <f t="shared" si="10"/>
        <v>5</v>
      </c>
      <c r="W19" s="2">
        <f t="shared" si="26"/>
        <v>15</v>
      </c>
      <c r="X19">
        <f t="shared" si="11"/>
        <v>0</v>
      </c>
      <c r="Y19">
        <f t="shared" si="27"/>
        <v>0.5</v>
      </c>
      <c r="Z19">
        <v>0</v>
      </c>
      <c r="AA19" s="18">
        <f t="shared" si="12"/>
        <v>43200</v>
      </c>
      <c r="AB19" s="13">
        <f t="shared" si="13"/>
        <v>0</v>
      </c>
      <c r="AC19">
        <v>0</v>
      </c>
      <c r="AD19" s="5">
        <f t="shared" si="28"/>
        <v>-4</v>
      </c>
      <c r="AE19">
        <f t="shared" si="14"/>
        <v>2</v>
      </c>
      <c r="AF19">
        <f t="shared" si="14"/>
        <v>2</v>
      </c>
      <c r="AG19">
        <v>0</v>
      </c>
      <c r="AH19" s="18">
        <f t="shared" si="29"/>
        <v>43200</v>
      </c>
      <c r="AI19" s="5">
        <f t="shared" si="30"/>
        <v>0</v>
      </c>
      <c r="AJ19" s="13">
        <f t="shared" si="15"/>
        <v>0</v>
      </c>
      <c r="AK19" s="20">
        <f t="shared" si="16"/>
        <v>0</v>
      </c>
      <c r="AL19" s="20">
        <f t="shared" si="31"/>
        <v>60</v>
      </c>
      <c r="AM19" s="20">
        <f t="shared" si="32"/>
        <v>60</v>
      </c>
      <c r="AN19" s="20">
        <f t="shared" si="17"/>
        <v>0</v>
      </c>
      <c r="AO19" s="20">
        <f t="shared" si="33"/>
        <v>200</v>
      </c>
      <c r="AP19" s="1">
        <v>0</v>
      </c>
      <c r="AQ19" s="24">
        <f t="shared" si="34"/>
        <v>43200</v>
      </c>
      <c r="AR19" s="10">
        <f t="shared" si="18"/>
        <v>0</v>
      </c>
      <c r="AS19" s="1">
        <f t="shared" si="35"/>
        <v>0</v>
      </c>
      <c r="AV19" s="10" t="s">
        <v>143</v>
      </c>
    </row>
    <row r="20" spans="2:52" x14ac:dyDescent="0.2">
      <c r="B20" s="18">
        <f t="shared" si="19"/>
        <v>43201</v>
      </c>
      <c r="C20" s="8">
        <f t="shared" si="20"/>
        <v>43201</v>
      </c>
      <c r="D20" s="5">
        <f>INDEX(Klima!$B$1:$E$520,MATCH('Afgrødemodel 1'!$C20,Klima!$B$1:$B$520,0),MATCH('Afgrødemodel 1'!$D$7,Klima!$B$1:$E$1,0))</f>
        <v>6.1</v>
      </c>
      <c r="E20" s="8">
        <f t="shared" si="21"/>
        <v>6.1</v>
      </c>
      <c r="F20">
        <v>0</v>
      </c>
      <c r="G20" s="8">
        <f t="shared" si="22"/>
        <v>63.70000000000001</v>
      </c>
      <c r="H20" s="8">
        <f t="shared" si="0"/>
        <v>0</v>
      </c>
      <c r="I20" s="8">
        <f t="shared" si="1"/>
        <v>0</v>
      </c>
      <c r="J20" s="8">
        <f t="shared" si="2"/>
        <v>0</v>
      </c>
      <c r="K20" s="8" t="e">
        <f t="shared" si="3"/>
        <v>#VALUE!</v>
      </c>
      <c r="L20" s="8" t="e">
        <f t="shared" si="4"/>
        <v>#VALUE!</v>
      </c>
      <c r="M20" t="e">
        <f t="shared" si="5"/>
        <v>#N/A</v>
      </c>
      <c r="N20">
        <v>8</v>
      </c>
      <c r="O20" t="str">
        <f t="shared" si="23"/>
        <v xml:space="preserve"> </v>
      </c>
      <c r="P20" t="str">
        <f t="shared" si="6"/>
        <v xml:space="preserve"> </v>
      </c>
      <c r="Q20" t="str">
        <f t="shared" si="7"/>
        <v xml:space="preserve"> </v>
      </c>
      <c r="R20" t="str">
        <f t="shared" si="8"/>
        <v xml:space="preserve"> </v>
      </c>
      <c r="S20">
        <f t="shared" si="9"/>
        <v>0</v>
      </c>
      <c r="T20" s="8">
        <f t="shared" si="24"/>
        <v>0</v>
      </c>
      <c r="U20" s="2">
        <f t="shared" si="25"/>
        <v>0</v>
      </c>
      <c r="V20">
        <f t="shared" si="10"/>
        <v>5</v>
      </c>
      <c r="W20" s="2">
        <f t="shared" si="26"/>
        <v>15</v>
      </c>
      <c r="X20">
        <f t="shared" si="11"/>
        <v>0</v>
      </c>
      <c r="Y20">
        <f t="shared" si="27"/>
        <v>0.5</v>
      </c>
      <c r="Z20">
        <v>0</v>
      </c>
      <c r="AA20" s="18">
        <f t="shared" si="12"/>
        <v>43201</v>
      </c>
      <c r="AB20" s="13">
        <f t="shared" si="13"/>
        <v>0</v>
      </c>
      <c r="AC20">
        <v>0</v>
      </c>
      <c r="AD20" s="5">
        <f t="shared" si="28"/>
        <v>-4</v>
      </c>
      <c r="AE20">
        <f t="shared" si="14"/>
        <v>2</v>
      </c>
      <c r="AF20">
        <f t="shared" si="14"/>
        <v>2</v>
      </c>
      <c r="AG20">
        <v>0</v>
      </c>
      <c r="AH20" s="18">
        <f t="shared" si="29"/>
        <v>43201</v>
      </c>
      <c r="AI20" s="5">
        <f t="shared" si="30"/>
        <v>0</v>
      </c>
      <c r="AJ20" s="13">
        <f t="shared" si="15"/>
        <v>0</v>
      </c>
      <c r="AK20" s="20">
        <f t="shared" si="16"/>
        <v>0</v>
      </c>
      <c r="AL20" s="20">
        <f t="shared" si="31"/>
        <v>60</v>
      </c>
      <c r="AM20" s="20">
        <f t="shared" si="32"/>
        <v>60</v>
      </c>
      <c r="AN20" s="20">
        <f t="shared" si="17"/>
        <v>0</v>
      </c>
      <c r="AO20" s="20">
        <f t="shared" si="33"/>
        <v>200</v>
      </c>
      <c r="AP20" s="1">
        <v>0</v>
      </c>
      <c r="AQ20" s="24">
        <f t="shared" si="34"/>
        <v>43201</v>
      </c>
      <c r="AR20" s="10">
        <f t="shared" si="18"/>
        <v>0</v>
      </c>
      <c r="AS20" s="1">
        <f t="shared" si="35"/>
        <v>0</v>
      </c>
    </row>
    <row r="21" spans="2:52" x14ac:dyDescent="0.2">
      <c r="B21" s="18">
        <f t="shared" si="19"/>
        <v>43202</v>
      </c>
      <c r="C21" s="8">
        <f t="shared" si="20"/>
        <v>43202</v>
      </c>
      <c r="D21" s="5">
        <f>INDEX(Klima!$B$1:$E$520,MATCH('Afgrødemodel 1'!$C21,Klima!$B$1:$B$520,0),MATCH('Afgrødemodel 1'!$D$7,Klima!$B$1:$E$1,0))</f>
        <v>7.1</v>
      </c>
      <c r="E21" s="8">
        <f t="shared" si="21"/>
        <v>7.1</v>
      </c>
      <c r="F21">
        <v>0</v>
      </c>
      <c r="G21" s="8">
        <f t="shared" si="22"/>
        <v>70.800000000000011</v>
      </c>
      <c r="H21" s="8">
        <f t="shared" si="0"/>
        <v>0</v>
      </c>
      <c r="I21" s="8">
        <f t="shared" si="1"/>
        <v>0</v>
      </c>
      <c r="J21" s="8">
        <f t="shared" si="2"/>
        <v>0</v>
      </c>
      <c r="K21" s="8" t="e">
        <f t="shared" si="3"/>
        <v>#VALUE!</v>
      </c>
      <c r="L21" s="8" t="e">
        <f t="shared" si="4"/>
        <v>#VALUE!</v>
      </c>
      <c r="M21" t="e">
        <f t="shared" si="5"/>
        <v>#N/A</v>
      </c>
      <c r="N21">
        <v>8</v>
      </c>
      <c r="O21" t="str">
        <f t="shared" si="23"/>
        <v xml:space="preserve"> </v>
      </c>
      <c r="P21" t="str">
        <f t="shared" si="6"/>
        <v xml:space="preserve"> </v>
      </c>
      <c r="Q21" t="str">
        <f t="shared" si="7"/>
        <v xml:space="preserve"> </v>
      </c>
      <c r="R21" t="str">
        <f t="shared" si="8"/>
        <v xml:space="preserve"> </v>
      </c>
      <c r="S21">
        <f t="shared" si="9"/>
        <v>0</v>
      </c>
      <c r="T21" s="8">
        <f t="shared" si="24"/>
        <v>0</v>
      </c>
      <c r="U21" s="2">
        <f t="shared" si="25"/>
        <v>0</v>
      </c>
      <c r="V21">
        <f t="shared" si="10"/>
        <v>5</v>
      </c>
      <c r="W21" s="2">
        <f t="shared" si="26"/>
        <v>15</v>
      </c>
      <c r="X21">
        <f t="shared" si="11"/>
        <v>0</v>
      </c>
      <c r="Y21">
        <f t="shared" si="27"/>
        <v>0.5</v>
      </c>
      <c r="Z21">
        <v>0</v>
      </c>
      <c r="AA21" s="18">
        <f t="shared" si="12"/>
        <v>43202</v>
      </c>
      <c r="AB21" s="13">
        <f t="shared" si="13"/>
        <v>0</v>
      </c>
      <c r="AC21">
        <v>0</v>
      </c>
      <c r="AD21" s="5">
        <f t="shared" si="28"/>
        <v>-4</v>
      </c>
      <c r="AE21">
        <f t="shared" si="14"/>
        <v>2</v>
      </c>
      <c r="AF21">
        <f t="shared" si="14"/>
        <v>2</v>
      </c>
      <c r="AG21">
        <v>0</v>
      </c>
      <c r="AH21" s="18">
        <f t="shared" si="29"/>
        <v>43202</v>
      </c>
      <c r="AI21" s="5">
        <f t="shared" si="30"/>
        <v>0</v>
      </c>
      <c r="AJ21" s="13">
        <f t="shared" si="15"/>
        <v>0</v>
      </c>
      <c r="AK21" s="20">
        <f t="shared" si="16"/>
        <v>0</v>
      </c>
      <c r="AL21" s="20">
        <f t="shared" si="31"/>
        <v>60</v>
      </c>
      <c r="AM21" s="20">
        <f t="shared" si="32"/>
        <v>60</v>
      </c>
      <c r="AN21" s="20">
        <f t="shared" si="17"/>
        <v>0</v>
      </c>
      <c r="AO21" s="20">
        <f t="shared" si="33"/>
        <v>200</v>
      </c>
      <c r="AP21" s="1">
        <v>0</v>
      </c>
      <c r="AQ21" s="24">
        <f t="shared" si="34"/>
        <v>43202</v>
      </c>
      <c r="AR21" s="10">
        <f t="shared" si="18"/>
        <v>0</v>
      </c>
      <c r="AS21" s="1">
        <f t="shared" si="35"/>
        <v>0</v>
      </c>
      <c r="AV21" t="s">
        <v>146</v>
      </c>
      <c r="AW21">
        <f>VLOOKUP($AU$2,Konstanter!$R$7:$S$26,2,FALSE)</f>
        <v>150</v>
      </c>
      <c r="AX21" t="s">
        <v>147</v>
      </c>
      <c r="AY21">
        <f>VLOOKUP(AX21,$O$10:$P$1048576,2,FALSE)</f>
        <v>43328</v>
      </c>
      <c r="AZ21">
        <f>AY21+1</f>
        <v>43329</v>
      </c>
    </row>
    <row r="22" spans="2:52" x14ac:dyDescent="0.2">
      <c r="B22" s="18">
        <f t="shared" si="19"/>
        <v>43203</v>
      </c>
      <c r="C22" s="8">
        <f t="shared" si="20"/>
        <v>43203</v>
      </c>
      <c r="D22" s="5">
        <f>INDEX(Klima!$B$1:$E$520,MATCH('Afgrødemodel 1'!$C22,Klima!$B$1:$B$520,0),MATCH('Afgrødemodel 1'!$D$7,Klima!$B$1:$E$1,0))</f>
        <v>10.1</v>
      </c>
      <c r="E22" s="8">
        <f t="shared" si="21"/>
        <v>10.1</v>
      </c>
      <c r="F22">
        <v>0</v>
      </c>
      <c r="G22" s="8">
        <f t="shared" si="22"/>
        <v>80.900000000000006</v>
      </c>
      <c r="H22" s="8">
        <f t="shared" si="0"/>
        <v>0</v>
      </c>
      <c r="I22" s="8">
        <f t="shared" si="1"/>
        <v>0</v>
      </c>
      <c r="J22" s="8">
        <f t="shared" si="2"/>
        <v>0</v>
      </c>
      <c r="K22" s="8" t="e">
        <f t="shared" si="3"/>
        <v>#VALUE!</v>
      </c>
      <c r="L22" s="8" t="e">
        <f t="shared" si="4"/>
        <v>#VALUE!</v>
      </c>
      <c r="M22" t="e">
        <f t="shared" si="5"/>
        <v>#N/A</v>
      </c>
      <c r="N22">
        <v>8</v>
      </c>
      <c r="O22" t="str">
        <f t="shared" si="23"/>
        <v xml:space="preserve"> </v>
      </c>
      <c r="P22" t="str">
        <f t="shared" si="6"/>
        <v xml:space="preserve"> </v>
      </c>
      <c r="Q22" t="str">
        <f t="shared" si="7"/>
        <v xml:space="preserve"> </v>
      </c>
      <c r="R22" t="str">
        <f t="shared" si="8"/>
        <v xml:space="preserve"> </v>
      </c>
      <c r="S22">
        <f t="shared" si="9"/>
        <v>0</v>
      </c>
      <c r="T22" s="8">
        <f t="shared" si="24"/>
        <v>0</v>
      </c>
      <c r="U22" s="2">
        <f t="shared" si="25"/>
        <v>0</v>
      </c>
      <c r="V22">
        <f t="shared" si="10"/>
        <v>5</v>
      </c>
      <c r="W22" s="2">
        <f t="shared" si="26"/>
        <v>15</v>
      </c>
      <c r="X22">
        <f t="shared" si="11"/>
        <v>0</v>
      </c>
      <c r="Y22">
        <f t="shared" si="27"/>
        <v>0.5</v>
      </c>
      <c r="Z22">
        <v>0</v>
      </c>
      <c r="AA22" s="18">
        <f t="shared" si="12"/>
        <v>43203</v>
      </c>
      <c r="AB22" s="13">
        <f t="shared" si="13"/>
        <v>0</v>
      </c>
      <c r="AC22">
        <v>0</v>
      </c>
      <c r="AD22" s="5">
        <f t="shared" si="28"/>
        <v>-4</v>
      </c>
      <c r="AE22">
        <f t="shared" si="14"/>
        <v>2</v>
      </c>
      <c r="AF22">
        <f t="shared" si="14"/>
        <v>2</v>
      </c>
      <c r="AG22">
        <v>0</v>
      </c>
      <c r="AH22" s="18">
        <f t="shared" si="29"/>
        <v>43203</v>
      </c>
      <c r="AI22" s="5">
        <f t="shared" si="30"/>
        <v>0</v>
      </c>
      <c r="AJ22" s="13">
        <f t="shared" si="15"/>
        <v>0</v>
      </c>
      <c r="AK22" s="20">
        <f t="shared" si="16"/>
        <v>0</v>
      </c>
      <c r="AL22" s="20">
        <f t="shared" si="31"/>
        <v>60</v>
      </c>
      <c r="AM22" s="20">
        <f t="shared" si="32"/>
        <v>60</v>
      </c>
      <c r="AN22" s="20">
        <f t="shared" si="17"/>
        <v>0</v>
      </c>
      <c r="AO22" s="20">
        <f t="shared" si="33"/>
        <v>200</v>
      </c>
      <c r="AP22" s="1">
        <v>0</v>
      </c>
      <c r="AQ22" s="24">
        <f t="shared" si="34"/>
        <v>43203</v>
      </c>
      <c r="AR22" s="10">
        <f t="shared" si="18"/>
        <v>0</v>
      </c>
      <c r="AS22" s="1">
        <f t="shared" si="35"/>
        <v>0</v>
      </c>
      <c r="AV22" t="s">
        <v>127</v>
      </c>
      <c r="AW22">
        <f>VLOOKUP($AU$2,Konstanter!$I$7:$M$26,2,FALSE)</f>
        <v>0</v>
      </c>
      <c r="AX22" t="s">
        <v>129</v>
      </c>
      <c r="AY22">
        <f>VLOOKUP(AX22,$Q$10:$R$1048576,2,FALSE)</f>
        <v>43328</v>
      </c>
      <c r="AZ22">
        <f>AY22+1</f>
        <v>43329</v>
      </c>
    </row>
    <row r="23" spans="2:52" x14ac:dyDescent="0.2">
      <c r="B23" s="18">
        <f t="shared" si="19"/>
        <v>43204</v>
      </c>
      <c r="C23" s="8">
        <f t="shared" si="20"/>
        <v>43204</v>
      </c>
      <c r="D23" s="5">
        <f>INDEX(Klima!$B$1:$E$520,MATCH('Afgrødemodel 1'!$C23,Klima!$B$1:$B$520,0),MATCH('Afgrødemodel 1'!$D$7,Klima!$B$1:$E$1,0))</f>
        <v>9.8000000000000007</v>
      </c>
      <c r="E23" s="8">
        <f t="shared" si="21"/>
        <v>9.8000000000000007</v>
      </c>
      <c r="F23">
        <v>0</v>
      </c>
      <c r="G23" s="8">
        <f t="shared" si="22"/>
        <v>90.7</v>
      </c>
      <c r="H23" s="8">
        <f t="shared" si="0"/>
        <v>0</v>
      </c>
      <c r="I23" s="8">
        <f t="shared" si="1"/>
        <v>0</v>
      </c>
      <c r="J23" s="8">
        <f t="shared" si="2"/>
        <v>0</v>
      </c>
      <c r="K23" s="8" t="e">
        <f t="shared" si="3"/>
        <v>#VALUE!</v>
      </c>
      <c r="L23" s="8" t="e">
        <f t="shared" si="4"/>
        <v>#VALUE!</v>
      </c>
      <c r="M23" t="e">
        <f t="shared" si="5"/>
        <v>#N/A</v>
      </c>
      <c r="N23">
        <v>8</v>
      </c>
      <c r="O23" t="str">
        <f t="shared" si="23"/>
        <v xml:space="preserve"> </v>
      </c>
      <c r="P23" t="str">
        <f t="shared" si="6"/>
        <v xml:space="preserve"> </v>
      </c>
      <c r="Q23" t="str">
        <f t="shared" si="7"/>
        <v xml:space="preserve"> </v>
      </c>
      <c r="R23" t="str">
        <f t="shared" si="8"/>
        <v xml:space="preserve"> </v>
      </c>
      <c r="S23">
        <f t="shared" si="9"/>
        <v>0</v>
      </c>
      <c r="T23" s="8">
        <f t="shared" si="24"/>
        <v>0</v>
      </c>
      <c r="U23" s="2">
        <f t="shared" si="25"/>
        <v>0</v>
      </c>
      <c r="V23">
        <f t="shared" si="10"/>
        <v>5</v>
      </c>
      <c r="W23" s="2">
        <f t="shared" si="26"/>
        <v>15</v>
      </c>
      <c r="X23">
        <f t="shared" si="11"/>
        <v>0</v>
      </c>
      <c r="Y23">
        <f t="shared" si="27"/>
        <v>0.5</v>
      </c>
      <c r="Z23">
        <v>0</v>
      </c>
      <c r="AA23" s="18">
        <f t="shared" si="12"/>
        <v>43204</v>
      </c>
      <c r="AB23" s="13">
        <f t="shared" si="13"/>
        <v>0</v>
      </c>
      <c r="AC23">
        <v>0</v>
      </c>
      <c r="AD23" s="5">
        <f t="shared" si="28"/>
        <v>-4</v>
      </c>
      <c r="AE23">
        <f t="shared" si="14"/>
        <v>2</v>
      </c>
      <c r="AF23">
        <f t="shared" si="14"/>
        <v>2</v>
      </c>
      <c r="AG23">
        <v>0</v>
      </c>
      <c r="AH23" s="18">
        <f t="shared" si="29"/>
        <v>43204</v>
      </c>
      <c r="AI23" s="5">
        <f t="shared" si="30"/>
        <v>0</v>
      </c>
      <c r="AJ23" s="13">
        <f t="shared" si="15"/>
        <v>0</v>
      </c>
      <c r="AK23" s="20">
        <f t="shared" si="16"/>
        <v>0</v>
      </c>
      <c r="AL23" s="20">
        <f t="shared" si="31"/>
        <v>60</v>
      </c>
      <c r="AM23" s="20">
        <f t="shared" si="32"/>
        <v>60</v>
      </c>
      <c r="AN23" s="20">
        <f t="shared" si="17"/>
        <v>0</v>
      </c>
      <c r="AO23" s="20">
        <f t="shared" si="33"/>
        <v>200</v>
      </c>
      <c r="AP23" s="1">
        <v>0</v>
      </c>
      <c r="AQ23" s="24">
        <f t="shared" si="34"/>
        <v>43204</v>
      </c>
      <c r="AR23" s="10">
        <f t="shared" si="18"/>
        <v>0</v>
      </c>
      <c r="AS23" s="1">
        <f t="shared" si="35"/>
        <v>0</v>
      </c>
      <c r="AV23" t="s">
        <v>126</v>
      </c>
      <c r="AW23">
        <f>VLOOKUP($AU$2,Konstanter!$I$7:$M$26,3,FALSE)</f>
        <v>450</v>
      </c>
      <c r="AX23" t="s">
        <v>130</v>
      </c>
      <c r="AY23">
        <f>VLOOKUP(AX23,$Q$10:$R$1048576,2,FALSE)</f>
        <v>43357</v>
      </c>
      <c r="AZ23">
        <f>AY23+1</f>
        <v>43358</v>
      </c>
    </row>
    <row r="24" spans="2:52" x14ac:dyDescent="0.2">
      <c r="B24" s="18">
        <f t="shared" si="19"/>
        <v>43205</v>
      </c>
      <c r="C24" s="8">
        <f t="shared" si="20"/>
        <v>43205</v>
      </c>
      <c r="D24" s="5">
        <f>INDEX(Klima!$B$1:$E$520,MATCH('Afgrødemodel 1'!$C24,Klima!$B$1:$B$520,0),MATCH('Afgrødemodel 1'!$D$7,Klima!$B$1:$E$1,0))</f>
        <v>8.6999999999999993</v>
      </c>
      <c r="E24" s="8">
        <f t="shared" si="21"/>
        <v>8.6999999999999993</v>
      </c>
      <c r="F24">
        <v>0</v>
      </c>
      <c r="G24" s="8">
        <f t="shared" si="22"/>
        <v>99.4</v>
      </c>
      <c r="H24" s="8">
        <f t="shared" si="0"/>
        <v>0</v>
      </c>
      <c r="I24" s="8">
        <f t="shared" si="1"/>
        <v>0</v>
      </c>
      <c r="J24" s="8">
        <f t="shared" si="2"/>
        <v>0</v>
      </c>
      <c r="K24" s="8" t="e">
        <f t="shared" si="3"/>
        <v>#VALUE!</v>
      </c>
      <c r="L24" s="8" t="e">
        <f t="shared" si="4"/>
        <v>#VALUE!</v>
      </c>
      <c r="M24" t="e">
        <f t="shared" si="5"/>
        <v>#N/A</v>
      </c>
      <c r="N24">
        <v>8</v>
      </c>
      <c r="O24" t="str">
        <f t="shared" si="23"/>
        <v xml:space="preserve"> </v>
      </c>
      <c r="P24" t="str">
        <f t="shared" si="6"/>
        <v xml:space="preserve"> </v>
      </c>
      <c r="Q24" t="str">
        <f t="shared" si="7"/>
        <v xml:space="preserve"> </v>
      </c>
      <c r="R24" t="str">
        <f t="shared" si="8"/>
        <v xml:space="preserve"> </v>
      </c>
      <c r="S24">
        <f t="shared" si="9"/>
        <v>0</v>
      </c>
      <c r="T24" s="8">
        <f t="shared" si="24"/>
        <v>0</v>
      </c>
      <c r="U24" s="2">
        <f t="shared" si="25"/>
        <v>0</v>
      </c>
      <c r="V24">
        <f t="shared" si="10"/>
        <v>5</v>
      </c>
      <c r="W24" s="2">
        <f t="shared" si="26"/>
        <v>15</v>
      </c>
      <c r="X24">
        <f t="shared" si="11"/>
        <v>0</v>
      </c>
      <c r="Y24">
        <f t="shared" si="27"/>
        <v>0.5</v>
      </c>
      <c r="Z24">
        <v>0</v>
      </c>
      <c r="AA24" s="18">
        <f t="shared" si="12"/>
        <v>43205</v>
      </c>
      <c r="AB24" s="13">
        <f t="shared" si="13"/>
        <v>0</v>
      </c>
      <c r="AC24">
        <v>0</v>
      </c>
      <c r="AD24" s="5">
        <f t="shared" si="28"/>
        <v>-4</v>
      </c>
      <c r="AE24">
        <f t="shared" si="14"/>
        <v>2</v>
      </c>
      <c r="AF24">
        <f t="shared" si="14"/>
        <v>2</v>
      </c>
      <c r="AG24">
        <v>0</v>
      </c>
      <c r="AH24" s="18">
        <f t="shared" si="29"/>
        <v>43205</v>
      </c>
      <c r="AI24" s="5">
        <f t="shared" si="30"/>
        <v>0</v>
      </c>
      <c r="AJ24" s="13">
        <f t="shared" si="15"/>
        <v>0</v>
      </c>
      <c r="AK24" s="20">
        <f t="shared" si="16"/>
        <v>0</v>
      </c>
      <c r="AL24" s="20">
        <f t="shared" si="31"/>
        <v>60</v>
      </c>
      <c r="AM24" s="20">
        <f t="shared" si="32"/>
        <v>60</v>
      </c>
      <c r="AN24" s="20">
        <f t="shared" si="17"/>
        <v>0</v>
      </c>
      <c r="AO24" s="20">
        <f t="shared" si="33"/>
        <v>200</v>
      </c>
      <c r="AP24" s="1">
        <v>0</v>
      </c>
      <c r="AQ24" s="24">
        <f t="shared" si="34"/>
        <v>43205</v>
      </c>
      <c r="AR24" s="10">
        <f t="shared" si="18"/>
        <v>0</v>
      </c>
      <c r="AS24" s="1">
        <f t="shared" si="35"/>
        <v>0</v>
      </c>
      <c r="AV24" t="s">
        <v>124</v>
      </c>
      <c r="AW24">
        <f>VLOOKUP($AU$2,Konstanter!$I$7:$M$26,4,FALSE)</f>
        <v>2000</v>
      </c>
      <c r="AX24" t="s">
        <v>125</v>
      </c>
      <c r="AY24">
        <f>IFERROR(VLOOKUP(AX24,$Q$10:$R$1048576,2,FALSE),$AY$28)</f>
        <v>43343</v>
      </c>
      <c r="AZ24">
        <f>AY24+1</f>
        <v>43344</v>
      </c>
    </row>
    <row r="25" spans="2:52" x14ac:dyDescent="0.2">
      <c r="B25" s="18">
        <f t="shared" si="19"/>
        <v>43206</v>
      </c>
      <c r="C25" s="8">
        <f t="shared" si="20"/>
        <v>43206</v>
      </c>
      <c r="D25" s="5">
        <f>INDEX(Klima!$B$1:$E$520,MATCH('Afgrødemodel 1'!$C25,Klima!$B$1:$B$520,0),MATCH('Afgrødemodel 1'!$D$7,Klima!$B$1:$E$1,0))</f>
        <v>9.1999999999999993</v>
      </c>
      <c r="E25" s="8">
        <f t="shared" si="21"/>
        <v>9.1999999999999993</v>
      </c>
      <c r="F25">
        <v>0</v>
      </c>
      <c r="G25" s="8">
        <f t="shared" si="22"/>
        <v>108.60000000000001</v>
      </c>
      <c r="H25" s="8">
        <f t="shared" si="0"/>
        <v>0</v>
      </c>
      <c r="I25" s="8">
        <f t="shared" si="1"/>
        <v>0</v>
      </c>
      <c r="J25" s="8">
        <f t="shared" si="2"/>
        <v>0</v>
      </c>
      <c r="K25" s="8" t="e">
        <f t="shared" si="3"/>
        <v>#VALUE!</v>
      </c>
      <c r="L25" s="8" t="e">
        <f t="shared" si="4"/>
        <v>#VALUE!</v>
      </c>
      <c r="M25" t="e">
        <f t="shared" si="5"/>
        <v>#N/A</v>
      </c>
      <c r="N25">
        <v>8</v>
      </c>
      <c r="O25" t="str">
        <f t="shared" si="23"/>
        <v xml:space="preserve"> </v>
      </c>
      <c r="P25" t="str">
        <f t="shared" si="6"/>
        <v xml:space="preserve"> </v>
      </c>
      <c r="Q25" t="str">
        <f t="shared" si="7"/>
        <v xml:space="preserve"> </v>
      </c>
      <c r="R25" t="str">
        <f t="shared" si="8"/>
        <v xml:space="preserve"> </v>
      </c>
      <c r="S25">
        <f t="shared" si="9"/>
        <v>0</v>
      </c>
      <c r="T25" s="8">
        <f t="shared" si="24"/>
        <v>0</v>
      </c>
      <c r="U25" s="2">
        <f t="shared" si="25"/>
        <v>0</v>
      </c>
      <c r="V25">
        <f t="shared" si="10"/>
        <v>5</v>
      </c>
      <c r="W25" s="2">
        <f t="shared" si="26"/>
        <v>15</v>
      </c>
      <c r="X25">
        <f t="shared" si="11"/>
        <v>0</v>
      </c>
      <c r="Y25">
        <f t="shared" si="27"/>
        <v>0.5</v>
      </c>
      <c r="Z25">
        <v>0</v>
      </c>
      <c r="AA25" s="18">
        <f t="shared" si="12"/>
        <v>43206</v>
      </c>
      <c r="AB25" s="13">
        <f t="shared" si="13"/>
        <v>0</v>
      </c>
      <c r="AC25">
        <v>0</v>
      </c>
      <c r="AD25" s="5">
        <f t="shared" si="28"/>
        <v>-4</v>
      </c>
      <c r="AE25">
        <f t="shared" si="14"/>
        <v>2</v>
      </c>
      <c r="AF25">
        <f t="shared" si="14"/>
        <v>2</v>
      </c>
      <c r="AG25">
        <v>0</v>
      </c>
      <c r="AH25" s="18">
        <f t="shared" si="29"/>
        <v>43206</v>
      </c>
      <c r="AI25" s="5">
        <f t="shared" si="30"/>
        <v>0</v>
      </c>
      <c r="AJ25" s="13">
        <f t="shared" si="15"/>
        <v>0</v>
      </c>
      <c r="AK25" s="20">
        <f t="shared" si="16"/>
        <v>0</v>
      </c>
      <c r="AL25" s="20">
        <f t="shared" si="31"/>
        <v>60</v>
      </c>
      <c r="AM25" s="20">
        <f t="shared" si="32"/>
        <v>60</v>
      </c>
      <c r="AN25" s="20">
        <f t="shared" si="17"/>
        <v>0</v>
      </c>
      <c r="AO25" s="20">
        <f t="shared" si="33"/>
        <v>200</v>
      </c>
      <c r="AP25" s="1">
        <v>0</v>
      </c>
      <c r="AQ25" s="24">
        <f t="shared" si="34"/>
        <v>43206</v>
      </c>
      <c r="AR25" s="10">
        <f t="shared" si="18"/>
        <v>0</v>
      </c>
      <c r="AS25" s="1">
        <f t="shared" si="35"/>
        <v>0</v>
      </c>
      <c r="AV25" t="s">
        <v>128</v>
      </c>
      <c r="AW25">
        <f>VLOOKUP($AU$2,Konstanter!$I$7:$M$26,5,FALSE)</f>
        <v>3000</v>
      </c>
      <c r="AX25" t="s">
        <v>131</v>
      </c>
      <c r="AY25">
        <f>IFERROR(VLOOKUP(AX25,$Q$10:$R$1048576,2,FALSE),$AY$28)</f>
        <v>43343</v>
      </c>
      <c r="AZ25">
        <f>AY25+1</f>
        <v>43344</v>
      </c>
    </row>
    <row r="26" spans="2:52" x14ac:dyDescent="0.2">
      <c r="B26" s="18">
        <f t="shared" si="19"/>
        <v>43207</v>
      </c>
      <c r="C26" s="8">
        <f t="shared" si="20"/>
        <v>43207</v>
      </c>
      <c r="D26" s="5">
        <f>INDEX(Klima!$B$1:$E$520,MATCH('Afgrødemodel 1'!$C26,Klima!$B$1:$B$520,0),MATCH('Afgrødemodel 1'!$D$7,Klima!$B$1:$E$1,0))</f>
        <v>10.6</v>
      </c>
      <c r="E26" s="8">
        <f t="shared" si="21"/>
        <v>10.6</v>
      </c>
      <c r="F26">
        <v>0</v>
      </c>
      <c r="G26" s="8">
        <f t="shared" si="22"/>
        <v>119.2</v>
      </c>
      <c r="H26" s="8">
        <f t="shared" si="0"/>
        <v>0</v>
      </c>
      <c r="I26" s="8">
        <f t="shared" si="1"/>
        <v>0</v>
      </c>
      <c r="J26" s="8">
        <f t="shared" si="2"/>
        <v>0</v>
      </c>
      <c r="K26" s="8" t="e">
        <f t="shared" si="3"/>
        <v>#VALUE!</v>
      </c>
      <c r="L26" s="8" t="e">
        <f t="shared" si="4"/>
        <v>#VALUE!</v>
      </c>
      <c r="M26" t="e">
        <f t="shared" si="5"/>
        <v>#N/A</v>
      </c>
      <c r="N26">
        <v>8</v>
      </c>
      <c r="O26" t="str">
        <f t="shared" si="23"/>
        <v xml:space="preserve"> </v>
      </c>
      <c r="P26" t="str">
        <f t="shared" si="6"/>
        <v xml:space="preserve"> </v>
      </c>
      <c r="Q26" t="str">
        <f t="shared" si="7"/>
        <v xml:space="preserve"> </v>
      </c>
      <c r="R26" t="str">
        <f t="shared" si="8"/>
        <v xml:space="preserve"> </v>
      </c>
      <c r="S26">
        <f t="shared" si="9"/>
        <v>0</v>
      </c>
      <c r="T26" s="8">
        <f t="shared" si="24"/>
        <v>0</v>
      </c>
      <c r="U26" s="2">
        <f t="shared" si="25"/>
        <v>0</v>
      </c>
      <c r="V26">
        <f t="shared" si="10"/>
        <v>5</v>
      </c>
      <c r="W26" s="2">
        <f t="shared" si="26"/>
        <v>15</v>
      </c>
      <c r="X26">
        <f t="shared" si="11"/>
        <v>0</v>
      </c>
      <c r="Y26">
        <f t="shared" si="27"/>
        <v>0.5</v>
      </c>
      <c r="Z26">
        <v>0</v>
      </c>
      <c r="AA26" s="18">
        <f t="shared" si="12"/>
        <v>43207</v>
      </c>
      <c r="AB26" s="13">
        <f t="shared" si="13"/>
        <v>0</v>
      </c>
      <c r="AC26">
        <v>0</v>
      </c>
      <c r="AD26" s="5">
        <f t="shared" si="28"/>
        <v>-4</v>
      </c>
      <c r="AE26">
        <f t="shared" ref="AE26:AF89" si="36">$AW$37</f>
        <v>2</v>
      </c>
      <c r="AF26">
        <f t="shared" si="36"/>
        <v>2</v>
      </c>
      <c r="AG26">
        <v>0</v>
      </c>
      <c r="AH26" s="18">
        <f t="shared" si="29"/>
        <v>43207</v>
      </c>
      <c r="AI26" s="5">
        <f t="shared" si="30"/>
        <v>0</v>
      </c>
      <c r="AJ26" s="13">
        <f t="shared" si="15"/>
        <v>0</v>
      </c>
      <c r="AK26" s="20">
        <f t="shared" si="16"/>
        <v>0</v>
      </c>
      <c r="AL26" s="20">
        <f t="shared" si="31"/>
        <v>60</v>
      </c>
      <c r="AM26" s="20">
        <f t="shared" si="32"/>
        <v>60</v>
      </c>
      <c r="AN26" s="20">
        <f t="shared" si="17"/>
        <v>0</v>
      </c>
      <c r="AO26" s="20">
        <f t="shared" si="33"/>
        <v>200</v>
      </c>
      <c r="AP26" s="1">
        <v>0</v>
      </c>
      <c r="AQ26" s="24">
        <f t="shared" si="34"/>
        <v>43207</v>
      </c>
      <c r="AR26" s="10">
        <f t="shared" si="18"/>
        <v>0</v>
      </c>
      <c r="AS26" s="1">
        <f t="shared" si="35"/>
        <v>0</v>
      </c>
    </row>
    <row r="27" spans="2:52" x14ac:dyDescent="0.2">
      <c r="B27" s="18">
        <f t="shared" si="19"/>
        <v>43208</v>
      </c>
      <c r="C27" s="8">
        <f t="shared" si="20"/>
        <v>43208</v>
      </c>
      <c r="D27" s="5">
        <f>INDEX(Klima!$B$1:$E$520,MATCH('Afgrødemodel 1'!$C27,Klima!$B$1:$B$520,0),MATCH('Afgrødemodel 1'!$D$7,Klima!$B$1:$E$1,0))</f>
        <v>13.7</v>
      </c>
      <c r="E27" s="8">
        <f t="shared" si="21"/>
        <v>13.7</v>
      </c>
      <c r="F27">
        <v>0</v>
      </c>
      <c r="G27" s="8">
        <f t="shared" si="22"/>
        <v>132.9</v>
      </c>
      <c r="H27" s="8">
        <f t="shared" si="0"/>
        <v>0</v>
      </c>
      <c r="I27" s="8">
        <f t="shared" si="1"/>
        <v>0</v>
      </c>
      <c r="J27" s="8">
        <f t="shared" si="2"/>
        <v>0</v>
      </c>
      <c r="K27" s="8" t="e">
        <f t="shared" si="3"/>
        <v>#VALUE!</v>
      </c>
      <c r="L27" s="8" t="e">
        <f t="shared" si="4"/>
        <v>#VALUE!</v>
      </c>
      <c r="M27" t="e">
        <f t="shared" si="5"/>
        <v>#N/A</v>
      </c>
      <c r="N27">
        <v>8</v>
      </c>
      <c r="O27" t="str">
        <f t="shared" si="23"/>
        <v xml:space="preserve"> </v>
      </c>
      <c r="P27" t="str">
        <f t="shared" si="6"/>
        <v xml:space="preserve"> </v>
      </c>
      <c r="Q27" t="str">
        <f t="shared" si="7"/>
        <v xml:space="preserve"> </v>
      </c>
      <c r="R27" t="str">
        <f t="shared" si="8"/>
        <v xml:space="preserve"> </v>
      </c>
      <c r="S27">
        <f t="shared" si="9"/>
        <v>0</v>
      </c>
      <c r="T27" s="8">
        <f t="shared" si="24"/>
        <v>0</v>
      </c>
      <c r="U27" s="2">
        <f t="shared" si="25"/>
        <v>0</v>
      </c>
      <c r="V27">
        <f t="shared" si="10"/>
        <v>5</v>
      </c>
      <c r="W27" s="2">
        <f t="shared" si="26"/>
        <v>15</v>
      </c>
      <c r="X27">
        <f t="shared" si="11"/>
        <v>0</v>
      </c>
      <c r="Y27">
        <f t="shared" si="27"/>
        <v>0.5</v>
      </c>
      <c r="Z27">
        <v>0</v>
      </c>
      <c r="AA27" s="18">
        <f t="shared" si="12"/>
        <v>43208</v>
      </c>
      <c r="AB27" s="13">
        <f t="shared" si="13"/>
        <v>0</v>
      </c>
      <c r="AC27">
        <v>0</v>
      </c>
      <c r="AD27" s="5">
        <f t="shared" si="28"/>
        <v>-4</v>
      </c>
      <c r="AE27">
        <f t="shared" si="36"/>
        <v>2</v>
      </c>
      <c r="AF27">
        <f t="shared" si="36"/>
        <v>2</v>
      </c>
      <c r="AG27">
        <v>0</v>
      </c>
      <c r="AH27" s="18">
        <f t="shared" si="29"/>
        <v>43208</v>
      </c>
      <c r="AI27" s="5">
        <f t="shared" si="30"/>
        <v>0</v>
      </c>
      <c r="AJ27" s="13">
        <f t="shared" si="15"/>
        <v>0</v>
      </c>
      <c r="AK27" s="20">
        <f t="shared" si="16"/>
        <v>0</v>
      </c>
      <c r="AL27" s="20">
        <f t="shared" si="31"/>
        <v>60</v>
      </c>
      <c r="AM27" s="20">
        <f t="shared" si="32"/>
        <v>60</v>
      </c>
      <c r="AN27" s="20">
        <f t="shared" si="17"/>
        <v>0</v>
      </c>
      <c r="AO27" s="20">
        <f t="shared" si="33"/>
        <v>200</v>
      </c>
      <c r="AP27" s="1">
        <v>0</v>
      </c>
      <c r="AQ27" s="24">
        <f t="shared" si="34"/>
        <v>43208</v>
      </c>
      <c r="AR27" s="10">
        <f t="shared" si="18"/>
        <v>0</v>
      </c>
      <c r="AS27" s="1">
        <f t="shared" si="35"/>
        <v>0</v>
      </c>
      <c r="AV27" t="s">
        <v>162</v>
      </c>
      <c r="AW27" s="26">
        <f>IF($AX$2&gt;1-3-18,$AX$2,$S$1)</f>
        <v>43320</v>
      </c>
      <c r="AX27" t="s">
        <v>162</v>
      </c>
      <c r="AY27">
        <f>VLOOKUP($AX$2,$B$10:$C$374,2,FALSE)</f>
        <v>43320</v>
      </c>
    </row>
    <row r="28" spans="2:52" x14ac:dyDescent="0.2">
      <c r="B28" s="18">
        <f t="shared" si="19"/>
        <v>43209</v>
      </c>
      <c r="C28" s="8">
        <f t="shared" si="20"/>
        <v>43209</v>
      </c>
      <c r="D28" s="5">
        <f>INDEX(Klima!$B$1:$E$520,MATCH('Afgrødemodel 1'!$C28,Klima!$B$1:$B$520,0),MATCH('Afgrødemodel 1'!$D$7,Klima!$B$1:$E$1,0))</f>
        <v>14</v>
      </c>
      <c r="E28" s="8">
        <f t="shared" si="21"/>
        <v>14</v>
      </c>
      <c r="F28">
        <v>0</v>
      </c>
      <c r="G28" s="8">
        <f t="shared" si="22"/>
        <v>146.9</v>
      </c>
      <c r="H28" s="8">
        <f t="shared" si="0"/>
        <v>0</v>
      </c>
      <c r="I28" s="8">
        <f t="shared" si="1"/>
        <v>0</v>
      </c>
      <c r="J28" s="8">
        <f t="shared" si="2"/>
        <v>0</v>
      </c>
      <c r="K28" s="8" t="e">
        <f t="shared" si="3"/>
        <v>#VALUE!</v>
      </c>
      <c r="L28" s="8" t="e">
        <f t="shared" si="4"/>
        <v>#VALUE!</v>
      </c>
      <c r="M28" t="e">
        <f t="shared" si="5"/>
        <v>#N/A</v>
      </c>
      <c r="N28">
        <v>8</v>
      </c>
      <c r="O28" t="str">
        <f t="shared" si="23"/>
        <v xml:space="preserve"> </v>
      </c>
      <c r="P28" t="str">
        <f t="shared" si="6"/>
        <v xml:space="preserve"> </v>
      </c>
      <c r="Q28" t="str">
        <f t="shared" si="7"/>
        <v xml:space="preserve"> </v>
      </c>
      <c r="R28" t="str">
        <f t="shared" si="8"/>
        <v xml:space="preserve"> </v>
      </c>
      <c r="S28">
        <f t="shared" si="9"/>
        <v>0</v>
      </c>
      <c r="T28" s="8">
        <f t="shared" si="24"/>
        <v>0</v>
      </c>
      <c r="U28" s="2">
        <f t="shared" si="25"/>
        <v>0</v>
      </c>
      <c r="V28">
        <f t="shared" si="10"/>
        <v>5</v>
      </c>
      <c r="W28" s="2">
        <f t="shared" si="26"/>
        <v>15</v>
      </c>
      <c r="X28">
        <f t="shared" si="11"/>
        <v>0</v>
      </c>
      <c r="Y28">
        <f t="shared" si="27"/>
        <v>0.5</v>
      </c>
      <c r="Z28">
        <v>0</v>
      </c>
      <c r="AA28" s="18">
        <f t="shared" si="12"/>
        <v>43209</v>
      </c>
      <c r="AB28" s="13">
        <f t="shared" si="13"/>
        <v>0</v>
      </c>
      <c r="AC28">
        <v>0</v>
      </c>
      <c r="AD28" s="5">
        <f t="shared" si="28"/>
        <v>-4</v>
      </c>
      <c r="AE28">
        <f t="shared" si="36"/>
        <v>2</v>
      </c>
      <c r="AF28">
        <f t="shared" si="36"/>
        <v>2</v>
      </c>
      <c r="AG28">
        <v>0</v>
      </c>
      <c r="AH28" s="18">
        <f t="shared" si="29"/>
        <v>43209</v>
      </c>
      <c r="AI28" s="5">
        <f t="shared" si="30"/>
        <v>0</v>
      </c>
      <c r="AJ28" s="13">
        <f t="shared" si="15"/>
        <v>0</v>
      </c>
      <c r="AK28" s="20">
        <f t="shared" si="16"/>
        <v>0</v>
      </c>
      <c r="AL28" s="20">
        <f t="shared" si="31"/>
        <v>60</v>
      </c>
      <c r="AM28" s="20">
        <f t="shared" si="32"/>
        <v>60</v>
      </c>
      <c r="AN28" s="20">
        <f t="shared" si="17"/>
        <v>0</v>
      </c>
      <c r="AO28" s="20">
        <f t="shared" si="33"/>
        <v>200</v>
      </c>
      <c r="AP28" s="1">
        <v>0</v>
      </c>
      <c r="AQ28" s="24">
        <f t="shared" si="34"/>
        <v>43209</v>
      </c>
      <c r="AR28" s="10">
        <f t="shared" si="18"/>
        <v>0</v>
      </c>
      <c r="AS28" s="1">
        <f t="shared" si="35"/>
        <v>0</v>
      </c>
      <c r="AV28" t="s">
        <v>165</v>
      </c>
      <c r="AW28" s="19">
        <f>'Ark4'!E6</f>
        <v>43343</v>
      </c>
      <c r="AX28" t="s">
        <v>166</v>
      </c>
      <c r="AY28">
        <f>VLOOKUP(AX28,$Q$10:$R$1048576,2,FALSE)</f>
        <v>43343</v>
      </c>
    </row>
    <row r="29" spans="2:52" x14ac:dyDescent="0.2">
      <c r="B29" s="18">
        <f t="shared" si="19"/>
        <v>43210</v>
      </c>
      <c r="C29" s="8">
        <f t="shared" si="20"/>
        <v>43210</v>
      </c>
      <c r="D29" s="5">
        <f>INDEX(Klima!$B$1:$E$520,MATCH('Afgrødemodel 1'!$C29,Klima!$B$1:$B$520,0),MATCH('Afgrødemodel 1'!$D$7,Klima!$B$1:$E$1,0))</f>
        <v>15.8</v>
      </c>
      <c r="E29" s="8">
        <f t="shared" si="21"/>
        <v>15.8</v>
      </c>
      <c r="F29">
        <v>0</v>
      </c>
      <c r="G29" s="8">
        <f t="shared" si="22"/>
        <v>162.70000000000002</v>
      </c>
      <c r="H29" s="8">
        <f t="shared" si="0"/>
        <v>0</v>
      </c>
      <c r="I29" s="8">
        <f t="shared" si="1"/>
        <v>0</v>
      </c>
      <c r="J29" s="8">
        <f t="shared" si="2"/>
        <v>0</v>
      </c>
      <c r="K29" s="8" t="e">
        <f t="shared" si="3"/>
        <v>#VALUE!</v>
      </c>
      <c r="L29" s="8" t="e">
        <f t="shared" si="4"/>
        <v>#VALUE!</v>
      </c>
      <c r="M29" t="e">
        <f t="shared" si="5"/>
        <v>#N/A</v>
      </c>
      <c r="N29">
        <v>8</v>
      </c>
      <c r="O29" t="str">
        <f t="shared" si="23"/>
        <v xml:space="preserve"> </v>
      </c>
      <c r="P29" t="str">
        <f t="shared" si="6"/>
        <v xml:space="preserve"> </v>
      </c>
      <c r="Q29" t="str">
        <f t="shared" si="7"/>
        <v xml:space="preserve"> </v>
      </c>
      <c r="R29" t="str">
        <f t="shared" si="8"/>
        <v xml:space="preserve"> </v>
      </c>
      <c r="S29">
        <f t="shared" si="9"/>
        <v>0</v>
      </c>
      <c r="T29" s="8">
        <f t="shared" si="24"/>
        <v>0</v>
      </c>
      <c r="U29" s="2">
        <f t="shared" si="25"/>
        <v>0</v>
      </c>
      <c r="V29">
        <f t="shared" si="10"/>
        <v>5</v>
      </c>
      <c r="W29" s="2">
        <f t="shared" si="26"/>
        <v>15</v>
      </c>
      <c r="X29">
        <f t="shared" si="11"/>
        <v>0</v>
      </c>
      <c r="Y29">
        <f t="shared" si="27"/>
        <v>0.5</v>
      </c>
      <c r="Z29">
        <v>0</v>
      </c>
      <c r="AA29" s="18">
        <f t="shared" si="12"/>
        <v>43210</v>
      </c>
      <c r="AB29" s="13">
        <f t="shared" si="13"/>
        <v>0</v>
      </c>
      <c r="AC29">
        <v>0</v>
      </c>
      <c r="AD29" s="5">
        <f t="shared" si="28"/>
        <v>-4</v>
      </c>
      <c r="AE29">
        <f t="shared" si="36"/>
        <v>2</v>
      </c>
      <c r="AF29">
        <f t="shared" si="36"/>
        <v>2</v>
      </c>
      <c r="AG29">
        <v>0</v>
      </c>
      <c r="AH29" s="18">
        <f t="shared" si="29"/>
        <v>43210</v>
      </c>
      <c r="AI29" s="5">
        <f t="shared" si="30"/>
        <v>0</v>
      </c>
      <c r="AJ29" s="13">
        <f t="shared" si="15"/>
        <v>0</v>
      </c>
      <c r="AK29" s="20">
        <f t="shared" si="16"/>
        <v>0</v>
      </c>
      <c r="AL29" s="20">
        <f t="shared" si="31"/>
        <v>60</v>
      </c>
      <c r="AM29" s="20">
        <f t="shared" si="32"/>
        <v>60</v>
      </c>
      <c r="AN29" s="20">
        <f t="shared" si="17"/>
        <v>0</v>
      </c>
      <c r="AO29" s="20">
        <f t="shared" si="33"/>
        <v>200</v>
      </c>
      <c r="AP29" s="1">
        <v>0</v>
      </c>
      <c r="AQ29" s="24">
        <f t="shared" si="34"/>
        <v>43210</v>
      </c>
      <c r="AR29" s="10">
        <f t="shared" si="18"/>
        <v>0</v>
      </c>
      <c r="AS29" s="1">
        <f t="shared" si="35"/>
        <v>0</v>
      </c>
      <c r="AV29" t="s">
        <v>163</v>
      </c>
      <c r="AW29" s="19">
        <v>43404</v>
      </c>
      <c r="AX29" t="s">
        <v>164</v>
      </c>
      <c r="AY29">
        <f>VLOOKUP(AX29,$Q$10:$R$1048576,2,FALSE)</f>
        <v>43404</v>
      </c>
    </row>
    <row r="30" spans="2:52" x14ac:dyDescent="0.2">
      <c r="B30" s="18">
        <f t="shared" si="19"/>
        <v>43211</v>
      </c>
      <c r="C30" s="8">
        <f t="shared" si="20"/>
        <v>43211</v>
      </c>
      <c r="D30" s="5">
        <f>INDEX(Klima!$B$1:$E$520,MATCH('Afgrødemodel 1'!$C30,Klima!$B$1:$B$520,0),MATCH('Afgrødemodel 1'!$D$7,Klima!$B$1:$E$1,0))</f>
        <v>11</v>
      </c>
      <c r="E30" s="8">
        <f t="shared" si="21"/>
        <v>11</v>
      </c>
      <c r="F30">
        <v>0</v>
      </c>
      <c r="G30" s="8">
        <f t="shared" si="22"/>
        <v>173.70000000000002</v>
      </c>
      <c r="H30" s="8">
        <f t="shared" si="0"/>
        <v>0</v>
      </c>
      <c r="I30" s="8">
        <f t="shared" si="1"/>
        <v>0</v>
      </c>
      <c r="J30" s="8">
        <f t="shared" si="2"/>
        <v>0</v>
      </c>
      <c r="K30" s="8" t="e">
        <f t="shared" si="3"/>
        <v>#VALUE!</v>
      </c>
      <c r="L30" s="8" t="e">
        <f t="shared" si="4"/>
        <v>#VALUE!</v>
      </c>
      <c r="M30" t="e">
        <f t="shared" si="5"/>
        <v>#N/A</v>
      </c>
      <c r="N30">
        <v>8</v>
      </c>
      <c r="O30" t="str">
        <f t="shared" si="23"/>
        <v xml:space="preserve"> </v>
      </c>
      <c r="P30" t="str">
        <f t="shared" si="6"/>
        <v xml:space="preserve"> </v>
      </c>
      <c r="Q30" t="str">
        <f t="shared" si="7"/>
        <v xml:space="preserve"> </v>
      </c>
      <c r="R30" t="str">
        <f t="shared" si="8"/>
        <v xml:space="preserve"> </v>
      </c>
      <c r="S30">
        <f t="shared" si="9"/>
        <v>0</v>
      </c>
      <c r="T30" s="8">
        <f t="shared" si="24"/>
        <v>0</v>
      </c>
      <c r="U30" s="2">
        <f t="shared" si="25"/>
        <v>0</v>
      </c>
      <c r="V30">
        <f t="shared" si="10"/>
        <v>5</v>
      </c>
      <c r="W30" s="2">
        <f t="shared" si="26"/>
        <v>15</v>
      </c>
      <c r="X30">
        <f t="shared" si="11"/>
        <v>0</v>
      </c>
      <c r="Y30">
        <f t="shared" si="27"/>
        <v>0.5</v>
      </c>
      <c r="Z30">
        <v>0</v>
      </c>
      <c r="AA30" s="18">
        <f t="shared" si="12"/>
        <v>43211</v>
      </c>
      <c r="AB30" s="13">
        <f t="shared" si="13"/>
        <v>0</v>
      </c>
      <c r="AC30">
        <v>0</v>
      </c>
      <c r="AD30" s="5">
        <f t="shared" si="28"/>
        <v>-4</v>
      </c>
      <c r="AE30">
        <f t="shared" si="36"/>
        <v>2</v>
      </c>
      <c r="AF30">
        <f t="shared" si="36"/>
        <v>2</v>
      </c>
      <c r="AG30">
        <v>0</v>
      </c>
      <c r="AH30" s="18">
        <f t="shared" si="29"/>
        <v>43211</v>
      </c>
      <c r="AI30" s="5">
        <f t="shared" si="30"/>
        <v>0</v>
      </c>
      <c r="AJ30" s="13">
        <f t="shared" si="15"/>
        <v>0</v>
      </c>
      <c r="AK30" s="20">
        <f t="shared" si="16"/>
        <v>0</v>
      </c>
      <c r="AL30" s="20">
        <f t="shared" si="31"/>
        <v>60</v>
      </c>
      <c r="AM30" s="20">
        <f t="shared" si="32"/>
        <v>60</v>
      </c>
      <c r="AN30" s="20">
        <f t="shared" si="17"/>
        <v>0</v>
      </c>
      <c r="AO30" s="20">
        <f t="shared" si="33"/>
        <v>200</v>
      </c>
      <c r="AP30" s="1">
        <v>0</v>
      </c>
      <c r="AQ30" s="24">
        <f t="shared" si="34"/>
        <v>43211</v>
      </c>
      <c r="AR30" s="10">
        <f t="shared" si="18"/>
        <v>0</v>
      </c>
      <c r="AS30" s="1">
        <f t="shared" si="35"/>
        <v>0</v>
      </c>
    </row>
    <row r="31" spans="2:52" x14ac:dyDescent="0.2">
      <c r="B31" s="18">
        <f t="shared" si="19"/>
        <v>43212</v>
      </c>
      <c r="C31" s="8">
        <f t="shared" si="20"/>
        <v>43212</v>
      </c>
      <c r="D31" s="5">
        <f>INDEX(Klima!$B$1:$E$520,MATCH('Afgrødemodel 1'!$C31,Klima!$B$1:$B$520,0),MATCH('Afgrødemodel 1'!$D$7,Klima!$B$1:$E$1,0))</f>
        <v>7.7</v>
      </c>
      <c r="E31" s="8">
        <f t="shared" si="21"/>
        <v>7.7</v>
      </c>
      <c r="F31">
        <v>0</v>
      </c>
      <c r="G31" s="8">
        <f t="shared" si="22"/>
        <v>181.4</v>
      </c>
      <c r="H31" s="8">
        <f t="shared" si="0"/>
        <v>0</v>
      </c>
      <c r="I31" s="8">
        <f t="shared" si="1"/>
        <v>0</v>
      </c>
      <c r="J31" s="8">
        <f t="shared" si="2"/>
        <v>0</v>
      </c>
      <c r="K31" s="8" t="e">
        <f t="shared" si="3"/>
        <v>#VALUE!</v>
      </c>
      <c r="L31" s="8" t="e">
        <f t="shared" si="4"/>
        <v>#VALUE!</v>
      </c>
      <c r="M31" t="e">
        <f t="shared" si="5"/>
        <v>#N/A</v>
      </c>
      <c r="N31">
        <v>8</v>
      </c>
      <c r="O31" t="str">
        <f t="shared" si="23"/>
        <v xml:space="preserve"> </v>
      </c>
      <c r="P31" t="str">
        <f t="shared" si="6"/>
        <v xml:space="preserve"> </v>
      </c>
      <c r="Q31" t="str">
        <f t="shared" si="7"/>
        <v xml:space="preserve"> </v>
      </c>
      <c r="R31" t="str">
        <f t="shared" si="8"/>
        <v xml:space="preserve"> </v>
      </c>
      <c r="S31">
        <f t="shared" si="9"/>
        <v>0</v>
      </c>
      <c r="T31" s="8">
        <f t="shared" si="24"/>
        <v>0</v>
      </c>
      <c r="U31" s="2">
        <f t="shared" si="25"/>
        <v>0</v>
      </c>
      <c r="V31">
        <f t="shared" si="10"/>
        <v>5</v>
      </c>
      <c r="W31" s="2">
        <f t="shared" si="26"/>
        <v>15</v>
      </c>
      <c r="X31">
        <f t="shared" si="11"/>
        <v>0</v>
      </c>
      <c r="Y31">
        <f t="shared" si="27"/>
        <v>0.5</v>
      </c>
      <c r="Z31">
        <v>0</v>
      </c>
      <c r="AA31" s="18">
        <f t="shared" si="12"/>
        <v>43212</v>
      </c>
      <c r="AB31" s="13">
        <f t="shared" si="13"/>
        <v>0</v>
      </c>
      <c r="AC31">
        <v>0</v>
      </c>
      <c r="AD31" s="5">
        <f t="shared" si="28"/>
        <v>-4</v>
      </c>
      <c r="AE31">
        <f t="shared" si="36"/>
        <v>2</v>
      </c>
      <c r="AF31">
        <f t="shared" si="36"/>
        <v>2</v>
      </c>
      <c r="AG31">
        <v>0</v>
      </c>
      <c r="AH31" s="18">
        <f t="shared" si="29"/>
        <v>43212</v>
      </c>
      <c r="AI31" s="5">
        <f t="shared" si="30"/>
        <v>0</v>
      </c>
      <c r="AJ31" s="13">
        <f t="shared" si="15"/>
        <v>0</v>
      </c>
      <c r="AK31" s="20">
        <f t="shared" si="16"/>
        <v>0</v>
      </c>
      <c r="AL31" s="20">
        <f t="shared" si="31"/>
        <v>60</v>
      </c>
      <c r="AM31" s="20">
        <f t="shared" si="32"/>
        <v>60</v>
      </c>
      <c r="AN31" s="20">
        <f t="shared" si="17"/>
        <v>0</v>
      </c>
      <c r="AO31" s="20">
        <f t="shared" si="33"/>
        <v>200</v>
      </c>
      <c r="AP31" s="1">
        <v>0</v>
      </c>
      <c r="AQ31" s="24">
        <f t="shared" si="34"/>
        <v>43212</v>
      </c>
      <c r="AR31" s="10">
        <f t="shared" si="18"/>
        <v>0</v>
      </c>
      <c r="AS31" s="1">
        <f t="shared" si="35"/>
        <v>0</v>
      </c>
      <c r="AV31" s="10" t="s">
        <v>149</v>
      </c>
      <c r="AX31" t="s">
        <v>148</v>
      </c>
    </row>
    <row r="32" spans="2:52" x14ac:dyDescent="0.2">
      <c r="B32" s="18">
        <f t="shared" si="19"/>
        <v>43213</v>
      </c>
      <c r="C32" s="8">
        <f t="shared" si="20"/>
        <v>43213</v>
      </c>
      <c r="D32" s="5">
        <f>INDEX(Klima!$B$1:$E$520,MATCH('Afgrødemodel 1'!$C32,Klima!$B$1:$B$520,0),MATCH('Afgrødemodel 1'!$D$7,Klima!$B$1:$E$1,0))</f>
        <v>10.7</v>
      </c>
      <c r="E32" s="8">
        <f t="shared" si="21"/>
        <v>10.7</v>
      </c>
      <c r="F32">
        <v>0</v>
      </c>
      <c r="G32" s="8">
        <f t="shared" si="22"/>
        <v>192.1</v>
      </c>
      <c r="H32" s="8">
        <f t="shared" si="0"/>
        <v>0</v>
      </c>
      <c r="I32" s="8">
        <f t="shared" si="1"/>
        <v>0</v>
      </c>
      <c r="J32" s="8">
        <f t="shared" si="2"/>
        <v>0</v>
      </c>
      <c r="K32" s="8" t="e">
        <f t="shared" si="3"/>
        <v>#VALUE!</v>
      </c>
      <c r="L32" s="8" t="e">
        <f t="shared" si="4"/>
        <v>#VALUE!</v>
      </c>
      <c r="M32" t="e">
        <f t="shared" si="5"/>
        <v>#N/A</v>
      </c>
      <c r="N32">
        <v>8</v>
      </c>
      <c r="O32" t="str">
        <f t="shared" si="23"/>
        <v xml:space="preserve"> </v>
      </c>
      <c r="P32" t="str">
        <f t="shared" si="6"/>
        <v xml:space="preserve"> </v>
      </c>
      <c r="Q32" t="str">
        <f t="shared" si="7"/>
        <v xml:space="preserve"> </v>
      </c>
      <c r="R32" t="str">
        <f t="shared" si="8"/>
        <v xml:space="preserve"> </v>
      </c>
      <c r="S32">
        <f t="shared" si="9"/>
        <v>0</v>
      </c>
      <c r="T32" s="8">
        <f t="shared" si="24"/>
        <v>0</v>
      </c>
      <c r="U32" s="2">
        <f t="shared" si="25"/>
        <v>0</v>
      </c>
      <c r="V32">
        <f t="shared" si="10"/>
        <v>5</v>
      </c>
      <c r="W32" s="2">
        <f t="shared" si="26"/>
        <v>15</v>
      </c>
      <c r="X32">
        <f t="shared" si="11"/>
        <v>0</v>
      </c>
      <c r="Y32">
        <f t="shared" si="27"/>
        <v>0.5</v>
      </c>
      <c r="Z32">
        <v>0</v>
      </c>
      <c r="AA32" s="18">
        <f t="shared" si="12"/>
        <v>43213</v>
      </c>
      <c r="AB32" s="13">
        <f t="shared" si="13"/>
        <v>0</v>
      </c>
      <c r="AC32">
        <v>0</v>
      </c>
      <c r="AD32" s="5">
        <f t="shared" si="28"/>
        <v>-4</v>
      </c>
      <c r="AE32">
        <f t="shared" si="36"/>
        <v>2</v>
      </c>
      <c r="AF32">
        <f t="shared" si="36"/>
        <v>2</v>
      </c>
      <c r="AG32">
        <v>0</v>
      </c>
      <c r="AH32" s="18">
        <f t="shared" si="29"/>
        <v>43213</v>
      </c>
      <c r="AI32" s="5">
        <f t="shared" si="30"/>
        <v>0</v>
      </c>
      <c r="AJ32" s="13">
        <f t="shared" si="15"/>
        <v>0</v>
      </c>
      <c r="AK32" s="20">
        <f t="shared" si="16"/>
        <v>0</v>
      </c>
      <c r="AL32" s="20">
        <f t="shared" si="31"/>
        <v>60</v>
      </c>
      <c r="AM32" s="20">
        <f t="shared" si="32"/>
        <v>60</v>
      </c>
      <c r="AN32" s="20">
        <f t="shared" si="17"/>
        <v>0</v>
      </c>
      <c r="AO32" s="20">
        <f t="shared" si="33"/>
        <v>200</v>
      </c>
      <c r="AP32" s="1">
        <v>0</v>
      </c>
      <c r="AQ32" s="24">
        <f t="shared" si="34"/>
        <v>43213</v>
      </c>
      <c r="AR32" s="10">
        <f t="shared" si="18"/>
        <v>0</v>
      </c>
      <c r="AS32" s="1">
        <f t="shared" si="35"/>
        <v>0</v>
      </c>
      <c r="AX32" t="s">
        <v>148</v>
      </c>
    </row>
    <row r="33" spans="2:51" x14ac:dyDescent="0.2">
      <c r="B33" s="18">
        <f t="shared" si="19"/>
        <v>43214</v>
      </c>
      <c r="C33" s="8">
        <f t="shared" si="20"/>
        <v>43214</v>
      </c>
      <c r="D33" s="5">
        <f>INDEX(Klima!$B$1:$E$520,MATCH('Afgrødemodel 1'!$C33,Klima!$B$1:$B$520,0),MATCH('Afgrødemodel 1'!$D$7,Klima!$B$1:$E$1,0))</f>
        <v>8.6</v>
      </c>
      <c r="E33" s="8">
        <f t="shared" si="21"/>
        <v>8.6</v>
      </c>
      <c r="F33">
        <v>0</v>
      </c>
      <c r="G33" s="8">
        <f t="shared" si="22"/>
        <v>200.7</v>
      </c>
      <c r="H33" s="8">
        <f t="shared" si="0"/>
        <v>0</v>
      </c>
      <c r="I33" s="8">
        <f t="shared" si="1"/>
        <v>0</v>
      </c>
      <c r="J33" s="8">
        <f t="shared" si="2"/>
        <v>0</v>
      </c>
      <c r="K33" s="8" t="e">
        <f t="shared" si="3"/>
        <v>#VALUE!</v>
      </c>
      <c r="L33" s="8" t="e">
        <f t="shared" si="4"/>
        <v>#VALUE!</v>
      </c>
      <c r="M33" t="e">
        <f t="shared" si="5"/>
        <v>#N/A</v>
      </c>
      <c r="N33">
        <v>8</v>
      </c>
      <c r="O33" t="str">
        <f t="shared" si="23"/>
        <v xml:space="preserve"> </v>
      </c>
      <c r="P33" t="str">
        <f t="shared" si="6"/>
        <v xml:space="preserve"> </v>
      </c>
      <c r="Q33" t="str">
        <f t="shared" si="7"/>
        <v xml:space="preserve"> </v>
      </c>
      <c r="R33" t="str">
        <f t="shared" si="8"/>
        <v xml:space="preserve"> </v>
      </c>
      <c r="S33">
        <f t="shared" si="9"/>
        <v>0</v>
      </c>
      <c r="T33" s="8">
        <f t="shared" si="24"/>
        <v>0</v>
      </c>
      <c r="U33" s="2">
        <f t="shared" si="25"/>
        <v>0</v>
      </c>
      <c r="V33">
        <f t="shared" si="10"/>
        <v>5</v>
      </c>
      <c r="W33" s="2">
        <f t="shared" si="26"/>
        <v>15</v>
      </c>
      <c r="X33">
        <f t="shared" si="11"/>
        <v>0</v>
      </c>
      <c r="Y33">
        <f t="shared" si="27"/>
        <v>0.5</v>
      </c>
      <c r="Z33">
        <v>0</v>
      </c>
      <c r="AA33" s="18">
        <f t="shared" si="12"/>
        <v>43214</v>
      </c>
      <c r="AB33" s="13">
        <f t="shared" si="13"/>
        <v>0</v>
      </c>
      <c r="AC33">
        <v>0</v>
      </c>
      <c r="AD33" s="5">
        <f t="shared" si="28"/>
        <v>-4</v>
      </c>
      <c r="AE33">
        <f t="shared" si="36"/>
        <v>2</v>
      </c>
      <c r="AF33">
        <f t="shared" si="36"/>
        <v>2</v>
      </c>
      <c r="AG33">
        <v>0</v>
      </c>
      <c r="AH33" s="18">
        <f t="shared" si="29"/>
        <v>43214</v>
      </c>
      <c r="AI33" s="5">
        <f t="shared" si="30"/>
        <v>0</v>
      </c>
      <c r="AJ33" s="13">
        <f t="shared" si="15"/>
        <v>0</v>
      </c>
      <c r="AK33" s="20">
        <f t="shared" si="16"/>
        <v>0</v>
      </c>
      <c r="AL33" s="20">
        <f t="shared" si="31"/>
        <v>60</v>
      </c>
      <c r="AM33" s="20">
        <f t="shared" si="32"/>
        <v>60</v>
      </c>
      <c r="AN33" s="20">
        <f t="shared" si="17"/>
        <v>0</v>
      </c>
      <c r="AO33" s="20">
        <f t="shared" si="33"/>
        <v>200</v>
      </c>
      <c r="AP33" s="1">
        <v>0</v>
      </c>
      <c r="AQ33" s="24">
        <f t="shared" si="34"/>
        <v>43214</v>
      </c>
      <c r="AR33" s="10">
        <f t="shared" si="18"/>
        <v>0</v>
      </c>
      <c r="AS33" s="1">
        <f t="shared" si="35"/>
        <v>0</v>
      </c>
      <c r="AV33" t="s">
        <v>150</v>
      </c>
      <c r="AW33">
        <f>VLOOKUP($AU$2,Konstanter!$A$32:$G$50,2,FALSE)</f>
        <v>0</v>
      </c>
      <c r="AX33" t="s">
        <v>148</v>
      </c>
    </row>
    <row r="34" spans="2:51" x14ac:dyDescent="0.2">
      <c r="B34" s="18">
        <f t="shared" si="19"/>
        <v>43215</v>
      </c>
      <c r="C34" s="8">
        <f t="shared" si="20"/>
        <v>43215</v>
      </c>
      <c r="D34" s="5">
        <f>INDEX(Klima!$B$1:$E$520,MATCH('Afgrødemodel 1'!$C34,Klima!$B$1:$B$520,0),MATCH('Afgrødemodel 1'!$D$7,Klima!$B$1:$E$1,0))</f>
        <v>8.1999999999999993</v>
      </c>
      <c r="E34" s="8">
        <f t="shared" si="21"/>
        <v>8.1999999999999993</v>
      </c>
      <c r="F34">
        <v>0</v>
      </c>
      <c r="G34" s="8">
        <f t="shared" si="22"/>
        <v>208.89999999999998</v>
      </c>
      <c r="H34" s="8">
        <f t="shared" si="0"/>
        <v>0</v>
      </c>
      <c r="I34" s="8">
        <f t="shared" si="1"/>
        <v>0</v>
      </c>
      <c r="J34" s="8">
        <f t="shared" si="2"/>
        <v>0</v>
      </c>
      <c r="K34" s="8" t="e">
        <f t="shared" si="3"/>
        <v>#VALUE!</v>
      </c>
      <c r="L34" s="8" t="e">
        <f t="shared" si="4"/>
        <v>#VALUE!</v>
      </c>
      <c r="M34" t="e">
        <f t="shared" si="5"/>
        <v>#N/A</v>
      </c>
      <c r="N34">
        <v>8</v>
      </c>
      <c r="O34" t="str">
        <f t="shared" si="23"/>
        <v xml:space="preserve"> </v>
      </c>
      <c r="P34" t="str">
        <f t="shared" si="6"/>
        <v xml:space="preserve"> </v>
      </c>
      <c r="Q34" t="str">
        <f t="shared" si="7"/>
        <v xml:space="preserve"> </v>
      </c>
      <c r="R34" t="str">
        <f t="shared" si="8"/>
        <v xml:space="preserve"> </v>
      </c>
      <c r="S34">
        <f t="shared" si="9"/>
        <v>0</v>
      </c>
      <c r="T34" s="8">
        <f t="shared" si="24"/>
        <v>0</v>
      </c>
      <c r="U34" s="2">
        <f t="shared" si="25"/>
        <v>0</v>
      </c>
      <c r="V34">
        <f t="shared" si="10"/>
        <v>5</v>
      </c>
      <c r="W34" s="2">
        <f t="shared" si="26"/>
        <v>15</v>
      </c>
      <c r="X34">
        <f t="shared" si="11"/>
        <v>0</v>
      </c>
      <c r="Y34">
        <f t="shared" si="27"/>
        <v>0.5</v>
      </c>
      <c r="Z34">
        <v>0</v>
      </c>
      <c r="AA34" s="18">
        <f t="shared" si="12"/>
        <v>43215</v>
      </c>
      <c r="AB34" s="13">
        <f t="shared" si="13"/>
        <v>0</v>
      </c>
      <c r="AC34">
        <v>0</v>
      </c>
      <c r="AD34" s="5">
        <f t="shared" si="28"/>
        <v>-4</v>
      </c>
      <c r="AE34">
        <f t="shared" si="36"/>
        <v>2</v>
      </c>
      <c r="AF34">
        <f t="shared" si="36"/>
        <v>2</v>
      </c>
      <c r="AG34">
        <v>0</v>
      </c>
      <c r="AH34" s="18">
        <f t="shared" si="29"/>
        <v>43215</v>
      </c>
      <c r="AI34" s="5">
        <f t="shared" si="30"/>
        <v>0</v>
      </c>
      <c r="AJ34" s="13">
        <f t="shared" si="15"/>
        <v>0</v>
      </c>
      <c r="AK34" s="20">
        <f t="shared" si="16"/>
        <v>0</v>
      </c>
      <c r="AL34" s="20">
        <f t="shared" si="31"/>
        <v>60</v>
      </c>
      <c r="AM34" s="20">
        <f t="shared" si="32"/>
        <v>60</v>
      </c>
      <c r="AN34" s="20">
        <f t="shared" si="17"/>
        <v>0</v>
      </c>
      <c r="AO34" s="20">
        <f t="shared" si="33"/>
        <v>200</v>
      </c>
      <c r="AP34" s="1">
        <v>0</v>
      </c>
      <c r="AQ34" s="24">
        <f t="shared" si="34"/>
        <v>43215</v>
      </c>
      <c r="AR34" s="10">
        <f t="shared" si="18"/>
        <v>0</v>
      </c>
      <c r="AS34" s="1">
        <f t="shared" si="35"/>
        <v>0</v>
      </c>
      <c r="AV34" t="s">
        <v>151</v>
      </c>
      <c r="AW34">
        <f>VLOOKUP($AU$2,Konstanter!$A$32:$G$50,3,FALSE)</f>
        <v>0</v>
      </c>
      <c r="AX34" t="s">
        <v>148</v>
      </c>
    </row>
    <row r="35" spans="2:51" x14ac:dyDescent="0.2">
      <c r="B35" s="18">
        <f t="shared" si="19"/>
        <v>43216</v>
      </c>
      <c r="C35" s="8">
        <f t="shared" si="20"/>
        <v>43216</v>
      </c>
      <c r="D35" s="5">
        <f>INDEX(Klima!$B$1:$E$520,MATCH('Afgrødemodel 1'!$C35,Klima!$B$1:$B$520,0),MATCH('Afgrødemodel 1'!$D$7,Klima!$B$1:$E$1,0))</f>
        <v>8.4</v>
      </c>
      <c r="E35" s="8">
        <f t="shared" si="21"/>
        <v>8.4</v>
      </c>
      <c r="F35">
        <v>0</v>
      </c>
      <c r="G35" s="8">
        <f t="shared" si="22"/>
        <v>217.29999999999998</v>
      </c>
      <c r="H35" s="8">
        <f t="shared" si="0"/>
        <v>0</v>
      </c>
      <c r="I35" s="8">
        <f t="shared" si="1"/>
        <v>0</v>
      </c>
      <c r="J35" s="8">
        <f t="shared" si="2"/>
        <v>0</v>
      </c>
      <c r="K35" s="8" t="e">
        <f t="shared" si="3"/>
        <v>#VALUE!</v>
      </c>
      <c r="L35" s="8" t="e">
        <f t="shared" si="4"/>
        <v>#VALUE!</v>
      </c>
      <c r="M35" t="e">
        <f t="shared" si="5"/>
        <v>#N/A</v>
      </c>
      <c r="N35">
        <v>8</v>
      </c>
      <c r="O35" t="str">
        <f t="shared" si="23"/>
        <v xml:space="preserve"> </v>
      </c>
      <c r="P35" t="str">
        <f t="shared" si="6"/>
        <v xml:space="preserve"> </v>
      </c>
      <c r="Q35" t="str">
        <f t="shared" si="7"/>
        <v xml:space="preserve"> </v>
      </c>
      <c r="R35" t="str">
        <f t="shared" si="8"/>
        <v xml:space="preserve"> </v>
      </c>
      <c r="S35">
        <f t="shared" si="9"/>
        <v>0</v>
      </c>
      <c r="T35" s="8">
        <f t="shared" si="24"/>
        <v>0</v>
      </c>
      <c r="U35" s="2">
        <f t="shared" si="25"/>
        <v>0</v>
      </c>
      <c r="V35">
        <f t="shared" si="10"/>
        <v>5</v>
      </c>
      <c r="W35" s="2">
        <f t="shared" si="26"/>
        <v>15</v>
      </c>
      <c r="X35">
        <f t="shared" si="11"/>
        <v>0</v>
      </c>
      <c r="Y35">
        <f t="shared" si="27"/>
        <v>0.5</v>
      </c>
      <c r="Z35">
        <v>0</v>
      </c>
      <c r="AA35" s="18">
        <f t="shared" si="12"/>
        <v>43216</v>
      </c>
      <c r="AB35" s="13">
        <f t="shared" si="13"/>
        <v>0</v>
      </c>
      <c r="AC35">
        <v>0</v>
      </c>
      <c r="AD35" s="5">
        <f t="shared" si="28"/>
        <v>-4</v>
      </c>
      <c r="AE35">
        <f t="shared" si="36"/>
        <v>2</v>
      </c>
      <c r="AF35">
        <f t="shared" si="36"/>
        <v>2</v>
      </c>
      <c r="AG35">
        <v>0</v>
      </c>
      <c r="AH35" s="18">
        <f t="shared" si="29"/>
        <v>43216</v>
      </c>
      <c r="AI35" s="5">
        <f t="shared" si="30"/>
        <v>0</v>
      </c>
      <c r="AJ35" s="13">
        <f t="shared" si="15"/>
        <v>0</v>
      </c>
      <c r="AK35" s="20">
        <f t="shared" si="16"/>
        <v>0</v>
      </c>
      <c r="AL35" s="20">
        <f t="shared" si="31"/>
        <v>60</v>
      </c>
      <c r="AM35" s="20">
        <f t="shared" si="32"/>
        <v>60</v>
      </c>
      <c r="AN35" s="20">
        <f t="shared" si="17"/>
        <v>0</v>
      </c>
      <c r="AO35" s="20">
        <f t="shared" si="33"/>
        <v>200</v>
      </c>
      <c r="AP35" s="1">
        <v>0</v>
      </c>
      <c r="AQ35" s="24">
        <f t="shared" si="34"/>
        <v>43216</v>
      </c>
      <c r="AR35" s="10">
        <f t="shared" si="18"/>
        <v>0</v>
      </c>
      <c r="AS35" s="1">
        <f t="shared" si="35"/>
        <v>0</v>
      </c>
      <c r="AV35" t="s">
        <v>152</v>
      </c>
      <c r="AW35">
        <f>VLOOKUP($AU$2,Konstanter!$A$32:$G$50,4,FALSE)</f>
        <v>5</v>
      </c>
      <c r="AX35" t="s">
        <v>148</v>
      </c>
    </row>
    <row r="36" spans="2:51" x14ac:dyDescent="0.2">
      <c r="B36" s="18">
        <f t="shared" si="19"/>
        <v>43217</v>
      </c>
      <c r="C36" s="8">
        <f t="shared" si="20"/>
        <v>43217</v>
      </c>
      <c r="D36" s="5">
        <f>INDEX(Klima!$B$1:$E$520,MATCH('Afgrødemodel 1'!$C36,Klima!$B$1:$B$520,0),MATCH('Afgrødemodel 1'!$D$7,Klima!$B$1:$E$1,0))</f>
        <v>9.4</v>
      </c>
      <c r="E36" s="8">
        <f t="shared" si="21"/>
        <v>9.4</v>
      </c>
      <c r="F36">
        <v>0</v>
      </c>
      <c r="G36" s="8">
        <f t="shared" si="22"/>
        <v>226.7</v>
      </c>
      <c r="H36" s="8">
        <f t="shared" si="0"/>
        <v>0</v>
      </c>
      <c r="I36" s="8">
        <f t="shared" si="1"/>
        <v>0</v>
      </c>
      <c r="J36" s="8">
        <f t="shared" si="2"/>
        <v>0</v>
      </c>
      <c r="K36" s="8" t="e">
        <f t="shared" si="3"/>
        <v>#VALUE!</v>
      </c>
      <c r="L36" s="8" t="e">
        <f t="shared" si="4"/>
        <v>#VALUE!</v>
      </c>
      <c r="M36" t="e">
        <f t="shared" si="5"/>
        <v>#N/A</v>
      </c>
      <c r="N36">
        <v>8</v>
      </c>
      <c r="O36" t="str">
        <f t="shared" si="23"/>
        <v xml:space="preserve"> </v>
      </c>
      <c r="P36" t="str">
        <f t="shared" si="6"/>
        <v xml:space="preserve"> </v>
      </c>
      <c r="Q36" t="str">
        <f t="shared" si="7"/>
        <v xml:space="preserve"> </v>
      </c>
      <c r="R36" t="str">
        <f t="shared" si="8"/>
        <v xml:space="preserve"> </v>
      </c>
      <c r="S36">
        <f t="shared" si="9"/>
        <v>0</v>
      </c>
      <c r="T36" s="8">
        <f t="shared" si="24"/>
        <v>0</v>
      </c>
      <c r="U36" s="2">
        <f t="shared" si="25"/>
        <v>0</v>
      </c>
      <c r="V36">
        <f t="shared" si="10"/>
        <v>5</v>
      </c>
      <c r="W36" s="2">
        <f t="shared" si="26"/>
        <v>15</v>
      </c>
      <c r="X36">
        <f t="shared" si="11"/>
        <v>0</v>
      </c>
      <c r="Y36">
        <f t="shared" si="27"/>
        <v>0.5</v>
      </c>
      <c r="Z36">
        <v>0</v>
      </c>
      <c r="AA36" s="18">
        <f t="shared" si="12"/>
        <v>43217</v>
      </c>
      <c r="AB36" s="13">
        <f t="shared" si="13"/>
        <v>0</v>
      </c>
      <c r="AC36">
        <v>0</v>
      </c>
      <c r="AD36" s="5">
        <f t="shared" si="28"/>
        <v>-4</v>
      </c>
      <c r="AE36">
        <f t="shared" si="36"/>
        <v>2</v>
      </c>
      <c r="AF36">
        <f t="shared" si="36"/>
        <v>2</v>
      </c>
      <c r="AG36">
        <v>0</v>
      </c>
      <c r="AH36" s="18">
        <f t="shared" si="29"/>
        <v>43217</v>
      </c>
      <c r="AI36" s="5">
        <f t="shared" si="30"/>
        <v>0</v>
      </c>
      <c r="AJ36" s="13">
        <f t="shared" si="15"/>
        <v>0</v>
      </c>
      <c r="AK36" s="20">
        <f t="shared" si="16"/>
        <v>0</v>
      </c>
      <c r="AL36" s="20">
        <f t="shared" si="31"/>
        <v>60</v>
      </c>
      <c r="AM36" s="20">
        <f t="shared" si="32"/>
        <v>60</v>
      </c>
      <c r="AN36" s="20">
        <f t="shared" si="17"/>
        <v>0</v>
      </c>
      <c r="AO36" s="20">
        <f t="shared" si="33"/>
        <v>200</v>
      </c>
      <c r="AP36" s="1">
        <v>0</v>
      </c>
      <c r="AQ36" s="24">
        <f t="shared" si="34"/>
        <v>43217</v>
      </c>
      <c r="AR36" s="10">
        <f t="shared" si="18"/>
        <v>0</v>
      </c>
      <c r="AS36" s="1">
        <f t="shared" si="35"/>
        <v>0</v>
      </c>
      <c r="AV36" t="s">
        <v>153</v>
      </c>
      <c r="AW36">
        <f>VLOOKUP($AU$2,Konstanter!$A$32:$G$50,5,FALSE)</f>
        <v>0</v>
      </c>
      <c r="AX36" t="s">
        <v>148</v>
      </c>
    </row>
    <row r="37" spans="2:51" x14ac:dyDescent="0.2">
      <c r="B37" s="18">
        <f t="shared" si="19"/>
        <v>43218</v>
      </c>
      <c r="C37" s="8">
        <f t="shared" si="20"/>
        <v>43218</v>
      </c>
      <c r="D37" s="5">
        <f>INDEX(Klima!$B$1:$E$520,MATCH('Afgrødemodel 1'!$C37,Klima!$B$1:$B$520,0),MATCH('Afgrødemodel 1'!$D$7,Klima!$B$1:$E$1,0))</f>
        <v>8.3000000000000007</v>
      </c>
      <c r="E37" s="8">
        <f t="shared" si="21"/>
        <v>8.3000000000000007</v>
      </c>
      <c r="F37">
        <v>0</v>
      </c>
      <c r="G37" s="8">
        <f t="shared" si="22"/>
        <v>235</v>
      </c>
      <c r="H37" s="8">
        <f t="shared" si="0"/>
        <v>0</v>
      </c>
      <c r="I37" s="8">
        <f t="shared" si="1"/>
        <v>0</v>
      </c>
      <c r="J37" s="8">
        <f t="shared" si="2"/>
        <v>0</v>
      </c>
      <c r="K37" s="8" t="e">
        <f t="shared" si="3"/>
        <v>#VALUE!</v>
      </c>
      <c r="L37" s="8" t="e">
        <f t="shared" si="4"/>
        <v>#VALUE!</v>
      </c>
      <c r="M37" t="e">
        <f t="shared" si="5"/>
        <v>#N/A</v>
      </c>
      <c r="N37">
        <v>8</v>
      </c>
      <c r="O37" t="str">
        <f t="shared" si="23"/>
        <v xml:space="preserve"> </v>
      </c>
      <c r="P37" t="str">
        <f t="shared" si="6"/>
        <v xml:space="preserve"> </v>
      </c>
      <c r="Q37" t="str">
        <f t="shared" si="7"/>
        <v xml:space="preserve"> </v>
      </c>
      <c r="R37" t="str">
        <f t="shared" si="8"/>
        <v xml:space="preserve"> </v>
      </c>
      <c r="S37">
        <f t="shared" si="9"/>
        <v>0</v>
      </c>
      <c r="T37" s="8">
        <f t="shared" si="24"/>
        <v>0</v>
      </c>
      <c r="U37" s="2">
        <f t="shared" si="25"/>
        <v>0</v>
      </c>
      <c r="V37">
        <f t="shared" si="10"/>
        <v>5</v>
      </c>
      <c r="W37" s="2">
        <f t="shared" si="26"/>
        <v>15</v>
      </c>
      <c r="X37">
        <f t="shared" si="11"/>
        <v>0</v>
      </c>
      <c r="Y37">
        <f t="shared" si="27"/>
        <v>0.5</v>
      </c>
      <c r="Z37">
        <v>0</v>
      </c>
      <c r="AA37" s="18">
        <f t="shared" si="12"/>
        <v>43218</v>
      </c>
      <c r="AB37" s="13">
        <f t="shared" si="13"/>
        <v>0</v>
      </c>
      <c r="AC37">
        <v>0</v>
      </c>
      <c r="AD37" s="5">
        <f t="shared" si="28"/>
        <v>-4</v>
      </c>
      <c r="AE37">
        <f t="shared" si="36"/>
        <v>2</v>
      </c>
      <c r="AF37">
        <f t="shared" si="36"/>
        <v>2</v>
      </c>
      <c r="AG37">
        <v>0</v>
      </c>
      <c r="AH37" s="18">
        <f t="shared" si="29"/>
        <v>43218</v>
      </c>
      <c r="AI37" s="5">
        <f t="shared" si="30"/>
        <v>0</v>
      </c>
      <c r="AJ37" s="13">
        <f t="shared" si="15"/>
        <v>0</v>
      </c>
      <c r="AK37" s="20">
        <f t="shared" si="16"/>
        <v>0</v>
      </c>
      <c r="AL37" s="20">
        <f t="shared" si="31"/>
        <v>60</v>
      </c>
      <c r="AM37" s="20">
        <f t="shared" si="32"/>
        <v>60</v>
      </c>
      <c r="AN37" s="20">
        <f t="shared" si="17"/>
        <v>0</v>
      </c>
      <c r="AO37" s="20">
        <f t="shared" si="33"/>
        <v>200</v>
      </c>
      <c r="AP37" s="1">
        <v>0</v>
      </c>
      <c r="AQ37" s="24">
        <f t="shared" si="34"/>
        <v>43218</v>
      </c>
      <c r="AR37" s="10">
        <f t="shared" si="18"/>
        <v>0</v>
      </c>
      <c r="AS37" s="1">
        <f t="shared" si="35"/>
        <v>0</v>
      </c>
      <c r="AV37" t="s">
        <v>172</v>
      </c>
      <c r="AW37">
        <f>VLOOKUP($AU$2,Konstanter!$A$32:$G$50,6,FALSE)</f>
        <v>2</v>
      </c>
      <c r="AX37" t="s">
        <v>148</v>
      </c>
    </row>
    <row r="38" spans="2:51" x14ac:dyDescent="0.2">
      <c r="B38" s="18">
        <f t="shared" si="19"/>
        <v>43219</v>
      </c>
      <c r="C38" s="8">
        <f t="shared" si="20"/>
        <v>43219</v>
      </c>
      <c r="D38" s="5">
        <f>INDEX(Klima!$B$1:$E$520,MATCH('Afgrødemodel 1'!$C38,Klima!$B$1:$B$520,0),MATCH('Afgrødemodel 1'!$D$7,Klima!$B$1:$E$1,0))</f>
        <v>8.9</v>
      </c>
      <c r="E38" s="8">
        <f t="shared" si="21"/>
        <v>8.9</v>
      </c>
      <c r="F38">
        <v>0</v>
      </c>
      <c r="G38" s="8">
        <f t="shared" si="22"/>
        <v>243.9</v>
      </c>
      <c r="H38" s="8">
        <f t="shared" si="0"/>
        <v>0</v>
      </c>
      <c r="I38" s="8">
        <f t="shared" si="1"/>
        <v>0</v>
      </c>
      <c r="J38" s="8">
        <f t="shared" si="2"/>
        <v>0</v>
      </c>
      <c r="K38" s="8" t="e">
        <f t="shared" si="3"/>
        <v>#VALUE!</v>
      </c>
      <c r="L38" s="8" t="e">
        <f t="shared" si="4"/>
        <v>#VALUE!</v>
      </c>
      <c r="M38" t="e">
        <f t="shared" si="5"/>
        <v>#N/A</v>
      </c>
      <c r="N38">
        <v>8</v>
      </c>
      <c r="O38" t="str">
        <f t="shared" si="23"/>
        <v xml:space="preserve"> </v>
      </c>
      <c r="P38" t="str">
        <f t="shared" si="6"/>
        <v xml:space="preserve"> </v>
      </c>
      <c r="Q38" t="str">
        <f t="shared" si="7"/>
        <v xml:space="preserve"> </v>
      </c>
      <c r="R38" t="str">
        <f t="shared" si="8"/>
        <v xml:space="preserve"> </v>
      </c>
      <c r="S38">
        <f t="shared" si="9"/>
        <v>0</v>
      </c>
      <c r="T38" s="8">
        <f t="shared" si="24"/>
        <v>0</v>
      </c>
      <c r="U38" s="2">
        <f t="shared" si="25"/>
        <v>0</v>
      </c>
      <c r="V38">
        <f t="shared" si="10"/>
        <v>5</v>
      </c>
      <c r="W38" s="2">
        <f t="shared" si="26"/>
        <v>15</v>
      </c>
      <c r="X38">
        <f t="shared" si="11"/>
        <v>0</v>
      </c>
      <c r="Y38">
        <f t="shared" si="27"/>
        <v>0.5</v>
      </c>
      <c r="Z38">
        <v>0</v>
      </c>
      <c r="AA38" s="18">
        <f t="shared" si="12"/>
        <v>43219</v>
      </c>
      <c r="AB38" s="13">
        <f t="shared" si="13"/>
        <v>0</v>
      </c>
      <c r="AC38">
        <v>0</v>
      </c>
      <c r="AD38" s="5">
        <f t="shared" si="28"/>
        <v>-4</v>
      </c>
      <c r="AE38">
        <f t="shared" si="36"/>
        <v>2</v>
      </c>
      <c r="AF38">
        <f t="shared" si="36"/>
        <v>2</v>
      </c>
      <c r="AG38">
        <v>0</v>
      </c>
      <c r="AH38" s="18">
        <f t="shared" si="29"/>
        <v>43219</v>
      </c>
      <c r="AI38" s="5">
        <f t="shared" si="30"/>
        <v>0</v>
      </c>
      <c r="AJ38" s="13">
        <f t="shared" si="15"/>
        <v>0</v>
      </c>
      <c r="AK38" s="20">
        <f t="shared" si="16"/>
        <v>0</v>
      </c>
      <c r="AL38" s="20">
        <f t="shared" si="31"/>
        <v>60</v>
      </c>
      <c r="AM38" s="20">
        <f t="shared" si="32"/>
        <v>60</v>
      </c>
      <c r="AN38" s="20">
        <f t="shared" si="17"/>
        <v>0</v>
      </c>
      <c r="AO38" s="20">
        <f t="shared" si="33"/>
        <v>200</v>
      </c>
      <c r="AP38" s="1">
        <v>0</v>
      </c>
      <c r="AQ38" s="24">
        <f t="shared" si="34"/>
        <v>43219</v>
      </c>
      <c r="AR38" s="10">
        <f t="shared" si="18"/>
        <v>0</v>
      </c>
      <c r="AS38" s="1">
        <f t="shared" si="35"/>
        <v>0</v>
      </c>
      <c r="AV38" t="s">
        <v>301</v>
      </c>
      <c r="AW38">
        <f>VLOOKUP($AU$2,Konstanter!$A$32:$G$50,7,FALSE)</f>
        <v>0.5</v>
      </c>
      <c r="AX38" t="s">
        <v>148</v>
      </c>
    </row>
    <row r="39" spans="2:51" x14ac:dyDescent="0.2">
      <c r="B39" s="18">
        <f t="shared" si="19"/>
        <v>43220</v>
      </c>
      <c r="C39" s="8">
        <f t="shared" si="20"/>
        <v>43220</v>
      </c>
      <c r="D39" s="5">
        <f>INDEX(Klima!$B$1:$E$520,MATCH('Afgrødemodel 1'!$C39,Klima!$B$1:$B$520,0),MATCH('Afgrødemodel 1'!$D$7,Klima!$B$1:$E$1,0))</f>
        <v>9</v>
      </c>
      <c r="E39" s="8">
        <f t="shared" si="21"/>
        <v>9</v>
      </c>
      <c r="F39">
        <v>0</v>
      </c>
      <c r="G39" s="8">
        <f t="shared" si="22"/>
        <v>252.9</v>
      </c>
      <c r="H39" s="8">
        <f t="shared" si="0"/>
        <v>0</v>
      </c>
      <c r="I39" s="8">
        <f t="shared" si="1"/>
        <v>0</v>
      </c>
      <c r="J39" s="8">
        <f t="shared" si="2"/>
        <v>0</v>
      </c>
      <c r="K39" s="8" t="e">
        <f t="shared" si="3"/>
        <v>#VALUE!</v>
      </c>
      <c r="L39" s="8" t="e">
        <f t="shared" si="4"/>
        <v>#VALUE!</v>
      </c>
      <c r="M39" t="e">
        <f t="shared" si="5"/>
        <v>#N/A</v>
      </c>
      <c r="N39">
        <v>8</v>
      </c>
      <c r="O39" t="str">
        <f t="shared" si="23"/>
        <v xml:space="preserve"> </v>
      </c>
      <c r="P39" t="str">
        <f t="shared" si="6"/>
        <v xml:space="preserve"> </v>
      </c>
      <c r="Q39" t="str">
        <f t="shared" si="7"/>
        <v xml:space="preserve"> </v>
      </c>
      <c r="R39" t="str">
        <f t="shared" si="8"/>
        <v xml:space="preserve"> </v>
      </c>
      <c r="S39">
        <f t="shared" si="9"/>
        <v>0</v>
      </c>
      <c r="T39" s="8">
        <f t="shared" si="24"/>
        <v>0</v>
      </c>
      <c r="U39" s="2">
        <f t="shared" si="25"/>
        <v>0</v>
      </c>
      <c r="V39">
        <f t="shared" si="10"/>
        <v>5</v>
      </c>
      <c r="W39" s="2">
        <f t="shared" si="26"/>
        <v>15</v>
      </c>
      <c r="X39">
        <f t="shared" si="11"/>
        <v>0</v>
      </c>
      <c r="Y39">
        <f t="shared" si="27"/>
        <v>0.5</v>
      </c>
      <c r="Z39">
        <v>0</v>
      </c>
      <c r="AA39" s="18">
        <f t="shared" si="12"/>
        <v>43220</v>
      </c>
      <c r="AB39" s="13">
        <f t="shared" si="13"/>
        <v>0</v>
      </c>
      <c r="AC39">
        <v>0</v>
      </c>
      <c r="AD39" s="5">
        <f t="shared" si="28"/>
        <v>-4</v>
      </c>
      <c r="AE39">
        <f t="shared" si="36"/>
        <v>2</v>
      </c>
      <c r="AF39">
        <f t="shared" si="36"/>
        <v>2</v>
      </c>
      <c r="AG39">
        <v>0</v>
      </c>
      <c r="AH39" s="18">
        <f t="shared" si="29"/>
        <v>43220</v>
      </c>
      <c r="AI39" s="5">
        <f t="shared" si="30"/>
        <v>0</v>
      </c>
      <c r="AJ39" s="13">
        <f t="shared" si="15"/>
        <v>0</v>
      </c>
      <c r="AK39" s="20">
        <f t="shared" si="16"/>
        <v>0</v>
      </c>
      <c r="AL39" s="20">
        <f t="shared" si="31"/>
        <v>60</v>
      </c>
      <c r="AM39" s="20">
        <f t="shared" si="32"/>
        <v>60</v>
      </c>
      <c r="AN39" s="20">
        <f t="shared" si="17"/>
        <v>0</v>
      </c>
      <c r="AO39" s="20">
        <f t="shared" si="33"/>
        <v>200</v>
      </c>
      <c r="AP39" s="1">
        <v>0</v>
      </c>
      <c r="AQ39" s="24">
        <f t="shared" si="34"/>
        <v>43220</v>
      </c>
      <c r="AR39" s="10">
        <f t="shared" si="18"/>
        <v>0</v>
      </c>
      <c r="AS39" s="1">
        <f t="shared" si="35"/>
        <v>0</v>
      </c>
    </row>
    <row r="40" spans="2:51" x14ac:dyDescent="0.2">
      <c r="B40" s="18">
        <f t="shared" si="19"/>
        <v>43221</v>
      </c>
      <c r="C40" s="8">
        <f t="shared" si="20"/>
        <v>43221</v>
      </c>
      <c r="D40" s="5">
        <f>INDEX(Klima!$B$1:$E$520,MATCH('Afgrødemodel 1'!$C40,Klima!$B$1:$B$520,0),MATCH('Afgrødemodel 1'!$D$7,Klima!$B$1:$E$1,0))</f>
        <v>8.1</v>
      </c>
      <c r="E40" s="8">
        <f t="shared" si="21"/>
        <v>8.1</v>
      </c>
      <c r="F40">
        <v>0</v>
      </c>
      <c r="G40" s="8">
        <f t="shared" si="22"/>
        <v>261</v>
      </c>
      <c r="H40" s="8">
        <f t="shared" si="0"/>
        <v>0</v>
      </c>
      <c r="I40" s="8">
        <f t="shared" si="1"/>
        <v>0</v>
      </c>
      <c r="J40" s="8">
        <f t="shared" si="2"/>
        <v>0</v>
      </c>
      <c r="K40" s="8" t="e">
        <f t="shared" si="3"/>
        <v>#VALUE!</v>
      </c>
      <c r="L40" s="8" t="e">
        <f t="shared" si="4"/>
        <v>#VALUE!</v>
      </c>
      <c r="M40" t="e">
        <f t="shared" si="5"/>
        <v>#N/A</v>
      </c>
      <c r="N40">
        <v>8</v>
      </c>
      <c r="O40" t="str">
        <f t="shared" si="23"/>
        <v xml:space="preserve"> </v>
      </c>
      <c r="P40" t="str">
        <f t="shared" si="6"/>
        <v xml:space="preserve"> </v>
      </c>
      <c r="Q40" t="str">
        <f t="shared" si="7"/>
        <v xml:space="preserve"> </v>
      </c>
      <c r="R40" t="str">
        <f t="shared" si="8"/>
        <v xml:space="preserve"> </v>
      </c>
      <c r="S40">
        <f t="shared" si="9"/>
        <v>0</v>
      </c>
      <c r="T40" s="8">
        <f t="shared" si="24"/>
        <v>0</v>
      </c>
      <c r="U40" s="2">
        <f t="shared" si="25"/>
        <v>0</v>
      </c>
      <c r="V40">
        <f t="shared" si="10"/>
        <v>5</v>
      </c>
      <c r="W40" s="2">
        <f t="shared" si="26"/>
        <v>15</v>
      </c>
      <c r="X40">
        <f t="shared" si="11"/>
        <v>0</v>
      </c>
      <c r="Y40">
        <f t="shared" si="27"/>
        <v>0.5</v>
      </c>
      <c r="Z40">
        <v>0</v>
      </c>
      <c r="AA40" s="18">
        <f t="shared" si="12"/>
        <v>43221</v>
      </c>
      <c r="AB40" s="13">
        <f t="shared" si="13"/>
        <v>0</v>
      </c>
      <c r="AC40">
        <v>0</v>
      </c>
      <c r="AD40" s="5">
        <f t="shared" si="28"/>
        <v>-4</v>
      </c>
      <c r="AE40">
        <f t="shared" si="36"/>
        <v>2</v>
      </c>
      <c r="AF40">
        <f t="shared" si="36"/>
        <v>2</v>
      </c>
      <c r="AG40">
        <v>0</v>
      </c>
      <c r="AH40" s="18">
        <f t="shared" si="29"/>
        <v>43221</v>
      </c>
      <c r="AI40" s="5">
        <f t="shared" si="30"/>
        <v>0</v>
      </c>
      <c r="AJ40" s="13">
        <f t="shared" si="15"/>
        <v>0</v>
      </c>
      <c r="AK40" s="20">
        <f t="shared" si="16"/>
        <v>0</v>
      </c>
      <c r="AL40" s="20">
        <f t="shared" si="31"/>
        <v>60</v>
      </c>
      <c r="AM40" s="20">
        <f t="shared" si="32"/>
        <v>60</v>
      </c>
      <c r="AN40" s="20">
        <f t="shared" si="17"/>
        <v>0</v>
      </c>
      <c r="AO40" s="20">
        <f t="shared" si="33"/>
        <v>200</v>
      </c>
      <c r="AP40" s="1">
        <v>0</v>
      </c>
      <c r="AQ40" s="24">
        <f t="shared" si="34"/>
        <v>43221</v>
      </c>
      <c r="AR40" s="10">
        <f t="shared" si="18"/>
        <v>0</v>
      </c>
      <c r="AS40" s="1">
        <f t="shared" si="35"/>
        <v>0</v>
      </c>
      <c r="AV40" s="10" t="s">
        <v>179</v>
      </c>
      <c r="AX40" t="s">
        <v>148</v>
      </c>
    </row>
    <row r="41" spans="2:51" x14ac:dyDescent="0.2">
      <c r="B41" s="18">
        <f t="shared" si="19"/>
        <v>43222</v>
      </c>
      <c r="C41" s="8">
        <f t="shared" si="20"/>
        <v>43222</v>
      </c>
      <c r="D41" s="5">
        <f>INDEX(Klima!$B$1:$E$520,MATCH('Afgrødemodel 1'!$C41,Klima!$B$1:$B$520,0),MATCH('Afgrødemodel 1'!$D$7,Klima!$B$1:$E$1,0))</f>
        <v>9.3000000000000007</v>
      </c>
      <c r="E41" s="8">
        <f t="shared" si="21"/>
        <v>9.3000000000000007</v>
      </c>
      <c r="F41">
        <v>0</v>
      </c>
      <c r="G41" s="8">
        <f t="shared" si="22"/>
        <v>270.3</v>
      </c>
      <c r="H41" s="8">
        <f t="shared" si="0"/>
        <v>0</v>
      </c>
      <c r="I41" s="8">
        <f t="shared" si="1"/>
        <v>0</v>
      </c>
      <c r="J41" s="8">
        <f t="shared" si="2"/>
        <v>0</v>
      </c>
      <c r="K41" s="8" t="e">
        <f t="shared" si="3"/>
        <v>#VALUE!</v>
      </c>
      <c r="L41" s="8" t="e">
        <f t="shared" si="4"/>
        <v>#VALUE!</v>
      </c>
      <c r="M41" t="e">
        <f t="shared" si="5"/>
        <v>#N/A</v>
      </c>
      <c r="N41">
        <v>8</v>
      </c>
      <c r="O41" t="str">
        <f t="shared" si="23"/>
        <v xml:space="preserve"> </v>
      </c>
      <c r="P41" t="str">
        <f t="shared" si="6"/>
        <v xml:space="preserve"> </v>
      </c>
      <c r="Q41" t="str">
        <f t="shared" si="7"/>
        <v xml:space="preserve"> </v>
      </c>
      <c r="R41" t="str">
        <f t="shared" si="8"/>
        <v xml:space="preserve"> </v>
      </c>
      <c r="S41">
        <f t="shared" si="9"/>
        <v>0</v>
      </c>
      <c r="T41" s="8">
        <f t="shared" si="24"/>
        <v>0</v>
      </c>
      <c r="U41" s="2">
        <f t="shared" si="25"/>
        <v>0</v>
      </c>
      <c r="V41">
        <f t="shared" si="10"/>
        <v>5</v>
      </c>
      <c r="W41" s="2">
        <f t="shared" si="26"/>
        <v>15</v>
      </c>
      <c r="X41">
        <f t="shared" si="11"/>
        <v>0</v>
      </c>
      <c r="Y41">
        <f t="shared" si="27"/>
        <v>0.5</v>
      </c>
      <c r="Z41">
        <v>0</v>
      </c>
      <c r="AA41" s="18">
        <f t="shared" si="12"/>
        <v>43222</v>
      </c>
      <c r="AB41" s="13">
        <f t="shared" si="13"/>
        <v>0</v>
      </c>
      <c r="AC41">
        <v>0</v>
      </c>
      <c r="AD41" s="5">
        <f t="shared" si="28"/>
        <v>-4</v>
      </c>
      <c r="AE41">
        <f t="shared" si="36"/>
        <v>2</v>
      </c>
      <c r="AF41">
        <f t="shared" si="36"/>
        <v>2</v>
      </c>
      <c r="AG41">
        <v>0</v>
      </c>
      <c r="AH41" s="18">
        <f t="shared" si="29"/>
        <v>43222</v>
      </c>
      <c r="AI41" s="5">
        <f t="shared" si="30"/>
        <v>0</v>
      </c>
      <c r="AJ41" s="13">
        <f t="shared" si="15"/>
        <v>0</v>
      </c>
      <c r="AK41" s="20">
        <f t="shared" si="16"/>
        <v>0</v>
      </c>
      <c r="AL41" s="20">
        <f t="shared" si="31"/>
        <v>60</v>
      </c>
      <c r="AM41" s="20">
        <f t="shared" si="32"/>
        <v>60</v>
      </c>
      <c r="AN41" s="20">
        <f t="shared" si="17"/>
        <v>0</v>
      </c>
      <c r="AO41" s="20">
        <f t="shared" si="33"/>
        <v>200</v>
      </c>
      <c r="AP41" s="1">
        <v>0</v>
      </c>
      <c r="AQ41" s="24">
        <f t="shared" si="34"/>
        <v>43222</v>
      </c>
      <c r="AR41" s="10">
        <f t="shared" si="18"/>
        <v>0</v>
      </c>
      <c r="AS41" s="1">
        <f t="shared" si="35"/>
        <v>0</v>
      </c>
      <c r="AX41" t="s">
        <v>148</v>
      </c>
    </row>
    <row r="42" spans="2:51" x14ac:dyDescent="0.2">
      <c r="B42" s="18">
        <f t="shared" si="19"/>
        <v>43223</v>
      </c>
      <c r="C42" s="8">
        <f t="shared" si="20"/>
        <v>43223</v>
      </c>
      <c r="D42" s="5">
        <f>INDEX(Klima!$B$1:$E$520,MATCH('Afgrødemodel 1'!$C42,Klima!$B$1:$B$520,0),MATCH('Afgrødemodel 1'!$D$7,Klima!$B$1:$E$1,0))</f>
        <v>9</v>
      </c>
      <c r="E42" s="8">
        <f t="shared" si="21"/>
        <v>9</v>
      </c>
      <c r="F42">
        <v>0</v>
      </c>
      <c r="G42" s="8">
        <f t="shared" si="22"/>
        <v>279.3</v>
      </c>
      <c r="H42" s="8">
        <f t="shared" si="0"/>
        <v>0</v>
      </c>
      <c r="I42" s="8">
        <f t="shared" si="1"/>
        <v>0</v>
      </c>
      <c r="J42" s="8">
        <f t="shared" si="2"/>
        <v>0</v>
      </c>
      <c r="K42" s="8" t="e">
        <f t="shared" si="3"/>
        <v>#VALUE!</v>
      </c>
      <c r="L42" s="8" t="e">
        <f t="shared" si="4"/>
        <v>#VALUE!</v>
      </c>
      <c r="M42" t="e">
        <f t="shared" si="5"/>
        <v>#N/A</v>
      </c>
      <c r="N42">
        <v>8</v>
      </c>
      <c r="O42" t="str">
        <f t="shared" si="23"/>
        <v xml:space="preserve"> </v>
      </c>
      <c r="P42" t="str">
        <f t="shared" si="6"/>
        <v xml:space="preserve"> </v>
      </c>
      <c r="Q42" t="str">
        <f t="shared" si="7"/>
        <v xml:space="preserve"> </v>
      </c>
      <c r="R42" t="str">
        <f t="shared" si="8"/>
        <v xml:space="preserve"> </v>
      </c>
      <c r="S42">
        <f t="shared" si="9"/>
        <v>0</v>
      </c>
      <c r="T42" s="8">
        <f t="shared" si="24"/>
        <v>0</v>
      </c>
      <c r="U42" s="2">
        <f t="shared" si="25"/>
        <v>0</v>
      </c>
      <c r="V42">
        <f t="shared" si="10"/>
        <v>5</v>
      </c>
      <c r="W42" s="2">
        <f t="shared" si="26"/>
        <v>15</v>
      </c>
      <c r="X42">
        <f t="shared" si="11"/>
        <v>0</v>
      </c>
      <c r="Y42">
        <f t="shared" si="27"/>
        <v>0.5</v>
      </c>
      <c r="Z42">
        <v>0</v>
      </c>
      <c r="AA42" s="18">
        <f t="shared" si="12"/>
        <v>43223</v>
      </c>
      <c r="AB42" s="13">
        <f t="shared" si="13"/>
        <v>0</v>
      </c>
      <c r="AC42">
        <v>0</v>
      </c>
      <c r="AD42" s="5">
        <f t="shared" si="28"/>
        <v>-4</v>
      </c>
      <c r="AE42">
        <f t="shared" si="36"/>
        <v>2</v>
      </c>
      <c r="AF42">
        <f t="shared" si="36"/>
        <v>2</v>
      </c>
      <c r="AG42">
        <v>0</v>
      </c>
      <c r="AH42" s="18">
        <f t="shared" si="29"/>
        <v>43223</v>
      </c>
      <c r="AI42" s="5">
        <f t="shared" si="30"/>
        <v>0</v>
      </c>
      <c r="AJ42" s="13">
        <f t="shared" si="15"/>
        <v>0</v>
      </c>
      <c r="AK42" s="20">
        <f t="shared" si="16"/>
        <v>0</v>
      </c>
      <c r="AL42" s="20">
        <f t="shared" si="31"/>
        <v>60</v>
      </c>
      <c r="AM42" s="20">
        <f t="shared" si="32"/>
        <v>60</v>
      </c>
      <c r="AN42" s="20">
        <f t="shared" si="17"/>
        <v>0</v>
      </c>
      <c r="AO42" s="20">
        <f t="shared" si="33"/>
        <v>200</v>
      </c>
      <c r="AP42" s="1">
        <v>0</v>
      </c>
      <c r="AQ42" s="24">
        <f t="shared" si="34"/>
        <v>43223</v>
      </c>
      <c r="AR42" s="10">
        <f t="shared" si="18"/>
        <v>0</v>
      </c>
      <c r="AS42" s="1">
        <f t="shared" si="35"/>
        <v>0</v>
      </c>
      <c r="AV42" t="s">
        <v>180</v>
      </c>
      <c r="AW42">
        <f>VLOOKUP($AU$2,Konstanter!$I$32:$O$50,2,FALSE)</f>
        <v>0</v>
      </c>
      <c r="AX42" t="s">
        <v>148</v>
      </c>
    </row>
    <row r="43" spans="2:51" x14ac:dyDescent="0.2">
      <c r="B43" s="18">
        <f t="shared" si="19"/>
        <v>43224</v>
      </c>
      <c r="C43" s="8">
        <f t="shared" si="20"/>
        <v>43224</v>
      </c>
      <c r="D43" s="5">
        <f>INDEX(Klima!$B$1:$E$520,MATCH('Afgrødemodel 1'!$C43,Klima!$B$1:$B$520,0),MATCH('Afgrødemodel 1'!$D$7,Klima!$B$1:$E$1,0))</f>
        <v>8.1</v>
      </c>
      <c r="E43" s="8">
        <f t="shared" si="21"/>
        <v>8.1</v>
      </c>
      <c r="F43">
        <v>0</v>
      </c>
      <c r="G43" s="8">
        <f t="shared" si="22"/>
        <v>287.40000000000003</v>
      </c>
      <c r="H43" s="8">
        <f t="shared" si="0"/>
        <v>0</v>
      </c>
      <c r="I43" s="8">
        <f t="shared" si="1"/>
        <v>0</v>
      </c>
      <c r="J43" s="8">
        <f t="shared" si="2"/>
        <v>0</v>
      </c>
      <c r="K43" s="8" t="e">
        <f t="shared" si="3"/>
        <v>#VALUE!</v>
      </c>
      <c r="L43" s="8" t="e">
        <f t="shared" si="4"/>
        <v>#VALUE!</v>
      </c>
      <c r="M43" t="e">
        <f t="shared" si="5"/>
        <v>#N/A</v>
      </c>
      <c r="N43">
        <v>8</v>
      </c>
      <c r="O43" t="str">
        <f t="shared" si="23"/>
        <v xml:space="preserve"> </v>
      </c>
      <c r="P43" t="str">
        <f t="shared" si="6"/>
        <v xml:space="preserve"> </v>
      </c>
      <c r="Q43" t="str">
        <f t="shared" si="7"/>
        <v xml:space="preserve"> </v>
      </c>
      <c r="R43" t="str">
        <f t="shared" si="8"/>
        <v xml:space="preserve"> </v>
      </c>
      <c r="S43">
        <f t="shared" si="9"/>
        <v>0</v>
      </c>
      <c r="T43" s="8">
        <f t="shared" si="24"/>
        <v>0</v>
      </c>
      <c r="U43" s="2">
        <f t="shared" si="25"/>
        <v>0</v>
      </c>
      <c r="V43">
        <f t="shared" si="10"/>
        <v>5</v>
      </c>
      <c r="W43" s="2">
        <f t="shared" si="26"/>
        <v>15</v>
      </c>
      <c r="X43">
        <f t="shared" si="11"/>
        <v>0</v>
      </c>
      <c r="Y43">
        <f t="shared" si="27"/>
        <v>0.5</v>
      </c>
      <c r="Z43">
        <v>0</v>
      </c>
      <c r="AA43" s="18">
        <f t="shared" si="12"/>
        <v>43224</v>
      </c>
      <c r="AB43" s="13">
        <f t="shared" si="13"/>
        <v>0</v>
      </c>
      <c r="AC43">
        <v>0</v>
      </c>
      <c r="AD43" s="5">
        <f t="shared" si="28"/>
        <v>-4</v>
      </c>
      <c r="AE43">
        <f t="shared" si="36"/>
        <v>2</v>
      </c>
      <c r="AF43">
        <f t="shared" si="36"/>
        <v>2</v>
      </c>
      <c r="AG43">
        <v>0</v>
      </c>
      <c r="AH43" s="18">
        <f t="shared" si="29"/>
        <v>43224</v>
      </c>
      <c r="AI43" s="5">
        <f t="shared" si="30"/>
        <v>0</v>
      </c>
      <c r="AJ43" s="13">
        <f t="shared" si="15"/>
        <v>0</v>
      </c>
      <c r="AK43" s="20">
        <f t="shared" si="16"/>
        <v>0</v>
      </c>
      <c r="AL43" s="20">
        <f t="shared" si="31"/>
        <v>60</v>
      </c>
      <c r="AM43" s="20">
        <f t="shared" si="32"/>
        <v>60</v>
      </c>
      <c r="AN43" s="20">
        <f t="shared" si="17"/>
        <v>0</v>
      </c>
      <c r="AO43" s="20">
        <f t="shared" si="33"/>
        <v>200</v>
      </c>
      <c r="AP43" s="1">
        <v>0</v>
      </c>
      <c r="AQ43" s="24">
        <f t="shared" si="34"/>
        <v>43224</v>
      </c>
      <c r="AR43" s="10">
        <f t="shared" si="18"/>
        <v>0</v>
      </c>
      <c r="AS43" s="1">
        <f t="shared" si="35"/>
        <v>0</v>
      </c>
      <c r="AV43" t="s">
        <v>181</v>
      </c>
      <c r="AW43">
        <f>VLOOKUP($AU$2,Konstanter!$I$32:$O$50,3,FALSE)</f>
        <v>60</v>
      </c>
      <c r="AX43" t="s">
        <v>148</v>
      </c>
    </row>
    <row r="44" spans="2:51" x14ac:dyDescent="0.2">
      <c r="B44" s="18">
        <f t="shared" si="19"/>
        <v>43225</v>
      </c>
      <c r="C44" s="8">
        <f t="shared" si="20"/>
        <v>43225</v>
      </c>
      <c r="D44" s="5">
        <f>INDEX(Klima!$B$1:$E$520,MATCH('Afgrødemodel 1'!$C44,Klima!$B$1:$B$520,0),MATCH('Afgrødemodel 1'!$D$7,Klima!$B$1:$E$1,0))</f>
        <v>11</v>
      </c>
      <c r="E44" s="8">
        <f t="shared" si="21"/>
        <v>11</v>
      </c>
      <c r="F44">
        <v>0</v>
      </c>
      <c r="G44" s="8">
        <f t="shared" si="22"/>
        <v>298.40000000000003</v>
      </c>
      <c r="H44" s="8">
        <f t="shared" si="0"/>
        <v>0</v>
      </c>
      <c r="I44" s="8">
        <f t="shared" si="1"/>
        <v>0</v>
      </c>
      <c r="J44" s="8">
        <f t="shared" si="2"/>
        <v>0</v>
      </c>
      <c r="K44" s="8" t="e">
        <f t="shared" si="3"/>
        <v>#VALUE!</v>
      </c>
      <c r="L44" s="8" t="e">
        <f t="shared" si="4"/>
        <v>#VALUE!</v>
      </c>
      <c r="M44" t="e">
        <f t="shared" si="5"/>
        <v>#N/A</v>
      </c>
      <c r="N44">
        <v>8</v>
      </c>
      <c r="O44" t="str">
        <f t="shared" si="23"/>
        <v xml:space="preserve"> </v>
      </c>
      <c r="P44" t="str">
        <f t="shared" si="6"/>
        <v xml:space="preserve"> </v>
      </c>
      <c r="Q44" t="str">
        <f t="shared" si="7"/>
        <v xml:space="preserve"> </v>
      </c>
      <c r="R44" t="str">
        <f t="shared" si="8"/>
        <v xml:space="preserve"> </v>
      </c>
      <c r="S44">
        <f t="shared" si="9"/>
        <v>0</v>
      </c>
      <c r="T44" s="8">
        <f t="shared" si="24"/>
        <v>0</v>
      </c>
      <c r="U44" s="2">
        <f t="shared" si="25"/>
        <v>0</v>
      </c>
      <c r="V44">
        <f t="shared" si="10"/>
        <v>5</v>
      </c>
      <c r="W44" s="2">
        <f t="shared" si="26"/>
        <v>15</v>
      </c>
      <c r="X44">
        <f t="shared" si="11"/>
        <v>0</v>
      </c>
      <c r="Y44">
        <f t="shared" si="27"/>
        <v>0.5</v>
      </c>
      <c r="Z44">
        <v>0</v>
      </c>
      <c r="AA44" s="18">
        <f t="shared" si="12"/>
        <v>43225</v>
      </c>
      <c r="AB44" s="13">
        <f t="shared" si="13"/>
        <v>0</v>
      </c>
      <c r="AC44">
        <v>0</v>
      </c>
      <c r="AD44" s="5">
        <f t="shared" si="28"/>
        <v>-4</v>
      </c>
      <c r="AE44">
        <f t="shared" si="36"/>
        <v>2</v>
      </c>
      <c r="AF44">
        <f t="shared" si="36"/>
        <v>2</v>
      </c>
      <c r="AG44">
        <v>0</v>
      </c>
      <c r="AH44" s="18">
        <f t="shared" si="29"/>
        <v>43225</v>
      </c>
      <c r="AI44" s="5">
        <f t="shared" si="30"/>
        <v>0</v>
      </c>
      <c r="AJ44" s="13">
        <f t="shared" si="15"/>
        <v>0</v>
      </c>
      <c r="AK44" s="20">
        <f t="shared" si="16"/>
        <v>0</v>
      </c>
      <c r="AL44" s="20">
        <f t="shared" si="31"/>
        <v>60</v>
      </c>
      <c r="AM44" s="20">
        <f t="shared" si="32"/>
        <v>60</v>
      </c>
      <c r="AN44" s="20">
        <f t="shared" si="17"/>
        <v>0</v>
      </c>
      <c r="AO44" s="20">
        <f t="shared" si="33"/>
        <v>200</v>
      </c>
      <c r="AP44" s="1">
        <v>0</v>
      </c>
      <c r="AQ44" s="24">
        <f t="shared" si="34"/>
        <v>43225</v>
      </c>
      <c r="AR44" s="10">
        <f t="shared" si="18"/>
        <v>0</v>
      </c>
      <c r="AS44" s="1">
        <f t="shared" si="35"/>
        <v>0</v>
      </c>
      <c r="AV44" t="s">
        <v>182</v>
      </c>
      <c r="AW44">
        <f>VLOOKUP($AU$2,Konstanter!$I$32:$O$50,4,FALSE)</f>
        <v>800</v>
      </c>
      <c r="AX44" t="s">
        <v>148</v>
      </c>
    </row>
    <row r="45" spans="2:51" x14ac:dyDescent="0.2">
      <c r="B45" s="18">
        <f t="shared" si="19"/>
        <v>43226</v>
      </c>
      <c r="C45" s="8">
        <f t="shared" si="20"/>
        <v>43226</v>
      </c>
      <c r="D45" s="5">
        <f>INDEX(Klima!$B$1:$E$520,MATCH('Afgrødemodel 1'!$C45,Klima!$B$1:$B$520,0),MATCH('Afgrødemodel 1'!$D$7,Klima!$B$1:$E$1,0))</f>
        <v>13.2</v>
      </c>
      <c r="E45" s="8">
        <f t="shared" si="21"/>
        <v>13.2</v>
      </c>
      <c r="F45">
        <v>0</v>
      </c>
      <c r="G45" s="8">
        <f t="shared" si="22"/>
        <v>311.60000000000002</v>
      </c>
      <c r="H45" s="8">
        <f t="shared" si="0"/>
        <v>0</v>
      </c>
      <c r="I45" s="8">
        <f t="shared" si="1"/>
        <v>0</v>
      </c>
      <c r="J45" s="8">
        <f t="shared" si="2"/>
        <v>0</v>
      </c>
      <c r="K45" s="8" t="e">
        <f t="shared" si="3"/>
        <v>#VALUE!</v>
      </c>
      <c r="L45" s="8" t="e">
        <f t="shared" si="4"/>
        <v>#VALUE!</v>
      </c>
      <c r="M45" t="e">
        <f t="shared" si="5"/>
        <v>#N/A</v>
      </c>
      <c r="N45">
        <v>8</v>
      </c>
      <c r="O45" t="str">
        <f t="shared" si="23"/>
        <v xml:space="preserve"> </v>
      </c>
      <c r="P45" t="str">
        <f t="shared" si="6"/>
        <v xml:space="preserve"> </v>
      </c>
      <c r="Q45" t="str">
        <f t="shared" si="7"/>
        <v xml:space="preserve"> </v>
      </c>
      <c r="R45" t="str">
        <f t="shared" si="8"/>
        <v xml:space="preserve"> </v>
      </c>
      <c r="S45">
        <f t="shared" si="9"/>
        <v>0</v>
      </c>
      <c r="T45" s="8">
        <f t="shared" si="24"/>
        <v>0</v>
      </c>
      <c r="U45" s="2">
        <f t="shared" si="25"/>
        <v>0</v>
      </c>
      <c r="V45">
        <f t="shared" si="10"/>
        <v>5</v>
      </c>
      <c r="W45" s="2">
        <f t="shared" si="26"/>
        <v>15</v>
      </c>
      <c r="X45">
        <f t="shared" si="11"/>
        <v>0</v>
      </c>
      <c r="Y45">
        <f t="shared" si="27"/>
        <v>0.5</v>
      </c>
      <c r="Z45">
        <v>0</v>
      </c>
      <c r="AA45" s="18">
        <f t="shared" si="12"/>
        <v>43226</v>
      </c>
      <c r="AB45" s="13">
        <f t="shared" si="13"/>
        <v>0</v>
      </c>
      <c r="AC45">
        <v>0</v>
      </c>
      <c r="AD45" s="5">
        <f t="shared" si="28"/>
        <v>-4</v>
      </c>
      <c r="AE45">
        <f t="shared" si="36"/>
        <v>2</v>
      </c>
      <c r="AF45">
        <f t="shared" si="36"/>
        <v>2</v>
      </c>
      <c r="AG45">
        <v>0</v>
      </c>
      <c r="AH45" s="18">
        <f t="shared" si="29"/>
        <v>43226</v>
      </c>
      <c r="AI45" s="5">
        <f t="shared" si="30"/>
        <v>0</v>
      </c>
      <c r="AJ45" s="13">
        <f t="shared" si="15"/>
        <v>0</v>
      </c>
      <c r="AK45" s="20">
        <f t="shared" si="16"/>
        <v>0</v>
      </c>
      <c r="AL45" s="20">
        <f t="shared" si="31"/>
        <v>60</v>
      </c>
      <c r="AM45" s="20">
        <f t="shared" si="32"/>
        <v>60</v>
      </c>
      <c r="AN45" s="20">
        <f t="shared" si="17"/>
        <v>0</v>
      </c>
      <c r="AO45" s="20">
        <f t="shared" si="33"/>
        <v>200</v>
      </c>
      <c r="AP45" s="1">
        <v>0</v>
      </c>
      <c r="AQ45" s="24">
        <f t="shared" si="34"/>
        <v>43226</v>
      </c>
      <c r="AR45" s="10">
        <f t="shared" si="18"/>
        <v>0</v>
      </c>
      <c r="AS45" s="1">
        <f t="shared" si="35"/>
        <v>0</v>
      </c>
      <c r="AV45" t="s">
        <v>183</v>
      </c>
      <c r="AW45">
        <f>VLOOKUP($AU$2,Konstanter!$I$32:$O$50,5,FALSE)</f>
        <v>0</v>
      </c>
      <c r="AX45" t="s">
        <v>148</v>
      </c>
    </row>
    <row r="46" spans="2:51" x14ac:dyDescent="0.2">
      <c r="B46" s="18">
        <f t="shared" si="19"/>
        <v>43227</v>
      </c>
      <c r="C46" s="8">
        <f t="shared" si="20"/>
        <v>43227</v>
      </c>
      <c r="D46" s="5">
        <f>INDEX(Klima!$B$1:$E$520,MATCH('Afgrødemodel 1'!$C46,Klima!$B$1:$B$520,0),MATCH('Afgrødemodel 1'!$D$7,Klima!$B$1:$E$1,0))</f>
        <v>15.3</v>
      </c>
      <c r="E46" s="8">
        <f t="shared" si="21"/>
        <v>15.3</v>
      </c>
      <c r="F46">
        <v>0</v>
      </c>
      <c r="G46" s="8">
        <f t="shared" si="22"/>
        <v>326.90000000000003</v>
      </c>
      <c r="H46" s="8">
        <f t="shared" si="0"/>
        <v>0</v>
      </c>
      <c r="I46" s="8">
        <f t="shared" si="1"/>
        <v>0</v>
      </c>
      <c r="J46" s="8">
        <f t="shared" si="2"/>
        <v>0</v>
      </c>
      <c r="K46" s="8" t="e">
        <f t="shared" si="3"/>
        <v>#VALUE!</v>
      </c>
      <c r="L46" s="8" t="e">
        <f t="shared" si="4"/>
        <v>#VALUE!</v>
      </c>
      <c r="M46" t="e">
        <f t="shared" si="5"/>
        <v>#N/A</v>
      </c>
      <c r="N46">
        <v>8</v>
      </c>
      <c r="O46" t="str">
        <f t="shared" si="23"/>
        <v xml:space="preserve"> </v>
      </c>
      <c r="P46" t="str">
        <f t="shared" si="6"/>
        <v xml:space="preserve"> </v>
      </c>
      <c r="Q46" t="str">
        <f t="shared" si="7"/>
        <v xml:space="preserve"> </v>
      </c>
      <c r="R46" t="str">
        <f t="shared" si="8"/>
        <v xml:space="preserve"> </v>
      </c>
      <c r="S46">
        <f t="shared" si="9"/>
        <v>0</v>
      </c>
      <c r="T46" s="8">
        <f t="shared" si="24"/>
        <v>0</v>
      </c>
      <c r="U46" s="2">
        <f t="shared" si="25"/>
        <v>0</v>
      </c>
      <c r="V46">
        <f t="shared" si="10"/>
        <v>5</v>
      </c>
      <c r="W46" s="2">
        <f t="shared" si="26"/>
        <v>15</v>
      </c>
      <c r="X46">
        <f t="shared" si="11"/>
        <v>0</v>
      </c>
      <c r="Y46">
        <f t="shared" si="27"/>
        <v>0.5</v>
      </c>
      <c r="Z46">
        <v>0</v>
      </c>
      <c r="AA46" s="18">
        <f t="shared" si="12"/>
        <v>43227</v>
      </c>
      <c r="AB46" s="13">
        <f t="shared" si="13"/>
        <v>0</v>
      </c>
      <c r="AC46">
        <v>0</v>
      </c>
      <c r="AD46" s="5">
        <f t="shared" si="28"/>
        <v>-4</v>
      </c>
      <c r="AE46">
        <f t="shared" si="36"/>
        <v>2</v>
      </c>
      <c r="AF46">
        <f t="shared" si="36"/>
        <v>2</v>
      </c>
      <c r="AG46">
        <v>0</v>
      </c>
      <c r="AH46" s="18">
        <f t="shared" si="29"/>
        <v>43227</v>
      </c>
      <c r="AI46" s="5">
        <f t="shared" si="30"/>
        <v>0</v>
      </c>
      <c r="AJ46" s="13">
        <f t="shared" si="15"/>
        <v>0</v>
      </c>
      <c r="AK46" s="20">
        <f t="shared" si="16"/>
        <v>0</v>
      </c>
      <c r="AL46" s="20">
        <f t="shared" si="31"/>
        <v>60</v>
      </c>
      <c r="AM46" s="20">
        <f t="shared" si="32"/>
        <v>60</v>
      </c>
      <c r="AN46" s="20">
        <f t="shared" si="17"/>
        <v>0</v>
      </c>
      <c r="AO46" s="20">
        <f t="shared" si="33"/>
        <v>200</v>
      </c>
      <c r="AP46" s="1">
        <v>0</v>
      </c>
      <c r="AQ46" s="24">
        <f t="shared" si="34"/>
        <v>43227</v>
      </c>
      <c r="AR46" s="10">
        <f t="shared" si="18"/>
        <v>0</v>
      </c>
      <c r="AS46" s="1">
        <f t="shared" si="35"/>
        <v>0</v>
      </c>
      <c r="AV46" t="s">
        <v>184</v>
      </c>
      <c r="AW46">
        <f>VLOOKUP($AU$2,Konstanter!$I$32:$O$50,6,FALSE)</f>
        <v>15</v>
      </c>
      <c r="AX46" t="s">
        <v>148</v>
      </c>
    </row>
    <row r="47" spans="2:51" x14ac:dyDescent="0.2">
      <c r="B47" s="18">
        <f t="shared" si="19"/>
        <v>43228</v>
      </c>
      <c r="C47" s="8">
        <f t="shared" si="20"/>
        <v>43228</v>
      </c>
      <c r="D47" s="5">
        <f>INDEX(Klima!$B$1:$E$520,MATCH('Afgrødemodel 1'!$C47,Klima!$B$1:$B$520,0),MATCH('Afgrødemodel 1'!$D$7,Klima!$B$1:$E$1,0))</f>
        <v>15.3</v>
      </c>
      <c r="E47" s="8">
        <f t="shared" si="21"/>
        <v>15.3</v>
      </c>
      <c r="F47">
        <v>0</v>
      </c>
      <c r="G47" s="8">
        <f t="shared" si="22"/>
        <v>342.20000000000005</v>
      </c>
      <c r="H47" s="8">
        <f t="shared" si="0"/>
        <v>0</v>
      </c>
      <c r="I47" s="8">
        <f t="shared" si="1"/>
        <v>0</v>
      </c>
      <c r="J47" s="8">
        <f t="shared" si="2"/>
        <v>0</v>
      </c>
      <c r="K47" s="8" t="e">
        <f t="shared" si="3"/>
        <v>#VALUE!</v>
      </c>
      <c r="L47" s="8" t="e">
        <f t="shared" si="4"/>
        <v>#VALUE!</v>
      </c>
      <c r="M47" t="e">
        <f t="shared" si="5"/>
        <v>#N/A</v>
      </c>
      <c r="N47">
        <v>8</v>
      </c>
      <c r="O47" t="str">
        <f t="shared" si="23"/>
        <v xml:space="preserve"> </v>
      </c>
      <c r="P47" t="str">
        <f t="shared" si="6"/>
        <v xml:space="preserve"> </v>
      </c>
      <c r="Q47" t="str">
        <f t="shared" si="7"/>
        <v xml:space="preserve"> </v>
      </c>
      <c r="R47" t="str">
        <f t="shared" si="8"/>
        <v xml:space="preserve"> </v>
      </c>
      <c r="S47">
        <f t="shared" si="9"/>
        <v>0</v>
      </c>
      <c r="T47" s="8">
        <f t="shared" si="24"/>
        <v>0</v>
      </c>
      <c r="U47" s="2">
        <f t="shared" si="25"/>
        <v>0</v>
      </c>
      <c r="V47">
        <f t="shared" si="10"/>
        <v>5</v>
      </c>
      <c r="W47" s="2">
        <f t="shared" si="26"/>
        <v>15</v>
      </c>
      <c r="X47">
        <f t="shared" si="11"/>
        <v>0</v>
      </c>
      <c r="Y47">
        <f t="shared" si="27"/>
        <v>0.5</v>
      </c>
      <c r="Z47">
        <v>0</v>
      </c>
      <c r="AA47" s="18">
        <f t="shared" si="12"/>
        <v>43228</v>
      </c>
      <c r="AB47" s="13">
        <f t="shared" si="13"/>
        <v>0</v>
      </c>
      <c r="AC47">
        <v>0</v>
      </c>
      <c r="AD47" s="5">
        <f t="shared" si="28"/>
        <v>-4</v>
      </c>
      <c r="AE47">
        <f t="shared" si="36"/>
        <v>2</v>
      </c>
      <c r="AF47">
        <f t="shared" si="36"/>
        <v>2</v>
      </c>
      <c r="AG47">
        <v>0</v>
      </c>
      <c r="AH47" s="18">
        <f t="shared" si="29"/>
        <v>43228</v>
      </c>
      <c r="AI47" s="5">
        <f t="shared" si="30"/>
        <v>0</v>
      </c>
      <c r="AJ47" s="13">
        <f t="shared" si="15"/>
        <v>0</v>
      </c>
      <c r="AK47" s="20">
        <f t="shared" si="16"/>
        <v>0</v>
      </c>
      <c r="AL47" s="20">
        <f t="shared" si="31"/>
        <v>60</v>
      </c>
      <c r="AM47" s="20">
        <f t="shared" si="32"/>
        <v>60</v>
      </c>
      <c r="AN47" s="20">
        <f t="shared" si="17"/>
        <v>0</v>
      </c>
      <c r="AO47" s="20">
        <f t="shared" si="33"/>
        <v>200</v>
      </c>
      <c r="AP47" s="1">
        <v>0</v>
      </c>
      <c r="AQ47" s="24">
        <f t="shared" si="34"/>
        <v>43228</v>
      </c>
      <c r="AR47" s="10">
        <f t="shared" si="18"/>
        <v>0</v>
      </c>
      <c r="AS47" s="1">
        <f t="shared" si="35"/>
        <v>0</v>
      </c>
      <c r="AV47" t="s">
        <v>210</v>
      </c>
      <c r="AW47">
        <f>IF($AU$4=1,Konstanter!R32,IF($AU$4=2,Konstanter!R33,IF($AU$4=3,Konstanter!R34,IF($AU$4=4,Konstanter!R35,IF($AU$4=5,Konstanter!R36,IF($AU$4=6,Konstanter!R37,IF($AU$4=7,Konstanter!R38,IF($AU$4=8,Konstanter!R39,IF($AU$4=9,Konstanter!R40,IF($AU$4=10,Konstanter!R41,IF($AU$2="Test",Konstanter!R38," ")))))))))))</f>
        <v>900</v>
      </c>
      <c r="AX47" t="s">
        <v>224</v>
      </c>
      <c r="AY47">
        <f>IF(AX4="","",VLOOKUP($AX$4,Konstanter!$U$32:$W$41,3,FALSE))</f>
        <v>900</v>
      </c>
    </row>
    <row r="48" spans="2:51" x14ac:dyDescent="0.2">
      <c r="B48" s="18">
        <f t="shared" si="19"/>
        <v>43229</v>
      </c>
      <c r="C48" s="8">
        <f t="shared" si="20"/>
        <v>43229</v>
      </c>
      <c r="D48" s="5">
        <f>INDEX(Klima!$B$1:$E$520,MATCH('Afgrødemodel 1'!$C48,Klima!$B$1:$B$520,0),MATCH('Afgrødemodel 1'!$D$7,Klima!$B$1:$E$1,0))</f>
        <v>16.100000000000001</v>
      </c>
      <c r="E48" s="8">
        <f t="shared" si="21"/>
        <v>16.100000000000001</v>
      </c>
      <c r="F48">
        <v>0</v>
      </c>
      <c r="G48" s="8">
        <f t="shared" si="22"/>
        <v>358.30000000000007</v>
      </c>
      <c r="H48" s="8">
        <f t="shared" si="0"/>
        <v>0</v>
      </c>
      <c r="I48" s="8">
        <f t="shared" si="1"/>
        <v>0</v>
      </c>
      <c r="J48" s="8">
        <f t="shared" si="2"/>
        <v>0</v>
      </c>
      <c r="K48" s="8" t="e">
        <f t="shared" si="3"/>
        <v>#VALUE!</v>
      </c>
      <c r="L48" s="8" t="e">
        <f t="shared" si="4"/>
        <v>#VALUE!</v>
      </c>
      <c r="M48" t="e">
        <f t="shared" si="5"/>
        <v>#N/A</v>
      </c>
      <c r="N48">
        <v>8</v>
      </c>
      <c r="O48" t="str">
        <f t="shared" si="23"/>
        <v xml:space="preserve"> </v>
      </c>
      <c r="P48" t="str">
        <f t="shared" si="6"/>
        <v xml:space="preserve"> </v>
      </c>
      <c r="Q48" t="str">
        <f t="shared" si="7"/>
        <v xml:space="preserve"> </v>
      </c>
      <c r="R48" t="str">
        <f t="shared" si="8"/>
        <v xml:space="preserve"> </v>
      </c>
      <c r="S48">
        <f t="shared" si="9"/>
        <v>0</v>
      </c>
      <c r="T48" s="8">
        <f t="shared" si="24"/>
        <v>0</v>
      </c>
      <c r="U48" s="2">
        <f t="shared" si="25"/>
        <v>0</v>
      </c>
      <c r="V48">
        <f t="shared" si="10"/>
        <v>5</v>
      </c>
      <c r="W48" s="2">
        <f t="shared" si="26"/>
        <v>15</v>
      </c>
      <c r="X48">
        <f t="shared" si="11"/>
        <v>0</v>
      </c>
      <c r="Y48">
        <f t="shared" si="27"/>
        <v>0.5</v>
      </c>
      <c r="Z48">
        <v>0</v>
      </c>
      <c r="AA48" s="18">
        <f t="shared" si="12"/>
        <v>43229</v>
      </c>
      <c r="AB48" s="13">
        <f t="shared" si="13"/>
        <v>0</v>
      </c>
      <c r="AC48">
        <v>0</v>
      </c>
      <c r="AD48" s="5">
        <f t="shared" si="28"/>
        <v>-4</v>
      </c>
      <c r="AE48">
        <f t="shared" si="36"/>
        <v>2</v>
      </c>
      <c r="AF48">
        <f t="shared" si="36"/>
        <v>2</v>
      </c>
      <c r="AG48">
        <v>0</v>
      </c>
      <c r="AH48" s="18">
        <f t="shared" si="29"/>
        <v>43229</v>
      </c>
      <c r="AI48" s="5">
        <f t="shared" si="30"/>
        <v>0</v>
      </c>
      <c r="AJ48" s="13">
        <f t="shared" si="15"/>
        <v>0</v>
      </c>
      <c r="AK48" s="20">
        <f t="shared" si="16"/>
        <v>0</v>
      </c>
      <c r="AL48" s="20">
        <f t="shared" si="31"/>
        <v>60</v>
      </c>
      <c r="AM48" s="20">
        <f t="shared" si="32"/>
        <v>60</v>
      </c>
      <c r="AN48" s="20">
        <f t="shared" si="17"/>
        <v>0</v>
      </c>
      <c r="AO48" s="20">
        <f t="shared" si="33"/>
        <v>200</v>
      </c>
      <c r="AP48" s="1">
        <v>0</v>
      </c>
      <c r="AQ48" s="24">
        <f t="shared" si="34"/>
        <v>43229</v>
      </c>
      <c r="AR48" s="10">
        <f t="shared" si="18"/>
        <v>0</v>
      </c>
      <c r="AS48" s="1">
        <f t="shared" si="35"/>
        <v>0</v>
      </c>
      <c r="AV48" t="s">
        <v>371</v>
      </c>
      <c r="AW48">
        <f>IF(AX4="",AW47,$AY$47)</f>
        <v>900</v>
      </c>
    </row>
    <row r="49" spans="2:49" x14ac:dyDescent="0.2">
      <c r="B49" s="18">
        <f t="shared" si="19"/>
        <v>43230</v>
      </c>
      <c r="C49" s="8">
        <f t="shared" si="20"/>
        <v>43230</v>
      </c>
      <c r="D49" s="5">
        <f>INDEX(Klima!$B$1:$E$520,MATCH('Afgrødemodel 1'!$C49,Klima!$B$1:$B$520,0),MATCH('Afgrødemodel 1'!$D$7,Klima!$B$1:$E$1,0))</f>
        <v>14.9</v>
      </c>
      <c r="E49" s="8">
        <f t="shared" si="21"/>
        <v>14.9</v>
      </c>
      <c r="F49">
        <v>0</v>
      </c>
      <c r="G49" s="8">
        <f t="shared" si="22"/>
        <v>373.20000000000005</v>
      </c>
      <c r="H49" s="8">
        <f t="shared" si="0"/>
        <v>0</v>
      </c>
      <c r="I49" s="8">
        <f t="shared" si="1"/>
        <v>0</v>
      </c>
      <c r="J49" s="8">
        <f t="shared" si="2"/>
        <v>0</v>
      </c>
      <c r="K49" s="8" t="e">
        <f t="shared" si="3"/>
        <v>#VALUE!</v>
      </c>
      <c r="L49" s="8" t="e">
        <f t="shared" si="4"/>
        <v>#VALUE!</v>
      </c>
      <c r="M49" t="e">
        <f t="shared" si="5"/>
        <v>#N/A</v>
      </c>
      <c r="N49">
        <v>8</v>
      </c>
      <c r="O49" t="str">
        <f t="shared" si="23"/>
        <v xml:space="preserve"> </v>
      </c>
      <c r="P49" t="str">
        <f t="shared" si="6"/>
        <v xml:space="preserve"> </v>
      </c>
      <c r="Q49" t="str">
        <f t="shared" si="7"/>
        <v xml:space="preserve"> </v>
      </c>
      <c r="R49" t="str">
        <f t="shared" si="8"/>
        <v xml:space="preserve"> </v>
      </c>
      <c r="S49">
        <f t="shared" si="9"/>
        <v>0</v>
      </c>
      <c r="T49" s="8">
        <f t="shared" si="24"/>
        <v>0</v>
      </c>
      <c r="U49" s="2">
        <f t="shared" si="25"/>
        <v>0</v>
      </c>
      <c r="V49">
        <f t="shared" si="10"/>
        <v>5</v>
      </c>
      <c r="W49" s="2">
        <f t="shared" si="26"/>
        <v>15</v>
      </c>
      <c r="X49">
        <f t="shared" si="11"/>
        <v>0</v>
      </c>
      <c r="Y49">
        <f t="shared" si="27"/>
        <v>0.5</v>
      </c>
      <c r="Z49">
        <v>0</v>
      </c>
      <c r="AA49" s="18">
        <f t="shared" si="12"/>
        <v>43230</v>
      </c>
      <c r="AB49" s="13">
        <f t="shared" si="13"/>
        <v>0</v>
      </c>
      <c r="AC49">
        <v>0</v>
      </c>
      <c r="AD49" s="5">
        <f t="shared" si="28"/>
        <v>-4</v>
      </c>
      <c r="AE49">
        <f t="shared" si="36"/>
        <v>2</v>
      </c>
      <c r="AF49">
        <f t="shared" si="36"/>
        <v>2</v>
      </c>
      <c r="AG49">
        <v>0</v>
      </c>
      <c r="AH49" s="18">
        <f t="shared" si="29"/>
        <v>43230</v>
      </c>
      <c r="AI49" s="5">
        <f t="shared" si="30"/>
        <v>0</v>
      </c>
      <c r="AJ49" s="13">
        <f t="shared" si="15"/>
        <v>0</v>
      </c>
      <c r="AK49" s="20">
        <f t="shared" si="16"/>
        <v>0</v>
      </c>
      <c r="AL49" s="20">
        <f t="shared" si="31"/>
        <v>60</v>
      </c>
      <c r="AM49" s="20">
        <f t="shared" si="32"/>
        <v>60</v>
      </c>
      <c r="AN49" s="20">
        <f t="shared" si="17"/>
        <v>0</v>
      </c>
      <c r="AO49" s="20">
        <f t="shared" si="33"/>
        <v>200</v>
      </c>
      <c r="AP49" s="1">
        <v>0</v>
      </c>
      <c r="AQ49" s="24">
        <f t="shared" si="34"/>
        <v>43230</v>
      </c>
      <c r="AR49" s="10">
        <f t="shared" si="18"/>
        <v>0</v>
      </c>
      <c r="AS49" s="1">
        <f t="shared" si="35"/>
        <v>0</v>
      </c>
      <c r="AV49" t="s">
        <v>306</v>
      </c>
      <c r="AW49">
        <f>VLOOKUP($AU$2,Konstanter!$I$32:$O$50,7,FALSE)</f>
        <v>200</v>
      </c>
    </row>
    <row r="50" spans="2:49" x14ac:dyDescent="0.2">
      <c r="B50" s="18">
        <f t="shared" si="19"/>
        <v>43231</v>
      </c>
      <c r="C50" s="8">
        <f t="shared" si="20"/>
        <v>43231</v>
      </c>
      <c r="D50" s="5">
        <f>INDEX(Klima!$B$1:$E$520,MATCH('Afgrødemodel 1'!$C50,Klima!$B$1:$B$520,0),MATCH('Afgrødemodel 1'!$D$7,Klima!$B$1:$E$1,0))</f>
        <v>12.4</v>
      </c>
      <c r="E50" s="8">
        <f t="shared" si="21"/>
        <v>12.4</v>
      </c>
      <c r="F50">
        <v>0</v>
      </c>
      <c r="G50" s="8">
        <f t="shared" si="22"/>
        <v>385.6</v>
      </c>
      <c r="H50" s="8">
        <f t="shared" si="0"/>
        <v>0</v>
      </c>
      <c r="I50" s="8">
        <f t="shared" si="1"/>
        <v>0</v>
      </c>
      <c r="J50" s="8">
        <f t="shared" si="2"/>
        <v>0</v>
      </c>
      <c r="K50" s="8" t="e">
        <f t="shared" si="3"/>
        <v>#VALUE!</v>
      </c>
      <c r="L50" s="8" t="e">
        <f t="shared" si="4"/>
        <v>#VALUE!</v>
      </c>
      <c r="M50" t="e">
        <f t="shared" si="5"/>
        <v>#N/A</v>
      </c>
      <c r="N50">
        <v>8</v>
      </c>
      <c r="O50" t="str">
        <f t="shared" si="23"/>
        <v xml:space="preserve"> </v>
      </c>
      <c r="P50" t="str">
        <f t="shared" si="6"/>
        <v xml:space="preserve"> </v>
      </c>
      <c r="Q50" t="str">
        <f t="shared" si="7"/>
        <v xml:space="preserve"> </v>
      </c>
      <c r="R50" t="str">
        <f t="shared" si="8"/>
        <v xml:space="preserve"> </v>
      </c>
      <c r="S50">
        <f t="shared" si="9"/>
        <v>0</v>
      </c>
      <c r="T50" s="8">
        <f t="shared" si="24"/>
        <v>0</v>
      </c>
      <c r="U50" s="2">
        <f t="shared" si="25"/>
        <v>0</v>
      </c>
      <c r="V50">
        <f t="shared" si="10"/>
        <v>5</v>
      </c>
      <c r="W50" s="2">
        <f t="shared" si="26"/>
        <v>15</v>
      </c>
      <c r="X50">
        <f t="shared" si="11"/>
        <v>0</v>
      </c>
      <c r="Y50">
        <f t="shared" si="27"/>
        <v>0.5</v>
      </c>
      <c r="Z50">
        <v>0</v>
      </c>
      <c r="AA50" s="18">
        <f t="shared" si="12"/>
        <v>43231</v>
      </c>
      <c r="AB50" s="13">
        <f t="shared" si="13"/>
        <v>0</v>
      </c>
      <c r="AC50">
        <v>0</v>
      </c>
      <c r="AD50" s="5">
        <f t="shared" si="28"/>
        <v>-4</v>
      </c>
      <c r="AE50">
        <f t="shared" si="36"/>
        <v>2</v>
      </c>
      <c r="AF50">
        <f t="shared" si="36"/>
        <v>2</v>
      </c>
      <c r="AG50">
        <v>0</v>
      </c>
      <c r="AH50" s="18">
        <f t="shared" si="29"/>
        <v>43231</v>
      </c>
      <c r="AI50" s="5">
        <f t="shared" si="30"/>
        <v>0</v>
      </c>
      <c r="AJ50" s="13">
        <f t="shared" si="15"/>
        <v>0</v>
      </c>
      <c r="AK50" s="20">
        <f t="shared" si="16"/>
        <v>0</v>
      </c>
      <c r="AL50" s="20">
        <f t="shared" si="31"/>
        <v>60</v>
      </c>
      <c r="AM50" s="20">
        <f t="shared" si="32"/>
        <v>60</v>
      </c>
      <c r="AN50" s="20">
        <f t="shared" si="17"/>
        <v>0</v>
      </c>
      <c r="AO50" s="20">
        <f t="shared" si="33"/>
        <v>200</v>
      </c>
      <c r="AP50" s="1">
        <v>0</v>
      </c>
      <c r="AQ50" s="24">
        <f t="shared" si="34"/>
        <v>43231</v>
      </c>
      <c r="AR50" s="10">
        <f t="shared" si="18"/>
        <v>0</v>
      </c>
      <c r="AS50" s="1">
        <f t="shared" si="35"/>
        <v>0</v>
      </c>
    </row>
    <row r="51" spans="2:49" x14ac:dyDescent="0.2">
      <c r="B51" s="18">
        <f t="shared" si="19"/>
        <v>43232</v>
      </c>
      <c r="C51" s="8">
        <f t="shared" si="20"/>
        <v>43232</v>
      </c>
      <c r="D51" s="5">
        <f>INDEX(Klima!$B$1:$E$520,MATCH('Afgrødemodel 1'!$C51,Klima!$B$1:$B$520,0),MATCH('Afgrødemodel 1'!$D$7,Klima!$B$1:$E$1,0))</f>
        <v>12.3</v>
      </c>
      <c r="E51" s="8">
        <f t="shared" si="21"/>
        <v>12.3</v>
      </c>
      <c r="F51">
        <v>0</v>
      </c>
      <c r="G51" s="8">
        <f t="shared" si="22"/>
        <v>397.90000000000003</v>
      </c>
      <c r="H51" s="8">
        <f t="shared" si="0"/>
        <v>0</v>
      </c>
      <c r="I51" s="8">
        <f t="shared" si="1"/>
        <v>0</v>
      </c>
      <c r="J51" s="8">
        <f t="shared" si="2"/>
        <v>0</v>
      </c>
      <c r="K51" s="8" t="e">
        <f t="shared" si="3"/>
        <v>#VALUE!</v>
      </c>
      <c r="L51" s="8" t="e">
        <f t="shared" si="4"/>
        <v>#VALUE!</v>
      </c>
      <c r="M51" t="e">
        <f t="shared" si="5"/>
        <v>#N/A</v>
      </c>
      <c r="N51">
        <v>8</v>
      </c>
      <c r="O51" t="str">
        <f t="shared" si="23"/>
        <v xml:space="preserve"> </v>
      </c>
      <c r="P51" t="str">
        <f t="shared" si="6"/>
        <v xml:space="preserve"> </v>
      </c>
      <c r="Q51" t="str">
        <f t="shared" si="7"/>
        <v xml:space="preserve"> </v>
      </c>
      <c r="R51" t="str">
        <f t="shared" si="8"/>
        <v xml:space="preserve"> </v>
      </c>
      <c r="S51">
        <f t="shared" si="9"/>
        <v>0</v>
      </c>
      <c r="T51" s="8">
        <f t="shared" si="24"/>
        <v>0</v>
      </c>
      <c r="U51" s="2">
        <f t="shared" si="25"/>
        <v>0</v>
      </c>
      <c r="V51">
        <f t="shared" si="10"/>
        <v>5</v>
      </c>
      <c r="W51" s="2">
        <f t="shared" si="26"/>
        <v>15</v>
      </c>
      <c r="X51">
        <f t="shared" si="11"/>
        <v>0</v>
      </c>
      <c r="Y51">
        <f t="shared" si="27"/>
        <v>0.5</v>
      </c>
      <c r="Z51">
        <v>0</v>
      </c>
      <c r="AA51" s="18">
        <f t="shared" si="12"/>
        <v>43232</v>
      </c>
      <c r="AB51" s="13">
        <f t="shared" si="13"/>
        <v>0</v>
      </c>
      <c r="AC51">
        <v>0</v>
      </c>
      <c r="AD51" s="5">
        <f t="shared" si="28"/>
        <v>-4</v>
      </c>
      <c r="AE51">
        <f t="shared" si="36"/>
        <v>2</v>
      </c>
      <c r="AF51">
        <f t="shared" si="36"/>
        <v>2</v>
      </c>
      <c r="AG51">
        <v>0</v>
      </c>
      <c r="AH51" s="18">
        <f t="shared" si="29"/>
        <v>43232</v>
      </c>
      <c r="AI51" s="5">
        <f t="shared" si="30"/>
        <v>0</v>
      </c>
      <c r="AJ51" s="13">
        <f t="shared" si="15"/>
        <v>0</v>
      </c>
      <c r="AK51" s="20">
        <f t="shared" si="16"/>
        <v>0</v>
      </c>
      <c r="AL51" s="20">
        <f t="shared" si="31"/>
        <v>60</v>
      </c>
      <c r="AM51" s="20">
        <f t="shared" si="32"/>
        <v>60</v>
      </c>
      <c r="AN51" s="20">
        <f t="shared" si="17"/>
        <v>0</v>
      </c>
      <c r="AO51" s="20">
        <f t="shared" si="33"/>
        <v>200</v>
      </c>
      <c r="AP51" s="1">
        <v>0</v>
      </c>
      <c r="AQ51" s="24">
        <f t="shared" si="34"/>
        <v>43232</v>
      </c>
      <c r="AR51" s="10">
        <f t="shared" si="18"/>
        <v>0</v>
      </c>
      <c r="AS51" s="1">
        <f t="shared" si="35"/>
        <v>0</v>
      </c>
    </row>
    <row r="52" spans="2:49" x14ac:dyDescent="0.2">
      <c r="B52" s="18">
        <f t="shared" si="19"/>
        <v>43233</v>
      </c>
      <c r="C52" s="8">
        <f t="shared" si="20"/>
        <v>43233</v>
      </c>
      <c r="D52" s="5">
        <f>INDEX(Klima!$B$1:$E$520,MATCH('Afgrødemodel 1'!$C52,Klima!$B$1:$B$520,0),MATCH('Afgrødemodel 1'!$D$7,Klima!$B$1:$E$1,0))</f>
        <v>15.7</v>
      </c>
      <c r="E52" s="8">
        <f t="shared" si="21"/>
        <v>15.7</v>
      </c>
      <c r="F52">
        <v>0</v>
      </c>
      <c r="G52" s="8">
        <f t="shared" si="22"/>
        <v>413.6</v>
      </c>
      <c r="H52" s="8">
        <f t="shared" si="0"/>
        <v>0</v>
      </c>
      <c r="I52" s="8">
        <f t="shared" si="1"/>
        <v>0</v>
      </c>
      <c r="J52" s="8">
        <f t="shared" si="2"/>
        <v>0</v>
      </c>
      <c r="K52" s="8" t="e">
        <f t="shared" si="3"/>
        <v>#VALUE!</v>
      </c>
      <c r="L52" s="8" t="e">
        <f t="shared" si="4"/>
        <v>#VALUE!</v>
      </c>
      <c r="M52" t="e">
        <f t="shared" si="5"/>
        <v>#N/A</v>
      </c>
      <c r="N52">
        <v>8</v>
      </c>
      <c r="O52" t="str">
        <f t="shared" si="23"/>
        <v xml:space="preserve"> </v>
      </c>
      <c r="P52" t="str">
        <f t="shared" si="6"/>
        <v xml:space="preserve"> </v>
      </c>
      <c r="Q52" t="str">
        <f t="shared" si="7"/>
        <v xml:space="preserve"> </v>
      </c>
      <c r="R52" t="str">
        <f t="shared" si="8"/>
        <v xml:space="preserve"> </v>
      </c>
      <c r="S52">
        <f t="shared" si="9"/>
        <v>0</v>
      </c>
      <c r="T52" s="8">
        <f t="shared" si="24"/>
        <v>0</v>
      </c>
      <c r="U52" s="2">
        <f t="shared" si="25"/>
        <v>0</v>
      </c>
      <c r="V52">
        <f t="shared" si="10"/>
        <v>5</v>
      </c>
      <c r="W52" s="2">
        <f t="shared" si="26"/>
        <v>15</v>
      </c>
      <c r="X52">
        <f t="shared" si="11"/>
        <v>0</v>
      </c>
      <c r="Y52">
        <f t="shared" si="27"/>
        <v>0.5</v>
      </c>
      <c r="Z52">
        <v>0</v>
      </c>
      <c r="AA52" s="18">
        <f t="shared" si="12"/>
        <v>43233</v>
      </c>
      <c r="AB52" s="13">
        <f t="shared" si="13"/>
        <v>0</v>
      </c>
      <c r="AC52">
        <v>0</v>
      </c>
      <c r="AD52" s="5">
        <f t="shared" si="28"/>
        <v>-4</v>
      </c>
      <c r="AE52">
        <f t="shared" si="36"/>
        <v>2</v>
      </c>
      <c r="AF52">
        <f t="shared" si="36"/>
        <v>2</v>
      </c>
      <c r="AG52">
        <v>0</v>
      </c>
      <c r="AH52" s="18">
        <f t="shared" si="29"/>
        <v>43233</v>
      </c>
      <c r="AI52" s="5">
        <f t="shared" si="30"/>
        <v>0</v>
      </c>
      <c r="AJ52" s="13">
        <f t="shared" si="15"/>
        <v>0</v>
      </c>
      <c r="AK52" s="20">
        <f t="shared" si="16"/>
        <v>0</v>
      </c>
      <c r="AL52" s="20">
        <f t="shared" si="31"/>
        <v>60</v>
      </c>
      <c r="AM52" s="20">
        <f t="shared" si="32"/>
        <v>60</v>
      </c>
      <c r="AN52" s="20">
        <f t="shared" si="17"/>
        <v>0</v>
      </c>
      <c r="AO52" s="20">
        <f t="shared" si="33"/>
        <v>200</v>
      </c>
      <c r="AP52" s="1">
        <v>0</v>
      </c>
      <c r="AQ52" s="24">
        <f t="shared" si="34"/>
        <v>43233</v>
      </c>
      <c r="AR52" s="10">
        <f t="shared" si="18"/>
        <v>0</v>
      </c>
      <c r="AS52" s="1">
        <f t="shared" si="35"/>
        <v>0</v>
      </c>
    </row>
    <row r="53" spans="2:49" x14ac:dyDescent="0.2">
      <c r="B53" s="18">
        <f t="shared" si="19"/>
        <v>43234</v>
      </c>
      <c r="C53" s="8">
        <f t="shared" si="20"/>
        <v>43234</v>
      </c>
      <c r="D53" s="5">
        <f>INDEX(Klima!$B$1:$E$520,MATCH('Afgrødemodel 1'!$C53,Klima!$B$1:$B$520,0),MATCH('Afgrødemodel 1'!$D$7,Klima!$B$1:$E$1,0))</f>
        <v>18.2</v>
      </c>
      <c r="E53" s="8">
        <f t="shared" si="21"/>
        <v>18.2</v>
      </c>
      <c r="F53">
        <v>0</v>
      </c>
      <c r="G53" s="8">
        <f t="shared" si="22"/>
        <v>431.8</v>
      </c>
      <c r="H53" s="8">
        <f t="shared" si="0"/>
        <v>0</v>
      </c>
      <c r="I53" s="8">
        <f t="shared" si="1"/>
        <v>0</v>
      </c>
      <c r="J53" s="8">
        <f t="shared" si="2"/>
        <v>0</v>
      </c>
      <c r="K53" s="8" t="e">
        <f t="shared" si="3"/>
        <v>#VALUE!</v>
      </c>
      <c r="L53" s="8" t="e">
        <f t="shared" si="4"/>
        <v>#VALUE!</v>
      </c>
      <c r="M53" t="e">
        <f t="shared" si="5"/>
        <v>#N/A</v>
      </c>
      <c r="N53">
        <v>8</v>
      </c>
      <c r="O53" t="str">
        <f t="shared" si="23"/>
        <v xml:space="preserve"> </v>
      </c>
      <c r="P53" t="str">
        <f t="shared" si="6"/>
        <v xml:space="preserve"> </v>
      </c>
      <c r="Q53" t="str">
        <f t="shared" si="7"/>
        <v xml:space="preserve"> </v>
      </c>
      <c r="R53" t="str">
        <f t="shared" si="8"/>
        <v xml:space="preserve"> </v>
      </c>
      <c r="S53">
        <f t="shared" si="9"/>
        <v>0</v>
      </c>
      <c r="T53" s="8">
        <f t="shared" si="24"/>
        <v>0</v>
      </c>
      <c r="U53" s="2">
        <f t="shared" si="25"/>
        <v>0</v>
      </c>
      <c r="V53">
        <f t="shared" si="10"/>
        <v>5</v>
      </c>
      <c r="W53" s="2">
        <f t="shared" si="26"/>
        <v>15</v>
      </c>
      <c r="X53">
        <f t="shared" si="11"/>
        <v>0</v>
      </c>
      <c r="Y53">
        <f t="shared" si="27"/>
        <v>0.5</v>
      </c>
      <c r="Z53">
        <v>0</v>
      </c>
      <c r="AA53" s="18">
        <f t="shared" si="12"/>
        <v>43234</v>
      </c>
      <c r="AB53" s="13">
        <f t="shared" si="13"/>
        <v>0</v>
      </c>
      <c r="AC53">
        <v>0</v>
      </c>
      <c r="AD53" s="5">
        <f t="shared" si="28"/>
        <v>-4</v>
      </c>
      <c r="AE53">
        <f t="shared" si="36"/>
        <v>2</v>
      </c>
      <c r="AF53">
        <f t="shared" si="36"/>
        <v>2</v>
      </c>
      <c r="AG53">
        <v>0</v>
      </c>
      <c r="AH53" s="18">
        <f t="shared" si="29"/>
        <v>43234</v>
      </c>
      <c r="AI53" s="5">
        <f t="shared" si="30"/>
        <v>0</v>
      </c>
      <c r="AJ53" s="13">
        <f t="shared" si="15"/>
        <v>0</v>
      </c>
      <c r="AK53" s="20">
        <f t="shared" si="16"/>
        <v>0</v>
      </c>
      <c r="AL53" s="20">
        <f t="shared" si="31"/>
        <v>60</v>
      </c>
      <c r="AM53" s="20">
        <f t="shared" si="32"/>
        <v>60</v>
      </c>
      <c r="AN53" s="20">
        <f t="shared" si="17"/>
        <v>0</v>
      </c>
      <c r="AO53" s="20">
        <f t="shared" si="33"/>
        <v>200</v>
      </c>
      <c r="AP53" s="1">
        <v>0</v>
      </c>
      <c r="AQ53" s="24">
        <f t="shared" si="34"/>
        <v>43234</v>
      </c>
      <c r="AR53" s="10">
        <f t="shared" si="18"/>
        <v>0</v>
      </c>
      <c r="AS53" s="1">
        <f t="shared" si="35"/>
        <v>0</v>
      </c>
    </row>
    <row r="54" spans="2:49" x14ac:dyDescent="0.2">
      <c r="B54" s="18">
        <f t="shared" si="19"/>
        <v>43235</v>
      </c>
      <c r="C54" s="8">
        <f t="shared" si="20"/>
        <v>43235</v>
      </c>
      <c r="D54" s="5">
        <f>INDEX(Klima!$B$1:$E$520,MATCH('Afgrødemodel 1'!$C54,Klima!$B$1:$B$520,0),MATCH('Afgrødemodel 1'!$D$7,Klima!$B$1:$E$1,0))</f>
        <v>17.899999999999999</v>
      </c>
      <c r="E54" s="8">
        <f t="shared" si="21"/>
        <v>17.899999999999999</v>
      </c>
      <c r="F54">
        <v>0</v>
      </c>
      <c r="G54" s="8">
        <f t="shared" si="22"/>
        <v>449.7</v>
      </c>
      <c r="H54" s="8">
        <f t="shared" si="0"/>
        <v>0</v>
      </c>
      <c r="I54" s="8">
        <f t="shared" si="1"/>
        <v>0</v>
      </c>
      <c r="J54" s="8">
        <f t="shared" si="2"/>
        <v>0</v>
      </c>
      <c r="K54" s="8" t="e">
        <f t="shared" si="3"/>
        <v>#VALUE!</v>
      </c>
      <c r="L54" s="8" t="e">
        <f t="shared" si="4"/>
        <v>#VALUE!</v>
      </c>
      <c r="M54" t="e">
        <f t="shared" si="5"/>
        <v>#N/A</v>
      </c>
      <c r="N54">
        <v>8</v>
      </c>
      <c r="O54" t="str">
        <f t="shared" si="23"/>
        <v xml:space="preserve"> </v>
      </c>
      <c r="P54" t="str">
        <f t="shared" si="6"/>
        <v xml:space="preserve"> </v>
      </c>
      <c r="Q54" t="str">
        <f t="shared" si="7"/>
        <v xml:space="preserve"> </v>
      </c>
      <c r="R54" t="str">
        <f t="shared" si="8"/>
        <v xml:space="preserve"> </v>
      </c>
      <c r="S54">
        <f t="shared" si="9"/>
        <v>0</v>
      </c>
      <c r="T54" s="8">
        <f t="shared" si="24"/>
        <v>0</v>
      </c>
      <c r="U54" s="2">
        <f t="shared" si="25"/>
        <v>0</v>
      </c>
      <c r="V54">
        <f t="shared" si="10"/>
        <v>5</v>
      </c>
      <c r="W54" s="2">
        <f t="shared" si="26"/>
        <v>15</v>
      </c>
      <c r="X54">
        <f t="shared" si="11"/>
        <v>0</v>
      </c>
      <c r="Y54">
        <f t="shared" si="27"/>
        <v>0.5</v>
      </c>
      <c r="Z54">
        <v>0</v>
      </c>
      <c r="AA54" s="18">
        <f t="shared" si="12"/>
        <v>43235</v>
      </c>
      <c r="AB54" s="13">
        <f t="shared" si="13"/>
        <v>0</v>
      </c>
      <c r="AC54">
        <v>0</v>
      </c>
      <c r="AD54" s="5">
        <f t="shared" si="28"/>
        <v>-4</v>
      </c>
      <c r="AE54">
        <f t="shared" si="36"/>
        <v>2</v>
      </c>
      <c r="AF54">
        <f t="shared" si="36"/>
        <v>2</v>
      </c>
      <c r="AG54">
        <v>0</v>
      </c>
      <c r="AH54" s="18">
        <f t="shared" si="29"/>
        <v>43235</v>
      </c>
      <c r="AI54" s="5">
        <f t="shared" si="30"/>
        <v>0</v>
      </c>
      <c r="AJ54" s="13">
        <f t="shared" si="15"/>
        <v>0</v>
      </c>
      <c r="AK54" s="20">
        <f t="shared" si="16"/>
        <v>0</v>
      </c>
      <c r="AL54" s="20">
        <f t="shared" si="31"/>
        <v>60</v>
      </c>
      <c r="AM54" s="20">
        <f t="shared" si="32"/>
        <v>60</v>
      </c>
      <c r="AN54" s="20">
        <f t="shared" si="17"/>
        <v>0</v>
      </c>
      <c r="AO54" s="20">
        <f t="shared" si="33"/>
        <v>200</v>
      </c>
      <c r="AP54" s="1">
        <v>0</v>
      </c>
      <c r="AQ54" s="24">
        <f t="shared" si="34"/>
        <v>43235</v>
      </c>
      <c r="AR54" s="10">
        <f t="shared" si="18"/>
        <v>0</v>
      </c>
      <c r="AS54" s="1">
        <f t="shared" si="35"/>
        <v>0</v>
      </c>
    </row>
    <row r="55" spans="2:49" x14ac:dyDescent="0.2">
      <c r="B55" s="18">
        <f t="shared" si="19"/>
        <v>43236</v>
      </c>
      <c r="C55" s="8">
        <f t="shared" si="20"/>
        <v>43236</v>
      </c>
      <c r="D55" s="5">
        <f>INDEX(Klima!$B$1:$E$520,MATCH('Afgrødemodel 1'!$C55,Klima!$B$1:$B$520,0),MATCH('Afgrødemodel 1'!$D$7,Klima!$B$1:$E$1,0))</f>
        <v>17</v>
      </c>
      <c r="E55" s="8">
        <f t="shared" si="21"/>
        <v>17</v>
      </c>
      <c r="F55">
        <v>0</v>
      </c>
      <c r="G55" s="8">
        <f t="shared" si="22"/>
        <v>466.7</v>
      </c>
      <c r="H55" s="8">
        <f t="shared" si="0"/>
        <v>0</v>
      </c>
      <c r="I55" s="8">
        <f t="shared" si="1"/>
        <v>0</v>
      </c>
      <c r="J55" s="8">
        <f t="shared" si="2"/>
        <v>0</v>
      </c>
      <c r="K55" s="8" t="e">
        <f t="shared" si="3"/>
        <v>#VALUE!</v>
      </c>
      <c r="L55" s="8" t="e">
        <f t="shared" si="4"/>
        <v>#VALUE!</v>
      </c>
      <c r="M55" t="e">
        <f t="shared" si="5"/>
        <v>#N/A</v>
      </c>
      <c r="N55">
        <v>8</v>
      </c>
      <c r="O55" t="str">
        <f t="shared" si="23"/>
        <v xml:space="preserve"> </v>
      </c>
      <c r="P55" t="str">
        <f t="shared" si="6"/>
        <v xml:space="preserve"> </v>
      </c>
      <c r="Q55" t="str">
        <f t="shared" si="7"/>
        <v xml:space="preserve"> </v>
      </c>
      <c r="R55" t="str">
        <f t="shared" si="8"/>
        <v xml:space="preserve"> </v>
      </c>
      <c r="S55">
        <f t="shared" si="9"/>
        <v>0</v>
      </c>
      <c r="T55" s="8">
        <f t="shared" si="24"/>
        <v>0</v>
      </c>
      <c r="U55" s="2">
        <f t="shared" si="25"/>
        <v>0</v>
      </c>
      <c r="V55">
        <f t="shared" si="10"/>
        <v>5</v>
      </c>
      <c r="W55" s="2">
        <f t="shared" si="26"/>
        <v>15</v>
      </c>
      <c r="X55">
        <f t="shared" si="11"/>
        <v>0</v>
      </c>
      <c r="Y55">
        <f t="shared" si="27"/>
        <v>0.5</v>
      </c>
      <c r="Z55">
        <v>0</v>
      </c>
      <c r="AA55" s="18">
        <f t="shared" si="12"/>
        <v>43236</v>
      </c>
      <c r="AB55" s="13">
        <f t="shared" si="13"/>
        <v>0</v>
      </c>
      <c r="AC55">
        <v>0</v>
      </c>
      <c r="AD55" s="5">
        <f t="shared" si="28"/>
        <v>-4</v>
      </c>
      <c r="AE55">
        <f t="shared" si="36"/>
        <v>2</v>
      </c>
      <c r="AF55">
        <f t="shared" si="36"/>
        <v>2</v>
      </c>
      <c r="AG55">
        <v>0</v>
      </c>
      <c r="AH55" s="18">
        <f t="shared" si="29"/>
        <v>43236</v>
      </c>
      <c r="AI55" s="5">
        <f t="shared" si="30"/>
        <v>0</v>
      </c>
      <c r="AJ55" s="13">
        <f t="shared" si="15"/>
        <v>0</v>
      </c>
      <c r="AK55" s="20">
        <f t="shared" si="16"/>
        <v>0</v>
      </c>
      <c r="AL55" s="20">
        <f t="shared" si="31"/>
        <v>60</v>
      </c>
      <c r="AM55" s="20">
        <f t="shared" si="32"/>
        <v>60</v>
      </c>
      <c r="AN55" s="20">
        <f t="shared" si="17"/>
        <v>0</v>
      </c>
      <c r="AO55" s="20">
        <f t="shared" si="33"/>
        <v>200</v>
      </c>
      <c r="AP55" s="1">
        <v>0</v>
      </c>
      <c r="AQ55" s="24">
        <f t="shared" si="34"/>
        <v>43236</v>
      </c>
      <c r="AR55" s="10">
        <f t="shared" si="18"/>
        <v>0</v>
      </c>
      <c r="AS55" s="1">
        <f t="shared" si="35"/>
        <v>0</v>
      </c>
    </row>
    <row r="56" spans="2:49" x14ac:dyDescent="0.2">
      <c r="B56" s="18">
        <f t="shared" si="19"/>
        <v>43237</v>
      </c>
      <c r="C56" s="8">
        <f t="shared" si="20"/>
        <v>43237</v>
      </c>
      <c r="D56" s="5">
        <f>INDEX(Klima!$B$1:$E$520,MATCH('Afgrødemodel 1'!$C56,Klima!$B$1:$B$520,0),MATCH('Afgrødemodel 1'!$D$7,Klima!$B$1:$E$1,0))</f>
        <v>13.8</v>
      </c>
      <c r="E56" s="8">
        <f t="shared" si="21"/>
        <v>13.8</v>
      </c>
      <c r="F56">
        <v>0</v>
      </c>
      <c r="G56" s="8">
        <f t="shared" si="22"/>
        <v>480.5</v>
      </c>
      <c r="H56" s="8">
        <f t="shared" si="0"/>
        <v>0</v>
      </c>
      <c r="I56" s="8">
        <f t="shared" si="1"/>
        <v>0</v>
      </c>
      <c r="J56" s="8">
        <f t="shared" si="2"/>
        <v>0</v>
      </c>
      <c r="K56" s="8" t="e">
        <f t="shared" si="3"/>
        <v>#VALUE!</v>
      </c>
      <c r="L56" s="8" t="e">
        <f t="shared" si="4"/>
        <v>#VALUE!</v>
      </c>
      <c r="M56" t="e">
        <f t="shared" si="5"/>
        <v>#N/A</v>
      </c>
      <c r="N56">
        <v>8</v>
      </c>
      <c r="O56" t="str">
        <f t="shared" si="23"/>
        <v xml:space="preserve"> </v>
      </c>
      <c r="P56" t="str">
        <f t="shared" si="6"/>
        <v xml:space="preserve"> </v>
      </c>
      <c r="Q56" t="str">
        <f t="shared" si="7"/>
        <v xml:space="preserve"> </v>
      </c>
      <c r="R56" t="str">
        <f t="shared" si="8"/>
        <v xml:space="preserve"> </v>
      </c>
      <c r="S56">
        <f t="shared" si="9"/>
        <v>0</v>
      </c>
      <c r="T56" s="8">
        <f t="shared" si="24"/>
        <v>0</v>
      </c>
      <c r="U56" s="2">
        <f t="shared" si="25"/>
        <v>0</v>
      </c>
      <c r="V56">
        <f t="shared" si="10"/>
        <v>5</v>
      </c>
      <c r="W56" s="2">
        <f t="shared" si="26"/>
        <v>15</v>
      </c>
      <c r="X56">
        <f t="shared" si="11"/>
        <v>0</v>
      </c>
      <c r="Y56">
        <f t="shared" si="27"/>
        <v>0.5</v>
      </c>
      <c r="Z56">
        <v>0</v>
      </c>
      <c r="AA56" s="18">
        <f t="shared" si="12"/>
        <v>43237</v>
      </c>
      <c r="AB56" s="13">
        <f t="shared" si="13"/>
        <v>0</v>
      </c>
      <c r="AC56">
        <v>0</v>
      </c>
      <c r="AD56" s="5">
        <f t="shared" si="28"/>
        <v>-4</v>
      </c>
      <c r="AE56">
        <f t="shared" si="36"/>
        <v>2</v>
      </c>
      <c r="AF56">
        <f t="shared" si="36"/>
        <v>2</v>
      </c>
      <c r="AG56">
        <v>0</v>
      </c>
      <c r="AH56" s="18">
        <f t="shared" si="29"/>
        <v>43237</v>
      </c>
      <c r="AI56" s="5">
        <f t="shared" si="30"/>
        <v>0</v>
      </c>
      <c r="AJ56" s="13">
        <f t="shared" si="15"/>
        <v>0</v>
      </c>
      <c r="AK56" s="20">
        <f t="shared" si="16"/>
        <v>0</v>
      </c>
      <c r="AL56" s="20">
        <f t="shared" si="31"/>
        <v>60</v>
      </c>
      <c r="AM56" s="20">
        <f t="shared" si="32"/>
        <v>60</v>
      </c>
      <c r="AN56" s="20">
        <f t="shared" si="17"/>
        <v>0</v>
      </c>
      <c r="AO56" s="20">
        <f t="shared" si="33"/>
        <v>200</v>
      </c>
      <c r="AP56" s="1">
        <v>0</v>
      </c>
      <c r="AQ56" s="24">
        <f t="shared" si="34"/>
        <v>43237</v>
      </c>
      <c r="AR56" s="10">
        <f t="shared" si="18"/>
        <v>0</v>
      </c>
      <c r="AS56" s="1">
        <f t="shared" si="35"/>
        <v>0</v>
      </c>
    </row>
    <row r="57" spans="2:49" x14ac:dyDescent="0.2">
      <c r="B57" s="18">
        <f t="shared" si="19"/>
        <v>43238</v>
      </c>
      <c r="C57" s="8">
        <f t="shared" si="20"/>
        <v>43238</v>
      </c>
      <c r="D57" s="5">
        <f>INDEX(Klima!$B$1:$E$520,MATCH('Afgrødemodel 1'!$C57,Klima!$B$1:$B$520,0),MATCH('Afgrødemodel 1'!$D$7,Klima!$B$1:$E$1,0))</f>
        <v>13.4</v>
      </c>
      <c r="E57" s="8">
        <f t="shared" si="21"/>
        <v>13.4</v>
      </c>
      <c r="F57">
        <v>0</v>
      </c>
      <c r="G57" s="8">
        <f t="shared" si="22"/>
        <v>493.9</v>
      </c>
      <c r="H57" s="8">
        <f t="shared" si="0"/>
        <v>0</v>
      </c>
      <c r="I57" s="8">
        <f t="shared" si="1"/>
        <v>0</v>
      </c>
      <c r="J57" s="8">
        <f t="shared" si="2"/>
        <v>0</v>
      </c>
      <c r="K57" s="8" t="e">
        <f t="shared" si="3"/>
        <v>#VALUE!</v>
      </c>
      <c r="L57" s="8" t="e">
        <f t="shared" si="4"/>
        <v>#VALUE!</v>
      </c>
      <c r="M57" t="e">
        <f t="shared" si="5"/>
        <v>#N/A</v>
      </c>
      <c r="N57">
        <v>8</v>
      </c>
      <c r="O57" t="str">
        <f t="shared" si="23"/>
        <v xml:space="preserve"> </v>
      </c>
      <c r="P57" t="str">
        <f t="shared" si="6"/>
        <v xml:space="preserve"> </v>
      </c>
      <c r="Q57" t="str">
        <f t="shared" si="7"/>
        <v xml:space="preserve"> </v>
      </c>
      <c r="R57" t="str">
        <f t="shared" si="8"/>
        <v xml:space="preserve"> </v>
      </c>
      <c r="S57">
        <f t="shared" si="9"/>
        <v>0</v>
      </c>
      <c r="T57" s="8">
        <f t="shared" si="24"/>
        <v>0</v>
      </c>
      <c r="U57" s="2">
        <f t="shared" si="25"/>
        <v>0</v>
      </c>
      <c r="V57">
        <f t="shared" si="10"/>
        <v>5</v>
      </c>
      <c r="W57" s="2">
        <f t="shared" si="26"/>
        <v>15</v>
      </c>
      <c r="X57">
        <f t="shared" si="11"/>
        <v>0</v>
      </c>
      <c r="Y57">
        <f t="shared" si="27"/>
        <v>0.5</v>
      </c>
      <c r="Z57">
        <v>0</v>
      </c>
      <c r="AA57" s="18">
        <f t="shared" si="12"/>
        <v>43238</v>
      </c>
      <c r="AB57" s="13">
        <f t="shared" si="13"/>
        <v>0</v>
      </c>
      <c r="AC57">
        <v>0</v>
      </c>
      <c r="AD57" s="5">
        <f t="shared" si="28"/>
        <v>-4</v>
      </c>
      <c r="AE57">
        <f t="shared" si="36"/>
        <v>2</v>
      </c>
      <c r="AF57">
        <f t="shared" si="36"/>
        <v>2</v>
      </c>
      <c r="AG57">
        <v>0</v>
      </c>
      <c r="AH57" s="18">
        <f t="shared" si="29"/>
        <v>43238</v>
      </c>
      <c r="AI57" s="5">
        <f t="shared" si="30"/>
        <v>0</v>
      </c>
      <c r="AJ57" s="13">
        <f t="shared" si="15"/>
        <v>0</v>
      </c>
      <c r="AK57" s="20">
        <f t="shared" si="16"/>
        <v>0</v>
      </c>
      <c r="AL57" s="20">
        <f t="shared" si="31"/>
        <v>60</v>
      </c>
      <c r="AM57" s="20">
        <f t="shared" si="32"/>
        <v>60</v>
      </c>
      <c r="AN57" s="20">
        <f t="shared" si="17"/>
        <v>0</v>
      </c>
      <c r="AO57" s="20">
        <f t="shared" si="33"/>
        <v>200</v>
      </c>
      <c r="AP57" s="1">
        <v>0</v>
      </c>
      <c r="AQ57" s="24">
        <f t="shared" si="34"/>
        <v>43238</v>
      </c>
      <c r="AR57" s="10">
        <f t="shared" si="18"/>
        <v>0</v>
      </c>
      <c r="AS57" s="1">
        <f t="shared" si="35"/>
        <v>0</v>
      </c>
    </row>
    <row r="58" spans="2:49" x14ac:dyDescent="0.2">
      <c r="B58" s="18">
        <f t="shared" si="19"/>
        <v>43239</v>
      </c>
      <c r="C58" s="8">
        <f t="shared" si="20"/>
        <v>43239</v>
      </c>
      <c r="D58" s="5">
        <f>INDEX(Klima!$B$1:$E$520,MATCH('Afgrødemodel 1'!$C58,Klima!$B$1:$B$520,0),MATCH('Afgrødemodel 1'!$D$7,Klima!$B$1:$E$1,0))</f>
        <v>14.9</v>
      </c>
      <c r="E58" s="8">
        <f t="shared" si="21"/>
        <v>14.9</v>
      </c>
      <c r="F58">
        <v>0</v>
      </c>
      <c r="G58" s="8">
        <f t="shared" si="22"/>
        <v>508.79999999999995</v>
      </c>
      <c r="H58" s="8">
        <f t="shared" si="0"/>
        <v>0</v>
      </c>
      <c r="I58" s="8">
        <f t="shared" si="1"/>
        <v>0</v>
      </c>
      <c r="J58" s="8">
        <f t="shared" si="2"/>
        <v>0</v>
      </c>
      <c r="K58" s="8" t="e">
        <f t="shared" si="3"/>
        <v>#VALUE!</v>
      </c>
      <c r="L58" s="8" t="e">
        <f t="shared" si="4"/>
        <v>#VALUE!</v>
      </c>
      <c r="M58" t="e">
        <f t="shared" si="5"/>
        <v>#N/A</v>
      </c>
      <c r="N58">
        <v>8</v>
      </c>
      <c r="O58" t="str">
        <f t="shared" si="23"/>
        <v xml:space="preserve"> </v>
      </c>
      <c r="P58" t="str">
        <f t="shared" si="6"/>
        <v xml:space="preserve"> </v>
      </c>
      <c r="Q58" t="str">
        <f t="shared" si="7"/>
        <v xml:space="preserve"> </v>
      </c>
      <c r="R58" t="str">
        <f t="shared" si="8"/>
        <v xml:space="preserve"> </v>
      </c>
      <c r="S58">
        <f t="shared" si="9"/>
        <v>0</v>
      </c>
      <c r="T58" s="8">
        <f t="shared" si="24"/>
        <v>0</v>
      </c>
      <c r="U58" s="2">
        <f t="shared" si="25"/>
        <v>0</v>
      </c>
      <c r="V58">
        <f t="shared" si="10"/>
        <v>5</v>
      </c>
      <c r="W58" s="2">
        <f t="shared" si="26"/>
        <v>15</v>
      </c>
      <c r="X58">
        <f t="shared" si="11"/>
        <v>0</v>
      </c>
      <c r="Y58">
        <f t="shared" si="27"/>
        <v>0.5</v>
      </c>
      <c r="Z58">
        <v>0</v>
      </c>
      <c r="AA58" s="18">
        <f t="shared" si="12"/>
        <v>43239</v>
      </c>
      <c r="AB58" s="13">
        <f t="shared" si="13"/>
        <v>0</v>
      </c>
      <c r="AC58">
        <v>0</v>
      </c>
      <c r="AD58" s="5">
        <f t="shared" si="28"/>
        <v>-4</v>
      </c>
      <c r="AE58">
        <f t="shared" si="36"/>
        <v>2</v>
      </c>
      <c r="AF58">
        <f t="shared" si="36"/>
        <v>2</v>
      </c>
      <c r="AG58">
        <v>0</v>
      </c>
      <c r="AH58" s="18">
        <f t="shared" si="29"/>
        <v>43239</v>
      </c>
      <c r="AI58" s="5">
        <f t="shared" si="30"/>
        <v>0</v>
      </c>
      <c r="AJ58" s="13">
        <f t="shared" si="15"/>
        <v>0</v>
      </c>
      <c r="AK58" s="20">
        <f t="shared" si="16"/>
        <v>0</v>
      </c>
      <c r="AL58" s="20">
        <f t="shared" si="31"/>
        <v>60</v>
      </c>
      <c r="AM58" s="20">
        <f t="shared" si="32"/>
        <v>60</v>
      </c>
      <c r="AN58" s="20">
        <f t="shared" si="17"/>
        <v>0</v>
      </c>
      <c r="AO58" s="20">
        <f t="shared" si="33"/>
        <v>200</v>
      </c>
      <c r="AP58" s="1">
        <v>0</v>
      </c>
      <c r="AQ58" s="24">
        <f t="shared" si="34"/>
        <v>43239</v>
      </c>
      <c r="AR58" s="10">
        <f t="shared" si="18"/>
        <v>0</v>
      </c>
      <c r="AS58" s="1">
        <f t="shared" si="35"/>
        <v>0</v>
      </c>
    </row>
    <row r="59" spans="2:49" x14ac:dyDescent="0.2">
      <c r="B59" s="18">
        <f t="shared" si="19"/>
        <v>43240</v>
      </c>
      <c r="C59" s="8">
        <f t="shared" si="20"/>
        <v>43240</v>
      </c>
      <c r="D59" s="5">
        <f>INDEX(Klima!$B$1:$E$520,MATCH('Afgrødemodel 1'!$C59,Klima!$B$1:$B$520,0),MATCH('Afgrødemodel 1'!$D$7,Klima!$B$1:$E$1,0))</f>
        <v>14.9</v>
      </c>
      <c r="E59" s="8">
        <f t="shared" si="21"/>
        <v>14.9</v>
      </c>
      <c r="F59">
        <v>0</v>
      </c>
      <c r="G59" s="8">
        <f t="shared" si="22"/>
        <v>523.69999999999993</v>
      </c>
      <c r="H59" s="8">
        <f t="shared" si="0"/>
        <v>0</v>
      </c>
      <c r="I59" s="8">
        <f t="shared" si="1"/>
        <v>0</v>
      </c>
      <c r="J59" s="8">
        <f t="shared" si="2"/>
        <v>0</v>
      </c>
      <c r="K59" s="8" t="e">
        <f t="shared" si="3"/>
        <v>#VALUE!</v>
      </c>
      <c r="L59" s="8" t="e">
        <f t="shared" si="4"/>
        <v>#VALUE!</v>
      </c>
      <c r="M59" t="e">
        <f t="shared" si="5"/>
        <v>#N/A</v>
      </c>
      <c r="N59">
        <v>8</v>
      </c>
      <c r="O59" t="str">
        <f t="shared" si="23"/>
        <v xml:space="preserve"> </v>
      </c>
      <c r="P59" t="str">
        <f t="shared" si="6"/>
        <v xml:space="preserve"> </v>
      </c>
      <c r="Q59" t="str">
        <f t="shared" si="7"/>
        <v xml:space="preserve"> </v>
      </c>
      <c r="R59" t="str">
        <f t="shared" si="8"/>
        <v xml:space="preserve"> </v>
      </c>
      <c r="S59">
        <f t="shared" si="9"/>
        <v>0</v>
      </c>
      <c r="T59" s="8">
        <f t="shared" si="24"/>
        <v>0</v>
      </c>
      <c r="U59" s="2">
        <f t="shared" si="25"/>
        <v>0</v>
      </c>
      <c r="V59">
        <f t="shared" si="10"/>
        <v>5</v>
      </c>
      <c r="W59" s="2">
        <f t="shared" si="26"/>
        <v>15</v>
      </c>
      <c r="X59">
        <f t="shared" si="11"/>
        <v>0</v>
      </c>
      <c r="Y59">
        <f t="shared" si="27"/>
        <v>0.5</v>
      </c>
      <c r="Z59">
        <v>0</v>
      </c>
      <c r="AA59" s="18">
        <f t="shared" si="12"/>
        <v>43240</v>
      </c>
      <c r="AB59" s="13">
        <f t="shared" si="13"/>
        <v>0</v>
      </c>
      <c r="AC59">
        <v>0</v>
      </c>
      <c r="AD59" s="5">
        <f t="shared" si="28"/>
        <v>-4</v>
      </c>
      <c r="AE59">
        <f t="shared" si="36"/>
        <v>2</v>
      </c>
      <c r="AF59">
        <f t="shared" si="36"/>
        <v>2</v>
      </c>
      <c r="AG59">
        <v>0</v>
      </c>
      <c r="AH59" s="18">
        <f t="shared" si="29"/>
        <v>43240</v>
      </c>
      <c r="AI59" s="5">
        <f t="shared" si="30"/>
        <v>0</v>
      </c>
      <c r="AJ59" s="13">
        <f t="shared" si="15"/>
        <v>0</v>
      </c>
      <c r="AK59" s="20">
        <f t="shared" si="16"/>
        <v>0</v>
      </c>
      <c r="AL59" s="20">
        <f t="shared" si="31"/>
        <v>60</v>
      </c>
      <c r="AM59" s="20">
        <f t="shared" si="32"/>
        <v>60</v>
      </c>
      <c r="AN59" s="20">
        <f t="shared" si="17"/>
        <v>0</v>
      </c>
      <c r="AO59" s="20">
        <f t="shared" si="33"/>
        <v>200</v>
      </c>
      <c r="AP59" s="1">
        <v>0</v>
      </c>
      <c r="AQ59" s="24">
        <f t="shared" si="34"/>
        <v>43240</v>
      </c>
      <c r="AR59" s="10">
        <f t="shared" si="18"/>
        <v>0</v>
      </c>
      <c r="AS59" s="1">
        <f t="shared" si="35"/>
        <v>0</v>
      </c>
    </row>
    <row r="60" spans="2:49" x14ac:dyDescent="0.2">
      <c r="B60" s="18">
        <f t="shared" si="19"/>
        <v>43241</v>
      </c>
      <c r="C60" s="8">
        <f t="shared" si="20"/>
        <v>43241</v>
      </c>
      <c r="D60" s="5">
        <f>INDEX(Klima!$B$1:$E$520,MATCH('Afgrødemodel 1'!$C60,Klima!$B$1:$B$520,0),MATCH('Afgrødemodel 1'!$D$7,Klima!$B$1:$E$1,0))</f>
        <v>13.8</v>
      </c>
      <c r="E60" s="8">
        <f t="shared" si="21"/>
        <v>13.8</v>
      </c>
      <c r="F60">
        <v>0</v>
      </c>
      <c r="G60" s="8">
        <f t="shared" si="22"/>
        <v>537.49999999999989</v>
      </c>
      <c r="H60" s="8">
        <f t="shared" si="0"/>
        <v>0</v>
      </c>
      <c r="I60" s="8">
        <f t="shared" si="1"/>
        <v>0</v>
      </c>
      <c r="J60" s="8">
        <f t="shared" si="2"/>
        <v>0</v>
      </c>
      <c r="K60" s="8" t="e">
        <f t="shared" si="3"/>
        <v>#VALUE!</v>
      </c>
      <c r="L60" s="8" t="e">
        <f t="shared" si="4"/>
        <v>#VALUE!</v>
      </c>
      <c r="M60" t="e">
        <f t="shared" si="5"/>
        <v>#N/A</v>
      </c>
      <c r="N60">
        <v>8</v>
      </c>
      <c r="O60" t="str">
        <f t="shared" si="23"/>
        <v xml:space="preserve"> </v>
      </c>
      <c r="P60" t="str">
        <f t="shared" si="6"/>
        <v xml:space="preserve"> </v>
      </c>
      <c r="Q60" t="str">
        <f t="shared" si="7"/>
        <v xml:space="preserve"> </v>
      </c>
      <c r="R60" t="str">
        <f t="shared" si="8"/>
        <v xml:space="preserve"> </v>
      </c>
      <c r="S60">
        <f t="shared" si="9"/>
        <v>0</v>
      </c>
      <c r="T60" s="8">
        <f t="shared" si="24"/>
        <v>0</v>
      </c>
      <c r="U60" s="2">
        <f t="shared" si="25"/>
        <v>0</v>
      </c>
      <c r="V60">
        <f t="shared" si="10"/>
        <v>5</v>
      </c>
      <c r="W60" s="2">
        <f t="shared" si="26"/>
        <v>15</v>
      </c>
      <c r="X60">
        <f t="shared" si="11"/>
        <v>0</v>
      </c>
      <c r="Y60">
        <f t="shared" si="27"/>
        <v>0.5</v>
      </c>
      <c r="Z60">
        <v>0</v>
      </c>
      <c r="AA60" s="18">
        <f t="shared" si="12"/>
        <v>43241</v>
      </c>
      <c r="AB60" s="13">
        <f t="shared" si="13"/>
        <v>0</v>
      </c>
      <c r="AC60">
        <v>0</v>
      </c>
      <c r="AD60" s="5">
        <f t="shared" si="28"/>
        <v>-4</v>
      </c>
      <c r="AE60">
        <f t="shared" si="36"/>
        <v>2</v>
      </c>
      <c r="AF60">
        <f t="shared" si="36"/>
        <v>2</v>
      </c>
      <c r="AG60">
        <v>0</v>
      </c>
      <c r="AH60" s="18">
        <f t="shared" si="29"/>
        <v>43241</v>
      </c>
      <c r="AI60" s="5">
        <f t="shared" si="30"/>
        <v>0</v>
      </c>
      <c r="AJ60" s="13">
        <f t="shared" si="15"/>
        <v>0</v>
      </c>
      <c r="AK60" s="20">
        <f t="shared" si="16"/>
        <v>0</v>
      </c>
      <c r="AL60" s="20">
        <f t="shared" si="31"/>
        <v>60</v>
      </c>
      <c r="AM60" s="20">
        <f t="shared" si="32"/>
        <v>60</v>
      </c>
      <c r="AN60" s="20">
        <f t="shared" si="17"/>
        <v>0</v>
      </c>
      <c r="AO60" s="20">
        <f t="shared" si="33"/>
        <v>200</v>
      </c>
      <c r="AP60" s="1">
        <v>0</v>
      </c>
      <c r="AQ60" s="24">
        <f t="shared" si="34"/>
        <v>43241</v>
      </c>
      <c r="AR60" s="10">
        <f t="shared" si="18"/>
        <v>0</v>
      </c>
      <c r="AS60" s="1">
        <f t="shared" si="35"/>
        <v>0</v>
      </c>
    </row>
    <row r="61" spans="2:49" x14ac:dyDescent="0.2">
      <c r="B61" s="18">
        <f t="shared" si="19"/>
        <v>43242</v>
      </c>
      <c r="C61" s="8">
        <f t="shared" si="20"/>
        <v>43242</v>
      </c>
      <c r="D61" s="5">
        <f>INDEX(Klima!$B$1:$E$520,MATCH('Afgrødemodel 1'!$C61,Klima!$B$1:$B$520,0),MATCH('Afgrødemodel 1'!$D$7,Klima!$B$1:$E$1,0))</f>
        <v>15.9</v>
      </c>
      <c r="E61" s="8">
        <f t="shared" si="21"/>
        <v>15.9</v>
      </c>
      <c r="F61">
        <v>0</v>
      </c>
      <c r="G61" s="8">
        <f t="shared" si="22"/>
        <v>553.39999999999986</v>
      </c>
      <c r="H61" s="8">
        <f t="shared" si="0"/>
        <v>0</v>
      </c>
      <c r="I61" s="8">
        <f t="shared" si="1"/>
        <v>0</v>
      </c>
      <c r="J61" s="8">
        <f t="shared" si="2"/>
        <v>0</v>
      </c>
      <c r="K61" s="8" t="e">
        <f t="shared" si="3"/>
        <v>#VALUE!</v>
      </c>
      <c r="L61" s="8" t="e">
        <f t="shared" si="4"/>
        <v>#VALUE!</v>
      </c>
      <c r="M61" t="e">
        <f t="shared" si="5"/>
        <v>#N/A</v>
      </c>
      <c r="N61">
        <v>8</v>
      </c>
      <c r="O61" t="str">
        <f t="shared" si="23"/>
        <v xml:space="preserve"> </v>
      </c>
      <c r="P61" t="str">
        <f t="shared" si="6"/>
        <v xml:space="preserve"> </v>
      </c>
      <c r="Q61" t="str">
        <f t="shared" si="7"/>
        <v xml:space="preserve"> </v>
      </c>
      <c r="R61" t="str">
        <f t="shared" si="8"/>
        <v xml:space="preserve"> </v>
      </c>
      <c r="S61">
        <f t="shared" si="9"/>
        <v>0</v>
      </c>
      <c r="T61" s="8">
        <f t="shared" si="24"/>
        <v>0</v>
      </c>
      <c r="U61" s="2">
        <f t="shared" si="25"/>
        <v>0</v>
      </c>
      <c r="V61">
        <f t="shared" si="10"/>
        <v>5</v>
      </c>
      <c r="W61" s="2">
        <f t="shared" si="26"/>
        <v>15</v>
      </c>
      <c r="X61">
        <f t="shared" si="11"/>
        <v>0</v>
      </c>
      <c r="Y61">
        <f t="shared" si="27"/>
        <v>0.5</v>
      </c>
      <c r="Z61">
        <v>0</v>
      </c>
      <c r="AA61" s="18">
        <f t="shared" si="12"/>
        <v>43242</v>
      </c>
      <c r="AB61" s="13">
        <f t="shared" si="13"/>
        <v>0</v>
      </c>
      <c r="AC61">
        <v>0</v>
      </c>
      <c r="AD61" s="5">
        <f t="shared" si="28"/>
        <v>-4</v>
      </c>
      <c r="AE61">
        <f t="shared" si="36"/>
        <v>2</v>
      </c>
      <c r="AF61">
        <f t="shared" si="36"/>
        <v>2</v>
      </c>
      <c r="AG61">
        <v>0</v>
      </c>
      <c r="AH61" s="18">
        <f t="shared" si="29"/>
        <v>43242</v>
      </c>
      <c r="AI61" s="5">
        <f t="shared" si="30"/>
        <v>0</v>
      </c>
      <c r="AJ61" s="13">
        <f t="shared" si="15"/>
        <v>0</v>
      </c>
      <c r="AK61" s="20">
        <f t="shared" si="16"/>
        <v>0</v>
      </c>
      <c r="AL61" s="20">
        <f t="shared" si="31"/>
        <v>60</v>
      </c>
      <c r="AM61" s="20">
        <f t="shared" si="32"/>
        <v>60</v>
      </c>
      <c r="AN61" s="20">
        <f t="shared" si="17"/>
        <v>0</v>
      </c>
      <c r="AO61" s="20">
        <f t="shared" si="33"/>
        <v>200</v>
      </c>
      <c r="AP61" s="1">
        <v>0</v>
      </c>
      <c r="AQ61" s="24">
        <f t="shared" si="34"/>
        <v>43242</v>
      </c>
      <c r="AR61" s="10">
        <f t="shared" si="18"/>
        <v>0</v>
      </c>
      <c r="AS61" s="1">
        <f t="shared" si="35"/>
        <v>0</v>
      </c>
    </row>
    <row r="62" spans="2:49" x14ac:dyDescent="0.2">
      <c r="B62" s="18">
        <f t="shared" si="19"/>
        <v>43243</v>
      </c>
      <c r="C62" s="8">
        <f t="shared" si="20"/>
        <v>43243</v>
      </c>
      <c r="D62" s="5">
        <f>INDEX(Klima!$B$1:$E$520,MATCH('Afgrødemodel 1'!$C62,Klima!$B$1:$B$520,0),MATCH('Afgrødemodel 1'!$D$7,Klima!$B$1:$E$1,0))</f>
        <v>16.3</v>
      </c>
      <c r="E62" s="8">
        <f t="shared" si="21"/>
        <v>16.3</v>
      </c>
      <c r="F62">
        <v>0</v>
      </c>
      <c r="G62" s="8">
        <f t="shared" si="22"/>
        <v>569.69999999999982</v>
      </c>
      <c r="H62" s="8">
        <f t="shared" si="0"/>
        <v>0</v>
      </c>
      <c r="I62" s="8">
        <f t="shared" si="1"/>
        <v>0</v>
      </c>
      <c r="J62" s="8">
        <f t="shared" si="2"/>
        <v>0</v>
      </c>
      <c r="K62" s="8" t="e">
        <f t="shared" si="3"/>
        <v>#VALUE!</v>
      </c>
      <c r="L62" s="8" t="e">
        <f t="shared" si="4"/>
        <v>#VALUE!</v>
      </c>
      <c r="M62" t="e">
        <f t="shared" si="5"/>
        <v>#N/A</v>
      </c>
      <c r="N62">
        <v>8</v>
      </c>
      <c r="O62" t="str">
        <f t="shared" si="23"/>
        <v xml:space="preserve"> </v>
      </c>
      <c r="P62" t="str">
        <f t="shared" si="6"/>
        <v xml:space="preserve"> </v>
      </c>
      <c r="Q62" t="str">
        <f t="shared" si="7"/>
        <v xml:space="preserve"> </v>
      </c>
      <c r="R62" t="str">
        <f t="shared" si="8"/>
        <v xml:space="preserve"> </v>
      </c>
      <c r="S62">
        <f t="shared" si="9"/>
        <v>0</v>
      </c>
      <c r="T62" s="8">
        <f t="shared" si="24"/>
        <v>0</v>
      </c>
      <c r="U62" s="2">
        <f t="shared" si="25"/>
        <v>0</v>
      </c>
      <c r="V62">
        <f t="shared" si="10"/>
        <v>5</v>
      </c>
      <c r="W62" s="2">
        <f t="shared" si="26"/>
        <v>15</v>
      </c>
      <c r="X62">
        <f t="shared" si="11"/>
        <v>0</v>
      </c>
      <c r="Y62">
        <f t="shared" si="27"/>
        <v>0.5</v>
      </c>
      <c r="Z62">
        <v>0</v>
      </c>
      <c r="AA62" s="18">
        <f t="shared" si="12"/>
        <v>43243</v>
      </c>
      <c r="AB62" s="13">
        <f t="shared" si="13"/>
        <v>0</v>
      </c>
      <c r="AC62">
        <v>0</v>
      </c>
      <c r="AD62" s="5">
        <f t="shared" si="28"/>
        <v>-4</v>
      </c>
      <c r="AE62">
        <f t="shared" si="36"/>
        <v>2</v>
      </c>
      <c r="AF62">
        <f t="shared" si="36"/>
        <v>2</v>
      </c>
      <c r="AG62">
        <v>0</v>
      </c>
      <c r="AH62" s="18">
        <f t="shared" si="29"/>
        <v>43243</v>
      </c>
      <c r="AI62" s="5">
        <f t="shared" si="30"/>
        <v>0</v>
      </c>
      <c r="AJ62" s="13">
        <f t="shared" si="15"/>
        <v>0</v>
      </c>
      <c r="AK62" s="20">
        <f t="shared" si="16"/>
        <v>0</v>
      </c>
      <c r="AL62" s="20">
        <f t="shared" si="31"/>
        <v>60</v>
      </c>
      <c r="AM62" s="20">
        <f t="shared" si="32"/>
        <v>60</v>
      </c>
      <c r="AN62" s="20">
        <f t="shared" si="17"/>
        <v>0</v>
      </c>
      <c r="AO62" s="20">
        <f t="shared" si="33"/>
        <v>200</v>
      </c>
      <c r="AP62" s="1">
        <v>0</v>
      </c>
      <c r="AQ62" s="24">
        <f t="shared" si="34"/>
        <v>43243</v>
      </c>
      <c r="AR62" s="10">
        <f t="shared" si="18"/>
        <v>0</v>
      </c>
      <c r="AS62" s="1">
        <f t="shared" si="35"/>
        <v>0</v>
      </c>
    </row>
    <row r="63" spans="2:49" x14ac:dyDescent="0.2">
      <c r="B63" s="18">
        <f t="shared" si="19"/>
        <v>43244</v>
      </c>
      <c r="C63" s="8">
        <f t="shared" si="20"/>
        <v>43244</v>
      </c>
      <c r="D63" s="5">
        <f>INDEX(Klima!$B$1:$E$520,MATCH('Afgrødemodel 1'!$C63,Klima!$B$1:$B$520,0),MATCH('Afgrødemodel 1'!$D$7,Klima!$B$1:$E$1,0))</f>
        <v>16.7</v>
      </c>
      <c r="E63" s="8">
        <f t="shared" si="21"/>
        <v>16.7</v>
      </c>
      <c r="F63">
        <v>0</v>
      </c>
      <c r="G63" s="8">
        <f t="shared" si="22"/>
        <v>586.39999999999986</v>
      </c>
      <c r="H63" s="8">
        <f t="shared" si="0"/>
        <v>0</v>
      </c>
      <c r="I63" s="8">
        <f t="shared" si="1"/>
        <v>0</v>
      </c>
      <c r="J63" s="8">
        <f t="shared" si="2"/>
        <v>0</v>
      </c>
      <c r="K63" s="8" t="e">
        <f t="shared" si="3"/>
        <v>#VALUE!</v>
      </c>
      <c r="L63" s="8" t="e">
        <f t="shared" si="4"/>
        <v>#VALUE!</v>
      </c>
      <c r="M63" t="e">
        <f t="shared" si="5"/>
        <v>#N/A</v>
      </c>
      <c r="N63">
        <v>8</v>
      </c>
      <c r="O63" t="str">
        <f t="shared" si="23"/>
        <v xml:space="preserve"> </v>
      </c>
      <c r="P63" t="str">
        <f t="shared" si="6"/>
        <v xml:space="preserve"> </v>
      </c>
      <c r="Q63" t="str">
        <f t="shared" si="7"/>
        <v xml:space="preserve"> </v>
      </c>
      <c r="R63" t="str">
        <f t="shared" si="8"/>
        <v xml:space="preserve"> </v>
      </c>
      <c r="S63">
        <f t="shared" si="9"/>
        <v>0</v>
      </c>
      <c r="T63" s="8">
        <f t="shared" si="24"/>
        <v>0</v>
      </c>
      <c r="U63" s="2">
        <f t="shared" si="25"/>
        <v>0</v>
      </c>
      <c r="V63">
        <f t="shared" si="10"/>
        <v>5</v>
      </c>
      <c r="W63" s="2">
        <f t="shared" si="26"/>
        <v>15</v>
      </c>
      <c r="X63">
        <f t="shared" si="11"/>
        <v>0</v>
      </c>
      <c r="Y63">
        <f t="shared" si="27"/>
        <v>0.5</v>
      </c>
      <c r="Z63">
        <v>0</v>
      </c>
      <c r="AA63" s="18">
        <f t="shared" si="12"/>
        <v>43244</v>
      </c>
      <c r="AB63" s="13">
        <f t="shared" si="13"/>
        <v>0</v>
      </c>
      <c r="AC63">
        <v>0</v>
      </c>
      <c r="AD63" s="5">
        <f t="shared" si="28"/>
        <v>-4</v>
      </c>
      <c r="AE63">
        <f t="shared" si="36"/>
        <v>2</v>
      </c>
      <c r="AF63">
        <f t="shared" si="36"/>
        <v>2</v>
      </c>
      <c r="AG63">
        <v>0</v>
      </c>
      <c r="AH63" s="18">
        <f t="shared" si="29"/>
        <v>43244</v>
      </c>
      <c r="AI63" s="5">
        <f t="shared" si="30"/>
        <v>0</v>
      </c>
      <c r="AJ63" s="13">
        <f t="shared" si="15"/>
        <v>0</v>
      </c>
      <c r="AK63" s="20">
        <f t="shared" si="16"/>
        <v>0</v>
      </c>
      <c r="AL63" s="20">
        <f t="shared" si="31"/>
        <v>60</v>
      </c>
      <c r="AM63" s="20">
        <f t="shared" si="32"/>
        <v>60</v>
      </c>
      <c r="AN63" s="20">
        <f t="shared" si="17"/>
        <v>0</v>
      </c>
      <c r="AO63" s="20">
        <f t="shared" si="33"/>
        <v>200</v>
      </c>
      <c r="AP63" s="1">
        <v>0</v>
      </c>
      <c r="AQ63" s="24">
        <f t="shared" si="34"/>
        <v>43244</v>
      </c>
      <c r="AR63" s="10">
        <f t="shared" si="18"/>
        <v>0</v>
      </c>
      <c r="AS63" s="1">
        <f t="shared" si="35"/>
        <v>0</v>
      </c>
    </row>
    <row r="64" spans="2:49" x14ac:dyDescent="0.2">
      <c r="B64" s="18">
        <f t="shared" si="19"/>
        <v>43245</v>
      </c>
      <c r="C64" s="8">
        <f t="shared" si="20"/>
        <v>43245</v>
      </c>
      <c r="D64" s="5">
        <f>INDEX(Klima!$B$1:$E$520,MATCH('Afgrødemodel 1'!$C64,Klima!$B$1:$B$520,0),MATCH('Afgrødemodel 1'!$D$7,Klima!$B$1:$E$1,0))</f>
        <v>17.5</v>
      </c>
      <c r="E64" s="8">
        <f t="shared" si="21"/>
        <v>17.5</v>
      </c>
      <c r="F64">
        <v>0</v>
      </c>
      <c r="G64" s="8">
        <f t="shared" si="22"/>
        <v>603.89999999999986</v>
      </c>
      <c r="H64" s="8">
        <f t="shared" si="0"/>
        <v>0</v>
      </c>
      <c r="I64" s="8">
        <f t="shared" si="1"/>
        <v>0</v>
      </c>
      <c r="J64" s="8">
        <f t="shared" si="2"/>
        <v>0</v>
      </c>
      <c r="K64" s="8" t="e">
        <f t="shared" si="3"/>
        <v>#VALUE!</v>
      </c>
      <c r="L64" s="8" t="e">
        <f t="shared" si="4"/>
        <v>#VALUE!</v>
      </c>
      <c r="M64" t="e">
        <f t="shared" si="5"/>
        <v>#N/A</v>
      </c>
      <c r="N64">
        <v>8</v>
      </c>
      <c r="O64" t="str">
        <f t="shared" si="23"/>
        <v xml:space="preserve"> </v>
      </c>
      <c r="P64" t="str">
        <f t="shared" si="6"/>
        <v xml:space="preserve"> </v>
      </c>
      <c r="Q64" t="str">
        <f t="shared" si="7"/>
        <v xml:space="preserve"> </v>
      </c>
      <c r="R64" t="str">
        <f t="shared" si="8"/>
        <v xml:space="preserve"> </v>
      </c>
      <c r="S64">
        <f t="shared" si="9"/>
        <v>0</v>
      </c>
      <c r="T64" s="8">
        <f t="shared" si="24"/>
        <v>0</v>
      </c>
      <c r="U64" s="2">
        <f t="shared" si="25"/>
        <v>0</v>
      </c>
      <c r="V64">
        <f t="shared" si="10"/>
        <v>5</v>
      </c>
      <c r="W64" s="2">
        <f t="shared" si="26"/>
        <v>15</v>
      </c>
      <c r="X64">
        <f t="shared" si="11"/>
        <v>0</v>
      </c>
      <c r="Y64">
        <f t="shared" si="27"/>
        <v>0.5</v>
      </c>
      <c r="Z64">
        <v>0</v>
      </c>
      <c r="AA64" s="18">
        <f t="shared" si="12"/>
        <v>43245</v>
      </c>
      <c r="AB64" s="13">
        <f t="shared" si="13"/>
        <v>0</v>
      </c>
      <c r="AC64">
        <v>0</v>
      </c>
      <c r="AD64" s="5">
        <f t="shared" si="28"/>
        <v>-4</v>
      </c>
      <c r="AE64">
        <f t="shared" si="36"/>
        <v>2</v>
      </c>
      <c r="AF64">
        <f t="shared" si="36"/>
        <v>2</v>
      </c>
      <c r="AG64">
        <v>0</v>
      </c>
      <c r="AH64" s="18">
        <f t="shared" si="29"/>
        <v>43245</v>
      </c>
      <c r="AI64" s="5">
        <f t="shared" si="30"/>
        <v>0</v>
      </c>
      <c r="AJ64" s="13">
        <f t="shared" si="15"/>
        <v>0</v>
      </c>
      <c r="AK64" s="20">
        <f t="shared" si="16"/>
        <v>0</v>
      </c>
      <c r="AL64" s="20">
        <f t="shared" si="31"/>
        <v>60</v>
      </c>
      <c r="AM64" s="20">
        <f t="shared" si="32"/>
        <v>60</v>
      </c>
      <c r="AN64" s="20">
        <f t="shared" si="17"/>
        <v>0</v>
      </c>
      <c r="AO64" s="20">
        <f t="shared" si="33"/>
        <v>200</v>
      </c>
      <c r="AP64" s="1">
        <v>0</v>
      </c>
      <c r="AQ64" s="24">
        <f t="shared" si="34"/>
        <v>43245</v>
      </c>
      <c r="AR64" s="10">
        <f t="shared" si="18"/>
        <v>0</v>
      </c>
      <c r="AS64" s="1">
        <f t="shared" si="35"/>
        <v>0</v>
      </c>
    </row>
    <row r="65" spans="2:45" x14ac:dyDescent="0.2">
      <c r="B65" s="18">
        <f t="shared" si="19"/>
        <v>43246</v>
      </c>
      <c r="C65" s="8">
        <f t="shared" si="20"/>
        <v>43246</v>
      </c>
      <c r="D65" s="5">
        <f>INDEX(Klima!$B$1:$E$520,MATCH('Afgrødemodel 1'!$C65,Klima!$B$1:$B$520,0),MATCH('Afgrødemodel 1'!$D$7,Klima!$B$1:$E$1,0))</f>
        <v>18.399999999999999</v>
      </c>
      <c r="E65" s="8">
        <f t="shared" si="21"/>
        <v>18.399999999999999</v>
      </c>
      <c r="F65">
        <v>0</v>
      </c>
      <c r="G65" s="8">
        <f t="shared" si="22"/>
        <v>622.29999999999984</v>
      </c>
      <c r="H65" s="8">
        <f t="shared" si="0"/>
        <v>0</v>
      </c>
      <c r="I65" s="8">
        <f t="shared" si="1"/>
        <v>0</v>
      </c>
      <c r="J65" s="8">
        <f t="shared" si="2"/>
        <v>0</v>
      </c>
      <c r="K65" s="8" t="e">
        <f t="shared" si="3"/>
        <v>#VALUE!</v>
      </c>
      <c r="L65" s="8" t="e">
        <f t="shared" si="4"/>
        <v>#VALUE!</v>
      </c>
      <c r="M65" t="e">
        <f t="shared" si="5"/>
        <v>#N/A</v>
      </c>
      <c r="N65">
        <v>8</v>
      </c>
      <c r="O65" t="str">
        <f t="shared" si="23"/>
        <v xml:space="preserve"> </v>
      </c>
      <c r="P65" t="str">
        <f t="shared" si="6"/>
        <v xml:space="preserve"> </v>
      </c>
      <c r="Q65" t="str">
        <f t="shared" si="7"/>
        <v xml:space="preserve"> </v>
      </c>
      <c r="R65" t="str">
        <f t="shared" si="8"/>
        <v xml:space="preserve"> </v>
      </c>
      <c r="S65">
        <f t="shared" si="9"/>
        <v>0</v>
      </c>
      <c r="T65" s="8">
        <f t="shared" si="24"/>
        <v>0</v>
      </c>
      <c r="U65" s="2">
        <f t="shared" si="25"/>
        <v>0</v>
      </c>
      <c r="V65">
        <f t="shared" si="10"/>
        <v>5</v>
      </c>
      <c r="W65" s="2">
        <f t="shared" si="26"/>
        <v>15</v>
      </c>
      <c r="X65">
        <f t="shared" si="11"/>
        <v>0</v>
      </c>
      <c r="Y65">
        <f t="shared" si="27"/>
        <v>0.5</v>
      </c>
      <c r="Z65">
        <v>0</v>
      </c>
      <c r="AA65" s="18">
        <f t="shared" si="12"/>
        <v>43246</v>
      </c>
      <c r="AB65" s="13">
        <f t="shared" si="13"/>
        <v>0</v>
      </c>
      <c r="AC65">
        <v>0</v>
      </c>
      <c r="AD65" s="5">
        <f t="shared" si="28"/>
        <v>-4</v>
      </c>
      <c r="AE65">
        <f t="shared" si="36"/>
        <v>2</v>
      </c>
      <c r="AF65">
        <f t="shared" si="36"/>
        <v>2</v>
      </c>
      <c r="AG65">
        <v>0</v>
      </c>
      <c r="AH65" s="18">
        <f t="shared" si="29"/>
        <v>43246</v>
      </c>
      <c r="AI65" s="5">
        <f t="shared" si="30"/>
        <v>0</v>
      </c>
      <c r="AJ65" s="13">
        <f t="shared" si="15"/>
        <v>0</v>
      </c>
      <c r="AK65" s="20">
        <f t="shared" si="16"/>
        <v>0</v>
      </c>
      <c r="AL65" s="20">
        <f t="shared" si="31"/>
        <v>60</v>
      </c>
      <c r="AM65" s="20">
        <f t="shared" si="32"/>
        <v>60</v>
      </c>
      <c r="AN65" s="20">
        <f t="shared" si="17"/>
        <v>0</v>
      </c>
      <c r="AO65" s="20">
        <f t="shared" si="33"/>
        <v>200</v>
      </c>
      <c r="AP65" s="1">
        <v>0</v>
      </c>
      <c r="AQ65" s="24">
        <f t="shared" si="34"/>
        <v>43246</v>
      </c>
      <c r="AR65" s="10">
        <f t="shared" si="18"/>
        <v>0</v>
      </c>
      <c r="AS65" s="1">
        <f t="shared" si="35"/>
        <v>0</v>
      </c>
    </row>
    <row r="66" spans="2:45" x14ac:dyDescent="0.2">
      <c r="B66" s="18">
        <f t="shared" si="19"/>
        <v>43247</v>
      </c>
      <c r="C66" s="8">
        <f t="shared" si="20"/>
        <v>43247</v>
      </c>
      <c r="D66" s="5">
        <f>INDEX(Klima!$B$1:$E$520,MATCH('Afgrødemodel 1'!$C66,Klima!$B$1:$B$520,0),MATCH('Afgrødemodel 1'!$D$7,Klima!$B$1:$E$1,0))</f>
        <v>17.7</v>
      </c>
      <c r="E66" s="8">
        <f t="shared" si="21"/>
        <v>17.7</v>
      </c>
      <c r="F66">
        <v>0</v>
      </c>
      <c r="G66" s="8">
        <f t="shared" si="22"/>
        <v>639.99999999999989</v>
      </c>
      <c r="H66" s="8">
        <f t="shared" si="0"/>
        <v>0</v>
      </c>
      <c r="I66" s="8">
        <f t="shared" si="1"/>
        <v>0</v>
      </c>
      <c r="J66" s="8">
        <f t="shared" si="2"/>
        <v>0</v>
      </c>
      <c r="K66" s="8" t="e">
        <f t="shared" si="3"/>
        <v>#VALUE!</v>
      </c>
      <c r="L66" s="8" t="e">
        <f t="shared" si="4"/>
        <v>#VALUE!</v>
      </c>
      <c r="M66" t="e">
        <f t="shared" si="5"/>
        <v>#N/A</v>
      </c>
      <c r="N66">
        <v>8</v>
      </c>
      <c r="O66" t="str">
        <f t="shared" si="23"/>
        <v xml:space="preserve"> </v>
      </c>
      <c r="P66" t="str">
        <f t="shared" si="6"/>
        <v xml:space="preserve"> </v>
      </c>
      <c r="Q66" t="str">
        <f t="shared" si="7"/>
        <v xml:space="preserve"> </v>
      </c>
      <c r="R66" t="str">
        <f t="shared" si="8"/>
        <v xml:space="preserve"> </v>
      </c>
      <c r="S66">
        <f t="shared" si="9"/>
        <v>0</v>
      </c>
      <c r="T66" s="8">
        <f t="shared" si="24"/>
        <v>0</v>
      </c>
      <c r="U66" s="2">
        <f t="shared" si="25"/>
        <v>0</v>
      </c>
      <c r="V66">
        <f t="shared" si="10"/>
        <v>5</v>
      </c>
      <c r="W66" s="2">
        <f t="shared" si="26"/>
        <v>15</v>
      </c>
      <c r="X66">
        <f t="shared" si="11"/>
        <v>0</v>
      </c>
      <c r="Y66">
        <f t="shared" si="27"/>
        <v>0.5</v>
      </c>
      <c r="Z66">
        <v>0</v>
      </c>
      <c r="AA66" s="18">
        <f t="shared" si="12"/>
        <v>43247</v>
      </c>
      <c r="AB66" s="13">
        <f t="shared" si="13"/>
        <v>0</v>
      </c>
      <c r="AC66">
        <v>0</v>
      </c>
      <c r="AD66" s="5">
        <f t="shared" si="28"/>
        <v>-4</v>
      </c>
      <c r="AE66">
        <f t="shared" si="36"/>
        <v>2</v>
      </c>
      <c r="AF66">
        <f t="shared" si="36"/>
        <v>2</v>
      </c>
      <c r="AG66">
        <v>0</v>
      </c>
      <c r="AH66" s="18">
        <f t="shared" si="29"/>
        <v>43247</v>
      </c>
      <c r="AI66" s="5">
        <f t="shared" si="30"/>
        <v>0</v>
      </c>
      <c r="AJ66" s="13">
        <f t="shared" si="15"/>
        <v>0</v>
      </c>
      <c r="AK66" s="20">
        <f t="shared" si="16"/>
        <v>0</v>
      </c>
      <c r="AL66" s="20">
        <f t="shared" si="31"/>
        <v>60</v>
      </c>
      <c r="AM66" s="20">
        <f t="shared" si="32"/>
        <v>60</v>
      </c>
      <c r="AN66" s="20">
        <f t="shared" si="17"/>
        <v>0</v>
      </c>
      <c r="AO66" s="20">
        <f t="shared" si="33"/>
        <v>200</v>
      </c>
      <c r="AP66" s="1">
        <v>0</v>
      </c>
      <c r="AQ66" s="24">
        <f t="shared" si="34"/>
        <v>43247</v>
      </c>
      <c r="AR66" s="10">
        <f t="shared" si="18"/>
        <v>0</v>
      </c>
      <c r="AS66" s="1">
        <f t="shared" si="35"/>
        <v>0</v>
      </c>
    </row>
    <row r="67" spans="2:45" x14ac:dyDescent="0.2">
      <c r="B67" s="18">
        <f t="shared" si="19"/>
        <v>43248</v>
      </c>
      <c r="C67" s="8">
        <f t="shared" si="20"/>
        <v>43248</v>
      </c>
      <c r="D67" s="5">
        <f>INDEX(Klima!$B$1:$E$520,MATCH('Afgrødemodel 1'!$C67,Klima!$B$1:$B$520,0),MATCH('Afgrødemodel 1'!$D$7,Klima!$B$1:$E$1,0))</f>
        <v>17.600000000000001</v>
      </c>
      <c r="E67" s="8">
        <f t="shared" si="21"/>
        <v>17.600000000000001</v>
      </c>
      <c r="F67">
        <v>0</v>
      </c>
      <c r="G67" s="8">
        <f t="shared" si="22"/>
        <v>657.59999999999991</v>
      </c>
      <c r="H67" s="8">
        <f t="shared" si="0"/>
        <v>0</v>
      </c>
      <c r="I67" s="8">
        <f t="shared" si="1"/>
        <v>0</v>
      </c>
      <c r="J67" s="8">
        <f t="shared" si="2"/>
        <v>0</v>
      </c>
      <c r="K67" s="8" t="e">
        <f t="shared" si="3"/>
        <v>#VALUE!</v>
      </c>
      <c r="L67" s="8" t="e">
        <f t="shared" si="4"/>
        <v>#VALUE!</v>
      </c>
      <c r="M67" t="e">
        <f t="shared" si="5"/>
        <v>#N/A</v>
      </c>
      <c r="N67">
        <v>8</v>
      </c>
      <c r="O67" t="str">
        <f t="shared" si="23"/>
        <v xml:space="preserve"> </v>
      </c>
      <c r="P67" t="str">
        <f t="shared" si="6"/>
        <v xml:space="preserve"> </v>
      </c>
      <c r="Q67" t="str">
        <f t="shared" si="7"/>
        <v xml:space="preserve"> </v>
      </c>
      <c r="R67" t="str">
        <f t="shared" si="8"/>
        <v xml:space="preserve"> </v>
      </c>
      <c r="S67">
        <f t="shared" si="9"/>
        <v>0</v>
      </c>
      <c r="T67" s="8">
        <f t="shared" si="24"/>
        <v>0</v>
      </c>
      <c r="U67" s="2">
        <f t="shared" si="25"/>
        <v>0</v>
      </c>
      <c r="V67">
        <f t="shared" si="10"/>
        <v>5</v>
      </c>
      <c r="W67" s="2">
        <f t="shared" si="26"/>
        <v>15</v>
      </c>
      <c r="X67">
        <f t="shared" si="11"/>
        <v>0</v>
      </c>
      <c r="Y67">
        <f t="shared" si="27"/>
        <v>0.5</v>
      </c>
      <c r="Z67">
        <v>0</v>
      </c>
      <c r="AA67" s="18">
        <f t="shared" si="12"/>
        <v>43248</v>
      </c>
      <c r="AB67" s="13">
        <f t="shared" si="13"/>
        <v>0</v>
      </c>
      <c r="AC67">
        <v>0</v>
      </c>
      <c r="AD67" s="5">
        <f t="shared" si="28"/>
        <v>-4</v>
      </c>
      <c r="AE67">
        <f t="shared" si="36"/>
        <v>2</v>
      </c>
      <c r="AF67">
        <f t="shared" si="36"/>
        <v>2</v>
      </c>
      <c r="AG67">
        <v>0</v>
      </c>
      <c r="AH67" s="18">
        <f t="shared" si="29"/>
        <v>43248</v>
      </c>
      <c r="AI67" s="5">
        <f t="shared" si="30"/>
        <v>0</v>
      </c>
      <c r="AJ67" s="13">
        <f t="shared" si="15"/>
        <v>0</v>
      </c>
      <c r="AK67" s="20">
        <f t="shared" si="16"/>
        <v>0</v>
      </c>
      <c r="AL67" s="20">
        <f t="shared" si="31"/>
        <v>60</v>
      </c>
      <c r="AM67" s="20">
        <f t="shared" si="32"/>
        <v>60</v>
      </c>
      <c r="AN67" s="20">
        <f t="shared" si="17"/>
        <v>0</v>
      </c>
      <c r="AO67" s="20">
        <f t="shared" si="33"/>
        <v>200</v>
      </c>
      <c r="AP67" s="1">
        <v>0</v>
      </c>
      <c r="AQ67" s="24">
        <f t="shared" si="34"/>
        <v>43248</v>
      </c>
      <c r="AR67" s="10">
        <f t="shared" si="18"/>
        <v>0</v>
      </c>
      <c r="AS67" s="1">
        <f t="shared" si="35"/>
        <v>0</v>
      </c>
    </row>
    <row r="68" spans="2:45" x14ac:dyDescent="0.2">
      <c r="B68" s="18">
        <f t="shared" si="19"/>
        <v>43249</v>
      </c>
      <c r="C68" s="8">
        <f t="shared" si="20"/>
        <v>43249</v>
      </c>
      <c r="D68" s="5">
        <f>INDEX(Klima!$B$1:$E$520,MATCH('Afgrødemodel 1'!$C68,Klima!$B$1:$B$520,0),MATCH('Afgrødemodel 1'!$D$7,Klima!$B$1:$E$1,0))</f>
        <v>18.899999999999999</v>
      </c>
      <c r="E68" s="8">
        <f t="shared" si="21"/>
        <v>18.899999999999999</v>
      </c>
      <c r="F68">
        <v>0</v>
      </c>
      <c r="G68" s="8">
        <f t="shared" si="22"/>
        <v>676.49999999999989</v>
      </c>
      <c r="H68" s="8">
        <f t="shared" si="0"/>
        <v>0</v>
      </c>
      <c r="I68" s="8">
        <f t="shared" si="1"/>
        <v>0</v>
      </c>
      <c r="J68" s="8">
        <f t="shared" si="2"/>
        <v>0</v>
      </c>
      <c r="K68" s="8" t="e">
        <f t="shared" si="3"/>
        <v>#VALUE!</v>
      </c>
      <c r="L68" s="8" t="e">
        <f t="shared" si="4"/>
        <v>#VALUE!</v>
      </c>
      <c r="M68" t="e">
        <f t="shared" si="5"/>
        <v>#N/A</v>
      </c>
      <c r="N68">
        <v>8</v>
      </c>
      <c r="O68" t="str">
        <f t="shared" si="23"/>
        <v xml:space="preserve"> </v>
      </c>
      <c r="P68" t="str">
        <f t="shared" si="6"/>
        <v xml:space="preserve"> </v>
      </c>
      <c r="Q68" t="str">
        <f t="shared" si="7"/>
        <v xml:space="preserve"> </v>
      </c>
      <c r="R68" t="str">
        <f t="shared" si="8"/>
        <v xml:space="preserve"> </v>
      </c>
      <c r="S68">
        <f t="shared" si="9"/>
        <v>0</v>
      </c>
      <c r="T68" s="8">
        <f t="shared" si="24"/>
        <v>0</v>
      </c>
      <c r="U68" s="2">
        <f t="shared" si="25"/>
        <v>0</v>
      </c>
      <c r="V68">
        <f t="shared" si="10"/>
        <v>5</v>
      </c>
      <c r="W68" s="2">
        <f t="shared" si="26"/>
        <v>15</v>
      </c>
      <c r="X68">
        <f t="shared" si="11"/>
        <v>0</v>
      </c>
      <c r="Y68">
        <f t="shared" si="27"/>
        <v>0.5</v>
      </c>
      <c r="Z68">
        <v>0</v>
      </c>
      <c r="AA68" s="18">
        <f t="shared" si="12"/>
        <v>43249</v>
      </c>
      <c r="AB68" s="13">
        <f t="shared" si="13"/>
        <v>0</v>
      </c>
      <c r="AC68">
        <v>0</v>
      </c>
      <c r="AD68" s="5">
        <f t="shared" si="28"/>
        <v>-4</v>
      </c>
      <c r="AE68">
        <f t="shared" si="36"/>
        <v>2</v>
      </c>
      <c r="AF68">
        <f t="shared" si="36"/>
        <v>2</v>
      </c>
      <c r="AG68">
        <v>0</v>
      </c>
      <c r="AH68" s="18">
        <f t="shared" si="29"/>
        <v>43249</v>
      </c>
      <c r="AI68" s="5">
        <f t="shared" si="30"/>
        <v>0</v>
      </c>
      <c r="AJ68" s="13">
        <f t="shared" si="15"/>
        <v>0</v>
      </c>
      <c r="AK68" s="20">
        <f t="shared" si="16"/>
        <v>0</v>
      </c>
      <c r="AL68" s="20">
        <f t="shared" si="31"/>
        <v>60</v>
      </c>
      <c r="AM68" s="20">
        <f t="shared" si="32"/>
        <v>60</v>
      </c>
      <c r="AN68" s="20">
        <f t="shared" si="17"/>
        <v>0</v>
      </c>
      <c r="AO68" s="20">
        <f t="shared" si="33"/>
        <v>200</v>
      </c>
      <c r="AP68" s="1">
        <v>0</v>
      </c>
      <c r="AQ68" s="24">
        <f t="shared" si="34"/>
        <v>43249</v>
      </c>
      <c r="AR68" s="10">
        <f t="shared" si="18"/>
        <v>0</v>
      </c>
      <c r="AS68" s="1">
        <f t="shared" si="35"/>
        <v>0</v>
      </c>
    </row>
    <row r="69" spans="2:45" x14ac:dyDescent="0.2">
      <c r="B69" s="18">
        <f t="shared" si="19"/>
        <v>43250</v>
      </c>
      <c r="C69" s="8">
        <f t="shared" si="20"/>
        <v>43250</v>
      </c>
      <c r="D69" s="5">
        <f>INDEX(Klima!$B$1:$E$520,MATCH('Afgrødemodel 1'!$C69,Klima!$B$1:$B$520,0),MATCH('Afgrødemodel 1'!$D$7,Klima!$B$1:$E$1,0))</f>
        <v>20.9</v>
      </c>
      <c r="E69" s="8">
        <f t="shared" si="21"/>
        <v>20.9</v>
      </c>
      <c r="F69">
        <v>0</v>
      </c>
      <c r="G69" s="8">
        <f t="shared" si="22"/>
        <v>697.39999999999986</v>
      </c>
      <c r="H69" s="8">
        <f t="shared" si="0"/>
        <v>0</v>
      </c>
      <c r="I69" s="8">
        <f t="shared" si="1"/>
        <v>0</v>
      </c>
      <c r="J69" s="8">
        <f t="shared" si="2"/>
        <v>0</v>
      </c>
      <c r="K69" s="8" t="e">
        <f t="shared" si="3"/>
        <v>#VALUE!</v>
      </c>
      <c r="L69" s="8" t="e">
        <f t="shared" si="4"/>
        <v>#VALUE!</v>
      </c>
      <c r="M69" t="e">
        <f t="shared" si="5"/>
        <v>#N/A</v>
      </c>
      <c r="N69">
        <v>8</v>
      </c>
      <c r="O69" t="str">
        <f t="shared" si="23"/>
        <v xml:space="preserve"> </v>
      </c>
      <c r="P69" t="str">
        <f t="shared" si="6"/>
        <v xml:space="preserve"> </v>
      </c>
      <c r="Q69" t="str">
        <f t="shared" si="7"/>
        <v xml:space="preserve"> </v>
      </c>
      <c r="R69" t="str">
        <f t="shared" si="8"/>
        <v xml:space="preserve"> </v>
      </c>
      <c r="S69">
        <f t="shared" si="9"/>
        <v>0</v>
      </c>
      <c r="T69" s="8">
        <f t="shared" si="24"/>
        <v>0</v>
      </c>
      <c r="U69" s="2">
        <f t="shared" si="25"/>
        <v>0</v>
      </c>
      <c r="V69">
        <f t="shared" si="10"/>
        <v>5</v>
      </c>
      <c r="W69" s="2">
        <f t="shared" si="26"/>
        <v>15</v>
      </c>
      <c r="X69">
        <f t="shared" si="11"/>
        <v>0</v>
      </c>
      <c r="Y69">
        <f t="shared" si="27"/>
        <v>0.5</v>
      </c>
      <c r="Z69">
        <v>0</v>
      </c>
      <c r="AA69" s="18">
        <f t="shared" si="12"/>
        <v>43250</v>
      </c>
      <c r="AB69" s="13">
        <f t="shared" si="13"/>
        <v>0</v>
      </c>
      <c r="AC69">
        <v>0</v>
      </c>
      <c r="AD69" s="5">
        <f t="shared" si="28"/>
        <v>-4</v>
      </c>
      <c r="AE69">
        <f t="shared" si="36"/>
        <v>2</v>
      </c>
      <c r="AF69">
        <f t="shared" si="36"/>
        <v>2</v>
      </c>
      <c r="AG69">
        <v>0</v>
      </c>
      <c r="AH69" s="18">
        <f t="shared" si="29"/>
        <v>43250</v>
      </c>
      <c r="AI69" s="5">
        <f t="shared" si="30"/>
        <v>0</v>
      </c>
      <c r="AJ69" s="13">
        <f t="shared" si="15"/>
        <v>0</v>
      </c>
      <c r="AK69" s="20">
        <f t="shared" si="16"/>
        <v>0</v>
      </c>
      <c r="AL69" s="20">
        <f t="shared" si="31"/>
        <v>60</v>
      </c>
      <c r="AM69" s="20">
        <f t="shared" si="32"/>
        <v>60</v>
      </c>
      <c r="AN69" s="20">
        <f t="shared" si="17"/>
        <v>0</v>
      </c>
      <c r="AO69" s="20">
        <f t="shared" si="33"/>
        <v>200</v>
      </c>
      <c r="AP69" s="1">
        <v>0</v>
      </c>
      <c r="AQ69" s="24">
        <f t="shared" si="34"/>
        <v>43250</v>
      </c>
      <c r="AR69" s="10">
        <f t="shared" si="18"/>
        <v>0</v>
      </c>
      <c r="AS69" s="1">
        <f t="shared" si="35"/>
        <v>0</v>
      </c>
    </row>
    <row r="70" spans="2:45" x14ac:dyDescent="0.2">
      <c r="B70" s="18">
        <f t="shared" si="19"/>
        <v>43251</v>
      </c>
      <c r="C70" s="8">
        <f t="shared" si="20"/>
        <v>43251</v>
      </c>
      <c r="D70" s="5">
        <f>INDEX(Klima!$B$1:$E$520,MATCH('Afgrødemodel 1'!$C70,Klima!$B$1:$B$520,0),MATCH('Afgrødemodel 1'!$D$7,Klima!$B$1:$E$1,0))</f>
        <v>19.5</v>
      </c>
      <c r="E70" s="8">
        <f t="shared" si="21"/>
        <v>19.5</v>
      </c>
      <c r="F70">
        <v>0</v>
      </c>
      <c r="G70" s="8">
        <f t="shared" si="22"/>
        <v>716.89999999999986</v>
      </c>
      <c r="H70" s="8">
        <f t="shared" si="0"/>
        <v>0</v>
      </c>
      <c r="I70" s="8">
        <f t="shared" si="1"/>
        <v>0</v>
      </c>
      <c r="J70" s="8">
        <f t="shared" si="2"/>
        <v>0</v>
      </c>
      <c r="K70" s="8" t="e">
        <f t="shared" si="3"/>
        <v>#VALUE!</v>
      </c>
      <c r="L70" s="8" t="e">
        <f t="shared" si="4"/>
        <v>#VALUE!</v>
      </c>
      <c r="M70" t="e">
        <f t="shared" si="5"/>
        <v>#N/A</v>
      </c>
      <c r="N70">
        <v>8</v>
      </c>
      <c r="O70" t="str">
        <f t="shared" si="23"/>
        <v xml:space="preserve"> </v>
      </c>
      <c r="P70" t="str">
        <f t="shared" si="6"/>
        <v xml:space="preserve"> </v>
      </c>
      <c r="Q70" t="str">
        <f t="shared" si="7"/>
        <v xml:space="preserve"> </v>
      </c>
      <c r="R70" t="str">
        <f t="shared" si="8"/>
        <v xml:space="preserve"> </v>
      </c>
      <c r="S70">
        <f t="shared" si="9"/>
        <v>0</v>
      </c>
      <c r="T70" s="8">
        <f t="shared" si="24"/>
        <v>0</v>
      </c>
      <c r="U70" s="2">
        <f t="shared" si="25"/>
        <v>0</v>
      </c>
      <c r="V70">
        <f t="shared" si="10"/>
        <v>5</v>
      </c>
      <c r="W70" s="2">
        <f t="shared" si="26"/>
        <v>15</v>
      </c>
      <c r="X70">
        <f t="shared" si="11"/>
        <v>0</v>
      </c>
      <c r="Y70">
        <f t="shared" si="27"/>
        <v>0.5</v>
      </c>
      <c r="Z70">
        <v>0</v>
      </c>
      <c r="AA70" s="18">
        <f t="shared" si="12"/>
        <v>43251</v>
      </c>
      <c r="AB70" s="13">
        <f t="shared" si="13"/>
        <v>0</v>
      </c>
      <c r="AC70">
        <v>0</v>
      </c>
      <c r="AD70" s="5">
        <f t="shared" si="28"/>
        <v>-4</v>
      </c>
      <c r="AE70">
        <f t="shared" si="36"/>
        <v>2</v>
      </c>
      <c r="AF70">
        <f t="shared" si="36"/>
        <v>2</v>
      </c>
      <c r="AG70">
        <v>0</v>
      </c>
      <c r="AH70" s="18">
        <f t="shared" si="29"/>
        <v>43251</v>
      </c>
      <c r="AI70" s="5">
        <f t="shared" si="30"/>
        <v>0</v>
      </c>
      <c r="AJ70" s="13">
        <f t="shared" si="15"/>
        <v>0</v>
      </c>
      <c r="AK70" s="20">
        <f t="shared" si="16"/>
        <v>0</v>
      </c>
      <c r="AL70" s="20">
        <f t="shared" si="31"/>
        <v>60</v>
      </c>
      <c r="AM70" s="20">
        <f t="shared" si="32"/>
        <v>60</v>
      </c>
      <c r="AN70" s="20">
        <f t="shared" si="17"/>
        <v>0</v>
      </c>
      <c r="AO70" s="20">
        <f t="shared" si="33"/>
        <v>200</v>
      </c>
      <c r="AP70" s="1">
        <v>0</v>
      </c>
      <c r="AQ70" s="24">
        <f t="shared" si="34"/>
        <v>43251</v>
      </c>
      <c r="AR70" s="10">
        <f t="shared" si="18"/>
        <v>0</v>
      </c>
      <c r="AS70" s="1">
        <f t="shared" si="35"/>
        <v>0</v>
      </c>
    </row>
    <row r="71" spans="2:45" x14ac:dyDescent="0.2">
      <c r="B71" s="18">
        <f t="shared" si="19"/>
        <v>43252</v>
      </c>
      <c r="C71" s="8">
        <f t="shared" si="20"/>
        <v>43252</v>
      </c>
      <c r="D71" s="5">
        <f>INDEX(Klima!$B$1:$E$520,MATCH('Afgrødemodel 1'!$C71,Klima!$B$1:$B$520,0),MATCH('Afgrødemodel 1'!$D$7,Klima!$B$1:$E$1,0))</f>
        <v>19</v>
      </c>
      <c r="E71" s="8">
        <f t="shared" si="21"/>
        <v>19</v>
      </c>
      <c r="F71">
        <v>0</v>
      </c>
      <c r="G71" s="8">
        <f t="shared" si="22"/>
        <v>735.89999999999986</v>
      </c>
      <c r="H71" s="8">
        <f t="shared" si="0"/>
        <v>0</v>
      </c>
      <c r="I71" s="8">
        <f t="shared" si="1"/>
        <v>0</v>
      </c>
      <c r="J71" s="8">
        <f t="shared" si="2"/>
        <v>0</v>
      </c>
      <c r="K71" s="8" t="e">
        <f t="shared" si="3"/>
        <v>#VALUE!</v>
      </c>
      <c r="L71" s="8" t="e">
        <f t="shared" si="4"/>
        <v>#VALUE!</v>
      </c>
      <c r="M71" t="e">
        <f t="shared" si="5"/>
        <v>#N/A</v>
      </c>
      <c r="N71">
        <v>8</v>
      </c>
      <c r="O71" t="str">
        <f t="shared" si="23"/>
        <v xml:space="preserve"> </v>
      </c>
      <c r="P71" t="str">
        <f t="shared" si="6"/>
        <v xml:space="preserve"> </v>
      </c>
      <c r="Q71" t="str">
        <f t="shared" si="7"/>
        <v xml:space="preserve"> </v>
      </c>
      <c r="R71" t="str">
        <f t="shared" si="8"/>
        <v xml:space="preserve"> </v>
      </c>
      <c r="S71">
        <f t="shared" si="9"/>
        <v>0</v>
      </c>
      <c r="T71" s="8">
        <f t="shared" si="24"/>
        <v>0</v>
      </c>
      <c r="U71" s="2">
        <f t="shared" si="25"/>
        <v>0</v>
      </c>
      <c r="V71">
        <f t="shared" si="10"/>
        <v>5</v>
      </c>
      <c r="W71" s="2">
        <f t="shared" si="26"/>
        <v>15</v>
      </c>
      <c r="X71">
        <f t="shared" si="11"/>
        <v>0</v>
      </c>
      <c r="Y71">
        <f t="shared" si="27"/>
        <v>0.5</v>
      </c>
      <c r="Z71">
        <v>0</v>
      </c>
      <c r="AA71" s="18">
        <f t="shared" si="12"/>
        <v>43252</v>
      </c>
      <c r="AB71" s="13">
        <f t="shared" si="13"/>
        <v>0</v>
      </c>
      <c r="AC71">
        <v>0</v>
      </c>
      <c r="AD71" s="5">
        <f t="shared" si="28"/>
        <v>-4</v>
      </c>
      <c r="AE71">
        <f t="shared" si="36"/>
        <v>2</v>
      </c>
      <c r="AF71">
        <f t="shared" si="36"/>
        <v>2</v>
      </c>
      <c r="AG71">
        <v>0</v>
      </c>
      <c r="AH71" s="18">
        <f t="shared" si="29"/>
        <v>43252</v>
      </c>
      <c r="AI71" s="5">
        <f t="shared" si="30"/>
        <v>0</v>
      </c>
      <c r="AJ71" s="13">
        <f t="shared" si="15"/>
        <v>0</v>
      </c>
      <c r="AK71" s="20">
        <f t="shared" si="16"/>
        <v>0</v>
      </c>
      <c r="AL71" s="20">
        <f t="shared" si="31"/>
        <v>60</v>
      </c>
      <c r="AM71" s="20">
        <f t="shared" si="32"/>
        <v>60</v>
      </c>
      <c r="AN71" s="20">
        <f t="shared" si="17"/>
        <v>0</v>
      </c>
      <c r="AO71" s="20">
        <f t="shared" si="33"/>
        <v>200</v>
      </c>
      <c r="AP71" s="1">
        <v>0</v>
      </c>
      <c r="AQ71" s="24">
        <f t="shared" si="34"/>
        <v>43252</v>
      </c>
      <c r="AR71" s="10">
        <f t="shared" si="18"/>
        <v>0</v>
      </c>
      <c r="AS71" s="1">
        <f t="shared" si="35"/>
        <v>0</v>
      </c>
    </row>
    <row r="72" spans="2:45" x14ac:dyDescent="0.2">
      <c r="B72" s="18">
        <f t="shared" si="19"/>
        <v>43253</v>
      </c>
      <c r="C72" s="8">
        <f t="shared" si="20"/>
        <v>43253</v>
      </c>
      <c r="D72" s="5">
        <f>INDEX(Klima!$B$1:$E$520,MATCH('Afgrødemodel 1'!$C72,Klima!$B$1:$B$520,0),MATCH('Afgrødemodel 1'!$D$7,Klima!$B$1:$E$1,0))</f>
        <v>20</v>
      </c>
      <c r="E72" s="8">
        <f t="shared" si="21"/>
        <v>20</v>
      </c>
      <c r="F72">
        <v>0</v>
      </c>
      <c r="G72" s="8">
        <f t="shared" si="22"/>
        <v>755.89999999999986</v>
      </c>
      <c r="H72" s="8">
        <f t="shared" si="0"/>
        <v>0</v>
      </c>
      <c r="I72" s="8">
        <f t="shared" si="1"/>
        <v>0</v>
      </c>
      <c r="J72" s="8">
        <f t="shared" si="2"/>
        <v>0</v>
      </c>
      <c r="K72" s="8" t="e">
        <f t="shared" si="3"/>
        <v>#VALUE!</v>
      </c>
      <c r="L72" s="8" t="e">
        <f t="shared" si="4"/>
        <v>#VALUE!</v>
      </c>
      <c r="M72" t="e">
        <f t="shared" si="5"/>
        <v>#N/A</v>
      </c>
      <c r="N72">
        <v>8</v>
      </c>
      <c r="O72" t="str">
        <f t="shared" si="23"/>
        <v xml:space="preserve"> </v>
      </c>
      <c r="P72" t="str">
        <f t="shared" si="6"/>
        <v xml:space="preserve"> </v>
      </c>
      <c r="Q72" t="str">
        <f t="shared" si="7"/>
        <v xml:space="preserve"> </v>
      </c>
      <c r="R72" t="str">
        <f t="shared" si="8"/>
        <v xml:space="preserve"> </v>
      </c>
      <c r="S72">
        <f t="shared" si="9"/>
        <v>0</v>
      </c>
      <c r="T72" s="8">
        <f t="shared" si="24"/>
        <v>0</v>
      </c>
      <c r="U72" s="2">
        <f t="shared" si="25"/>
        <v>0</v>
      </c>
      <c r="V72">
        <f t="shared" si="10"/>
        <v>5</v>
      </c>
      <c r="W72" s="2">
        <f t="shared" si="26"/>
        <v>15</v>
      </c>
      <c r="X72">
        <f t="shared" si="11"/>
        <v>0</v>
      </c>
      <c r="Y72">
        <f t="shared" si="27"/>
        <v>0.5</v>
      </c>
      <c r="Z72">
        <v>0</v>
      </c>
      <c r="AA72" s="18">
        <f t="shared" si="12"/>
        <v>43253</v>
      </c>
      <c r="AB72" s="13">
        <f t="shared" si="13"/>
        <v>0</v>
      </c>
      <c r="AC72">
        <v>0</v>
      </c>
      <c r="AD72" s="5">
        <f t="shared" si="28"/>
        <v>-4</v>
      </c>
      <c r="AE72">
        <f t="shared" si="36"/>
        <v>2</v>
      </c>
      <c r="AF72">
        <f t="shared" si="36"/>
        <v>2</v>
      </c>
      <c r="AG72">
        <v>0</v>
      </c>
      <c r="AH72" s="18">
        <f t="shared" si="29"/>
        <v>43253</v>
      </c>
      <c r="AI72" s="5">
        <f t="shared" si="30"/>
        <v>0</v>
      </c>
      <c r="AJ72" s="13">
        <f t="shared" si="15"/>
        <v>0</v>
      </c>
      <c r="AK72" s="20">
        <f t="shared" si="16"/>
        <v>0</v>
      </c>
      <c r="AL72" s="20">
        <f t="shared" si="31"/>
        <v>60</v>
      </c>
      <c r="AM72" s="20">
        <f t="shared" si="32"/>
        <v>60</v>
      </c>
      <c r="AN72" s="20">
        <f t="shared" si="17"/>
        <v>0</v>
      </c>
      <c r="AO72" s="20">
        <f t="shared" si="33"/>
        <v>200</v>
      </c>
      <c r="AP72" s="1">
        <v>0</v>
      </c>
      <c r="AQ72" s="24">
        <f t="shared" si="34"/>
        <v>43253</v>
      </c>
      <c r="AR72" s="10">
        <f t="shared" si="18"/>
        <v>0</v>
      </c>
      <c r="AS72" s="1">
        <f t="shared" si="35"/>
        <v>0</v>
      </c>
    </row>
    <row r="73" spans="2:45" x14ac:dyDescent="0.2">
      <c r="B73" s="18">
        <f t="shared" si="19"/>
        <v>43254</v>
      </c>
      <c r="C73" s="8">
        <f t="shared" si="20"/>
        <v>43254</v>
      </c>
      <c r="D73" s="5">
        <f>INDEX(Klima!$B$1:$E$520,MATCH('Afgrødemodel 1'!$C73,Klima!$B$1:$B$520,0),MATCH('Afgrødemodel 1'!$D$7,Klima!$B$1:$E$1,0))</f>
        <v>20.2</v>
      </c>
      <c r="E73" s="8">
        <f t="shared" si="21"/>
        <v>20.2</v>
      </c>
      <c r="F73">
        <v>0</v>
      </c>
      <c r="G73" s="8">
        <f t="shared" si="22"/>
        <v>776.09999999999991</v>
      </c>
      <c r="H73" s="8">
        <f t="shared" si="0"/>
        <v>0</v>
      </c>
      <c r="I73" s="8">
        <f t="shared" si="1"/>
        <v>0</v>
      </c>
      <c r="J73" s="8">
        <f t="shared" si="2"/>
        <v>0</v>
      </c>
      <c r="K73" s="8" t="e">
        <f t="shared" si="3"/>
        <v>#VALUE!</v>
      </c>
      <c r="L73" s="8" t="e">
        <f t="shared" si="4"/>
        <v>#VALUE!</v>
      </c>
      <c r="M73" t="e">
        <f t="shared" si="5"/>
        <v>#N/A</v>
      </c>
      <c r="N73">
        <v>8</v>
      </c>
      <c r="O73" t="str">
        <f t="shared" si="23"/>
        <v xml:space="preserve"> </v>
      </c>
      <c r="P73" t="str">
        <f t="shared" si="6"/>
        <v xml:space="preserve"> </v>
      </c>
      <c r="Q73" t="str">
        <f t="shared" si="7"/>
        <v xml:space="preserve"> </v>
      </c>
      <c r="R73" t="str">
        <f t="shared" si="8"/>
        <v xml:space="preserve"> </v>
      </c>
      <c r="S73">
        <f t="shared" si="9"/>
        <v>0</v>
      </c>
      <c r="T73" s="8">
        <f t="shared" si="24"/>
        <v>0</v>
      </c>
      <c r="U73" s="2">
        <f t="shared" si="25"/>
        <v>0</v>
      </c>
      <c r="V73">
        <f t="shared" si="10"/>
        <v>5</v>
      </c>
      <c r="W73" s="2">
        <f t="shared" si="26"/>
        <v>15</v>
      </c>
      <c r="X73">
        <f t="shared" si="11"/>
        <v>0</v>
      </c>
      <c r="Y73">
        <f t="shared" si="27"/>
        <v>0.5</v>
      </c>
      <c r="Z73">
        <v>0</v>
      </c>
      <c r="AA73" s="18">
        <f t="shared" si="12"/>
        <v>43254</v>
      </c>
      <c r="AB73" s="13">
        <f t="shared" si="13"/>
        <v>0</v>
      </c>
      <c r="AC73">
        <v>0</v>
      </c>
      <c r="AD73" s="5">
        <f t="shared" si="28"/>
        <v>-4</v>
      </c>
      <c r="AE73">
        <f t="shared" si="36"/>
        <v>2</v>
      </c>
      <c r="AF73">
        <f t="shared" si="36"/>
        <v>2</v>
      </c>
      <c r="AG73">
        <v>0</v>
      </c>
      <c r="AH73" s="18">
        <f t="shared" si="29"/>
        <v>43254</v>
      </c>
      <c r="AI73" s="5">
        <f t="shared" si="30"/>
        <v>0</v>
      </c>
      <c r="AJ73" s="13">
        <f t="shared" si="15"/>
        <v>0</v>
      </c>
      <c r="AK73" s="20">
        <f t="shared" si="16"/>
        <v>0</v>
      </c>
      <c r="AL73" s="20">
        <f t="shared" si="31"/>
        <v>60</v>
      </c>
      <c r="AM73" s="20">
        <f t="shared" si="32"/>
        <v>60</v>
      </c>
      <c r="AN73" s="20">
        <f t="shared" si="17"/>
        <v>0</v>
      </c>
      <c r="AO73" s="20">
        <f t="shared" si="33"/>
        <v>200</v>
      </c>
      <c r="AP73" s="1">
        <v>0</v>
      </c>
      <c r="AQ73" s="24">
        <f t="shared" si="34"/>
        <v>43254</v>
      </c>
      <c r="AR73" s="10">
        <f t="shared" si="18"/>
        <v>0</v>
      </c>
      <c r="AS73" s="1">
        <f t="shared" si="35"/>
        <v>0</v>
      </c>
    </row>
    <row r="74" spans="2:45" x14ac:dyDescent="0.2">
      <c r="B74" s="18">
        <f t="shared" si="19"/>
        <v>43255</v>
      </c>
      <c r="C74" s="8">
        <f t="shared" si="20"/>
        <v>43255</v>
      </c>
      <c r="D74" s="5">
        <f>INDEX(Klima!$B$1:$E$520,MATCH('Afgrødemodel 1'!$C74,Klima!$B$1:$B$520,0),MATCH('Afgrødemodel 1'!$D$7,Klima!$B$1:$E$1,0))</f>
        <v>18.399999999999999</v>
      </c>
      <c r="E74" s="8">
        <f t="shared" si="21"/>
        <v>18.399999999999999</v>
      </c>
      <c r="F74">
        <v>0</v>
      </c>
      <c r="G74" s="8">
        <f t="shared" si="22"/>
        <v>794.49999999999989</v>
      </c>
      <c r="H74" s="8">
        <f t="shared" ref="H74:H137" si="37">IF(C74&gt;=$AY$21,E74+H73,0)</f>
        <v>0</v>
      </c>
      <c r="I74" s="8">
        <f t="shared" ref="I74:I137" si="38">IF(C74&lt;$AY$27,0,E74)</f>
        <v>0</v>
      </c>
      <c r="J74" s="8">
        <f t="shared" ref="J74:J137" si="39">IF(C74&lt;$AY$27,0,I74+J73)</f>
        <v>0</v>
      </c>
      <c r="K74" s="8" t="e">
        <f t="shared" ref="K74:K137" si="40">IF(AND(H74&gt;=$AX$12,H73&lt;$AX$12),"tSF1",IF(AND(H74&gt;=$AZ$13,H73&lt;$AZ$13),"tSF2",IF(AND(H74&gt;=$AZ$14,H73&lt;$AZ$14),"tSF3",IF(AND(H74&gt;=$AZ$15,H73&lt;$AZ$15),"tSF4",IF(AND(H74&gt;=$AZ$16,H73&lt;$AZ$16),"tSF5"," ")))))</f>
        <v>#VALUE!</v>
      </c>
      <c r="L74" s="8" t="e">
        <f t="shared" ref="L74:L137" si="41">IF(OR(K74="tSF1",K74="tSF2",K74="tSF3",K74="tSF4",K74="tSF5"),C74," ")</f>
        <v>#VALUE!</v>
      </c>
      <c r="M74" t="e">
        <f t="shared" ref="M74:M137" si="42">IF(AND($BA$12&gt;C74,C74&gt;=$AY$21),"F1",IF(AND(C74&gt;=$BA$12,C74&lt;$BA$13),"F2",IF(AND(C74&gt;=$BA$13,C74&lt;$BA$14),"F3",IF(AND(C74&gt;=$BA$14,C74&lt;$BA$15),"F4",IF(AND(C74&gt;=$BA$15,C74&lt;$BA$16),"F5"," ")))))</f>
        <v>#N/A</v>
      </c>
      <c r="N74">
        <v>8</v>
      </c>
      <c r="O74" t="str">
        <f t="shared" si="23"/>
        <v xml:space="preserve"> </v>
      </c>
      <c r="P74" t="str">
        <f t="shared" ref="P74:P137" si="43">IF($AV$2=1,(IF(AND(J74&gt;=$AW$21,J73&lt;$AW$21),C74," ")),(IF(AND(G74&gt;=$AW$21,G73&lt;$AW$21),C74," ")))</f>
        <v xml:space="preserve"> </v>
      </c>
      <c r="Q74" t="str">
        <f t="shared" ref="Q74:Q137" si="44">IF(AND($AW$22=0,O74="tSL0"),"tSLe",IF(AND(H74&gt;=($AW$22),H73&lt;($AW$22)),"tSLe",IF(AND(H74&gt;=($AW$23),H73&lt;($AW$23)),"tSLx",IF(AND(H74&gt;=($AW$24),H73&lt;($AW$24)),"tSLr",IF(AND(H74&gt;=($AW$25),H73&lt;($AW$25)),"tSLm",IF(AND($AW$27=B74),"Sådato",IF(AND($AW$29=B74),"tv",IF(AND($AW$28=B74),"th"," "))))))))</f>
        <v xml:space="preserve"> </v>
      </c>
      <c r="R74" t="str">
        <f t="shared" ref="R74:R137" si="45">IF(AND(Q74="Sådato"),C74,IF(AND(Q74="tSLe"),C74,IF(AND(Q74="tSLx"),C74,IF(AND(Q74="tSLr"),C74,IF(AND(Q74="tSLm"),C74,IF(AND(Q74="tv"),C74,IF(AND(Q74="th"),C74," ")))))))</f>
        <v xml:space="preserve"> </v>
      </c>
      <c r="S74">
        <f t="shared" ref="S74:S137" si="46">$AW$33</f>
        <v>0</v>
      </c>
      <c r="T74" s="8">
        <f t="shared" si="24"/>
        <v>0</v>
      </c>
      <c r="U74" s="2">
        <f t="shared" si="25"/>
        <v>0</v>
      </c>
      <c r="V74">
        <f t="shared" ref="V74:V137" si="47">$AW$35</f>
        <v>5</v>
      </c>
      <c r="W74" s="2">
        <f t="shared" si="26"/>
        <v>15</v>
      </c>
      <c r="X74">
        <f t="shared" ref="X74:X137" si="48">$AW$36</f>
        <v>0</v>
      </c>
      <c r="Y74">
        <f t="shared" si="27"/>
        <v>0.5</v>
      </c>
      <c r="Z74">
        <v>0</v>
      </c>
      <c r="AA74" s="18">
        <f t="shared" ref="AA74:AA137" si="49">B74</f>
        <v>43255</v>
      </c>
      <c r="AB74" s="13">
        <f t="shared" ref="AB74:AB137" si="50">IF((C74&lt;$AY$21),S74,IF(AND($AY$21&lt;=C74,C74&lt;MIN($AY$22,$AY$28,$AY$29)),T74,IF(AND($AY$22&lt;=C74,C74&lt;MIN($AY$23,$AY$28,$AY$29)),U74,IF(AND($AY$23&lt;=C74,C74&lt;(MIN($AY$24,$AY$29,$AY$28))),V74,IF(AND($AY$24&lt;=C74,C74&lt;(MIN($AY$25,$AY$28,$AY$29))),W74,IF(AND($AY$25&lt;=C74,C74&lt;(MIN($AY$28,$AY$29))),X74,IF(AND($AY$29&lt;=C74,C74&lt;$AY$28),Y74,IF(AND(C74&gt;$AY$28),Z74,0))))))))</f>
        <v>0</v>
      </c>
      <c r="AC74">
        <v>0</v>
      </c>
      <c r="AD74" s="5">
        <f t="shared" si="28"/>
        <v>-4</v>
      </c>
      <c r="AE74">
        <f t="shared" si="36"/>
        <v>2</v>
      </c>
      <c r="AF74">
        <f t="shared" si="36"/>
        <v>2</v>
      </c>
      <c r="AG74">
        <v>0</v>
      </c>
      <c r="AH74" s="18">
        <f t="shared" si="29"/>
        <v>43255</v>
      </c>
      <c r="AI74" s="5">
        <f t="shared" si="30"/>
        <v>0</v>
      </c>
      <c r="AJ74" s="13">
        <f t="shared" ref="AJ74:AJ137" si="51">IF(C74&lt;(MIN($AY$24,$AY$28,$AY$29)),AC74,IF(AND($AY$24&lt;=C74,C74&lt;(MIN($AY$25,$AY$28,$AY$29))),AD74,IF(AND($AY$25&lt;=C74,C74&lt;(MIN($AY$28,$AY$29))),AE74,IF(AND($AY$29&lt;=C74,C74&lt;$AY$28),AF74,IF(AND(C74&gt;=$AY$28),AG74," ")))))</f>
        <v>0</v>
      </c>
      <c r="AK74" s="20">
        <f t="shared" ref="AK74:AK137" si="52">$AW$42</f>
        <v>0</v>
      </c>
      <c r="AL74" s="20">
        <f t="shared" si="31"/>
        <v>60</v>
      </c>
      <c r="AM74" s="20">
        <f t="shared" si="32"/>
        <v>60</v>
      </c>
      <c r="AN74" s="20">
        <f t="shared" ref="AN74:AN137" si="53">$AW$45</f>
        <v>0</v>
      </c>
      <c r="AO74" s="20">
        <f t="shared" si="33"/>
        <v>200</v>
      </c>
      <c r="AP74" s="1">
        <v>0</v>
      </c>
      <c r="AQ74" s="24">
        <f t="shared" si="34"/>
        <v>43255</v>
      </c>
      <c r="AR74" s="10">
        <f t="shared" ref="AR74:AR137" si="54">IF(C74&lt;$AY$21,AK74,IF(AND($AY$21&lt;=C74,C74&lt;(MIN($AY$25,$AY$29,$AY$28))),AM74,IF(AND($AY$25&lt;=C74,C74&lt;MIN($AY$29,$AY$28)),AN74,IF(AND($AY$29&lt;=C74,C74&lt;$AY$28),AO74,IF(AND(C74&gt;=$AY$28),AP74,"0")))))</f>
        <v>0</v>
      </c>
      <c r="AS74" s="1">
        <f t="shared" si="35"/>
        <v>0</v>
      </c>
    </row>
    <row r="75" spans="2:45" x14ac:dyDescent="0.2">
      <c r="B75" s="18">
        <f t="shared" ref="B75:B138" si="55">B74+1</f>
        <v>43256</v>
      </c>
      <c r="C75" s="8">
        <f t="shared" ref="C75:C138" si="56">B75</f>
        <v>43256</v>
      </c>
      <c r="D75" s="5">
        <f>INDEX(Klima!$B$1:$E$520,MATCH('Afgrødemodel 1'!$C75,Klima!$B$1:$B$520,0),MATCH('Afgrødemodel 1'!$D$7,Klima!$B$1:$E$1,0))</f>
        <v>16.100000000000001</v>
      </c>
      <c r="E75" s="8">
        <f t="shared" ref="E75:E138" si="57">IF(D75&gt;0,D75,0)</f>
        <v>16.100000000000001</v>
      </c>
      <c r="F75">
        <v>0</v>
      </c>
      <c r="G75" s="8">
        <f t="shared" ref="G75:G138" si="58">(E75-F75)+G74</f>
        <v>810.59999999999991</v>
      </c>
      <c r="H75" s="8">
        <f t="shared" si="37"/>
        <v>0</v>
      </c>
      <c r="I75" s="8">
        <f t="shared" si="38"/>
        <v>0</v>
      </c>
      <c r="J75" s="8">
        <f t="shared" si="39"/>
        <v>0</v>
      </c>
      <c r="K75" s="8" t="e">
        <f t="shared" si="40"/>
        <v>#VALUE!</v>
      </c>
      <c r="L75" s="8" t="e">
        <f t="shared" si="41"/>
        <v>#VALUE!</v>
      </c>
      <c r="M75" t="e">
        <f t="shared" si="42"/>
        <v>#N/A</v>
      </c>
      <c r="N75">
        <v>8</v>
      </c>
      <c r="O75" t="str">
        <f t="shared" ref="O75:O138" si="59">IF($AV$2=1,(IF(AND(J75&gt;=$AW$21,J74&lt;$AW$21),"tSL0"," ")),(IF(AND(G75&gt;=$AW$21,G74&lt;$AW$21),"tSL0"," ")))</f>
        <v xml:space="preserve"> </v>
      </c>
      <c r="P75" t="str">
        <f t="shared" si="43"/>
        <v xml:space="preserve"> </v>
      </c>
      <c r="Q75" t="str">
        <f t="shared" si="44"/>
        <v xml:space="preserve"> </v>
      </c>
      <c r="R75" t="str">
        <f t="shared" si="45"/>
        <v xml:space="preserve"> </v>
      </c>
      <c r="S75">
        <f t="shared" si="46"/>
        <v>0</v>
      </c>
      <c r="T75" s="8">
        <f t="shared" ref="T75:T138" si="60">IFERROR($AW$33+($AW$34-$AW$33)*((H75)/$AW$22),0)</f>
        <v>0</v>
      </c>
      <c r="U75" s="2">
        <f t="shared" ref="U75:U138" si="61">$AW$34+($AW$35-$AW$34)*((((2.7182^(2.4*((((H75)-$AW$22)/($AW$23-$AW$22))))-1)))/10)</f>
        <v>0</v>
      </c>
      <c r="V75">
        <f t="shared" si="47"/>
        <v>5</v>
      </c>
      <c r="W75" s="2">
        <f t="shared" ref="W75:W138" si="62">$AW$35-($AW$35-$AW$36)*((((H75)-$AW$24)/($AW$25-$AW$24)))</f>
        <v>15</v>
      </c>
      <c r="X75">
        <f t="shared" si="48"/>
        <v>0</v>
      </c>
      <c r="Y75">
        <f t="shared" ref="Y75:Y138" si="63">$AW$38</f>
        <v>0.5</v>
      </c>
      <c r="Z75">
        <v>0</v>
      </c>
      <c r="AA75" s="18">
        <f t="shared" si="49"/>
        <v>43256</v>
      </c>
      <c r="AB75" s="13">
        <f t="shared" si="50"/>
        <v>0</v>
      </c>
      <c r="AC75">
        <v>0</v>
      </c>
      <c r="AD75" s="5">
        <f t="shared" ref="AD75:AD138" si="64">$AW$37*(((H75)-$AW$24)/($AW$25-$AW$24))</f>
        <v>-4</v>
      </c>
      <c r="AE75">
        <f t="shared" si="36"/>
        <v>2</v>
      </c>
      <c r="AF75">
        <f t="shared" si="36"/>
        <v>2</v>
      </c>
      <c r="AG75">
        <v>0</v>
      </c>
      <c r="AH75" s="18">
        <f t="shared" ref="AH75:AH138" si="65">AA75</f>
        <v>43256</v>
      </c>
      <c r="AI75" s="5">
        <f t="shared" ref="AI75:AI138" si="66">AB75+AJ75</f>
        <v>0</v>
      </c>
      <c r="AJ75" s="13">
        <f t="shared" si="51"/>
        <v>0</v>
      </c>
      <c r="AK75" s="20">
        <f t="shared" si="52"/>
        <v>0</v>
      </c>
      <c r="AL75" s="20">
        <f t="shared" ref="AL75:AL138" si="67">MAX($AW$43,($AW$46*(C75-$AY$21)))</f>
        <v>60</v>
      </c>
      <c r="AM75" s="20">
        <f t="shared" ref="AM75:AM138" si="68">MIN(MIN($AW$48,$AW$44),AL75)</f>
        <v>60</v>
      </c>
      <c r="AN75" s="20">
        <f t="shared" si="53"/>
        <v>0</v>
      </c>
      <c r="AO75" s="20">
        <f t="shared" ref="AO75:AO138" si="69">$AW$49</f>
        <v>200</v>
      </c>
      <c r="AP75" s="1">
        <v>0</v>
      </c>
      <c r="AQ75" s="24">
        <f t="shared" ref="AQ75:AQ138" si="70">AH75</f>
        <v>43256</v>
      </c>
      <c r="AR75" s="10">
        <f t="shared" si="54"/>
        <v>0</v>
      </c>
      <c r="AS75" s="1">
        <f t="shared" ref="AS75:AS138" si="71">(0-AR75)/10</f>
        <v>0</v>
      </c>
    </row>
    <row r="76" spans="2:45" x14ac:dyDescent="0.2">
      <c r="B76" s="18">
        <f t="shared" si="55"/>
        <v>43257</v>
      </c>
      <c r="C76" s="8">
        <f t="shared" si="56"/>
        <v>43257</v>
      </c>
      <c r="D76" s="5">
        <f>INDEX(Klima!$B$1:$E$520,MATCH('Afgrødemodel 1'!$C76,Klima!$B$1:$B$520,0),MATCH('Afgrødemodel 1'!$D$7,Klima!$B$1:$E$1,0))</f>
        <v>16.5</v>
      </c>
      <c r="E76" s="8">
        <f t="shared" si="57"/>
        <v>16.5</v>
      </c>
      <c r="F76">
        <v>0</v>
      </c>
      <c r="G76" s="8">
        <f t="shared" si="58"/>
        <v>827.09999999999991</v>
      </c>
      <c r="H76" s="8">
        <f t="shared" si="37"/>
        <v>0</v>
      </c>
      <c r="I76" s="8">
        <f t="shared" si="38"/>
        <v>0</v>
      </c>
      <c r="J76" s="8">
        <f t="shared" si="39"/>
        <v>0</v>
      </c>
      <c r="K76" s="8" t="e">
        <f t="shared" si="40"/>
        <v>#VALUE!</v>
      </c>
      <c r="L76" s="8" t="e">
        <f t="shared" si="41"/>
        <v>#VALUE!</v>
      </c>
      <c r="M76" t="e">
        <f t="shared" si="42"/>
        <v>#N/A</v>
      </c>
      <c r="N76">
        <v>8</v>
      </c>
      <c r="O76" t="str">
        <f t="shared" si="59"/>
        <v xml:space="preserve"> </v>
      </c>
      <c r="P76" t="str">
        <f t="shared" si="43"/>
        <v xml:space="preserve"> </v>
      </c>
      <c r="Q76" t="str">
        <f t="shared" si="44"/>
        <v xml:space="preserve"> </v>
      </c>
      <c r="R76" t="str">
        <f t="shared" si="45"/>
        <v xml:space="preserve"> </v>
      </c>
      <c r="S76">
        <f t="shared" si="46"/>
        <v>0</v>
      </c>
      <c r="T76" s="8">
        <f t="shared" si="60"/>
        <v>0</v>
      </c>
      <c r="U76" s="2">
        <f t="shared" si="61"/>
        <v>0</v>
      </c>
      <c r="V76">
        <f t="shared" si="47"/>
        <v>5</v>
      </c>
      <c r="W76" s="2">
        <f t="shared" si="62"/>
        <v>15</v>
      </c>
      <c r="X76">
        <f t="shared" si="48"/>
        <v>0</v>
      </c>
      <c r="Y76">
        <f t="shared" si="63"/>
        <v>0.5</v>
      </c>
      <c r="Z76">
        <v>0</v>
      </c>
      <c r="AA76" s="18">
        <f t="shared" si="49"/>
        <v>43257</v>
      </c>
      <c r="AB76" s="13">
        <f t="shared" si="50"/>
        <v>0</v>
      </c>
      <c r="AC76">
        <v>0</v>
      </c>
      <c r="AD76" s="5">
        <f t="shared" si="64"/>
        <v>-4</v>
      </c>
      <c r="AE76">
        <f t="shared" si="36"/>
        <v>2</v>
      </c>
      <c r="AF76">
        <f t="shared" si="36"/>
        <v>2</v>
      </c>
      <c r="AG76">
        <v>0</v>
      </c>
      <c r="AH76" s="18">
        <f t="shared" si="65"/>
        <v>43257</v>
      </c>
      <c r="AI76" s="5">
        <f t="shared" si="66"/>
        <v>0</v>
      </c>
      <c r="AJ76" s="13">
        <f t="shared" si="51"/>
        <v>0</v>
      </c>
      <c r="AK76" s="20">
        <f t="shared" si="52"/>
        <v>0</v>
      </c>
      <c r="AL76" s="20">
        <f t="shared" si="67"/>
        <v>60</v>
      </c>
      <c r="AM76" s="20">
        <f t="shared" si="68"/>
        <v>60</v>
      </c>
      <c r="AN76" s="20">
        <f t="shared" si="53"/>
        <v>0</v>
      </c>
      <c r="AO76" s="20">
        <f t="shared" si="69"/>
        <v>200</v>
      </c>
      <c r="AP76" s="1">
        <v>0</v>
      </c>
      <c r="AQ76" s="24">
        <f t="shared" si="70"/>
        <v>43257</v>
      </c>
      <c r="AR76" s="10">
        <f t="shared" si="54"/>
        <v>0</v>
      </c>
      <c r="AS76" s="1">
        <f t="shared" si="71"/>
        <v>0</v>
      </c>
    </row>
    <row r="77" spans="2:45" x14ac:dyDescent="0.2">
      <c r="B77" s="18">
        <f t="shared" si="55"/>
        <v>43258</v>
      </c>
      <c r="C77" s="8">
        <f t="shared" si="56"/>
        <v>43258</v>
      </c>
      <c r="D77" s="5">
        <f>INDEX(Klima!$B$1:$E$520,MATCH('Afgrødemodel 1'!$C77,Klima!$B$1:$B$520,0),MATCH('Afgrødemodel 1'!$D$7,Klima!$B$1:$E$1,0))</f>
        <v>17.5</v>
      </c>
      <c r="E77" s="8">
        <f t="shared" si="57"/>
        <v>17.5</v>
      </c>
      <c r="F77">
        <v>0</v>
      </c>
      <c r="G77" s="8">
        <f t="shared" si="58"/>
        <v>844.59999999999991</v>
      </c>
      <c r="H77" s="8">
        <f t="shared" si="37"/>
        <v>0</v>
      </c>
      <c r="I77" s="8">
        <f t="shared" si="38"/>
        <v>0</v>
      </c>
      <c r="J77" s="8">
        <f t="shared" si="39"/>
        <v>0</v>
      </c>
      <c r="K77" s="8" t="e">
        <f t="shared" si="40"/>
        <v>#VALUE!</v>
      </c>
      <c r="L77" s="8" t="e">
        <f t="shared" si="41"/>
        <v>#VALUE!</v>
      </c>
      <c r="M77" t="e">
        <f t="shared" si="42"/>
        <v>#N/A</v>
      </c>
      <c r="N77">
        <v>8</v>
      </c>
      <c r="O77" t="str">
        <f t="shared" si="59"/>
        <v xml:space="preserve"> </v>
      </c>
      <c r="P77" t="str">
        <f t="shared" si="43"/>
        <v xml:space="preserve"> </v>
      </c>
      <c r="Q77" t="str">
        <f t="shared" si="44"/>
        <v xml:space="preserve"> </v>
      </c>
      <c r="R77" t="str">
        <f t="shared" si="45"/>
        <v xml:space="preserve"> </v>
      </c>
      <c r="S77">
        <f t="shared" si="46"/>
        <v>0</v>
      </c>
      <c r="T77" s="8">
        <f t="shared" si="60"/>
        <v>0</v>
      </c>
      <c r="U77" s="2">
        <f t="shared" si="61"/>
        <v>0</v>
      </c>
      <c r="V77">
        <f t="shared" si="47"/>
        <v>5</v>
      </c>
      <c r="W77" s="2">
        <f t="shared" si="62"/>
        <v>15</v>
      </c>
      <c r="X77">
        <f t="shared" si="48"/>
        <v>0</v>
      </c>
      <c r="Y77">
        <f t="shared" si="63"/>
        <v>0.5</v>
      </c>
      <c r="Z77">
        <v>0</v>
      </c>
      <c r="AA77" s="18">
        <f t="shared" si="49"/>
        <v>43258</v>
      </c>
      <c r="AB77" s="13">
        <f t="shared" si="50"/>
        <v>0</v>
      </c>
      <c r="AC77">
        <v>0</v>
      </c>
      <c r="AD77" s="5">
        <f t="shared" si="64"/>
        <v>-4</v>
      </c>
      <c r="AE77">
        <f t="shared" si="36"/>
        <v>2</v>
      </c>
      <c r="AF77">
        <f t="shared" si="36"/>
        <v>2</v>
      </c>
      <c r="AG77">
        <v>0</v>
      </c>
      <c r="AH77" s="18">
        <f t="shared" si="65"/>
        <v>43258</v>
      </c>
      <c r="AI77" s="5">
        <f t="shared" si="66"/>
        <v>0</v>
      </c>
      <c r="AJ77" s="13">
        <f t="shared" si="51"/>
        <v>0</v>
      </c>
      <c r="AK77" s="20">
        <f t="shared" si="52"/>
        <v>0</v>
      </c>
      <c r="AL77" s="20">
        <f t="shared" si="67"/>
        <v>60</v>
      </c>
      <c r="AM77" s="20">
        <f t="shared" si="68"/>
        <v>60</v>
      </c>
      <c r="AN77" s="20">
        <f t="shared" si="53"/>
        <v>0</v>
      </c>
      <c r="AO77" s="20">
        <f t="shared" si="69"/>
        <v>200</v>
      </c>
      <c r="AP77" s="1">
        <v>0</v>
      </c>
      <c r="AQ77" s="24">
        <f t="shared" si="70"/>
        <v>43258</v>
      </c>
      <c r="AR77" s="10">
        <f t="shared" si="54"/>
        <v>0</v>
      </c>
      <c r="AS77" s="1">
        <f t="shared" si="71"/>
        <v>0</v>
      </c>
    </row>
    <row r="78" spans="2:45" x14ac:dyDescent="0.2">
      <c r="B78" s="18">
        <f t="shared" si="55"/>
        <v>43259</v>
      </c>
      <c r="C78" s="8">
        <f t="shared" si="56"/>
        <v>43259</v>
      </c>
      <c r="D78" s="5">
        <f>INDEX(Klima!$B$1:$E$520,MATCH('Afgrødemodel 1'!$C78,Klima!$B$1:$B$520,0),MATCH('Afgrødemodel 1'!$D$7,Klima!$B$1:$E$1,0))</f>
        <v>18.5</v>
      </c>
      <c r="E78" s="8">
        <f t="shared" si="57"/>
        <v>18.5</v>
      </c>
      <c r="F78">
        <v>0</v>
      </c>
      <c r="G78" s="8">
        <f t="shared" si="58"/>
        <v>863.09999999999991</v>
      </c>
      <c r="H78" s="8">
        <f t="shared" si="37"/>
        <v>0</v>
      </c>
      <c r="I78" s="8">
        <f t="shared" si="38"/>
        <v>0</v>
      </c>
      <c r="J78" s="8">
        <f t="shared" si="39"/>
        <v>0</v>
      </c>
      <c r="K78" s="8" t="e">
        <f t="shared" si="40"/>
        <v>#VALUE!</v>
      </c>
      <c r="L78" s="8" t="e">
        <f t="shared" si="41"/>
        <v>#VALUE!</v>
      </c>
      <c r="M78" t="e">
        <f t="shared" si="42"/>
        <v>#N/A</v>
      </c>
      <c r="N78">
        <v>8</v>
      </c>
      <c r="O78" t="str">
        <f t="shared" si="59"/>
        <v xml:space="preserve"> </v>
      </c>
      <c r="P78" t="str">
        <f t="shared" si="43"/>
        <v xml:space="preserve"> </v>
      </c>
      <c r="Q78" t="str">
        <f t="shared" si="44"/>
        <v xml:space="preserve"> </v>
      </c>
      <c r="R78" t="str">
        <f t="shared" si="45"/>
        <v xml:space="preserve"> </v>
      </c>
      <c r="S78">
        <f t="shared" si="46"/>
        <v>0</v>
      </c>
      <c r="T78" s="8">
        <f t="shared" si="60"/>
        <v>0</v>
      </c>
      <c r="U78" s="2">
        <f t="shared" si="61"/>
        <v>0</v>
      </c>
      <c r="V78">
        <f t="shared" si="47"/>
        <v>5</v>
      </c>
      <c r="W78" s="2">
        <f t="shared" si="62"/>
        <v>15</v>
      </c>
      <c r="X78">
        <f t="shared" si="48"/>
        <v>0</v>
      </c>
      <c r="Y78">
        <f t="shared" si="63"/>
        <v>0.5</v>
      </c>
      <c r="Z78">
        <v>0</v>
      </c>
      <c r="AA78" s="18">
        <f t="shared" si="49"/>
        <v>43259</v>
      </c>
      <c r="AB78" s="13">
        <f t="shared" si="50"/>
        <v>0</v>
      </c>
      <c r="AC78">
        <v>0</v>
      </c>
      <c r="AD78" s="5">
        <f t="shared" si="64"/>
        <v>-4</v>
      </c>
      <c r="AE78">
        <f t="shared" si="36"/>
        <v>2</v>
      </c>
      <c r="AF78">
        <f t="shared" si="36"/>
        <v>2</v>
      </c>
      <c r="AG78">
        <v>0</v>
      </c>
      <c r="AH78" s="18">
        <f t="shared" si="65"/>
        <v>43259</v>
      </c>
      <c r="AI78" s="5">
        <f t="shared" si="66"/>
        <v>0</v>
      </c>
      <c r="AJ78" s="13">
        <f t="shared" si="51"/>
        <v>0</v>
      </c>
      <c r="AK78" s="20">
        <f t="shared" si="52"/>
        <v>0</v>
      </c>
      <c r="AL78" s="20">
        <f t="shared" si="67"/>
        <v>60</v>
      </c>
      <c r="AM78" s="20">
        <f t="shared" si="68"/>
        <v>60</v>
      </c>
      <c r="AN78" s="20">
        <f t="shared" si="53"/>
        <v>0</v>
      </c>
      <c r="AO78" s="20">
        <f t="shared" si="69"/>
        <v>200</v>
      </c>
      <c r="AP78" s="1">
        <v>0</v>
      </c>
      <c r="AQ78" s="24">
        <f t="shared" si="70"/>
        <v>43259</v>
      </c>
      <c r="AR78" s="10">
        <f t="shared" si="54"/>
        <v>0</v>
      </c>
      <c r="AS78" s="1">
        <f t="shared" si="71"/>
        <v>0</v>
      </c>
    </row>
    <row r="79" spans="2:45" x14ac:dyDescent="0.2">
      <c r="B79" s="18">
        <f t="shared" si="55"/>
        <v>43260</v>
      </c>
      <c r="C79" s="8">
        <f t="shared" si="56"/>
        <v>43260</v>
      </c>
      <c r="D79" s="5">
        <f>INDEX(Klima!$B$1:$E$520,MATCH('Afgrødemodel 1'!$C79,Klima!$B$1:$B$520,0),MATCH('Afgrødemodel 1'!$D$7,Klima!$B$1:$E$1,0))</f>
        <v>19.100000000000001</v>
      </c>
      <c r="E79" s="8">
        <f t="shared" si="57"/>
        <v>19.100000000000001</v>
      </c>
      <c r="F79">
        <v>0</v>
      </c>
      <c r="G79" s="8">
        <f t="shared" si="58"/>
        <v>882.19999999999993</v>
      </c>
      <c r="H79" s="8">
        <f t="shared" si="37"/>
        <v>0</v>
      </c>
      <c r="I79" s="8">
        <f t="shared" si="38"/>
        <v>0</v>
      </c>
      <c r="J79" s="8">
        <f t="shared" si="39"/>
        <v>0</v>
      </c>
      <c r="K79" s="8" t="e">
        <f t="shared" si="40"/>
        <v>#VALUE!</v>
      </c>
      <c r="L79" s="8" t="e">
        <f t="shared" si="41"/>
        <v>#VALUE!</v>
      </c>
      <c r="M79" t="e">
        <f t="shared" si="42"/>
        <v>#N/A</v>
      </c>
      <c r="N79">
        <v>8</v>
      </c>
      <c r="O79" t="str">
        <f t="shared" si="59"/>
        <v xml:space="preserve"> </v>
      </c>
      <c r="P79" t="str">
        <f t="shared" si="43"/>
        <v xml:space="preserve"> </v>
      </c>
      <c r="Q79" t="str">
        <f t="shared" si="44"/>
        <v xml:space="preserve"> </v>
      </c>
      <c r="R79" t="str">
        <f t="shared" si="45"/>
        <v xml:space="preserve"> </v>
      </c>
      <c r="S79">
        <f t="shared" si="46"/>
        <v>0</v>
      </c>
      <c r="T79" s="8">
        <f t="shared" si="60"/>
        <v>0</v>
      </c>
      <c r="U79" s="2">
        <f t="shared" si="61"/>
        <v>0</v>
      </c>
      <c r="V79">
        <f t="shared" si="47"/>
        <v>5</v>
      </c>
      <c r="W79" s="2">
        <f t="shared" si="62"/>
        <v>15</v>
      </c>
      <c r="X79">
        <f t="shared" si="48"/>
        <v>0</v>
      </c>
      <c r="Y79">
        <f t="shared" si="63"/>
        <v>0.5</v>
      </c>
      <c r="Z79">
        <v>0</v>
      </c>
      <c r="AA79" s="18">
        <f t="shared" si="49"/>
        <v>43260</v>
      </c>
      <c r="AB79" s="13">
        <f t="shared" si="50"/>
        <v>0</v>
      </c>
      <c r="AC79">
        <v>0</v>
      </c>
      <c r="AD79" s="5">
        <f t="shared" si="64"/>
        <v>-4</v>
      </c>
      <c r="AE79">
        <f t="shared" si="36"/>
        <v>2</v>
      </c>
      <c r="AF79">
        <f t="shared" si="36"/>
        <v>2</v>
      </c>
      <c r="AG79">
        <v>0</v>
      </c>
      <c r="AH79" s="18">
        <f t="shared" si="65"/>
        <v>43260</v>
      </c>
      <c r="AI79" s="5">
        <f t="shared" si="66"/>
        <v>0</v>
      </c>
      <c r="AJ79" s="13">
        <f t="shared" si="51"/>
        <v>0</v>
      </c>
      <c r="AK79" s="20">
        <f t="shared" si="52"/>
        <v>0</v>
      </c>
      <c r="AL79" s="20">
        <f t="shared" si="67"/>
        <v>60</v>
      </c>
      <c r="AM79" s="20">
        <f t="shared" si="68"/>
        <v>60</v>
      </c>
      <c r="AN79" s="20">
        <f t="shared" si="53"/>
        <v>0</v>
      </c>
      <c r="AO79" s="20">
        <f t="shared" si="69"/>
        <v>200</v>
      </c>
      <c r="AP79" s="1">
        <v>0</v>
      </c>
      <c r="AQ79" s="24">
        <f t="shared" si="70"/>
        <v>43260</v>
      </c>
      <c r="AR79" s="10">
        <f t="shared" si="54"/>
        <v>0</v>
      </c>
      <c r="AS79" s="1">
        <f t="shared" si="71"/>
        <v>0</v>
      </c>
    </row>
    <row r="80" spans="2:45" x14ac:dyDescent="0.2">
      <c r="B80" s="18">
        <f t="shared" si="55"/>
        <v>43261</v>
      </c>
      <c r="C80" s="8">
        <f t="shared" si="56"/>
        <v>43261</v>
      </c>
      <c r="D80" s="5">
        <f>INDEX(Klima!$B$1:$E$520,MATCH('Afgrødemodel 1'!$C80,Klima!$B$1:$B$520,0),MATCH('Afgrødemodel 1'!$D$7,Klima!$B$1:$E$1,0))</f>
        <v>16.5</v>
      </c>
      <c r="E80" s="8">
        <f t="shared" si="57"/>
        <v>16.5</v>
      </c>
      <c r="F80">
        <v>0</v>
      </c>
      <c r="G80" s="8">
        <f t="shared" si="58"/>
        <v>898.69999999999993</v>
      </c>
      <c r="H80" s="8">
        <f t="shared" si="37"/>
        <v>0</v>
      </c>
      <c r="I80" s="8">
        <f t="shared" si="38"/>
        <v>0</v>
      </c>
      <c r="J80" s="8">
        <f t="shared" si="39"/>
        <v>0</v>
      </c>
      <c r="K80" s="8" t="e">
        <f t="shared" si="40"/>
        <v>#VALUE!</v>
      </c>
      <c r="L80" s="8" t="e">
        <f t="shared" si="41"/>
        <v>#VALUE!</v>
      </c>
      <c r="M80" t="e">
        <f t="shared" si="42"/>
        <v>#N/A</v>
      </c>
      <c r="N80">
        <v>8</v>
      </c>
      <c r="O80" t="str">
        <f t="shared" si="59"/>
        <v xml:space="preserve"> </v>
      </c>
      <c r="P80" t="str">
        <f t="shared" si="43"/>
        <v xml:space="preserve"> </v>
      </c>
      <c r="Q80" t="str">
        <f t="shared" si="44"/>
        <v xml:space="preserve"> </v>
      </c>
      <c r="R80" t="str">
        <f t="shared" si="45"/>
        <v xml:space="preserve"> </v>
      </c>
      <c r="S80">
        <f t="shared" si="46"/>
        <v>0</v>
      </c>
      <c r="T80" s="8">
        <f t="shared" si="60"/>
        <v>0</v>
      </c>
      <c r="U80" s="2">
        <f t="shared" si="61"/>
        <v>0</v>
      </c>
      <c r="V80">
        <f t="shared" si="47"/>
        <v>5</v>
      </c>
      <c r="W80" s="2">
        <f t="shared" si="62"/>
        <v>15</v>
      </c>
      <c r="X80">
        <f t="shared" si="48"/>
        <v>0</v>
      </c>
      <c r="Y80">
        <f t="shared" si="63"/>
        <v>0.5</v>
      </c>
      <c r="Z80">
        <v>0</v>
      </c>
      <c r="AA80" s="18">
        <f t="shared" si="49"/>
        <v>43261</v>
      </c>
      <c r="AB80" s="13">
        <f t="shared" si="50"/>
        <v>0</v>
      </c>
      <c r="AC80">
        <v>0</v>
      </c>
      <c r="AD80" s="5">
        <f t="shared" si="64"/>
        <v>-4</v>
      </c>
      <c r="AE80">
        <f t="shared" si="36"/>
        <v>2</v>
      </c>
      <c r="AF80">
        <f t="shared" si="36"/>
        <v>2</v>
      </c>
      <c r="AG80">
        <v>0</v>
      </c>
      <c r="AH80" s="18">
        <f t="shared" si="65"/>
        <v>43261</v>
      </c>
      <c r="AI80" s="5">
        <f t="shared" si="66"/>
        <v>0</v>
      </c>
      <c r="AJ80" s="13">
        <f t="shared" si="51"/>
        <v>0</v>
      </c>
      <c r="AK80" s="20">
        <f t="shared" si="52"/>
        <v>0</v>
      </c>
      <c r="AL80" s="20">
        <f t="shared" si="67"/>
        <v>60</v>
      </c>
      <c r="AM80" s="20">
        <f t="shared" si="68"/>
        <v>60</v>
      </c>
      <c r="AN80" s="20">
        <f t="shared" si="53"/>
        <v>0</v>
      </c>
      <c r="AO80" s="20">
        <f t="shared" si="69"/>
        <v>200</v>
      </c>
      <c r="AP80" s="1">
        <v>0</v>
      </c>
      <c r="AQ80" s="24">
        <f t="shared" si="70"/>
        <v>43261</v>
      </c>
      <c r="AR80" s="10">
        <f t="shared" si="54"/>
        <v>0</v>
      </c>
      <c r="AS80" s="1">
        <f t="shared" si="71"/>
        <v>0</v>
      </c>
    </row>
    <row r="81" spans="2:45" x14ac:dyDescent="0.2">
      <c r="B81" s="18">
        <f t="shared" si="55"/>
        <v>43262</v>
      </c>
      <c r="C81" s="8">
        <f t="shared" si="56"/>
        <v>43262</v>
      </c>
      <c r="D81" s="5">
        <f>INDEX(Klima!$B$1:$E$520,MATCH('Afgrødemodel 1'!$C81,Klima!$B$1:$B$520,0),MATCH('Afgrødemodel 1'!$D$7,Klima!$B$1:$E$1,0))</f>
        <v>13.9</v>
      </c>
      <c r="E81" s="8">
        <f t="shared" si="57"/>
        <v>13.9</v>
      </c>
      <c r="F81">
        <v>0</v>
      </c>
      <c r="G81" s="8">
        <f t="shared" si="58"/>
        <v>912.59999999999991</v>
      </c>
      <c r="H81" s="8">
        <f t="shared" si="37"/>
        <v>0</v>
      </c>
      <c r="I81" s="8">
        <f t="shared" si="38"/>
        <v>0</v>
      </c>
      <c r="J81" s="8">
        <f t="shared" si="39"/>
        <v>0</v>
      </c>
      <c r="K81" s="8" t="e">
        <f t="shared" si="40"/>
        <v>#VALUE!</v>
      </c>
      <c r="L81" s="8" t="e">
        <f t="shared" si="41"/>
        <v>#VALUE!</v>
      </c>
      <c r="M81" t="e">
        <f t="shared" si="42"/>
        <v>#N/A</v>
      </c>
      <c r="N81">
        <v>8</v>
      </c>
      <c r="O81" t="str">
        <f t="shared" si="59"/>
        <v xml:space="preserve"> </v>
      </c>
      <c r="P81" t="str">
        <f t="shared" si="43"/>
        <v xml:space="preserve"> </v>
      </c>
      <c r="Q81" t="str">
        <f t="shared" si="44"/>
        <v xml:space="preserve"> </v>
      </c>
      <c r="R81" t="str">
        <f t="shared" si="45"/>
        <v xml:space="preserve"> </v>
      </c>
      <c r="S81">
        <f t="shared" si="46"/>
        <v>0</v>
      </c>
      <c r="T81" s="8">
        <f t="shared" si="60"/>
        <v>0</v>
      </c>
      <c r="U81" s="2">
        <f t="shared" si="61"/>
        <v>0</v>
      </c>
      <c r="V81">
        <f t="shared" si="47"/>
        <v>5</v>
      </c>
      <c r="W81" s="2">
        <f t="shared" si="62"/>
        <v>15</v>
      </c>
      <c r="X81">
        <f t="shared" si="48"/>
        <v>0</v>
      </c>
      <c r="Y81">
        <f t="shared" si="63"/>
        <v>0.5</v>
      </c>
      <c r="Z81">
        <v>0</v>
      </c>
      <c r="AA81" s="18">
        <f t="shared" si="49"/>
        <v>43262</v>
      </c>
      <c r="AB81" s="13">
        <f t="shared" si="50"/>
        <v>0</v>
      </c>
      <c r="AC81">
        <v>0</v>
      </c>
      <c r="AD81" s="5">
        <f t="shared" si="64"/>
        <v>-4</v>
      </c>
      <c r="AE81">
        <f t="shared" si="36"/>
        <v>2</v>
      </c>
      <c r="AF81">
        <f t="shared" si="36"/>
        <v>2</v>
      </c>
      <c r="AG81">
        <v>0</v>
      </c>
      <c r="AH81" s="18">
        <f t="shared" si="65"/>
        <v>43262</v>
      </c>
      <c r="AI81" s="5">
        <f t="shared" si="66"/>
        <v>0</v>
      </c>
      <c r="AJ81" s="13">
        <f t="shared" si="51"/>
        <v>0</v>
      </c>
      <c r="AK81" s="20">
        <f t="shared" si="52"/>
        <v>0</v>
      </c>
      <c r="AL81" s="20">
        <f t="shared" si="67"/>
        <v>60</v>
      </c>
      <c r="AM81" s="20">
        <f t="shared" si="68"/>
        <v>60</v>
      </c>
      <c r="AN81" s="20">
        <f t="shared" si="53"/>
        <v>0</v>
      </c>
      <c r="AO81" s="20">
        <f t="shared" si="69"/>
        <v>200</v>
      </c>
      <c r="AP81" s="1">
        <v>0</v>
      </c>
      <c r="AQ81" s="24">
        <f t="shared" si="70"/>
        <v>43262</v>
      </c>
      <c r="AR81" s="10">
        <f t="shared" si="54"/>
        <v>0</v>
      </c>
      <c r="AS81" s="1">
        <f t="shared" si="71"/>
        <v>0</v>
      </c>
    </row>
    <row r="82" spans="2:45" x14ac:dyDescent="0.2">
      <c r="B82" s="18">
        <f t="shared" si="55"/>
        <v>43263</v>
      </c>
      <c r="C82" s="8">
        <f t="shared" si="56"/>
        <v>43263</v>
      </c>
      <c r="D82" s="5">
        <f>INDEX(Klima!$B$1:$E$520,MATCH('Afgrødemodel 1'!$C82,Klima!$B$1:$B$520,0),MATCH('Afgrødemodel 1'!$D$7,Klima!$B$1:$E$1,0))</f>
        <v>15.4</v>
      </c>
      <c r="E82" s="8">
        <f t="shared" si="57"/>
        <v>15.4</v>
      </c>
      <c r="F82">
        <v>0</v>
      </c>
      <c r="G82" s="8">
        <f t="shared" si="58"/>
        <v>927.99999999999989</v>
      </c>
      <c r="H82" s="8">
        <f t="shared" si="37"/>
        <v>0</v>
      </c>
      <c r="I82" s="8">
        <f t="shared" si="38"/>
        <v>0</v>
      </c>
      <c r="J82" s="8">
        <f t="shared" si="39"/>
        <v>0</v>
      </c>
      <c r="K82" s="8" t="e">
        <f t="shared" si="40"/>
        <v>#VALUE!</v>
      </c>
      <c r="L82" s="8" t="e">
        <f t="shared" si="41"/>
        <v>#VALUE!</v>
      </c>
      <c r="M82" t="e">
        <f t="shared" si="42"/>
        <v>#N/A</v>
      </c>
      <c r="N82">
        <v>8</v>
      </c>
      <c r="O82" t="str">
        <f t="shared" si="59"/>
        <v xml:space="preserve"> </v>
      </c>
      <c r="P82" t="str">
        <f t="shared" si="43"/>
        <v xml:space="preserve"> </v>
      </c>
      <c r="Q82" t="str">
        <f t="shared" si="44"/>
        <v xml:space="preserve"> </v>
      </c>
      <c r="R82" t="str">
        <f t="shared" si="45"/>
        <v xml:space="preserve"> </v>
      </c>
      <c r="S82">
        <f t="shared" si="46"/>
        <v>0</v>
      </c>
      <c r="T82" s="8">
        <f t="shared" si="60"/>
        <v>0</v>
      </c>
      <c r="U82" s="2">
        <f t="shared" si="61"/>
        <v>0</v>
      </c>
      <c r="V82">
        <f t="shared" si="47"/>
        <v>5</v>
      </c>
      <c r="W82" s="2">
        <f t="shared" si="62"/>
        <v>15</v>
      </c>
      <c r="X82">
        <f t="shared" si="48"/>
        <v>0</v>
      </c>
      <c r="Y82">
        <f t="shared" si="63"/>
        <v>0.5</v>
      </c>
      <c r="Z82">
        <v>0</v>
      </c>
      <c r="AA82" s="18">
        <f t="shared" si="49"/>
        <v>43263</v>
      </c>
      <c r="AB82" s="13">
        <f t="shared" si="50"/>
        <v>0</v>
      </c>
      <c r="AC82">
        <v>0</v>
      </c>
      <c r="AD82" s="5">
        <f t="shared" si="64"/>
        <v>-4</v>
      </c>
      <c r="AE82">
        <f t="shared" si="36"/>
        <v>2</v>
      </c>
      <c r="AF82">
        <f t="shared" si="36"/>
        <v>2</v>
      </c>
      <c r="AG82">
        <v>0</v>
      </c>
      <c r="AH82" s="18">
        <f t="shared" si="65"/>
        <v>43263</v>
      </c>
      <c r="AI82" s="5">
        <f t="shared" si="66"/>
        <v>0</v>
      </c>
      <c r="AJ82" s="13">
        <f t="shared" si="51"/>
        <v>0</v>
      </c>
      <c r="AK82" s="20">
        <f t="shared" si="52"/>
        <v>0</v>
      </c>
      <c r="AL82" s="20">
        <f t="shared" si="67"/>
        <v>60</v>
      </c>
      <c r="AM82" s="20">
        <f t="shared" si="68"/>
        <v>60</v>
      </c>
      <c r="AN82" s="20">
        <f t="shared" si="53"/>
        <v>0</v>
      </c>
      <c r="AO82" s="20">
        <f t="shared" si="69"/>
        <v>200</v>
      </c>
      <c r="AP82" s="1">
        <v>0</v>
      </c>
      <c r="AQ82" s="24">
        <f t="shared" si="70"/>
        <v>43263</v>
      </c>
      <c r="AR82" s="10">
        <f t="shared" si="54"/>
        <v>0</v>
      </c>
      <c r="AS82" s="1">
        <f t="shared" si="71"/>
        <v>0</v>
      </c>
    </row>
    <row r="83" spans="2:45" x14ac:dyDescent="0.2">
      <c r="B83" s="18">
        <f t="shared" si="55"/>
        <v>43264</v>
      </c>
      <c r="C83" s="8">
        <f t="shared" si="56"/>
        <v>43264</v>
      </c>
      <c r="D83" s="5">
        <f>INDEX(Klima!$B$1:$E$520,MATCH('Afgrødemodel 1'!$C83,Klima!$B$1:$B$520,0),MATCH('Afgrødemodel 1'!$D$7,Klima!$B$1:$E$1,0))</f>
        <v>13.7</v>
      </c>
      <c r="E83" s="8">
        <f t="shared" si="57"/>
        <v>13.7</v>
      </c>
      <c r="F83">
        <v>0</v>
      </c>
      <c r="G83" s="8">
        <f t="shared" si="58"/>
        <v>941.69999999999993</v>
      </c>
      <c r="H83" s="8">
        <f t="shared" si="37"/>
        <v>0</v>
      </c>
      <c r="I83" s="8">
        <f t="shared" si="38"/>
        <v>0</v>
      </c>
      <c r="J83" s="8">
        <f t="shared" si="39"/>
        <v>0</v>
      </c>
      <c r="K83" s="8" t="e">
        <f t="shared" si="40"/>
        <v>#VALUE!</v>
      </c>
      <c r="L83" s="8" t="e">
        <f t="shared" si="41"/>
        <v>#VALUE!</v>
      </c>
      <c r="M83" t="e">
        <f t="shared" si="42"/>
        <v>#N/A</v>
      </c>
      <c r="N83">
        <v>8</v>
      </c>
      <c r="O83" t="str">
        <f t="shared" si="59"/>
        <v xml:space="preserve"> </v>
      </c>
      <c r="P83" t="str">
        <f t="shared" si="43"/>
        <v xml:space="preserve"> </v>
      </c>
      <c r="Q83" t="str">
        <f t="shared" si="44"/>
        <v xml:space="preserve"> </v>
      </c>
      <c r="R83" t="str">
        <f t="shared" si="45"/>
        <v xml:space="preserve"> </v>
      </c>
      <c r="S83">
        <f t="shared" si="46"/>
        <v>0</v>
      </c>
      <c r="T83" s="8">
        <f t="shared" si="60"/>
        <v>0</v>
      </c>
      <c r="U83" s="2">
        <f t="shared" si="61"/>
        <v>0</v>
      </c>
      <c r="V83">
        <f t="shared" si="47"/>
        <v>5</v>
      </c>
      <c r="W83" s="2">
        <f t="shared" si="62"/>
        <v>15</v>
      </c>
      <c r="X83">
        <f t="shared" si="48"/>
        <v>0</v>
      </c>
      <c r="Y83">
        <f t="shared" si="63"/>
        <v>0.5</v>
      </c>
      <c r="Z83">
        <v>0</v>
      </c>
      <c r="AA83" s="18">
        <f t="shared" si="49"/>
        <v>43264</v>
      </c>
      <c r="AB83" s="13">
        <f t="shared" si="50"/>
        <v>0</v>
      </c>
      <c r="AC83">
        <v>0</v>
      </c>
      <c r="AD83" s="5">
        <f t="shared" si="64"/>
        <v>-4</v>
      </c>
      <c r="AE83">
        <f t="shared" si="36"/>
        <v>2</v>
      </c>
      <c r="AF83">
        <f t="shared" si="36"/>
        <v>2</v>
      </c>
      <c r="AG83">
        <v>0</v>
      </c>
      <c r="AH83" s="18">
        <f t="shared" si="65"/>
        <v>43264</v>
      </c>
      <c r="AI83" s="5">
        <f t="shared" si="66"/>
        <v>0</v>
      </c>
      <c r="AJ83" s="13">
        <f t="shared" si="51"/>
        <v>0</v>
      </c>
      <c r="AK83" s="20">
        <f t="shared" si="52"/>
        <v>0</v>
      </c>
      <c r="AL83" s="20">
        <f t="shared" si="67"/>
        <v>60</v>
      </c>
      <c r="AM83" s="20">
        <f t="shared" si="68"/>
        <v>60</v>
      </c>
      <c r="AN83" s="20">
        <f t="shared" si="53"/>
        <v>0</v>
      </c>
      <c r="AO83" s="20">
        <f t="shared" si="69"/>
        <v>200</v>
      </c>
      <c r="AP83" s="1">
        <v>0</v>
      </c>
      <c r="AQ83" s="24">
        <f t="shared" si="70"/>
        <v>43264</v>
      </c>
      <c r="AR83" s="10">
        <f t="shared" si="54"/>
        <v>0</v>
      </c>
      <c r="AS83" s="1">
        <f t="shared" si="71"/>
        <v>0</v>
      </c>
    </row>
    <row r="84" spans="2:45" x14ac:dyDescent="0.2">
      <c r="B84" s="18">
        <f t="shared" si="55"/>
        <v>43265</v>
      </c>
      <c r="C84" s="8">
        <f t="shared" si="56"/>
        <v>43265</v>
      </c>
      <c r="D84" s="5">
        <f>INDEX(Klima!$B$1:$E$520,MATCH('Afgrødemodel 1'!$C84,Klima!$B$1:$B$520,0),MATCH('Afgrødemodel 1'!$D$7,Klima!$B$1:$E$1,0))</f>
        <v>14.6</v>
      </c>
      <c r="E84" s="8">
        <f t="shared" si="57"/>
        <v>14.6</v>
      </c>
      <c r="F84">
        <v>0</v>
      </c>
      <c r="G84" s="8">
        <f t="shared" si="58"/>
        <v>956.3</v>
      </c>
      <c r="H84" s="8">
        <f t="shared" si="37"/>
        <v>0</v>
      </c>
      <c r="I84" s="8">
        <f t="shared" si="38"/>
        <v>0</v>
      </c>
      <c r="J84" s="8">
        <f t="shared" si="39"/>
        <v>0</v>
      </c>
      <c r="K84" s="8" t="e">
        <f t="shared" si="40"/>
        <v>#VALUE!</v>
      </c>
      <c r="L84" s="8" t="e">
        <f t="shared" si="41"/>
        <v>#VALUE!</v>
      </c>
      <c r="M84" t="e">
        <f t="shared" si="42"/>
        <v>#N/A</v>
      </c>
      <c r="N84">
        <v>8</v>
      </c>
      <c r="O84" t="str">
        <f t="shared" si="59"/>
        <v xml:space="preserve"> </v>
      </c>
      <c r="P84" t="str">
        <f t="shared" si="43"/>
        <v xml:space="preserve"> </v>
      </c>
      <c r="Q84" t="str">
        <f t="shared" si="44"/>
        <v xml:space="preserve"> </v>
      </c>
      <c r="R84" t="str">
        <f t="shared" si="45"/>
        <v xml:space="preserve"> </v>
      </c>
      <c r="S84">
        <f t="shared" si="46"/>
        <v>0</v>
      </c>
      <c r="T84" s="8">
        <f t="shared" si="60"/>
        <v>0</v>
      </c>
      <c r="U84" s="2">
        <f t="shared" si="61"/>
        <v>0</v>
      </c>
      <c r="V84">
        <f t="shared" si="47"/>
        <v>5</v>
      </c>
      <c r="W84" s="2">
        <f t="shared" si="62"/>
        <v>15</v>
      </c>
      <c r="X84">
        <f t="shared" si="48"/>
        <v>0</v>
      </c>
      <c r="Y84">
        <f t="shared" si="63"/>
        <v>0.5</v>
      </c>
      <c r="Z84">
        <v>0</v>
      </c>
      <c r="AA84" s="18">
        <f t="shared" si="49"/>
        <v>43265</v>
      </c>
      <c r="AB84" s="13">
        <f t="shared" si="50"/>
        <v>0</v>
      </c>
      <c r="AC84">
        <v>0</v>
      </c>
      <c r="AD84" s="5">
        <f t="shared" si="64"/>
        <v>-4</v>
      </c>
      <c r="AE84">
        <f t="shared" si="36"/>
        <v>2</v>
      </c>
      <c r="AF84">
        <f t="shared" si="36"/>
        <v>2</v>
      </c>
      <c r="AG84">
        <v>0</v>
      </c>
      <c r="AH84" s="18">
        <f t="shared" si="65"/>
        <v>43265</v>
      </c>
      <c r="AI84" s="5">
        <f t="shared" si="66"/>
        <v>0</v>
      </c>
      <c r="AJ84" s="13">
        <f t="shared" si="51"/>
        <v>0</v>
      </c>
      <c r="AK84" s="20">
        <f t="shared" si="52"/>
        <v>0</v>
      </c>
      <c r="AL84" s="20">
        <f t="shared" si="67"/>
        <v>60</v>
      </c>
      <c r="AM84" s="20">
        <f t="shared" si="68"/>
        <v>60</v>
      </c>
      <c r="AN84" s="20">
        <f t="shared" si="53"/>
        <v>0</v>
      </c>
      <c r="AO84" s="20">
        <f t="shared" si="69"/>
        <v>200</v>
      </c>
      <c r="AP84" s="1">
        <v>0</v>
      </c>
      <c r="AQ84" s="24">
        <f t="shared" si="70"/>
        <v>43265</v>
      </c>
      <c r="AR84" s="10">
        <f t="shared" si="54"/>
        <v>0</v>
      </c>
      <c r="AS84" s="1">
        <f t="shared" si="71"/>
        <v>0</v>
      </c>
    </row>
    <row r="85" spans="2:45" x14ac:dyDescent="0.2">
      <c r="B85" s="18">
        <f t="shared" si="55"/>
        <v>43266</v>
      </c>
      <c r="C85" s="8">
        <f t="shared" si="56"/>
        <v>43266</v>
      </c>
      <c r="D85" s="5">
        <f>INDEX(Klima!$B$1:$E$520,MATCH('Afgrødemodel 1'!$C85,Klima!$B$1:$B$520,0),MATCH('Afgrødemodel 1'!$D$7,Klima!$B$1:$E$1,0))</f>
        <v>14.5</v>
      </c>
      <c r="E85" s="8">
        <f t="shared" si="57"/>
        <v>14.5</v>
      </c>
      <c r="F85">
        <v>0</v>
      </c>
      <c r="G85" s="8">
        <f t="shared" si="58"/>
        <v>970.8</v>
      </c>
      <c r="H85" s="8">
        <f t="shared" si="37"/>
        <v>0</v>
      </c>
      <c r="I85" s="8">
        <f t="shared" si="38"/>
        <v>0</v>
      </c>
      <c r="J85" s="8">
        <f t="shared" si="39"/>
        <v>0</v>
      </c>
      <c r="K85" s="8" t="e">
        <f t="shared" si="40"/>
        <v>#VALUE!</v>
      </c>
      <c r="L85" s="8" t="e">
        <f t="shared" si="41"/>
        <v>#VALUE!</v>
      </c>
      <c r="M85" t="e">
        <f t="shared" si="42"/>
        <v>#N/A</v>
      </c>
      <c r="N85">
        <v>8</v>
      </c>
      <c r="O85" t="str">
        <f t="shared" si="59"/>
        <v xml:space="preserve"> </v>
      </c>
      <c r="P85" t="str">
        <f t="shared" si="43"/>
        <v xml:space="preserve"> </v>
      </c>
      <c r="Q85" t="str">
        <f t="shared" si="44"/>
        <v xml:space="preserve"> </v>
      </c>
      <c r="R85" t="str">
        <f t="shared" si="45"/>
        <v xml:space="preserve"> </v>
      </c>
      <c r="S85">
        <f t="shared" si="46"/>
        <v>0</v>
      </c>
      <c r="T85" s="8">
        <f t="shared" si="60"/>
        <v>0</v>
      </c>
      <c r="U85" s="2">
        <f t="shared" si="61"/>
        <v>0</v>
      </c>
      <c r="V85">
        <f t="shared" si="47"/>
        <v>5</v>
      </c>
      <c r="W85" s="2">
        <f t="shared" si="62"/>
        <v>15</v>
      </c>
      <c r="X85">
        <f t="shared" si="48"/>
        <v>0</v>
      </c>
      <c r="Y85">
        <f t="shared" si="63"/>
        <v>0.5</v>
      </c>
      <c r="Z85">
        <v>0</v>
      </c>
      <c r="AA85" s="18">
        <f t="shared" si="49"/>
        <v>43266</v>
      </c>
      <c r="AB85" s="13">
        <f t="shared" si="50"/>
        <v>0</v>
      </c>
      <c r="AC85">
        <v>0</v>
      </c>
      <c r="AD85" s="5">
        <f t="shared" si="64"/>
        <v>-4</v>
      </c>
      <c r="AE85">
        <f t="shared" si="36"/>
        <v>2</v>
      </c>
      <c r="AF85">
        <f t="shared" si="36"/>
        <v>2</v>
      </c>
      <c r="AG85">
        <v>0</v>
      </c>
      <c r="AH85" s="18">
        <f t="shared" si="65"/>
        <v>43266</v>
      </c>
      <c r="AI85" s="5">
        <f t="shared" si="66"/>
        <v>0</v>
      </c>
      <c r="AJ85" s="13">
        <f t="shared" si="51"/>
        <v>0</v>
      </c>
      <c r="AK85" s="20">
        <f t="shared" si="52"/>
        <v>0</v>
      </c>
      <c r="AL85" s="20">
        <f t="shared" si="67"/>
        <v>60</v>
      </c>
      <c r="AM85" s="20">
        <f t="shared" si="68"/>
        <v>60</v>
      </c>
      <c r="AN85" s="20">
        <f t="shared" si="53"/>
        <v>0</v>
      </c>
      <c r="AO85" s="20">
        <f t="shared" si="69"/>
        <v>200</v>
      </c>
      <c r="AP85" s="1">
        <v>0</v>
      </c>
      <c r="AQ85" s="24">
        <f t="shared" si="70"/>
        <v>43266</v>
      </c>
      <c r="AR85" s="10">
        <f t="shared" si="54"/>
        <v>0</v>
      </c>
      <c r="AS85" s="1">
        <f t="shared" si="71"/>
        <v>0</v>
      </c>
    </row>
    <row r="86" spans="2:45" x14ac:dyDescent="0.2">
      <c r="B86" s="18">
        <f t="shared" si="55"/>
        <v>43267</v>
      </c>
      <c r="C86" s="8">
        <f t="shared" si="56"/>
        <v>43267</v>
      </c>
      <c r="D86" s="5">
        <f>INDEX(Klima!$B$1:$E$520,MATCH('Afgrødemodel 1'!$C86,Klima!$B$1:$B$520,0),MATCH('Afgrødemodel 1'!$D$7,Klima!$B$1:$E$1,0))</f>
        <v>13.4</v>
      </c>
      <c r="E86" s="8">
        <f t="shared" si="57"/>
        <v>13.4</v>
      </c>
      <c r="F86">
        <v>0</v>
      </c>
      <c r="G86" s="8">
        <f t="shared" si="58"/>
        <v>984.19999999999993</v>
      </c>
      <c r="H86" s="8">
        <f t="shared" si="37"/>
        <v>0</v>
      </c>
      <c r="I86" s="8">
        <f t="shared" si="38"/>
        <v>0</v>
      </c>
      <c r="J86" s="8">
        <f t="shared" si="39"/>
        <v>0</v>
      </c>
      <c r="K86" s="8" t="e">
        <f t="shared" si="40"/>
        <v>#VALUE!</v>
      </c>
      <c r="L86" s="8" t="e">
        <f t="shared" si="41"/>
        <v>#VALUE!</v>
      </c>
      <c r="M86" t="e">
        <f t="shared" si="42"/>
        <v>#N/A</v>
      </c>
      <c r="N86">
        <v>8</v>
      </c>
      <c r="O86" t="str">
        <f t="shared" si="59"/>
        <v xml:space="preserve"> </v>
      </c>
      <c r="P86" t="str">
        <f t="shared" si="43"/>
        <v xml:space="preserve"> </v>
      </c>
      <c r="Q86" t="str">
        <f t="shared" si="44"/>
        <v xml:space="preserve"> </v>
      </c>
      <c r="R86" t="str">
        <f t="shared" si="45"/>
        <v xml:space="preserve"> </v>
      </c>
      <c r="S86">
        <f t="shared" si="46"/>
        <v>0</v>
      </c>
      <c r="T86" s="8">
        <f t="shared" si="60"/>
        <v>0</v>
      </c>
      <c r="U86" s="2">
        <f t="shared" si="61"/>
        <v>0</v>
      </c>
      <c r="V86">
        <f t="shared" si="47"/>
        <v>5</v>
      </c>
      <c r="W86" s="2">
        <f t="shared" si="62"/>
        <v>15</v>
      </c>
      <c r="X86">
        <f t="shared" si="48"/>
        <v>0</v>
      </c>
      <c r="Y86">
        <f t="shared" si="63"/>
        <v>0.5</v>
      </c>
      <c r="Z86">
        <v>0</v>
      </c>
      <c r="AA86" s="18">
        <f t="shared" si="49"/>
        <v>43267</v>
      </c>
      <c r="AB86" s="13">
        <f t="shared" si="50"/>
        <v>0</v>
      </c>
      <c r="AC86">
        <v>0</v>
      </c>
      <c r="AD86" s="5">
        <f t="shared" si="64"/>
        <v>-4</v>
      </c>
      <c r="AE86">
        <f t="shared" si="36"/>
        <v>2</v>
      </c>
      <c r="AF86">
        <f t="shared" si="36"/>
        <v>2</v>
      </c>
      <c r="AG86">
        <v>0</v>
      </c>
      <c r="AH86" s="18">
        <f t="shared" si="65"/>
        <v>43267</v>
      </c>
      <c r="AI86" s="5">
        <f t="shared" si="66"/>
        <v>0</v>
      </c>
      <c r="AJ86" s="13">
        <f t="shared" si="51"/>
        <v>0</v>
      </c>
      <c r="AK86" s="20">
        <f t="shared" si="52"/>
        <v>0</v>
      </c>
      <c r="AL86" s="20">
        <f t="shared" si="67"/>
        <v>60</v>
      </c>
      <c r="AM86" s="20">
        <f t="shared" si="68"/>
        <v>60</v>
      </c>
      <c r="AN86" s="20">
        <f t="shared" si="53"/>
        <v>0</v>
      </c>
      <c r="AO86" s="20">
        <f t="shared" si="69"/>
        <v>200</v>
      </c>
      <c r="AP86" s="1">
        <v>0</v>
      </c>
      <c r="AQ86" s="24">
        <f t="shared" si="70"/>
        <v>43267</v>
      </c>
      <c r="AR86" s="10">
        <f t="shared" si="54"/>
        <v>0</v>
      </c>
      <c r="AS86" s="1">
        <f t="shared" si="71"/>
        <v>0</v>
      </c>
    </row>
    <row r="87" spans="2:45" x14ac:dyDescent="0.2">
      <c r="B87" s="18">
        <f t="shared" si="55"/>
        <v>43268</v>
      </c>
      <c r="C87" s="8">
        <f t="shared" si="56"/>
        <v>43268</v>
      </c>
      <c r="D87" s="5">
        <f>INDEX(Klima!$B$1:$E$520,MATCH('Afgrødemodel 1'!$C87,Klima!$B$1:$B$520,0),MATCH('Afgrødemodel 1'!$D$7,Klima!$B$1:$E$1,0))</f>
        <v>15</v>
      </c>
      <c r="E87" s="8">
        <f t="shared" si="57"/>
        <v>15</v>
      </c>
      <c r="F87">
        <v>0</v>
      </c>
      <c r="G87" s="8">
        <f t="shared" si="58"/>
        <v>999.19999999999993</v>
      </c>
      <c r="H87" s="8">
        <f t="shared" si="37"/>
        <v>0</v>
      </c>
      <c r="I87" s="8">
        <f t="shared" si="38"/>
        <v>0</v>
      </c>
      <c r="J87" s="8">
        <f t="shared" si="39"/>
        <v>0</v>
      </c>
      <c r="K87" s="8" t="e">
        <f t="shared" si="40"/>
        <v>#VALUE!</v>
      </c>
      <c r="L87" s="8" t="e">
        <f t="shared" si="41"/>
        <v>#VALUE!</v>
      </c>
      <c r="M87" t="e">
        <f t="shared" si="42"/>
        <v>#N/A</v>
      </c>
      <c r="N87">
        <v>8</v>
      </c>
      <c r="O87" t="str">
        <f t="shared" si="59"/>
        <v xml:space="preserve"> </v>
      </c>
      <c r="P87" t="str">
        <f t="shared" si="43"/>
        <v xml:space="preserve"> </v>
      </c>
      <c r="Q87" t="str">
        <f t="shared" si="44"/>
        <v xml:space="preserve"> </v>
      </c>
      <c r="R87" t="str">
        <f t="shared" si="45"/>
        <v xml:space="preserve"> </v>
      </c>
      <c r="S87">
        <f t="shared" si="46"/>
        <v>0</v>
      </c>
      <c r="T87" s="8">
        <f t="shared" si="60"/>
        <v>0</v>
      </c>
      <c r="U87" s="2">
        <f t="shared" si="61"/>
        <v>0</v>
      </c>
      <c r="V87">
        <f t="shared" si="47"/>
        <v>5</v>
      </c>
      <c r="W87" s="2">
        <f t="shared" si="62"/>
        <v>15</v>
      </c>
      <c r="X87">
        <f t="shared" si="48"/>
        <v>0</v>
      </c>
      <c r="Y87">
        <f t="shared" si="63"/>
        <v>0.5</v>
      </c>
      <c r="Z87">
        <v>0</v>
      </c>
      <c r="AA87" s="18">
        <f t="shared" si="49"/>
        <v>43268</v>
      </c>
      <c r="AB87" s="13">
        <f t="shared" si="50"/>
        <v>0</v>
      </c>
      <c r="AC87">
        <v>0</v>
      </c>
      <c r="AD87" s="5">
        <f t="shared" si="64"/>
        <v>-4</v>
      </c>
      <c r="AE87">
        <f t="shared" si="36"/>
        <v>2</v>
      </c>
      <c r="AF87">
        <f t="shared" si="36"/>
        <v>2</v>
      </c>
      <c r="AG87">
        <v>0</v>
      </c>
      <c r="AH87" s="18">
        <f t="shared" si="65"/>
        <v>43268</v>
      </c>
      <c r="AI87" s="5">
        <f t="shared" si="66"/>
        <v>0</v>
      </c>
      <c r="AJ87" s="13">
        <f t="shared" si="51"/>
        <v>0</v>
      </c>
      <c r="AK87" s="20">
        <f t="shared" si="52"/>
        <v>0</v>
      </c>
      <c r="AL87" s="20">
        <f t="shared" si="67"/>
        <v>60</v>
      </c>
      <c r="AM87" s="20">
        <f t="shared" si="68"/>
        <v>60</v>
      </c>
      <c r="AN87" s="20">
        <f t="shared" si="53"/>
        <v>0</v>
      </c>
      <c r="AO87" s="20">
        <f t="shared" si="69"/>
        <v>200</v>
      </c>
      <c r="AP87" s="1">
        <v>0</v>
      </c>
      <c r="AQ87" s="24">
        <f t="shared" si="70"/>
        <v>43268</v>
      </c>
      <c r="AR87" s="10">
        <f t="shared" si="54"/>
        <v>0</v>
      </c>
      <c r="AS87" s="1">
        <f t="shared" si="71"/>
        <v>0</v>
      </c>
    </row>
    <row r="88" spans="2:45" x14ac:dyDescent="0.2">
      <c r="B88" s="18">
        <f t="shared" si="55"/>
        <v>43269</v>
      </c>
      <c r="C88" s="8">
        <f t="shared" si="56"/>
        <v>43269</v>
      </c>
      <c r="D88" s="5">
        <f>INDEX(Klima!$B$1:$E$520,MATCH('Afgrødemodel 1'!$C88,Klima!$B$1:$B$520,0),MATCH('Afgrødemodel 1'!$D$7,Klima!$B$1:$E$1,0))</f>
        <v>13.8</v>
      </c>
      <c r="E88" s="8">
        <f t="shared" si="57"/>
        <v>13.8</v>
      </c>
      <c r="F88">
        <v>0</v>
      </c>
      <c r="G88" s="8">
        <f t="shared" si="58"/>
        <v>1012.9999999999999</v>
      </c>
      <c r="H88" s="8">
        <f t="shared" si="37"/>
        <v>0</v>
      </c>
      <c r="I88" s="8">
        <f t="shared" si="38"/>
        <v>0</v>
      </c>
      <c r="J88" s="8">
        <f t="shared" si="39"/>
        <v>0</v>
      </c>
      <c r="K88" s="8" t="e">
        <f t="shared" si="40"/>
        <v>#VALUE!</v>
      </c>
      <c r="L88" s="8" t="e">
        <f t="shared" si="41"/>
        <v>#VALUE!</v>
      </c>
      <c r="M88" t="e">
        <f t="shared" si="42"/>
        <v>#N/A</v>
      </c>
      <c r="N88">
        <v>8</v>
      </c>
      <c r="O88" t="str">
        <f t="shared" si="59"/>
        <v xml:space="preserve"> </v>
      </c>
      <c r="P88" t="str">
        <f t="shared" si="43"/>
        <v xml:space="preserve"> </v>
      </c>
      <c r="Q88" t="str">
        <f t="shared" si="44"/>
        <v xml:space="preserve"> </v>
      </c>
      <c r="R88" t="str">
        <f t="shared" si="45"/>
        <v xml:space="preserve"> </v>
      </c>
      <c r="S88">
        <f t="shared" si="46"/>
        <v>0</v>
      </c>
      <c r="T88" s="8">
        <f t="shared" si="60"/>
        <v>0</v>
      </c>
      <c r="U88" s="2">
        <f t="shared" si="61"/>
        <v>0</v>
      </c>
      <c r="V88">
        <f t="shared" si="47"/>
        <v>5</v>
      </c>
      <c r="W88" s="2">
        <f t="shared" si="62"/>
        <v>15</v>
      </c>
      <c r="X88">
        <f t="shared" si="48"/>
        <v>0</v>
      </c>
      <c r="Y88">
        <f t="shared" si="63"/>
        <v>0.5</v>
      </c>
      <c r="Z88">
        <v>0</v>
      </c>
      <c r="AA88" s="18">
        <f t="shared" si="49"/>
        <v>43269</v>
      </c>
      <c r="AB88" s="13">
        <f t="shared" si="50"/>
        <v>0</v>
      </c>
      <c r="AC88">
        <v>0</v>
      </c>
      <c r="AD88" s="5">
        <f t="shared" si="64"/>
        <v>-4</v>
      </c>
      <c r="AE88">
        <f t="shared" si="36"/>
        <v>2</v>
      </c>
      <c r="AF88">
        <f t="shared" si="36"/>
        <v>2</v>
      </c>
      <c r="AG88">
        <v>0</v>
      </c>
      <c r="AH88" s="18">
        <f t="shared" si="65"/>
        <v>43269</v>
      </c>
      <c r="AI88" s="5">
        <f t="shared" si="66"/>
        <v>0</v>
      </c>
      <c r="AJ88" s="13">
        <f t="shared" si="51"/>
        <v>0</v>
      </c>
      <c r="AK88" s="20">
        <f t="shared" si="52"/>
        <v>0</v>
      </c>
      <c r="AL88" s="20">
        <f t="shared" si="67"/>
        <v>60</v>
      </c>
      <c r="AM88" s="20">
        <f t="shared" si="68"/>
        <v>60</v>
      </c>
      <c r="AN88" s="20">
        <f t="shared" si="53"/>
        <v>0</v>
      </c>
      <c r="AO88" s="20">
        <f t="shared" si="69"/>
        <v>200</v>
      </c>
      <c r="AP88" s="1">
        <v>0</v>
      </c>
      <c r="AQ88" s="24">
        <f t="shared" si="70"/>
        <v>43269</v>
      </c>
      <c r="AR88" s="10">
        <f t="shared" si="54"/>
        <v>0</v>
      </c>
      <c r="AS88" s="1">
        <f t="shared" si="71"/>
        <v>0</v>
      </c>
    </row>
    <row r="89" spans="2:45" x14ac:dyDescent="0.2">
      <c r="B89" s="18">
        <f t="shared" si="55"/>
        <v>43270</v>
      </c>
      <c r="C89" s="8">
        <f t="shared" si="56"/>
        <v>43270</v>
      </c>
      <c r="D89" s="5">
        <f>INDEX(Klima!$B$1:$E$520,MATCH('Afgrødemodel 1'!$C89,Klima!$B$1:$B$520,0),MATCH('Afgrødemodel 1'!$D$7,Klima!$B$1:$E$1,0))</f>
        <v>14.9</v>
      </c>
      <c r="E89" s="8">
        <f t="shared" si="57"/>
        <v>14.9</v>
      </c>
      <c r="F89">
        <v>0</v>
      </c>
      <c r="G89" s="8">
        <f t="shared" si="58"/>
        <v>1027.8999999999999</v>
      </c>
      <c r="H89" s="8">
        <f t="shared" si="37"/>
        <v>0</v>
      </c>
      <c r="I89" s="8">
        <f t="shared" si="38"/>
        <v>0</v>
      </c>
      <c r="J89" s="8">
        <f t="shared" si="39"/>
        <v>0</v>
      </c>
      <c r="K89" s="8" t="e">
        <f t="shared" si="40"/>
        <v>#VALUE!</v>
      </c>
      <c r="L89" s="8" t="e">
        <f t="shared" si="41"/>
        <v>#VALUE!</v>
      </c>
      <c r="M89" t="e">
        <f t="shared" si="42"/>
        <v>#N/A</v>
      </c>
      <c r="N89">
        <v>8</v>
      </c>
      <c r="O89" t="str">
        <f t="shared" si="59"/>
        <v xml:space="preserve"> </v>
      </c>
      <c r="P89" t="str">
        <f t="shared" si="43"/>
        <v xml:space="preserve"> </v>
      </c>
      <c r="Q89" t="str">
        <f t="shared" si="44"/>
        <v xml:space="preserve"> </v>
      </c>
      <c r="R89" t="str">
        <f t="shared" si="45"/>
        <v xml:space="preserve"> </v>
      </c>
      <c r="S89">
        <f t="shared" si="46"/>
        <v>0</v>
      </c>
      <c r="T89" s="8">
        <f t="shared" si="60"/>
        <v>0</v>
      </c>
      <c r="U89" s="2">
        <f t="shared" si="61"/>
        <v>0</v>
      </c>
      <c r="V89">
        <f t="shared" si="47"/>
        <v>5</v>
      </c>
      <c r="W89" s="2">
        <f t="shared" si="62"/>
        <v>15</v>
      </c>
      <c r="X89">
        <f t="shared" si="48"/>
        <v>0</v>
      </c>
      <c r="Y89">
        <f t="shared" si="63"/>
        <v>0.5</v>
      </c>
      <c r="Z89">
        <v>0</v>
      </c>
      <c r="AA89" s="18">
        <f t="shared" si="49"/>
        <v>43270</v>
      </c>
      <c r="AB89" s="13">
        <f t="shared" si="50"/>
        <v>0</v>
      </c>
      <c r="AC89">
        <v>0</v>
      </c>
      <c r="AD89" s="5">
        <f t="shared" si="64"/>
        <v>-4</v>
      </c>
      <c r="AE89">
        <f t="shared" si="36"/>
        <v>2</v>
      </c>
      <c r="AF89">
        <f t="shared" si="36"/>
        <v>2</v>
      </c>
      <c r="AG89">
        <v>0</v>
      </c>
      <c r="AH89" s="18">
        <f t="shared" si="65"/>
        <v>43270</v>
      </c>
      <c r="AI89" s="5">
        <f t="shared" si="66"/>
        <v>0</v>
      </c>
      <c r="AJ89" s="13">
        <f t="shared" si="51"/>
        <v>0</v>
      </c>
      <c r="AK89" s="20">
        <f t="shared" si="52"/>
        <v>0</v>
      </c>
      <c r="AL89" s="20">
        <f t="shared" si="67"/>
        <v>60</v>
      </c>
      <c r="AM89" s="20">
        <f t="shared" si="68"/>
        <v>60</v>
      </c>
      <c r="AN89" s="20">
        <f t="shared" si="53"/>
        <v>0</v>
      </c>
      <c r="AO89" s="20">
        <f t="shared" si="69"/>
        <v>200</v>
      </c>
      <c r="AP89" s="1">
        <v>0</v>
      </c>
      <c r="AQ89" s="24">
        <f t="shared" si="70"/>
        <v>43270</v>
      </c>
      <c r="AR89" s="10">
        <f t="shared" si="54"/>
        <v>0</v>
      </c>
      <c r="AS89" s="1">
        <f t="shared" si="71"/>
        <v>0</v>
      </c>
    </row>
    <row r="90" spans="2:45" x14ac:dyDescent="0.2">
      <c r="B90" s="18">
        <f t="shared" si="55"/>
        <v>43271</v>
      </c>
      <c r="C90" s="8">
        <f t="shared" si="56"/>
        <v>43271</v>
      </c>
      <c r="D90" s="5">
        <f>INDEX(Klima!$B$1:$E$520,MATCH('Afgrødemodel 1'!$C90,Klima!$B$1:$B$520,0),MATCH('Afgrødemodel 1'!$D$7,Klima!$B$1:$E$1,0))</f>
        <v>14.7</v>
      </c>
      <c r="E90" s="8">
        <f t="shared" si="57"/>
        <v>14.7</v>
      </c>
      <c r="F90">
        <v>0</v>
      </c>
      <c r="G90" s="8">
        <f t="shared" si="58"/>
        <v>1042.5999999999999</v>
      </c>
      <c r="H90" s="8">
        <f t="shared" si="37"/>
        <v>0</v>
      </c>
      <c r="I90" s="8">
        <f t="shared" si="38"/>
        <v>0</v>
      </c>
      <c r="J90" s="8">
        <f t="shared" si="39"/>
        <v>0</v>
      </c>
      <c r="K90" s="8" t="e">
        <f t="shared" si="40"/>
        <v>#VALUE!</v>
      </c>
      <c r="L90" s="8" t="e">
        <f t="shared" si="41"/>
        <v>#VALUE!</v>
      </c>
      <c r="M90" t="e">
        <f t="shared" si="42"/>
        <v>#N/A</v>
      </c>
      <c r="N90">
        <v>8</v>
      </c>
      <c r="O90" t="str">
        <f t="shared" si="59"/>
        <v xml:space="preserve"> </v>
      </c>
      <c r="P90" t="str">
        <f t="shared" si="43"/>
        <v xml:space="preserve"> </v>
      </c>
      <c r="Q90" t="str">
        <f t="shared" si="44"/>
        <v xml:space="preserve"> </v>
      </c>
      <c r="R90" t="str">
        <f t="shared" si="45"/>
        <v xml:space="preserve"> </v>
      </c>
      <c r="S90">
        <f t="shared" si="46"/>
        <v>0</v>
      </c>
      <c r="T90" s="8">
        <f t="shared" si="60"/>
        <v>0</v>
      </c>
      <c r="U90" s="2">
        <f t="shared" si="61"/>
        <v>0</v>
      </c>
      <c r="V90">
        <f t="shared" si="47"/>
        <v>5</v>
      </c>
      <c r="W90" s="2">
        <f t="shared" si="62"/>
        <v>15</v>
      </c>
      <c r="X90">
        <f t="shared" si="48"/>
        <v>0</v>
      </c>
      <c r="Y90">
        <f t="shared" si="63"/>
        <v>0.5</v>
      </c>
      <c r="Z90">
        <v>0</v>
      </c>
      <c r="AA90" s="18">
        <f t="shared" si="49"/>
        <v>43271</v>
      </c>
      <c r="AB90" s="13">
        <f t="shared" si="50"/>
        <v>0</v>
      </c>
      <c r="AC90">
        <v>0</v>
      </c>
      <c r="AD90" s="5">
        <f t="shared" si="64"/>
        <v>-4</v>
      </c>
      <c r="AE90">
        <f t="shared" ref="AE90:AF153" si="72">$AW$37</f>
        <v>2</v>
      </c>
      <c r="AF90">
        <f t="shared" si="72"/>
        <v>2</v>
      </c>
      <c r="AG90">
        <v>0</v>
      </c>
      <c r="AH90" s="18">
        <f t="shared" si="65"/>
        <v>43271</v>
      </c>
      <c r="AI90" s="5">
        <f t="shared" si="66"/>
        <v>0</v>
      </c>
      <c r="AJ90" s="13">
        <f t="shared" si="51"/>
        <v>0</v>
      </c>
      <c r="AK90" s="20">
        <f t="shared" si="52"/>
        <v>0</v>
      </c>
      <c r="AL90" s="20">
        <f t="shared" si="67"/>
        <v>60</v>
      </c>
      <c r="AM90" s="20">
        <f t="shared" si="68"/>
        <v>60</v>
      </c>
      <c r="AN90" s="20">
        <f t="shared" si="53"/>
        <v>0</v>
      </c>
      <c r="AO90" s="20">
        <f t="shared" si="69"/>
        <v>200</v>
      </c>
      <c r="AP90" s="1">
        <v>0</v>
      </c>
      <c r="AQ90" s="24">
        <f t="shared" si="70"/>
        <v>43271</v>
      </c>
      <c r="AR90" s="10">
        <f t="shared" si="54"/>
        <v>0</v>
      </c>
      <c r="AS90" s="1">
        <f t="shared" si="71"/>
        <v>0</v>
      </c>
    </row>
    <row r="91" spans="2:45" x14ac:dyDescent="0.2">
      <c r="B91" s="18">
        <f t="shared" si="55"/>
        <v>43272</v>
      </c>
      <c r="C91" s="8">
        <f t="shared" si="56"/>
        <v>43272</v>
      </c>
      <c r="D91" s="5">
        <f>INDEX(Klima!$B$1:$E$520,MATCH('Afgrødemodel 1'!$C91,Klima!$B$1:$B$520,0),MATCH('Afgrødemodel 1'!$D$7,Klima!$B$1:$E$1,0))</f>
        <v>12.5</v>
      </c>
      <c r="E91" s="8">
        <f t="shared" si="57"/>
        <v>12.5</v>
      </c>
      <c r="F91">
        <v>0</v>
      </c>
      <c r="G91" s="8">
        <f t="shared" si="58"/>
        <v>1055.0999999999999</v>
      </c>
      <c r="H91" s="8">
        <f t="shared" si="37"/>
        <v>0</v>
      </c>
      <c r="I91" s="8">
        <f t="shared" si="38"/>
        <v>0</v>
      </c>
      <c r="J91" s="8">
        <f t="shared" si="39"/>
        <v>0</v>
      </c>
      <c r="K91" s="8" t="e">
        <f t="shared" si="40"/>
        <v>#VALUE!</v>
      </c>
      <c r="L91" s="8" t="e">
        <f t="shared" si="41"/>
        <v>#VALUE!</v>
      </c>
      <c r="M91" t="e">
        <f t="shared" si="42"/>
        <v>#N/A</v>
      </c>
      <c r="N91">
        <v>8</v>
      </c>
      <c r="O91" t="str">
        <f t="shared" si="59"/>
        <v xml:space="preserve"> </v>
      </c>
      <c r="P91" t="str">
        <f t="shared" si="43"/>
        <v xml:space="preserve"> </v>
      </c>
      <c r="Q91" t="str">
        <f t="shared" si="44"/>
        <v xml:space="preserve"> </v>
      </c>
      <c r="R91" t="str">
        <f t="shared" si="45"/>
        <v xml:space="preserve"> </v>
      </c>
      <c r="S91">
        <f t="shared" si="46"/>
        <v>0</v>
      </c>
      <c r="T91" s="8">
        <f t="shared" si="60"/>
        <v>0</v>
      </c>
      <c r="U91" s="2">
        <f t="shared" si="61"/>
        <v>0</v>
      </c>
      <c r="V91">
        <f t="shared" si="47"/>
        <v>5</v>
      </c>
      <c r="W91" s="2">
        <f t="shared" si="62"/>
        <v>15</v>
      </c>
      <c r="X91">
        <f t="shared" si="48"/>
        <v>0</v>
      </c>
      <c r="Y91">
        <f t="shared" si="63"/>
        <v>0.5</v>
      </c>
      <c r="Z91">
        <v>0</v>
      </c>
      <c r="AA91" s="18">
        <f t="shared" si="49"/>
        <v>43272</v>
      </c>
      <c r="AB91" s="13">
        <f t="shared" si="50"/>
        <v>0</v>
      </c>
      <c r="AC91">
        <v>0</v>
      </c>
      <c r="AD91" s="5">
        <f t="shared" si="64"/>
        <v>-4</v>
      </c>
      <c r="AE91">
        <f t="shared" si="72"/>
        <v>2</v>
      </c>
      <c r="AF91">
        <f t="shared" si="72"/>
        <v>2</v>
      </c>
      <c r="AG91">
        <v>0</v>
      </c>
      <c r="AH91" s="18">
        <f t="shared" si="65"/>
        <v>43272</v>
      </c>
      <c r="AI91" s="5">
        <f t="shared" si="66"/>
        <v>0</v>
      </c>
      <c r="AJ91" s="13">
        <f t="shared" si="51"/>
        <v>0</v>
      </c>
      <c r="AK91" s="20">
        <f t="shared" si="52"/>
        <v>0</v>
      </c>
      <c r="AL91" s="20">
        <f t="shared" si="67"/>
        <v>60</v>
      </c>
      <c r="AM91" s="20">
        <f t="shared" si="68"/>
        <v>60</v>
      </c>
      <c r="AN91" s="20">
        <f t="shared" si="53"/>
        <v>0</v>
      </c>
      <c r="AO91" s="20">
        <f t="shared" si="69"/>
        <v>200</v>
      </c>
      <c r="AP91" s="1">
        <v>0</v>
      </c>
      <c r="AQ91" s="24">
        <f t="shared" si="70"/>
        <v>43272</v>
      </c>
      <c r="AR91" s="10">
        <f t="shared" si="54"/>
        <v>0</v>
      </c>
      <c r="AS91" s="1">
        <f t="shared" si="71"/>
        <v>0</v>
      </c>
    </row>
    <row r="92" spans="2:45" x14ac:dyDescent="0.2">
      <c r="B92" s="18">
        <f t="shared" si="55"/>
        <v>43273</v>
      </c>
      <c r="C92" s="8">
        <f t="shared" si="56"/>
        <v>43273</v>
      </c>
      <c r="D92" s="5">
        <f>INDEX(Klima!$B$1:$E$520,MATCH('Afgrødemodel 1'!$C92,Klima!$B$1:$B$520,0),MATCH('Afgrødemodel 1'!$D$7,Klima!$B$1:$E$1,0))</f>
        <v>12.3</v>
      </c>
      <c r="E92" s="8">
        <f t="shared" si="57"/>
        <v>12.3</v>
      </c>
      <c r="F92">
        <v>0</v>
      </c>
      <c r="G92" s="8">
        <f t="shared" si="58"/>
        <v>1067.3999999999999</v>
      </c>
      <c r="H92" s="8">
        <f t="shared" si="37"/>
        <v>0</v>
      </c>
      <c r="I92" s="8">
        <f t="shared" si="38"/>
        <v>0</v>
      </c>
      <c r="J92" s="8">
        <f t="shared" si="39"/>
        <v>0</v>
      </c>
      <c r="K92" s="8" t="e">
        <f t="shared" si="40"/>
        <v>#VALUE!</v>
      </c>
      <c r="L92" s="8" t="e">
        <f t="shared" si="41"/>
        <v>#VALUE!</v>
      </c>
      <c r="M92" t="e">
        <f t="shared" si="42"/>
        <v>#N/A</v>
      </c>
      <c r="N92">
        <v>8</v>
      </c>
      <c r="O92" t="str">
        <f t="shared" si="59"/>
        <v xml:space="preserve"> </v>
      </c>
      <c r="P92" t="str">
        <f t="shared" si="43"/>
        <v xml:space="preserve"> </v>
      </c>
      <c r="Q92" t="str">
        <f t="shared" si="44"/>
        <v xml:space="preserve"> </v>
      </c>
      <c r="R92" t="str">
        <f t="shared" si="45"/>
        <v xml:space="preserve"> </v>
      </c>
      <c r="S92">
        <f t="shared" si="46"/>
        <v>0</v>
      </c>
      <c r="T92" s="8">
        <f t="shared" si="60"/>
        <v>0</v>
      </c>
      <c r="U92" s="2">
        <f t="shared" si="61"/>
        <v>0</v>
      </c>
      <c r="V92">
        <f t="shared" si="47"/>
        <v>5</v>
      </c>
      <c r="W92" s="2">
        <f t="shared" si="62"/>
        <v>15</v>
      </c>
      <c r="X92">
        <f t="shared" si="48"/>
        <v>0</v>
      </c>
      <c r="Y92">
        <f t="shared" si="63"/>
        <v>0.5</v>
      </c>
      <c r="Z92">
        <v>0</v>
      </c>
      <c r="AA92" s="18">
        <f t="shared" si="49"/>
        <v>43273</v>
      </c>
      <c r="AB92" s="13">
        <f t="shared" si="50"/>
        <v>0</v>
      </c>
      <c r="AC92">
        <v>0</v>
      </c>
      <c r="AD92" s="5">
        <f t="shared" si="64"/>
        <v>-4</v>
      </c>
      <c r="AE92">
        <f t="shared" si="72"/>
        <v>2</v>
      </c>
      <c r="AF92">
        <f t="shared" si="72"/>
        <v>2</v>
      </c>
      <c r="AG92">
        <v>0</v>
      </c>
      <c r="AH92" s="18">
        <f t="shared" si="65"/>
        <v>43273</v>
      </c>
      <c r="AI92" s="5">
        <f t="shared" si="66"/>
        <v>0</v>
      </c>
      <c r="AJ92" s="13">
        <f t="shared" si="51"/>
        <v>0</v>
      </c>
      <c r="AK92" s="20">
        <f t="shared" si="52"/>
        <v>0</v>
      </c>
      <c r="AL92" s="20">
        <f t="shared" si="67"/>
        <v>60</v>
      </c>
      <c r="AM92" s="20">
        <f t="shared" si="68"/>
        <v>60</v>
      </c>
      <c r="AN92" s="20">
        <f t="shared" si="53"/>
        <v>0</v>
      </c>
      <c r="AO92" s="20">
        <f t="shared" si="69"/>
        <v>200</v>
      </c>
      <c r="AP92" s="1">
        <v>0</v>
      </c>
      <c r="AQ92" s="24">
        <f t="shared" si="70"/>
        <v>43273</v>
      </c>
      <c r="AR92" s="10">
        <f t="shared" si="54"/>
        <v>0</v>
      </c>
      <c r="AS92" s="1">
        <f t="shared" si="71"/>
        <v>0</v>
      </c>
    </row>
    <row r="93" spans="2:45" x14ac:dyDescent="0.2">
      <c r="B93" s="18">
        <f t="shared" si="55"/>
        <v>43274</v>
      </c>
      <c r="C93" s="8">
        <f t="shared" si="56"/>
        <v>43274</v>
      </c>
      <c r="D93" s="5">
        <f>INDEX(Klima!$B$1:$E$520,MATCH('Afgrødemodel 1'!$C93,Klima!$B$1:$B$520,0),MATCH('Afgrødemodel 1'!$D$7,Klima!$B$1:$E$1,0))</f>
        <v>13</v>
      </c>
      <c r="E93" s="8">
        <f t="shared" si="57"/>
        <v>13</v>
      </c>
      <c r="F93">
        <v>0</v>
      </c>
      <c r="G93" s="8">
        <f t="shared" si="58"/>
        <v>1080.3999999999999</v>
      </c>
      <c r="H93" s="8">
        <f t="shared" si="37"/>
        <v>0</v>
      </c>
      <c r="I93" s="8">
        <f t="shared" si="38"/>
        <v>0</v>
      </c>
      <c r="J93" s="8">
        <f t="shared" si="39"/>
        <v>0</v>
      </c>
      <c r="K93" s="8" t="e">
        <f t="shared" si="40"/>
        <v>#VALUE!</v>
      </c>
      <c r="L93" s="8" t="e">
        <f t="shared" si="41"/>
        <v>#VALUE!</v>
      </c>
      <c r="M93" t="e">
        <f t="shared" si="42"/>
        <v>#N/A</v>
      </c>
      <c r="N93">
        <v>8</v>
      </c>
      <c r="O93" t="str">
        <f t="shared" si="59"/>
        <v xml:space="preserve"> </v>
      </c>
      <c r="P93" t="str">
        <f t="shared" si="43"/>
        <v xml:space="preserve"> </v>
      </c>
      <c r="Q93" t="str">
        <f t="shared" si="44"/>
        <v xml:space="preserve"> </v>
      </c>
      <c r="R93" t="str">
        <f t="shared" si="45"/>
        <v xml:space="preserve"> </v>
      </c>
      <c r="S93">
        <f t="shared" si="46"/>
        <v>0</v>
      </c>
      <c r="T93" s="8">
        <f t="shared" si="60"/>
        <v>0</v>
      </c>
      <c r="U93" s="2">
        <f t="shared" si="61"/>
        <v>0</v>
      </c>
      <c r="V93">
        <f t="shared" si="47"/>
        <v>5</v>
      </c>
      <c r="W93" s="2">
        <f t="shared" si="62"/>
        <v>15</v>
      </c>
      <c r="X93">
        <f t="shared" si="48"/>
        <v>0</v>
      </c>
      <c r="Y93">
        <f t="shared" si="63"/>
        <v>0.5</v>
      </c>
      <c r="Z93">
        <v>0</v>
      </c>
      <c r="AA93" s="18">
        <f t="shared" si="49"/>
        <v>43274</v>
      </c>
      <c r="AB93" s="13">
        <f t="shared" si="50"/>
        <v>0</v>
      </c>
      <c r="AC93">
        <v>0</v>
      </c>
      <c r="AD93" s="5">
        <f t="shared" si="64"/>
        <v>-4</v>
      </c>
      <c r="AE93">
        <f t="shared" si="72"/>
        <v>2</v>
      </c>
      <c r="AF93">
        <f t="shared" si="72"/>
        <v>2</v>
      </c>
      <c r="AG93">
        <v>0</v>
      </c>
      <c r="AH93" s="18">
        <f t="shared" si="65"/>
        <v>43274</v>
      </c>
      <c r="AI93" s="5">
        <f t="shared" si="66"/>
        <v>0</v>
      </c>
      <c r="AJ93" s="13">
        <f t="shared" si="51"/>
        <v>0</v>
      </c>
      <c r="AK93" s="20">
        <f t="shared" si="52"/>
        <v>0</v>
      </c>
      <c r="AL93" s="20">
        <f t="shared" si="67"/>
        <v>60</v>
      </c>
      <c r="AM93" s="20">
        <f t="shared" si="68"/>
        <v>60</v>
      </c>
      <c r="AN93" s="20">
        <f t="shared" si="53"/>
        <v>0</v>
      </c>
      <c r="AO93" s="20">
        <f t="shared" si="69"/>
        <v>200</v>
      </c>
      <c r="AP93" s="1">
        <v>0</v>
      </c>
      <c r="AQ93" s="24">
        <f t="shared" si="70"/>
        <v>43274</v>
      </c>
      <c r="AR93" s="10">
        <f t="shared" si="54"/>
        <v>0</v>
      </c>
      <c r="AS93" s="1">
        <f t="shared" si="71"/>
        <v>0</v>
      </c>
    </row>
    <row r="94" spans="2:45" x14ac:dyDescent="0.2">
      <c r="B94" s="18">
        <f t="shared" si="55"/>
        <v>43275</v>
      </c>
      <c r="C94" s="8">
        <f t="shared" si="56"/>
        <v>43275</v>
      </c>
      <c r="D94" s="5">
        <f>INDEX(Klima!$B$1:$E$520,MATCH('Afgrødemodel 1'!$C94,Klima!$B$1:$B$520,0),MATCH('Afgrødemodel 1'!$D$7,Klima!$B$1:$E$1,0))</f>
        <v>16</v>
      </c>
      <c r="E94" s="8">
        <f t="shared" si="57"/>
        <v>16</v>
      </c>
      <c r="F94">
        <v>0</v>
      </c>
      <c r="G94" s="8">
        <f t="shared" si="58"/>
        <v>1096.3999999999999</v>
      </c>
      <c r="H94" s="8">
        <f t="shared" si="37"/>
        <v>0</v>
      </c>
      <c r="I94" s="8">
        <f t="shared" si="38"/>
        <v>0</v>
      </c>
      <c r="J94" s="8">
        <f t="shared" si="39"/>
        <v>0</v>
      </c>
      <c r="K94" s="8" t="e">
        <f t="shared" si="40"/>
        <v>#VALUE!</v>
      </c>
      <c r="L94" s="8" t="e">
        <f t="shared" si="41"/>
        <v>#VALUE!</v>
      </c>
      <c r="M94" t="e">
        <f t="shared" si="42"/>
        <v>#N/A</v>
      </c>
      <c r="N94">
        <v>8</v>
      </c>
      <c r="O94" t="str">
        <f t="shared" si="59"/>
        <v xml:space="preserve"> </v>
      </c>
      <c r="P94" t="str">
        <f t="shared" si="43"/>
        <v xml:space="preserve"> </v>
      </c>
      <c r="Q94" t="str">
        <f t="shared" si="44"/>
        <v xml:space="preserve"> </v>
      </c>
      <c r="R94" t="str">
        <f t="shared" si="45"/>
        <v xml:space="preserve"> </v>
      </c>
      <c r="S94">
        <f t="shared" si="46"/>
        <v>0</v>
      </c>
      <c r="T94" s="8">
        <f t="shared" si="60"/>
        <v>0</v>
      </c>
      <c r="U94" s="2">
        <f t="shared" si="61"/>
        <v>0</v>
      </c>
      <c r="V94">
        <f t="shared" si="47"/>
        <v>5</v>
      </c>
      <c r="W94" s="2">
        <f t="shared" si="62"/>
        <v>15</v>
      </c>
      <c r="X94">
        <f t="shared" si="48"/>
        <v>0</v>
      </c>
      <c r="Y94">
        <f t="shared" si="63"/>
        <v>0.5</v>
      </c>
      <c r="Z94">
        <v>0</v>
      </c>
      <c r="AA94" s="18">
        <f t="shared" si="49"/>
        <v>43275</v>
      </c>
      <c r="AB94" s="13">
        <f t="shared" si="50"/>
        <v>0</v>
      </c>
      <c r="AC94">
        <v>0</v>
      </c>
      <c r="AD94" s="5">
        <f t="shared" si="64"/>
        <v>-4</v>
      </c>
      <c r="AE94">
        <f t="shared" si="72"/>
        <v>2</v>
      </c>
      <c r="AF94">
        <f t="shared" si="72"/>
        <v>2</v>
      </c>
      <c r="AG94">
        <v>0</v>
      </c>
      <c r="AH94" s="18">
        <f t="shared" si="65"/>
        <v>43275</v>
      </c>
      <c r="AI94" s="5">
        <f t="shared" si="66"/>
        <v>0</v>
      </c>
      <c r="AJ94" s="13">
        <f t="shared" si="51"/>
        <v>0</v>
      </c>
      <c r="AK94" s="20">
        <f t="shared" si="52"/>
        <v>0</v>
      </c>
      <c r="AL94" s="20">
        <f t="shared" si="67"/>
        <v>60</v>
      </c>
      <c r="AM94" s="20">
        <f t="shared" si="68"/>
        <v>60</v>
      </c>
      <c r="AN94" s="20">
        <f t="shared" si="53"/>
        <v>0</v>
      </c>
      <c r="AO94" s="20">
        <f t="shared" si="69"/>
        <v>200</v>
      </c>
      <c r="AP94" s="1">
        <v>0</v>
      </c>
      <c r="AQ94" s="24">
        <f t="shared" si="70"/>
        <v>43275</v>
      </c>
      <c r="AR94" s="10">
        <f t="shared" si="54"/>
        <v>0</v>
      </c>
      <c r="AS94" s="1">
        <f t="shared" si="71"/>
        <v>0</v>
      </c>
    </row>
    <row r="95" spans="2:45" x14ac:dyDescent="0.2">
      <c r="B95" s="18">
        <f t="shared" si="55"/>
        <v>43276</v>
      </c>
      <c r="C95" s="8">
        <f t="shared" si="56"/>
        <v>43276</v>
      </c>
      <c r="D95" s="5">
        <f>INDEX(Klima!$B$1:$E$520,MATCH('Afgrødemodel 1'!$C95,Klima!$B$1:$B$520,0),MATCH('Afgrødemodel 1'!$D$7,Klima!$B$1:$E$1,0))</f>
        <v>17.8</v>
      </c>
      <c r="E95" s="8">
        <f t="shared" si="57"/>
        <v>17.8</v>
      </c>
      <c r="F95">
        <v>0</v>
      </c>
      <c r="G95" s="8">
        <f t="shared" si="58"/>
        <v>1114.1999999999998</v>
      </c>
      <c r="H95" s="8">
        <f t="shared" si="37"/>
        <v>0</v>
      </c>
      <c r="I95" s="8">
        <f t="shared" si="38"/>
        <v>0</v>
      </c>
      <c r="J95" s="8">
        <f t="shared" si="39"/>
        <v>0</v>
      </c>
      <c r="K95" s="8" t="e">
        <f t="shared" si="40"/>
        <v>#VALUE!</v>
      </c>
      <c r="L95" s="8" t="e">
        <f t="shared" si="41"/>
        <v>#VALUE!</v>
      </c>
      <c r="M95" t="e">
        <f t="shared" si="42"/>
        <v>#N/A</v>
      </c>
      <c r="N95">
        <v>8</v>
      </c>
      <c r="O95" t="str">
        <f t="shared" si="59"/>
        <v xml:space="preserve"> </v>
      </c>
      <c r="P95" t="str">
        <f t="shared" si="43"/>
        <v xml:space="preserve"> </v>
      </c>
      <c r="Q95" t="str">
        <f t="shared" si="44"/>
        <v xml:space="preserve"> </v>
      </c>
      <c r="R95" t="str">
        <f t="shared" si="45"/>
        <v xml:space="preserve"> </v>
      </c>
      <c r="S95">
        <f t="shared" si="46"/>
        <v>0</v>
      </c>
      <c r="T95" s="8">
        <f t="shared" si="60"/>
        <v>0</v>
      </c>
      <c r="U95" s="2">
        <f t="shared" si="61"/>
        <v>0</v>
      </c>
      <c r="V95">
        <f t="shared" si="47"/>
        <v>5</v>
      </c>
      <c r="W95" s="2">
        <f t="shared" si="62"/>
        <v>15</v>
      </c>
      <c r="X95">
        <f t="shared" si="48"/>
        <v>0</v>
      </c>
      <c r="Y95">
        <f t="shared" si="63"/>
        <v>0.5</v>
      </c>
      <c r="Z95">
        <v>0</v>
      </c>
      <c r="AA95" s="18">
        <f t="shared" si="49"/>
        <v>43276</v>
      </c>
      <c r="AB95" s="13">
        <f t="shared" si="50"/>
        <v>0</v>
      </c>
      <c r="AC95">
        <v>0</v>
      </c>
      <c r="AD95" s="5">
        <f t="shared" si="64"/>
        <v>-4</v>
      </c>
      <c r="AE95">
        <f t="shared" si="72"/>
        <v>2</v>
      </c>
      <c r="AF95">
        <f t="shared" si="72"/>
        <v>2</v>
      </c>
      <c r="AG95">
        <v>0</v>
      </c>
      <c r="AH95" s="18">
        <f t="shared" si="65"/>
        <v>43276</v>
      </c>
      <c r="AI95" s="5">
        <f t="shared" si="66"/>
        <v>0</v>
      </c>
      <c r="AJ95" s="13">
        <f t="shared" si="51"/>
        <v>0</v>
      </c>
      <c r="AK95" s="20">
        <f t="shared" si="52"/>
        <v>0</v>
      </c>
      <c r="AL95" s="20">
        <f t="shared" si="67"/>
        <v>60</v>
      </c>
      <c r="AM95" s="20">
        <f t="shared" si="68"/>
        <v>60</v>
      </c>
      <c r="AN95" s="20">
        <f t="shared" si="53"/>
        <v>0</v>
      </c>
      <c r="AO95" s="20">
        <f t="shared" si="69"/>
        <v>200</v>
      </c>
      <c r="AP95" s="1">
        <v>0</v>
      </c>
      <c r="AQ95" s="24">
        <f t="shared" si="70"/>
        <v>43276</v>
      </c>
      <c r="AR95" s="10">
        <f t="shared" si="54"/>
        <v>0</v>
      </c>
      <c r="AS95" s="1">
        <f t="shared" si="71"/>
        <v>0</v>
      </c>
    </row>
    <row r="96" spans="2:45" x14ac:dyDescent="0.2">
      <c r="B96" s="18">
        <f t="shared" si="55"/>
        <v>43277</v>
      </c>
      <c r="C96" s="8">
        <f t="shared" si="56"/>
        <v>43277</v>
      </c>
      <c r="D96" s="5">
        <f>INDEX(Klima!$B$1:$E$520,MATCH('Afgrødemodel 1'!$C96,Klima!$B$1:$B$520,0),MATCH('Afgrødemodel 1'!$D$7,Klima!$B$1:$E$1,0))</f>
        <v>18.899999999999999</v>
      </c>
      <c r="E96" s="8">
        <f t="shared" si="57"/>
        <v>18.899999999999999</v>
      </c>
      <c r="F96">
        <v>0</v>
      </c>
      <c r="G96" s="8">
        <f t="shared" si="58"/>
        <v>1133.0999999999999</v>
      </c>
      <c r="H96" s="8">
        <f t="shared" si="37"/>
        <v>0</v>
      </c>
      <c r="I96" s="8">
        <f t="shared" si="38"/>
        <v>0</v>
      </c>
      <c r="J96" s="8">
        <f t="shared" si="39"/>
        <v>0</v>
      </c>
      <c r="K96" s="8" t="e">
        <f t="shared" si="40"/>
        <v>#VALUE!</v>
      </c>
      <c r="L96" s="8" t="e">
        <f t="shared" si="41"/>
        <v>#VALUE!</v>
      </c>
      <c r="M96" t="e">
        <f t="shared" si="42"/>
        <v>#N/A</v>
      </c>
      <c r="N96">
        <v>8</v>
      </c>
      <c r="O96" t="str">
        <f t="shared" si="59"/>
        <v xml:space="preserve"> </v>
      </c>
      <c r="P96" t="str">
        <f t="shared" si="43"/>
        <v xml:space="preserve"> </v>
      </c>
      <c r="Q96" t="str">
        <f t="shared" si="44"/>
        <v xml:space="preserve"> </v>
      </c>
      <c r="R96" t="str">
        <f t="shared" si="45"/>
        <v xml:space="preserve"> </v>
      </c>
      <c r="S96">
        <f t="shared" si="46"/>
        <v>0</v>
      </c>
      <c r="T96" s="8">
        <f t="shared" si="60"/>
        <v>0</v>
      </c>
      <c r="U96" s="2">
        <f t="shared" si="61"/>
        <v>0</v>
      </c>
      <c r="V96">
        <f t="shared" si="47"/>
        <v>5</v>
      </c>
      <c r="W96" s="2">
        <f t="shared" si="62"/>
        <v>15</v>
      </c>
      <c r="X96">
        <f t="shared" si="48"/>
        <v>0</v>
      </c>
      <c r="Y96">
        <f t="shared" si="63"/>
        <v>0.5</v>
      </c>
      <c r="Z96">
        <v>0</v>
      </c>
      <c r="AA96" s="18">
        <f t="shared" si="49"/>
        <v>43277</v>
      </c>
      <c r="AB96" s="13">
        <f t="shared" si="50"/>
        <v>0</v>
      </c>
      <c r="AC96">
        <v>0</v>
      </c>
      <c r="AD96" s="5">
        <f t="shared" si="64"/>
        <v>-4</v>
      </c>
      <c r="AE96">
        <f t="shared" si="72"/>
        <v>2</v>
      </c>
      <c r="AF96">
        <f t="shared" si="72"/>
        <v>2</v>
      </c>
      <c r="AG96">
        <v>0</v>
      </c>
      <c r="AH96" s="18">
        <f t="shared" si="65"/>
        <v>43277</v>
      </c>
      <c r="AI96" s="5">
        <f t="shared" si="66"/>
        <v>0</v>
      </c>
      <c r="AJ96" s="13">
        <f t="shared" si="51"/>
        <v>0</v>
      </c>
      <c r="AK96" s="20">
        <f t="shared" si="52"/>
        <v>0</v>
      </c>
      <c r="AL96" s="20">
        <f t="shared" si="67"/>
        <v>60</v>
      </c>
      <c r="AM96" s="20">
        <f t="shared" si="68"/>
        <v>60</v>
      </c>
      <c r="AN96" s="20">
        <f t="shared" si="53"/>
        <v>0</v>
      </c>
      <c r="AO96" s="20">
        <f t="shared" si="69"/>
        <v>200</v>
      </c>
      <c r="AP96" s="1">
        <v>0</v>
      </c>
      <c r="AQ96" s="24">
        <f t="shared" si="70"/>
        <v>43277</v>
      </c>
      <c r="AR96" s="10">
        <f t="shared" si="54"/>
        <v>0</v>
      </c>
      <c r="AS96" s="1">
        <f t="shared" si="71"/>
        <v>0</v>
      </c>
    </row>
    <row r="97" spans="2:45" x14ac:dyDescent="0.2">
      <c r="B97" s="18">
        <f t="shared" si="55"/>
        <v>43278</v>
      </c>
      <c r="C97" s="8">
        <f t="shared" si="56"/>
        <v>43278</v>
      </c>
      <c r="D97" s="5">
        <f>INDEX(Klima!$B$1:$E$520,MATCH('Afgrødemodel 1'!$C97,Klima!$B$1:$B$520,0),MATCH('Afgrødemodel 1'!$D$7,Klima!$B$1:$E$1,0))</f>
        <v>19.100000000000001</v>
      </c>
      <c r="E97" s="8">
        <f t="shared" si="57"/>
        <v>19.100000000000001</v>
      </c>
      <c r="F97">
        <v>0</v>
      </c>
      <c r="G97" s="8">
        <f t="shared" si="58"/>
        <v>1152.1999999999998</v>
      </c>
      <c r="H97" s="8">
        <f t="shared" si="37"/>
        <v>0</v>
      </c>
      <c r="I97" s="8">
        <f t="shared" si="38"/>
        <v>0</v>
      </c>
      <c r="J97" s="8">
        <f t="shared" si="39"/>
        <v>0</v>
      </c>
      <c r="K97" s="8" t="e">
        <f t="shared" si="40"/>
        <v>#VALUE!</v>
      </c>
      <c r="L97" s="8" t="e">
        <f t="shared" si="41"/>
        <v>#VALUE!</v>
      </c>
      <c r="M97" t="e">
        <f t="shared" si="42"/>
        <v>#N/A</v>
      </c>
      <c r="N97">
        <v>8</v>
      </c>
      <c r="O97" t="str">
        <f t="shared" si="59"/>
        <v xml:space="preserve"> </v>
      </c>
      <c r="P97" t="str">
        <f t="shared" si="43"/>
        <v xml:space="preserve"> </v>
      </c>
      <c r="Q97" t="str">
        <f t="shared" si="44"/>
        <v xml:space="preserve"> </v>
      </c>
      <c r="R97" t="str">
        <f t="shared" si="45"/>
        <v xml:space="preserve"> </v>
      </c>
      <c r="S97">
        <f t="shared" si="46"/>
        <v>0</v>
      </c>
      <c r="T97" s="8">
        <f t="shared" si="60"/>
        <v>0</v>
      </c>
      <c r="U97" s="2">
        <f t="shared" si="61"/>
        <v>0</v>
      </c>
      <c r="V97">
        <f t="shared" si="47"/>
        <v>5</v>
      </c>
      <c r="W97" s="2">
        <f t="shared" si="62"/>
        <v>15</v>
      </c>
      <c r="X97">
        <f t="shared" si="48"/>
        <v>0</v>
      </c>
      <c r="Y97">
        <f t="shared" si="63"/>
        <v>0.5</v>
      </c>
      <c r="Z97">
        <v>0</v>
      </c>
      <c r="AA97" s="18">
        <f t="shared" si="49"/>
        <v>43278</v>
      </c>
      <c r="AB97" s="13">
        <f t="shared" si="50"/>
        <v>0</v>
      </c>
      <c r="AC97">
        <v>0</v>
      </c>
      <c r="AD97" s="5">
        <f t="shared" si="64"/>
        <v>-4</v>
      </c>
      <c r="AE97">
        <f t="shared" si="72"/>
        <v>2</v>
      </c>
      <c r="AF97">
        <f t="shared" si="72"/>
        <v>2</v>
      </c>
      <c r="AG97">
        <v>0</v>
      </c>
      <c r="AH97" s="18">
        <f t="shared" si="65"/>
        <v>43278</v>
      </c>
      <c r="AI97" s="5">
        <f t="shared" si="66"/>
        <v>0</v>
      </c>
      <c r="AJ97" s="13">
        <f t="shared" si="51"/>
        <v>0</v>
      </c>
      <c r="AK97" s="20">
        <f t="shared" si="52"/>
        <v>0</v>
      </c>
      <c r="AL97" s="20">
        <f t="shared" si="67"/>
        <v>60</v>
      </c>
      <c r="AM97" s="20">
        <f t="shared" si="68"/>
        <v>60</v>
      </c>
      <c r="AN97" s="20">
        <f t="shared" si="53"/>
        <v>0</v>
      </c>
      <c r="AO97" s="20">
        <f t="shared" si="69"/>
        <v>200</v>
      </c>
      <c r="AP97" s="1">
        <v>0</v>
      </c>
      <c r="AQ97" s="24">
        <f t="shared" si="70"/>
        <v>43278</v>
      </c>
      <c r="AR97" s="10">
        <f t="shared" si="54"/>
        <v>0</v>
      </c>
      <c r="AS97" s="1">
        <f t="shared" si="71"/>
        <v>0</v>
      </c>
    </row>
    <row r="98" spans="2:45" x14ac:dyDescent="0.2">
      <c r="B98" s="18">
        <f t="shared" si="55"/>
        <v>43279</v>
      </c>
      <c r="C98" s="8">
        <f t="shared" si="56"/>
        <v>43279</v>
      </c>
      <c r="D98" s="5">
        <f>INDEX(Klima!$B$1:$E$520,MATCH('Afgrødemodel 1'!$C98,Klima!$B$1:$B$520,0),MATCH('Afgrødemodel 1'!$D$7,Klima!$B$1:$E$1,0))</f>
        <v>20.2</v>
      </c>
      <c r="E98" s="8">
        <f t="shared" si="57"/>
        <v>20.2</v>
      </c>
      <c r="F98">
        <v>0</v>
      </c>
      <c r="G98" s="8">
        <f t="shared" si="58"/>
        <v>1172.3999999999999</v>
      </c>
      <c r="H98" s="8">
        <f t="shared" si="37"/>
        <v>0</v>
      </c>
      <c r="I98" s="8">
        <f t="shared" si="38"/>
        <v>0</v>
      </c>
      <c r="J98" s="8">
        <f t="shared" si="39"/>
        <v>0</v>
      </c>
      <c r="K98" s="8" t="e">
        <f t="shared" si="40"/>
        <v>#VALUE!</v>
      </c>
      <c r="L98" s="8" t="e">
        <f t="shared" si="41"/>
        <v>#VALUE!</v>
      </c>
      <c r="M98" t="e">
        <f t="shared" si="42"/>
        <v>#N/A</v>
      </c>
      <c r="N98">
        <v>8</v>
      </c>
      <c r="O98" t="str">
        <f t="shared" si="59"/>
        <v xml:space="preserve"> </v>
      </c>
      <c r="P98" t="str">
        <f t="shared" si="43"/>
        <v xml:space="preserve"> </v>
      </c>
      <c r="Q98" t="str">
        <f t="shared" si="44"/>
        <v xml:space="preserve"> </v>
      </c>
      <c r="R98" t="str">
        <f t="shared" si="45"/>
        <v xml:space="preserve"> </v>
      </c>
      <c r="S98">
        <f t="shared" si="46"/>
        <v>0</v>
      </c>
      <c r="T98" s="8">
        <f t="shared" si="60"/>
        <v>0</v>
      </c>
      <c r="U98" s="2">
        <f t="shared" si="61"/>
        <v>0</v>
      </c>
      <c r="V98">
        <f t="shared" si="47"/>
        <v>5</v>
      </c>
      <c r="W98" s="2">
        <f t="shared" si="62"/>
        <v>15</v>
      </c>
      <c r="X98">
        <f t="shared" si="48"/>
        <v>0</v>
      </c>
      <c r="Y98">
        <f t="shared" si="63"/>
        <v>0.5</v>
      </c>
      <c r="Z98">
        <v>0</v>
      </c>
      <c r="AA98" s="18">
        <f t="shared" si="49"/>
        <v>43279</v>
      </c>
      <c r="AB98" s="13">
        <f t="shared" si="50"/>
        <v>0</v>
      </c>
      <c r="AC98">
        <v>0</v>
      </c>
      <c r="AD98" s="5">
        <f t="shared" si="64"/>
        <v>-4</v>
      </c>
      <c r="AE98">
        <f t="shared" si="72"/>
        <v>2</v>
      </c>
      <c r="AF98">
        <f t="shared" si="72"/>
        <v>2</v>
      </c>
      <c r="AG98">
        <v>0</v>
      </c>
      <c r="AH98" s="18">
        <f t="shared" si="65"/>
        <v>43279</v>
      </c>
      <c r="AI98" s="5">
        <f t="shared" si="66"/>
        <v>0</v>
      </c>
      <c r="AJ98" s="13">
        <f t="shared" si="51"/>
        <v>0</v>
      </c>
      <c r="AK98" s="20">
        <f t="shared" si="52"/>
        <v>0</v>
      </c>
      <c r="AL98" s="20">
        <f t="shared" si="67"/>
        <v>60</v>
      </c>
      <c r="AM98" s="20">
        <f t="shared" si="68"/>
        <v>60</v>
      </c>
      <c r="AN98" s="20">
        <f t="shared" si="53"/>
        <v>0</v>
      </c>
      <c r="AO98" s="20">
        <f t="shared" si="69"/>
        <v>200</v>
      </c>
      <c r="AP98" s="1">
        <v>0</v>
      </c>
      <c r="AQ98" s="24">
        <f t="shared" si="70"/>
        <v>43279</v>
      </c>
      <c r="AR98" s="10">
        <f t="shared" si="54"/>
        <v>0</v>
      </c>
      <c r="AS98" s="1">
        <f t="shared" si="71"/>
        <v>0</v>
      </c>
    </row>
    <row r="99" spans="2:45" x14ac:dyDescent="0.2">
      <c r="B99" s="18">
        <f t="shared" si="55"/>
        <v>43280</v>
      </c>
      <c r="C99" s="8">
        <f t="shared" si="56"/>
        <v>43280</v>
      </c>
      <c r="D99" s="5">
        <f>INDEX(Klima!$B$1:$E$520,MATCH('Afgrødemodel 1'!$C99,Klima!$B$1:$B$520,0),MATCH('Afgrødemodel 1'!$D$7,Klima!$B$1:$E$1,0))</f>
        <v>17.3</v>
      </c>
      <c r="E99" s="8">
        <f t="shared" si="57"/>
        <v>17.3</v>
      </c>
      <c r="F99">
        <v>0</v>
      </c>
      <c r="G99" s="8">
        <f t="shared" si="58"/>
        <v>1189.6999999999998</v>
      </c>
      <c r="H99" s="8">
        <f t="shared" si="37"/>
        <v>0</v>
      </c>
      <c r="I99" s="8">
        <f t="shared" si="38"/>
        <v>0</v>
      </c>
      <c r="J99" s="8">
        <f t="shared" si="39"/>
        <v>0</v>
      </c>
      <c r="K99" s="8" t="e">
        <f t="shared" si="40"/>
        <v>#VALUE!</v>
      </c>
      <c r="L99" s="8" t="e">
        <f t="shared" si="41"/>
        <v>#VALUE!</v>
      </c>
      <c r="M99" t="e">
        <f t="shared" si="42"/>
        <v>#N/A</v>
      </c>
      <c r="N99">
        <v>8</v>
      </c>
      <c r="O99" t="str">
        <f t="shared" si="59"/>
        <v xml:space="preserve"> </v>
      </c>
      <c r="P99" t="str">
        <f t="shared" si="43"/>
        <v xml:space="preserve"> </v>
      </c>
      <c r="Q99" t="str">
        <f t="shared" si="44"/>
        <v xml:space="preserve"> </v>
      </c>
      <c r="R99" t="str">
        <f t="shared" si="45"/>
        <v xml:space="preserve"> </v>
      </c>
      <c r="S99">
        <f t="shared" si="46"/>
        <v>0</v>
      </c>
      <c r="T99" s="8">
        <f t="shared" si="60"/>
        <v>0</v>
      </c>
      <c r="U99" s="2">
        <f t="shared" si="61"/>
        <v>0</v>
      </c>
      <c r="V99">
        <f t="shared" si="47"/>
        <v>5</v>
      </c>
      <c r="W99" s="2">
        <f t="shared" si="62"/>
        <v>15</v>
      </c>
      <c r="X99">
        <f t="shared" si="48"/>
        <v>0</v>
      </c>
      <c r="Y99">
        <f t="shared" si="63"/>
        <v>0.5</v>
      </c>
      <c r="Z99">
        <v>0</v>
      </c>
      <c r="AA99" s="18">
        <f t="shared" si="49"/>
        <v>43280</v>
      </c>
      <c r="AB99" s="13">
        <f t="shared" si="50"/>
        <v>0</v>
      </c>
      <c r="AC99">
        <v>0</v>
      </c>
      <c r="AD99" s="5">
        <f t="shared" si="64"/>
        <v>-4</v>
      </c>
      <c r="AE99">
        <f t="shared" si="72"/>
        <v>2</v>
      </c>
      <c r="AF99">
        <f t="shared" si="72"/>
        <v>2</v>
      </c>
      <c r="AG99">
        <v>0</v>
      </c>
      <c r="AH99" s="18">
        <f t="shared" si="65"/>
        <v>43280</v>
      </c>
      <c r="AI99" s="5">
        <f t="shared" si="66"/>
        <v>0</v>
      </c>
      <c r="AJ99" s="13">
        <f t="shared" si="51"/>
        <v>0</v>
      </c>
      <c r="AK99" s="20">
        <f t="shared" si="52"/>
        <v>0</v>
      </c>
      <c r="AL99" s="20">
        <f t="shared" si="67"/>
        <v>60</v>
      </c>
      <c r="AM99" s="20">
        <f t="shared" si="68"/>
        <v>60</v>
      </c>
      <c r="AN99" s="20">
        <f t="shared" si="53"/>
        <v>0</v>
      </c>
      <c r="AO99" s="20">
        <f t="shared" si="69"/>
        <v>200</v>
      </c>
      <c r="AP99" s="1">
        <v>0</v>
      </c>
      <c r="AQ99" s="24">
        <f t="shared" si="70"/>
        <v>43280</v>
      </c>
      <c r="AR99" s="10">
        <f t="shared" si="54"/>
        <v>0</v>
      </c>
      <c r="AS99" s="1">
        <f t="shared" si="71"/>
        <v>0</v>
      </c>
    </row>
    <row r="100" spans="2:45" x14ac:dyDescent="0.2">
      <c r="B100" s="18">
        <f t="shared" si="55"/>
        <v>43281</v>
      </c>
      <c r="C100" s="8">
        <f t="shared" si="56"/>
        <v>43281</v>
      </c>
      <c r="D100" s="5">
        <f>INDEX(Klima!$B$1:$E$520,MATCH('Afgrødemodel 1'!$C100,Klima!$B$1:$B$520,0),MATCH('Afgrødemodel 1'!$D$7,Klima!$B$1:$E$1,0))</f>
        <v>17.100000000000001</v>
      </c>
      <c r="E100" s="8">
        <f t="shared" si="57"/>
        <v>17.100000000000001</v>
      </c>
      <c r="F100">
        <v>0</v>
      </c>
      <c r="G100" s="8">
        <f t="shared" si="58"/>
        <v>1206.7999999999997</v>
      </c>
      <c r="H100" s="8">
        <f t="shared" si="37"/>
        <v>0</v>
      </c>
      <c r="I100" s="8">
        <f t="shared" si="38"/>
        <v>0</v>
      </c>
      <c r="J100" s="8">
        <f t="shared" si="39"/>
        <v>0</v>
      </c>
      <c r="K100" s="8" t="e">
        <f t="shared" si="40"/>
        <v>#VALUE!</v>
      </c>
      <c r="L100" s="8" t="e">
        <f t="shared" si="41"/>
        <v>#VALUE!</v>
      </c>
      <c r="M100" t="e">
        <f t="shared" si="42"/>
        <v>#N/A</v>
      </c>
      <c r="N100">
        <v>8</v>
      </c>
      <c r="O100" t="str">
        <f t="shared" si="59"/>
        <v xml:space="preserve"> </v>
      </c>
      <c r="P100" t="str">
        <f t="shared" si="43"/>
        <v xml:space="preserve"> </v>
      </c>
      <c r="Q100" t="str">
        <f t="shared" si="44"/>
        <v xml:space="preserve"> </v>
      </c>
      <c r="R100" t="str">
        <f t="shared" si="45"/>
        <v xml:space="preserve"> </v>
      </c>
      <c r="S100">
        <f t="shared" si="46"/>
        <v>0</v>
      </c>
      <c r="T100" s="8">
        <f t="shared" si="60"/>
        <v>0</v>
      </c>
      <c r="U100" s="2">
        <f t="shared" si="61"/>
        <v>0</v>
      </c>
      <c r="V100">
        <f t="shared" si="47"/>
        <v>5</v>
      </c>
      <c r="W100" s="2">
        <f t="shared" si="62"/>
        <v>15</v>
      </c>
      <c r="X100">
        <f t="shared" si="48"/>
        <v>0</v>
      </c>
      <c r="Y100">
        <f t="shared" si="63"/>
        <v>0.5</v>
      </c>
      <c r="Z100">
        <v>0</v>
      </c>
      <c r="AA100" s="18">
        <f t="shared" si="49"/>
        <v>43281</v>
      </c>
      <c r="AB100" s="13">
        <f t="shared" si="50"/>
        <v>0</v>
      </c>
      <c r="AC100">
        <v>0</v>
      </c>
      <c r="AD100" s="5">
        <f t="shared" si="64"/>
        <v>-4</v>
      </c>
      <c r="AE100">
        <f t="shared" si="72"/>
        <v>2</v>
      </c>
      <c r="AF100">
        <f t="shared" si="72"/>
        <v>2</v>
      </c>
      <c r="AG100">
        <v>0</v>
      </c>
      <c r="AH100" s="18">
        <f t="shared" si="65"/>
        <v>43281</v>
      </c>
      <c r="AI100" s="5">
        <f t="shared" si="66"/>
        <v>0</v>
      </c>
      <c r="AJ100" s="13">
        <f t="shared" si="51"/>
        <v>0</v>
      </c>
      <c r="AK100" s="20">
        <f t="shared" si="52"/>
        <v>0</v>
      </c>
      <c r="AL100" s="20">
        <f t="shared" si="67"/>
        <v>60</v>
      </c>
      <c r="AM100" s="20">
        <f t="shared" si="68"/>
        <v>60</v>
      </c>
      <c r="AN100" s="20">
        <f t="shared" si="53"/>
        <v>0</v>
      </c>
      <c r="AO100" s="20">
        <f t="shared" si="69"/>
        <v>200</v>
      </c>
      <c r="AP100" s="1">
        <v>0</v>
      </c>
      <c r="AQ100" s="24">
        <f t="shared" si="70"/>
        <v>43281</v>
      </c>
      <c r="AR100" s="10">
        <f t="shared" si="54"/>
        <v>0</v>
      </c>
      <c r="AS100" s="1">
        <f t="shared" si="71"/>
        <v>0</v>
      </c>
    </row>
    <row r="101" spans="2:45" x14ac:dyDescent="0.2">
      <c r="B101" s="18">
        <f t="shared" si="55"/>
        <v>43282</v>
      </c>
      <c r="C101" s="8">
        <f t="shared" si="56"/>
        <v>43282</v>
      </c>
      <c r="D101" s="5">
        <f>INDEX(Klima!$B$1:$E$520,MATCH('Afgrødemodel 1'!$C101,Klima!$B$1:$B$520,0),MATCH('Afgrødemodel 1'!$D$7,Klima!$B$1:$E$1,0))</f>
        <v>16.600000000000001</v>
      </c>
      <c r="E101" s="8">
        <f t="shared" si="57"/>
        <v>16.600000000000001</v>
      </c>
      <c r="F101">
        <v>0</v>
      </c>
      <c r="G101" s="8">
        <f t="shared" si="58"/>
        <v>1223.3999999999996</v>
      </c>
      <c r="H101" s="8">
        <f t="shared" si="37"/>
        <v>0</v>
      </c>
      <c r="I101" s="8">
        <f t="shared" si="38"/>
        <v>0</v>
      </c>
      <c r="J101" s="8">
        <f t="shared" si="39"/>
        <v>0</v>
      </c>
      <c r="K101" s="8" t="e">
        <f t="shared" si="40"/>
        <v>#VALUE!</v>
      </c>
      <c r="L101" s="8" t="e">
        <f t="shared" si="41"/>
        <v>#VALUE!</v>
      </c>
      <c r="M101" t="e">
        <f t="shared" si="42"/>
        <v>#N/A</v>
      </c>
      <c r="N101">
        <v>8</v>
      </c>
      <c r="O101" t="str">
        <f t="shared" si="59"/>
        <v xml:space="preserve"> </v>
      </c>
      <c r="P101" t="str">
        <f t="shared" si="43"/>
        <v xml:space="preserve"> </v>
      </c>
      <c r="Q101" t="str">
        <f t="shared" si="44"/>
        <v xml:space="preserve"> </v>
      </c>
      <c r="R101" t="str">
        <f t="shared" si="45"/>
        <v xml:space="preserve"> </v>
      </c>
      <c r="S101">
        <f t="shared" si="46"/>
        <v>0</v>
      </c>
      <c r="T101" s="8">
        <f t="shared" si="60"/>
        <v>0</v>
      </c>
      <c r="U101" s="2">
        <f t="shared" si="61"/>
        <v>0</v>
      </c>
      <c r="V101">
        <f t="shared" si="47"/>
        <v>5</v>
      </c>
      <c r="W101" s="2">
        <f t="shared" si="62"/>
        <v>15</v>
      </c>
      <c r="X101">
        <f t="shared" si="48"/>
        <v>0</v>
      </c>
      <c r="Y101">
        <f t="shared" si="63"/>
        <v>0.5</v>
      </c>
      <c r="Z101">
        <v>0</v>
      </c>
      <c r="AA101" s="18">
        <f t="shared" si="49"/>
        <v>43282</v>
      </c>
      <c r="AB101" s="13">
        <f t="shared" si="50"/>
        <v>0</v>
      </c>
      <c r="AC101">
        <v>0</v>
      </c>
      <c r="AD101" s="5">
        <f t="shared" si="64"/>
        <v>-4</v>
      </c>
      <c r="AE101">
        <f t="shared" si="72"/>
        <v>2</v>
      </c>
      <c r="AF101">
        <f t="shared" si="72"/>
        <v>2</v>
      </c>
      <c r="AG101">
        <v>0</v>
      </c>
      <c r="AH101" s="18">
        <f t="shared" si="65"/>
        <v>43282</v>
      </c>
      <c r="AI101" s="5">
        <f t="shared" si="66"/>
        <v>0</v>
      </c>
      <c r="AJ101" s="13">
        <f t="shared" si="51"/>
        <v>0</v>
      </c>
      <c r="AK101" s="20">
        <f t="shared" si="52"/>
        <v>0</v>
      </c>
      <c r="AL101" s="20">
        <f t="shared" si="67"/>
        <v>60</v>
      </c>
      <c r="AM101" s="20">
        <f t="shared" si="68"/>
        <v>60</v>
      </c>
      <c r="AN101" s="20">
        <f t="shared" si="53"/>
        <v>0</v>
      </c>
      <c r="AO101" s="20">
        <f t="shared" si="69"/>
        <v>200</v>
      </c>
      <c r="AP101" s="1">
        <v>0</v>
      </c>
      <c r="AQ101" s="24">
        <f t="shared" si="70"/>
        <v>43282</v>
      </c>
      <c r="AR101" s="10">
        <f t="shared" si="54"/>
        <v>0</v>
      </c>
      <c r="AS101" s="1">
        <f t="shared" si="71"/>
        <v>0</v>
      </c>
    </row>
    <row r="102" spans="2:45" x14ac:dyDescent="0.2">
      <c r="B102" s="18">
        <f t="shared" si="55"/>
        <v>43283</v>
      </c>
      <c r="C102" s="8">
        <f t="shared" si="56"/>
        <v>43283</v>
      </c>
      <c r="D102" s="5">
        <f>INDEX(Klima!$B$1:$E$520,MATCH('Afgrødemodel 1'!$C102,Klima!$B$1:$B$520,0),MATCH('Afgrødemodel 1'!$D$7,Klima!$B$1:$E$1,0))</f>
        <v>17.8</v>
      </c>
      <c r="E102" s="8">
        <f t="shared" si="57"/>
        <v>17.8</v>
      </c>
      <c r="F102">
        <v>0</v>
      </c>
      <c r="G102" s="8">
        <f t="shared" si="58"/>
        <v>1241.1999999999996</v>
      </c>
      <c r="H102" s="8">
        <f t="shared" si="37"/>
        <v>0</v>
      </c>
      <c r="I102" s="8">
        <f t="shared" si="38"/>
        <v>0</v>
      </c>
      <c r="J102" s="8">
        <f t="shared" si="39"/>
        <v>0</v>
      </c>
      <c r="K102" s="8" t="e">
        <f t="shared" si="40"/>
        <v>#VALUE!</v>
      </c>
      <c r="L102" s="8" t="e">
        <f t="shared" si="41"/>
        <v>#VALUE!</v>
      </c>
      <c r="M102" t="e">
        <f t="shared" si="42"/>
        <v>#N/A</v>
      </c>
      <c r="N102">
        <v>8</v>
      </c>
      <c r="O102" t="str">
        <f t="shared" si="59"/>
        <v xml:space="preserve"> </v>
      </c>
      <c r="P102" t="str">
        <f t="shared" si="43"/>
        <v xml:space="preserve"> </v>
      </c>
      <c r="Q102" t="str">
        <f t="shared" si="44"/>
        <v xml:space="preserve"> </v>
      </c>
      <c r="R102" t="str">
        <f t="shared" si="45"/>
        <v xml:space="preserve"> </v>
      </c>
      <c r="S102">
        <f t="shared" si="46"/>
        <v>0</v>
      </c>
      <c r="T102" s="8">
        <f t="shared" si="60"/>
        <v>0</v>
      </c>
      <c r="U102" s="2">
        <f t="shared" si="61"/>
        <v>0</v>
      </c>
      <c r="V102">
        <f t="shared" si="47"/>
        <v>5</v>
      </c>
      <c r="W102" s="2">
        <f t="shared" si="62"/>
        <v>15</v>
      </c>
      <c r="X102">
        <f t="shared" si="48"/>
        <v>0</v>
      </c>
      <c r="Y102">
        <f t="shared" si="63"/>
        <v>0.5</v>
      </c>
      <c r="Z102">
        <v>0</v>
      </c>
      <c r="AA102" s="18">
        <f t="shared" si="49"/>
        <v>43283</v>
      </c>
      <c r="AB102" s="13">
        <f t="shared" si="50"/>
        <v>0</v>
      </c>
      <c r="AC102">
        <v>0</v>
      </c>
      <c r="AD102" s="5">
        <f t="shared" si="64"/>
        <v>-4</v>
      </c>
      <c r="AE102">
        <f t="shared" si="72"/>
        <v>2</v>
      </c>
      <c r="AF102">
        <f t="shared" si="72"/>
        <v>2</v>
      </c>
      <c r="AG102">
        <v>0</v>
      </c>
      <c r="AH102" s="18">
        <f t="shared" si="65"/>
        <v>43283</v>
      </c>
      <c r="AI102" s="5">
        <f t="shared" si="66"/>
        <v>0</v>
      </c>
      <c r="AJ102" s="13">
        <f t="shared" si="51"/>
        <v>0</v>
      </c>
      <c r="AK102" s="20">
        <f t="shared" si="52"/>
        <v>0</v>
      </c>
      <c r="AL102" s="20">
        <f t="shared" si="67"/>
        <v>60</v>
      </c>
      <c r="AM102" s="20">
        <f t="shared" si="68"/>
        <v>60</v>
      </c>
      <c r="AN102" s="20">
        <f t="shared" si="53"/>
        <v>0</v>
      </c>
      <c r="AO102" s="20">
        <f t="shared" si="69"/>
        <v>200</v>
      </c>
      <c r="AP102" s="1">
        <v>0</v>
      </c>
      <c r="AQ102" s="24">
        <f t="shared" si="70"/>
        <v>43283</v>
      </c>
      <c r="AR102" s="10">
        <f t="shared" si="54"/>
        <v>0</v>
      </c>
      <c r="AS102" s="1">
        <f t="shared" si="71"/>
        <v>0</v>
      </c>
    </row>
    <row r="103" spans="2:45" x14ac:dyDescent="0.2">
      <c r="B103" s="18">
        <f t="shared" si="55"/>
        <v>43284</v>
      </c>
      <c r="C103" s="8">
        <f t="shared" si="56"/>
        <v>43284</v>
      </c>
      <c r="D103" s="5">
        <f>INDEX(Klima!$B$1:$E$520,MATCH('Afgrødemodel 1'!$C103,Klima!$B$1:$B$520,0),MATCH('Afgrødemodel 1'!$D$7,Klima!$B$1:$E$1,0))</f>
        <v>17.8</v>
      </c>
      <c r="E103" s="8">
        <f t="shared" si="57"/>
        <v>17.8</v>
      </c>
      <c r="F103">
        <v>0</v>
      </c>
      <c r="G103" s="8">
        <f t="shared" si="58"/>
        <v>1258.9999999999995</v>
      </c>
      <c r="H103" s="8">
        <f t="shared" si="37"/>
        <v>0</v>
      </c>
      <c r="I103" s="8">
        <f t="shared" si="38"/>
        <v>0</v>
      </c>
      <c r="J103" s="8">
        <f t="shared" si="39"/>
        <v>0</v>
      </c>
      <c r="K103" s="8" t="e">
        <f t="shared" si="40"/>
        <v>#VALUE!</v>
      </c>
      <c r="L103" s="8" t="e">
        <f t="shared" si="41"/>
        <v>#VALUE!</v>
      </c>
      <c r="M103" t="e">
        <f t="shared" si="42"/>
        <v>#N/A</v>
      </c>
      <c r="N103">
        <v>8</v>
      </c>
      <c r="O103" t="str">
        <f t="shared" si="59"/>
        <v xml:space="preserve"> </v>
      </c>
      <c r="P103" t="str">
        <f t="shared" si="43"/>
        <v xml:space="preserve"> </v>
      </c>
      <c r="Q103" t="str">
        <f t="shared" si="44"/>
        <v xml:space="preserve"> </v>
      </c>
      <c r="R103" t="str">
        <f t="shared" si="45"/>
        <v xml:space="preserve"> </v>
      </c>
      <c r="S103">
        <f t="shared" si="46"/>
        <v>0</v>
      </c>
      <c r="T103" s="8">
        <f t="shared" si="60"/>
        <v>0</v>
      </c>
      <c r="U103" s="2">
        <f t="shared" si="61"/>
        <v>0</v>
      </c>
      <c r="V103">
        <f t="shared" si="47"/>
        <v>5</v>
      </c>
      <c r="W103" s="2">
        <f t="shared" si="62"/>
        <v>15</v>
      </c>
      <c r="X103">
        <f t="shared" si="48"/>
        <v>0</v>
      </c>
      <c r="Y103">
        <f t="shared" si="63"/>
        <v>0.5</v>
      </c>
      <c r="Z103">
        <v>0</v>
      </c>
      <c r="AA103" s="18">
        <f t="shared" si="49"/>
        <v>43284</v>
      </c>
      <c r="AB103" s="13">
        <f t="shared" si="50"/>
        <v>0</v>
      </c>
      <c r="AC103">
        <v>0</v>
      </c>
      <c r="AD103" s="5">
        <f t="shared" si="64"/>
        <v>-4</v>
      </c>
      <c r="AE103">
        <f t="shared" si="72"/>
        <v>2</v>
      </c>
      <c r="AF103">
        <f t="shared" si="72"/>
        <v>2</v>
      </c>
      <c r="AG103">
        <v>0</v>
      </c>
      <c r="AH103" s="18">
        <f t="shared" si="65"/>
        <v>43284</v>
      </c>
      <c r="AI103" s="5">
        <f t="shared" si="66"/>
        <v>0</v>
      </c>
      <c r="AJ103" s="13">
        <f t="shared" si="51"/>
        <v>0</v>
      </c>
      <c r="AK103" s="20">
        <f t="shared" si="52"/>
        <v>0</v>
      </c>
      <c r="AL103" s="20">
        <f t="shared" si="67"/>
        <v>60</v>
      </c>
      <c r="AM103" s="20">
        <f t="shared" si="68"/>
        <v>60</v>
      </c>
      <c r="AN103" s="20">
        <f t="shared" si="53"/>
        <v>0</v>
      </c>
      <c r="AO103" s="20">
        <f t="shared" si="69"/>
        <v>200</v>
      </c>
      <c r="AP103" s="1">
        <v>0</v>
      </c>
      <c r="AQ103" s="24">
        <f t="shared" si="70"/>
        <v>43284</v>
      </c>
      <c r="AR103" s="10">
        <f t="shared" si="54"/>
        <v>0</v>
      </c>
      <c r="AS103" s="1">
        <f t="shared" si="71"/>
        <v>0</v>
      </c>
    </row>
    <row r="104" spans="2:45" x14ac:dyDescent="0.2">
      <c r="B104" s="18">
        <f t="shared" si="55"/>
        <v>43285</v>
      </c>
      <c r="C104" s="8">
        <f t="shared" si="56"/>
        <v>43285</v>
      </c>
      <c r="D104" s="5">
        <f>INDEX(Klima!$B$1:$E$520,MATCH('Afgrødemodel 1'!$C104,Klima!$B$1:$B$520,0),MATCH('Afgrødemodel 1'!$D$7,Klima!$B$1:$E$1,0))</f>
        <v>16.2</v>
      </c>
      <c r="E104" s="8">
        <f t="shared" si="57"/>
        <v>16.2</v>
      </c>
      <c r="F104">
        <v>0</v>
      </c>
      <c r="G104" s="8">
        <f t="shared" si="58"/>
        <v>1275.1999999999996</v>
      </c>
      <c r="H104" s="8">
        <f t="shared" si="37"/>
        <v>0</v>
      </c>
      <c r="I104" s="8">
        <f t="shared" si="38"/>
        <v>0</v>
      </c>
      <c r="J104" s="8">
        <f t="shared" si="39"/>
        <v>0</v>
      </c>
      <c r="K104" s="8" t="e">
        <f t="shared" si="40"/>
        <v>#VALUE!</v>
      </c>
      <c r="L104" s="8" t="e">
        <f t="shared" si="41"/>
        <v>#VALUE!</v>
      </c>
      <c r="M104" t="e">
        <f t="shared" si="42"/>
        <v>#N/A</v>
      </c>
      <c r="N104">
        <v>8</v>
      </c>
      <c r="O104" t="str">
        <f t="shared" si="59"/>
        <v xml:space="preserve"> </v>
      </c>
      <c r="P104" t="str">
        <f t="shared" si="43"/>
        <v xml:space="preserve"> </v>
      </c>
      <c r="Q104" t="str">
        <f t="shared" si="44"/>
        <v xml:space="preserve"> </v>
      </c>
      <c r="R104" t="str">
        <f t="shared" si="45"/>
        <v xml:space="preserve"> </v>
      </c>
      <c r="S104">
        <f t="shared" si="46"/>
        <v>0</v>
      </c>
      <c r="T104" s="8">
        <f t="shared" si="60"/>
        <v>0</v>
      </c>
      <c r="U104" s="2">
        <f t="shared" si="61"/>
        <v>0</v>
      </c>
      <c r="V104">
        <f t="shared" si="47"/>
        <v>5</v>
      </c>
      <c r="W104" s="2">
        <f t="shared" si="62"/>
        <v>15</v>
      </c>
      <c r="X104">
        <f t="shared" si="48"/>
        <v>0</v>
      </c>
      <c r="Y104">
        <f t="shared" si="63"/>
        <v>0.5</v>
      </c>
      <c r="Z104">
        <v>0</v>
      </c>
      <c r="AA104" s="18">
        <f t="shared" si="49"/>
        <v>43285</v>
      </c>
      <c r="AB104" s="13">
        <f t="shared" si="50"/>
        <v>0</v>
      </c>
      <c r="AC104">
        <v>0</v>
      </c>
      <c r="AD104" s="5">
        <f t="shared" si="64"/>
        <v>-4</v>
      </c>
      <c r="AE104">
        <f t="shared" si="72"/>
        <v>2</v>
      </c>
      <c r="AF104">
        <f t="shared" si="72"/>
        <v>2</v>
      </c>
      <c r="AG104">
        <v>0</v>
      </c>
      <c r="AH104" s="18">
        <f t="shared" si="65"/>
        <v>43285</v>
      </c>
      <c r="AI104" s="5">
        <f t="shared" si="66"/>
        <v>0</v>
      </c>
      <c r="AJ104" s="13">
        <f t="shared" si="51"/>
        <v>0</v>
      </c>
      <c r="AK104" s="20">
        <f t="shared" si="52"/>
        <v>0</v>
      </c>
      <c r="AL104" s="20">
        <f t="shared" si="67"/>
        <v>60</v>
      </c>
      <c r="AM104" s="20">
        <f t="shared" si="68"/>
        <v>60</v>
      </c>
      <c r="AN104" s="20">
        <f t="shared" si="53"/>
        <v>0</v>
      </c>
      <c r="AO104" s="20">
        <f t="shared" si="69"/>
        <v>200</v>
      </c>
      <c r="AP104" s="1">
        <v>0</v>
      </c>
      <c r="AQ104" s="24">
        <f t="shared" si="70"/>
        <v>43285</v>
      </c>
      <c r="AR104" s="10">
        <f t="shared" si="54"/>
        <v>0</v>
      </c>
      <c r="AS104" s="1">
        <f t="shared" si="71"/>
        <v>0</v>
      </c>
    </row>
    <row r="105" spans="2:45" x14ac:dyDescent="0.2">
      <c r="B105" s="18">
        <f t="shared" si="55"/>
        <v>43286</v>
      </c>
      <c r="C105" s="8">
        <f t="shared" si="56"/>
        <v>43286</v>
      </c>
      <c r="D105" s="5">
        <f>INDEX(Klima!$B$1:$E$520,MATCH('Afgrødemodel 1'!$C105,Klima!$B$1:$B$520,0),MATCH('Afgrødemodel 1'!$D$7,Klima!$B$1:$E$1,0))</f>
        <v>15.1</v>
      </c>
      <c r="E105" s="8">
        <f t="shared" si="57"/>
        <v>15.1</v>
      </c>
      <c r="F105">
        <v>0</v>
      </c>
      <c r="G105" s="8">
        <f t="shared" si="58"/>
        <v>1290.2999999999995</v>
      </c>
      <c r="H105" s="8">
        <f t="shared" si="37"/>
        <v>0</v>
      </c>
      <c r="I105" s="8">
        <f t="shared" si="38"/>
        <v>0</v>
      </c>
      <c r="J105" s="8">
        <f t="shared" si="39"/>
        <v>0</v>
      </c>
      <c r="K105" s="8" t="e">
        <f t="shared" si="40"/>
        <v>#VALUE!</v>
      </c>
      <c r="L105" s="8" t="e">
        <f t="shared" si="41"/>
        <v>#VALUE!</v>
      </c>
      <c r="M105" t="e">
        <f t="shared" si="42"/>
        <v>#N/A</v>
      </c>
      <c r="N105">
        <v>8</v>
      </c>
      <c r="O105" t="str">
        <f t="shared" si="59"/>
        <v xml:space="preserve"> </v>
      </c>
      <c r="P105" t="str">
        <f t="shared" si="43"/>
        <v xml:space="preserve"> </v>
      </c>
      <c r="Q105" t="str">
        <f t="shared" si="44"/>
        <v xml:space="preserve"> </v>
      </c>
      <c r="R105" t="str">
        <f t="shared" si="45"/>
        <v xml:space="preserve"> </v>
      </c>
      <c r="S105">
        <f t="shared" si="46"/>
        <v>0</v>
      </c>
      <c r="T105" s="8">
        <f t="shared" si="60"/>
        <v>0</v>
      </c>
      <c r="U105" s="2">
        <f t="shared" si="61"/>
        <v>0</v>
      </c>
      <c r="V105">
        <f t="shared" si="47"/>
        <v>5</v>
      </c>
      <c r="W105" s="2">
        <f t="shared" si="62"/>
        <v>15</v>
      </c>
      <c r="X105">
        <f t="shared" si="48"/>
        <v>0</v>
      </c>
      <c r="Y105">
        <f t="shared" si="63"/>
        <v>0.5</v>
      </c>
      <c r="Z105">
        <v>0</v>
      </c>
      <c r="AA105" s="18">
        <f t="shared" si="49"/>
        <v>43286</v>
      </c>
      <c r="AB105" s="13">
        <f t="shared" si="50"/>
        <v>0</v>
      </c>
      <c r="AC105">
        <v>0</v>
      </c>
      <c r="AD105" s="5">
        <f t="shared" si="64"/>
        <v>-4</v>
      </c>
      <c r="AE105">
        <f t="shared" si="72"/>
        <v>2</v>
      </c>
      <c r="AF105">
        <f t="shared" si="72"/>
        <v>2</v>
      </c>
      <c r="AG105">
        <v>0</v>
      </c>
      <c r="AH105" s="18">
        <f t="shared" si="65"/>
        <v>43286</v>
      </c>
      <c r="AI105" s="5">
        <f t="shared" si="66"/>
        <v>0</v>
      </c>
      <c r="AJ105" s="13">
        <f t="shared" si="51"/>
        <v>0</v>
      </c>
      <c r="AK105" s="20">
        <f t="shared" si="52"/>
        <v>0</v>
      </c>
      <c r="AL105" s="20">
        <f t="shared" si="67"/>
        <v>60</v>
      </c>
      <c r="AM105" s="20">
        <f t="shared" si="68"/>
        <v>60</v>
      </c>
      <c r="AN105" s="20">
        <f t="shared" si="53"/>
        <v>0</v>
      </c>
      <c r="AO105" s="20">
        <f t="shared" si="69"/>
        <v>200</v>
      </c>
      <c r="AP105" s="1">
        <v>0</v>
      </c>
      <c r="AQ105" s="24">
        <f t="shared" si="70"/>
        <v>43286</v>
      </c>
      <c r="AR105" s="10">
        <f t="shared" si="54"/>
        <v>0</v>
      </c>
      <c r="AS105" s="1">
        <f t="shared" si="71"/>
        <v>0</v>
      </c>
    </row>
    <row r="106" spans="2:45" x14ac:dyDescent="0.2">
      <c r="B106" s="18">
        <f t="shared" si="55"/>
        <v>43287</v>
      </c>
      <c r="C106" s="8">
        <f t="shared" si="56"/>
        <v>43287</v>
      </c>
      <c r="D106" s="5">
        <f>INDEX(Klima!$B$1:$E$520,MATCH('Afgrødemodel 1'!$C106,Klima!$B$1:$B$520,0),MATCH('Afgrødemodel 1'!$D$7,Klima!$B$1:$E$1,0))</f>
        <v>15.9</v>
      </c>
      <c r="E106" s="8">
        <f t="shared" si="57"/>
        <v>15.9</v>
      </c>
      <c r="F106">
        <v>0</v>
      </c>
      <c r="G106" s="8">
        <f t="shared" si="58"/>
        <v>1306.1999999999996</v>
      </c>
      <c r="H106" s="8">
        <f t="shared" si="37"/>
        <v>0</v>
      </c>
      <c r="I106" s="8">
        <f t="shared" si="38"/>
        <v>0</v>
      </c>
      <c r="J106" s="8">
        <f t="shared" si="39"/>
        <v>0</v>
      </c>
      <c r="K106" s="8" t="e">
        <f t="shared" si="40"/>
        <v>#VALUE!</v>
      </c>
      <c r="L106" s="8" t="e">
        <f t="shared" si="41"/>
        <v>#VALUE!</v>
      </c>
      <c r="M106" t="e">
        <f t="shared" si="42"/>
        <v>#N/A</v>
      </c>
      <c r="N106">
        <v>8</v>
      </c>
      <c r="O106" t="str">
        <f t="shared" si="59"/>
        <v xml:space="preserve"> </v>
      </c>
      <c r="P106" t="str">
        <f t="shared" si="43"/>
        <v xml:space="preserve"> </v>
      </c>
      <c r="Q106" t="str">
        <f t="shared" si="44"/>
        <v xml:space="preserve"> </v>
      </c>
      <c r="R106" t="str">
        <f t="shared" si="45"/>
        <v xml:space="preserve"> </v>
      </c>
      <c r="S106">
        <f t="shared" si="46"/>
        <v>0</v>
      </c>
      <c r="T106" s="8">
        <f t="shared" si="60"/>
        <v>0</v>
      </c>
      <c r="U106" s="2">
        <f t="shared" si="61"/>
        <v>0</v>
      </c>
      <c r="V106">
        <f t="shared" si="47"/>
        <v>5</v>
      </c>
      <c r="W106" s="2">
        <f t="shared" si="62"/>
        <v>15</v>
      </c>
      <c r="X106">
        <f t="shared" si="48"/>
        <v>0</v>
      </c>
      <c r="Y106">
        <f t="shared" si="63"/>
        <v>0.5</v>
      </c>
      <c r="Z106">
        <v>0</v>
      </c>
      <c r="AA106" s="18">
        <f t="shared" si="49"/>
        <v>43287</v>
      </c>
      <c r="AB106" s="13">
        <f t="shared" si="50"/>
        <v>0</v>
      </c>
      <c r="AC106">
        <v>0</v>
      </c>
      <c r="AD106" s="5">
        <f t="shared" si="64"/>
        <v>-4</v>
      </c>
      <c r="AE106">
        <f t="shared" si="72"/>
        <v>2</v>
      </c>
      <c r="AF106">
        <f t="shared" si="72"/>
        <v>2</v>
      </c>
      <c r="AG106">
        <v>0</v>
      </c>
      <c r="AH106" s="18">
        <f t="shared" si="65"/>
        <v>43287</v>
      </c>
      <c r="AI106" s="5">
        <f t="shared" si="66"/>
        <v>0</v>
      </c>
      <c r="AJ106" s="13">
        <f t="shared" si="51"/>
        <v>0</v>
      </c>
      <c r="AK106" s="20">
        <f t="shared" si="52"/>
        <v>0</v>
      </c>
      <c r="AL106" s="20">
        <f t="shared" si="67"/>
        <v>60</v>
      </c>
      <c r="AM106" s="20">
        <f t="shared" si="68"/>
        <v>60</v>
      </c>
      <c r="AN106" s="20">
        <f t="shared" si="53"/>
        <v>0</v>
      </c>
      <c r="AO106" s="20">
        <f t="shared" si="69"/>
        <v>200</v>
      </c>
      <c r="AP106" s="1">
        <v>0</v>
      </c>
      <c r="AQ106" s="24">
        <f t="shared" si="70"/>
        <v>43287</v>
      </c>
      <c r="AR106" s="10">
        <f t="shared" si="54"/>
        <v>0</v>
      </c>
      <c r="AS106" s="1">
        <f t="shared" si="71"/>
        <v>0</v>
      </c>
    </row>
    <row r="107" spans="2:45" x14ac:dyDescent="0.2">
      <c r="B107" s="18">
        <f t="shared" si="55"/>
        <v>43288</v>
      </c>
      <c r="C107" s="8">
        <f t="shared" si="56"/>
        <v>43288</v>
      </c>
      <c r="D107" s="5">
        <f>INDEX(Klima!$B$1:$E$520,MATCH('Afgrødemodel 1'!$C107,Klima!$B$1:$B$520,0),MATCH('Afgrødemodel 1'!$D$7,Klima!$B$1:$E$1,0))</f>
        <v>17.8</v>
      </c>
      <c r="E107" s="8">
        <f t="shared" si="57"/>
        <v>17.8</v>
      </c>
      <c r="F107">
        <v>0</v>
      </c>
      <c r="G107" s="8">
        <f t="shared" si="58"/>
        <v>1323.9999999999995</v>
      </c>
      <c r="H107" s="8">
        <f t="shared" si="37"/>
        <v>0</v>
      </c>
      <c r="I107" s="8">
        <f t="shared" si="38"/>
        <v>0</v>
      </c>
      <c r="J107" s="8">
        <f t="shared" si="39"/>
        <v>0</v>
      </c>
      <c r="K107" s="8" t="e">
        <f t="shared" si="40"/>
        <v>#VALUE!</v>
      </c>
      <c r="L107" s="8" t="e">
        <f t="shared" si="41"/>
        <v>#VALUE!</v>
      </c>
      <c r="M107" t="e">
        <f t="shared" si="42"/>
        <v>#N/A</v>
      </c>
      <c r="N107">
        <v>8</v>
      </c>
      <c r="O107" t="str">
        <f t="shared" si="59"/>
        <v xml:space="preserve"> </v>
      </c>
      <c r="P107" t="str">
        <f t="shared" si="43"/>
        <v xml:space="preserve"> </v>
      </c>
      <c r="Q107" t="str">
        <f t="shared" si="44"/>
        <v xml:space="preserve"> </v>
      </c>
      <c r="R107" t="str">
        <f t="shared" si="45"/>
        <v xml:space="preserve"> </v>
      </c>
      <c r="S107">
        <f t="shared" si="46"/>
        <v>0</v>
      </c>
      <c r="T107" s="8">
        <f t="shared" si="60"/>
        <v>0</v>
      </c>
      <c r="U107" s="2">
        <f t="shared" si="61"/>
        <v>0</v>
      </c>
      <c r="V107">
        <f t="shared" si="47"/>
        <v>5</v>
      </c>
      <c r="W107" s="2">
        <f t="shared" si="62"/>
        <v>15</v>
      </c>
      <c r="X107">
        <f t="shared" si="48"/>
        <v>0</v>
      </c>
      <c r="Y107">
        <f t="shared" si="63"/>
        <v>0.5</v>
      </c>
      <c r="Z107">
        <v>0</v>
      </c>
      <c r="AA107" s="18">
        <f t="shared" si="49"/>
        <v>43288</v>
      </c>
      <c r="AB107" s="13">
        <f t="shared" si="50"/>
        <v>0</v>
      </c>
      <c r="AC107">
        <v>0</v>
      </c>
      <c r="AD107" s="5">
        <f t="shared" si="64"/>
        <v>-4</v>
      </c>
      <c r="AE107">
        <f t="shared" si="72"/>
        <v>2</v>
      </c>
      <c r="AF107">
        <f t="shared" si="72"/>
        <v>2</v>
      </c>
      <c r="AG107">
        <v>0</v>
      </c>
      <c r="AH107" s="18">
        <f t="shared" si="65"/>
        <v>43288</v>
      </c>
      <c r="AI107" s="5">
        <f t="shared" si="66"/>
        <v>0</v>
      </c>
      <c r="AJ107" s="13">
        <f t="shared" si="51"/>
        <v>0</v>
      </c>
      <c r="AK107" s="20">
        <f t="shared" si="52"/>
        <v>0</v>
      </c>
      <c r="AL107" s="20">
        <f t="shared" si="67"/>
        <v>60</v>
      </c>
      <c r="AM107" s="20">
        <f t="shared" si="68"/>
        <v>60</v>
      </c>
      <c r="AN107" s="20">
        <f t="shared" si="53"/>
        <v>0</v>
      </c>
      <c r="AO107" s="20">
        <f t="shared" si="69"/>
        <v>200</v>
      </c>
      <c r="AP107" s="1">
        <v>0</v>
      </c>
      <c r="AQ107" s="24">
        <f t="shared" si="70"/>
        <v>43288</v>
      </c>
      <c r="AR107" s="10">
        <f t="shared" si="54"/>
        <v>0</v>
      </c>
      <c r="AS107" s="1">
        <f t="shared" si="71"/>
        <v>0</v>
      </c>
    </row>
    <row r="108" spans="2:45" x14ac:dyDescent="0.2">
      <c r="B108" s="18">
        <f t="shared" si="55"/>
        <v>43289</v>
      </c>
      <c r="C108" s="8">
        <f t="shared" si="56"/>
        <v>43289</v>
      </c>
      <c r="D108" s="5">
        <f>INDEX(Klima!$B$1:$E$520,MATCH('Afgrødemodel 1'!$C108,Klima!$B$1:$B$520,0),MATCH('Afgrødemodel 1'!$D$7,Klima!$B$1:$E$1,0))</f>
        <v>17.399999999999999</v>
      </c>
      <c r="E108" s="8">
        <f t="shared" si="57"/>
        <v>17.399999999999999</v>
      </c>
      <c r="F108">
        <v>0</v>
      </c>
      <c r="G108" s="8">
        <f t="shared" si="58"/>
        <v>1341.3999999999996</v>
      </c>
      <c r="H108" s="8">
        <f t="shared" si="37"/>
        <v>0</v>
      </c>
      <c r="I108" s="8">
        <f t="shared" si="38"/>
        <v>0</v>
      </c>
      <c r="J108" s="8">
        <f t="shared" si="39"/>
        <v>0</v>
      </c>
      <c r="K108" s="8" t="e">
        <f t="shared" si="40"/>
        <v>#VALUE!</v>
      </c>
      <c r="L108" s="8" t="e">
        <f t="shared" si="41"/>
        <v>#VALUE!</v>
      </c>
      <c r="M108" t="e">
        <f t="shared" si="42"/>
        <v>#N/A</v>
      </c>
      <c r="N108">
        <v>8</v>
      </c>
      <c r="O108" t="str">
        <f t="shared" si="59"/>
        <v xml:space="preserve"> </v>
      </c>
      <c r="P108" t="str">
        <f t="shared" si="43"/>
        <v xml:space="preserve"> </v>
      </c>
      <c r="Q108" t="str">
        <f t="shared" si="44"/>
        <v xml:space="preserve"> </v>
      </c>
      <c r="R108" t="str">
        <f t="shared" si="45"/>
        <v xml:space="preserve"> </v>
      </c>
      <c r="S108">
        <f t="shared" si="46"/>
        <v>0</v>
      </c>
      <c r="T108" s="8">
        <f t="shared" si="60"/>
        <v>0</v>
      </c>
      <c r="U108" s="2">
        <f t="shared" si="61"/>
        <v>0</v>
      </c>
      <c r="V108">
        <f t="shared" si="47"/>
        <v>5</v>
      </c>
      <c r="W108" s="2">
        <f t="shared" si="62"/>
        <v>15</v>
      </c>
      <c r="X108">
        <f t="shared" si="48"/>
        <v>0</v>
      </c>
      <c r="Y108">
        <f t="shared" si="63"/>
        <v>0.5</v>
      </c>
      <c r="Z108">
        <v>0</v>
      </c>
      <c r="AA108" s="18">
        <f t="shared" si="49"/>
        <v>43289</v>
      </c>
      <c r="AB108" s="13">
        <f t="shared" si="50"/>
        <v>0</v>
      </c>
      <c r="AC108">
        <v>0</v>
      </c>
      <c r="AD108" s="5">
        <f t="shared" si="64"/>
        <v>-4</v>
      </c>
      <c r="AE108">
        <f t="shared" si="72"/>
        <v>2</v>
      </c>
      <c r="AF108">
        <f t="shared" si="72"/>
        <v>2</v>
      </c>
      <c r="AG108">
        <v>0</v>
      </c>
      <c r="AH108" s="18">
        <f t="shared" si="65"/>
        <v>43289</v>
      </c>
      <c r="AI108" s="5">
        <f t="shared" si="66"/>
        <v>0</v>
      </c>
      <c r="AJ108" s="13">
        <f t="shared" si="51"/>
        <v>0</v>
      </c>
      <c r="AK108" s="20">
        <f t="shared" si="52"/>
        <v>0</v>
      </c>
      <c r="AL108" s="20">
        <f t="shared" si="67"/>
        <v>60</v>
      </c>
      <c r="AM108" s="20">
        <f t="shared" si="68"/>
        <v>60</v>
      </c>
      <c r="AN108" s="20">
        <f t="shared" si="53"/>
        <v>0</v>
      </c>
      <c r="AO108" s="20">
        <f t="shared" si="69"/>
        <v>200</v>
      </c>
      <c r="AP108" s="1">
        <v>0</v>
      </c>
      <c r="AQ108" s="24">
        <f t="shared" si="70"/>
        <v>43289</v>
      </c>
      <c r="AR108" s="10">
        <f t="shared" si="54"/>
        <v>0</v>
      </c>
      <c r="AS108" s="1">
        <f t="shared" si="71"/>
        <v>0</v>
      </c>
    </row>
    <row r="109" spans="2:45" x14ac:dyDescent="0.2">
      <c r="B109" s="18">
        <f t="shared" si="55"/>
        <v>43290</v>
      </c>
      <c r="C109" s="8">
        <f t="shared" si="56"/>
        <v>43290</v>
      </c>
      <c r="D109" s="5">
        <f>INDEX(Klima!$B$1:$E$520,MATCH('Afgrødemodel 1'!$C109,Klima!$B$1:$B$520,0),MATCH('Afgrødemodel 1'!$D$7,Klima!$B$1:$E$1,0))</f>
        <v>16</v>
      </c>
      <c r="E109" s="8">
        <f t="shared" si="57"/>
        <v>16</v>
      </c>
      <c r="F109">
        <v>0</v>
      </c>
      <c r="G109" s="8">
        <f t="shared" si="58"/>
        <v>1357.3999999999996</v>
      </c>
      <c r="H109" s="8">
        <f t="shared" si="37"/>
        <v>0</v>
      </c>
      <c r="I109" s="8">
        <f t="shared" si="38"/>
        <v>0</v>
      </c>
      <c r="J109" s="8">
        <f t="shared" si="39"/>
        <v>0</v>
      </c>
      <c r="K109" s="8" t="e">
        <f t="shared" si="40"/>
        <v>#VALUE!</v>
      </c>
      <c r="L109" s="8" t="e">
        <f t="shared" si="41"/>
        <v>#VALUE!</v>
      </c>
      <c r="M109" t="e">
        <f t="shared" si="42"/>
        <v>#N/A</v>
      </c>
      <c r="N109">
        <v>8</v>
      </c>
      <c r="O109" t="str">
        <f t="shared" si="59"/>
        <v xml:space="preserve"> </v>
      </c>
      <c r="P109" t="str">
        <f t="shared" si="43"/>
        <v xml:space="preserve"> </v>
      </c>
      <c r="Q109" t="str">
        <f t="shared" si="44"/>
        <v xml:space="preserve"> </v>
      </c>
      <c r="R109" t="str">
        <f t="shared" si="45"/>
        <v xml:space="preserve"> </v>
      </c>
      <c r="S109">
        <f t="shared" si="46"/>
        <v>0</v>
      </c>
      <c r="T109" s="8">
        <f t="shared" si="60"/>
        <v>0</v>
      </c>
      <c r="U109" s="2">
        <f t="shared" si="61"/>
        <v>0</v>
      </c>
      <c r="V109">
        <f t="shared" si="47"/>
        <v>5</v>
      </c>
      <c r="W109" s="2">
        <f t="shared" si="62"/>
        <v>15</v>
      </c>
      <c r="X109">
        <f t="shared" si="48"/>
        <v>0</v>
      </c>
      <c r="Y109">
        <f t="shared" si="63"/>
        <v>0.5</v>
      </c>
      <c r="Z109">
        <v>0</v>
      </c>
      <c r="AA109" s="18">
        <f t="shared" si="49"/>
        <v>43290</v>
      </c>
      <c r="AB109" s="13">
        <f t="shared" si="50"/>
        <v>0</v>
      </c>
      <c r="AC109">
        <v>0</v>
      </c>
      <c r="AD109" s="5">
        <f t="shared" si="64"/>
        <v>-4</v>
      </c>
      <c r="AE109">
        <f t="shared" si="72"/>
        <v>2</v>
      </c>
      <c r="AF109">
        <f t="shared" si="72"/>
        <v>2</v>
      </c>
      <c r="AG109">
        <v>0</v>
      </c>
      <c r="AH109" s="18">
        <f t="shared" si="65"/>
        <v>43290</v>
      </c>
      <c r="AI109" s="5">
        <f t="shared" si="66"/>
        <v>0</v>
      </c>
      <c r="AJ109" s="13">
        <f t="shared" si="51"/>
        <v>0</v>
      </c>
      <c r="AK109" s="20">
        <f t="shared" si="52"/>
        <v>0</v>
      </c>
      <c r="AL109" s="20">
        <f t="shared" si="67"/>
        <v>60</v>
      </c>
      <c r="AM109" s="20">
        <f t="shared" si="68"/>
        <v>60</v>
      </c>
      <c r="AN109" s="20">
        <f t="shared" si="53"/>
        <v>0</v>
      </c>
      <c r="AO109" s="20">
        <f t="shared" si="69"/>
        <v>200</v>
      </c>
      <c r="AP109" s="1">
        <v>0</v>
      </c>
      <c r="AQ109" s="24">
        <f t="shared" si="70"/>
        <v>43290</v>
      </c>
      <c r="AR109" s="10">
        <f t="shared" si="54"/>
        <v>0</v>
      </c>
      <c r="AS109" s="1">
        <f t="shared" si="71"/>
        <v>0</v>
      </c>
    </row>
    <row r="110" spans="2:45" x14ac:dyDescent="0.2">
      <c r="B110" s="18">
        <f t="shared" si="55"/>
        <v>43291</v>
      </c>
      <c r="C110" s="8">
        <f t="shared" si="56"/>
        <v>43291</v>
      </c>
      <c r="D110" s="5">
        <f>INDEX(Klima!$B$1:$E$520,MATCH('Afgrødemodel 1'!$C110,Klima!$B$1:$B$520,0),MATCH('Afgrødemodel 1'!$D$7,Klima!$B$1:$E$1,0))</f>
        <v>17.600000000000001</v>
      </c>
      <c r="E110" s="8">
        <f t="shared" si="57"/>
        <v>17.600000000000001</v>
      </c>
      <c r="F110">
        <v>0</v>
      </c>
      <c r="G110" s="8">
        <f t="shared" si="58"/>
        <v>1374.9999999999995</v>
      </c>
      <c r="H110" s="8">
        <f t="shared" si="37"/>
        <v>0</v>
      </c>
      <c r="I110" s="8">
        <f t="shared" si="38"/>
        <v>0</v>
      </c>
      <c r="J110" s="8">
        <f t="shared" si="39"/>
        <v>0</v>
      </c>
      <c r="K110" s="8" t="e">
        <f t="shared" si="40"/>
        <v>#VALUE!</v>
      </c>
      <c r="L110" s="8" t="e">
        <f t="shared" si="41"/>
        <v>#VALUE!</v>
      </c>
      <c r="M110" t="e">
        <f t="shared" si="42"/>
        <v>#N/A</v>
      </c>
      <c r="N110">
        <v>8</v>
      </c>
      <c r="O110" t="str">
        <f t="shared" si="59"/>
        <v xml:space="preserve"> </v>
      </c>
      <c r="P110" t="str">
        <f t="shared" si="43"/>
        <v xml:space="preserve"> </v>
      </c>
      <c r="Q110" t="str">
        <f t="shared" si="44"/>
        <v xml:space="preserve"> </v>
      </c>
      <c r="R110" t="str">
        <f t="shared" si="45"/>
        <v xml:space="preserve"> </v>
      </c>
      <c r="S110">
        <f t="shared" si="46"/>
        <v>0</v>
      </c>
      <c r="T110" s="8">
        <f t="shared" si="60"/>
        <v>0</v>
      </c>
      <c r="U110" s="2">
        <f t="shared" si="61"/>
        <v>0</v>
      </c>
      <c r="V110">
        <f t="shared" si="47"/>
        <v>5</v>
      </c>
      <c r="W110" s="2">
        <f t="shared" si="62"/>
        <v>15</v>
      </c>
      <c r="X110">
        <f t="shared" si="48"/>
        <v>0</v>
      </c>
      <c r="Y110">
        <f t="shared" si="63"/>
        <v>0.5</v>
      </c>
      <c r="Z110">
        <v>0</v>
      </c>
      <c r="AA110" s="18">
        <f t="shared" si="49"/>
        <v>43291</v>
      </c>
      <c r="AB110" s="13">
        <f t="shared" si="50"/>
        <v>0</v>
      </c>
      <c r="AC110">
        <v>0</v>
      </c>
      <c r="AD110" s="5">
        <f t="shared" si="64"/>
        <v>-4</v>
      </c>
      <c r="AE110">
        <f t="shared" si="72"/>
        <v>2</v>
      </c>
      <c r="AF110">
        <f t="shared" si="72"/>
        <v>2</v>
      </c>
      <c r="AG110">
        <v>0</v>
      </c>
      <c r="AH110" s="18">
        <f t="shared" si="65"/>
        <v>43291</v>
      </c>
      <c r="AI110" s="5">
        <f t="shared" si="66"/>
        <v>0</v>
      </c>
      <c r="AJ110" s="13">
        <f t="shared" si="51"/>
        <v>0</v>
      </c>
      <c r="AK110" s="20">
        <f t="shared" si="52"/>
        <v>0</v>
      </c>
      <c r="AL110" s="20">
        <f t="shared" si="67"/>
        <v>60</v>
      </c>
      <c r="AM110" s="20">
        <f t="shared" si="68"/>
        <v>60</v>
      </c>
      <c r="AN110" s="20">
        <f t="shared" si="53"/>
        <v>0</v>
      </c>
      <c r="AO110" s="20">
        <f t="shared" si="69"/>
        <v>200</v>
      </c>
      <c r="AP110" s="1">
        <v>0</v>
      </c>
      <c r="AQ110" s="24">
        <f t="shared" si="70"/>
        <v>43291</v>
      </c>
      <c r="AR110" s="10">
        <f t="shared" si="54"/>
        <v>0</v>
      </c>
      <c r="AS110" s="1">
        <f t="shared" si="71"/>
        <v>0</v>
      </c>
    </row>
    <row r="111" spans="2:45" x14ac:dyDescent="0.2">
      <c r="B111" s="18">
        <f t="shared" si="55"/>
        <v>43292</v>
      </c>
      <c r="C111" s="8">
        <f t="shared" si="56"/>
        <v>43292</v>
      </c>
      <c r="D111" s="5">
        <f>INDEX(Klima!$B$1:$E$520,MATCH('Afgrødemodel 1'!$C111,Klima!$B$1:$B$520,0),MATCH('Afgrødemodel 1'!$D$7,Klima!$B$1:$E$1,0))</f>
        <v>20.399999999999999</v>
      </c>
      <c r="E111" s="8">
        <f t="shared" si="57"/>
        <v>20.399999999999999</v>
      </c>
      <c r="F111">
        <v>0</v>
      </c>
      <c r="G111" s="8">
        <f t="shared" si="58"/>
        <v>1395.3999999999996</v>
      </c>
      <c r="H111" s="8">
        <f t="shared" si="37"/>
        <v>0</v>
      </c>
      <c r="I111" s="8">
        <f t="shared" si="38"/>
        <v>0</v>
      </c>
      <c r="J111" s="8">
        <f t="shared" si="39"/>
        <v>0</v>
      </c>
      <c r="K111" s="8" t="e">
        <f t="shared" si="40"/>
        <v>#VALUE!</v>
      </c>
      <c r="L111" s="8" t="e">
        <f t="shared" si="41"/>
        <v>#VALUE!</v>
      </c>
      <c r="M111" t="e">
        <f t="shared" si="42"/>
        <v>#N/A</v>
      </c>
      <c r="N111">
        <v>8</v>
      </c>
      <c r="O111" t="str">
        <f t="shared" si="59"/>
        <v xml:space="preserve"> </v>
      </c>
      <c r="P111" t="str">
        <f t="shared" si="43"/>
        <v xml:space="preserve"> </v>
      </c>
      <c r="Q111" t="str">
        <f t="shared" si="44"/>
        <v xml:space="preserve"> </v>
      </c>
      <c r="R111" t="str">
        <f t="shared" si="45"/>
        <v xml:space="preserve"> </v>
      </c>
      <c r="S111">
        <f t="shared" si="46"/>
        <v>0</v>
      </c>
      <c r="T111" s="8">
        <f t="shared" si="60"/>
        <v>0</v>
      </c>
      <c r="U111" s="2">
        <f t="shared" si="61"/>
        <v>0</v>
      </c>
      <c r="V111">
        <f t="shared" si="47"/>
        <v>5</v>
      </c>
      <c r="W111" s="2">
        <f t="shared" si="62"/>
        <v>15</v>
      </c>
      <c r="X111">
        <f t="shared" si="48"/>
        <v>0</v>
      </c>
      <c r="Y111">
        <f t="shared" si="63"/>
        <v>0.5</v>
      </c>
      <c r="Z111">
        <v>0</v>
      </c>
      <c r="AA111" s="18">
        <f t="shared" si="49"/>
        <v>43292</v>
      </c>
      <c r="AB111" s="13">
        <f t="shared" si="50"/>
        <v>0</v>
      </c>
      <c r="AC111">
        <v>0</v>
      </c>
      <c r="AD111" s="5">
        <f t="shared" si="64"/>
        <v>-4</v>
      </c>
      <c r="AE111">
        <f t="shared" si="72"/>
        <v>2</v>
      </c>
      <c r="AF111">
        <f t="shared" si="72"/>
        <v>2</v>
      </c>
      <c r="AG111">
        <v>0</v>
      </c>
      <c r="AH111" s="18">
        <f t="shared" si="65"/>
        <v>43292</v>
      </c>
      <c r="AI111" s="5">
        <f t="shared" si="66"/>
        <v>0</v>
      </c>
      <c r="AJ111" s="13">
        <f t="shared" si="51"/>
        <v>0</v>
      </c>
      <c r="AK111" s="20">
        <f t="shared" si="52"/>
        <v>0</v>
      </c>
      <c r="AL111" s="20">
        <f t="shared" si="67"/>
        <v>60</v>
      </c>
      <c r="AM111" s="20">
        <f t="shared" si="68"/>
        <v>60</v>
      </c>
      <c r="AN111" s="20">
        <f t="shared" si="53"/>
        <v>0</v>
      </c>
      <c r="AO111" s="20">
        <f t="shared" si="69"/>
        <v>200</v>
      </c>
      <c r="AP111" s="1">
        <v>0</v>
      </c>
      <c r="AQ111" s="24">
        <f t="shared" si="70"/>
        <v>43292</v>
      </c>
      <c r="AR111" s="10">
        <f t="shared" si="54"/>
        <v>0</v>
      </c>
      <c r="AS111" s="1">
        <f t="shared" si="71"/>
        <v>0</v>
      </c>
    </row>
    <row r="112" spans="2:45" x14ac:dyDescent="0.2">
      <c r="B112" s="18">
        <f t="shared" si="55"/>
        <v>43293</v>
      </c>
      <c r="C112" s="8">
        <f t="shared" si="56"/>
        <v>43293</v>
      </c>
      <c r="D112" s="5">
        <f>INDEX(Klima!$B$1:$E$520,MATCH('Afgrødemodel 1'!$C112,Klima!$B$1:$B$520,0),MATCH('Afgrødemodel 1'!$D$7,Klima!$B$1:$E$1,0))</f>
        <v>21.5</v>
      </c>
      <c r="E112" s="8">
        <f t="shared" si="57"/>
        <v>21.5</v>
      </c>
      <c r="F112">
        <v>0</v>
      </c>
      <c r="G112" s="8">
        <f t="shared" si="58"/>
        <v>1416.8999999999996</v>
      </c>
      <c r="H112" s="8">
        <f t="shared" si="37"/>
        <v>0</v>
      </c>
      <c r="I112" s="8">
        <f t="shared" si="38"/>
        <v>0</v>
      </c>
      <c r="J112" s="8">
        <f t="shared" si="39"/>
        <v>0</v>
      </c>
      <c r="K112" s="8" t="e">
        <f t="shared" si="40"/>
        <v>#VALUE!</v>
      </c>
      <c r="L112" s="8" t="e">
        <f t="shared" si="41"/>
        <v>#VALUE!</v>
      </c>
      <c r="M112" t="e">
        <f t="shared" si="42"/>
        <v>#N/A</v>
      </c>
      <c r="N112">
        <v>8</v>
      </c>
      <c r="O112" t="str">
        <f t="shared" si="59"/>
        <v xml:space="preserve"> </v>
      </c>
      <c r="P112" t="str">
        <f t="shared" si="43"/>
        <v xml:space="preserve"> </v>
      </c>
      <c r="Q112" t="str">
        <f t="shared" si="44"/>
        <v xml:space="preserve"> </v>
      </c>
      <c r="R112" t="str">
        <f t="shared" si="45"/>
        <v xml:space="preserve"> </v>
      </c>
      <c r="S112">
        <f t="shared" si="46"/>
        <v>0</v>
      </c>
      <c r="T112" s="8">
        <f t="shared" si="60"/>
        <v>0</v>
      </c>
      <c r="U112" s="2">
        <f t="shared" si="61"/>
        <v>0</v>
      </c>
      <c r="V112">
        <f t="shared" si="47"/>
        <v>5</v>
      </c>
      <c r="W112" s="2">
        <f t="shared" si="62"/>
        <v>15</v>
      </c>
      <c r="X112">
        <f t="shared" si="48"/>
        <v>0</v>
      </c>
      <c r="Y112">
        <f t="shared" si="63"/>
        <v>0.5</v>
      </c>
      <c r="Z112">
        <v>0</v>
      </c>
      <c r="AA112" s="18">
        <f t="shared" si="49"/>
        <v>43293</v>
      </c>
      <c r="AB112" s="13">
        <f t="shared" si="50"/>
        <v>0</v>
      </c>
      <c r="AC112">
        <v>0</v>
      </c>
      <c r="AD112" s="5">
        <f t="shared" si="64"/>
        <v>-4</v>
      </c>
      <c r="AE112">
        <f t="shared" si="72"/>
        <v>2</v>
      </c>
      <c r="AF112">
        <f t="shared" si="72"/>
        <v>2</v>
      </c>
      <c r="AG112">
        <v>0</v>
      </c>
      <c r="AH112" s="18">
        <f t="shared" si="65"/>
        <v>43293</v>
      </c>
      <c r="AI112" s="5">
        <f t="shared" si="66"/>
        <v>0</v>
      </c>
      <c r="AJ112" s="13">
        <f t="shared" si="51"/>
        <v>0</v>
      </c>
      <c r="AK112" s="20">
        <f t="shared" si="52"/>
        <v>0</v>
      </c>
      <c r="AL112" s="20">
        <f t="shared" si="67"/>
        <v>60</v>
      </c>
      <c r="AM112" s="20">
        <f t="shared" si="68"/>
        <v>60</v>
      </c>
      <c r="AN112" s="20">
        <f t="shared" si="53"/>
        <v>0</v>
      </c>
      <c r="AO112" s="20">
        <f t="shared" si="69"/>
        <v>200</v>
      </c>
      <c r="AP112" s="1">
        <v>0</v>
      </c>
      <c r="AQ112" s="24">
        <f t="shared" si="70"/>
        <v>43293</v>
      </c>
      <c r="AR112" s="10">
        <f t="shared" si="54"/>
        <v>0</v>
      </c>
      <c r="AS112" s="1">
        <f t="shared" si="71"/>
        <v>0</v>
      </c>
    </row>
    <row r="113" spans="2:45" x14ac:dyDescent="0.2">
      <c r="B113" s="18">
        <f t="shared" si="55"/>
        <v>43294</v>
      </c>
      <c r="C113" s="8">
        <f t="shared" si="56"/>
        <v>43294</v>
      </c>
      <c r="D113" s="5">
        <f>INDEX(Klima!$B$1:$E$520,MATCH('Afgrødemodel 1'!$C113,Klima!$B$1:$B$520,0),MATCH('Afgrødemodel 1'!$D$7,Klima!$B$1:$E$1,0))</f>
        <v>18.5</v>
      </c>
      <c r="E113" s="8">
        <f t="shared" si="57"/>
        <v>18.5</v>
      </c>
      <c r="F113">
        <v>0</v>
      </c>
      <c r="G113" s="8">
        <f t="shared" si="58"/>
        <v>1435.3999999999996</v>
      </c>
      <c r="H113" s="8">
        <f t="shared" si="37"/>
        <v>0</v>
      </c>
      <c r="I113" s="8">
        <f t="shared" si="38"/>
        <v>0</v>
      </c>
      <c r="J113" s="8">
        <f t="shared" si="39"/>
        <v>0</v>
      </c>
      <c r="K113" s="8" t="e">
        <f t="shared" si="40"/>
        <v>#VALUE!</v>
      </c>
      <c r="L113" s="8" t="e">
        <f t="shared" si="41"/>
        <v>#VALUE!</v>
      </c>
      <c r="M113" t="e">
        <f t="shared" si="42"/>
        <v>#N/A</v>
      </c>
      <c r="N113">
        <v>8</v>
      </c>
      <c r="O113" t="str">
        <f t="shared" si="59"/>
        <v xml:space="preserve"> </v>
      </c>
      <c r="P113" t="str">
        <f t="shared" si="43"/>
        <v xml:space="preserve"> </v>
      </c>
      <c r="Q113" t="str">
        <f t="shared" si="44"/>
        <v xml:space="preserve"> </v>
      </c>
      <c r="R113" t="str">
        <f t="shared" si="45"/>
        <v xml:space="preserve"> </v>
      </c>
      <c r="S113">
        <f t="shared" si="46"/>
        <v>0</v>
      </c>
      <c r="T113" s="8">
        <f t="shared" si="60"/>
        <v>0</v>
      </c>
      <c r="U113" s="2">
        <f t="shared" si="61"/>
        <v>0</v>
      </c>
      <c r="V113">
        <f t="shared" si="47"/>
        <v>5</v>
      </c>
      <c r="W113" s="2">
        <f t="shared" si="62"/>
        <v>15</v>
      </c>
      <c r="X113">
        <f t="shared" si="48"/>
        <v>0</v>
      </c>
      <c r="Y113">
        <f t="shared" si="63"/>
        <v>0.5</v>
      </c>
      <c r="Z113">
        <v>0</v>
      </c>
      <c r="AA113" s="18">
        <f t="shared" si="49"/>
        <v>43294</v>
      </c>
      <c r="AB113" s="13">
        <f t="shared" si="50"/>
        <v>0</v>
      </c>
      <c r="AC113">
        <v>0</v>
      </c>
      <c r="AD113" s="5">
        <f t="shared" si="64"/>
        <v>-4</v>
      </c>
      <c r="AE113">
        <f t="shared" si="72"/>
        <v>2</v>
      </c>
      <c r="AF113">
        <f t="shared" si="72"/>
        <v>2</v>
      </c>
      <c r="AG113">
        <v>0</v>
      </c>
      <c r="AH113" s="18">
        <f t="shared" si="65"/>
        <v>43294</v>
      </c>
      <c r="AI113" s="5">
        <f t="shared" si="66"/>
        <v>0</v>
      </c>
      <c r="AJ113" s="13">
        <f t="shared" si="51"/>
        <v>0</v>
      </c>
      <c r="AK113" s="20">
        <f t="shared" si="52"/>
        <v>0</v>
      </c>
      <c r="AL113" s="20">
        <f t="shared" si="67"/>
        <v>60</v>
      </c>
      <c r="AM113" s="20">
        <f t="shared" si="68"/>
        <v>60</v>
      </c>
      <c r="AN113" s="20">
        <f t="shared" si="53"/>
        <v>0</v>
      </c>
      <c r="AO113" s="20">
        <f t="shared" si="69"/>
        <v>200</v>
      </c>
      <c r="AP113" s="1">
        <v>0</v>
      </c>
      <c r="AQ113" s="24">
        <f t="shared" si="70"/>
        <v>43294</v>
      </c>
      <c r="AR113" s="10">
        <f t="shared" si="54"/>
        <v>0</v>
      </c>
      <c r="AS113" s="1">
        <f t="shared" si="71"/>
        <v>0</v>
      </c>
    </row>
    <row r="114" spans="2:45" x14ac:dyDescent="0.2">
      <c r="B114" s="18">
        <f t="shared" si="55"/>
        <v>43295</v>
      </c>
      <c r="C114" s="8">
        <f t="shared" si="56"/>
        <v>43295</v>
      </c>
      <c r="D114" s="5">
        <f>INDEX(Klima!$B$1:$E$520,MATCH('Afgrødemodel 1'!$C114,Klima!$B$1:$B$520,0),MATCH('Afgrødemodel 1'!$D$7,Klima!$B$1:$E$1,0))</f>
        <v>15.9</v>
      </c>
      <c r="E114" s="8">
        <f t="shared" si="57"/>
        <v>15.9</v>
      </c>
      <c r="F114">
        <v>0</v>
      </c>
      <c r="G114" s="8">
        <f t="shared" si="58"/>
        <v>1451.2999999999997</v>
      </c>
      <c r="H114" s="8">
        <f t="shared" si="37"/>
        <v>0</v>
      </c>
      <c r="I114" s="8">
        <f t="shared" si="38"/>
        <v>0</v>
      </c>
      <c r="J114" s="8">
        <f t="shared" si="39"/>
        <v>0</v>
      </c>
      <c r="K114" s="8" t="e">
        <f t="shared" si="40"/>
        <v>#VALUE!</v>
      </c>
      <c r="L114" s="8" t="e">
        <f t="shared" si="41"/>
        <v>#VALUE!</v>
      </c>
      <c r="M114" t="e">
        <f t="shared" si="42"/>
        <v>#N/A</v>
      </c>
      <c r="N114">
        <v>8</v>
      </c>
      <c r="O114" t="str">
        <f t="shared" si="59"/>
        <v xml:space="preserve"> </v>
      </c>
      <c r="P114" t="str">
        <f t="shared" si="43"/>
        <v xml:space="preserve"> </v>
      </c>
      <c r="Q114" t="str">
        <f t="shared" si="44"/>
        <v xml:space="preserve"> </v>
      </c>
      <c r="R114" t="str">
        <f t="shared" si="45"/>
        <v xml:space="preserve"> </v>
      </c>
      <c r="S114">
        <f t="shared" si="46"/>
        <v>0</v>
      </c>
      <c r="T114" s="8">
        <f t="shared" si="60"/>
        <v>0</v>
      </c>
      <c r="U114" s="2">
        <f t="shared" si="61"/>
        <v>0</v>
      </c>
      <c r="V114">
        <f t="shared" si="47"/>
        <v>5</v>
      </c>
      <c r="W114" s="2">
        <f t="shared" si="62"/>
        <v>15</v>
      </c>
      <c r="X114">
        <f t="shared" si="48"/>
        <v>0</v>
      </c>
      <c r="Y114">
        <f t="shared" si="63"/>
        <v>0.5</v>
      </c>
      <c r="Z114">
        <v>0</v>
      </c>
      <c r="AA114" s="18">
        <f t="shared" si="49"/>
        <v>43295</v>
      </c>
      <c r="AB114" s="13">
        <f t="shared" si="50"/>
        <v>0</v>
      </c>
      <c r="AC114">
        <v>0</v>
      </c>
      <c r="AD114" s="5">
        <f t="shared" si="64"/>
        <v>-4</v>
      </c>
      <c r="AE114">
        <f t="shared" si="72"/>
        <v>2</v>
      </c>
      <c r="AF114">
        <f t="shared" si="72"/>
        <v>2</v>
      </c>
      <c r="AG114">
        <v>0</v>
      </c>
      <c r="AH114" s="18">
        <f t="shared" si="65"/>
        <v>43295</v>
      </c>
      <c r="AI114" s="5">
        <f t="shared" si="66"/>
        <v>0</v>
      </c>
      <c r="AJ114" s="13">
        <f t="shared" si="51"/>
        <v>0</v>
      </c>
      <c r="AK114" s="20">
        <f t="shared" si="52"/>
        <v>0</v>
      </c>
      <c r="AL114" s="20">
        <f t="shared" si="67"/>
        <v>60</v>
      </c>
      <c r="AM114" s="20">
        <f t="shared" si="68"/>
        <v>60</v>
      </c>
      <c r="AN114" s="20">
        <f t="shared" si="53"/>
        <v>0</v>
      </c>
      <c r="AO114" s="20">
        <f t="shared" si="69"/>
        <v>200</v>
      </c>
      <c r="AP114" s="1">
        <v>0</v>
      </c>
      <c r="AQ114" s="24">
        <f t="shared" si="70"/>
        <v>43295</v>
      </c>
      <c r="AR114" s="10">
        <f t="shared" si="54"/>
        <v>0</v>
      </c>
      <c r="AS114" s="1">
        <f t="shared" si="71"/>
        <v>0</v>
      </c>
    </row>
    <row r="115" spans="2:45" x14ac:dyDescent="0.2">
      <c r="B115" s="18">
        <f t="shared" si="55"/>
        <v>43296</v>
      </c>
      <c r="C115" s="8">
        <f t="shared" si="56"/>
        <v>43296</v>
      </c>
      <c r="D115" s="5">
        <f>INDEX(Klima!$B$1:$E$520,MATCH('Afgrødemodel 1'!$C115,Klima!$B$1:$B$520,0),MATCH('Afgrødemodel 1'!$D$7,Klima!$B$1:$E$1,0))</f>
        <v>19</v>
      </c>
      <c r="E115" s="8">
        <f t="shared" si="57"/>
        <v>19</v>
      </c>
      <c r="F115">
        <v>0</v>
      </c>
      <c r="G115" s="8">
        <f t="shared" si="58"/>
        <v>1470.2999999999997</v>
      </c>
      <c r="H115" s="8">
        <f t="shared" si="37"/>
        <v>0</v>
      </c>
      <c r="I115" s="8">
        <f t="shared" si="38"/>
        <v>0</v>
      </c>
      <c r="J115" s="8">
        <f t="shared" si="39"/>
        <v>0</v>
      </c>
      <c r="K115" s="8" t="e">
        <f t="shared" si="40"/>
        <v>#VALUE!</v>
      </c>
      <c r="L115" s="8" t="e">
        <f t="shared" si="41"/>
        <v>#VALUE!</v>
      </c>
      <c r="M115" t="e">
        <f t="shared" si="42"/>
        <v>#N/A</v>
      </c>
      <c r="N115">
        <v>8</v>
      </c>
      <c r="O115" t="str">
        <f t="shared" si="59"/>
        <v xml:space="preserve"> </v>
      </c>
      <c r="P115" t="str">
        <f t="shared" si="43"/>
        <v xml:space="preserve"> </v>
      </c>
      <c r="Q115" t="str">
        <f t="shared" si="44"/>
        <v xml:space="preserve"> </v>
      </c>
      <c r="R115" t="str">
        <f t="shared" si="45"/>
        <v xml:space="preserve"> </v>
      </c>
      <c r="S115">
        <f t="shared" si="46"/>
        <v>0</v>
      </c>
      <c r="T115" s="8">
        <f t="shared" si="60"/>
        <v>0</v>
      </c>
      <c r="U115" s="2">
        <f t="shared" si="61"/>
        <v>0</v>
      </c>
      <c r="V115">
        <f t="shared" si="47"/>
        <v>5</v>
      </c>
      <c r="W115" s="2">
        <f t="shared" si="62"/>
        <v>15</v>
      </c>
      <c r="X115">
        <f t="shared" si="48"/>
        <v>0</v>
      </c>
      <c r="Y115">
        <f t="shared" si="63"/>
        <v>0.5</v>
      </c>
      <c r="Z115">
        <v>0</v>
      </c>
      <c r="AA115" s="18">
        <f t="shared" si="49"/>
        <v>43296</v>
      </c>
      <c r="AB115" s="13">
        <f t="shared" si="50"/>
        <v>0</v>
      </c>
      <c r="AC115">
        <v>0</v>
      </c>
      <c r="AD115" s="5">
        <f t="shared" si="64"/>
        <v>-4</v>
      </c>
      <c r="AE115">
        <f t="shared" si="72"/>
        <v>2</v>
      </c>
      <c r="AF115">
        <f t="shared" si="72"/>
        <v>2</v>
      </c>
      <c r="AG115">
        <v>0</v>
      </c>
      <c r="AH115" s="18">
        <f t="shared" si="65"/>
        <v>43296</v>
      </c>
      <c r="AI115" s="5">
        <f t="shared" si="66"/>
        <v>0</v>
      </c>
      <c r="AJ115" s="13">
        <f t="shared" si="51"/>
        <v>0</v>
      </c>
      <c r="AK115" s="20">
        <f t="shared" si="52"/>
        <v>0</v>
      </c>
      <c r="AL115" s="20">
        <f t="shared" si="67"/>
        <v>60</v>
      </c>
      <c r="AM115" s="20">
        <f t="shared" si="68"/>
        <v>60</v>
      </c>
      <c r="AN115" s="20">
        <f t="shared" si="53"/>
        <v>0</v>
      </c>
      <c r="AO115" s="20">
        <f t="shared" si="69"/>
        <v>200</v>
      </c>
      <c r="AP115" s="1">
        <v>0</v>
      </c>
      <c r="AQ115" s="24">
        <f t="shared" si="70"/>
        <v>43296</v>
      </c>
      <c r="AR115" s="10">
        <f t="shared" si="54"/>
        <v>0</v>
      </c>
      <c r="AS115" s="1">
        <f t="shared" si="71"/>
        <v>0</v>
      </c>
    </row>
    <row r="116" spans="2:45" x14ac:dyDescent="0.2">
      <c r="B116" s="18">
        <f t="shared" si="55"/>
        <v>43297</v>
      </c>
      <c r="C116" s="8">
        <f t="shared" si="56"/>
        <v>43297</v>
      </c>
      <c r="D116" s="5">
        <f>INDEX(Klima!$B$1:$E$520,MATCH('Afgrødemodel 1'!$C116,Klima!$B$1:$B$520,0),MATCH('Afgrødemodel 1'!$D$7,Klima!$B$1:$E$1,0))</f>
        <v>19.899999999999999</v>
      </c>
      <c r="E116" s="8">
        <f t="shared" si="57"/>
        <v>19.899999999999999</v>
      </c>
      <c r="F116">
        <v>0</v>
      </c>
      <c r="G116" s="8">
        <f t="shared" si="58"/>
        <v>1490.1999999999998</v>
      </c>
      <c r="H116" s="8">
        <f t="shared" si="37"/>
        <v>0</v>
      </c>
      <c r="I116" s="8">
        <f t="shared" si="38"/>
        <v>0</v>
      </c>
      <c r="J116" s="8">
        <f t="shared" si="39"/>
        <v>0</v>
      </c>
      <c r="K116" s="8" t="e">
        <f t="shared" si="40"/>
        <v>#VALUE!</v>
      </c>
      <c r="L116" s="8" t="e">
        <f t="shared" si="41"/>
        <v>#VALUE!</v>
      </c>
      <c r="M116" t="e">
        <f t="shared" si="42"/>
        <v>#N/A</v>
      </c>
      <c r="N116">
        <v>8</v>
      </c>
      <c r="O116" t="str">
        <f t="shared" si="59"/>
        <v xml:space="preserve"> </v>
      </c>
      <c r="P116" t="str">
        <f t="shared" si="43"/>
        <v xml:space="preserve"> </v>
      </c>
      <c r="Q116" t="str">
        <f t="shared" si="44"/>
        <v xml:space="preserve"> </v>
      </c>
      <c r="R116" t="str">
        <f t="shared" si="45"/>
        <v xml:space="preserve"> </v>
      </c>
      <c r="S116">
        <f t="shared" si="46"/>
        <v>0</v>
      </c>
      <c r="T116" s="8">
        <f t="shared" si="60"/>
        <v>0</v>
      </c>
      <c r="U116" s="2">
        <f t="shared" si="61"/>
        <v>0</v>
      </c>
      <c r="V116">
        <f t="shared" si="47"/>
        <v>5</v>
      </c>
      <c r="W116" s="2">
        <f t="shared" si="62"/>
        <v>15</v>
      </c>
      <c r="X116">
        <f t="shared" si="48"/>
        <v>0</v>
      </c>
      <c r="Y116">
        <f t="shared" si="63"/>
        <v>0.5</v>
      </c>
      <c r="Z116">
        <v>0</v>
      </c>
      <c r="AA116" s="18">
        <f t="shared" si="49"/>
        <v>43297</v>
      </c>
      <c r="AB116" s="13">
        <f t="shared" si="50"/>
        <v>0</v>
      </c>
      <c r="AC116">
        <v>0</v>
      </c>
      <c r="AD116" s="5">
        <f t="shared" si="64"/>
        <v>-4</v>
      </c>
      <c r="AE116">
        <f t="shared" si="72"/>
        <v>2</v>
      </c>
      <c r="AF116">
        <f t="shared" si="72"/>
        <v>2</v>
      </c>
      <c r="AG116">
        <v>0</v>
      </c>
      <c r="AH116" s="18">
        <f t="shared" si="65"/>
        <v>43297</v>
      </c>
      <c r="AI116" s="5">
        <f t="shared" si="66"/>
        <v>0</v>
      </c>
      <c r="AJ116" s="13">
        <f t="shared" si="51"/>
        <v>0</v>
      </c>
      <c r="AK116" s="20">
        <f t="shared" si="52"/>
        <v>0</v>
      </c>
      <c r="AL116" s="20">
        <f t="shared" si="67"/>
        <v>60</v>
      </c>
      <c r="AM116" s="20">
        <f t="shared" si="68"/>
        <v>60</v>
      </c>
      <c r="AN116" s="20">
        <f t="shared" si="53"/>
        <v>0</v>
      </c>
      <c r="AO116" s="20">
        <f t="shared" si="69"/>
        <v>200</v>
      </c>
      <c r="AP116" s="1">
        <v>0</v>
      </c>
      <c r="AQ116" s="24">
        <f t="shared" si="70"/>
        <v>43297</v>
      </c>
      <c r="AR116" s="10">
        <f t="shared" si="54"/>
        <v>0</v>
      </c>
      <c r="AS116" s="1">
        <f t="shared" si="71"/>
        <v>0</v>
      </c>
    </row>
    <row r="117" spans="2:45" x14ac:dyDescent="0.2">
      <c r="B117" s="18">
        <f t="shared" si="55"/>
        <v>43298</v>
      </c>
      <c r="C117" s="8">
        <f t="shared" si="56"/>
        <v>43298</v>
      </c>
      <c r="D117" s="5">
        <f>INDEX(Klima!$B$1:$E$520,MATCH('Afgrødemodel 1'!$C117,Klima!$B$1:$B$520,0),MATCH('Afgrødemodel 1'!$D$7,Klima!$B$1:$E$1,0))</f>
        <v>21.3</v>
      </c>
      <c r="E117" s="8">
        <f t="shared" si="57"/>
        <v>21.3</v>
      </c>
      <c r="F117">
        <v>0</v>
      </c>
      <c r="G117" s="8">
        <f t="shared" si="58"/>
        <v>1511.4999999999998</v>
      </c>
      <c r="H117" s="8">
        <f t="shared" si="37"/>
        <v>0</v>
      </c>
      <c r="I117" s="8">
        <f t="shared" si="38"/>
        <v>0</v>
      </c>
      <c r="J117" s="8">
        <f t="shared" si="39"/>
        <v>0</v>
      </c>
      <c r="K117" s="8" t="e">
        <f t="shared" si="40"/>
        <v>#VALUE!</v>
      </c>
      <c r="L117" s="8" t="e">
        <f t="shared" si="41"/>
        <v>#VALUE!</v>
      </c>
      <c r="M117" t="e">
        <f t="shared" si="42"/>
        <v>#N/A</v>
      </c>
      <c r="N117">
        <v>8</v>
      </c>
      <c r="O117" t="str">
        <f t="shared" si="59"/>
        <v xml:space="preserve"> </v>
      </c>
      <c r="P117" t="str">
        <f t="shared" si="43"/>
        <v xml:space="preserve"> </v>
      </c>
      <c r="Q117" t="str">
        <f t="shared" si="44"/>
        <v xml:space="preserve"> </v>
      </c>
      <c r="R117" t="str">
        <f t="shared" si="45"/>
        <v xml:space="preserve"> </v>
      </c>
      <c r="S117">
        <f t="shared" si="46"/>
        <v>0</v>
      </c>
      <c r="T117" s="8">
        <f t="shared" si="60"/>
        <v>0</v>
      </c>
      <c r="U117" s="2">
        <f t="shared" si="61"/>
        <v>0</v>
      </c>
      <c r="V117">
        <f t="shared" si="47"/>
        <v>5</v>
      </c>
      <c r="W117" s="2">
        <f t="shared" si="62"/>
        <v>15</v>
      </c>
      <c r="X117">
        <f t="shared" si="48"/>
        <v>0</v>
      </c>
      <c r="Y117">
        <f t="shared" si="63"/>
        <v>0.5</v>
      </c>
      <c r="Z117">
        <v>0</v>
      </c>
      <c r="AA117" s="18">
        <f t="shared" si="49"/>
        <v>43298</v>
      </c>
      <c r="AB117" s="13">
        <f t="shared" si="50"/>
        <v>0</v>
      </c>
      <c r="AC117">
        <v>0</v>
      </c>
      <c r="AD117" s="5">
        <f t="shared" si="64"/>
        <v>-4</v>
      </c>
      <c r="AE117">
        <f t="shared" si="72"/>
        <v>2</v>
      </c>
      <c r="AF117">
        <f t="shared" si="72"/>
        <v>2</v>
      </c>
      <c r="AG117">
        <v>0</v>
      </c>
      <c r="AH117" s="18">
        <f t="shared" si="65"/>
        <v>43298</v>
      </c>
      <c r="AI117" s="5">
        <f t="shared" si="66"/>
        <v>0</v>
      </c>
      <c r="AJ117" s="13">
        <f t="shared" si="51"/>
        <v>0</v>
      </c>
      <c r="AK117" s="20">
        <f t="shared" si="52"/>
        <v>0</v>
      </c>
      <c r="AL117" s="20">
        <f t="shared" si="67"/>
        <v>60</v>
      </c>
      <c r="AM117" s="20">
        <f t="shared" si="68"/>
        <v>60</v>
      </c>
      <c r="AN117" s="20">
        <f t="shared" si="53"/>
        <v>0</v>
      </c>
      <c r="AO117" s="20">
        <f t="shared" si="69"/>
        <v>200</v>
      </c>
      <c r="AP117" s="1">
        <v>0</v>
      </c>
      <c r="AQ117" s="24">
        <f t="shared" si="70"/>
        <v>43298</v>
      </c>
      <c r="AR117" s="10">
        <f t="shared" si="54"/>
        <v>0</v>
      </c>
      <c r="AS117" s="1">
        <f t="shared" si="71"/>
        <v>0</v>
      </c>
    </row>
    <row r="118" spans="2:45" x14ac:dyDescent="0.2">
      <c r="B118" s="18">
        <f t="shared" si="55"/>
        <v>43299</v>
      </c>
      <c r="C118" s="8">
        <f t="shared" si="56"/>
        <v>43299</v>
      </c>
      <c r="D118" s="5">
        <f>INDEX(Klima!$B$1:$E$520,MATCH('Afgrødemodel 1'!$C118,Klima!$B$1:$B$520,0),MATCH('Afgrødemodel 1'!$D$7,Klima!$B$1:$E$1,0))</f>
        <v>19</v>
      </c>
      <c r="E118" s="8">
        <f t="shared" si="57"/>
        <v>19</v>
      </c>
      <c r="F118">
        <v>0</v>
      </c>
      <c r="G118" s="8">
        <f t="shared" si="58"/>
        <v>1530.4999999999998</v>
      </c>
      <c r="H118" s="8">
        <f t="shared" si="37"/>
        <v>0</v>
      </c>
      <c r="I118" s="8">
        <f t="shared" si="38"/>
        <v>0</v>
      </c>
      <c r="J118" s="8">
        <f t="shared" si="39"/>
        <v>0</v>
      </c>
      <c r="K118" s="8" t="e">
        <f t="shared" si="40"/>
        <v>#VALUE!</v>
      </c>
      <c r="L118" s="8" t="e">
        <f t="shared" si="41"/>
        <v>#VALUE!</v>
      </c>
      <c r="M118" t="e">
        <f t="shared" si="42"/>
        <v>#N/A</v>
      </c>
      <c r="N118">
        <v>8</v>
      </c>
      <c r="O118" t="str">
        <f t="shared" si="59"/>
        <v xml:space="preserve"> </v>
      </c>
      <c r="P118" t="str">
        <f t="shared" si="43"/>
        <v xml:space="preserve"> </v>
      </c>
      <c r="Q118" t="str">
        <f t="shared" si="44"/>
        <v xml:space="preserve"> </v>
      </c>
      <c r="R118" t="str">
        <f t="shared" si="45"/>
        <v xml:space="preserve"> </v>
      </c>
      <c r="S118">
        <f t="shared" si="46"/>
        <v>0</v>
      </c>
      <c r="T118" s="8">
        <f t="shared" si="60"/>
        <v>0</v>
      </c>
      <c r="U118" s="2">
        <f t="shared" si="61"/>
        <v>0</v>
      </c>
      <c r="V118">
        <f t="shared" si="47"/>
        <v>5</v>
      </c>
      <c r="W118" s="2">
        <f t="shared" si="62"/>
        <v>15</v>
      </c>
      <c r="X118">
        <f t="shared" si="48"/>
        <v>0</v>
      </c>
      <c r="Y118">
        <f t="shared" si="63"/>
        <v>0.5</v>
      </c>
      <c r="Z118">
        <v>0</v>
      </c>
      <c r="AA118" s="18">
        <f t="shared" si="49"/>
        <v>43299</v>
      </c>
      <c r="AB118" s="13">
        <f t="shared" si="50"/>
        <v>0</v>
      </c>
      <c r="AC118">
        <v>0</v>
      </c>
      <c r="AD118" s="5">
        <f t="shared" si="64"/>
        <v>-4</v>
      </c>
      <c r="AE118">
        <f t="shared" si="72"/>
        <v>2</v>
      </c>
      <c r="AF118">
        <f t="shared" si="72"/>
        <v>2</v>
      </c>
      <c r="AG118">
        <v>0</v>
      </c>
      <c r="AH118" s="18">
        <f t="shared" si="65"/>
        <v>43299</v>
      </c>
      <c r="AI118" s="5">
        <f t="shared" si="66"/>
        <v>0</v>
      </c>
      <c r="AJ118" s="13">
        <f t="shared" si="51"/>
        <v>0</v>
      </c>
      <c r="AK118" s="20">
        <f t="shared" si="52"/>
        <v>0</v>
      </c>
      <c r="AL118" s="20">
        <f t="shared" si="67"/>
        <v>60</v>
      </c>
      <c r="AM118" s="20">
        <f t="shared" si="68"/>
        <v>60</v>
      </c>
      <c r="AN118" s="20">
        <f t="shared" si="53"/>
        <v>0</v>
      </c>
      <c r="AO118" s="20">
        <f t="shared" si="69"/>
        <v>200</v>
      </c>
      <c r="AP118" s="1">
        <v>0</v>
      </c>
      <c r="AQ118" s="24">
        <f t="shared" si="70"/>
        <v>43299</v>
      </c>
      <c r="AR118" s="10">
        <f t="shared" si="54"/>
        <v>0</v>
      </c>
      <c r="AS118" s="1">
        <f t="shared" si="71"/>
        <v>0</v>
      </c>
    </row>
    <row r="119" spans="2:45" x14ac:dyDescent="0.2">
      <c r="B119" s="18">
        <f t="shared" si="55"/>
        <v>43300</v>
      </c>
      <c r="C119" s="8">
        <f t="shared" si="56"/>
        <v>43300</v>
      </c>
      <c r="D119" s="5">
        <f>INDEX(Klima!$B$1:$E$520,MATCH('Afgrødemodel 1'!$C119,Klima!$B$1:$B$520,0),MATCH('Afgrødemodel 1'!$D$7,Klima!$B$1:$E$1,0))</f>
        <v>17.399999999999999</v>
      </c>
      <c r="E119" s="8">
        <f t="shared" si="57"/>
        <v>17.399999999999999</v>
      </c>
      <c r="F119">
        <v>0</v>
      </c>
      <c r="G119" s="8">
        <f t="shared" si="58"/>
        <v>1547.8999999999999</v>
      </c>
      <c r="H119" s="8">
        <f t="shared" si="37"/>
        <v>0</v>
      </c>
      <c r="I119" s="8">
        <f t="shared" si="38"/>
        <v>0</v>
      </c>
      <c r="J119" s="8">
        <f t="shared" si="39"/>
        <v>0</v>
      </c>
      <c r="K119" s="8" t="e">
        <f t="shared" si="40"/>
        <v>#VALUE!</v>
      </c>
      <c r="L119" s="8" t="e">
        <f t="shared" si="41"/>
        <v>#VALUE!</v>
      </c>
      <c r="M119" t="e">
        <f t="shared" si="42"/>
        <v>#N/A</v>
      </c>
      <c r="N119">
        <v>8</v>
      </c>
      <c r="O119" t="str">
        <f t="shared" si="59"/>
        <v xml:space="preserve"> </v>
      </c>
      <c r="P119" t="str">
        <f t="shared" si="43"/>
        <v xml:space="preserve"> </v>
      </c>
      <c r="Q119" t="str">
        <f t="shared" si="44"/>
        <v xml:space="preserve"> </v>
      </c>
      <c r="R119" t="str">
        <f t="shared" si="45"/>
        <v xml:space="preserve"> </v>
      </c>
      <c r="S119">
        <f t="shared" si="46"/>
        <v>0</v>
      </c>
      <c r="T119" s="8">
        <f t="shared" si="60"/>
        <v>0</v>
      </c>
      <c r="U119" s="2">
        <f t="shared" si="61"/>
        <v>0</v>
      </c>
      <c r="V119">
        <f t="shared" si="47"/>
        <v>5</v>
      </c>
      <c r="W119" s="2">
        <f t="shared" si="62"/>
        <v>15</v>
      </c>
      <c r="X119">
        <f t="shared" si="48"/>
        <v>0</v>
      </c>
      <c r="Y119">
        <f t="shared" si="63"/>
        <v>0.5</v>
      </c>
      <c r="Z119">
        <v>0</v>
      </c>
      <c r="AA119" s="18">
        <f t="shared" si="49"/>
        <v>43300</v>
      </c>
      <c r="AB119" s="13">
        <f t="shared" si="50"/>
        <v>0</v>
      </c>
      <c r="AC119">
        <v>0</v>
      </c>
      <c r="AD119" s="5">
        <f t="shared" si="64"/>
        <v>-4</v>
      </c>
      <c r="AE119">
        <f t="shared" si="72"/>
        <v>2</v>
      </c>
      <c r="AF119">
        <f t="shared" si="72"/>
        <v>2</v>
      </c>
      <c r="AG119">
        <v>0</v>
      </c>
      <c r="AH119" s="18">
        <f t="shared" si="65"/>
        <v>43300</v>
      </c>
      <c r="AI119" s="5">
        <f t="shared" si="66"/>
        <v>0</v>
      </c>
      <c r="AJ119" s="13">
        <f t="shared" si="51"/>
        <v>0</v>
      </c>
      <c r="AK119" s="20">
        <f t="shared" si="52"/>
        <v>0</v>
      </c>
      <c r="AL119" s="20">
        <f t="shared" si="67"/>
        <v>60</v>
      </c>
      <c r="AM119" s="20">
        <f t="shared" si="68"/>
        <v>60</v>
      </c>
      <c r="AN119" s="20">
        <f t="shared" si="53"/>
        <v>0</v>
      </c>
      <c r="AO119" s="20">
        <f t="shared" si="69"/>
        <v>200</v>
      </c>
      <c r="AP119" s="1">
        <v>0</v>
      </c>
      <c r="AQ119" s="24">
        <f t="shared" si="70"/>
        <v>43300</v>
      </c>
      <c r="AR119" s="10">
        <f t="shared" si="54"/>
        <v>0</v>
      </c>
      <c r="AS119" s="1">
        <f t="shared" si="71"/>
        <v>0</v>
      </c>
    </row>
    <row r="120" spans="2:45" x14ac:dyDescent="0.2">
      <c r="B120" s="18">
        <f t="shared" si="55"/>
        <v>43301</v>
      </c>
      <c r="C120" s="8">
        <f t="shared" si="56"/>
        <v>43301</v>
      </c>
      <c r="D120" s="5">
        <f>INDEX(Klima!$B$1:$E$520,MATCH('Afgrødemodel 1'!$C120,Klima!$B$1:$B$520,0),MATCH('Afgrødemodel 1'!$D$7,Klima!$B$1:$E$1,0))</f>
        <v>18.100000000000001</v>
      </c>
      <c r="E120" s="8">
        <f t="shared" si="57"/>
        <v>18.100000000000001</v>
      </c>
      <c r="F120">
        <v>0</v>
      </c>
      <c r="G120" s="8">
        <f t="shared" si="58"/>
        <v>1565.9999999999998</v>
      </c>
      <c r="H120" s="8">
        <f t="shared" si="37"/>
        <v>0</v>
      </c>
      <c r="I120" s="8">
        <f t="shared" si="38"/>
        <v>0</v>
      </c>
      <c r="J120" s="8">
        <f t="shared" si="39"/>
        <v>0</v>
      </c>
      <c r="K120" s="8" t="e">
        <f t="shared" si="40"/>
        <v>#VALUE!</v>
      </c>
      <c r="L120" s="8" t="e">
        <f t="shared" si="41"/>
        <v>#VALUE!</v>
      </c>
      <c r="M120" t="e">
        <f t="shared" si="42"/>
        <v>#N/A</v>
      </c>
      <c r="N120">
        <v>8</v>
      </c>
      <c r="O120" t="str">
        <f t="shared" si="59"/>
        <v xml:space="preserve"> </v>
      </c>
      <c r="P120" t="str">
        <f t="shared" si="43"/>
        <v xml:space="preserve"> </v>
      </c>
      <c r="Q120" t="str">
        <f t="shared" si="44"/>
        <v xml:space="preserve"> </v>
      </c>
      <c r="R120" t="str">
        <f t="shared" si="45"/>
        <v xml:space="preserve"> </v>
      </c>
      <c r="S120">
        <f t="shared" si="46"/>
        <v>0</v>
      </c>
      <c r="T120" s="8">
        <f t="shared" si="60"/>
        <v>0</v>
      </c>
      <c r="U120" s="2">
        <f t="shared" si="61"/>
        <v>0</v>
      </c>
      <c r="V120">
        <f t="shared" si="47"/>
        <v>5</v>
      </c>
      <c r="W120" s="2">
        <f t="shared" si="62"/>
        <v>15</v>
      </c>
      <c r="X120">
        <f t="shared" si="48"/>
        <v>0</v>
      </c>
      <c r="Y120">
        <f t="shared" si="63"/>
        <v>0.5</v>
      </c>
      <c r="Z120">
        <v>0</v>
      </c>
      <c r="AA120" s="18">
        <f t="shared" si="49"/>
        <v>43301</v>
      </c>
      <c r="AB120" s="13">
        <f t="shared" si="50"/>
        <v>0</v>
      </c>
      <c r="AC120">
        <v>0</v>
      </c>
      <c r="AD120" s="5">
        <f t="shared" si="64"/>
        <v>-4</v>
      </c>
      <c r="AE120">
        <f t="shared" si="72"/>
        <v>2</v>
      </c>
      <c r="AF120">
        <f t="shared" si="72"/>
        <v>2</v>
      </c>
      <c r="AG120">
        <v>0</v>
      </c>
      <c r="AH120" s="18">
        <f t="shared" si="65"/>
        <v>43301</v>
      </c>
      <c r="AI120" s="5">
        <f t="shared" si="66"/>
        <v>0</v>
      </c>
      <c r="AJ120" s="13">
        <f t="shared" si="51"/>
        <v>0</v>
      </c>
      <c r="AK120" s="20">
        <f t="shared" si="52"/>
        <v>0</v>
      </c>
      <c r="AL120" s="20">
        <f t="shared" si="67"/>
        <v>60</v>
      </c>
      <c r="AM120" s="20">
        <f t="shared" si="68"/>
        <v>60</v>
      </c>
      <c r="AN120" s="20">
        <f t="shared" si="53"/>
        <v>0</v>
      </c>
      <c r="AO120" s="20">
        <f t="shared" si="69"/>
        <v>200</v>
      </c>
      <c r="AP120" s="1">
        <v>0</v>
      </c>
      <c r="AQ120" s="24">
        <f t="shared" si="70"/>
        <v>43301</v>
      </c>
      <c r="AR120" s="10">
        <f t="shared" si="54"/>
        <v>0</v>
      </c>
      <c r="AS120" s="1">
        <f t="shared" si="71"/>
        <v>0</v>
      </c>
    </row>
    <row r="121" spans="2:45" x14ac:dyDescent="0.2">
      <c r="B121" s="18">
        <f t="shared" si="55"/>
        <v>43302</v>
      </c>
      <c r="C121" s="8">
        <f t="shared" si="56"/>
        <v>43302</v>
      </c>
      <c r="D121" s="5">
        <f>INDEX(Klima!$B$1:$E$520,MATCH('Afgrødemodel 1'!$C121,Klima!$B$1:$B$520,0),MATCH('Afgrødemodel 1'!$D$7,Klima!$B$1:$E$1,0))</f>
        <v>18.899999999999999</v>
      </c>
      <c r="E121" s="8">
        <f t="shared" si="57"/>
        <v>18.899999999999999</v>
      </c>
      <c r="F121">
        <v>0</v>
      </c>
      <c r="G121" s="8">
        <f t="shared" si="58"/>
        <v>1584.8999999999999</v>
      </c>
      <c r="H121" s="8">
        <f t="shared" si="37"/>
        <v>0</v>
      </c>
      <c r="I121" s="8">
        <f t="shared" si="38"/>
        <v>0</v>
      </c>
      <c r="J121" s="8">
        <f t="shared" si="39"/>
        <v>0</v>
      </c>
      <c r="K121" s="8" t="e">
        <f t="shared" si="40"/>
        <v>#VALUE!</v>
      </c>
      <c r="L121" s="8" t="e">
        <f t="shared" si="41"/>
        <v>#VALUE!</v>
      </c>
      <c r="M121" t="e">
        <f t="shared" si="42"/>
        <v>#N/A</v>
      </c>
      <c r="N121">
        <v>8</v>
      </c>
      <c r="O121" t="str">
        <f t="shared" si="59"/>
        <v xml:space="preserve"> </v>
      </c>
      <c r="P121" t="str">
        <f t="shared" si="43"/>
        <v xml:space="preserve"> </v>
      </c>
      <c r="Q121" t="str">
        <f t="shared" si="44"/>
        <v xml:space="preserve"> </v>
      </c>
      <c r="R121" t="str">
        <f t="shared" si="45"/>
        <v xml:space="preserve"> </v>
      </c>
      <c r="S121">
        <f t="shared" si="46"/>
        <v>0</v>
      </c>
      <c r="T121" s="8">
        <f t="shared" si="60"/>
        <v>0</v>
      </c>
      <c r="U121" s="2">
        <f t="shared" si="61"/>
        <v>0</v>
      </c>
      <c r="V121">
        <f t="shared" si="47"/>
        <v>5</v>
      </c>
      <c r="W121" s="2">
        <f t="shared" si="62"/>
        <v>15</v>
      </c>
      <c r="X121">
        <f t="shared" si="48"/>
        <v>0</v>
      </c>
      <c r="Y121">
        <f t="shared" si="63"/>
        <v>0.5</v>
      </c>
      <c r="Z121">
        <v>0</v>
      </c>
      <c r="AA121" s="18">
        <f t="shared" si="49"/>
        <v>43302</v>
      </c>
      <c r="AB121" s="13">
        <f t="shared" si="50"/>
        <v>0</v>
      </c>
      <c r="AC121">
        <v>0</v>
      </c>
      <c r="AD121" s="5">
        <f t="shared" si="64"/>
        <v>-4</v>
      </c>
      <c r="AE121">
        <f t="shared" si="72"/>
        <v>2</v>
      </c>
      <c r="AF121">
        <f t="shared" si="72"/>
        <v>2</v>
      </c>
      <c r="AG121">
        <v>0</v>
      </c>
      <c r="AH121" s="18">
        <f t="shared" si="65"/>
        <v>43302</v>
      </c>
      <c r="AI121" s="5">
        <f t="shared" si="66"/>
        <v>0</v>
      </c>
      <c r="AJ121" s="13">
        <f t="shared" si="51"/>
        <v>0</v>
      </c>
      <c r="AK121" s="20">
        <f t="shared" si="52"/>
        <v>0</v>
      </c>
      <c r="AL121" s="20">
        <f t="shared" si="67"/>
        <v>60</v>
      </c>
      <c r="AM121" s="20">
        <f t="shared" si="68"/>
        <v>60</v>
      </c>
      <c r="AN121" s="20">
        <f t="shared" si="53"/>
        <v>0</v>
      </c>
      <c r="AO121" s="20">
        <f t="shared" si="69"/>
        <v>200</v>
      </c>
      <c r="AP121" s="1">
        <v>0</v>
      </c>
      <c r="AQ121" s="24">
        <f t="shared" si="70"/>
        <v>43302</v>
      </c>
      <c r="AR121" s="10">
        <f t="shared" si="54"/>
        <v>0</v>
      </c>
      <c r="AS121" s="1">
        <f t="shared" si="71"/>
        <v>0</v>
      </c>
    </row>
    <row r="122" spans="2:45" x14ac:dyDescent="0.2">
      <c r="B122" s="18">
        <f t="shared" si="55"/>
        <v>43303</v>
      </c>
      <c r="C122" s="8">
        <f t="shared" si="56"/>
        <v>43303</v>
      </c>
      <c r="D122" s="5">
        <f>INDEX(Klima!$B$1:$E$520,MATCH('Afgrødemodel 1'!$C122,Klima!$B$1:$B$520,0),MATCH('Afgrødemodel 1'!$D$7,Klima!$B$1:$E$1,0))</f>
        <v>19</v>
      </c>
      <c r="E122" s="8">
        <f t="shared" si="57"/>
        <v>19</v>
      </c>
      <c r="F122">
        <v>0</v>
      </c>
      <c r="G122" s="8">
        <f t="shared" si="58"/>
        <v>1603.8999999999999</v>
      </c>
      <c r="H122" s="8">
        <f t="shared" si="37"/>
        <v>0</v>
      </c>
      <c r="I122" s="8">
        <f t="shared" si="38"/>
        <v>0</v>
      </c>
      <c r="J122" s="8">
        <f t="shared" si="39"/>
        <v>0</v>
      </c>
      <c r="K122" s="8" t="e">
        <f t="shared" si="40"/>
        <v>#VALUE!</v>
      </c>
      <c r="L122" s="8" t="e">
        <f t="shared" si="41"/>
        <v>#VALUE!</v>
      </c>
      <c r="M122" t="e">
        <f t="shared" si="42"/>
        <v>#N/A</v>
      </c>
      <c r="N122">
        <v>8</v>
      </c>
      <c r="O122" t="str">
        <f t="shared" si="59"/>
        <v xml:space="preserve"> </v>
      </c>
      <c r="P122" t="str">
        <f t="shared" si="43"/>
        <v xml:space="preserve"> </v>
      </c>
      <c r="Q122" t="str">
        <f t="shared" si="44"/>
        <v xml:space="preserve"> </v>
      </c>
      <c r="R122" t="str">
        <f t="shared" si="45"/>
        <v xml:space="preserve"> </v>
      </c>
      <c r="S122">
        <f t="shared" si="46"/>
        <v>0</v>
      </c>
      <c r="T122" s="8">
        <f t="shared" si="60"/>
        <v>0</v>
      </c>
      <c r="U122" s="2">
        <f t="shared" si="61"/>
        <v>0</v>
      </c>
      <c r="V122">
        <f t="shared" si="47"/>
        <v>5</v>
      </c>
      <c r="W122" s="2">
        <f t="shared" si="62"/>
        <v>15</v>
      </c>
      <c r="X122">
        <f t="shared" si="48"/>
        <v>0</v>
      </c>
      <c r="Y122">
        <f t="shared" si="63"/>
        <v>0.5</v>
      </c>
      <c r="Z122">
        <v>0</v>
      </c>
      <c r="AA122" s="18">
        <f t="shared" si="49"/>
        <v>43303</v>
      </c>
      <c r="AB122" s="13">
        <f t="shared" si="50"/>
        <v>0</v>
      </c>
      <c r="AC122">
        <v>0</v>
      </c>
      <c r="AD122" s="5">
        <f t="shared" si="64"/>
        <v>-4</v>
      </c>
      <c r="AE122">
        <f t="shared" si="72"/>
        <v>2</v>
      </c>
      <c r="AF122">
        <f t="shared" si="72"/>
        <v>2</v>
      </c>
      <c r="AG122">
        <v>0</v>
      </c>
      <c r="AH122" s="18">
        <f t="shared" si="65"/>
        <v>43303</v>
      </c>
      <c r="AI122" s="5">
        <f t="shared" si="66"/>
        <v>0</v>
      </c>
      <c r="AJ122" s="13">
        <f t="shared" si="51"/>
        <v>0</v>
      </c>
      <c r="AK122" s="20">
        <f t="shared" si="52"/>
        <v>0</v>
      </c>
      <c r="AL122" s="20">
        <f t="shared" si="67"/>
        <v>60</v>
      </c>
      <c r="AM122" s="20">
        <f t="shared" si="68"/>
        <v>60</v>
      </c>
      <c r="AN122" s="20">
        <f t="shared" si="53"/>
        <v>0</v>
      </c>
      <c r="AO122" s="20">
        <f t="shared" si="69"/>
        <v>200</v>
      </c>
      <c r="AP122" s="1">
        <v>0</v>
      </c>
      <c r="AQ122" s="24">
        <f t="shared" si="70"/>
        <v>43303</v>
      </c>
      <c r="AR122" s="10">
        <f t="shared" si="54"/>
        <v>0</v>
      </c>
      <c r="AS122" s="1">
        <f t="shared" si="71"/>
        <v>0</v>
      </c>
    </row>
    <row r="123" spans="2:45" x14ac:dyDescent="0.2">
      <c r="B123" s="18">
        <f t="shared" si="55"/>
        <v>43304</v>
      </c>
      <c r="C123" s="8">
        <f t="shared" si="56"/>
        <v>43304</v>
      </c>
      <c r="D123" s="5">
        <f>INDEX(Klima!$B$1:$E$520,MATCH('Afgrødemodel 1'!$C123,Klima!$B$1:$B$520,0),MATCH('Afgrødemodel 1'!$D$7,Klima!$B$1:$E$1,0))</f>
        <v>20.9</v>
      </c>
      <c r="E123" s="8">
        <f t="shared" si="57"/>
        <v>20.9</v>
      </c>
      <c r="F123">
        <v>0</v>
      </c>
      <c r="G123" s="8">
        <f t="shared" si="58"/>
        <v>1624.8</v>
      </c>
      <c r="H123" s="8">
        <f t="shared" si="37"/>
        <v>0</v>
      </c>
      <c r="I123" s="8">
        <f t="shared" si="38"/>
        <v>0</v>
      </c>
      <c r="J123" s="8">
        <f t="shared" si="39"/>
        <v>0</v>
      </c>
      <c r="K123" s="8" t="e">
        <f t="shared" si="40"/>
        <v>#VALUE!</v>
      </c>
      <c r="L123" s="8" t="e">
        <f t="shared" si="41"/>
        <v>#VALUE!</v>
      </c>
      <c r="M123" t="e">
        <f t="shared" si="42"/>
        <v>#N/A</v>
      </c>
      <c r="N123">
        <v>8</v>
      </c>
      <c r="O123" t="str">
        <f t="shared" si="59"/>
        <v xml:space="preserve"> </v>
      </c>
      <c r="P123" t="str">
        <f t="shared" si="43"/>
        <v xml:space="preserve"> </v>
      </c>
      <c r="Q123" t="str">
        <f t="shared" si="44"/>
        <v xml:space="preserve"> </v>
      </c>
      <c r="R123" t="str">
        <f t="shared" si="45"/>
        <v xml:space="preserve"> </v>
      </c>
      <c r="S123">
        <f t="shared" si="46"/>
        <v>0</v>
      </c>
      <c r="T123" s="8">
        <f t="shared" si="60"/>
        <v>0</v>
      </c>
      <c r="U123" s="2">
        <f t="shared" si="61"/>
        <v>0</v>
      </c>
      <c r="V123">
        <f t="shared" si="47"/>
        <v>5</v>
      </c>
      <c r="W123" s="2">
        <f t="shared" si="62"/>
        <v>15</v>
      </c>
      <c r="X123">
        <f t="shared" si="48"/>
        <v>0</v>
      </c>
      <c r="Y123">
        <f t="shared" si="63"/>
        <v>0.5</v>
      </c>
      <c r="Z123">
        <v>0</v>
      </c>
      <c r="AA123" s="18">
        <f t="shared" si="49"/>
        <v>43304</v>
      </c>
      <c r="AB123" s="13">
        <f t="shared" si="50"/>
        <v>0</v>
      </c>
      <c r="AC123">
        <v>0</v>
      </c>
      <c r="AD123" s="5">
        <f t="shared" si="64"/>
        <v>-4</v>
      </c>
      <c r="AE123">
        <f t="shared" si="72"/>
        <v>2</v>
      </c>
      <c r="AF123">
        <f t="shared" si="72"/>
        <v>2</v>
      </c>
      <c r="AG123">
        <v>0</v>
      </c>
      <c r="AH123" s="18">
        <f t="shared" si="65"/>
        <v>43304</v>
      </c>
      <c r="AI123" s="5">
        <f t="shared" si="66"/>
        <v>0</v>
      </c>
      <c r="AJ123" s="13">
        <f t="shared" si="51"/>
        <v>0</v>
      </c>
      <c r="AK123" s="20">
        <f t="shared" si="52"/>
        <v>0</v>
      </c>
      <c r="AL123" s="20">
        <f t="shared" si="67"/>
        <v>60</v>
      </c>
      <c r="AM123" s="20">
        <f t="shared" si="68"/>
        <v>60</v>
      </c>
      <c r="AN123" s="20">
        <f t="shared" si="53"/>
        <v>0</v>
      </c>
      <c r="AO123" s="20">
        <f t="shared" si="69"/>
        <v>200</v>
      </c>
      <c r="AP123" s="1">
        <v>0</v>
      </c>
      <c r="AQ123" s="24">
        <f t="shared" si="70"/>
        <v>43304</v>
      </c>
      <c r="AR123" s="10">
        <f t="shared" si="54"/>
        <v>0</v>
      </c>
      <c r="AS123" s="1">
        <f t="shared" si="71"/>
        <v>0</v>
      </c>
    </row>
    <row r="124" spans="2:45" x14ac:dyDescent="0.2">
      <c r="B124" s="18">
        <f t="shared" si="55"/>
        <v>43305</v>
      </c>
      <c r="C124" s="8">
        <f t="shared" si="56"/>
        <v>43305</v>
      </c>
      <c r="D124" s="5">
        <f>INDEX(Klima!$B$1:$E$520,MATCH('Afgrødemodel 1'!$C124,Klima!$B$1:$B$520,0),MATCH('Afgrødemodel 1'!$D$7,Klima!$B$1:$E$1,0))</f>
        <v>22</v>
      </c>
      <c r="E124" s="8">
        <f t="shared" si="57"/>
        <v>22</v>
      </c>
      <c r="F124">
        <v>0</v>
      </c>
      <c r="G124" s="8">
        <f t="shared" si="58"/>
        <v>1646.8</v>
      </c>
      <c r="H124" s="8">
        <f t="shared" si="37"/>
        <v>0</v>
      </c>
      <c r="I124" s="8">
        <f t="shared" si="38"/>
        <v>0</v>
      </c>
      <c r="J124" s="8">
        <f t="shared" si="39"/>
        <v>0</v>
      </c>
      <c r="K124" s="8" t="e">
        <f t="shared" si="40"/>
        <v>#VALUE!</v>
      </c>
      <c r="L124" s="8" t="e">
        <f t="shared" si="41"/>
        <v>#VALUE!</v>
      </c>
      <c r="M124" t="e">
        <f t="shared" si="42"/>
        <v>#N/A</v>
      </c>
      <c r="N124">
        <v>8</v>
      </c>
      <c r="O124" t="str">
        <f t="shared" si="59"/>
        <v xml:space="preserve"> </v>
      </c>
      <c r="P124" t="str">
        <f t="shared" si="43"/>
        <v xml:space="preserve"> </v>
      </c>
      <c r="Q124" t="str">
        <f t="shared" si="44"/>
        <v xml:space="preserve"> </v>
      </c>
      <c r="R124" t="str">
        <f t="shared" si="45"/>
        <v xml:space="preserve"> </v>
      </c>
      <c r="S124">
        <f t="shared" si="46"/>
        <v>0</v>
      </c>
      <c r="T124" s="8">
        <f t="shared" si="60"/>
        <v>0</v>
      </c>
      <c r="U124" s="2">
        <f t="shared" si="61"/>
        <v>0</v>
      </c>
      <c r="V124">
        <f t="shared" si="47"/>
        <v>5</v>
      </c>
      <c r="W124" s="2">
        <f t="shared" si="62"/>
        <v>15</v>
      </c>
      <c r="X124">
        <f t="shared" si="48"/>
        <v>0</v>
      </c>
      <c r="Y124">
        <f t="shared" si="63"/>
        <v>0.5</v>
      </c>
      <c r="Z124">
        <v>0</v>
      </c>
      <c r="AA124" s="18">
        <f t="shared" si="49"/>
        <v>43305</v>
      </c>
      <c r="AB124" s="13">
        <f t="shared" si="50"/>
        <v>0</v>
      </c>
      <c r="AC124">
        <v>0</v>
      </c>
      <c r="AD124" s="5">
        <f t="shared" si="64"/>
        <v>-4</v>
      </c>
      <c r="AE124">
        <f t="shared" si="72"/>
        <v>2</v>
      </c>
      <c r="AF124">
        <f t="shared" si="72"/>
        <v>2</v>
      </c>
      <c r="AG124">
        <v>0</v>
      </c>
      <c r="AH124" s="18">
        <f t="shared" si="65"/>
        <v>43305</v>
      </c>
      <c r="AI124" s="5">
        <f t="shared" si="66"/>
        <v>0</v>
      </c>
      <c r="AJ124" s="13">
        <f t="shared" si="51"/>
        <v>0</v>
      </c>
      <c r="AK124" s="20">
        <f t="shared" si="52"/>
        <v>0</v>
      </c>
      <c r="AL124" s="20">
        <f t="shared" si="67"/>
        <v>60</v>
      </c>
      <c r="AM124" s="20">
        <f t="shared" si="68"/>
        <v>60</v>
      </c>
      <c r="AN124" s="20">
        <f t="shared" si="53"/>
        <v>0</v>
      </c>
      <c r="AO124" s="20">
        <f t="shared" si="69"/>
        <v>200</v>
      </c>
      <c r="AP124" s="1">
        <v>0</v>
      </c>
      <c r="AQ124" s="24">
        <f t="shared" si="70"/>
        <v>43305</v>
      </c>
      <c r="AR124" s="10">
        <f t="shared" si="54"/>
        <v>0</v>
      </c>
      <c r="AS124" s="1">
        <f t="shared" si="71"/>
        <v>0</v>
      </c>
    </row>
    <row r="125" spans="2:45" x14ac:dyDescent="0.2">
      <c r="B125" s="18">
        <f t="shared" si="55"/>
        <v>43306</v>
      </c>
      <c r="C125" s="8">
        <f t="shared" si="56"/>
        <v>43306</v>
      </c>
      <c r="D125" s="5">
        <f>INDEX(Klima!$B$1:$E$520,MATCH('Afgrødemodel 1'!$C125,Klima!$B$1:$B$520,0),MATCH('Afgrødemodel 1'!$D$7,Klima!$B$1:$E$1,0))</f>
        <v>23</v>
      </c>
      <c r="E125" s="8">
        <f t="shared" si="57"/>
        <v>23</v>
      </c>
      <c r="F125">
        <v>0</v>
      </c>
      <c r="G125" s="8">
        <f t="shared" si="58"/>
        <v>1669.8</v>
      </c>
      <c r="H125" s="8">
        <f t="shared" si="37"/>
        <v>0</v>
      </c>
      <c r="I125" s="8">
        <f t="shared" si="38"/>
        <v>0</v>
      </c>
      <c r="J125" s="8">
        <f t="shared" si="39"/>
        <v>0</v>
      </c>
      <c r="K125" s="8" t="e">
        <f t="shared" si="40"/>
        <v>#VALUE!</v>
      </c>
      <c r="L125" s="8" t="e">
        <f t="shared" si="41"/>
        <v>#VALUE!</v>
      </c>
      <c r="M125" t="e">
        <f t="shared" si="42"/>
        <v>#N/A</v>
      </c>
      <c r="N125">
        <v>8</v>
      </c>
      <c r="O125" t="str">
        <f t="shared" si="59"/>
        <v xml:space="preserve"> </v>
      </c>
      <c r="P125" t="str">
        <f t="shared" si="43"/>
        <v xml:space="preserve"> </v>
      </c>
      <c r="Q125" t="str">
        <f t="shared" si="44"/>
        <v xml:space="preserve"> </v>
      </c>
      <c r="R125" t="str">
        <f t="shared" si="45"/>
        <v xml:space="preserve"> </v>
      </c>
      <c r="S125">
        <f t="shared" si="46"/>
        <v>0</v>
      </c>
      <c r="T125" s="8">
        <f t="shared" si="60"/>
        <v>0</v>
      </c>
      <c r="U125" s="2">
        <f t="shared" si="61"/>
        <v>0</v>
      </c>
      <c r="V125">
        <f t="shared" si="47"/>
        <v>5</v>
      </c>
      <c r="W125" s="2">
        <f t="shared" si="62"/>
        <v>15</v>
      </c>
      <c r="X125">
        <f t="shared" si="48"/>
        <v>0</v>
      </c>
      <c r="Y125">
        <f t="shared" si="63"/>
        <v>0.5</v>
      </c>
      <c r="Z125">
        <v>0</v>
      </c>
      <c r="AA125" s="18">
        <f t="shared" si="49"/>
        <v>43306</v>
      </c>
      <c r="AB125" s="13">
        <f t="shared" si="50"/>
        <v>0</v>
      </c>
      <c r="AC125">
        <v>0</v>
      </c>
      <c r="AD125" s="5">
        <f t="shared" si="64"/>
        <v>-4</v>
      </c>
      <c r="AE125">
        <f t="shared" si="72"/>
        <v>2</v>
      </c>
      <c r="AF125">
        <f t="shared" si="72"/>
        <v>2</v>
      </c>
      <c r="AG125">
        <v>0</v>
      </c>
      <c r="AH125" s="18">
        <f t="shared" si="65"/>
        <v>43306</v>
      </c>
      <c r="AI125" s="5">
        <f t="shared" si="66"/>
        <v>0</v>
      </c>
      <c r="AJ125" s="13">
        <f t="shared" si="51"/>
        <v>0</v>
      </c>
      <c r="AK125" s="20">
        <f t="shared" si="52"/>
        <v>0</v>
      </c>
      <c r="AL125" s="20">
        <f t="shared" si="67"/>
        <v>60</v>
      </c>
      <c r="AM125" s="20">
        <f t="shared" si="68"/>
        <v>60</v>
      </c>
      <c r="AN125" s="20">
        <f t="shared" si="53"/>
        <v>0</v>
      </c>
      <c r="AO125" s="20">
        <f t="shared" si="69"/>
        <v>200</v>
      </c>
      <c r="AP125" s="1">
        <v>0</v>
      </c>
      <c r="AQ125" s="24">
        <f t="shared" si="70"/>
        <v>43306</v>
      </c>
      <c r="AR125" s="10">
        <f t="shared" si="54"/>
        <v>0</v>
      </c>
      <c r="AS125" s="1">
        <f t="shared" si="71"/>
        <v>0</v>
      </c>
    </row>
    <row r="126" spans="2:45" x14ac:dyDescent="0.2">
      <c r="B126" s="18">
        <f t="shared" si="55"/>
        <v>43307</v>
      </c>
      <c r="C126" s="8">
        <f t="shared" si="56"/>
        <v>43307</v>
      </c>
      <c r="D126" s="5">
        <f>INDEX(Klima!$B$1:$E$520,MATCH('Afgrødemodel 1'!$C126,Klima!$B$1:$B$520,0),MATCH('Afgrødemodel 1'!$D$7,Klima!$B$1:$E$1,0))</f>
        <v>22</v>
      </c>
      <c r="E126" s="8">
        <f t="shared" si="57"/>
        <v>22</v>
      </c>
      <c r="F126">
        <v>0</v>
      </c>
      <c r="G126" s="8">
        <f t="shared" si="58"/>
        <v>1691.8</v>
      </c>
      <c r="H126" s="8">
        <f t="shared" si="37"/>
        <v>0</v>
      </c>
      <c r="I126" s="8">
        <f t="shared" si="38"/>
        <v>0</v>
      </c>
      <c r="J126" s="8">
        <f t="shared" si="39"/>
        <v>0</v>
      </c>
      <c r="K126" s="8" t="e">
        <f t="shared" si="40"/>
        <v>#VALUE!</v>
      </c>
      <c r="L126" s="8" t="e">
        <f t="shared" si="41"/>
        <v>#VALUE!</v>
      </c>
      <c r="M126" t="e">
        <f t="shared" si="42"/>
        <v>#N/A</v>
      </c>
      <c r="N126">
        <v>8</v>
      </c>
      <c r="O126" t="str">
        <f t="shared" si="59"/>
        <v xml:space="preserve"> </v>
      </c>
      <c r="P126" t="str">
        <f t="shared" si="43"/>
        <v xml:space="preserve"> </v>
      </c>
      <c r="Q126" t="str">
        <f t="shared" si="44"/>
        <v xml:space="preserve"> </v>
      </c>
      <c r="R126" t="str">
        <f t="shared" si="45"/>
        <v xml:space="preserve"> </v>
      </c>
      <c r="S126">
        <f t="shared" si="46"/>
        <v>0</v>
      </c>
      <c r="T126" s="8">
        <f t="shared" si="60"/>
        <v>0</v>
      </c>
      <c r="U126" s="2">
        <f t="shared" si="61"/>
        <v>0</v>
      </c>
      <c r="V126">
        <f t="shared" si="47"/>
        <v>5</v>
      </c>
      <c r="W126" s="2">
        <f t="shared" si="62"/>
        <v>15</v>
      </c>
      <c r="X126">
        <f t="shared" si="48"/>
        <v>0</v>
      </c>
      <c r="Y126">
        <f t="shared" si="63"/>
        <v>0.5</v>
      </c>
      <c r="Z126">
        <v>0</v>
      </c>
      <c r="AA126" s="18">
        <f t="shared" si="49"/>
        <v>43307</v>
      </c>
      <c r="AB126" s="13">
        <f t="shared" si="50"/>
        <v>0</v>
      </c>
      <c r="AC126">
        <v>0</v>
      </c>
      <c r="AD126" s="5">
        <f t="shared" si="64"/>
        <v>-4</v>
      </c>
      <c r="AE126">
        <f t="shared" si="72"/>
        <v>2</v>
      </c>
      <c r="AF126">
        <f t="shared" si="72"/>
        <v>2</v>
      </c>
      <c r="AG126">
        <v>0</v>
      </c>
      <c r="AH126" s="18">
        <f t="shared" si="65"/>
        <v>43307</v>
      </c>
      <c r="AI126" s="5">
        <f t="shared" si="66"/>
        <v>0</v>
      </c>
      <c r="AJ126" s="13">
        <f t="shared" si="51"/>
        <v>0</v>
      </c>
      <c r="AK126" s="20">
        <f t="shared" si="52"/>
        <v>0</v>
      </c>
      <c r="AL126" s="20">
        <f t="shared" si="67"/>
        <v>60</v>
      </c>
      <c r="AM126" s="20">
        <f t="shared" si="68"/>
        <v>60</v>
      </c>
      <c r="AN126" s="20">
        <f t="shared" si="53"/>
        <v>0</v>
      </c>
      <c r="AO126" s="20">
        <f t="shared" si="69"/>
        <v>200</v>
      </c>
      <c r="AP126" s="1">
        <v>0</v>
      </c>
      <c r="AQ126" s="24">
        <f t="shared" si="70"/>
        <v>43307</v>
      </c>
      <c r="AR126" s="10">
        <f t="shared" si="54"/>
        <v>0</v>
      </c>
      <c r="AS126" s="1">
        <f t="shared" si="71"/>
        <v>0</v>
      </c>
    </row>
    <row r="127" spans="2:45" x14ac:dyDescent="0.2">
      <c r="B127" s="18">
        <f t="shared" si="55"/>
        <v>43308</v>
      </c>
      <c r="C127" s="8">
        <f t="shared" si="56"/>
        <v>43308</v>
      </c>
      <c r="D127" s="5">
        <f>INDEX(Klima!$B$1:$E$520,MATCH('Afgrødemodel 1'!$C127,Klima!$B$1:$B$520,0),MATCH('Afgrødemodel 1'!$D$7,Klima!$B$1:$E$1,0))</f>
        <v>23.4</v>
      </c>
      <c r="E127" s="8">
        <f t="shared" si="57"/>
        <v>23.4</v>
      </c>
      <c r="F127">
        <v>0</v>
      </c>
      <c r="G127" s="8">
        <f t="shared" si="58"/>
        <v>1715.2</v>
      </c>
      <c r="H127" s="8">
        <f t="shared" si="37"/>
        <v>0</v>
      </c>
      <c r="I127" s="8">
        <f t="shared" si="38"/>
        <v>0</v>
      </c>
      <c r="J127" s="8">
        <f t="shared" si="39"/>
        <v>0</v>
      </c>
      <c r="K127" s="8" t="e">
        <f t="shared" si="40"/>
        <v>#VALUE!</v>
      </c>
      <c r="L127" s="8" t="e">
        <f t="shared" si="41"/>
        <v>#VALUE!</v>
      </c>
      <c r="M127" t="e">
        <f t="shared" si="42"/>
        <v>#N/A</v>
      </c>
      <c r="N127">
        <v>8</v>
      </c>
      <c r="O127" t="str">
        <f t="shared" si="59"/>
        <v xml:space="preserve"> </v>
      </c>
      <c r="P127" t="str">
        <f t="shared" si="43"/>
        <v xml:space="preserve"> </v>
      </c>
      <c r="Q127" t="str">
        <f t="shared" si="44"/>
        <v xml:space="preserve"> </v>
      </c>
      <c r="R127" t="str">
        <f t="shared" si="45"/>
        <v xml:space="preserve"> </v>
      </c>
      <c r="S127">
        <f t="shared" si="46"/>
        <v>0</v>
      </c>
      <c r="T127" s="8">
        <f t="shared" si="60"/>
        <v>0</v>
      </c>
      <c r="U127" s="2">
        <f t="shared" si="61"/>
        <v>0</v>
      </c>
      <c r="V127">
        <f t="shared" si="47"/>
        <v>5</v>
      </c>
      <c r="W127" s="2">
        <f t="shared" si="62"/>
        <v>15</v>
      </c>
      <c r="X127">
        <f t="shared" si="48"/>
        <v>0</v>
      </c>
      <c r="Y127">
        <f t="shared" si="63"/>
        <v>0.5</v>
      </c>
      <c r="Z127">
        <v>0</v>
      </c>
      <c r="AA127" s="18">
        <f t="shared" si="49"/>
        <v>43308</v>
      </c>
      <c r="AB127" s="13">
        <f t="shared" si="50"/>
        <v>0</v>
      </c>
      <c r="AC127">
        <v>0</v>
      </c>
      <c r="AD127" s="5">
        <f t="shared" si="64"/>
        <v>-4</v>
      </c>
      <c r="AE127">
        <f t="shared" si="72"/>
        <v>2</v>
      </c>
      <c r="AF127">
        <f t="shared" si="72"/>
        <v>2</v>
      </c>
      <c r="AG127">
        <v>0</v>
      </c>
      <c r="AH127" s="18">
        <f t="shared" si="65"/>
        <v>43308</v>
      </c>
      <c r="AI127" s="5">
        <f t="shared" si="66"/>
        <v>0</v>
      </c>
      <c r="AJ127" s="13">
        <f t="shared" si="51"/>
        <v>0</v>
      </c>
      <c r="AK127" s="20">
        <f t="shared" si="52"/>
        <v>0</v>
      </c>
      <c r="AL127" s="20">
        <f t="shared" si="67"/>
        <v>60</v>
      </c>
      <c r="AM127" s="20">
        <f t="shared" si="68"/>
        <v>60</v>
      </c>
      <c r="AN127" s="20">
        <f t="shared" si="53"/>
        <v>0</v>
      </c>
      <c r="AO127" s="20">
        <f t="shared" si="69"/>
        <v>200</v>
      </c>
      <c r="AP127" s="1">
        <v>0</v>
      </c>
      <c r="AQ127" s="24">
        <f t="shared" si="70"/>
        <v>43308</v>
      </c>
      <c r="AR127" s="10">
        <f t="shared" si="54"/>
        <v>0</v>
      </c>
      <c r="AS127" s="1">
        <f t="shared" si="71"/>
        <v>0</v>
      </c>
    </row>
    <row r="128" spans="2:45" x14ac:dyDescent="0.2">
      <c r="B128" s="18">
        <f t="shared" si="55"/>
        <v>43309</v>
      </c>
      <c r="C128" s="8">
        <f t="shared" si="56"/>
        <v>43309</v>
      </c>
      <c r="D128" s="5">
        <f>INDEX(Klima!$B$1:$E$520,MATCH('Afgrødemodel 1'!$C128,Klima!$B$1:$B$520,0),MATCH('Afgrødemodel 1'!$D$7,Klima!$B$1:$E$1,0))</f>
        <v>23.2</v>
      </c>
      <c r="E128" s="8">
        <f t="shared" si="57"/>
        <v>23.2</v>
      </c>
      <c r="F128">
        <v>0</v>
      </c>
      <c r="G128" s="8">
        <f t="shared" si="58"/>
        <v>1738.4</v>
      </c>
      <c r="H128" s="8">
        <f t="shared" si="37"/>
        <v>0</v>
      </c>
      <c r="I128" s="8">
        <f t="shared" si="38"/>
        <v>0</v>
      </c>
      <c r="J128" s="8">
        <f t="shared" si="39"/>
        <v>0</v>
      </c>
      <c r="K128" s="8" t="e">
        <f t="shared" si="40"/>
        <v>#VALUE!</v>
      </c>
      <c r="L128" s="8" t="e">
        <f t="shared" si="41"/>
        <v>#VALUE!</v>
      </c>
      <c r="M128" t="e">
        <f t="shared" si="42"/>
        <v>#N/A</v>
      </c>
      <c r="N128">
        <v>8</v>
      </c>
      <c r="O128" t="str">
        <f t="shared" si="59"/>
        <v xml:space="preserve"> </v>
      </c>
      <c r="P128" t="str">
        <f t="shared" si="43"/>
        <v xml:space="preserve"> </v>
      </c>
      <c r="Q128" t="str">
        <f t="shared" si="44"/>
        <v xml:space="preserve"> </v>
      </c>
      <c r="R128" t="str">
        <f t="shared" si="45"/>
        <v xml:space="preserve"> </v>
      </c>
      <c r="S128">
        <f t="shared" si="46"/>
        <v>0</v>
      </c>
      <c r="T128" s="8">
        <f t="shared" si="60"/>
        <v>0</v>
      </c>
      <c r="U128" s="2">
        <f t="shared" si="61"/>
        <v>0</v>
      </c>
      <c r="V128">
        <f t="shared" si="47"/>
        <v>5</v>
      </c>
      <c r="W128" s="2">
        <f t="shared" si="62"/>
        <v>15</v>
      </c>
      <c r="X128">
        <f t="shared" si="48"/>
        <v>0</v>
      </c>
      <c r="Y128">
        <f t="shared" si="63"/>
        <v>0.5</v>
      </c>
      <c r="Z128">
        <v>0</v>
      </c>
      <c r="AA128" s="18">
        <f t="shared" si="49"/>
        <v>43309</v>
      </c>
      <c r="AB128" s="13">
        <f t="shared" si="50"/>
        <v>0</v>
      </c>
      <c r="AC128">
        <v>0</v>
      </c>
      <c r="AD128" s="5">
        <f t="shared" si="64"/>
        <v>-4</v>
      </c>
      <c r="AE128">
        <f t="shared" si="72"/>
        <v>2</v>
      </c>
      <c r="AF128">
        <f t="shared" si="72"/>
        <v>2</v>
      </c>
      <c r="AG128">
        <v>0</v>
      </c>
      <c r="AH128" s="18">
        <f t="shared" si="65"/>
        <v>43309</v>
      </c>
      <c r="AI128" s="5">
        <f t="shared" si="66"/>
        <v>0</v>
      </c>
      <c r="AJ128" s="13">
        <f t="shared" si="51"/>
        <v>0</v>
      </c>
      <c r="AK128" s="20">
        <f t="shared" si="52"/>
        <v>0</v>
      </c>
      <c r="AL128" s="20">
        <f t="shared" si="67"/>
        <v>60</v>
      </c>
      <c r="AM128" s="20">
        <f t="shared" si="68"/>
        <v>60</v>
      </c>
      <c r="AN128" s="20">
        <f t="shared" si="53"/>
        <v>0</v>
      </c>
      <c r="AO128" s="20">
        <f t="shared" si="69"/>
        <v>200</v>
      </c>
      <c r="AP128" s="1">
        <v>0</v>
      </c>
      <c r="AQ128" s="24">
        <f t="shared" si="70"/>
        <v>43309</v>
      </c>
      <c r="AR128" s="10">
        <f t="shared" si="54"/>
        <v>0</v>
      </c>
      <c r="AS128" s="1">
        <f t="shared" si="71"/>
        <v>0</v>
      </c>
    </row>
    <row r="129" spans="2:45" x14ac:dyDescent="0.2">
      <c r="B129" s="18">
        <f t="shared" si="55"/>
        <v>43310</v>
      </c>
      <c r="C129" s="8">
        <f t="shared" si="56"/>
        <v>43310</v>
      </c>
      <c r="D129" s="5">
        <f>INDEX(Klima!$B$1:$E$520,MATCH('Afgrødemodel 1'!$C129,Klima!$B$1:$B$520,0),MATCH('Afgrødemodel 1'!$D$7,Klima!$B$1:$E$1,0))</f>
        <v>20.100000000000001</v>
      </c>
      <c r="E129" s="8">
        <f t="shared" si="57"/>
        <v>20.100000000000001</v>
      </c>
      <c r="F129">
        <v>0</v>
      </c>
      <c r="G129" s="8">
        <f t="shared" si="58"/>
        <v>1758.5</v>
      </c>
      <c r="H129" s="8">
        <f t="shared" si="37"/>
        <v>0</v>
      </c>
      <c r="I129" s="8">
        <f t="shared" si="38"/>
        <v>0</v>
      </c>
      <c r="J129" s="8">
        <f t="shared" si="39"/>
        <v>0</v>
      </c>
      <c r="K129" s="8" t="e">
        <f t="shared" si="40"/>
        <v>#VALUE!</v>
      </c>
      <c r="L129" s="8" t="e">
        <f t="shared" si="41"/>
        <v>#VALUE!</v>
      </c>
      <c r="M129" t="e">
        <f t="shared" si="42"/>
        <v>#N/A</v>
      </c>
      <c r="N129">
        <v>8</v>
      </c>
      <c r="O129" t="str">
        <f t="shared" si="59"/>
        <v xml:space="preserve"> </v>
      </c>
      <c r="P129" t="str">
        <f t="shared" si="43"/>
        <v xml:space="preserve"> </v>
      </c>
      <c r="Q129" t="str">
        <f t="shared" si="44"/>
        <v xml:space="preserve"> </v>
      </c>
      <c r="R129" t="str">
        <f t="shared" si="45"/>
        <v xml:space="preserve"> </v>
      </c>
      <c r="S129">
        <f t="shared" si="46"/>
        <v>0</v>
      </c>
      <c r="T129" s="8">
        <f t="shared" si="60"/>
        <v>0</v>
      </c>
      <c r="U129" s="2">
        <f t="shared" si="61"/>
        <v>0</v>
      </c>
      <c r="V129">
        <f t="shared" si="47"/>
        <v>5</v>
      </c>
      <c r="W129" s="2">
        <f t="shared" si="62"/>
        <v>15</v>
      </c>
      <c r="X129">
        <f t="shared" si="48"/>
        <v>0</v>
      </c>
      <c r="Y129">
        <f t="shared" si="63"/>
        <v>0.5</v>
      </c>
      <c r="Z129">
        <v>0</v>
      </c>
      <c r="AA129" s="18">
        <f t="shared" si="49"/>
        <v>43310</v>
      </c>
      <c r="AB129" s="13">
        <f t="shared" si="50"/>
        <v>0</v>
      </c>
      <c r="AC129">
        <v>0</v>
      </c>
      <c r="AD129" s="5">
        <f t="shared" si="64"/>
        <v>-4</v>
      </c>
      <c r="AE129">
        <f t="shared" si="72"/>
        <v>2</v>
      </c>
      <c r="AF129">
        <f t="shared" si="72"/>
        <v>2</v>
      </c>
      <c r="AG129">
        <v>0</v>
      </c>
      <c r="AH129" s="18">
        <f t="shared" si="65"/>
        <v>43310</v>
      </c>
      <c r="AI129" s="5">
        <f t="shared" si="66"/>
        <v>0</v>
      </c>
      <c r="AJ129" s="13">
        <f t="shared" si="51"/>
        <v>0</v>
      </c>
      <c r="AK129" s="20">
        <f t="shared" si="52"/>
        <v>0</v>
      </c>
      <c r="AL129" s="20">
        <f t="shared" si="67"/>
        <v>60</v>
      </c>
      <c r="AM129" s="20">
        <f t="shared" si="68"/>
        <v>60</v>
      </c>
      <c r="AN129" s="20">
        <f t="shared" si="53"/>
        <v>0</v>
      </c>
      <c r="AO129" s="20">
        <f t="shared" si="69"/>
        <v>200</v>
      </c>
      <c r="AP129" s="1">
        <v>0</v>
      </c>
      <c r="AQ129" s="24">
        <f t="shared" si="70"/>
        <v>43310</v>
      </c>
      <c r="AR129" s="10">
        <f t="shared" si="54"/>
        <v>0</v>
      </c>
      <c r="AS129" s="1">
        <f t="shared" si="71"/>
        <v>0</v>
      </c>
    </row>
    <row r="130" spans="2:45" x14ac:dyDescent="0.2">
      <c r="B130" s="18">
        <f t="shared" si="55"/>
        <v>43311</v>
      </c>
      <c r="C130" s="8">
        <f t="shared" si="56"/>
        <v>43311</v>
      </c>
      <c r="D130" s="5">
        <f>INDEX(Klima!$B$1:$E$520,MATCH('Afgrødemodel 1'!$C130,Klima!$B$1:$B$520,0),MATCH('Afgrødemodel 1'!$D$7,Klima!$B$1:$E$1,0))</f>
        <v>23.7</v>
      </c>
      <c r="E130" s="8">
        <f t="shared" si="57"/>
        <v>23.7</v>
      </c>
      <c r="F130">
        <v>0</v>
      </c>
      <c r="G130" s="8">
        <f t="shared" si="58"/>
        <v>1782.2</v>
      </c>
      <c r="H130" s="8">
        <f t="shared" si="37"/>
        <v>0</v>
      </c>
      <c r="I130" s="8">
        <f t="shared" si="38"/>
        <v>0</v>
      </c>
      <c r="J130" s="8">
        <f t="shared" si="39"/>
        <v>0</v>
      </c>
      <c r="K130" s="8" t="e">
        <f t="shared" si="40"/>
        <v>#VALUE!</v>
      </c>
      <c r="L130" s="8" t="e">
        <f t="shared" si="41"/>
        <v>#VALUE!</v>
      </c>
      <c r="M130" t="e">
        <f t="shared" si="42"/>
        <v>#N/A</v>
      </c>
      <c r="N130">
        <v>8</v>
      </c>
      <c r="O130" t="str">
        <f t="shared" si="59"/>
        <v xml:space="preserve"> </v>
      </c>
      <c r="P130" t="str">
        <f t="shared" si="43"/>
        <v xml:space="preserve"> </v>
      </c>
      <c r="Q130" t="str">
        <f t="shared" si="44"/>
        <v xml:space="preserve"> </v>
      </c>
      <c r="R130" t="str">
        <f t="shared" si="45"/>
        <v xml:space="preserve"> </v>
      </c>
      <c r="S130">
        <f t="shared" si="46"/>
        <v>0</v>
      </c>
      <c r="T130" s="8">
        <f t="shared" si="60"/>
        <v>0</v>
      </c>
      <c r="U130" s="2">
        <f t="shared" si="61"/>
        <v>0</v>
      </c>
      <c r="V130">
        <f t="shared" si="47"/>
        <v>5</v>
      </c>
      <c r="W130" s="2">
        <f t="shared" si="62"/>
        <v>15</v>
      </c>
      <c r="X130">
        <f t="shared" si="48"/>
        <v>0</v>
      </c>
      <c r="Y130">
        <f t="shared" si="63"/>
        <v>0.5</v>
      </c>
      <c r="Z130">
        <v>0</v>
      </c>
      <c r="AA130" s="18">
        <f t="shared" si="49"/>
        <v>43311</v>
      </c>
      <c r="AB130" s="13">
        <f t="shared" si="50"/>
        <v>0</v>
      </c>
      <c r="AC130">
        <v>0</v>
      </c>
      <c r="AD130" s="5">
        <f t="shared" si="64"/>
        <v>-4</v>
      </c>
      <c r="AE130">
        <f t="shared" si="72"/>
        <v>2</v>
      </c>
      <c r="AF130">
        <f t="shared" si="72"/>
        <v>2</v>
      </c>
      <c r="AG130">
        <v>0</v>
      </c>
      <c r="AH130" s="18">
        <f t="shared" si="65"/>
        <v>43311</v>
      </c>
      <c r="AI130" s="5">
        <f t="shared" si="66"/>
        <v>0</v>
      </c>
      <c r="AJ130" s="13">
        <f t="shared" si="51"/>
        <v>0</v>
      </c>
      <c r="AK130" s="20">
        <f t="shared" si="52"/>
        <v>0</v>
      </c>
      <c r="AL130" s="20">
        <f t="shared" si="67"/>
        <v>60</v>
      </c>
      <c r="AM130" s="20">
        <f t="shared" si="68"/>
        <v>60</v>
      </c>
      <c r="AN130" s="20">
        <f t="shared" si="53"/>
        <v>0</v>
      </c>
      <c r="AO130" s="20">
        <f t="shared" si="69"/>
        <v>200</v>
      </c>
      <c r="AP130" s="1">
        <v>0</v>
      </c>
      <c r="AQ130" s="24">
        <f t="shared" si="70"/>
        <v>43311</v>
      </c>
      <c r="AR130" s="10">
        <f t="shared" si="54"/>
        <v>0</v>
      </c>
      <c r="AS130" s="1">
        <f t="shared" si="71"/>
        <v>0</v>
      </c>
    </row>
    <row r="131" spans="2:45" x14ac:dyDescent="0.2">
      <c r="B131" s="18">
        <f t="shared" si="55"/>
        <v>43312</v>
      </c>
      <c r="C131" s="8">
        <f t="shared" si="56"/>
        <v>43312</v>
      </c>
      <c r="D131" s="5">
        <f>INDEX(Klima!$B$1:$E$520,MATCH('Afgrødemodel 1'!$C131,Klima!$B$1:$B$520,0),MATCH('Afgrødemodel 1'!$D$7,Klima!$B$1:$E$1,0))</f>
        <v>23.5</v>
      </c>
      <c r="E131" s="8">
        <f t="shared" si="57"/>
        <v>23.5</v>
      </c>
      <c r="F131">
        <v>0</v>
      </c>
      <c r="G131" s="8">
        <f t="shared" si="58"/>
        <v>1805.7</v>
      </c>
      <c r="H131" s="8">
        <f t="shared" si="37"/>
        <v>0</v>
      </c>
      <c r="I131" s="8">
        <f t="shared" si="38"/>
        <v>0</v>
      </c>
      <c r="J131" s="8">
        <f t="shared" si="39"/>
        <v>0</v>
      </c>
      <c r="K131" s="8" t="e">
        <f t="shared" si="40"/>
        <v>#VALUE!</v>
      </c>
      <c r="L131" s="8" t="e">
        <f t="shared" si="41"/>
        <v>#VALUE!</v>
      </c>
      <c r="M131" t="e">
        <f t="shared" si="42"/>
        <v>#N/A</v>
      </c>
      <c r="N131">
        <v>8</v>
      </c>
      <c r="O131" t="str">
        <f t="shared" si="59"/>
        <v xml:space="preserve"> </v>
      </c>
      <c r="P131" t="str">
        <f t="shared" si="43"/>
        <v xml:space="preserve"> </v>
      </c>
      <c r="Q131" t="str">
        <f t="shared" si="44"/>
        <v xml:space="preserve"> </v>
      </c>
      <c r="R131" t="str">
        <f t="shared" si="45"/>
        <v xml:space="preserve"> </v>
      </c>
      <c r="S131">
        <f t="shared" si="46"/>
        <v>0</v>
      </c>
      <c r="T131" s="8">
        <f t="shared" si="60"/>
        <v>0</v>
      </c>
      <c r="U131" s="2">
        <f t="shared" si="61"/>
        <v>0</v>
      </c>
      <c r="V131">
        <f t="shared" si="47"/>
        <v>5</v>
      </c>
      <c r="W131" s="2">
        <f t="shared" si="62"/>
        <v>15</v>
      </c>
      <c r="X131">
        <f t="shared" si="48"/>
        <v>0</v>
      </c>
      <c r="Y131">
        <f t="shared" si="63"/>
        <v>0.5</v>
      </c>
      <c r="Z131">
        <v>0</v>
      </c>
      <c r="AA131" s="18">
        <f t="shared" si="49"/>
        <v>43312</v>
      </c>
      <c r="AB131" s="13">
        <f t="shared" si="50"/>
        <v>0</v>
      </c>
      <c r="AC131">
        <v>0</v>
      </c>
      <c r="AD131" s="5">
        <f t="shared" si="64"/>
        <v>-4</v>
      </c>
      <c r="AE131">
        <f t="shared" si="72"/>
        <v>2</v>
      </c>
      <c r="AF131">
        <f t="shared" si="72"/>
        <v>2</v>
      </c>
      <c r="AG131">
        <v>0</v>
      </c>
      <c r="AH131" s="18">
        <f t="shared" si="65"/>
        <v>43312</v>
      </c>
      <c r="AI131" s="5">
        <f t="shared" si="66"/>
        <v>0</v>
      </c>
      <c r="AJ131" s="13">
        <f t="shared" si="51"/>
        <v>0</v>
      </c>
      <c r="AK131" s="20">
        <f t="shared" si="52"/>
        <v>0</v>
      </c>
      <c r="AL131" s="20">
        <f t="shared" si="67"/>
        <v>60</v>
      </c>
      <c r="AM131" s="20">
        <f t="shared" si="68"/>
        <v>60</v>
      </c>
      <c r="AN131" s="20">
        <f t="shared" si="53"/>
        <v>0</v>
      </c>
      <c r="AO131" s="20">
        <f t="shared" si="69"/>
        <v>200</v>
      </c>
      <c r="AP131" s="1">
        <v>0</v>
      </c>
      <c r="AQ131" s="24">
        <f t="shared" si="70"/>
        <v>43312</v>
      </c>
      <c r="AR131" s="10">
        <f t="shared" si="54"/>
        <v>0</v>
      </c>
      <c r="AS131" s="1">
        <f t="shared" si="71"/>
        <v>0</v>
      </c>
    </row>
    <row r="132" spans="2:45" x14ac:dyDescent="0.2">
      <c r="B132" s="18">
        <f t="shared" si="55"/>
        <v>43313</v>
      </c>
      <c r="C132" s="8">
        <f t="shared" si="56"/>
        <v>43313</v>
      </c>
      <c r="D132" s="5">
        <f>INDEX(Klima!$B$1:$E$520,MATCH('Afgrødemodel 1'!$C132,Klima!$B$1:$B$520,0),MATCH('Afgrødemodel 1'!$D$7,Klima!$B$1:$E$1,0))</f>
        <v>20.100000000000001</v>
      </c>
      <c r="E132" s="8">
        <f t="shared" si="57"/>
        <v>20.100000000000001</v>
      </c>
      <c r="F132">
        <v>0</v>
      </c>
      <c r="G132" s="8">
        <f t="shared" si="58"/>
        <v>1825.8</v>
      </c>
      <c r="H132" s="8">
        <f t="shared" si="37"/>
        <v>0</v>
      </c>
      <c r="I132" s="8">
        <f t="shared" si="38"/>
        <v>0</v>
      </c>
      <c r="J132" s="8">
        <f t="shared" si="39"/>
        <v>0</v>
      </c>
      <c r="K132" s="8" t="e">
        <f t="shared" si="40"/>
        <v>#VALUE!</v>
      </c>
      <c r="L132" s="8" t="e">
        <f t="shared" si="41"/>
        <v>#VALUE!</v>
      </c>
      <c r="M132" t="e">
        <f t="shared" si="42"/>
        <v>#N/A</v>
      </c>
      <c r="N132">
        <v>8</v>
      </c>
      <c r="O132" t="str">
        <f t="shared" si="59"/>
        <v xml:space="preserve"> </v>
      </c>
      <c r="P132" t="str">
        <f t="shared" si="43"/>
        <v xml:space="preserve"> </v>
      </c>
      <c r="Q132" t="str">
        <f t="shared" si="44"/>
        <v xml:space="preserve"> </v>
      </c>
      <c r="R132" t="str">
        <f t="shared" si="45"/>
        <v xml:space="preserve"> </v>
      </c>
      <c r="S132">
        <f t="shared" si="46"/>
        <v>0</v>
      </c>
      <c r="T132" s="8">
        <f t="shared" si="60"/>
        <v>0</v>
      </c>
      <c r="U132" s="2">
        <f t="shared" si="61"/>
        <v>0</v>
      </c>
      <c r="V132">
        <f t="shared" si="47"/>
        <v>5</v>
      </c>
      <c r="W132" s="2">
        <f t="shared" si="62"/>
        <v>15</v>
      </c>
      <c r="X132">
        <f t="shared" si="48"/>
        <v>0</v>
      </c>
      <c r="Y132">
        <f t="shared" si="63"/>
        <v>0.5</v>
      </c>
      <c r="Z132">
        <v>0</v>
      </c>
      <c r="AA132" s="18">
        <f t="shared" si="49"/>
        <v>43313</v>
      </c>
      <c r="AB132" s="13">
        <f t="shared" si="50"/>
        <v>0</v>
      </c>
      <c r="AC132">
        <v>0</v>
      </c>
      <c r="AD132" s="5">
        <f t="shared" si="64"/>
        <v>-4</v>
      </c>
      <c r="AE132">
        <f t="shared" si="72"/>
        <v>2</v>
      </c>
      <c r="AF132">
        <f t="shared" si="72"/>
        <v>2</v>
      </c>
      <c r="AG132">
        <v>0</v>
      </c>
      <c r="AH132" s="18">
        <f t="shared" si="65"/>
        <v>43313</v>
      </c>
      <c r="AI132" s="5">
        <f t="shared" si="66"/>
        <v>0</v>
      </c>
      <c r="AJ132" s="13">
        <f t="shared" si="51"/>
        <v>0</v>
      </c>
      <c r="AK132" s="20">
        <f t="shared" si="52"/>
        <v>0</v>
      </c>
      <c r="AL132" s="20">
        <f t="shared" si="67"/>
        <v>60</v>
      </c>
      <c r="AM132" s="20">
        <f t="shared" si="68"/>
        <v>60</v>
      </c>
      <c r="AN132" s="20">
        <f t="shared" si="53"/>
        <v>0</v>
      </c>
      <c r="AO132" s="20">
        <f t="shared" si="69"/>
        <v>200</v>
      </c>
      <c r="AP132" s="1">
        <v>0</v>
      </c>
      <c r="AQ132" s="24">
        <f t="shared" si="70"/>
        <v>43313</v>
      </c>
      <c r="AR132" s="10">
        <f t="shared" si="54"/>
        <v>0</v>
      </c>
      <c r="AS132" s="1">
        <f t="shared" si="71"/>
        <v>0</v>
      </c>
    </row>
    <row r="133" spans="2:45" x14ac:dyDescent="0.2">
      <c r="B133" s="18">
        <f t="shared" si="55"/>
        <v>43314</v>
      </c>
      <c r="C133" s="8">
        <f t="shared" si="56"/>
        <v>43314</v>
      </c>
      <c r="D133" s="5">
        <f>INDEX(Klima!$B$1:$E$520,MATCH('Afgrødemodel 1'!$C133,Klima!$B$1:$B$520,0),MATCH('Afgrødemodel 1'!$D$7,Klima!$B$1:$E$1,0))</f>
        <v>20.399999999999999</v>
      </c>
      <c r="E133" s="8">
        <f t="shared" si="57"/>
        <v>20.399999999999999</v>
      </c>
      <c r="F133">
        <v>0</v>
      </c>
      <c r="G133" s="8">
        <f t="shared" si="58"/>
        <v>1846.2</v>
      </c>
      <c r="H133" s="8">
        <f t="shared" si="37"/>
        <v>0</v>
      </c>
      <c r="I133" s="8">
        <f t="shared" si="38"/>
        <v>0</v>
      </c>
      <c r="J133" s="8">
        <f t="shared" si="39"/>
        <v>0</v>
      </c>
      <c r="K133" s="8" t="e">
        <f t="shared" si="40"/>
        <v>#VALUE!</v>
      </c>
      <c r="L133" s="8" t="e">
        <f t="shared" si="41"/>
        <v>#VALUE!</v>
      </c>
      <c r="M133" t="e">
        <f t="shared" si="42"/>
        <v>#N/A</v>
      </c>
      <c r="N133">
        <v>8</v>
      </c>
      <c r="O133" t="str">
        <f t="shared" si="59"/>
        <v xml:space="preserve"> </v>
      </c>
      <c r="P133" t="str">
        <f t="shared" si="43"/>
        <v xml:space="preserve"> </v>
      </c>
      <c r="Q133" t="str">
        <f t="shared" si="44"/>
        <v xml:space="preserve"> </v>
      </c>
      <c r="R133" t="str">
        <f t="shared" si="45"/>
        <v xml:space="preserve"> </v>
      </c>
      <c r="S133">
        <f t="shared" si="46"/>
        <v>0</v>
      </c>
      <c r="T133" s="8">
        <f t="shared" si="60"/>
        <v>0</v>
      </c>
      <c r="U133" s="2">
        <f t="shared" si="61"/>
        <v>0</v>
      </c>
      <c r="V133">
        <f t="shared" si="47"/>
        <v>5</v>
      </c>
      <c r="W133" s="2">
        <f t="shared" si="62"/>
        <v>15</v>
      </c>
      <c r="X133">
        <f t="shared" si="48"/>
        <v>0</v>
      </c>
      <c r="Y133">
        <f t="shared" si="63"/>
        <v>0.5</v>
      </c>
      <c r="Z133">
        <v>0</v>
      </c>
      <c r="AA133" s="18">
        <f t="shared" si="49"/>
        <v>43314</v>
      </c>
      <c r="AB133" s="13">
        <f t="shared" si="50"/>
        <v>0</v>
      </c>
      <c r="AC133">
        <v>0</v>
      </c>
      <c r="AD133" s="5">
        <f t="shared" si="64"/>
        <v>-4</v>
      </c>
      <c r="AE133">
        <f t="shared" si="72"/>
        <v>2</v>
      </c>
      <c r="AF133">
        <f t="shared" si="72"/>
        <v>2</v>
      </c>
      <c r="AG133">
        <v>0</v>
      </c>
      <c r="AH133" s="18">
        <f t="shared" si="65"/>
        <v>43314</v>
      </c>
      <c r="AI133" s="5">
        <f t="shared" si="66"/>
        <v>0</v>
      </c>
      <c r="AJ133" s="13">
        <f t="shared" si="51"/>
        <v>0</v>
      </c>
      <c r="AK133" s="20">
        <f t="shared" si="52"/>
        <v>0</v>
      </c>
      <c r="AL133" s="20">
        <f t="shared" si="67"/>
        <v>60</v>
      </c>
      <c r="AM133" s="20">
        <f t="shared" si="68"/>
        <v>60</v>
      </c>
      <c r="AN133" s="20">
        <f t="shared" si="53"/>
        <v>0</v>
      </c>
      <c r="AO133" s="20">
        <f t="shared" si="69"/>
        <v>200</v>
      </c>
      <c r="AP133" s="1">
        <v>0</v>
      </c>
      <c r="AQ133" s="24">
        <f t="shared" si="70"/>
        <v>43314</v>
      </c>
      <c r="AR133" s="10">
        <f t="shared" si="54"/>
        <v>0</v>
      </c>
      <c r="AS133" s="1">
        <f t="shared" si="71"/>
        <v>0</v>
      </c>
    </row>
    <row r="134" spans="2:45" x14ac:dyDescent="0.2">
      <c r="B134" s="18">
        <f t="shared" si="55"/>
        <v>43315</v>
      </c>
      <c r="C134" s="8">
        <f t="shared" si="56"/>
        <v>43315</v>
      </c>
      <c r="D134" s="5">
        <f>INDEX(Klima!$B$1:$E$520,MATCH('Afgrødemodel 1'!$C134,Klima!$B$1:$B$520,0),MATCH('Afgrødemodel 1'!$D$7,Klima!$B$1:$E$1,0))</f>
        <v>21.2</v>
      </c>
      <c r="E134" s="8">
        <f t="shared" si="57"/>
        <v>21.2</v>
      </c>
      <c r="F134">
        <v>0</v>
      </c>
      <c r="G134" s="8">
        <f t="shared" si="58"/>
        <v>1867.4</v>
      </c>
      <c r="H134" s="8">
        <f t="shared" si="37"/>
        <v>0</v>
      </c>
      <c r="I134" s="8">
        <f t="shared" si="38"/>
        <v>0</v>
      </c>
      <c r="J134" s="8">
        <f t="shared" si="39"/>
        <v>0</v>
      </c>
      <c r="K134" s="8" t="e">
        <f t="shared" si="40"/>
        <v>#VALUE!</v>
      </c>
      <c r="L134" s="8" t="e">
        <f t="shared" si="41"/>
        <v>#VALUE!</v>
      </c>
      <c r="M134" t="e">
        <f t="shared" si="42"/>
        <v>#N/A</v>
      </c>
      <c r="N134">
        <v>8</v>
      </c>
      <c r="O134" t="str">
        <f t="shared" si="59"/>
        <v xml:space="preserve"> </v>
      </c>
      <c r="P134" t="str">
        <f t="shared" si="43"/>
        <v xml:space="preserve"> </v>
      </c>
      <c r="Q134" t="str">
        <f t="shared" si="44"/>
        <v xml:space="preserve"> </v>
      </c>
      <c r="R134" t="str">
        <f t="shared" si="45"/>
        <v xml:space="preserve"> </v>
      </c>
      <c r="S134">
        <f t="shared" si="46"/>
        <v>0</v>
      </c>
      <c r="T134" s="8">
        <f t="shared" si="60"/>
        <v>0</v>
      </c>
      <c r="U134" s="2">
        <f t="shared" si="61"/>
        <v>0</v>
      </c>
      <c r="V134">
        <f t="shared" si="47"/>
        <v>5</v>
      </c>
      <c r="W134" s="2">
        <f t="shared" si="62"/>
        <v>15</v>
      </c>
      <c r="X134">
        <f t="shared" si="48"/>
        <v>0</v>
      </c>
      <c r="Y134">
        <f t="shared" si="63"/>
        <v>0.5</v>
      </c>
      <c r="Z134">
        <v>0</v>
      </c>
      <c r="AA134" s="18">
        <f t="shared" si="49"/>
        <v>43315</v>
      </c>
      <c r="AB134" s="13">
        <f t="shared" si="50"/>
        <v>0</v>
      </c>
      <c r="AC134">
        <v>0</v>
      </c>
      <c r="AD134" s="5">
        <f t="shared" si="64"/>
        <v>-4</v>
      </c>
      <c r="AE134">
        <f t="shared" si="72"/>
        <v>2</v>
      </c>
      <c r="AF134">
        <f t="shared" si="72"/>
        <v>2</v>
      </c>
      <c r="AG134">
        <v>0</v>
      </c>
      <c r="AH134" s="18">
        <f t="shared" si="65"/>
        <v>43315</v>
      </c>
      <c r="AI134" s="5">
        <f t="shared" si="66"/>
        <v>0</v>
      </c>
      <c r="AJ134" s="13">
        <f t="shared" si="51"/>
        <v>0</v>
      </c>
      <c r="AK134" s="20">
        <f t="shared" si="52"/>
        <v>0</v>
      </c>
      <c r="AL134" s="20">
        <f t="shared" si="67"/>
        <v>60</v>
      </c>
      <c r="AM134" s="20">
        <f t="shared" si="68"/>
        <v>60</v>
      </c>
      <c r="AN134" s="20">
        <f t="shared" si="53"/>
        <v>0</v>
      </c>
      <c r="AO134" s="20">
        <f t="shared" si="69"/>
        <v>200</v>
      </c>
      <c r="AP134" s="1">
        <v>0</v>
      </c>
      <c r="AQ134" s="24">
        <f t="shared" si="70"/>
        <v>43315</v>
      </c>
      <c r="AR134" s="10">
        <f t="shared" si="54"/>
        <v>0</v>
      </c>
      <c r="AS134" s="1">
        <f t="shared" si="71"/>
        <v>0</v>
      </c>
    </row>
    <row r="135" spans="2:45" x14ac:dyDescent="0.2">
      <c r="B135" s="18">
        <f t="shared" si="55"/>
        <v>43316</v>
      </c>
      <c r="C135" s="8">
        <f t="shared" si="56"/>
        <v>43316</v>
      </c>
      <c r="D135" s="5">
        <f>INDEX(Klima!$B$1:$E$520,MATCH('Afgrødemodel 1'!$C135,Klima!$B$1:$B$520,0),MATCH('Afgrødemodel 1'!$D$7,Klima!$B$1:$E$1,0))</f>
        <v>20.399999999999999</v>
      </c>
      <c r="E135" s="8">
        <f t="shared" si="57"/>
        <v>20.399999999999999</v>
      </c>
      <c r="F135">
        <v>0</v>
      </c>
      <c r="G135" s="8">
        <f t="shared" si="58"/>
        <v>1887.8000000000002</v>
      </c>
      <c r="H135" s="8">
        <f t="shared" si="37"/>
        <v>0</v>
      </c>
      <c r="I135" s="8">
        <f t="shared" si="38"/>
        <v>0</v>
      </c>
      <c r="J135" s="8">
        <f t="shared" si="39"/>
        <v>0</v>
      </c>
      <c r="K135" s="8" t="e">
        <f t="shared" si="40"/>
        <v>#VALUE!</v>
      </c>
      <c r="L135" s="8" t="e">
        <f t="shared" si="41"/>
        <v>#VALUE!</v>
      </c>
      <c r="M135" t="e">
        <f t="shared" si="42"/>
        <v>#N/A</v>
      </c>
      <c r="N135">
        <v>8</v>
      </c>
      <c r="O135" t="str">
        <f t="shared" si="59"/>
        <v xml:space="preserve"> </v>
      </c>
      <c r="P135" t="str">
        <f t="shared" si="43"/>
        <v xml:space="preserve"> </v>
      </c>
      <c r="Q135" t="str">
        <f t="shared" si="44"/>
        <v xml:space="preserve"> </v>
      </c>
      <c r="R135" t="str">
        <f t="shared" si="45"/>
        <v xml:space="preserve"> </v>
      </c>
      <c r="S135">
        <f t="shared" si="46"/>
        <v>0</v>
      </c>
      <c r="T135" s="8">
        <f t="shared" si="60"/>
        <v>0</v>
      </c>
      <c r="U135" s="2">
        <f t="shared" si="61"/>
        <v>0</v>
      </c>
      <c r="V135">
        <f t="shared" si="47"/>
        <v>5</v>
      </c>
      <c r="W135" s="2">
        <f t="shared" si="62"/>
        <v>15</v>
      </c>
      <c r="X135">
        <f t="shared" si="48"/>
        <v>0</v>
      </c>
      <c r="Y135">
        <f t="shared" si="63"/>
        <v>0.5</v>
      </c>
      <c r="Z135">
        <v>0</v>
      </c>
      <c r="AA135" s="18">
        <f t="shared" si="49"/>
        <v>43316</v>
      </c>
      <c r="AB135" s="13">
        <f t="shared" si="50"/>
        <v>0</v>
      </c>
      <c r="AC135">
        <v>0</v>
      </c>
      <c r="AD135" s="5">
        <f t="shared" si="64"/>
        <v>-4</v>
      </c>
      <c r="AE135">
        <f t="shared" si="72"/>
        <v>2</v>
      </c>
      <c r="AF135">
        <f t="shared" si="72"/>
        <v>2</v>
      </c>
      <c r="AG135">
        <v>0</v>
      </c>
      <c r="AH135" s="18">
        <f t="shared" si="65"/>
        <v>43316</v>
      </c>
      <c r="AI135" s="5">
        <f t="shared" si="66"/>
        <v>0</v>
      </c>
      <c r="AJ135" s="13">
        <f t="shared" si="51"/>
        <v>0</v>
      </c>
      <c r="AK135" s="20">
        <f t="shared" si="52"/>
        <v>0</v>
      </c>
      <c r="AL135" s="20">
        <f t="shared" si="67"/>
        <v>60</v>
      </c>
      <c r="AM135" s="20">
        <f t="shared" si="68"/>
        <v>60</v>
      </c>
      <c r="AN135" s="20">
        <f t="shared" si="53"/>
        <v>0</v>
      </c>
      <c r="AO135" s="20">
        <f t="shared" si="69"/>
        <v>200</v>
      </c>
      <c r="AP135" s="1">
        <v>0</v>
      </c>
      <c r="AQ135" s="24">
        <f t="shared" si="70"/>
        <v>43316</v>
      </c>
      <c r="AR135" s="10">
        <f t="shared" si="54"/>
        <v>0</v>
      </c>
      <c r="AS135" s="1">
        <f t="shared" si="71"/>
        <v>0</v>
      </c>
    </row>
    <row r="136" spans="2:45" x14ac:dyDescent="0.2">
      <c r="B136" s="18">
        <f t="shared" si="55"/>
        <v>43317</v>
      </c>
      <c r="C136" s="8">
        <f t="shared" si="56"/>
        <v>43317</v>
      </c>
      <c r="D136" s="5">
        <f>INDEX(Klima!$B$1:$E$520,MATCH('Afgrødemodel 1'!$C136,Klima!$B$1:$B$520,0),MATCH('Afgrødemodel 1'!$D$7,Klima!$B$1:$E$1,0))</f>
        <v>17.8</v>
      </c>
      <c r="E136" s="8">
        <f t="shared" si="57"/>
        <v>17.8</v>
      </c>
      <c r="F136">
        <v>0</v>
      </c>
      <c r="G136" s="8">
        <f t="shared" si="58"/>
        <v>1905.6000000000001</v>
      </c>
      <c r="H136" s="8">
        <f t="shared" si="37"/>
        <v>0</v>
      </c>
      <c r="I136" s="8">
        <f t="shared" si="38"/>
        <v>0</v>
      </c>
      <c r="J136" s="8">
        <f t="shared" si="39"/>
        <v>0</v>
      </c>
      <c r="K136" s="8" t="e">
        <f t="shared" si="40"/>
        <v>#VALUE!</v>
      </c>
      <c r="L136" s="8" t="e">
        <f t="shared" si="41"/>
        <v>#VALUE!</v>
      </c>
      <c r="M136" t="e">
        <f t="shared" si="42"/>
        <v>#N/A</v>
      </c>
      <c r="N136">
        <v>8</v>
      </c>
      <c r="O136" t="str">
        <f t="shared" si="59"/>
        <v xml:space="preserve"> </v>
      </c>
      <c r="P136" t="str">
        <f t="shared" si="43"/>
        <v xml:space="preserve"> </v>
      </c>
      <c r="Q136" t="str">
        <f t="shared" si="44"/>
        <v xml:space="preserve"> </v>
      </c>
      <c r="R136" t="str">
        <f t="shared" si="45"/>
        <v xml:space="preserve"> </v>
      </c>
      <c r="S136">
        <f t="shared" si="46"/>
        <v>0</v>
      </c>
      <c r="T136" s="8">
        <f t="shared" si="60"/>
        <v>0</v>
      </c>
      <c r="U136" s="2">
        <f t="shared" si="61"/>
        <v>0</v>
      </c>
      <c r="V136">
        <f t="shared" si="47"/>
        <v>5</v>
      </c>
      <c r="W136" s="2">
        <f t="shared" si="62"/>
        <v>15</v>
      </c>
      <c r="X136">
        <f t="shared" si="48"/>
        <v>0</v>
      </c>
      <c r="Y136">
        <f t="shared" si="63"/>
        <v>0.5</v>
      </c>
      <c r="Z136">
        <v>0</v>
      </c>
      <c r="AA136" s="18">
        <f t="shared" si="49"/>
        <v>43317</v>
      </c>
      <c r="AB136" s="13">
        <f t="shared" si="50"/>
        <v>0</v>
      </c>
      <c r="AC136">
        <v>0</v>
      </c>
      <c r="AD136" s="5">
        <f t="shared" si="64"/>
        <v>-4</v>
      </c>
      <c r="AE136">
        <f t="shared" si="72"/>
        <v>2</v>
      </c>
      <c r="AF136">
        <f t="shared" si="72"/>
        <v>2</v>
      </c>
      <c r="AG136">
        <v>0</v>
      </c>
      <c r="AH136" s="18">
        <f t="shared" si="65"/>
        <v>43317</v>
      </c>
      <c r="AI136" s="5">
        <f t="shared" si="66"/>
        <v>0</v>
      </c>
      <c r="AJ136" s="13">
        <f t="shared" si="51"/>
        <v>0</v>
      </c>
      <c r="AK136" s="20">
        <f t="shared" si="52"/>
        <v>0</v>
      </c>
      <c r="AL136" s="20">
        <f t="shared" si="67"/>
        <v>60</v>
      </c>
      <c r="AM136" s="20">
        <f t="shared" si="68"/>
        <v>60</v>
      </c>
      <c r="AN136" s="20">
        <f t="shared" si="53"/>
        <v>0</v>
      </c>
      <c r="AO136" s="20">
        <f t="shared" si="69"/>
        <v>200</v>
      </c>
      <c r="AP136" s="1">
        <v>0</v>
      </c>
      <c r="AQ136" s="24">
        <f t="shared" si="70"/>
        <v>43317</v>
      </c>
      <c r="AR136" s="10">
        <f t="shared" si="54"/>
        <v>0</v>
      </c>
      <c r="AS136" s="1">
        <f t="shared" si="71"/>
        <v>0</v>
      </c>
    </row>
    <row r="137" spans="2:45" x14ac:dyDescent="0.2">
      <c r="B137" s="18">
        <f t="shared" si="55"/>
        <v>43318</v>
      </c>
      <c r="C137" s="8">
        <f t="shared" si="56"/>
        <v>43318</v>
      </c>
      <c r="D137" s="5">
        <f>INDEX(Klima!$B$1:$E$520,MATCH('Afgrødemodel 1'!$C137,Klima!$B$1:$B$520,0),MATCH('Afgrødemodel 1'!$D$7,Klima!$B$1:$E$1,0))</f>
        <v>17.8</v>
      </c>
      <c r="E137" s="8">
        <f t="shared" si="57"/>
        <v>17.8</v>
      </c>
      <c r="F137">
        <v>0</v>
      </c>
      <c r="G137" s="8">
        <f t="shared" si="58"/>
        <v>1923.4</v>
      </c>
      <c r="H137" s="8">
        <f t="shared" si="37"/>
        <v>0</v>
      </c>
      <c r="I137" s="8">
        <f t="shared" si="38"/>
        <v>0</v>
      </c>
      <c r="J137" s="8">
        <f t="shared" si="39"/>
        <v>0</v>
      </c>
      <c r="K137" s="8" t="e">
        <f t="shared" si="40"/>
        <v>#VALUE!</v>
      </c>
      <c r="L137" s="8" t="e">
        <f t="shared" si="41"/>
        <v>#VALUE!</v>
      </c>
      <c r="M137" t="e">
        <f t="shared" si="42"/>
        <v>#N/A</v>
      </c>
      <c r="N137">
        <v>8</v>
      </c>
      <c r="O137" t="str">
        <f t="shared" si="59"/>
        <v xml:space="preserve"> </v>
      </c>
      <c r="P137" t="str">
        <f t="shared" si="43"/>
        <v xml:space="preserve"> </v>
      </c>
      <c r="Q137" t="str">
        <f t="shared" si="44"/>
        <v xml:space="preserve"> </v>
      </c>
      <c r="R137" t="str">
        <f t="shared" si="45"/>
        <v xml:space="preserve"> </v>
      </c>
      <c r="S137">
        <f t="shared" si="46"/>
        <v>0</v>
      </c>
      <c r="T137" s="8">
        <f t="shared" si="60"/>
        <v>0</v>
      </c>
      <c r="U137" s="2">
        <f t="shared" si="61"/>
        <v>0</v>
      </c>
      <c r="V137">
        <f t="shared" si="47"/>
        <v>5</v>
      </c>
      <c r="W137" s="2">
        <f t="shared" si="62"/>
        <v>15</v>
      </c>
      <c r="X137">
        <f t="shared" si="48"/>
        <v>0</v>
      </c>
      <c r="Y137">
        <f t="shared" si="63"/>
        <v>0.5</v>
      </c>
      <c r="Z137">
        <v>0</v>
      </c>
      <c r="AA137" s="18">
        <f t="shared" si="49"/>
        <v>43318</v>
      </c>
      <c r="AB137" s="13">
        <f t="shared" si="50"/>
        <v>0</v>
      </c>
      <c r="AC137">
        <v>0</v>
      </c>
      <c r="AD137" s="5">
        <f t="shared" si="64"/>
        <v>-4</v>
      </c>
      <c r="AE137">
        <f t="shared" si="72"/>
        <v>2</v>
      </c>
      <c r="AF137">
        <f t="shared" si="72"/>
        <v>2</v>
      </c>
      <c r="AG137">
        <v>0</v>
      </c>
      <c r="AH137" s="18">
        <f t="shared" si="65"/>
        <v>43318</v>
      </c>
      <c r="AI137" s="5">
        <f t="shared" si="66"/>
        <v>0</v>
      </c>
      <c r="AJ137" s="13">
        <f t="shared" si="51"/>
        <v>0</v>
      </c>
      <c r="AK137" s="20">
        <f t="shared" si="52"/>
        <v>0</v>
      </c>
      <c r="AL137" s="20">
        <f t="shared" si="67"/>
        <v>60</v>
      </c>
      <c r="AM137" s="20">
        <f t="shared" si="68"/>
        <v>60</v>
      </c>
      <c r="AN137" s="20">
        <f t="shared" si="53"/>
        <v>0</v>
      </c>
      <c r="AO137" s="20">
        <f t="shared" si="69"/>
        <v>200</v>
      </c>
      <c r="AP137" s="1">
        <v>0</v>
      </c>
      <c r="AQ137" s="24">
        <f t="shared" si="70"/>
        <v>43318</v>
      </c>
      <c r="AR137" s="10">
        <f t="shared" si="54"/>
        <v>0</v>
      </c>
      <c r="AS137" s="1">
        <f t="shared" si="71"/>
        <v>0</v>
      </c>
    </row>
    <row r="138" spans="2:45" x14ac:dyDescent="0.2">
      <c r="B138" s="18">
        <f t="shared" si="55"/>
        <v>43319</v>
      </c>
      <c r="C138" s="8">
        <f t="shared" si="56"/>
        <v>43319</v>
      </c>
      <c r="D138" s="5">
        <f>INDEX(Klima!$B$1:$E$520,MATCH('Afgrødemodel 1'!$C138,Klima!$B$1:$B$520,0),MATCH('Afgrødemodel 1'!$D$7,Klima!$B$1:$E$1,0))</f>
        <v>21.9</v>
      </c>
      <c r="E138" s="8">
        <f t="shared" si="57"/>
        <v>21.9</v>
      </c>
      <c r="F138">
        <v>0</v>
      </c>
      <c r="G138" s="8">
        <f t="shared" si="58"/>
        <v>1945.3000000000002</v>
      </c>
      <c r="H138" s="8">
        <f t="shared" ref="H138:H201" si="73">IF(C138&gt;=$AY$21,E138+H137,0)</f>
        <v>0</v>
      </c>
      <c r="I138" s="8">
        <f t="shared" ref="I138:I201" si="74">IF(C138&lt;$AY$27,0,E138)</f>
        <v>0</v>
      </c>
      <c r="J138" s="8">
        <f t="shared" ref="J138:J201" si="75">IF(C138&lt;$AY$27,0,I138+J137)</f>
        <v>0</v>
      </c>
      <c r="K138" s="8" t="e">
        <f t="shared" ref="K138:K201" si="76">IF(AND(H138&gt;=$AX$12,H137&lt;$AX$12),"tSF1",IF(AND(H138&gt;=$AZ$13,H137&lt;$AZ$13),"tSF2",IF(AND(H138&gt;=$AZ$14,H137&lt;$AZ$14),"tSF3",IF(AND(H138&gt;=$AZ$15,H137&lt;$AZ$15),"tSF4",IF(AND(H138&gt;=$AZ$16,H137&lt;$AZ$16),"tSF5"," ")))))</f>
        <v>#VALUE!</v>
      </c>
      <c r="L138" s="8" t="e">
        <f t="shared" ref="L138:L201" si="77">IF(OR(K138="tSF1",K138="tSF2",K138="tSF3",K138="tSF4",K138="tSF5"),C138," ")</f>
        <v>#VALUE!</v>
      </c>
      <c r="M138" t="e">
        <f t="shared" ref="M138:M201" si="78">IF(AND($BA$12&gt;C138,C138&gt;=$AY$21),"F1",IF(AND(C138&gt;=$BA$12,C138&lt;$BA$13),"F2",IF(AND(C138&gt;=$BA$13,C138&lt;$BA$14),"F3",IF(AND(C138&gt;=$BA$14,C138&lt;$BA$15),"F4",IF(AND(C138&gt;=$BA$15,C138&lt;$BA$16),"F5"," ")))))</f>
        <v>#N/A</v>
      </c>
      <c r="N138">
        <v>8</v>
      </c>
      <c r="O138" t="str">
        <f t="shared" si="59"/>
        <v xml:space="preserve"> </v>
      </c>
      <c r="P138" t="str">
        <f t="shared" ref="P138:P201" si="79">IF($AV$2=1,(IF(AND(J138&gt;=$AW$21,J137&lt;$AW$21),C138," ")),(IF(AND(G138&gt;=$AW$21,G137&lt;$AW$21),C138," ")))</f>
        <v xml:space="preserve"> </v>
      </c>
      <c r="Q138" t="str">
        <f t="shared" ref="Q138:Q201" si="80">IF(AND($AW$22=0,O138="tSL0"),"tSLe",IF(AND(H138&gt;=($AW$22),H137&lt;($AW$22)),"tSLe",IF(AND(H138&gt;=($AW$23),H137&lt;($AW$23)),"tSLx",IF(AND(H138&gt;=($AW$24),H137&lt;($AW$24)),"tSLr",IF(AND(H138&gt;=($AW$25),H137&lt;($AW$25)),"tSLm",IF(AND($AW$27=B138),"Sådato",IF(AND($AW$29=B138),"tv",IF(AND($AW$28=B138),"th"," "))))))))</f>
        <v xml:space="preserve"> </v>
      </c>
      <c r="R138" t="str">
        <f t="shared" ref="R138:R201" si="81">IF(AND(Q138="Sådato"),C138,IF(AND(Q138="tSLe"),C138,IF(AND(Q138="tSLx"),C138,IF(AND(Q138="tSLr"),C138,IF(AND(Q138="tSLm"),C138,IF(AND(Q138="tv"),C138,IF(AND(Q138="th"),C138," ")))))))</f>
        <v xml:space="preserve"> </v>
      </c>
      <c r="S138">
        <f t="shared" ref="S138:S201" si="82">$AW$33</f>
        <v>0</v>
      </c>
      <c r="T138" s="8">
        <f t="shared" si="60"/>
        <v>0</v>
      </c>
      <c r="U138" s="2">
        <f t="shared" si="61"/>
        <v>0</v>
      </c>
      <c r="V138">
        <f t="shared" ref="V138:V201" si="83">$AW$35</f>
        <v>5</v>
      </c>
      <c r="W138" s="2">
        <f t="shared" si="62"/>
        <v>15</v>
      </c>
      <c r="X138">
        <f t="shared" ref="X138:X201" si="84">$AW$36</f>
        <v>0</v>
      </c>
      <c r="Y138">
        <f t="shared" si="63"/>
        <v>0.5</v>
      </c>
      <c r="Z138">
        <v>0</v>
      </c>
      <c r="AA138" s="18">
        <f t="shared" ref="AA138:AA201" si="85">B138</f>
        <v>43319</v>
      </c>
      <c r="AB138" s="13">
        <f t="shared" ref="AB138:AB201" si="86">IF((C138&lt;$AY$21),S138,IF(AND($AY$21&lt;=C138,C138&lt;MIN($AY$22,$AY$28,$AY$29)),T138,IF(AND($AY$22&lt;=C138,C138&lt;MIN($AY$23,$AY$28,$AY$29)),U138,IF(AND($AY$23&lt;=C138,C138&lt;(MIN($AY$24,$AY$29,$AY$28))),V138,IF(AND($AY$24&lt;=C138,C138&lt;(MIN($AY$25,$AY$28,$AY$29))),W138,IF(AND($AY$25&lt;=C138,C138&lt;(MIN($AY$28,$AY$29))),X138,IF(AND($AY$29&lt;=C138,C138&lt;$AY$28),Y138,IF(AND(C138&gt;$AY$28),Z138,0))))))))</f>
        <v>0</v>
      </c>
      <c r="AC138">
        <v>0</v>
      </c>
      <c r="AD138" s="5">
        <f t="shared" si="64"/>
        <v>-4</v>
      </c>
      <c r="AE138">
        <f t="shared" si="72"/>
        <v>2</v>
      </c>
      <c r="AF138">
        <f t="shared" si="72"/>
        <v>2</v>
      </c>
      <c r="AG138">
        <v>0</v>
      </c>
      <c r="AH138" s="18">
        <f t="shared" si="65"/>
        <v>43319</v>
      </c>
      <c r="AI138" s="5">
        <f t="shared" si="66"/>
        <v>0</v>
      </c>
      <c r="AJ138" s="13">
        <f t="shared" ref="AJ138:AJ201" si="87">IF(C138&lt;(MIN($AY$24,$AY$28,$AY$29)),AC138,IF(AND($AY$24&lt;=C138,C138&lt;(MIN($AY$25,$AY$28,$AY$29))),AD138,IF(AND($AY$25&lt;=C138,C138&lt;(MIN($AY$28,$AY$29))),AE138,IF(AND($AY$29&lt;=C138,C138&lt;$AY$28),AF138,IF(AND(C138&gt;=$AY$28),AG138," ")))))</f>
        <v>0</v>
      </c>
      <c r="AK138" s="20">
        <f t="shared" ref="AK138:AK201" si="88">$AW$42</f>
        <v>0</v>
      </c>
      <c r="AL138" s="20">
        <f t="shared" si="67"/>
        <v>60</v>
      </c>
      <c r="AM138" s="20">
        <f t="shared" si="68"/>
        <v>60</v>
      </c>
      <c r="AN138" s="20">
        <f t="shared" ref="AN138:AN201" si="89">$AW$45</f>
        <v>0</v>
      </c>
      <c r="AO138" s="20">
        <f t="shared" si="69"/>
        <v>200</v>
      </c>
      <c r="AP138" s="1">
        <v>0</v>
      </c>
      <c r="AQ138" s="24">
        <f t="shared" si="70"/>
        <v>43319</v>
      </c>
      <c r="AR138" s="10">
        <f t="shared" ref="AR138:AR201" si="90">IF(C138&lt;$AY$21,AK138,IF(AND($AY$21&lt;=C138,C138&lt;(MIN($AY$25,$AY$29,$AY$28))),AM138,IF(AND($AY$25&lt;=C138,C138&lt;MIN($AY$29,$AY$28)),AN138,IF(AND($AY$29&lt;=C138,C138&lt;$AY$28),AO138,IF(AND(C138&gt;=$AY$28),AP138,"0")))))</f>
        <v>0</v>
      </c>
      <c r="AS138" s="1">
        <f t="shared" si="71"/>
        <v>0</v>
      </c>
    </row>
    <row r="139" spans="2:45" x14ac:dyDescent="0.2">
      <c r="B139" s="18">
        <f t="shared" ref="B139:B202" si="91">B138+1</f>
        <v>43320</v>
      </c>
      <c r="C139" s="8">
        <f t="shared" ref="C139:C202" si="92">B139</f>
        <v>43320</v>
      </c>
      <c r="D139" s="5">
        <f>INDEX(Klima!$B$1:$E$520,MATCH('Afgrødemodel 1'!$C139,Klima!$B$1:$B$520,0),MATCH('Afgrødemodel 1'!$D$7,Klima!$B$1:$E$1,0))</f>
        <v>23.1</v>
      </c>
      <c r="E139" s="8">
        <f t="shared" ref="E139:E202" si="93">IF(D139&gt;0,D139,0)</f>
        <v>23.1</v>
      </c>
      <c r="F139">
        <v>0</v>
      </c>
      <c r="G139" s="8">
        <f t="shared" ref="G139:G202" si="94">(E139-F139)+G138</f>
        <v>1968.4</v>
      </c>
      <c r="H139" s="8">
        <f t="shared" si="73"/>
        <v>0</v>
      </c>
      <c r="I139" s="8">
        <f t="shared" si="74"/>
        <v>23.1</v>
      </c>
      <c r="J139" s="8">
        <f t="shared" si="75"/>
        <v>23.1</v>
      </c>
      <c r="K139" s="8" t="e">
        <f t="shared" si="76"/>
        <v>#VALUE!</v>
      </c>
      <c r="L139" s="8" t="e">
        <f t="shared" si="77"/>
        <v>#VALUE!</v>
      </c>
      <c r="M139" t="e">
        <f t="shared" si="78"/>
        <v>#N/A</v>
      </c>
      <c r="N139">
        <v>8</v>
      </c>
      <c r="O139" t="str">
        <f t="shared" ref="O139:O202" si="95">IF($AV$2=1,(IF(AND(J139&gt;=$AW$21,J138&lt;$AW$21),"tSL0"," ")),(IF(AND(G139&gt;=$AW$21,G138&lt;$AW$21),"tSL0"," ")))</f>
        <v xml:space="preserve"> </v>
      </c>
      <c r="P139" t="str">
        <f t="shared" si="79"/>
        <v xml:space="preserve"> </v>
      </c>
      <c r="Q139" t="str">
        <f t="shared" si="80"/>
        <v>Sådato</v>
      </c>
      <c r="R139">
        <f t="shared" si="81"/>
        <v>43320</v>
      </c>
      <c r="S139">
        <f t="shared" si="82"/>
        <v>0</v>
      </c>
      <c r="T139" s="8">
        <f t="shared" ref="T139:T202" si="96">IFERROR($AW$33+($AW$34-$AW$33)*((H139)/$AW$22),0)</f>
        <v>0</v>
      </c>
      <c r="U139" s="2">
        <f t="shared" ref="U139:U202" si="97">$AW$34+($AW$35-$AW$34)*((((2.7182^(2.4*((((H139)-$AW$22)/($AW$23-$AW$22))))-1)))/10)</f>
        <v>0</v>
      </c>
      <c r="V139">
        <f t="shared" si="83"/>
        <v>5</v>
      </c>
      <c r="W139" s="2">
        <f t="shared" ref="W139:W202" si="98">$AW$35-($AW$35-$AW$36)*((((H139)-$AW$24)/($AW$25-$AW$24)))</f>
        <v>15</v>
      </c>
      <c r="X139">
        <f t="shared" si="84"/>
        <v>0</v>
      </c>
      <c r="Y139">
        <f t="shared" ref="Y139:Y202" si="99">$AW$38</f>
        <v>0.5</v>
      </c>
      <c r="Z139">
        <v>0</v>
      </c>
      <c r="AA139" s="18">
        <f t="shared" si="85"/>
        <v>43320</v>
      </c>
      <c r="AB139" s="13">
        <f t="shared" si="86"/>
        <v>0</v>
      </c>
      <c r="AC139">
        <v>0</v>
      </c>
      <c r="AD139" s="5">
        <f t="shared" ref="AD139:AD202" si="100">$AW$37*(((H139)-$AW$24)/($AW$25-$AW$24))</f>
        <v>-4</v>
      </c>
      <c r="AE139">
        <f t="shared" si="72"/>
        <v>2</v>
      </c>
      <c r="AF139">
        <f t="shared" si="72"/>
        <v>2</v>
      </c>
      <c r="AG139">
        <v>0</v>
      </c>
      <c r="AH139" s="18">
        <f t="shared" ref="AH139:AH202" si="101">AA139</f>
        <v>43320</v>
      </c>
      <c r="AI139" s="5">
        <f t="shared" ref="AI139:AI202" si="102">AB139+AJ139</f>
        <v>0</v>
      </c>
      <c r="AJ139" s="13">
        <f t="shared" si="87"/>
        <v>0</v>
      </c>
      <c r="AK139" s="20">
        <f t="shared" si="88"/>
        <v>0</v>
      </c>
      <c r="AL139" s="20">
        <f t="shared" ref="AL139:AL202" si="103">MAX($AW$43,($AW$46*(C139-$AY$21)))</f>
        <v>60</v>
      </c>
      <c r="AM139" s="20">
        <f t="shared" ref="AM139:AM202" si="104">MIN(MIN($AW$48,$AW$44),AL139)</f>
        <v>60</v>
      </c>
      <c r="AN139" s="20">
        <f t="shared" si="89"/>
        <v>0</v>
      </c>
      <c r="AO139" s="20">
        <f t="shared" ref="AO139:AO202" si="105">$AW$49</f>
        <v>200</v>
      </c>
      <c r="AP139" s="1">
        <v>0</v>
      </c>
      <c r="AQ139" s="24">
        <f t="shared" ref="AQ139:AQ202" si="106">AH139</f>
        <v>43320</v>
      </c>
      <c r="AR139" s="10">
        <f t="shared" si="90"/>
        <v>0</v>
      </c>
      <c r="AS139" s="1">
        <f t="shared" ref="AS139:AS202" si="107">(0-AR139)/10</f>
        <v>0</v>
      </c>
    </row>
    <row r="140" spans="2:45" x14ac:dyDescent="0.2">
      <c r="B140" s="18">
        <f t="shared" si="91"/>
        <v>43321</v>
      </c>
      <c r="C140" s="8">
        <f t="shared" si="92"/>
        <v>43321</v>
      </c>
      <c r="D140" s="5">
        <f>INDEX(Klima!$B$1:$E$520,MATCH('Afgrødemodel 1'!$C140,Klima!$B$1:$B$520,0),MATCH('Afgrødemodel 1'!$D$7,Klima!$B$1:$E$1,0))</f>
        <v>18.7</v>
      </c>
      <c r="E140" s="8">
        <f t="shared" si="93"/>
        <v>18.7</v>
      </c>
      <c r="F140">
        <v>0</v>
      </c>
      <c r="G140" s="8">
        <f t="shared" si="94"/>
        <v>1987.1000000000001</v>
      </c>
      <c r="H140" s="8">
        <f t="shared" si="73"/>
        <v>0</v>
      </c>
      <c r="I140" s="8">
        <f t="shared" si="74"/>
        <v>18.7</v>
      </c>
      <c r="J140" s="8">
        <f t="shared" si="75"/>
        <v>41.8</v>
      </c>
      <c r="K140" s="8" t="e">
        <f t="shared" si="76"/>
        <v>#VALUE!</v>
      </c>
      <c r="L140" s="8" t="e">
        <f t="shared" si="77"/>
        <v>#VALUE!</v>
      </c>
      <c r="M140" t="e">
        <f t="shared" si="78"/>
        <v>#N/A</v>
      </c>
      <c r="N140">
        <v>8</v>
      </c>
      <c r="O140" t="str">
        <f t="shared" si="95"/>
        <v xml:space="preserve"> </v>
      </c>
      <c r="P140" t="str">
        <f t="shared" si="79"/>
        <v xml:space="preserve"> </v>
      </c>
      <c r="Q140" t="str">
        <f t="shared" si="80"/>
        <v xml:space="preserve"> </v>
      </c>
      <c r="R140" t="str">
        <f t="shared" si="81"/>
        <v xml:space="preserve"> </v>
      </c>
      <c r="S140">
        <f t="shared" si="82"/>
        <v>0</v>
      </c>
      <c r="T140" s="8">
        <f t="shared" si="96"/>
        <v>0</v>
      </c>
      <c r="U140" s="2">
        <f t="shared" si="97"/>
        <v>0</v>
      </c>
      <c r="V140">
        <f t="shared" si="83"/>
        <v>5</v>
      </c>
      <c r="W140" s="2">
        <f t="shared" si="98"/>
        <v>15</v>
      </c>
      <c r="X140">
        <f t="shared" si="84"/>
        <v>0</v>
      </c>
      <c r="Y140">
        <f t="shared" si="99"/>
        <v>0.5</v>
      </c>
      <c r="Z140">
        <v>0</v>
      </c>
      <c r="AA140" s="18">
        <f t="shared" si="85"/>
        <v>43321</v>
      </c>
      <c r="AB140" s="13">
        <f t="shared" si="86"/>
        <v>0</v>
      </c>
      <c r="AC140">
        <v>0</v>
      </c>
      <c r="AD140" s="5">
        <f t="shared" si="100"/>
        <v>-4</v>
      </c>
      <c r="AE140">
        <f t="shared" si="72"/>
        <v>2</v>
      </c>
      <c r="AF140">
        <f t="shared" si="72"/>
        <v>2</v>
      </c>
      <c r="AG140">
        <v>0</v>
      </c>
      <c r="AH140" s="18">
        <f t="shared" si="101"/>
        <v>43321</v>
      </c>
      <c r="AI140" s="5">
        <f t="shared" si="102"/>
        <v>0</v>
      </c>
      <c r="AJ140" s="13">
        <f t="shared" si="87"/>
        <v>0</v>
      </c>
      <c r="AK140" s="20">
        <f t="shared" si="88"/>
        <v>0</v>
      </c>
      <c r="AL140" s="20">
        <f t="shared" si="103"/>
        <v>60</v>
      </c>
      <c r="AM140" s="20">
        <f t="shared" si="104"/>
        <v>60</v>
      </c>
      <c r="AN140" s="20">
        <f t="shared" si="89"/>
        <v>0</v>
      </c>
      <c r="AO140" s="20">
        <f t="shared" si="105"/>
        <v>200</v>
      </c>
      <c r="AP140" s="1">
        <v>0</v>
      </c>
      <c r="AQ140" s="24">
        <f t="shared" si="106"/>
        <v>43321</v>
      </c>
      <c r="AR140" s="10">
        <f t="shared" si="90"/>
        <v>0</v>
      </c>
      <c r="AS140" s="1">
        <f t="shared" si="107"/>
        <v>0</v>
      </c>
    </row>
    <row r="141" spans="2:45" x14ac:dyDescent="0.2">
      <c r="B141" s="18">
        <f t="shared" si="91"/>
        <v>43322</v>
      </c>
      <c r="C141" s="8">
        <f t="shared" si="92"/>
        <v>43322</v>
      </c>
      <c r="D141" s="5">
        <f>INDEX(Klima!$B$1:$E$520,MATCH('Afgrødemodel 1'!$C141,Klima!$B$1:$B$520,0),MATCH('Afgrødemodel 1'!$D$7,Klima!$B$1:$E$1,0))</f>
        <v>17.600000000000001</v>
      </c>
      <c r="E141" s="8">
        <f t="shared" si="93"/>
        <v>17.600000000000001</v>
      </c>
      <c r="F141">
        <v>0</v>
      </c>
      <c r="G141" s="8">
        <f t="shared" si="94"/>
        <v>2004.7</v>
      </c>
      <c r="H141" s="8">
        <f t="shared" si="73"/>
        <v>0</v>
      </c>
      <c r="I141" s="8">
        <f t="shared" si="74"/>
        <v>17.600000000000001</v>
      </c>
      <c r="J141" s="8">
        <f t="shared" si="75"/>
        <v>59.4</v>
      </c>
      <c r="K141" s="8" t="e">
        <f t="shared" si="76"/>
        <v>#VALUE!</v>
      </c>
      <c r="L141" s="8" t="e">
        <f t="shared" si="77"/>
        <v>#VALUE!</v>
      </c>
      <c r="M141" t="e">
        <f t="shared" si="78"/>
        <v>#N/A</v>
      </c>
      <c r="N141">
        <v>8</v>
      </c>
      <c r="O141" t="str">
        <f t="shared" si="95"/>
        <v xml:space="preserve"> </v>
      </c>
      <c r="P141" t="str">
        <f t="shared" si="79"/>
        <v xml:space="preserve"> </v>
      </c>
      <c r="Q141" t="str">
        <f t="shared" si="80"/>
        <v xml:space="preserve"> </v>
      </c>
      <c r="R141" t="str">
        <f t="shared" si="81"/>
        <v xml:space="preserve"> </v>
      </c>
      <c r="S141">
        <f t="shared" si="82"/>
        <v>0</v>
      </c>
      <c r="T141" s="8">
        <f t="shared" si="96"/>
        <v>0</v>
      </c>
      <c r="U141" s="2">
        <f t="shared" si="97"/>
        <v>0</v>
      </c>
      <c r="V141">
        <f t="shared" si="83"/>
        <v>5</v>
      </c>
      <c r="W141" s="2">
        <f t="shared" si="98"/>
        <v>15</v>
      </c>
      <c r="X141">
        <f t="shared" si="84"/>
        <v>0</v>
      </c>
      <c r="Y141">
        <f t="shared" si="99"/>
        <v>0.5</v>
      </c>
      <c r="Z141">
        <v>0</v>
      </c>
      <c r="AA141" s="18">
        <f t="shared" si="85"/>
        <v>43322</v>
      </c>
      <c r="AB141" s="13">
        <f t="shared" si="86"/>
        <v>0</v>
      </c>
      <c r="AC141">
        <v>0</v>
      </c>
      <c r="AD141" s="5">
        <f t="shared" si="100"/>
        <v>-4</v>
      </c>
      <c r="AE141">
        <f t="shared" si="72"/>
        <v>2</v>
      </c>
      <c r="AF141">
        <f t="shared" si="72"/>
        <v>2</v>
      </c>
      <c r="AG141">
        <v>0</v>
      </c>
      <c r="AH141" s="18">
        <f t="shared" si="101"/>
        <v>43322</v>
      </c>
      <c r="AI141" s="5">
        <f t="shared" si="102"/>
        <v>0</v>
      </c>
      <c r="AJ141" s="13">
        <f t="shared" si="87"/>
        <v>0</v>
      </c>
      <c r="AK141" s="20">
        <f t="shared" si="88"/>
        <v>0</v>
      </c>
      <c r="AL141" s="20">
        <f t="shared" si="103"/>
        <v>60</v>
      </c>
      <c r="AM141" s="20">
        <f t="shared" si="104"/>
        <v>60</v>
      </c>
      <c r="AN141" s="20">
        <f t="shared" si="89"/>
        <v>0</v>
      </c>
      <c r="AO141" s="20">
        <f t="shared" si="105"/>
        <v>200</v>
      </c>
      <c r="AP141" s="1">
        <v>0</v>
      </c>
      <c r="AQ141" s="24">
        <f t="shared" si="106"/>
        <v>43322</v>
      </c>
      <c r="AR141" s="10">
        <f t="shared" si="90"/>
        <v>0</v>
      </c>
      <c r="AS141" s="1">
        <f t="shared" si="107"/>
        <v>0</v>
      </c>
    </row>
    <row r="142" spans="2:45" x14ac:dyDescent="0.2">
      <c r="B142" s="18">
        <f t="shared" si="91"/>
        <v>43323</v>
      </c>
      <c r="C142" s="8">
        <f t="shared" si="92"/>
        <v>43323</v>
      </c>
      <c r="D142" s="5">
        <f>INDEX(Klima!$B$1:$E$520,MATCH('Afgrødemodel 1'!$C142,Klima!$B$1:$B$520,0),MATCH('Afgrødemodel 1'!$D$7,Klima!$B$1:$E$1,0))</f>
        <v>14</v>
      </c>
      <c r="E142" s="8">
        <f t="shared" si="93"/>
        <v>14</v>
      </c>
      <c r="F142">
        <v>0</v>
      </c>
      <c r="G142" s="8">
        <f t="shared" si="94"/>
        <v>2018.7</v>
      </c>
      <c r="H142" s="8">
        <f t="shared" si="73"/>
        <v>0</v>
      </c>
      <c r="I142" s="8">
        <f t="shared" si="74"/>
        <v>14</v>
      </c>
      <c r="J142" s="8">
        <f t="shared" si="75"/>
        <v>73.400000000000006</v>
      </c>
      <c r="K142" s="8" t="e">
        <f t="shared" si="76"/>
        <v>#VALUE!</v>
      </c>
      <c r="L142" s="8" t="e">
        <f t="shared" si="77"/>
        <v>#VALUE!</v>
      </c>
      <c r="M142" t="e">
        <f t="shared" si="78"/>
        <v>#N/A</v>
      </c>
      <c r="N142">
        <v>8</v>
      </c>
      <c r="O142" t="str">
        <f t="shared" si="95"/>
        <v xml:space="preserve"> </v>
      </c>
      <c r="P142" t="str">
        <f t="shared" si="79"/>
        <v xml:space="preserve"> </v>
      </c>
      <c r="Q142" t="str">
        <f t="shared" si="80"/>
        <v xml:space="preserve"> </v>
      </c>
      <c r="R142" t="str">
        <f t="shared" si="81"/>
        <v xml:space="preserve"> </v>
      </c>
      <c r="S142">
        <f t="shared" si="82"/>
        <v>0</v>
      </c>
      <c r="T142" s="8">
        <f t="shared" si="96"/>
        <v>0</v>
      </c>
      <c r="U142" s="2">
        <f t="shared" si="97"/>
        <v>0</v>
      </c>
      <c r="V142">
        <f t="shared" si="83"/>
        <v>5</v>
      </c>
      <c r="W142" s="2">
        <f t="shared" si="98"/>
        <v>15</v>
      </c>
      <c r="X142">
        <f t="shared" si="84"/>
        <v>0</v>
      </c>
      <c r="Y142">
        <f t="shared" si="99"/>
        <v>0.5</v>
      </c>
      <c r="Z142">
        <v>0</v>
      </c>
      <c r="AA142" s="18">
        <f t="shared" si="85"/>
        <v>43323</v>
      </c>
      <c r="AB142" s="13">
        <f t="shared" si="86"/>
        <v>0</v>
      </c>
      <c r="AC142">
        <v>0</v>
      </c>
      <c r="AD142" s="5">
        <f t="shared" si="100"/>
        <v>-4</v>
      </c>
      <c r="AE142">
        <f t="shared" si="72"/>
        <v>2</v>
      </c>
      <c r="AF142">
        <f t="shared" si="72"/>
        <v>2</v>
      </c>
      <c r="AG142">
        <v>0</v>
      </c>
      <c r="AH142" s="18">
        <f t="shared" si="101"/>
        <v>43323</v>
      </c>
      <c r="AI142" s="5">
        <f t="shared" si="102"/>
        <v>0</v>
      </c>
      <c r="AJ142" s="13">
        <f t="shared" si="87"/>
        <v>0</v>
      </c>
      <c r="AK142" s="20">
        <f t="shared" si="88"/>
        <v>0</v>
      </c>
      <c r="AL142" s="20">
        <f t="shared" si="103"/>
        <v>60</v>
      </c>
      <c r="AM142" s="20">
        <f t="shared" si="104"/>
        <v>60</v>
      </c>
      <c r="AN142" s="20">
        <f t="shared" si="89"/>
        <v>0</v>
      </c>
      <c r="AO142" s="20">
        <f t="shared" si="105"/>
        <v>200</v>
      </c>
      <c r="AP142" s="1">
        <v>0</v>
      </c>
      <c r="AQ142" s="24">
        <f t="shared" si="106"/>
        <v>43323</v>
      </c>
      <c r="AR142" s="10">
        <f t="shared" si="90"/>
        <v>0</v>
      </c>
      <c r="AS142" s="1">
        <f t="shared" si="107"/>
        <v>0</v>
      </c>
    </row>
    <row r="143" spans="2:45" x14ac:dyDescent="0.2">
      <c r="B143" s="18">
        <f t="shared" si="91"/>
        <v>43324</v>
      </c>
      <c r="C143" s="8">
        <f t="shared" si="92"/>
        <v>43324</v>
      </c>
      <c r="D143" s="5">
        <f>INDEX(Klima!$B$1:$E$520,MATCH('Afgrødemodel 1'!$C143,Klima!$B$1:$B$520,0),MATCH('Afgrødemodel 1'!$D$7,Klima!$B$1:$E$1,0))</f>
        <v>13.2</v>
      </c>
      <c r="E143" s="8">
        <f t="shared" si="93"/>
        <v>13.2</v>
      </c>
      <c r="F143">
        <v>0</v>
      </c>
      <c r="G143" s="8">
        <f t="shared" si="94"/>
        <v>2031.9</v>
      </c>
      <c r="H143" s="8">
        <f t="shared" si="73"/>
        <v>0</v>
      </c>
      <c r="I143" s="8">
        <f t="shared" si="74"/>
        <v>13.2</v>
      </c>
      <c r="J143" s="8">
        <f t="shared" si="75"/>
        <v>86.600000000000009</v>
      </c>
      <c r="K143" s="8" t="e">
        <f t="shared" si="76"/>
        <v>#VALUE!</v>
      </c>
      <c r="L143" s="8" t="e">
        <f t="shared" si="77"/>
        <v>#VALUE!</v>
      </c>
      <c r="M143" t="e">
        <f t="shared" si="78"/>
        <v>#N/A</v>
      </c>
      <c r="N143">
        <v>8</v>
      </c>
      <c r="O143" t="str">
        <f t="shared" si="95"/>
        <v xml:space="preserve"> </v>
      </c>
      <c r="P143" t="str">
        <f t="shared" si="79"/>
        <v xml:space="preserve"> </v>
      </c>
      <c r="Q143" t="str">
        <f t="shared" si="80"/>
        <v xml:space="preserve"> </v>
      </c>
      <c r="R143" t="str">
        <f t="shared" si="81"/>
        <v xml:space="preserve"> </v>
      </c>
      <c r="S143">
        <f t="shared" si="82"/>
        <v>0</v>
      </c>
      <c r="T143" s="8">
        <f t="shared" si="96"/>
        <v>0</v>
      </c>
      <c r="U143" s="2">
        <f t="shared" si="97"/>
        <v>0</v>
      </c>
      <c r="V143">
        <f t="shared" si="83"/>
        <v>5</v>
      </c>
      <c r="W143" s="2">
        <f t="shared" si="98"/>
        <v>15</v>
      </c>
      <c r="X143">
        <f t="shared" si="84"/>
        <v>0</v>
      </c>
      <c r="Y143">
        <f t="shared" si="99"/>
        <v>0.5</v>
      </c>
      <c r="Z143">
        <v>0</v>
      </c>
      <c r="AA143" s="18">
        <f t="shared" si="85"/>
        <v>43324</v>
      </c>
      <c r="AB143" s="13">
        <f t="shared" si="86"/>
        <v>0</v>
      </c>
      <c r="AC143">
        <v>0</v>
      </c>
      <c r="AD143" s="5">
        <f t="shared" si="100"/>
        <v>-4</v>
      </c>
      <c r="AE143">
        <f t="shared" si="72"/>
        <v>2</v>
      </c>
      <c r="AF143">
        <f t="shared" si="72"/>
        <v>2</v>
      </c>
      <c r="AG143">
        <v>0</v>
      </c>
      <c r="AH143" s="18">
        <f t="shared" si="101"/>
        <v>43324</v>
      </c>
      <c r="AI143" s="5">
        <f t="shared" si="102"/>
        <v>0</v>
      </c>
      <c r="AJ143" s="13">
        <f t="shared" si="87"/>
        <v>0</v>
      </c>
      <c r="AK143" s="20">
        <f t="shared" si="88"/>
        <v>0</v>
      </c>
      <c r="AL143" s="20">
        <f t="shared" si="103"/>
        <v>60</v>
      </c>
      <c r="AM143" s="20">
        <f t="shared" si="104"/>
        <v>60</v>
      </c>
      <c r="AN143" s="20">
        <f t="shared" si="89"/>
        <v>0</v>
      </c>
      <c r="AO143" s="20">
        <f t="shared" si="105"/>
        <v>200</v>
      </c>
      <c r="AP143" s="1">
        <v>0</v>
      </c>
      <c r="AQ143" s="24">
        <f t="shared" si="106"/>
        <v>43324</v>
      </c>
      <c r="AR143" s="10">
        <f t="shared" si="90"/>
        <v>0</v>
      </c>
      <c r="AS143" s="1">
        <f t="shared" si="107"/>
        <v>0</v>
      </c>
    </row>
    <row r="144" spans="2:45" x14ac:dyDescent="0.2">
      <c r="B144" s="18">
        <f t="shared" si="91"/>
        <v>43325</v>
      </c>
      <c r="C144" s="8">
        <f t="shared" si="92"/>
        <v>43325</v>
      </c>
      <c r="D144" s="5">
        <f>INDEX(Klima!$B$1:$E$520,MATCH('Afgrødemodel 1'!$C144,Klima!$B$1:$B$520,0),MATCH('Afgrødemodel 1'!$D$7,Klima!$B$1:$E$1,0))</f>
        <v>15.9</v>
      </c>
      <c r="E144" s="8">
        <f t="shared" si="93"/>
        <v>15.9</v>
      </c>
      <c r="F144">
        <v>0</v>
      </c>
      <c r="G144" s="8">
        <f t="shared" si="94"/>
        <v>2047.8000000000002</v>
      </c>
      <c r="H144" s="8">
        <f t="shared" si="73"/>
        <v>0</v>
      </c>
      <c r="I144" s="8">
        <f t="shared" si="74"/>
        <v>15.9</v>
      </c>
      <c r="J144" s="8">
        <f t="shared" si="75"/>
        <v>102.50000000000001</v>
      </c>
      <c r="K144" s="8" t="e">
        <f t="shared" si="76"/>
        <v>#VALUE!</v>
      </c>
      <c r="L144" s="8" t="e">
        <f t="shared" si="77"/>
        <v>#VALUE!</v>
      </c>
      <c r="M144" t="e">
        <f t="shared" si="78"/>
        <v>#N/A</v>
      </c>
      <c r="N144">
        <v>8</v>
      </c>
      <c r="O144" t="str">
        <f t="shared" si="95"/>
        <v xml:space="preserve"> </v>
      </c>
      <c r="P144" t="str">
        <f t="shared" si="79"/>
        <v xml:space="preserve"> </v>
      </c>
      <c r="Q144" t="str">
        <f t="shared" si="80"/>
        <v xml:space="preserve"> </v>
      </c>
      <c r="R144" t="str">
        <f t="shared" si="81"/>
        <v xml:space="preserve"> </v>
      </c>
      <c r="S144">
        <f t="shared" si="82"/>
        <v>0</v>
      </c>
      <c r="T144" s="8">
        <f t="shared" si="96"/>
        <v>0</v>
      </c>
      <c r="U144" s="2">
        <f t="shared" si="97"/>
        <v>0</v>
      </c>
      <c r="V144">
        <f t="shared" si="83"/>
        <v>5</v>
      </c>
      <c r="W144" s="2">
        <f t="shared" si="98"/>
        <v>15</v>
      </c>
      <c r="X144">
        <f t="shared" si="84"/>
        <v>0</v>
      </c>
      <c r="Y144">
        <f t="shared" si="99"/>
        <v>0.5</v>
      </c>
      <c r="Z144">
        <v>0</v>
      </c>
      <c r="AA144" s="18">
        <f t="shared" si="85"/>
        <v>43325</v>
      </c>
      <c r="AB144" s="13">
        <f t="shared" si="86"/>
        <v>0</v>
      </c>
      <c r="AC144">
        <v>0</v>
      </c>
      <c r="AD144" s="5">
        <f t="shared" si="100"/>
        <v>-4</v>
      </c>
      <c r="AE144">
        <f t="shared" si="72"/>
        <v>2</v>
      </c>
      <c r="AF144">
        <f t="shared" si="72"/>
        <v>2</v>
      </c>
      <c r="AG144">
        <v>0</v>
      </c>
      <c r="AH144" s="18">
        <f t="shared" si="101"/>
        <v>43325</v>
      </c>
      <c r="AI144" s="5">
        <f t="shared" si="102"/>
        <v>0</v>
      </c>
      <c r="AJ144" s="13">
        <f t="shared" si="87"/>
        <v>0</v>
      </c>
      <c r="AK144" s="20">
        <f t="shared" si="88"/>
        <v>0</v>
      </c>
      <c r="AL144" s="20">
        <f t="shared" si="103"/>
        <v>60</v>
      </c>
      <c r="AM144" s="20">
        <f t="shared" si="104"/>
        <v>60</v>
      </c>
      <c r="AN144" s="20">
        <f t="shared" si="89"/>
        <v>0</v>
      </c>
      <c r="AO144" s="20">
        <f t="shared" si="105"/>
        <v>200</v>
      </c>
      <c r="AP144" s="1">
        <v>0</v>
      </c>
      <c r="AQ144" s="24">
        <f t="shared" si="106"/>
        <v>43325</v>
      </c>
      <c r="AR144" s="10">
        <f t="shared" si="90"/>
        <v>0</v>
      </c>
      <c r="AS144" s="1">
        <f t="shared" si="107"/>
        <v>0</v>
      </c>
    </row>
    <row r="145" spans="2:45" x14ac:dyDescent="0.2">
      <c r="B145" s="18">
        <f t="shared" si="91"/>
        <v>43326</v>
      </c>
      <c r="C145" s="8">
        <f t="shared" si="92"/>
        <v>43326</v>
      </c>
      <c r="D145" s="5">
        <f>INDEX(Klima!$B$1:$E$520,MATCH('Afgrødemodel 1'!$C145,Klima!$B$1:$B$520,0),MATCH('Afgrødemodel 1'!$D$7,Klima!$B$1:$E$1,0))</f>
        <v>17.100000000000001</v>
      </c>
      <c r="E145" s="8">
        <f t="shared" si="93"/>
        <v>17.100000000000001</v>
      </c>
      <c r="F145">
        <v>0</v>
      </c>
      <c r="G145" s="8">
        <f t="shared" si="94"/>
        <v>2064.9</v>
      </c>
      <c r="H145" s="8">
        <f t="shared" si="73"/>
        <v>0</v>
      </c>
      <c r="I145" s="8">
        <f t="shared" si="74"/>
        <v>17.100000000000001</v>
      </c>
      <c r="J145" s="8">
        <f t="shared" si="75"/>
        <v>119.60000000000002</v>
      </c>
      <c r="K145" s="8" t="e">
        <f t="shared" si="76"/>
        <v>#VALUE!</v>
      </c>
      <c r="L145" s="8" t="e">
        <f t="shared" si="77"/>
        <v>#VALUE!</v>
      </c>
      <c r="M145" t="e">
        <f t="shared" si="78"/>
        <v>#N/A</v>
      </c>
      <c r="N145">
        <v>8</v>
      </c>
      <c r="O145" t="str">
        <f t="shared" si="95"/>
        <v xml:space="preserve"> </v>
      </c>
      <c r="P145" t="str">
        <f t="shared" si="79"/>
        <v xml:space="preserve"> </v>
      </c>
      <c r="Q145" t="str">
        <f t="shared" si="80"/>
        <v xml:space="preserve"> </v>
      </c>
      <c r="R145" t="str">
        <f t="shared" si="81"/>
        <v xml:space="preserve"> </v>
      </c>
      <c r="S145">
        <f t="shared" si="82"/>
        <v>0</v>
      </c>
      <c r="T145" s="8">
        <f t="shared" si="96"/>
        <v>0</v>
      </c>
      <c r="U145" s="2">
        <f t="shared" si="97"/>
        <v>0</v>
      </c>
      <c r="V145">
        <f t="shared" si="83"/>
        <v>5</v>
      </c>
      <c r="W145" s="2">
        <f t="shared" si="98"/>
        <v>15</v>
      </c>
      <c r="X145">
        <f t="shared" si="84"/>
        <v>0</v>
      </c>
      <c r="Y145">
        <f t="shared" si="99"/>
        <v>0.5</v>
      </c>
      <c r="Z145">
        <v>0</v>
      </c>
      <c r="AA145" s="18">
        <f t="shared" si="85"/>
        <v>43326</v>
      </c>
      <c r="AB145" s="13">
        <f t="shared" si="86"/>
        <v>0</v>
      </c>
      <c r="AC145">
        <v>0</v>
      </c>
      <c r="AD145" s="5">
        <f t="shared" si="100"/>
        <v>-4</v>
      </c>
      <c r="AE145">
        <f t="shared" si="72"/>
        <v>2</v>
      </c>
      <c r="AF145">
        <f t="shared" si="72"/>
        <v>2</v>
      </c>
      <c r="AG145">
        <v>0</v>
      </c>
      <c r="AH145" s="18">
        <f t="shared" si="101"/>
        <v>43326</v>
      </c>
      <c r="AI145" s="5">
        <f t="shared" si="102"/>
        <v>0</v>
      </c>
      <c r="AJ145" s="13">
        <f t="shared" si="87"/>
        <v>0</v>
      </c>
      <c r="AK145" s="20">
        <f t="shared" si="88"/>
        <v>0</v>
      </c>
      <c r="AL145" s="20">
        <f t="shared" si="103"/>
        <v>60</v>
      </c>
      <c r="AM145" s="20">
        <f t="shared" si="104"/>
        <v>60</v>
      </c>
      <c r="AN145" s="20">
        <f t="shared" si="89"/>
        <v>0</v>
      </c>
      <c r="AO145" s="20">
        <f t="shared" si="105"/>
        <v>200</v>
      </c>
      <c r="AP145" s="1">
        <v>0</v>
      </c>
      <c r="AQ145" s="24">
        <f t="shared" si="106"/>
        <v>43326</v>
      </c>
      <c r="AR145" s="10">
        <f t="shared" si="90"/>
        <v>0</v>
      </c>
      <c r="AS145" s="1">
        <f t="shared" si="107"/>
        <v>0</v>
      </c>
    </row>
    <row r="146" spans="2:45" x14ac:dyDescent="0.2">
      <c r="B146" s="18">
        <f t="shared" si="91"/>
        <v>43327</v>
      </c>
      <c r="C146" s="8">
        <f t="shared" si="92"/>
        <v>43327</v>
      </c>
      <c r="D146" s="5">
        <f>INDEX(Klima!$B$1:$E$520,MATCH('Afgrødemodel 1'!$C146,Klima!$B$1:$B$520,0),MATCH('Afgrødemodel 1'!$D$7,Klima!$B$1:$E$1,0))</f>
        <v>18</v>
      </c>
      <c r="E146" s="8">
        <f t="shared" si="93"/>
        <v>18</v>
      </c>
      <c r="F146">
        <v>0</v>
      </c>
      <c r="G146" s="8">
        <f t="shared" si="94"/>
        <v>2082.9</v>
      </c>
      <c r="H146" s="8">
        <f t="shared" si="73"/>
        <v>0</v>
      </c>
      <c r="I146" s="8">
        <f t="shared" si="74"/>
        <v>18</v>
      </c>
      <c r="J146" s="8">
        <f t="shared" si="75"/>
        <v>137.60000000000002</v>
      </c>
      <c r="K146" s="8" t="e">
        <f t="shared" si="76"/>
        <v>#VALUE!</v>
      </c>
      <c r="L146" s="8" t="e">
        <f t="shared" si="77"/>
        <v>#VALUE!</v>
      </c>
      <c r="M146" t="e">
        <f t="shared" si="78"/>
        <v>#N/A</v>
      </c>
      <c r="N146">
        <v>8</v>
      </c>
      <c r="O146" t="str">
        <f t="shared" si="95"/>
        <v xml:space="preserve"> </v>
      </c>
      <c r="P146" t="str">
        <f t="shared" si="79"/>
        <v xml:space="preserve"> </v>
      </c>
      <c r="Q146" t="str">
        <f t="shared" si="80"/>
        <v xml:space="preserve"> </v>
      </c>
      <c r="R146" t="str">
        <f t="shared" si="81"/>
        <v xml:space="preserve"> </v>
      </c>
      <c r="S146">
        <f t="shared" si="82"/>
        <v>0</v>
      </c>
      <c r="T146" s="8">
        <f t="shared" si="96"/>
        <v>0</v>
      </c>
      <c r="U146" s="2">
        <f t="shared" si="97"/>
        <v>0</v>
      </c>
      <c r="V146">
        <f t="shared" si="83"/>
        <v>5</v>
      </c>
      <c r="W146" s="2">
        <f t="shared" si="98"/>
        <v>15</v>
      </c>
      <c r="X146">
        <f t="shared" si="84"/>
        <v>0</v>
      </c>
      <c r="Y146">
        <f t="shared" si="99"/>
        <v>0.5</v>
      </c>
      <c r="Z146">
        <v>0</v>
      </c>
      <c r="AA146" s="18">
        <f t="shared" si="85"/>
        <v>43327</v>
      </c>
      <c r="AB146" s="13">
        <f t="shared" si="86"/>
        <v>0</v>
      </c>
      <c r="AC146">
        <v>0</v>
      </c>
      <c r="AD146" s="5">
        <f t="shared" si="100"/>
        <v>-4</v>
      </c>
      <c r="AE146">
        <f t="shared" si="72"/>
        <v>2</v>
      </c>
      <c r="AF146">
        <f t="shared" si="72"/>
        <v>2</v>
      </c>
      <c r="AG146">
        <v>0</v>
      </c>
      <c r="AH146" s="18">
        <f t="shared" si="101"/>
        <v>43327</v>
      </c>
      <c r="AI146" s="5">
        <f t="shared" si="102"/>
        <v>0</v>
      </c>
      <c r="AJ146" s="13">
        <f t="shared" si="87"/>
        <v>0</v>
      </c>
      <c r="AK146" s="20">
        <f t="shared" si="88"/>
        <v>0</v>
      </c>
      <c r="AL146" s="20">
        <f t="shared" si="103"/>
        <v>60</v>
      </c>
      <c r="AM146" s="20">
        <f t="shared" si="104"/>
        <v>60</v>
      </c>
      <c r="AN146" s="20">
        <f t="shared" si="89"/>
        <v>0</v>
      </c>
      <c r="AO146" s="20">
        <f t="shared" si="105"/>
        <v>200</v>
      </c>
      <c r="AP146" s="1">
        <v>0</v>
      </c>
      <c r="AQ146" s="24">
        <f t="shared" si="106"/>
        <v>43327</v>
      </c>
      <c r="AR146" s="10">
        <f t="shared" si="90"/>
        <v>0</v>
      </c>
      <c r="AS146" s="1">
        <f t="shared" si="107"/>
        <v>0</v>
      </c>
    </row>
    <row r="147" spans="2:45" x14ac:dyDescent="0.2">
      <c r="B147" s="18">
        <f t="shared" si="91"/>
        <v>43328</v>
      </c>
      <c r="C147" s="8">
        <f t="shared" si="92"/>
        <v>43328</v>
      </c>
      <c r="D147" s="5">
        <f>INDEX(Klima!$B$1:$E$520,MATCH('Afgrødemodel 1'!$C147,Klima!$B$1:$B$520,0),MATCH('Afgrødemodel 1'!$D$7,Klima!$B$1:$E$1,0))</f>
        <v>19</v>
      </c>
      <c r="E147" s="8">
        <f t="shared" si="93"/>
        <v>19</v>
      </c>
      <c r="F147">
        <v>0</v>
      </c>
      <c r="G147" s="8">
        <f t="shared" si="94"/>
        <v>2101.9</v>
      </c>
      <c r="H147" s="8">
        <f t="shared" si="73"/>
        <v>19</v>
      </c>
      <c r="I147" s="8">
        <f t="shared" si="74"/>
        <v>19</v>
      </c>
      <c r="J147" s="8">
        <f t="shared" si="75"/>
        <v>156.60000000000002</v>
      </c>
      <c r="K147" s="8" t="e">
        <f t="shared" si="76"/>
        <v>#VALUE!</v>
      </c>
      <c r="L147" s="8" t="e">
        <f t="shared" si="77"/>
        <v>#VALUE!</v>
      </c>
      <c r="M147" t="e">
        <f t="shared" si="78"/>
        <v>#N/A</v>
      </c>
      <c r="N147">
        <v>8</v>
      </c>
      <c r="O147" t="str">
        <f t="shared" si="95"/>
        <v>tSL0</v>
      </c>
      <c r="P147">
        <f t="shared" si="79"/>
        <v>43328</v>
      </c>
      <c r="Q147" t="str">
        <f t="shared" si="80"/>
        <v>tSLe</v>
      </c>
      <c r="R147">
        <f t="shared" si="81"/>
        <v>43328</v>
      </c>
      <c r="S147">
        <f t="shared" si="82"/>
        <v>0</v>
      </c>
      <c r="T147" s="8">
        <f t="shared" si="96"/>
        <v>0</v>
      </c>
      <c r="U147" s="2">
        <f t="shared" si="97"/>
        <v>5.3321043155743264E-2</v>
      </c>
      <c r="V147">
        <f t="shared" si="83"/>
        <v>5</v>
      </c>
      <c r="W147" s="2">
        <f t="shared" si="98"/>
        <v>14.905000000000001</v>
      </c>
      <c r="X147">
        <f t="shared" si="84"/>
        <v>0</v>
      </c>
      <c r="Y147">
        <f t="shared" si="99"/>
        <v>0.5</v>
      </c>
      <c r="Z147">
        <v>0</v>
      </c>
      <c r="AA147" s="18">
        <f t="shared" si="85"/>
        <v>43328</v>
      </c>
      <c r="AB147" s="13">
        <f t="shared" si="86"/>
        <v>5.3321043155743264E-2</v>
      </c>
      <c r="AC147">
        <v>0</v>
      </c>
      <c r="AD147" s="5">
        <f t="shared" si="100"/>
        <v>-3.9620000000000002</v>
      </c>
      <c r="AE147">
        <f t="shared" si="72"/>
        <v>2</v>
      </c>
      <c r="AF147">
        <f t="shared" si="72"/>
        <v>2</v>
      </c>
      <c r="AG147">
        <v>0</v>
      </c>
      <c r="AH147" s="18">
        <f t="shared" si="101"/>
        <v>43328</v>
      </c>
      <c r="AI147" s="5">
        <f t="shared" si="102"/>
        <v>5.3321043155743264E-2</v>
      </c>
      <c r="AJ147" s="13">
        <f t="shared" si="87"/>
        <v>0</v>
      </c>
      <c r="AK147" s="20">
        <f t="shared" si="88"/>
        <v>0</v>
      </c>
      <c r="AL147" s="20">
        <f t="shared" si="103"/>
        <v>60</v>
      </c>
      <c r="AM147" s="20">
        <f t="shared" si="104"/>
        <v>60</v>
      </c>
      <c r="AN147" s="20">
        <f t="shared" si="89"/>
        <v>0</v>
      </c>
      <c r="AO147" s="20">
        <f t="shared" si="105"/>
        <v>200</v>
      </c>
      <c r="AP147" s="1">
        <v>0</v>
      </c>
      <c r="AQ147" s="24">
        <f t="shared" si="106"/>
        <v>43328</v>
      </c>
      <c r="AR147" s="10">
        <f t="shared" si="90"/>
        <v>60</v>
      </c>
      <c r="AS147" s="1">
        <f t="shared" si="107"/>
        <v>-6</v>
      </c>
    </row>
    <row r="148" spans="2:45" x14ac:dyDescent="0.2">
      <c r="B148" s="18">
        <f t="shared" si="91"/>
        <v>43329</v>
      </c>
      <c r="C148" s="8">
        <f t="shared" si="92"/>
        <v>43329</v>
      </c>
      <c r="D148" s="5">
        <f>INDEX(Klima!$B$1:$E$520,MATCH('Afgrødemodel 1'!$C148,Klima!$B$1:$B$520,0),MATCH('Afgrødemodel 1'!$D$7,Klima!$B$1:$E$1,0))</f>
        <v>17.2</v>
      </c>
      <c r="E148" s="8">
        <f t="shared" si="93"/>
        <v>17.2</v>
      </c>
      <c r="F148">
        <v>0</v>
      </c>
      <c r="G148" s="8">
        <f t="shared" si="94"/>
        <v>2119.1</v>
      </c>
      <c r="H148" s="8">
        <f t="shared" si="73"/>
        <v>36.200000000000003</v>
      </c>
      <c r="I148" s="8">
        <f t="shared" si="74"/>
        <v>17.2</v>
      </c>
      <c r="J148" s="8">
        <f t="shared" si="75"/>
        <v>173.8</v>
      </c>
      <c r="K148" s="8" t="e">
        <f t="shared" si="76"/>
        <v>#VALUE!</v>
      </c>
      <c r="L148" s="8" t="e">
        <f t="shared" si="77"/>
        <v>#VALUE!</v>
      </c>
      <c r="M148" t="e">
        <f t="shared" si="78"/>
        <v>#N/A</v>
      </c>
      <c r="N148">
        <v>8</v>
      </c>
      <c r="O148" t="str">
        <f t="shared" si="95"/>
        <v xml:space="preserve"> </v>
      </c>
      <c r="P148" t="str">
        <f t="shared" si="79"/>
        <v xml:space="preserve"> </v>
      </c>
      <c r="Q148" t="str">
        <f t="shared" si="80"/>
        <v xml:space="preserve"> </v>
      </c>
      <c r="R148" t="str">
        <f t="shared" si="81"/>
        <v xml:space="preserve"> </v>
      </c>
      <c r="S148">
        <f t="shared" si="82"/>
        <v>0</v>
      </c>
      <c r="T148" s="8">
        <f t="shared" si="96"/>
        <v>0</v>
      </c>
      <c r="U148" s="2">
        <f t="shared" si="97"/>
        <v>0.10647830268680292</v>
      </c>
      <c r="V148">
        <f t="shared" si="83"/>
        <v>5</v>
      </c>
      <c r="W148" s="2">
        <f t="shared" si="98"/>
        <v>14.818999999999999</v>
      </c>
      <c r="X148">
        <f t="shared" si="84"/>
        <v>0</v>
      </c>
      <c r="Y148">
        <f t="shared" si="99"/>
        <v>0.5</v>
      </c>
      <c r="Z148">
        <v>0</v>
      </c>
      <c r="AA148" s="18">
        <f t="shared" si="85"/>
        <v>43329</v>
      </c>
      <c r="AB148" s="13">
        <f t="shared" si="86"/>
        <v>0.10647830268680292</v>
      </c>
      <c r="AC148">
        <v>0</v>
      </c>
      <c r="AD148" s="5">
        <f t="shared" si="100"/>
        <v>-3.9276</v>
      </c>
      <c r="AE148">
        <f t="shared" si="72"/>
        <v>2</v>
      </c>
      <c r="AF148">
        <f t="shared" si="72"/>
        <v>2</v>
      </c>
      <c r="AG148">
        <v>0</v>
      </c>
      <c r="AH148" s="18">
        <f t="shared" si="101"/>
        <v>43329</v>
      </c>
      <c r="AI148" s="5">
        <f t="shared" si="102"/>
        <v>0.10647830268680292</v>
      </c>
      <c r="AJ148" s="13">
        <f t="shared" si="87"/>
        <v>0</v>
      </c>
      <c r="AK148" s="20">
        <f t="shared" si="88"/>
        <v>0</v>
      </c>
      <c r="AL148" s="20">
        <f t="shared" si="103"/>
        <v>60</v>
      </c>
      <c r="AM148" s="20">
        <f t="shared" si="104"/>
        <v>60</v>
      </c>
      <c r="AN148" s="20">
        <f t="shared" si="89"/>
        <v>0</v>
      </c>
      <c r="AO148" s="20">
        <f t="shared" si="105"/>
        <v>200</v>
      </c>
      <c r="AP148" s="1">
        <v>0</v>
      </c>
      <c r="AQ148" s="24">
        <f t="shared" si="106"/>
        <v>43329</v>
      </c>
      <c r="AR148" s="10">
        <f t="shared" si="90"/>
        <v>60</v>
      </c>
      <c r="AS148" s="1">
        <f t="shared" si="107"/>
        <v>-6</v>
      </c>
    </row>
    <row r="149" spans="2:45" x14ac:dyDescent="0.2">
      <c r="B149" s="18">
        <f t="shared" si="91"/>
        <v>43330</v>
      </c>
      <c r="C149" s="8">
        <f t="shared" si="92"/>
        <v>43330</v>
      </c>
      <c r="D149" s="5">
        <f>INDEX(Klima!$B$1:$E$520,MATCH('Afgrødemodel 1'!$C149,Klima!$B$1:$B$520,0),MATCH('Afgrødemodel 1'!$D$7,Klima!$B$1:$E$1,0))</f>
        <v>15.8</v>
      </c>
      <c r="E149" s="8">
        <f t="shared" si="93"/>
        <v>15.8</v>
      </c>
      <c r="F149">
        <v>0</v>
      </c>
      <c r="G149" s="8">
        <f t="shared" si="94"/>
        <v>2134.9</v>
      </c>
      <c r="H149" s="8">
        <f t="shared" si="73"/>
        <v>52</v>
      </c>
      <c r="I149" s="8">
        <f t="shared" si="74"/>
        <v>15.8</v>
      </c>
      <c r="J149" s="8">
        <f t="shared" si="75"/>
        <v>189.60000000000002</v>
      </c>
      <c r="K149" s="8" t="e">
        <f t="shared" si="76"/>
        <v>#VALUE!</v>
      </c>
      <c r="L149" s="8" t="e">
        <f t="shared" si="77"/>
        <v>#VALUE!</v>
      </c>
      <c r="M149" t="e">
        <f t="shared" si="78"/>
        <v>#N/A</v>
      </c>
      <c r="N149">
        <v>8</v>
      </c>
      <c r="O149" t="str">
        <f t="shared" si="95"/>
        <v xml:space="preserve"> </v>
      </c>
      <c r="P149" t="str">
        <f t="shared" si="79"/>
        <v xml:space="preserve"> </v>
      </c>
      <c r="Q149" t="str">
        <f t="shared" si="80"/>
        <v xml:space="preserve"> </v>
      </c>
      <c r="R149" t="str">
        <f t="shared" si="81"/>
        <v xml:space="preserve"> </v>
      </c>
      <c r="S149">
        <f t="shared" si="82"/>
        <v>0</v>
      </c>
      <c r="T149" s="8">
        <f t="shared" si="96"/>
        <v>0</v>
      </c>
      <c r="U149" s="2">
        <f t="shared" si="97"/>
        <v>0.15979757475641143</v>
      </c>
      <c r="V149">
        <f t="shared" si="83"/>
        <v>5</v>
      </c>
      <c r="W149" s="2">
        <f t="shared" si="98"/>
        <v>14.74</v>
      </c>
      <c r="X149">
        <f t="shared" si="84"/>
        <v>0</v>
      </c>
      <c r="Y149">
        <f t="shared" si="99"/>
        <v>0.5</v>
      </c>
      <c r="Z149">
        <v>0</v>
      </c>
      <c r="AA149" s="18">
        <f t="shared" si="85"/>
        <v>43330</v>
      </c>
      <c r="AB149" s="13">
        <f t="shared" si="86"/>
        <v>0.15979757475641143</v>
      </c>
      <c r="AC149">
        <v>0</v>
      </c>
      <c r="AD149" s="5">
        <f t="shared" si="100"/>
        <v>-3.8959999999999999</v>
      </c>
      <c r="AE149">
        <f t="shared" si="72"/>
        <v>2</v>
      </c>
      <c r="AF149">
        <f t="shared" si="72"/>
        <v>2</v>
      </c>
      <c r="AG149">
        <v>0</v>
      </c>
      <c r="AH149" s="18">
        <f t="shared" si="101"/>
        <v>43330</v>
      </c>
      <c r="AI149" s="5">
        <f t="shared" si="102"/>
        <v>0.15979757475641143</v>
      </c>
      <c r="AJ149" s="13">
        <f t="shared" si="87"/>
        <v>0</v>
      </c>
      <c r="AK149" s="20">
        <f t="shared" si="88"/>
        <v>0</v>
      </c>
      <c r="AL149" s="20">
        <f t="shared" si="103"/>
        <v>60</v>
      </c>
      <c r="AM149" s="20">
        <f t="shared" si="104"/>
        <v>60</v>
      </c>
      <c r="AN149" s="20">
        <f t="shared" si="89"/>
        <v>0</v>
      </c>
      <c r="AO149" s="20">
        <f t="shared" si="105"/>
        <v>200</v>
      </c>
      <c r="AP149" s="1">
        <v>0</v>
      </c>
      <c r="AQ149" s="24">
        <f t="shared" si="106"/>
        <v>43330</v>
      </c>
      <c r="AR149" s="10">
        <f t="shared" si="90"/>
        <v>60</v>
      </c>
      <c r="AS149" s="1">
        <f t="shared" si="107"/>
        <v>-6</v>
      </c>
    </row>
    <row r="150" spans="2:45" x14ac:dyDescent="0.2">
      <c r="B150" s="18">
        <f t="shared" si="91"/>
        <v>43331</v>
      </c>
      <c r="C150" s="8">
        <f t="shared" si="92"/>
        <v>43331</v>
      </c>
      <c r="D150" s="5">
        <f>INDEX(Klima!$B$1:$E$520,MATCH('Afgrødemodel 1'!$C150,Klima!$B$1:$B$520,0),MATCH('Afgrødemodel 1'!$D$7,Klima!$B$1:$E$1,0))</f>
        <v>17.7</v>
      </c>
      <c r="E150" s="8">
        <f t="shared" si="93"/>
        <v>17.7</v>
      </c>
      <c r="F150">
        <v>0</v>
      </c>
      <c r="G150" s="8">
        <f t="shared" si="94"/>
        <v>2152.6</v>
      </c>
      <c r="H150" s="8">
        <f t="shared" si="73"/>
        <v>69.7</v>
      </c>
      <c r="I150" s="8">
        <f t="shared" si="74"/>
        <v>17.7</v>
      </c>
      <c r="J150" s="8">
        <f t="shared" si="75"/>
        <v>207.3</v>
      </c>
      <c r="K150" s="8" t="e">
        <f t="shared" si="76"/>
        <v>#VALUE!</v>
      </c>
      <c r="L150" s="8" t="e">
        <f t="shared" si="77"/>
        <v>#VALUE!</v>
      </c>
      <c r="M150" t="e">
        <f t="shared" si="78"/>
        <v>#N/A</v>
      </c>
      <c r="N150">
        <v>8</v>
      </c>
      <c r="O150" t="str">
        <f t="shared" si="95"/>
        <v xml:space="preserve"> </v>
      </c>
      <c r="P150" t="str">
        <f t="shared" si="79"/>
        <v xml:space="preserve"> </v>
      </c>
      <c r="Q150" t="str">
        <f t="shared" si="80"/>
        <v xml:space="preserve"> </v>
      </c>
      <c r="R150" t="str">
        <f t="shared" si="81"/>
        <v xml:space="preserve"> </v>
      </c>
      <c r="S150">
        <f t="shared" si="82"/>
        <v>0</v>
      </c>
      <c r="T150" s="8">
        <f t="shared" si="96"/>
        <v>0</v>
      </c>
      <c r="U150" s="2">
        <f t="shared" si="97"/>
        <v>0.2251149842869502</v>
      </c>
      <c r="V150">
        <f t="shared" si="83"/>
        <v>5</v>
      </c>
      <c r="W150" s="2">
        <f t="shared" si="98"/>
        <v>14.651499999999999</v>
      </c>
      <c r="X150">
        <f t="shared" si="84"/>
        <v>0</v>
      </c>
      <c r="Y150">
        <f t="shared" si="99"/>
        <v>0.5</v>
      </c>
      <c r="Z150">
        <v>0</v>
      </c>
      <c r="AA150" s="18">
        <f t="shared" si="85"/>
        <v>43331</v>
      </c>
      <c r="AB150" s="13">
        <f t="shared" si="86"/>
        <v>0.2251149842869502</v>
      </c>
      <c r="AC150">
        <v>0</v>
      </c>
      <c r="AD150" s="5">
        <f t="shared" si="100"/>
        <v>-3.8605999999999998</v>
      </c>
      <c r="AE150">
        <f t="shared" si="72"/>
        <v>2</v>
      </c>
      <c r="AF150">
        <f t="shared" si="72"/>
        <v>2</v>
      </c>
      <c r="AG150">
        <v>0</v>
      </c>
      <c r="AH150" s="18">
        <f t="shared" si="101"/>
        <v>43331</v>
      </c>
      <c r="AI150" s="5">
        <f t="shared" si="102"/>
        <v>0.2251149842869502</v>
      </c>
      <c r="AJ150" s="13">
        <f t="shared" si="87"/>
        <v>0</v>
      </c>
      <c r="AK150" s="20">
        <f t="shared" si="88"/>
        <v>0</v>
      </c>
      <c r="AL150" s="20">
        <f t="shared" si="103"/>
        <v>60</v>
      </c>
      <c r="AM150" s="20">
        <f t="shared" si="104"/>
        <v>60</v>
      </c>
      <c r="AN150" s="20">
        <f t="shared" si="89"/>
        <v>0</v>
      </c>
      <c r="AO150" s="20">
        <f t="shared" si="105"/>
        <v>200</v>
      </c>
      <c r="AP150" s="1">
        <v>0</v>
      </c>
      <c r="AQ150" s="24">
        <f t="shared" si="106"/>
        <v>43331</v>
      </c>
      <c r="AR150" s="10">
        <f t="shared" si="90"/>
        <v>60</v>
      </c>
      <c r="AS150" s="1">
        <f t="shared" si="107"/>
        <v>-6</v>
      </c>
    </row>
    <row r="151" spans="2:45" x14ac:dyDescent="0.2">
      <c r="B151" s="18">
        <f t="shared" si="91"/>
        <v>43332</v>
      </c>
      <c r="C151" s="8">
        <f t="shared" si="92"/>
        <v>43332</v>
      </c>
      <c r="D151" s="5">
        <f>INDEX(Klima!$B$1:$E$520,MATCH('Afgrødemodel 1'!$C151,Klima!$B$1:$B$520,0),MATCH('Afgrødemodel 1'!$D$7,Klima!$B$1:$E$1,0))</f>
        <v>16.5</v>
      </c>
      <c r="E151" s="8">
        <f t="shared" si="93"/>
        <v>16.5</v>
      </c>
      <c r="F151">
        <v>0</v>
      </c>
      <c r="G151" s="8">
        <f t="shared" si="94"/>
        <v>2169.1</v>
      </c>
      <c r="H151" s="8">
        <f t="shared" si="73"/>
        <v>86.2</v>
      </c>
      <c r="I151" s="8">
        <f t="shared" si="74"/>
        <v>16.5</v>
      </c>
      <c r="J151" s="8">
        <f t="shared" si="75"/>
        <v>223.8</v>
      </c>
      <c r="K151" s="8" t="e">
        <f t="shared" si="76"/>
        <v>#VALUE!</v>
      </c>
      <c r="L151" s="8" t="e">
        <f t="shared" si="77"/>
        <v>#VALUE!</v>
      </c>
      <c r="M151" t="e">
        <f t="shared" si="78"/>
        <v>#N/A</v>
      </c>
      <c r="N151">
        <v>8</v>
      </c>
      <c r="O151" t="str">
        <f t="shared" si="95"/>
        <v xml:space="preserve"> </v>
      </c>
      <c r="P151" t="str">
        <f t="shared" si="79"/>
        <v xml:space="preserve"> </v>
      </c>
      <c r="Q151" t="str">
        <f t="shared" si="80"/>
        <v xml:space="preserve"> </v>
      </c>
      <c r="R151" t="str">
        <f t="shared" si="81"/>
        <v xml:space="preserve"> </v>
      </c>
      <c r="S151">
        <f t="shared" si="82"/>
        <v>0</v>
      </c>
      <c r="T151" s="8">
        <f t="shared" si="96"/>
        <v>0</v>
      </c>
      <c r="U151" s="2">
        <f t="shared" si="97"/>
        <v>0.29181485234289961</v>
      </c>
      <c r="V151">
        <f t="shared" si="83"/>
        <v>5</v>
      </c>
      <c r="W151" s="2">
        <f t="shared" si="98"/>
        <v>14.568999999999999</v>
      </c>
      <c r="X151">
        <f t="shared" si="84"/>
        <v>0</v>
      </c>
      <c r="Y151">
        <f t="shared" si="99"/>
        <v>0.5</v>
      </c>
      <c r="Z151">
        <v>0</v>
      </c>
      <c r="AA151" s="18">
        <f t="shared" si="85"/>
        <v>43332</v>
      </c>
      <c r="AB151" s="13">
        <f t="shared" si="86"/>
        <v>0.29181485234289961</v>
      </c>
      <c r="AC151">
        <v>0</v>
      </c>
      <c r="AD151" s="5">
        <f t="shared" si="100"/>
        <v>-3.8275999999999999</v>
      </c>
      <c r="AE151">
        <f t="shared" si="72"/>
        <v>2</v>
      </c>
      <c r="AF151">
        <f t="shared" si="72"/>
        <v>2</v>
      </c>
      <c r="AG151">
        <v>0</v>
      </c>
      <c r="AH151" s="18">
        <f t="shared" si="101"/>
        <v>43332</v>
      </c>
      <c r="AI151" s="5">
        <f t="shared" si="102"/>
        <v>0.29181485234289961</v>
      </c>
      <c r="AJ151" s="13">
        <f t="shared" si="87"/>
        <v>0</v>
      </c>
      <c r="AK151" s="20">
        <f t="shared" si="88"/>
        <v>0</v>
      </c>
      <c r="AL151" s="20">
        <f t="shared" si="103"/>
        <v>60</v>
      </c>
      <c r="AM151" s="20">
        <f t="shared" si="104"/>
        <v>60</v>
      </c>
      <c r="AN151" s="20">
        <f t="shared" si="89"/>
        <v>0</v>
      </c>
      <c r="AO151" s="20">
        <f t="shared" si="105"/>
        <v>200</v>
      </c>
      <c r="AP151" s="1">
        <v>0</v>
      </c>
      <c r="AQ151" s="24">
        <f t="shared" si="106"/>
        <v>43332</v>
      </c>
      <c r="AR151" s="10">
        <f t="shared" si="90"/>
        <v>60</v>
      </c>
      <c r="AS151" s="1">
        <f t="shared" si="107"/>
        <v>-6</v>
      </c>
    </row>
    <row r="152" spans="2:45" x14ac:dyDescent="0.2">
      <c r="B152" s="18">
        <f t="shared" si="91"/>
        <v>43333</v>
      </c>
      <c r="C152" s="8">
        <f t="shared" si="92"/>
        <v>43333</v>
      </c>
      <c r="D152" s="5">
        <f>INDEX(Klima!$B$1:$E$520,MATCH('Afgrødemodel 1'!$C152,Klima!$B$1:$B$520,0),MATCH('Afgrødemodel 1'!$D$7,Klima!$B$1:$E$1,0))</f>
        <v>15.4</v>
      </c>
      <c r="E152" s="8">
        <f t="shared" si="93"/>
        <v>15.4</v>
      </c>
      <c r="F152">
        <v>0</v>
      </c>
      <c r="G152" s="8">
        <f t="shared" si="94"/>
        <v>2184.5</v>
      </c>
      <c r="H152" s="8">
        <f t="shared" si="73"/>
        <v>101.60000000000001</v>
      </c>
      <c r="I152" s="8">
        <f t="shared" si="74"/>
        <v>15.4</v>
      </c>
      <c r="J152" s="8">
        <f t="shared" si="75"/>
        <v>239.20000000000002</v>
      </c>
      <c r="K152" s="8" t="e">
        <f t="shared" si="76"/>
        <v>#VALUE!</v>
      </c>
      <c r="L152" s="8" t="e">
        <f t="shared" si="77"/>
        <v>#VALUE!</v>
      </c>
      <c r="M152" t="e">
        <f t="shared" si="78"/>
        <v>#N/A</v>
      </c>
      <c r="N152">
        <v>8</v>
      </c>
      <c r="O152" t="str">
        <f t="shared" si="95"/>
        <v xml:space="preserve"> </v>
      </c>
      <c r="P152" t="str">
        <f t="shared" si="79"/>
        <v xml:space="preserve"> </v>
      </c>
      <c r="Q152" t="str">
        <f t="shared" si="80"/>
        <v xml:space="preserve"> </v>
      </c>
      <c r="R152" t="str">
        <f t="shared" si="81"/>
        <v xml:space="preserve"> </v>
      </c>
      <c r="S152">
        <f t="shared" si="82"/>
        <v>0</v>
      </c>
      <c r="T152" s="8">
        <f t="shared" si="96"/>
        <v>0</v>
      </c>
      <c r="U152" s="2">
        <f t="shared" si="97"/>
        <v>0.35959251141962201</v>
      </c>
      <c r="V152">
        <f t="shared" si="83"/>
        <v>5</v>
      </c>
      <c r="W152" s="2">
        <f t="shared" si="98"/>
        <v>14.492000000000001</v>
      </c>
      <c r="X152">
        <f t="shared" si="84"/>
        <v>0</v>
      </c>
      <c r="Y152">
        <f t="shared" si="99"/>
        <v>0.5</v>
      </c>
      <c r="Z152">
        <v>0</v>
      </c>
      <c r="AA152" s="18">
        <f t="shared" si="85"/>
        <v>43333</v>
      </c>
      <c r="AB152" s="13">
        <f t="shared" si="86"/>
        <v>0.35959251141962201</v>
      </c>
      <c r="AC152">
        <v>0</v>
      </c>
      <c r="AD152" s="5">
        <f t="shared" si="100"/>
        <v>-3.7968000000000002</v>
      </c>
      <c r="AE152">
        <f t="shared" si="72"/>
        <v>2</v>
      </c>
      <c r="AF152">
        <f t="shared" si="72"/>
        <v>2</v>
      </c>
      <c r="AG152">
        <v>0</v>
      </c>
      <c r="AH152" s="18">
        <f t="shared" si="101"/>
        <v>43333</v>
      </c>
      <c r="AI152" s="5">
        <f t="shared" si="102"/>
        <v>0.35959251141962201</v>
      </c>
      <c r="AJ152" s="13">
        <f t="shared" si="87"/>
        <v>0</v>
      </c>
      <c r="AK152" s="20">
        <f t="shared" si="88"/>
        <v>0</v>
      </c>
      <c r="AL152" s="20">
        <f t="shared" si="103"/>
        <v>75</v>
      </c>
      <c r="AM152" s="20">
        <f t="shared" si="104"/>
        <v>75</v>
      </c>
      <c r="AN152" s="20">
        <f t="shared" si="89"/>
        <v>0</v>
      </c>
      <c r="AO152" s="20">
        <f t="shared" si="105"/>
        <v>200</v>
      </c>
      <c r="AP152" s="1">
        <v>0</v>
      </c>
      <c r="AQ152" s="24">
        <f t="shared" si="106"/>
        <v>43333</v>
      </c>
      <c r="AR152" s="10">
        <f t="shared" si="90"/>
        <v>75</v>
      </c>
      <c r="AS152" s="1">
        <f t="shared" si="107"/>
        <v>-7.5</v>
      </c>
    </row>
    <row r="153" spans="2:45" x14ac:dyDescent="0.2">
      <c r="B153" s="18">
        <f t="shared" si="91"/>
        <v>43334</v>
      </c>
      <c r="C153" s="8">
        <f t="shared" si="92"/>
        <v>43334</v>
      </c>
      <c r="D153" s="5">
        <f>INDEX(Klima!$B$1:$E$520,MATCH('Afgrødemodel 1'!$C153,Klima!$B$1:$B$520,0),MATCH('Afgrødemodel 1'!$D$7,Klima!$B$1:$E$1,0))</f>
        <v>19.399999999999999</v>
      </c>
      <c r="E153" s="8">
        <f t="shared" si="93"/>
        <v>19.399999999999999</v>
      </c>
      <c r="F153">
        <v>0</v>
      </c>
      <c r="G153" s="8">
        <f t="shared" si="94"/>
        <v>2203.9</v>
      </c>
      <c r="H153" s="8">
        <f t="shared" si="73"/>
        <v>121</v>
      </c>
      <c r="I153" s="8">
        <f t="shared" si="74"/>
        <v>19.399999999999999</v>
      </c>
      <c r="J153" s="8">
        <f t="shared" si="75"/>
        <v>258.60000000000002</v>
      </c>
      <c r="K153" s="8" t="e">
        <f t="shared" si="76"/>
        <v>#VALUE!</v>
      </c>
      <c r="L153" s="8" t="e">
        <f t="shared" si="77"/>
        <v>#VALUE!</v>
      </c>
      <c r="M153" t="e">
        <f t="shared" si="78"/>
        <v>#N/A</v>
      </c>
      <c r="N153">
        <v>8</v>
      </c>
      <c r="O153" t="str">
        <f t="shared" si="95"/>
        <v xml:space="preserve"> </v>
      </c>
      <c r="P153" t="str">
        <f t="shared" si="79"/>
        <v xml:space="preserve"> </v>
      </c>
      <c r="Q153" t="str">
        <f t="shared" si="80"/>
        <v xml:space="preserve"> </v>
      </c>
      <c r="R153" t="str">
        <f t="shared" si="81"/>
        <v xml:space="preserve"> </v>
      </c>
      <c r="S153">
        <f t="shared" si="82"/>
        <v>0</v>
      </c>
      <c r="T153" s="8">
        <f t="shared" si="96"/>
        <v>0</v>
      </c>
      <c r="U153" s="2">
        <f t="shared" si="97"/>
        <v>0.45329271251573899</v>
      </c>
      <c r="V153">
        <f t="shared" si="83"/>
        <v>5</v>
      </c>
      <c r="W153" s="2">
        <f t="shared" si="98"/>
        <v>14.395</v>
      </c>
      <c r="X153">
        <f t="shared" si="84"/>
        <v>0</v>
      </c>
      <c r="Y153">
        <f t="shared" si="99"/>
        <v>0.5</v>
      </c>
      <c r="Z153">
        <v>0</v>
      </c>
      <c r="AA153" s="18">
        <f t="shared" si="85"/>
        <v>43334</v>
      </c>
      <c r="AB153" s="13">
        <f t="shared" si="86"/>
        <v>0.45329271251573899</v>
      </c>
      <c r="AC153">
        <v>0</v>
      </c>
      <c r="AD153" s="5">
        <f t="shared" si="100"/>
        <v>-3.758</v>
      </c>
      <c r="AE153">
        <f t="shared" si="72"/>
        <v>2</v>
      </c>
      <c r="AF153">
        <f t="shared" si="72"/>
        <v>2</v>
      </c>
      <c r="AG153">
        <v>0</v>
      </c>
      <c r="AH153" s="18">
        <f t="shared" si="101"/>
        <v>43334</v>
      </c>
      <c r="AI153" s="5">
        <f t="shared" si="102"/>
        <v>0.45329271251573899</v>
      </c>
      <c r="AJ153" s="13">
        <f t="shared" si="87"/>
        <v>0</v>
      </c>
      <c r="AK153" s="20">
        <f t="shared" si="88"/>
        <v>0</v>
      </c>
      <c r="AL153" s="20">
        <f t="shared" si="103"/>
        <v>90</v>
      </c>
      <c r="AM153" s="20">
        <f t="shared" si="104"/>
        <v>90</v>
      </c>
      <c r="AN153" s="20">
        <f t="shared" si="89"/>
        <v>0</v>
      </c>
      <c r="AO153" s="20">
        <f t="shared" si="105"/>
        <v>200</v>
      </c>
      <c r="AP153" s="1">
        <v>0</v>
      </c>
      <c r="AQ153" s="24">
        <f t="shared" si="106"/>
        <v>43334</v>
      </c>
      <c r="AR153" s="10">
        <f t="shared" si="90"/>
        <v>90</v>
      </c>
      <c r="AS153" s="1">
        <f t="shared" si="107"/>
        <v>-9</v>
      </c>
    </row>
    <row r="154" spans="2:45" x14ac:dyDescent="0.2">
      <c r="B154" s="18">
        <f t="shared" si="91"/>
        <v>43335</v>
      </c>
      <c r="C154" s="8">
        <f t="shared" si="92"/>
        <v>43335</v>
      </c>
      <c r="D154" s="5">
        <f>INDEX(Klima!$B$1:$E$520,MATCH('Afgrødemodel 1'!$C154,Klima!$B$1:$B$520,0),MATCH('Afgrødemodel 1'!$D$7,Klima!$B$1:$E$1,0))</f>
        <v>18.8</v>
      </c>
      <c r="E154" s="8">
        <f t="shared" si="93"/>
        <v>18.8</v>
      </c>
      <c r="F154">
        <v>0</v>
      </c>
      <c r="G154" s="8">
        <f t="shared" si="94"/>
        <v>2222.7000000000003</v>
      </c>
      <c r="H154" s="8">
        <f t="shared" si="73"/>
        <v>139.80000000000001</v>
      </c>
      <c r="I154" s="8">
        <f t="shared" si="74"/>
        <v>18.8</v>
      </c>
      <c r="J154" s="8">
        <f t="shared" si="75"/>
        <v>277.40000000000003</v>
      </c>
      <c r="K154" s="8" t="e">
        <f t="shared" si="76"/>
        <v>#VALUE!</v>
      </c>
      <c r="L154" s="8" t="e">
        <f t="shared" si="77"/>
        <v>#VALUE!</v>
      </c>
      <c r="M154" t="e">
        <f t="shared" si="78"/>
        <v>#N/A</v>
      </c>
      <c r="N154">
        <v>8</v>
      </c>
      <c r="O154" t="str">
        <f t="shared" si="95"/>
        <v xml:space="preserve"> </v>
      </c>
      <c r="P154" t="str">
        <f t="shared" si="79"/>
        <v xml:space="preserve"> </v>
      </c>
      <c r="Q154" t="str">
        <f t="shared" si="80"/>
        <v xml:space="preserve"> </v>
      </c>
      <c r="R154" t="str">
        <f t="shared" si="81"/>
        <v xml:space="preserve"> </v>
      </c>
      <c r="S154">
        <f t="shared" si="82"/>
        <v>0</v>
      </c>
      <c r="T154" s="8">
        <f t="shared" si="96"/>
        <v>0</v>
      </c>
      <c r="U154" s="2">
        <f t="shared" si="97"/>
        <v>0.55382918592897767</v>
      </c>
      <c r="V154">
        <f t="shared" si="83"/>
        <v>5</v>
      </c>
      <c r="W154" s="2">
        <f t="shared" si="98"/>
        <v>14.301</v>
      </c>
      <c r="X154">
        <f t="shared" si="84"/>
        <v>0</v>
      </c>
      <c r="Y154">
        <f t="shared" si="99"/>
        <v>0.5</v>
      </c>
      <c r="Z154">
        <v>0</v>
      </c>
      <c r="AA154" s="18">
        <f t="shared" si="85"/>
        <v>43335</v>
      </c>
      <c r="AB154" s="13">
        <f t="shared" si="86"/>
        <v>0.55382918592897767</v>
      </c>
      <c r="AC154">
        <v>0</v>
      </c>
      <c r="AD154" s="5">
        <f t="shared" si="100"/>
        <v>-3.7204000000000002</v>
      </c>
      <c r="AE154">
        <f t="shared" ref="AE154:AF217" si="108">$AW$37</f>
        <v>2</v>
      </c>
      <c r="AF154">
        <f t="shared" si="108"/>
        <v>2</v>
      </c>
      <c r="AG154">
        <v>0</v>
      </c>
      <c r="AH154" s="18">
        <f t="shared" si="101"/>
        <v>43335</v>
      </c>
      <c r="AI154" s="5">
        <f t="shared" si="102"/>
        <v>0.55382918592897767</v>
      </c>
      <c r="AJ154" s="13">
        <f t="shared" si="87"/>
        <v>0</v>
      </c>
      <c r="AK154" s="20">
        <f t="shared" si="88"/>
        <v>0</v>
      </c>
      <c r="AL154" s="20">
        <f t="shared" si="103"/>
        <v>105</v>
      </c>
      <c r="AM154" s="20">
        <f t="shared" si="104"/>
        <v>105</v>
      </c>
      <c r="AN154" s="20">
        <f t="shared" si="89"/>
        <v>0</v>
      </c>
      <c r="AO154" s="20">
        <f t="shared" si="105"/>
        <v>200</v>
      </c>
      <c r="AP154" s="1">
        <v>0</v>
      </c>
      <c r="AQ154" s="24">
        <f t="shared" si="106"/>
        <v>43335</v>
      </c>
      <c r="AR154" s="10">
        <f t="shared" si="90"/>
        <v>105</v>
      </c>
      <c r="AS154" s="1">
        <f t="shared" si="107"/>
        <v>-10.5</v>
      </c>
    </row>
    <row r="155" spans="2:45" x14ac:dyDescent="0.2">
      <c r="B155" s="18">
        <f t="shared" si="91"/>
        <v>43336</v>
      </c>
      <c r="C155" s="8">
        <f t="shared" si="92"/>
        <v>43336</v>
      </c>
      <c r="D155" s="5">
        <f>INDEX(Klima!$B$1:$E$520,MATCH('Afgrødemodel 1'!$C155,Klima!$B$1:$B$520,0),MATCH('Afgrødemodel 1'!$D$7,Klima!$B$1:$E$1,0))</f>
        <v>14.3</v>
      </c>
      <c r="E155" s="8">
        <f t="shared" si="93"/>
        <v>14.3</v>
      </c>
      <c r="F155">
        <v>0</v>
      </c>
      <c r="G155" s="8">
        <f t="shared" si="94"/>
        <v>2237.0000000000005</v>
      </c>
      <c r="H155" s="8">
        <f t="shared" si="73"/>
        <v>154.10000000000002</v>
      </c>
      <c r="I155" s="8">
        <f t="shared" si="74"/>
        <v>14.3</v>
      </c>
      <c r="J155" s="8">
        <f t="shared" si="75"/>
        <v>291.70000000000005</v>
      </c>
      <c r="K155" s="8" t="e">
        <f t="shared" si="76"/>
        <v>#VALUE!</v>
      </c>
      <c r="L155" s="8" t="e">
        <f t="shared" si="77"/>
        <v>#VALUE!</v>
      </c>
      <c r="M155" t="e">
        <f t="shared" si="78"/>
        <v>#N/A</v>
      </c>
      <c r="N155">
        <v>8</v>
      </c>
      <c r="O155" t="str">
        <f t="shared" si="95"/>
        <v xml:space="preserve"> </v>
      </c>
      <c r="P155" t="str">
        <f t="shared" si="79"/>
        <v xml:space="preserve"> </v>
      </c>
      <c r="Q155" t="str">
        <f t="shared" si="80"/>
        <v xml:space="preserve"> </v>
      </c>
      <c r="R155" t="str">
        <f t="shared" si="81"/>
        <v xml:space="preserve"> </v>
      </c>
      <c r="S155">
        <f t="shared" si="82"/>
        <v>0</v>
      </c>
      <c r="T155" s="8">
        <f t="shared" si="96"/>
        <v>0</v>
      </c>
      <c r="U155" s="2">
        <f t="shared" si="97"/>
        <v>0.63734289165287561</v>
      </c>
      <c r="V155">
        <f t="shared" si="83"/>
        <v>5</v>
      </c>
      <c r="W155" s="2">
        <f t="shared" si="98"/>
        <v>14.2295</v>
      </c>
      <c r="X155">
        <f t="shared" si="84"/>
        <v>0</v>
      </c>
      <c r="Y155">
        <f t="shared" si="99"/>
        <v>0.5</v>
      </c>
      <c r="Z155">
        <v>0</v>
      </c>
      <c r="AA155" s="18">
        <f t="shared" si="85"/>
        <v>43336</v>
      </c>
      <c r="AB155" s="13">
        <f t="shared" si="86"/>
        <v>0.63734289165287561</v>
      </c>
      <c r="AC155">
        <v>0</v>
      </c>
      <c r="AD155" s="5">
        <f t="shared" si="100"/>
        <v>-3.6918000000000002</v>
      </c>
      <c r="AE155">
        <f t="shared" si="108"/>
        <v>2</v>
      </c>
      <c r="AF155">
        <f t="shared" si="108"/>
        <v>2</v>
      </c>
      <c r="AG155">
        <v>0</v>
      </c>
      <c r="AH155" s="18">
        <f t="shared" si="101"/>
        <v>43336</v>
      </c>
      <c r="AI155" s="5">
        <f t="shared" si="102"/>
        <v>0.63734289165287561</v>
      </c>
      <c r="AJ155" s="13">
        <f t="shared" si="87"/>
        <v>0</v>
      </c>
      <c r="AK155" s="20">
        <f t="shared" si="88"/>
        <v>0</v>
      </c>
      <c r="AL155" s="20">
        <f t="shared" si="103"/>
        <v>120</v>
      </c>
      <c r="AM155" s="20">
        <f t="shared" si="104"/>
        <v>120</v>
      </c>
      <c r="AN155" s="20">
        <f t="shared" si="89"/>
        <v>0</v>
      </c>
      <c r="AO155" s="20">
        <f t="shared" si="105"/>
        <v>200</v>
      </c>
      <c r="AP155" s="1">
        <v>0</v>
      </c>
      <c r="AQ155" s="24">
        <f t="shared" si="106"/>
        <v>43336</v>
      </c>
      <c r="AR155" s="10">
        <f t="shared" si="90"/>
        <v>120</v>
      </c>
      <c r="AS155" s="1">
        <f t="shared" si="107"/>
        <v>-12</v>
      </c>
    </row>
    <row r="156" spans="2:45" x14ac:dyDescent="0.2">
      <c r="B156" s="18">
        <f t="shared" si="91"/>
        <v>43337</v>
      </c>
      <c r="C156" s="8">
        <f t="shared" si="92"/>
        <v>43337</v>
      </c>
      <c r="D156" s="5">
        <f>INDEX(Klima!$B$1:$E$520,MATCH('Afgrødemodel 1'!$C156,Klima!$B$1:$B$520,0),MATCH('Afgrødemodel 1'!$D$7,Klima!$B$1:$E$1,0))</f>
        <v>12.4</v>
      </c>
      <c r="E156" s="8">
        <f t="shared" si="93"/>
        <v>12.4</v>
      </c>
      <c r="F156">
        <v>0</v>
      </c>
      <c r="G156" s="8">
        <f t="shared" si="94"/>
        <v>2249.4000000000005</v>
      </c>
      <c r="H156" s="8">
        <f t="shared" si="73"/>
        <v>166.50000000000003</v>
      </c>
      <c r="I156" s="8">
        <f t="shared" si="74"/>
        <v>12.4</v>
      </c>
      <c r="J156" s="8">
        <f t="shared" si="75"/>
        <v>304.10000000000002</v>
      </c>
      <c r="K156" s="8" t="e">
        <f t="shared" si="76"/>
        <v>#VALUE!</v>
      </c>
      <c r="L156" s="8" t="e">
        <f t="shared" si="77"/>
        <v>#VALUE!</v>
      </c>
      <c r="M156" t="e">
        <f t="shared" si="78"/>
        <v>#N/A</v>
      </c>
      <c r="N156">
        <v>8</v>
      </c>
      <c r="O156" t="str">
        <f t="shared" si="95"/>
        <v xml:space="preserve"> </v>
      </c>
      <c r="P156" t="str">
        <f t="shared" si="79"/>
        <v xml:space="preserve"> </v>
      </c>
      <c r="Q156" t="str">
        <f t="shared" si="80"/>
        <v xml:space="preserve"> </v>
      </c>
      <c r="R156" t="str">
        <f t="shared" si="81"/>
        <v xml:space="preserve"> </v>
      </c>
      <c r="S156">
        <f t="shared" si="82"/>
        <v>0</v>
      </c>
      <c r="T156" s="8">
        <f t="shared" si="96"/>
        <v>0</v>
      </c>
      <c r="U156" s="2">
        <f t="shared" si="97"/>
        <v>0.71509964717675634</v>
      </c>
      <c r="V156">
        <f t="shared" si="83"/>
        <v>5</v>
      </c>
      <c r="W156" s="2">
        <f t="shared" si="98"/>
        <v>14.1675</v>
      </c>
      <c r="X156">
        <f t="shared" si="84"/>
        <v>0</v>
      </c>
      <c r="Y156">
        <f t="shared" si="99"/>
        <v>0.5</v>
      </c>
      <c r="Z156">
        <v>0</v>
      </c>
      <c r="AA156" s="18">
        <f t="shared" si="85"/>
        <v>43337</v>
      </c>
      <c r="AB156" s="13">
        <f t="shared" si="86"/>
        <v>0.71509964717675634</v>
      </c>
      <c r="AC156">
        <v>0</v>
      </c>
      <c r="AD156" s="5">
        <f t="shared" si="100"/>
        <v>-3.6669999999999998</v>
      </c>
      <c r="AE156">
        <f t="shared" si="108"/>
        <v>2</v>
      </c>
      <c r="AF156">
        <f t="shared" si="108"/>
        <v>2</v>
      </c>
      <c r="AG156">
        <v>0</v>
      </c>
      <c r="AH156" s="18">
        <f t="shared" si="101"/>
        <v>43337</v>
      </c>
      <c r="AI156" s="5">
        <f t="shared" si="102"/>
        <v>0.71509964717675634</v>
      </c>
      <c r="AJ156" s="13">
        <f t="shared" si="87"/>
        <v>0</v>
      </c>
      <c r="AK156" s="20">
        <f t="shared" si="88"/>
        <v>0</v>
      </c>
      <c r="AL156" s="20">
        <f t="shared" si="103"/>
        <v>135</v>
      </c>
      <c r="AM156" s="20">
        <f t="shared" si="104"/>
        <v>135</v>
      </c>
      <c r="AN156" s="20">
        <f t="shared" si="89"/>
        <v>0</v>
      </c>
      <c r="AO156" s="20">
        <f t="shared" si="105"/>
        <v>200</v>
      </c>
      <c r="AP156" s="1">
        <v>0</v>
      </c>
      <c r="AQ156" s="24">
        <f t="shared" si="106"/>
        <v>43337</v>
      </c>
      <c r="AR156" s="10">
        <f t="shared" si="90"/>
        <v>135</v>
      </c>
      <c r="AS156" s="1">
        <f t="shared" si="107"/>
        <v>-13.5</v>
      </c>
    </row>
    <row r="157" spans="2:45" x14ac:dyDescent="0.2">
      <c r="B157" s="18">
        <f t="shared" si="91"/>
        <v>43338</v>
      </c>
      <c r="C157" s="8">
        <f t="shared" si="92"/>
        <v>43338</v>
      </c>
      <c r="D157" s="5">
        <f>INDEX(Klima!$B$1:$E$520,MATCH('Afgrødemodel 1'!$C157,Klima!$B$1:$B$520,0),MATCH('Afgrødemodel 1'!$D$7,Klima!$B$1:$E$1,0))</f>
        <v>12.7</v>
      </c>
      <c r="E157" s="8">
        <f t="shared" si="93"/>
        <v>12.7</v>
      </c>
      <c r="F157">
        <v>0</v>
      </c>
      <c r="G157" s="8">
        <f t="shared" si="94"/>
        <v>2262.1000000000004</v>
      </c>
      <c r="H157" s="8">
        <f t="shared" si="73"/>
        <v>179.20000000000002</v>
      </c>
      <c r="I157" s="8">
        <f t="shared" si="74"/>
        <v>12.7</v>
      </c>
      <c r="J157" s="8">
        <f t="shared" si="75"/>
        <v>316.8</v>
      </c>
      <c r="K157" s="8" t="e">
        <f t="shared" si="76"/>
        <v>#VALUE!</v>
      </c>
      <c r="L157" s="8" t="e">
        <f t="shared" si="77"/>
        <v>#VALUE!</v>
      </c>
      <c r="M157" t="e">
        <f t="shared" si="78"/>
        <v>#N/A</v>
      </c>
      <c r="N157">
        <v>8</v>
      </c>
      <c r="O157" t="str">
        <f t="shared" si="95"/>
        <v xml:space="preserve"> </v>
      </c>
      <c r="P157" t="str">
        <f t="shared" si="79"/>
        <v xml:space="preserve"> </v>
      </c>
      <c r="Q157" t="str">
        <f t="shared" si="80"/>
        <v xml:space="preserve"> </v>
      </c>
      <c r="R157" t="str">
        <f t="shared" si="81"/>
        <v xml:space="preserve"> </v>
      </c>
      <c r="S157">
        <f t="shared" si="82"/>
        <v>0</v>
      </c>
      <c r="T157" s="8">
        <f t="shared" si="96"/>
        <v>0</v>
      </c>
      <c r="U157" s="2">
        <f t="shared" si="97"/>
        <v>0.80025107689521957</v>
      </c>
      <c r="V157">
        <f t="shared" si="83"/>
        <v>5</v>
      </c>
      <c r="W157" s="2">
        <f t="shared" si="98"/>
        <v>14.103999999999999</v>
      </c>
      <c r="X157">
        <f t="shared" si="84"/>
        <v>0</v>
      </c>
      <c r="Y157">
        <f t="shared" si="99"/>
        <v>0.5</v>
      </c>
      <c r="Z157">
        <v>0</v>
      </c>
      <c r="AA157" s="18">
        <f t="shared" si="85"/>
        <v>43338</v>
      </c>
      <c r="AB157" s="13">
        <f t="shared" si="86"/>
        <v>0.80025107689521957</v>
      </c>
      <c r="AC157">
        <v>0</v>
      </c>
      <c r="AD157" s="5">
        <f t="shared" si="100"/>
        <v>-3.6415999999999999</v>
      </c>
      <c r="AE157">
        <f t="shared" si="108"/>
        <v>2</v>
      </c>
      <c r="AF157">
        <f t="shared" si="108"/>
        <v>2</v>
      </c>
      <c r="AG157">
        <v>0</v>
      </c>
      <c r="AH157" s="18">
        <f t="shared" si="101"/>
        <v>43338</v>
      </c>
      <c r="AI157" s="5">
        <f t="shared" si="102"/>
        <v>0.80025107689521957</v>
      </c>
      <c r="AJ157" s="13">
        <f t="shared" si="87"/>
        <v>0</v>
      </c>
      <c r="AK157" s="20">
        <f t="shared" si="88"/>
        <v>0</v>
      </c>
      <c r="AL157" s="20">
        <f t="shared" si="103"/>
        <v>150</v>
      </c>
      <c r="AM157" s="20">
        <f t="shared" si="104"/>
        <v>150</v>
      </c>
      <c r="AN157" s="20">
        <f t="shared" si="89"/>
        <v>0</v>
      </c>
      <c r="AO157" s="20">
        <f t="shared" si="105"/>
        <v>200</v>
      </c>
      <c r="AP157" s="1">
        <v>0</v>
      </c>
      <c r="AQ157" s="24">
        <f t="shared" si="106"/>
        <v>43338</v>
      </c>
      <c r="AR157" s="10">
        <f t="shared" si="90"/>
        <v>150</v>
      </c>
      <c r="AS157" s="1">
        <f t="shared" si="107"/>
        <v>-15</v>
      </c>
    </row>
    <row r="158" spans="2:45" x14ac:dyDescent="0.2">
      <c r="B158" s="18">
        <f t="shared" si="91"/>
        <v>43339</v>
      </c>
      <c r="C158" s="8">
        <f t="shared" si="92"/>
        <v>43339</v>
      </c>
      <c r="D158" s="5">
        <f>INDEX(Klima!$B$1:$E$520,MATCH('Afgrødemodel 1'!$C158,Klima!$B$1:$B$520,0),MATCH('Afgrødemodel 1'!$D$7,Klima!$B$1:$E$1,0))</f>
        <v>14.2</v>
      </c>
      <c r="E158" s="8">
        <f t="shared" si="93"/>
        <v>14.2</v>
      </c>
      <c r="F158">
        <v>0</v>
      </c>
      <c r="G158" s="8">
        <f t="shared" si="94"/>
        <v>2276.3000000000002</v>
      </c>
      <c r="H158" s="8">
        <f t="shared" si="73"/>
        <v>193.4</v>
      </c>
      <c r="I158" s="8">
        <f t="shared" si="74"/>
        <v>14.2</v>
      </c>
      <c r="J158" s="8">
        <f t="shared" si="75"/>
        <v>331</v>
      </c>
      <c r="K158" s="8" t="e">
        <f t="shared" si="76"/>
        <v>#VALUE!</v>
      </c>
      <c r="L158" s="8" t="e">
        <f t="shared" si="77"/>
        <v>#VALUE!</v>
      </c>
      <c r="M158" t="e">
        <f t="shared" si="78"/>
        <v>#N/A</v>
      </c>
      <c r="N158">
        <v>8</v>
      </c>
      <c r="O158" t="str">
        <f t="shared" si="95"/>
        <v xml:space="preserve"> </v>
      </c>
      <c r="P158" t="str">
        <f t="shared" si="79"/>
        <v xml:space="preserve"> </v>
      </c>
      <c r="Q158" t="str">
        <f t="shared" si="80"/>
        <v xml:space="preserve"> </v>
      </c>
      <c r="R158" t="str">
        <f t="shared" si="81"/>
        <v xml:space="preserve"> </v>
      </c>
      <c r="S158">
        <f t="shared" si="82"/>
        <v>0</v>
      </c>
      <c r="T158" s="8">
        <f t="shared" si="96"/>
        <v>0</v>
      </c>
      <c r="U158" s="2">
        <f t="shared" si="97"/>
        <v>0.90254498867975186</v>
      </c>
      <c r="V158">
        <f t="shared" si="83"/>
        <v>5</v>
      </c>
      <c r="W158" s="2">
        <f t="shared" si="98"/>
        <v>14.032999999999999</v>
      </c>
      <c r="X158">
        <f t="shared" si="84"/>
        <v>0</v>
      </c>
      <c r="Y158">
        <f t="shared" si="99"/>
        <v>0.5</v>
      </c>
      <c r="Z158">
        <v>0</v>
      </c>
      <c r="AA158" s="18">
        <f t="shared" si="85"/>
        <v>43339</v>
      </c>
      <c r="AB158" s="13">
        <f t="shared" si="86"/>
        <v>0.90254498867975186</v>
      </c>
      <c r="AC158">
        <v>0</v>
      </c>
      <c r="AD158" s="5">
        <f t="shared" si="100"/>
        <v>-3.6132</v>
      </c>
      <c r="AE158">
        <f t="shared" si="108"/>
        <v>2</v>
      </c>
      <c r="AF158">
        <f t="shared" si="108"/>
        <v>2</v>
      </c>
      <c r="AG158">
        <v>0</v>
      </c>
      <c r="AH158" s="18">
        <f t="shared" si="101"/>
        <v>43339</v>
      </c>
      <c r="AI158" s="5">
        <f t="shared" si="102"/>
        <v>0.90254498867975186</v>
      </c>
      <c r="AJ158" s="13">
        <f t="shared" si="87"/>
        <v>0</v>
      </c>
      <c r="AK158" s="20">
        <f t="shared" si="88"/>
        <v>0</v>
      </c>
      <c r="AL158" s="20">
        <f t="shared" si="103"/>
        <v>165</v>
      </c>
      <c r="AM158" s="20">
        <f t="shared" si="104"/>
        <v>165</v>
      </c>
      <c r="AN158" s="20">
        <f t="shared" si="89"/>
        <v>0</v>
      </c>
      <c r="AO158" s="20">
        <f t="shared" si="105"/>
        <v>200</v>
      </c>
      <c r="AP158" s="1">
        <v>0</v>
      </c>
      <c r="AQ158" s="24">
        <f t="shared" si="106"/>
        <v>43339</v>
      </c>
      <c r="AR158" s="10">
        <f t="shared" si="90"/>
        <v>165</v>
      </c>
      <c r="AS158" s="1">
        <f t="shared" si="107"/>
        <v>-16.5</v>
      </c>
    </row>
    <row r="159" spans="2:45" x14ac:dyDescent="0.2">
      <c r="B159" s="18">
        <f t="shared" si="91"/>
        <v>43340</v>
      </c>
      <c r="C159" s="8">
        <f t="shared" si="92"/>
        <v>43340</v>
      </c>
      <c r="D159" s="5">
        <f>INDEX(Klima!$B$1:$E$520,MATCH('Afgrødemodel 1'!$C159,Klima!$B$1:$B$520,0),MATCH('Afgrødemodel 1'!$D$7,Klima!$B$1:$E$1,0))</f>
        <v>15.3</v>
      </c>
      <c r="E159" s="8">
        <f t="shared" si="93"/>
        <v>15.3</v>
      </c>
      <c r="F159">
        <v>0</v>
      </c>
      <c r="G159" s="8">
        <f t="shared" si="94"/>
        <v>2291.6000000000004</v>
      </c>
      <c r="H159" s="8">
        <f t="shared" si="73"/>
        <v>208.70000000000002</v>
      </c>
      <c r="I159" s="8">
        <f t="shared" si="74"/>
        <v>15.3</v>
      </c>
      <c r="J159" s="8">
        <f t="shared" si="75"/>
        <v>346.3</v>
      </c>
      <c r="K159" s="8" t="e">
        <f t="shared" si="76"/>
        <v>#VALUE!</v>
      </c>
      <c r="L159" s="8" t="e">
        <f t="shared" si="77"/>
        <v>#VALUE!</v>
      </c>
      <c r="M159" t="e">
        <f t="shared" si="78"/>
        <v>#N/A</v>
      </c>
      <c r="N159">
        <v>8</v>
      </c>
      <c r="O159" t="str">
        <f t="shared" si="95"/>
        <v xml:space="preserve"> </v>
      </c>
      <c r="P159" t="str">
        <f t="shared" si="79"/>
        <v xml:space="preserve"> </v>
      </c>
      <c r="Q159" t="str">
        <f t="shared" si="80"/>
        <v xml:space="preserve"> </v>
      </c>
      <c r="R159" t="str">
        <f t="shared" si="81"/>
        <v xml:space="preserve"> </v>
      </c>
      <c r="S159">
        <f t="shared" si="82"/>
        <v>0</v>
      </c>
      <c r="T159" s="8">
        <f t="shared" si="96"/>
        <v>0</v>
      </c>
      <c r="U159" s="2">
        <f t="shared" si="97"/>
        <v>1.0217880298537183</v>
      </c>
      <c r="V159">
        <f t="shared" si="83"/>
        <v>5</v>
      </c>
      <c r="W159" s="2">
        <f t="shared" si="98"/>
        <v>13.9565</v>
      </c>
      <c r="X159">
        <f t="shared" si="84"/>
        <v>0</v>
      </c>
      <c r="Y159">
        <f t="shared" si="99"/>
        <v>0.5</v>
      </c>
      <c r="Z159">
        <v>0</v>
      </c>
      <c r="AA159" s="18">
        <f t="shared" si="85"/>
        <v>43340</v>
      </c>
      <c r="AB159" s="13">
        <f t="shared" si="86"/>
        <v>1.0217880298537183</v>
      </c>
      <c r="AC159">
        <v>0</v>
      </c>
      <c r="AD159" s="5">
        <f t="shared" si="100"/>
        <v>-3.5825999999999998</v>
      </c>
      <c r="AE159">
        <f t="shared" si="108"/>
        <v>2</v>
      </c>
      <c r="AF159">
        <f t="shared" si="108"/>
        <v>2</v>
      </c>
      <c r="AG159">
        <v>0</v>
      </c>
      <c r="AH159" s="18">
        <f t="shared" si="101"/>
        <v>43340</v>
      </c>
      <c r="AI159" s="5">
        <f t="shared" si="102"/>
        <v>1.0217880298537183</v>
      </c>
      <c r="AJ159" s="13">
        <f t="shared" si="87"/>
        <v>0</v>
      </c>
      <c r="AK159" s="20">
        <f t="shared" si="88"/>
        <v>0</v>
      </c>
      <c r="AL159" s="20">
        <f t="shared" si="103"/>
        <v>180</v>
      </c>
      <c r="AM159" s="20">
        <f t="shared" si="104"/>
        <v>180</v>
      </c>
      <c r="AN159" s="20">
        <f t="shared" si="89"/>
        <v>0</v>
      </c>
      <c r="AO159" s="20">
        <f t="shared" si="105"/>
        <v>200</v>
      </c>
      <c r="AP159" s="1">
        <v>0</v>
      </c>
      <c r="AQ159" s="24">
        <f t="shared" si="106"/>
        <v>43340</v>
      </c>
      <c r="AR159" s="10">
        <f t="shared" si="90"/>
        <v>180</v>
      </c>
      <c r="AS159" s="1">
        <f t="shared" si="107"/>
        <v>-18</v>
      </c>
    </row>
    <row r="160" spans="2:45" x14ac:dyDescent="0.2">
      <c r="B160" s="18">
        <f t="shared" si="91"/>
        <v>43341</v>
      </c>
      <c r="C160" s="8">
        <f t="shared" si="92"/>
        <v>43341</v>
      </c>
      <c r="D160" s="5">
        <f>INDEX(Klima!$B$1:$E$520,MATCH('Afgrødemodel 1'!$C160,Klima!$B$1:$B$520,0),MATCH('Afgrødemodel 1'!$D$7,Klima!$B$1:$E$1,0))</f>
        <v>15.1</v>
      </c>
      <c r="E160" s="8">
        <f t="shared" si="93"/>
        <v>15.1</v>
      </c>
      <c r="F160">
        <v>0</v>
      </c>
      <c r="G160" s="8">
        <f t="shared" si="94"/>
        <v>2306.7000000000003</v>
      </c>
      <c r="H160" s="8">
        <f t="shared" si="73"/>
        <v>223.8</v>
      </c>
      <c r="I160" s="8">
        <f t="shared" si="74"/>
        <v>15.1</v>
      </c>
      <c r="J160" s="8">
        <f t="shared" si="75"/>
        <v>361.40000000000003</v>
      </c>
      <c r="K160" s="8" t="e">
        <f t="shared" si="76"/>
        <v>#VALUE!</v>
      </c>
      <c r="L160" s="8" t="e">
        <f t="shared" si="77"/>
        <v>#VALUE!</v>
      </c>
      <c r="M160" t="e">
        <f t="shared" si="78"/>
        <v>#N/A</v>
      </c>
      <c r="N160">
        <v>8</v>
      </c>
      <c r="O160" t="str">
        <f t="shared" si="95"/>
        <v xml:space="preserve"> </v>
      </c>
      <c r="P160" t="str">
        <f t="shared" si="79"/>
        <v xml:space="preserve"> </v>
      </c>
      <c r="Q160" t="str">
        <f t="shared" si="80"/>
        <v xml:space="preserve"> </v>
      </c>
      <c r="R160" t="str">
        <f t="shared" si="81"/>
        <v xml:space="preserve"> </v>
      </c>
      <c r="S160">
        <f t="shared" si="82"/>
        <v>0</v>
      </c>
      <c r="T160" s="8">
        <f t="shared" si="96"/>
        <v>0</v>
      </c>
      <c r="U160" s="2">
        <f t="shared" si="97"/>
        <v>1.1494087460194991</v>
      </c>
      <c r="V160">
        <f t="shared" si="83"/>
        <v>5</v>
      </c>
      <c r="W160" s="2">
        <f t="shared" si="98"/>
        <v>13.881</v>
      </c>
      <c r="X160">
        <f t="shared" si="84"/>
        <v>0</v>
      </c>
      <c r="Y160">
        <f t="shared" si="99"/>
        <v>0.5</v>
      </c>
      <c r="Z160">
        <v>0</v>
      </c>
      <c r="AA160" s="18">
        <f t="shared" si="85"/>
        <v>43341</v>
      </c>
      <c r="AB160" s="13">
        <f t="shared" si="86"/>
        <v>1.1494087460194991</v>
      </c>
      <c r="AC160">
        <v>0</v>
      </c>
      <c r="AD160" s="5">
        <f t="shared" si="100"/>
        <v>-3.5524</v>
      </c>
      <c r="AE160">
        <f t="shared" si="108"/>
        <v>2</v>
      </c>
      <c r="AF160">
        <f t="shared" si="108"/>
        <v>2</v>
      </c>
      <c r="AG160">
        <v>0</v>
      </c>
      <c r="AH160" s="18">
        <f t="shared" si="101"/>
        <v>43341</v>
      </c>
      <c r="AI160" s="5">
        <f t="shared" si="102"/>
        <v>1.1494087460194991</v>
      </c>
      <c r="AJ160" s="13">
        <f t="shared" si="87"/>
        <v>0</v>
      </c>
      <c r="AK160" s="20">
        <f t="shared" si="88"/>
        <v>0</v>
      </c>
      <c r="AL160" s="20">
        <f t="shared" si="103"/>
        <v>195</v>
      </c>
      <c r="AM160" s="20">
        <f t="shared" si="104"/>
        <v>195</v>
      </c>
      <c r="AN160" s="20">
        <f t="shared" si="89"/>
        <v>0</v>
      </c>
      <c r="AO160" s="20">
        <f t="shared" si="105"/>
        <v>200</v>
      </c>
      <c r="AP160" s="1">
        <v>0</v>
      </c>
      <c r="AQ160" s="24">
        <f t="shared" si="106"/>
        <v>43341</v>
      </c>
      <c r="AR160" s="10">
        <f t="shared" si="90"/>
        <v>195</v>
      </c>
      <c r="AS160" s="1">
        <f t="shared" si="107"/>
        <v>-19.5</v>
      </c>
    </row>
    <row r="161" spans="2:45" x14ac:dyDescent="0.2">
      <c r="B161" s="18">
        <f t="shared" si="91"/>
        <v>43342</v>
      </c>
      <c r="C161" s="8">
        <f t="shared" si="92"/>
        <v>43342</v>
      </c>
      <c r="D161" s="5">
        <f>INDEX(Klima!$B$1:$E$520,MATCH('Afgrødemodel 1'!$C161,Klima!$B$1:$B$520,0),MATCH('Afgrødemodel 1'!$D$7,Klima!$B$1:$E$1,0))</f>
        <v>15.2</v>
      </c>
      <c r="E161" s="8">
        <f t="shared" si="93"/>
        <v>15.2</v>
      </c>
      <c r="F161">
        <v>0</v>
      </c>
      <c r="G161" s="8">
        <f t="shared" si="94"/>
        <v>2321.9</v>
      </c>
      <c r="H161" s="8">
        <f t="shared" si="73"/>
        <v>239</v>
      </c>
      <c r="I161" s="8">
        <f t="shared" si="74"/>
        <v>15.2</v>
      </c>
      <c r="J161" s="8">
        <f t="shared" si="75"/>
        <v>376.6</v>
      </c>
      <c r="K161" s="8" t="e">
        <f t="shared" si="76"/>
        <v>#VALUE!</v>
      </c>
      <c r="L161" s="8" t="e">
        <f t="shared" si="77"/>
        <v>#VALUE!</v>
      </c>
      <c r="M161" t="e">
        <f t="shared" si="78"/>
        <v>#N/A</v>
      </c>
      <c r="N161">
        <v>8</v>
      </c>
      <c r="O161" t="str">
        <f t="shared" si="95"/>
        <v xml:space="preserve"> </v>
      </c>
      <c r="P161" t="str">
        <f t="shared" si="79"/>
        <v xml:space="preserve"> </v>
      </c>
      <c r="Q161" t="str">
        <f t="shared" si="80"/>
        <v xml:space="preserve"> </v>
      </c>
      <c r="R161" t="str">
        <f t="shared" si="81"/>
        <v xml:space="preserve"> </v>
      </c>
      <c r="S161">
        <f t="shared" si="82"/>
        <v>0</v>
      </c>
      <c r="T161" s="8">
        <f t="shared" si="96"/>
        <v>0</v>
      </c>
      <c r="U161" s="2">
        <f t="shared" si="97"/>
        <v>1.2886857176658491</v>
      </c>
      <c r="V161">
        <f t="shared" si="83"/>
        <v>5</v>
      </c>
      <c r="W161" s="2">
        <f t="shared" si="98"/>
        <v>13.805</v>
      </c>
      <c r="X161">
        <f t="shared" si="84"/>
        <v>0</v>
      </c>
      <c r="Y161">
        <f t="shared" si="99"/>
        <v>0.5</v>
      </c>
      <c r="Z161">
        <v>0</v>
      </c>
      <c r="AA161" s="18">
        <f t="shared" si="85"/>
        <v>43342</v>
      </c>
      <c r="AB161" s="13">
        <f t="shared" si="86"/>
        <v>1.2886857176658491</v>
      </c>
      <c r="AC161">
        <v>0</v>
      </c>
      <c r="AD161" s="5">
        <f t="shared" si="100"/>
        <v>-3.5219999999999998</v>
      </c>
      <c r="AE161">
        <f t="shared" si="108"/>
        <v>2</v>
      </c>
      <c r="AF161">
        <f t="shared" si="108"/>
        <v>2</v>
      </c>
      <c r="AG161">
        <v>0</v>
      </c>
      <c r="AH161" s="18">
        <f t="shared" si="101"/>
        <v>43342</v>
      </c>
      <c r="AI161" s="5">
        <f t="shared" si="102"/>
        <v>1.2886857176658491</v>
      </c>
      <c r="AJ161" s="13">
        <f t="shared" si="87"/>
        <v>0</v>
      </c>
      <c r="AK161" s="20">
        <f t="shared" si="88"/>
        <v>0</v>
      </c>
      <c r="AL161" s="20">
        <f t="shared" si="103"/>
        <v>210</v>
      </c>
      <c r="AM161" s="20">
        <f t="shared" si="104"/>
        <v>210</v>
      </c>
      <c r="AN161" s="20">
        <f t="shared" si="89"/>
        <v>0</v>
      </c>
      <c r="AO161" s="20">
        <f t="shared" si="105"/>
        <v>200</v>
      </c>
      <c r="AP161" s="1">
        <v>0</v>
      </c>
      <c r="AQ161" s="24">
        <f t="shared" si="106"/>
        <v>43342</v>
      </c>
      <c r="AR161" s="10">
        <f t="shared" si="90"/>
        <v>210</v>
      </c>
      <c r="AS161" s="1">
        <f t="shared" si="107"/>
        <v>-21</v>
      </c>
    </row>
    <row r="162" spans="2:45" x14ac:dyDescent="0.2">
      <c r="B162" s="18">
        <f t="shared" si="91"/>
        <v>43343</v>
      </c>
      <c r="C162" s="8">
        <f t="shared" si="92"/>
        <v>43343</v>
      </c>
      <c r="D162" s="5">
        <f>INDEX(Klima!$B$1:$E$520,MATCH('Afgrødemodel 1'!$C162,Klima!$B$1:$B$520,0),MATCH('Afgrødemodel 1'!$D$7,Klima!$B$1:$E$1,0))</f>
        <v>14.2</v>
      </c>
      <c r="E162" s="8">
        <f t="shared" si="93"/>
        <v>14.2</v>
      </c>
      <c r="F162">
        <v>0</v>
      </c>
      <c r="G162" s="8">
        <f t="shared" si="94"/>
        <v>2336.1</v>
      </c>
      <c r="H162" s="8">
        <f t="shared" si="73"/>
        <v>253.2</v>
      </c>
      <c r="I162" s="8">
        <f t="shared" si="74"/>
        <v>14.2</v>
      </c>
      <c r="J162" s="8">
        <f t="shared" si="75"/>
        <v>390.8</v>
      </c>
      <c r="K162" s="8" t="e">
        <f t="shared" si="76"/>
        <v>#VALUE!</v>
      </c>
      <c r="L162" s="8" t="e">
        <f t="shared" si="77"/>
        <v>#VALUE!</v>
      </c>
      <c r="M162" t="e">
        <f t="shared" si="78"/>
        <v>#N/A</v>
      </c>
      <c r="N162">
        <v>8</v>
      </c>
      <c r="O162" t="str">
        <f t="shared" si="95"/>
        <v xml:space="preserve"> </v>
      </c>
      <c r="P162" t="str">
        <f t="shared" si="79"/>
        <v xml:space="preserve"> </v>
      </c>
      <c r="Q162" t="str">
        <f t="shared" si="80"/>
        <v>th</v>
      </c>
      <c r="R162">
        <f t="shared" si="81"/>
        <v>43343</v>
      </c>
      <c r="S162">
        <f t="shared" si="82"/>
        <v>0</v>
      </c>
      <c r="T162" s="8">
        <f t="shared" si="96"/>
        <v>0</v>
      </c>
      <c r="U162" s="2">
        <f t="shared" si="97"/>
        <v>1.4294059695191055</v>
      </c>
      <c r="V162">
        <f t="shared" si="83"/>
        <v>5</v>
      </c>
      <c r="W162" s="2">
        <f t="shared" si="98"/>
        <v>13.734</v>
      </c>
      <c r="X162">
        <f t="shared" si="84"/>
        <v>0</v>
      </c>
      <c r="Y162">
        <f t="shared" si="99"/>
        <v>0.5</v>
      </c>
      <c r="Z162">
        <v>0</v>
      </c>
      <c r="AA162" s="18">
        <f t="shared" si="85"/>
        <v>43343</v>
      </c>
      <c r="AB162" s="13">
        <f t="shared" si="86"/>
        <v>0</v>
      </c>
      <c r="AC162">
        <v>0</v>
      </c>
      <c r="AD162" s="5">
        <f t="shared" si="100"/>
        <v>-3.4935999999999998</v>
      </c>
      <c r="AE162">
        <f t="shared" si="108"/>
        <v>2</v>
      </c>
      <c r="AF162">
        <f t="shared" si="108"/>
        <v>2</v>
      </c>
      <c r="AG162">
        <v>0</v>
      </c>
      <c r="AH162" s="18">
        <f t="shared" si="101"/>
        <v>43343</v>
      </c>
      <c r="AI162" s="5">
        <f t="shared" si="102"/>
        <v>0</v>
      </c>
      <c r="AJ162" s="13">
        <f t="shared" si="87"/>
        <v>0</v>
      </c>
      <c r="AK162" s="20">
        <f t="shared" si="88"/>
        <v>0</v>
      </c>
      <c r="AL162" s="20">
        <f t="shared" si="103"/>
        <v>225</v>
      </c>
      <c r="AM162" s="20">
        <f t="shared" si="104"/>
        <v>225</v>
      </c>
      <c r="AN162" s="20">
        <f t="shared" si="89"/>
        <v>0</v>
      </c>
      <c r="AO162" s="20">
        <f t="shared" si="105"/>
        <v>200</v>
      </c>
      <c r="AP162" s="1">
        <v>0</v>
      </c>
      <c r="AQ162" s="24">
        <f t="shared" si="106"/>
        <v>43343</v>
      </c>
      <c r="AR162" s="10">
        <f t="shared" si="90"/>
        <v>0</v>
      </c>
      <c r="AS162" s="1">
        <f t="shared" si="107"/>
        <v>0</v>
      </c>
    </row>
    <row r="163" spans="2:45" x14ac:dyDescent="0.2">
      <c r="B163" s="18">
        <f t="shared" si="91"/>
        <v>43344</v>
      </c>
      <c r="C163" s="8">
        <f t="shared" si="92"/>
        <v>43344</v>
      </c>
      <c r="D163" s="5">
        <f>INDEX(Klima!$B$1:$E$520,MATCH('Afgrødemodel 1'!$C163,Klima!$B$1:$B$520,0),MATCH('Afgrødemodel 1'!$D$7,Klima!$B$1:$E$1,0))</f>
        <v>15</v>
      </c>
      <c r="E163" s="8">
        <f t="shared" si="93"/>
        <v>15</v>
      </c>
      <c r="F163">
        <v>0</v>
      </c>
      <c r="G163" s="8">
        <f t="shared" si="94"/>
        <v>2351.1</v>
      </c>
      <c r="H163" s="8">
        <f t="shared" si="73"/>
        <v>268.2</v>
      </c>
      <c r="I163" s="8">
        <f t="shared" si="74"/>
        <v>15</v>
      </c>
      <c r="J163" s="8">
        <f t="shared" si="75"/>
        <v>405.8</v>
      </c>
      <c r="K163" s="8" t="e">
        <f t="shared" si="76"/>
        <v>#VALUE!</v>
      </c>
      <c r="L163" s="8" t="e">
        <f t="shared" si="77"/>
        <v>#VALUE!</v>
      </c>
      <c r="M163" t="e">
        <f t="shared" si="78"/>
        <v>#N/A</v>
      </c>
      <c r="N163">
        <v>8</v>
      </c>
      <c r="O163" t="str">
        <f t="shared" si="95"/>
        <v xml:space="preserve"> </v>
      </c>
      <c r="P163" t="str">
        <f t="shared" si="79"/>
        <v xml:space="preserve"> </v>
      </c>
      <c r="Q163" t="str">
        <f t="shared" si="80"/>
        <v xml:space="preserve"> </v>
      </c>
      <c r="R163" t="str">
        <f t="shared" si="81"/>
        <v xml:space="preserve"> </v>
      </c>
      <c r="S163">
        <f t="shared" si="82"/>
        <v>0</v>
      </c>
      <c r="T163" s="8">
        <f t="shared" si="96"/>
        <v>0</v>
      </c>
      <c r="U163" s="2">
        <f t="shared" si="97"/>
        <v>1.5900955015401963</v>
      </c>
      <c r="V163">
        <f t="shared" si="83"/>
        <v>5</v>
      </c>
      <c r="W163" s="2">
        <f t="shared" si="98"/>
        <v>13.659000000000001</v>
      </c>
      <c r="X163">
        <f t="shared" si="84"/>
        <v>0</v>
      </c>
      <c r="Y163">
        <f t="shared" si="99"/>
        <v>0.5</v>
      </c>
      <c r="Z163">
        <v>0</v>
      </c>
      <c r="AA163" s="18">
        <f t="shared" si="85"/>
        <v>43344</v>
      </c>
      <c r="AB163" s="13">
        <f t="shared" si="86"/>
        <v>0</v>
      </c>
      <c r="AC163">
        <v>0</v>
      </c>
      <c r="AD163" s="5">
        <f t="shared" si="100"/>
        <v>-3.4636</v>
      </c>
      <c r="AE163">
        <f t="shared" si="108"/>
        <v>2</v>
      </c>
      <c r="AF163">
        <f t="shared" si="108"/>
        <v>2</v>
      </c>
      <c r="AG163">
        <v>0</v>
      </c>
      <c r="AH163" s="18">
        <f t="shared" si="101"/>
        <v>43344</v>
      </c>
      <c r="AI163" s="5">
        <f t="shared" si="102"/>
        <v>0</v>
      </c>
      <c r="AJ163" s="13">
        <f t="shared" si="87"/>
        <v>0</v>
      </c>
      <c r="AK163" s="20">
        <f t="shared" si="88"/>
        <v>0</v>
      </c>
      <c r="AL163" s="20">
        <f t="shared" si="103"/>
        <v>240</v>
      </c>
      <c r="AM163" s="20">
        <f t="shared" si="104"/>
        <v>240</v>
      </c>
      <c r="AN163" s="20">
        <f t="shared" si="89"/>
        <v>0</v>
      </c>
      <c r="AO163" s="20">
        <f t="shared" si="105"/>
        <v>200</v>
      </c>
      <c r="AP163" s="1">
        <v>0</v>
      </c>
      <c r="AQ163" s="24">
        <f t="shared" si="106"/>
        <v>43344</v>
      </c>
      <c r="AR163" s="10">
        <f t="shared" si="90"/>
        <v>0</v>
      </c>
      <c r="AS163" s="1">
        <f t="shared" si="107"/>
        <v>0</v>
      </c>
    </row>
    <row r="164" spans="2:45" x14ac:dyDescent="0.2">
      <c r="B164" s="18">
        <f t="shared" si="91"/>
        <v>43345</v>
      </c>
      <c r="C164" s="8">
        <f t="shared" si="92"/>
        <v>43345</v>
      </c>
      <c r="D164" s="5">
        <f>INDEX(Klima!$B$1:$E$520,MATCH('Afgrødemodel 1'!$C164,Klima!$B$1:$B$520,0),MATCH('Afgrødemodel 1'!$D$7,Klima!$B$1:$E$1,0))</f>
        <v>14.4</v>
      </c>
      <c r="E164" s="8">
        <f t="shared" si="93"/>
        <v>14.4</v>
      </c>
      <c r="F164">
        <v>0</v>
      </c>
      <c r="G164" s="8">
        <f t="shared" si="94"/>
        <v>2365.5</v>
      </c>
      <c r="H164" s="8">
        <f t="shared" si="73"/>
        <v>282.59999999999997</v>
      </c>
      <c r="I164" s="8">
        <f t="shared" si="74"/>
        <v>14.4</v>
      </c>
      <c r="J164" s="8">
        <f t="shared" si="75"/>
        <v>420.2</v>
      </c>
      <c r="K164" s="8" t="e">
        <f t="shared" si="76"/>
        <v>#VALUE!</v>
      </c>
      <c r="L164" s="8" t="e">
        <f t="shared" si="77"/>
        <v>#VALUE!</v>
      </c>
      <c r="M164" t="e">
        <f t="shared" si="78"/>
        <v>#N/A</v>
      </c>
      <c r="N164">
        <v>8</v>
      </c>
      <c r="O164" t="str">
        <f t="shared" si="95"/>
        <v xml:space="preserve"> </v>
      </c>
      <c r="P164" t="str">
        <f t="shared" si="79"/>
        <v xml:space="preserve"> </v>
      </c>
      <c r="Q164" t="str">
        <f t="shared" si="80"/>
        <v xml:space="preserve"> </v>
      </c>
      <c r="R164" t="str">
        <f t="shared" si="81"/>
        <v xml:space="preserve"> </v>
      </c>
      <c r="S164">
        <f t="shared" si="82"/>
        <v>0</v>
      </c>
      <c r="T164" s="8">
        <f t="shared" si="96"/>
        <v>0</v>
      </c>
      <c r="U164" s="2">
        <f t="shared" si="97"/>
        <v>1.7569344343539401</v>
      </c>
      <c r="V164">
        <f t="shared" si="83"/>
        <v>5</v>
      </c>
      <c r="W164" s="2">
        <f t="shared" si="98"/>
        <v>13.587</v>
      </c>
      <c r="X164">
        <f t="shared" si="84"/>
        <v>0</v>
      </c>
      <c r="Y164">
        <f t="shared" si="99"/>
        <v>0.5</v>
      </c>
      <c r="Z164">
        <v>0</v>
      </c>
      <c r="AA164" s="18">
        <f t="shared" si="85"/>
        <v>43345</v>
      </c>
      <c r="AB164" s="13">
        <f t="shared" si="86"/>
        <v>0</v>
      </c>
      <c r="AC164">
        <v>0</v>
      </c>
      <c r="AD164" s="5">
        <f t="shared" si="100"/>
        <v>-3.4348000000000001</v>
      </c>
      <c r="AE164">
        <f t="shared" si="108"/>
        <v>2</v>
      </c>
      <c r="AF164">
        <f t="shared" si="108"/>
        <v>2</v>
      </c>
      <c r="AG164">
        <v>0</v>
      </c>
      <c r="AH164" s="18">
        <f t="shared" si="101"/>
        <v>43345</v>
      </c>
      <c r="AI164" s="5">
        <f t="shared" si="102"/>
        <v>0</v>
      </c>
      <c r="AJ164" s="13">
        <f t="shared" si="87"/>
        <v>0</v>
      </c>
      <c r="AK164" s="20">
        <f t="shared" si="88"/>
        <v>0</v>
      </c>
      <c r="AL164" s="20">
        <f t="shared" si="103"/>
        <v>255</v>
      </c>
      <c r="AM164" s="20">
        <f t="shared" si="104"/>
        <v>255</v>
      </c>
      <c r="AN164" s="20">
        <f t="shared" si="89"/>
        <v>0</v>
      </c>
      <c r="AO164" s="20">
        <f t="shared" si="105"/>
        <v>200</v>
      </c>
      <c r="AP164" s="1">
        <v>0</v>
      </c>
      <c r="AQ164" s="24">
        <f t="shared" si="106"/>
        <v>43345</v>
      </c>
      <c r="AR164" s="10">
        <f t="shared" si="90"/>
        <v>0</v>
      </c>
      <c r="AS164" s="1">
        <f t="shared" si="107"/>
        <v>0</v>
      </c>
    </row>
    <row r="165" spans="2:45" x14ac:dyDescent="0.2">
      <c r="B165" s="18">
        <f t="shared" si="91"/>
        <v>43346</v>
      </c>
      <c r="C165" s="8">
        <f t="shared" si="92"/>
        <v>43346</v>
      </c>
      <c r="D165" s="5">
        <f>INDEX(Klima!$B$1:$E$520,MATCH('Afgrødemodel 1'!$C165,Klima!$B$1:$B$520,0),MATCH('Afgrødemodel 1'!$D$7,Klima!$B$1:$E$1,0))</f>
        <v>16.399999999999999</v>
      </c>
      <c r="E165" s="8">
        <f t="shared" si="93"/>
        <v>16.399999999999999</v>
      </c>
      <c r="F165">
        <v>0</v>
      </c>
      <c r="G165" s="8">
        <f t="shared" si="94"/>
        <v>2381.9</v>
      </c>
      <c r="H165" s="8">
        <f t="shared" si="73"/>
        <v>298.99999999999994</v>
      </c>
      <c r="I165" s="8">
        <f t="shared" si="74"/>
        <v>16.399999999999999</v>
      </c>
      <c r="J165" s="8">
        <f t="shared" si="75"/>
        <v>436.59999999999997</v>
      </c>
      <c r="K165" s="8" t="e">
        <f t="shared" si="76"/>
        <v>#VALUE!</v>
      </c>
      <c r="L165" s="8" t="e">
        <f t="shared" si="77"/>
        <v>#VALUE!</v>
      </c>
      <c r="M165" t="e">
        <f t="shared" si="78"/>
        <v>#N/A</v>
      </c>
      <c r="N165">
        <v>8</v>
      </c>
      <c r="O165" t="str">
        <f t="shared" si="95"/>
        <v xml:space="preserve"> </v>
      </c>
      <c r="P165" t="str">
        <f t="shared" si="79"/>
        <v xml:space="preserve"> </v>
      </c>
      <c r="Q165" t="str">
        <f t="shared" si="80"/>
        <v xml:space="preserve"> </v>
      </c>
      <c r="R165" t="str">
        <f t="shared" si="81"/>
        <v xml:space="preserve"> </v>
      </c>
      <c r="S165">
        <f t="shared" si="82"/>
        <v>0</v>
      </c>
      <c r="T165" s="8">
        <f t="shared" si="96"/>
        <v>0</v>
      </c>
      <c r="U165" s="2">
        <f t="shared" si="97"/>
        <v>1.9632250348430169</v>
      </c>
      <c r="V165">
        <f t="shared" si="83"/>
        <v>5</v>
      </c>
      <c r="W165" s="2">
        <f t="shared" si="98"/>
        <v>13.505000000000001</v>
      </c>
      <c r="X165">
        <f t="shared" si="84"/>
        <v>0</v>
      </c>
      <c r="Y165">
        <f t="shared" si="99"/>
        <v>0.5</v>
      </c>
      <c r="Z165">
        <v>0</v>
      </c>
      <c r="AA165" s="18">
        <f t="shared" si="85"/>
        <v>43346</v>
      </c>
      <c r="AB165" s="13">
        <f t="shared" si="86"/>
        <v>0</v>
      </c>
      <c r="AC165">
        <v>0</v>
      </c>
      <c r="AD165" s="5">
        <f t="shared" si="100"/>
        <v>-3.4020000000000001</v>
      </c>
      <c r="AE165">
        <f t="shared" si="108"/>
        <v>2</v>
      </c>
      <c r="AF165">
        <f t="shared" si="108"/>
        <v>2</v>
      </c>
      <c r="AG165">
        <v>0</v>
      </c>
      <c r="AH165" s="18">
        <f t="shared" si="101"/>
        <v>43346</v>
      </c>
      <c r="AI165" s="5">
        <f t="shared" si="102"/>
        <v>0</v>
      </c>
      <c r="AJ165" s="13">
        <f t="shared" si="87"/>
        <v>0</v>
      </c>
      <c r="AK165" s="20">
        <f t="shared" si="88"/>
        <v>0</v>
      </c>
      <c r="AL165" s="20">
        <f t="shared" si="103"/>
        <v>270</v>
      </c>
      <c r="AM165" s="20">
        <f t="shared" si="104"/>
        <v>270</v>
      </c>
      <c r="AN165" s="20">
        <f t="shared" si="89"/>
        <v>0</v>
      </c>
      <c r="AO165" s="20">
        <f t="shared" si="105"/>
        <v>200</v>
      </c>
      <c r="AP165" s="1">
        <v>0</v>
      </c>
      <c r="AQ165" s="24">
        <f t="shared" si="106"/>
        <v>43346</v>
      </c>
      <c r="AR165" s="10">
        <f t="shared" si="90"/>
        <v>0</v>
      </c>
      <c r="AS165" s="1">
        <f t="shared" si="107"/>
        <v>0</v>
      </c>
    </row>
    <row r="166" spans="2:45" x14ac:dyDescent="0.2">
      <c r="B166" s="18">
        <f t="shared" si="91"/>
        <v>43347</v>
      </c>
      <c r="C166" s="8">
        <f t="shared" si="92"/>
        <v>43347</v>
      </c>
      <c r="D166" s="5">
        <f>INDEX(Klima!$B$1:$E$520,MATCH('Afgrødemodel 1'!$C166,Klima!$B$1:$B$520,0),MATCH('Afgrødemodel 1'!$D$7,Klima!$B$1:$E$1,0))</f>
        <v>16.2</v>
      </c>
      <c r="E166" s="8">
        <f t="shared" si="93"/>
        <v>16.2</v>
      </c>
      <c r="F166">
        <v>0</v>
      </c>
      <c r="G166" s="8">
        <f t="shared" si="94"/>
        <v>2398.1</v>
      </c>
      <c r="H166" s="8">
        <f t="shared" si="73"/>
        <v>315.19999999999993</v>
      </c>
      <c r="I166" s="8">
        <f t="shared" si="74"/>
        <v>16.2</v>
      </c>
      <c r="J166" s="8">
        <f t="shared" si="75"/>
        <v>452.79999999999995</v>
      </c>
      <c r="K166" s="8" t="e">
        <f t="shared" si="76"/>
        <v>#VALUE!</v>
      </c>
      <c r="L166" s="8" t="e">
        <f t="shared" si="77"/>
        <v>#VALUE!</v>
      </c>
      <c r="M166" t="e">
        <f t="shared" si="78"/>
        <v>#N/A</v>
      </c>
      <c r="N166">
        <v>8</v>
      </c>
      <c r="O166" t="str">
        <f t="shared" si="95"/>
        <v xml:space="preserve"> </v>
      </c>
      <c r="P166" t="str">
        <f t="shared" si="79"/>
        <v xml:space="preserve"> </v>
      </c>
      <c r="Q166" t="str">
        <f t="shared" si="80"/>
        <v xml:space="preserve"> </v>
      </c>
      <c r="R166" t="str">
        <f t="shared" si="81"/>
        <v xml:space="preserve"> </v>
      </c>
      <c r="S166">
        <f t="shared" si="82"/>
        <v>0</v>
      </c>
      <c r="T166" s="8">
        <f t="shared" si="96"/>
        <v>0</v>
      </c>
      <c r="U166" s="2">
        <f t="shared" si="97"/>
        <v>2.1855052362431975</v>
      </c>
      <c r="V166">
        <f t="shared" si="83"/>
        <v>5</v>
      </c>
      <c r="W166" s="2">
        <f t="shared" si="98"/>
        <v>13.423999999999999</v>
      </c>
      <c r="X166">
        <f t="shared" si="84"/>
        <v>0</v>
      </c>
      <c r="Y166">
        <f t="shared" si="99"/>
        <v>0.5</v>
      </c>
      <c r="Z166">
        <v>0</v>
      </c>
      <c r="AA166" s="18">
        <f t="shared" si="85"/>
        <v>43347</v>
      </c>
      <c r="AB166" s="13">
        <f t="shared" si="86"/>
        <v>0</v>
      </c>
      <c r="AC166">
        <v>0</v>
      </c>
      <c r="AD166" s="5">
        <f t="shared" si="100"/>
        <v>-3.3696000000000002</v>
      </c>
      <c r="AE166">
        <f t="shared" si="108"/>
        <v>2</v>
      </c>
      <c r="AF166">
        <f t="shared" si="108"/>
        <v>2</v>
      </c>
      <c r="AG166">
        <v>0</v>
      </c>
      <c r="AH166" s="18">
        <f t="shared" si="101"/>
        <v>43347</v>
      </c>
      <c r="AI166" s="5">
        <f t="shared" si="102"/>
        <v>0</v>
      </c>
      <c r="AJ166" s="13">
        <f t="shared" si="87"/>
        <v>0</v>
      </c>
      <c r="AK166" s="20">
        <f t="shared" si="88"/>
        <v>0</v>
      </c>
      <c r="AL166" s="20">
        <f t="shared" si="103"/>
        <v>285</v>
      </c>
      <c r="AM166" s="20">
        <f t="shared" si="104"/>
        <v>285</v>
      </c>
      <c r="AN166" s="20">
        <f t="shared" si="89"/>
        <v>0</v>
      </c>
      <c r="AO166" s="20">
        <f t="shared" si="105"/>
        <v>200</v>
      </c>
      <c r="AP166" s="1">
        <v>0</v>
      </c>
      <c r="AQ166" s="24">
        <f t="shared" si="106"/>
        <v>43347</v>
      </c>
      <c r="AR166" s="10">
        <f t="shared" si="90"/>
        <v>0</v>
      </c>
      <c r="AS166" s="1">
        <f t="shared" si="107"/>
        <v>0</v>
      </c>
    </row>
    <row r="167" spans="2:45" x14ac:dyDescent="0.2">
      <c r="B167" s="18">
        <f t="shared" si="91"/>
        <v>43348</v>
      </c>
      <c r="C167" s="8">
        <f t="shared" si="92"/>
        <v>43348</v>
      </c>
      <c r="D167" s="5">
        <f>INDEX(Klima!$B$1:$E$520,MATCH('Afgrødemodel 1'!$C167,Klima!$B$1:$B$520,0),MATCH('Afgrødemodel 1'!$D$7,Klima!$B$1:$E$1,0))</f>
        <v>16.399999999999999</v>
      </c>
      <c r="E167" s="8">
        <f t="shared" si="93"/>
        <v>16.399999999999999</v>
      </c>
      <c r="F167">
        <v>0</v>
      </c>
      <c r="G167" s="8">
        <f t="shared" si="94"/>
        <v>2414.5</v>
      </c>
      <c r="H167" s="8">
        <f t="shared" si="73"/>
        <v>331.59999999999991</v>
      </c>
      <c r="I167" s="8">
        <f t="shared" si="74"/>
        <v>16.399999999999999</v>
      </c>
      <c r="J167" s="8">
        <f t="shared" si="75"/>
        <v>469.19999999999993</v>
      </c>
      <c r="K167" s="8" t="e">
        <f t="shared" si="76"/>
        <v>#VALUE!</v>
      </c>
      <c r="L167" s="8" t="e">
        <f t="shared" si="77"/>
        <v>#VALUE!</v>
      </c>
      <c r="M167" t="e">
        <f t="shared" si="78"/>
        <v>#N/A</v>
      </c>
      <c r="N167">
        <v>8</v>
      </c>
      <c r="O167" t="str">
        <f t="shared" si="95"/>
        <v xml:space="preserve"> </v>
      </c>
      <c r="P167" t="str">
        <f t="shared" si="79"/>
        <v xml:space="preserve"> </v>
      </c>
      <c r="Q167" t="str">
        <f t="shared" si="80"/>
        <v xml:space="preserve"> </v>
      </c>
      <c r="R167" t="str">
        <f t="shared" si="81"/>
        <v xml:space="preserve"> </v>
      </c>
      <c r="S167">
        <f t="shared" si="82"/>
        <v>0</v>
      </c>
      <c r="T167" s="8">
        <f t="shared" si="96"/>
        <v>0</v>
      </c>
      <c r="U167" s="2">
        <f t="shared" si="97"/>
        <v>2.4309684979882173</v>
      </c>
      <c r="V167">
        <f t="shared" si="83"/>
        <v>5</v>
      </c>
      <c r="W167" s="2">
        <f t="shared" si="98"/>
        <v>13.342000000000001</v>
      </c>
      <c r="X167">
        <f t="shared" si="84"/>
        <v>0</v>
      </c>
      <c r="Y167">
        <f t="shared" si="99"/>
        <v>0.5</v>
      </c>
      <c r="Z167">
        <v>0</v>
      </c>
      <c r="AA167" s="18">
        <f t="shared" si="85"/>
        <v>43348</v>
      </c>
      <c r="AB167" s="13">
        <f t="shared" si="86"/>
        <v>0</v>
      </c>
      <c r="AC167">
        <v>0</v>
      </c>
      <c r="AD167" s="5">
        <f t="shared" si="100"/>
        <v>-3.3368000000000002</v>
      </c>
      <c r="AE167">
        <f t="shared" si="108"/>
        <v>2</v>
      </c>
      <c r="AF167">
        <f t="shared" si="108"/>
        <v>2</v>
      </c>
      <c r="AG167">
        <v>0</v>
      </c>
      <c r="AH167" s="18">
        <f t="shared" si="101"/>
        <v>43348</v>
      </c>
      <c r="AI167" s="5">
        <f t="shared" si="102"/>
        <v>0</v>
      </c>
      <c r="AJ167" s="13">
        <f t="shared" si="87"/>
        <v>0</v>
      </c>
      <c r="AK167" s="20">
        <f t="shared" si="88"/>
        <v>0</v>
      </c>
      <c r="AL167" s="20">
        <f t="shared" si="103"/>
        <v>300</v>
      </c>
      <c r="AM167" s="20">
        <f t="shared" si="104"/>
        <v>300</v>
      </c>
      <c r="AN167" s="20">
        <f t="shared" si="89"/>
        <v>0</v>
      </c>
      <c r="AO167" s="20">
        <f t="shared" si="105"/>
        <v>200</v>
      </c>
      <c r="AP167" s="1">
        <v>0</v>
      </c>
      <c r="AQ167" s="24">
        <f t="shared" si="106"/>
        <v>43348</v>
      </c>
      <c r="AR167" s="10">
        <f t="shared" si="90"/>
        <v>0</v>
      </c>
      <c r="AS167" s="1">
        <f t="shared" si="107"/>
        <v>0</v>
      </c>
    </row>
    <row r="168" spans="2:45" x14ac:dyDescent="0.2">
      <c r="B168" s="18">
        <f t="shared" si="91"/>
        <v>43349</v>
      </c>
      <c r="C168" s="8">
        <f t="shared" si="92"/>
        <v>43349</v>
      </c>
      <c r="D168" s="5">
        <f>INDEX(Klima!$B$1:$E$520,MATCH('Afgrødemodel 1'!$C168,Klima!$B$1:$B$520,0),MATCH('Afgrødemodel 1'!$D$7,Klima!$B$1:$E$1,0))</f>
        <v>16.5</v>
      </c>
      <c r="E168" s="8">
        <f t="shared" si="93"/>
        <v>16.5</v>
      </c>
      <c r="F168">
        <v>0</v>
      </c>
      <c r="G168" s="8">
        <f t="shared" si="94"/>
        <v>2431</v>
      </c>
      <c r="H168" s="8">
        <f t="shared" si="73"/>
        <v>348.09999999999991</v>
      </c>
      <c r="I168" s="8">
        <f t="shared" si="74"/>
        <v>16.5</v>
      </c>
      <c r="J168" s="8">
        <f t="shared" si="75"/>
        <v>485.69999999999993</v>
      </c>
      <c r="K168" s="8" t="e">
        <f t="shared" si="76"/>
        <v>#VALUE!</v>
      </c>
      <c r="L168" s="8" t="e">
        <f t="shared" si="77"/>
        <v>#VALUE!</v>
      </c>
      <c r="M168" t="e">
        <f t="shared" si="78"/>
        <v>#N/A</v>
      </c>
      <c r="N168">
        <v>8</v>
      </c>
      <c r="O168" t="str">
        <f t="shared" si="95"/>
        <v xml:space="preserve"> </v>
      </c>
      <c r="P168" t="str">
        <f t="shared" si="79"/>
        <v xml:space="preserve"> </v>
      </c>
      <c r="Q168" t="str">
        <f t="shared" si="80"/>
        <v xml:space="preserve"> </v>
      </c>
      <c r="R168" t="str">
        <f t="shared" si="81"/>
        <v xml:space="preserve"> </v>
      </c>
      <c r="S168">
        <f t="shared" si="82"/>
        <v>0</v>
      </c>
      <c r="T168" s="8">
        <f t="shared" si="96"/>
        <v>0</v>
      </c>
      <c r="U168" s="2">
        <f t="shared" si="97"/>
        <v>2.700574307174743</v>
      </c>
      <c r="V168">
        <f t="shared" si="83"/>
        <v>5</v>
      </c>
      <c r="W168" s="2">
        <f t="shared" si="98"/>
        <v>13.259500000000001</v>
      </c>
      <c r="X168">
        <f t="shared" si="84"/>
        <v>0</v>
      </c>
      <c r="Y168">
        <f t="shared" si="99"/>
        <v>0.5</v>
      </c>
      <c r="Z168">
        <v>0</v>
      </c>
      <c r="AA168" s="18">
        <f t="shared" si="85"/>
        <v>43349</v>
      </c>
      <c r="AB168" s="13">
        <f t="shared" si="86"/>
        <v>0</v>
      </c>
      <c r="AC168">
        <v>0</v>
      </c>
      <c r="AD168" s="5">
        <f t="shared" si="100"/>
        <v>-3.3038000000000003</v>
      </c>
      <c r="AE168">
        <f t="shared" si="108"/>
        <v>2</v>
      </c>
      <c r="AF168">
        <f t="shared" si="108"/>
        <v>2</v>
      </c>
      <c r="AG168">
        <v>0</v>
      </c>
      <c r="AH168" s="18">
        <f t="shared" si="101"/>
        <v>43349</v>
      </c>
      <c r="AI168" s="5">
        <f t="shared" si="102"/>
        <v>0</v>
      </c>
      <c r="AJ168" s="13">
        <f t="shared" si="87"/>
        <v>0</v>
      </c>
      <c r="AK168" s="20">
        <f t="shared" si="88"/>
        <v>0</v>
      </c>
      <c r="AL168" s="20">
        <f t="shared" si="103"/>
        <v>315</v>
      </c>
      <c r="AM168" s="20">
        <f t="shared" si="104"/>
        <v>315</v>
      </c>
      <c r="AN168" s="20">
        <f t="shared" si="89"/>
        <v>0</v>
      </c>
      <c r="AO168" s="20">
        <f t="shared" si="105"/>
        <v>200</v>
      </c>
      <c r="AP168" s="1">
        <v>0</v>
      </c>
      <c r="AQ168" s="24">
        <f t="shared" si="106"/>
        <v>43349</v>
      </c>
      <c r="AR168" s="10">
        <f t="shared" si="90"/>
        <v>0</v>
      </c>
      <c r="AS168" s="1">
        <f t="shared" si="107"/>
        <v>0</v>
      </c>
    </row>
    <row r="169" spans="2:45" x14ac:dyDescent="0.2">
      <c r="B169" s="18">
        <f t="shared" si="91"/>
        <v>43350</v>
      </c>
      <c r="C169" s="8">
        <f t="shared" si="92"/>
        <v>43350</v>
      </c>
      <c r="D169" s="5">
        <f>INDEX(Klima!$B$1:$E$520,MATCH('Afgrødemodel 1'!$C169,Klima!$B$1:$B$520,0),MATCH('Afgrødemodel 1'!$D$7,Klima!$B$1:$E$1,0))</f>
        <v>15.7</v>
      </c>
      <c r="E169" s="8">
        <f t="shared" si="93"/>
        <v>15.7</v>
      </c>
      <c r="F169">
        <v>0</v>
      </c>
      <c r="G169" s="8">
        <f t="shared" si="94"/>
        <v>2446.6999999999998</v>
      </c>
      <c r="H169" s="8">
        <f t="shared" si="73"/>
        <v>363.7999999999999</v>
      </c>
      <c r="I169" s="8">
        <f t="shared" si="74"/>
        <v>15.7</v>
      </c>
      <c r="J169" s="8">
        <f t="shared" si="75"/>
        <v>501.39999999999992</v>
      </c>
      <c r="K169" s="8" t="e">
        <f t="shared" si="76"/>
        <v>#VALUE!</v>
      </c>
      <c r="L169" s="8" t="e">
        <f t="shared" si="77"/>
        <v>#VALUE!</v>
      </c>
      <c r="M169" t="e">
        <f t="shared" si="78"/>
        <v>#N/A</v>
      </c>
      <c r="N169">
        <v>8</v>
      </c>
      <c r="O169" t="str">
        <f t="shared" si="95"/>
        <v xml:space="preserve"> </v>
      </c>
      <c r="P169" t="str">
        <f t="shared" si="79"/>
        <v xml:space="preserve"> </v>
      </c>
      <c r="Q169" t="str">
        <f t="shared" si="80"/>
        <v xml:space="preserve"> </v>
      </c>
      <c r="R169" t="str">
        <f t="shared" si="81"/>
        <v xml:space="preserve"> </v>
      </c>
      <c r="S169">
        <f t="shared" si="82"/>
        <v>0</v>
      </c>
      <c r="T169" s="8">
        <f t="shared" si="96"/>
        <v>0</v>
      </c>
      <c r="U169" s="2">
        <f t="shared" si="97"/>
        <v>2.9801001682951958</v>
      </c>
      <c r="V169">
        <f t="shared" si="83"/>
        <v>5</v>
      </c>
      <c r="W169" s="2">
        <f t="shared" si="98"/>
        <v>13.181000000000001</v>
      </c>
      <c r="X169">
        <f t="shared" si="84"/>
        <v>0</v>
      </c>
      <c r="Y169">
        <f t="shared" si="99"/>
        <v>0.5</v>
      </c>
      <c r="Z169">
        <v>0</v>
      </c>
      <c r="AA169" s="18">
        <f t="shared" si="85"/>
        <v>43350</v>
      </c>
      <c r="AB169" s="13">
        <f t="shared" si="86"/>
        <v>0</v>
      </c>
      <c r="AC169">
        <v>0</v>
      </c>
      <c r="AD169" s="5">
        <f t="shared" si="100"/>
        <v>-3.2724000000000002</v>
      </c>
      <c r="AE169">
        <f t="shared" si="108"/>
        <v>2</v>
      </c>
      <c r="AF169">
        <f t="shared" si="108"/>
        <v>2</v>
      </c>
      <c r="AG169">
        <v>0</v>
      </c>
      <c r="AH169" s="18">
        <f t="shared" si="101"/>
        <v>43350</v>
      </c>
      <c r="AI169" s="5">
        <f t="shared" si="102"/>
        <v>0</v>
      </c>
      <c r="AJ169" s="13">
        <f t="shared" si="87"/>
        <v>0</v>
      </c>
      <c r="AK169" s="20">
        <f t="shared" si="88"/>
        <v>0</v>
      </c>
      <c r="AL169" s="20">
        <f t="shared" si="103"/>
        <v>330</v>
      </c>
      <c r="AM169" s="20">
        <f t="shared" si="104"/>
        <v>330</v>
      </c>
      <c r="AN169" s="20">
        <f t="shared" si="89"/>
        <v>0</v>
      </c>
      <c r="AO169" s="20">
        <f t="shared" si="105"/>
        <v>200</v>
      </c>
      <c r="AP169" s="1">
        <v>0</v>
      </c>
      <c r="AQ169" s="24">
        <f t="shared" si="106"/>
        <v>43350</v>
      </c>
      <c r="AR169" s="10">
        <f t="shared" si="90"/>
        <v>0</v>
      </c>
      <c r="AS169" s="1">
        <f t="shared" si="107"/>
        <v>0</v>
      </c>
    </row>
    <row r="170" spans="2:45" x14ac:dyDescent="0.2">
      <c r="B170" s="18">
        <f t="shared" si="91"/>
        <v>43351</v>
      </c>
      <c r="C170" s="8">
        <f t="shared" si="92"/>
        <v>43351</v>
      </c>
      <c r="D170" s="5">
        <f>INDEX(Klima!$B$1:$E$520,MATCH('Afgrødemodel 1'!$C170,Klima!$B$1:$B$520,0),MATCH('Afgrødemodel 1'!$D$7,Klima!$B$1:$E$1,0))</f>
        <v>12.8</v>
      </c>
      <c r="E170" s="8">
        <f t="shared" si="93"/>
        <v>12.8</v>
      </c>
      <c r="F170">
        <v>0</v>
      </c>
      <c r="G170" s="8">
        <f t="shared" si="94"/>
        <v>2459.5</v>
      </c>
      <c r="H170" s="8">
        <f t="shared" si="73"/>
        <v>376.59999999999991</v>
      </c>
      <c r="I170" s="8">
        <f t="shared" si="74"/>
        <v>12.8</v>
      </c>
      <c r="J170" s="8">
        <f t="shared" si="75"/>
        <v>514.19999999999993</v>
      </c>
      <c r="K170" s="8" t="e">
        <f t="shared" si="76"/>
        <v>#VALUE!</v>
      </c>
      <c r="L170" s="8" t="e">
        <f t="shared" si="77"/>
        <v>#VALUE!</v>
      </c>
      <c r="M170" t="e">
        <f t="shared" si="78"/>
        <v>#N/A</v>
      </c>
      <c r="N170">
        <v>8</v>
      </c>
      <c r="O170" t="str">
        <f t="shared" si="95"/>
        <v xml:space="preserve"> </v>
      </c>
      <c r="P170" t="str">
        <f t="shared" si="79"/>
        <v xml:space="preserve"> </v>
      </c>
      <c r="Q170" t="str">
        <f t="shared" si="80"/>
        <v xml:space="preserve"> </v>
      </c>
      <c r="R170" t="str">
        <f t="shared" si="81"/>
        <v xml:space="preserve"> </v>
      </c>
      <c r="S170">
        <f t="shared" si="82"/>
        <v>0</v>
      </c>
      <c r="T170" s="8">
        <f t="shared" si="96"/>
        <v>0</v>
      </c>
      <c r="U170" s="2">
        <f t="shared" si="97"/>
        <v>3.22596429312819</v>
      </c>
      <c r="V170">
        <f t="shared" si="83"/>
        <v>5</v>
      </c>
      <c r="W170" s="2">
        <f t="shared" si="98"/>
        <v>13.117000000000001</v>
      </c>
      <c r="X170">
        <f t="shared" si="84"/>
        <v>0</v>
      </c>
      <c r="Y170">
        <f t="shared" si="99"/>
        <v>0.5</v>
      </c>
      <c r="Z170">
        <v>0</v>
      </c>
      <c r="AA170" s="18">
        <f t="shared" si="85"/>
        <v>43351</v>
      </c>
      <c r="AB170" s="13">
        <f t="shared" si="86"/>
        <v>0</v>
      </c>
      <c r="AC170">
        <v>0</v>
      </c>
      <c r="AD170" s="5">
        <f t="shared" si="100"/>
        <v>-3.2468000000000004</v>
      </c>
      <c r="AE170">
        <f t="shared" si="108"/>
        <v>2</v>
      </c>
      <c r="AF170">
        <f t="shared" si="108"/>
        <v>2</v>
      </c>
      <c r="AG170">
        <v>0</v>
      </c>
      <c r="AH170" s="18">
        <f t="shared" si="101"/>
        <v>43351</v>
      </c>
      <c r="AI170" s="5">
        <f t="shared" si="102"/>
        <v>0</v>
      </c>
      <c r="AJ170" s="13">
        <f t="shared" si="87"/>
        <v>0</v>
      </c>
      <c r="AK170" s="20">
        <f t="shared" si="88"/>
        <v>0</v>
      </c>
      <c r="AL170" s="20">
        <f t="shared" si="103"/>
        <v>345</v>
      </c>
      <c r="AM170" s="20">
        <f t="shared" si="104"/>
        <v>345</v>
      </c>
      <c r="AN170" s="20">
        <f t="shared" si="89"/>
        <v>0</v>
      </c>
      <c r="AO170" s="20">
        <f t="shared" si="105"/>
        <v>200</v>
      </c>
      <c r="AP170" s="1">
        <v>0</v>
      </c>
      <c r="AQ170" s="24">
        <f t="shared" si="106"/>
        <v>43351</v>
      </c>
      <c r="AR170" s="10">
        <f t="shared" si="90"/>
        <v>0</v>
      </c>
      <c r="AS170" s="1">
        <f t="shared" si="107"/>
        <v>0</v>
      </c>
    </row>
    <row r="171" spans="2:45" x14ac:dyDescent="0.2">
      <c r="B171" s="18">
        <f t="shared" si="91"/>
        <v>43352</v>
      </c>
      <c r="C171" s="8">
        <f t="shared" si="92"/>
        <v>43352</v>
      </c>
      <c r="D171" s="5">
        <f>INDEX(Klima!$B$1:$E$520,MATCH('Afgrødemodel 1'!$C171,Klima!$B$1:$B$520,0),MATCH('Afgrødemodel 1'!$D$7,Klima!$B$1:$E$1,0))</f>
        <v>15.6</v>
      </c>
      <c r="E171" s="8">
        <f t="shared" si="93"/>
        <v>15.6</v>
      </c>
      <c r="F171">
        <v>0</v>
      </c>
      <c r="G171" s="8">
        <f t="shared" si="94"/>
        <v>2475.1</v>
      </c>
      <c r="H171" s="8">
        <f t="shared" si="73"/>
        <v>392.19999999999993</v>
      </c>
      <c r="I171" s="8">
        <f t="shared" si="74"/>
        <v>15.6</v>
      </c>
      <c r="J171" s="8">
        <f t="shared" si="75"/>
        <v>529.79999999999995</v>
      </c>
      <c r="K171" s="8" t="e">
        <f t="shared" si="76"/>
        <v>#VALUE!</v>
      </c>
      <c r="L171" s="8" t="e">
        <f t="shared" si="77"/>
        <v>#VALUE!</v>
      </c>
      <c r="M171" t="e">
        <f t="shared" si="78"/>
        <v>#N/A</v>
      </c>
      <c r="N171">
        <v>8</v>
      </c>
      <c r="O171" t="str">
        <f t="shared" si="95"/>
        <v xml:space="preserve"> </v>
      </c>
      <c r="P171" t="str">
        <f t="shared" si="79"/>
        <v xml:space="preserve"> </v>
      </c>
      <c r="Q171" t="str">
        <f t="shared" si="80"/>
        <v xml:space="preserve"> </v>
      </c>
      <c r="R171" t="str">
        <f t="shared" si="81"/>
        <v xml:space="preserve"> </v>
      </c>
      <c r="S171">
        <f t="shared" si="82"/>
        <v>0</v>
      </c>
      <c r="T171" s="8">
        <f t="shared" si="96"/>
        <v>0</v>
      </c>
      <c r="U171" s="2">
        <f t="shared" si="97"/>
        <v>3.5492156041014304</v>
      </c>
      <c r="V171">
        <f t="shared" si="83"/>
        <v>5</v>
      </c>
      <c r="W171" s="2">
        <f t="shared" si="98"/>
        <v>13.039000000000001</v>
      </c>
      <c r="X171">
        <f t="shared" si="84"/>
        <v>0</v>
      </c>
      <c r="Y171">
        <f t="shared" si="99"/>
        <v>0.5</v>
      </c>
      <c r="Z171">
        <v>0</v>
      </c>
      <c r="AA171" s="18">
        <f t="shared" si="85"/>
        <v>43352</v>
      </c>
      <c r="AB171" s="13">
        <f t="shared" si="86"/>
        <v>0</v>
      </c>
      <c r="AC171">
        <v>0</v>
      </c>
      <c r="AD171" s="5">
        <f t="shared" si="100"/>
        <v>-3.2156000000000002</v>
      </c>
      <c r="AE171">
        <f t="shared" si="108"/>
        <v>2</v>
      </c>
      <c r="AF171">
        <f t="shared" si="108"/>
        <v>2</v>
      </c>
      <c r="AG171">
        <v>0</v>
      </c>
      <c r="AH171" s="18">
        <f t="shared" si="101"/>
        <v>43352</v>
      </c>
      <c r="AI171" s="5">
        <f t="shared" si="102"/>
        <v>0</v>
      </c>
      <c r="AJ171" s="13">
        <f t="shared" si="87"/>
        <v>0</v>
      </c>
      <c r="AK171" s="20">
        <f t="shared" si="88"/>
        <v>0</v>
      </c>
      <c r="AL171" s="20">
        <f t="shared" si="103"/>
        <v>360</v>
      </c>
      <c r="AM171" s="20">
        <f t="shared" si="104"/>
        <v>360</v>
      </c>
      <c r="AN171" s="20">
        <f t="shared" si="89"/>
        <v>0</v>
      </c>
      <c r="AO171" s="20">
        <f t="shared" si="105"/>
        <v>200</v>
      </c>
      <c r="AP171" s="1">
        <v>0</v>
      </c>
      <c r="AQ171" s="24">
        <f t="shared" si="106"/>
        <v>43352</v>
      </c>
      <c r="AR171" s="10">
        <f t="shared" si="90"/>
        <v>0</v>
      </c>
      <c r="AS171" s="1">
        <f t="shared" si="107"/>
        <v>0</v>
      </c>
    </row>
    <row r="172" spans="2:45" x14ac:dyDescent="0.2">
      <c r="B172" s="18">
        <f t="shared" si="91"/>
        <v>43353</v>
      </c>
      <c r="C172" s="8">
        <f t="shared" si="92"/>
        <v>43353</v>
      </c>
      <c r="D172" s="5">
        <f>INDEX(Klima!$B$1:$E$520,MATCH('Afgrødemodel 1'!$C172,Klima!$B$1:$B$520,0),MATCH('Afgrødemodel 1'!$D$7,Klima!$B$1:$E$1,0))</f>
        <v>15.9</v>
      </c>
      <c r="E172" s="8">
        <f t="shared" si="93"/>
        <v>15.9</v>
      </c>
      <c r="F172">
        <v>0</v>
      </c>
      <c r="G172" s="8">
        <f t="shared" si="94"/>
        <v>2491</v>
      </c>
      <c r="H172" s="8">
        <f t="shared" si="73"/>
        <v>408.09999999999991</v>
      </c>
      <c r="I172" s="8">
        <f t="shared" si="74"/>
        <v>15.9</v>
      </c>
      <c r="J172" s="8">
        <f t="shared" si="75"/>
        <v>545.69999999999993</v>
      </c>
      <c r="K172" s="8" t="e">
        <f t="shared" si="76"/>
        <v>#VALUE!</v>
      </c>
      <c r="L172" s="8" t="e">
        <f t="shared" si="77"/>
        <v>#VALUE!</v>
      </c>
      <c r="M172" t="e">
        <f t="shared" si="78"/>
        <v>#N/A</v>
      </c>
      <c r="N172">
        <v>8</v>
      </c>
      <c r="O172" t="str">
        <f t="shared" si="95"/>
        <v xml:space="preserve"> </v>
      </c>
      <c r="P172" t="str">
        <f t="shared" si="79"/>
        <v xml:space="preserve"> </v>
      </c>
      <c r="Q172" t="str">
        <f t="shared" si="80"/>
        <v xml:space="preserve"> </v>
      </c>
      <c r="R172" t="str">
        <f t="shared" si="81"/>
        <v xml:space="preserve"> </v>
      </c>
      <c r="S172">
        <f t="shared" si="82"/>
        <v>0</v>
      </c>
      <c r="T172" s="8">
        <f t="shared" si="96"/>
        <v>0</v>
      </c>
      <c r="U172" s="2">
        <f t="shared" si="97"/>
        <v>3.9075572815531139</v>
      </c>
      <c r="V172">
        <f t="shared" si="83"/>
        <v>5</v>
      </c>
      <c r="W172" s="2">
        <f t="shared" si="98"/>
        <v>12.9595</v>
      </c>
      <c r="X172">
        <f t="shared" si="84"/>
        <v>0</v>
      </c>
      <c r="Y172">
        <f t="shared" si="99"/>
        <v>0.5</v>
      </c>
      <c r="Z172">
        <v>0</v>
      </c>
      <c r="AA172" s="18">
        <f t="shared" si="85"/>
        <v>43353</v>
      </c>
      <c r="AB172" s="13">
        <f t="shared" si="86"/>
        <v>0</v>
      </c>
      <c r="AC172">
        <v>0</v>
      </c>
      <c r="AD172" s="5">
        <f t="shared" si="100"/>
        <v>-3.1838000000000002</v>
      </c>
      <c r="AE172">
        <f t="shared" si="108"/>
        <v>2</v>
      </c>
      <c r="AF172">
        <f t="shared" si="108"/>
        <v>2</v>
      </c>
      <c r="AG172">
        <v>0</v>
      </c>
      <c r="AH172" s="18">
        <f t="shared" si="101"/>
        <v>43353</v>
      </c>
      <c r="AI172" s="5">
        <f t="shared" si="102"/>
        <v>0</v>
      </c>
      <c r="AJ172" s="13">
        <f t="shared" si="87"/>
        <v>0</v>
      </c>
      <c r="AK172" s="20">
        <f t="shared" si="88"/>
        <v>0</v>
      </c>
      <c r="AL172" s="20">
        <f t="shared" si="103"/>
        <v>375</v>
      </c>
      <c r="AM172" s="20">
        <f t="shared" si="104"/>
        <v>375</v>
      </c>
      <c r="AN172" s="20">
        <f t="shared" si="89"/>
        <v>0</v>
      </c>
      <c r="AO172" s="20">
        <f t="shared" si="105"/>
        <v>200</v>
      </c>
      <c r="AP172" s="1">
        <v>0</v>
      </c>
      <c r="AQ172" s="24">
        <f t="shared" si="106"/>
        <v>43353</v>
      </c>
      <c r="AR172" s="10">
        <f t="shared" si="90"/>
        <v>0</v>
      </c>
      <c r="AS172" s="1">
        <f t="shared" si="107"/>
        <v>0</v>
      </c>
    </row>
    <row r="173" spans="2:45" x14ac:dyDescent="0.2">
      <c r="B173" s="18">
        <f t="shared" si="91"/>
        <v>43354</v>
      </c>
      <c r="C173" s="8">
        <f t="shared" si="92"/>
        <v>43354</v>
      </c>
      <c r="D173" s="5">
        <f>INDEX(Klima!$B$1:$E$520,MATCH('Afgrødemodel 1'!$C173,Klima!$B$1:$B$520,0),MATCH('Afgrødemodel 1'!$D$7,Klima!$B$1:$E$1,0))</f>
        <v>13.9</v>
      </c>
      <c r="E173" s="8">
        <f t="shared" si="93"/>
        <v>13.9</v>
      </c>
      <c r="F173">
        <v>0</v>
      </c>
      <c r="G173" s="8">
        <f t="shared" si="94"/>
        <v>2504.9</v>
      </c>
      <c r="H173" s="8">
        <f t="shared" si="73"/>
        <v>421.99999999999989</v>
      </c>
      <c r="I173" s="8">
        <f t="shared" si="74"/>
        <v>13.9</v>
      </c>
      <c r="J173" s="8">
        <f t="shared" si="75"/>
        <v>559.59999999999991</v>
      </c>
      <c r="K173" s="8" t="e">
        <f t="shared" si="76"/>
        <v>#VALUE!</v>
      </c>
      <c r="L173" s="8" t="e">
        <f t="shared" si="77"/>
        <v>#VALUE!</v>
      </c>
      <c r="M173" t="e">
        <f t="shared" si="78"/>
        <v>#N/A</v>
      </c>
      <c r="N173">
        <v>8</v>
      </c>
      <c r="O173" t="str">
        <f t="shared" si="95"/>
        <v xml:space="preserve"> </v>
      </c>
      <c r="P173" t="str">
        <f t="shared" si="79"/>
        <v xml:space="preserve"> </v>
      </c>
      <c r="Q173" t="str">
        <f t="shared" si="80"/>
        <v xml:space="preserve"> </v>
      </c>
      <c r="R173" t="str">
        <f t="shared" si="81"/>
        <v xml:space="preserve"> </v>
      </c>
      <c r="S173">
        <f t="shared" si="82"/>
        <v>0</v>
      </c>
      <c r="T173" s="8">
        <f t="shared" si="96"/>
        <v>0</v>
      </c>
      <c r="U173" s="2">
        <f t="shared" si="97"/>
        <v>4.246709937168804</v>
      </c>
      <c r="V173">
        <f t="shared" si="83"/>
        <v>5</v>
      </c>
      <c r="W173" s="2">
        <f t="shared" si="98"/>
        <v>12.89</v>
      </c>
      <c r="X173">
        <f t="shared" si="84"/>
        <v>0</v>
      </c>
      <c r="Y173">
        <f t="shared" si="99"/>
        <v>0.5</v>
      </c>
      <c r="Z173">
        <v>0</v>
      </c>
      <c r="AA173" s="18">
        <f t="shared" si="85"/>
        <v>43354</v>
      </c>
      <c r="AB173" s="13">
        <f t="shared" si="86"/>
        <v>0</v>
      </c>
      <c r="AC173">
        <v>0</v>
      </c>
      <c r="AD173" s="5">
        <f t="shared" si="100"/>
        <v>-3.1560000000000001</v>
      </c>
      <c r="AE173">
        <f t="shared" si="108"/>
        <v>2</v>
      </c>
      <c r="AF173">
        <f t="shared" si="108"/>
        <v>2</v>
      </c>
      <c r="AG173">
        <v>0</v>
      </c>
      <c r="AH173" s="18">
        <f t="shared" si="101"/>
        <v>43354</v>
      </c>
      <c r="AI173" s="5">
        <f t="shared" si="102"/>
        <v>0</v>
      </c>
      <c r="AJ173" s="13">
        <f t="shared" si="87"/>
        <v>0</v>
      </c>
      <c r="AK173" s="20">
        <f t="shared" si="88"/>
        <v>0</v>
      </c>
      <c r="AL173" s="20">
        <f t="shared" si="103"/>
        <v>390</v>
      </c>
      <c r="AM173" s="20">
        <f t="shared" si="104"/>
        <v>390</v>
      </c>
      <c r="AN173" s="20">
        <f t="shared" si="89"/>
        <v>0</v>
      </c>
      <c r="AO173" s="20">
        <f t="shared" si="105"/>
        <v>200</v>
      </c>
      <c r="AP173" s="1">
        <v>0</v>
      </c>
      <c r="AQ173" s="24">
        <f t="shared" si="106"/>
        <v>43354</v>
      </c>
      <c r="AR173" s="10">
        <f t="shared" si="90"/>
        <v>0</v>
      </c>
      <c r="AS173" s="1">
        <f t="shared" si="107"/>
        <v>0</v>
      </c>
    </row>
    <row r="174" spans="2:45" x14ac:dyDescent="0.2">
      <c r="B174" s="18">
        <f t="shared" si="91"/>
        <v>43355</v>
      </c>
      <c r="C174" s="8">
        <f t="shared" si="92"/>
        <v>43355</v>
      </c>
      <c r="D174" s="5">
        <f>INDEX(Klima!$B$1:$E$520,MATCH('Afgrødemodel 1'!$C174,Klima!$B$1:$B$520,0),MATCH('Afgrødemodel 1'!$D$7,Klima!$B$1:$E$1,0))</f>
        <v>13.2</v>
      </c>
      <c r="E174" s="8">
        <f t="shared" si="93"/>
        <v>13.2</v>
      </c>
      <c r="F174">
        <v>0</v>
      </c>
      <c r="G174" s="8">
        <f t="shared" si="94"/>
        <v>2518.1</v>
      </c>
      <c r="H174" s="8">
        <f t="shared" si="73"/>
        <v>435.19999999999987</v>
      </c>
      <c r="I174" s="8">
        <f t="shared" si="74"/>
        <v>13.2</v>
      </c>
      <c r="J174" s="8">
        <f t="shared" si="75"/>
        <v>572.79999999999995</v>
      </c>
      <c r="K174" s="8" t="e">
        <f t="shared" si="76"/>
        <v>#VALUE!</v>
      </c>
      <c r="L174" s="8" t="e">
        <f t="shared" si="77"/>
        <v>#VALUE!</v>
      </c>
      <c r="M174" t="e">
        <f t="shared" si="78"/>
        <v>#N/A</v>
      </c>
      <c r="N174">
        <v>8</v>
      </c>
      <c r="O174" t="str">
        <f t="shared" si="95"/>
        <v xml:space="preserve"> </v>
      </c>
      <c r="P174" t="str">
        <f t="shared" si="79"/>
        <v xml:space="preserve"> </v>
      </c>
      <c r="Q174" t="str">
        <f t="shared" si="80"/>
        <v xml:space="preserve"> </v>
      </c>
      <c r="R174" t="str">
        <f t="shared" si="81"/>
        <v xml:space="preserve"> </v>
      </c>
      <c r="S174">
        <f t="shared" si="82"/>
        <v>0</v>
      </c>
      <c r="T174" s="8">
        <f t="shared" si="96"/>
        <v>0</v>
      </c>
      <c r="U174" s="2">
        <f t="shared" si="97"/>
        <v>4.5929112097411426</v>
      </c>
      <c r="V174">
        <f t="shared" si="83"/>
        <v>5</v>
      </c>
      <c r="W174" s="2">
        <f t="shared" si="98"/>
        <v>12.824000000000002</v>
      </c>
      <c r="X174">
        <f t="shared" si="84"/>
        <v>0</v>
      </c>
      <c r="Y174">
        <f t="shared" si="99"/>
        <v>0.5</v>
      </c>
      <c r="Z174">
        <v>0</v>
      </c>
      <c r="AA174" s="18">
        <f t="shared" si="85"/>
        <v>43355</v>
      </c>
      <c r="AB174" s="13">
        <f t="shared" si="86"/>
        <v>0</v>
      </c>
      <c r="AC174">
        <v>0</v>
      </c>
      <c r="AD174" s="5">
        <f t="shared" si="100"/>
        <v>-3.1296000000000004</v>
      </c>
      <c r="AE174">
        <f t="shared" si="108"/>
        <v>2</v>
      </c>
      <c r="AF174">
        <f t="shared" si="108"/>
        <v>2</v>
      </c>
      <c r="AG174">
        <v>0</v>
      </c>
      <c r="AH174" s="18">
        <f t="shared" si="101"/>
        <v>43355</v>
      </c>
      <c r="AI174" s="5">
        <f t="shared" si="102"/>
        <v>0</v>
      </c>
      <c r="AJ174" s="13">
        <f t="shared" si="87"/>
        <v>0</v>
      </c>
      <c r="AK174" s="20">
        <f t="shared" si="88"/>
        <v>0</v>
      </c>
      <c r="AL174" s="20">
        <f t="shared" si="103"/>
        <v>405</v>
      </c>
      <c r="AM174" s="20">
        <f t="shared" si="104"/>
        <v>405</v>
      </c>
      <c r="AN174" s="20">
        <f t="shared" si="89"/>
        <v>0</v>
      </c>
      <c r="AO174" s="20">
        <f t="shared" si="105"/>
        <v>200</v>
      </c>
      <c r="AP174" s="1">
        <v>0</v>
      </c>
      <c r="AQ174" s="24">
        <f t="shared" si="106"/>
        <v>43355</v>
      </c>
      <c r="AR174" s="10">
        <f t="shared" si="90"/>
        <v>0</v>
      </c>
      <c r="AS174" s="1">
        <f t="shared" si="107"/>
        <v>0</v>
      </c>
    </row>
    <row r="175" spans="2:45" x14ac:dyDescent="0.2">
      <c r="B175" s="18">
        <f t="shared" si="91"/>
        <v>43356</v>
      </c>
      <c r="C175" s="8">
        <f t="shared" si="92"/>
        <v>43356</v>
      </c>
      <c r="D175" s="5">
        <f>INDEX(Klima!$B$1:$E$520,MATCH('Afgrødemodel 1'!$C175,Klima!$B$1:$B$520,0),MATCH('Afgrødemodel 1'!$D$7,Klima!$B$1:$E$1,0))</f>
        <v>11.6</v>
      </c>
      <c r="E175" s="8">
        <f t="shared" si="93"/>
        <v>11.6</v>
      </c>
      <c r="F175">
        <v>0</v>
      </c>
      <c r="G175" s="8">
        <f t="shared" si="94"/>
        <v>2529.6999999999998</v>
      </c>
      <c r="H175" s="8">
        <f t="shared" si="73"/>
        <v>446.7999999999999</v>
      </c>
      <c r="I175" s="8">
        <f t="shared" si="74"/>
        <v>11.6</v>
      </c>
      <c r="J175" s="8">
        <f t="shared" si="75"/>
        <v>584.4</v>
      </c>
      <c r="K175" s="8" t="e">
        <f t="shared" si="76"/>
        <v>#VALUE!</v>
      </c>
      <c r="L175" s="8" t="e">
        <f t="shared" si="77"/>
        <v>#VALUE!</v>
      </c>
      <c r="M175" t="e">
        <f t="shared" si="78"/>
        <v>#N/A</v>
      </c>
      <c r="N175">
        <v>8</v>
      </c>
      <c r="O175" t="str">
        <f t="shared" si="95"/>
        <v xml:space="preserve"> </v>
      </c>
      <c r="P175" t="str">
        <f t="shared" si="79"/>
        <v xml:space="preserve"> </v>
      </c>
      <c r="Q175" t="str">
        <f t="shared" si="80"/>
        <v xml:space="preserve"> </v>
      </c>
      <c r="R175" t="str">
        <f t="shared" si="81"/>
        <v xml:space="preserve"> </v>
      </c>
      <c r="S175">
        <f t="shared" si="82"/>
        <v>0</v>
      </c>
      <c r="T175" s="8">
        <f t="shared" si="96"/>
        <v>0</v>
      </c>
      <c r="U175" s="2">
        <f t="shared" si="97"/>
        <v>4.9179332212322349</v>
      </c>
      <c r="V175">
        <f t="shared" si="83"/>
        <v>5</v>
      </c>
      <c r="W175" s="2">
        <f t="shared" si="98"/>
        <v>12.766000000000002</v>
      </c>
      <c r="X175">
        <f t="shared" si="84"/>
        <v>0</v>
      </c>
      <c r="Y175">
        <f t="shared" si="99"/>
        <v>0.5</v>
      </c>
      <c r="Z175">
        <v>0</v>
      </c>
      <c r="AA175" s="18">
        <f t="shared" si="85"/>
        <v>43356</v>
      </c>
      <c r="AB175" s="13">
        <f t="shared" si="86"/>
        <v>0</v>
      </c>
      <c r="AC175">
        <v>0</v>
      </c>
      <c r="AD175" s="5">
        <f t="shared" si="100"/>
        <v>-3.1064000000000003</v>
      </c>
      <c r="AE175">
        <f t="shared" si="108"/>
        <v>2</v>
      </c>
      <c r="AF175">
        <f t="shared" si="108"/>
        <v>2</v>
      </c>
      <c r="AG175">
        <v>0</v>
      </c>
      <c r="AH175" s="18">
        <f t="shared" si="101"/>
        <v>43356</v>
      </c>
      <c r="AI175" s="5">
        <f t="shared" si="102"/>
        <v>0</v>
      </c>
      <c r="AJ175" s="13">
        <f t="shared" si="87"/>
        <v>0</v>
      </c>
      <c r="AK175" s="20">
        <f t="shared" si="88"/>
        <v>0</v>
      </c>
      <c r="AL175" s="20">
        <f t="shared" si="103"/>
        <v>420</v>
      </c>
      <c r="AM175" s="20">
        <f t="shared" si="104"/>
        <v>420</v>
      </c>
      <c r="AN175" s="20">
        <f t="shared" si="89"/>
        <v>0</v>
      </c>
      <c r="AO175" s="20">
        <f t="shared" si="105"/>
        <v>200</v>
      </c>
      <c r="AP175" s="1">
        <v>0</v>
      </c>
      <c r="AQ175" s="24">
        <f t="shared" si="106"/>
        <v>43356</v>
      </c>
      <c r="AR175" s="10">
        <f t="shared" si="90"/>
        <v>0</v>
      </c>
      <c r="AS175" s="1">
        <f t="shared" si="107"/>
        <v>0</v>
      </c>
    </row>
    <row r="176" spans="2:45" x14ac:dyDescent="0.2">
      <c r="B176" s="18">
        <f t="shared" si="91"/>
        <v>43357</v>
      </c>
      <c r="C176" s="8">
        <f t="shared" si="92"/>
        <v>43357</v>
      </c>
      <c r="D176" s="5">
        <f>INDEX(Klima!$B$1:$E$520,MATCH('Afgrødemodel 1'!$C176,Klima!$B$1:$B$520,0),MATCH('Afgrødemodel 1'!$D$7,Klima!$B$1:$E$1,0))</f>
        <v>12.5</v>
      </c>
      <c r="E176" s="8">
        <f t="shared" si="93"/>
        <v>12.5</v>
      </c>
      <c r="F176">
        <v>0</v>
      </c>
      <c r="G176" s="8">
        <f t="shared" si="94"/>
        <v>2542.1999999999998</v>
      </c>
      <c r="H176" s="8">
        <f t="shared" si="73"/>
        <v>459.2999999999999</v>
      </c>
      <c r="I176" s="8">
        <f t="shared" si="74"/>
        <v>12.5</v>
      </c>
      <c r="J176" s="8">
        <f t="shared" si="75"/>
        <v>596.9</v>
      </c>
      <c r="K176" s="8" t="e">
        <f t="shared" si="76"/>
        <v>#VALUE!</v>
      </c>
      <c r="L176" s="8" t="e">
        <f t="shared" si="77"/>
        <v>#VALUE!</v>
      </c>
      <c r="M176" t="e">
        <f t="shared" si="78"/>
        <v>#N/A</v>
      </c>
      <c r="N176">
        <v>8</v>
      </c>
      <c r="O176" t="str">
        <f t="shared" si="95"/>
        <v xml:space="preserve"> </v>
      </c>
      <c r="P176" t="str">
        <f t="shared" si="79"/>
        <v xml:space="preserve"> </v>
      </c>
      <c r="Q176" t="str">
        <f t="shared" si="80"/>
        <v>tSLx</v>
      </c>
      <c r="R176">
        <f t="shared" si="81"/>
        <v>43357</v>
      </c>
      <c r="S176">
        <f t="shared" si="82"/>
        <v>0</v>
      </c>
      <c r="T176" s="8">
        <f t="shared" si="96"/>
        <v>0</v>
      </c>
      <c r="U176" s="2">
        <f t="shared" si="97"/>
        <v>5.2914290696867186</v>
      </c>
      <c r="V176">
        <f t="shared" si="83"/>
        <v>5</v>
      </c>
      <c r="W176" s="2">
        <f t="shared" si="98"/>
        <v>12.7035</v>
      </c>
      <c r="X176">
        <f t="shared" si="84"/>
        <v>0</v>
      </c>
      <c r="Y176">
        <f t="shared" si="99"/>
        <v>0.5</v>
      </c>
      <c r="Z176">
        <v>0</v>
      </c>
      <c r="AA176" s="18">
        <f t="shared" si="85"/>
        <v>43357</v>
      </c>
      <c r="AB176" s="13">
        <f t="shared" si="86"/>
        <v>0</v>
      </c>
      <c r="AC176">
        <v>0</v>
      </c>
      <c r="AD176" s="5">
        <f t="shared" si="100"/>
        <v>-3.0813999999999999</v>
      </c>
      <c r="AE176">
        <f t="shared" si="108"/>
        <v>2</v>
      </c>
      <c r="AF176">
        <f t="shared" si="108"/>
        <v>2</v>
      </c>
      <c r="AG176">
        <v>0</v>
      </c>
      <c r="AH176" s="18">
        <f t="shared" si="101"/>
        <v>43357</v>
      </c>
      <c r="AI176" s="5">
        <f t="shared" si="102"/>
        <v>0</v>
      </c>
      <c r="AJ176" s="13">
        <f t="shared" si="87"/>
        <v>0</v>
      </c>
      <c r="AK176" s="20">
        <f t="shared" si="88"/>
        <v>0</v>
      </c>
      <c r="AL176" s="20">
        <f t="shared" si="103"/>
        <v>435</v>
      </c>
      <c r="AM176" s="20">
        <f t="shared" si="104"/>
        <v>435</v>
      </c>
      <c r="AN176" s="20">
        <f t="shared" si="89"/>
        <v>0</v>
      </c>
      <c r="AO176" s="20">
        <f t="shared" si="105"/>
        <v>200</v>
      </c>
      <c r="AP176" s="1">
        <v>0</v>
      </c>
      <c r="AQ176" s="24">
        <f t="shared" si="106"/>
        <v>43357</v>
      </c>
      <c r="AR176" s="10">
        <f t="shared" si="90"/>
        <v>0</v>
      </c>
      <c r="AS176" s="1">
        <f t="shared" si="107"/>
        <v>0</v>
      </c>
    </row>
    <row r="177" spans="2:45" x14ac:dyDescent="0.2">
      <c r="B177" s="18">
        <f t="shared" si="91"/>
        <v>43358</v>
      </c>
      <c r="C177" s="8">
        <f t="shared" si="92"/>
        <v>43358</v>
      </c>
      <c r="D177" s="5">
        <f>INDEX(Klima!$B$1:$E$520,MATCH('Afgrødemodel 1'!$C177,Klima!$B$1:$B$520,0),MATCH('Afgrødemodel 1'!$D$7,Klima!$B$1:$E$1,0))</f>
        <v>12.2</v>
      </c>
      <c r="E177" s="8">
        <f t="shared" si="93"/>
        <v>12.2</v>
      </c>
      <c r="F177">
        <v>0</v>
      </c>
      <c r="G177" s="8">
        <f t="shared" si="94"/>
        <v>2554.3999999999996</v>
      </c>
      <c r="H177" s="8">
        <f t="shared" si="73"/>
        <v>471.49999999999989</v>
      </c>
      <c r="I177" s="8">
        <f t="shared" si="74"/>
        <v>12.2</v>
      </c>
      <c r="J177" s="8">
        <f t="shared" si="75"/>
        <v>609.1</v>
      </c>
      <c r="K177" s="8" t="e">
        <f t="shared" si="76"/>
        <v>#VALUE!</v>
      </c>
      <c r="L177" s="8" t="e">
        <f t="shared" si="77"/>
        <v>#VALUE!</v>
      </c>
      <c r="M177" t="e">
        <f t="shared" si="78"/>
        <v>#N/A</v>
      </c>
      <c r="N177">
        <v>8</v>
      </c>
      <c r="O177" t="str">
        <f t="shared" si="95"/>
        <v xml:space="preserve"> </v>
      </c>
      <c r="P177" t="str">
        <f t="shared" si="79"/>
        <v xml:space="preserve"> </v>
      </c>
      <c r="Q177" t="str">
        <f t="shared" si="80"/>
        <v xml:space="preserve"> </v>
      </c>
      <c r="R177" t="str">
        <f t="shared" si="81"/>
        <v xml:space="preserve"> </v>
      </c>
      <c r="S177">
        <f t="shared" si="82"/>
        <v>0</v>
      </c>
      <c r="T177" s="8">
        <f t="shared" si="96"/>
        <v>0</v>
      </c>
      <c r="U177" s="2">
        <f t="shared" si="97"/>
        <v>5.6807757280904916</v>
      </c>
      <c r="V177">
        <f t="shared" si="83"/>
        <v>5</v>
      </c>
      <c r="W177" s="2">
        <f t="shared" si="98"/>
        <v>12.6425</v>
      </c>
      <c r="X177">
        <f t="shared" si="84"/>
        <v>0</v>
      </c>
      <c r="Y177">
        <f t="shared" si="99"/>
        <v>0.5</v>
      </c>
      <c r="Z177">
        <v>0</v>
      </c>
      <c r="AA177" s="18">
        <f t="shared" si="85"/>
        <v>43358</v>
      </c>
      <c r="AB177" s="13">
        <f t="shared" si="86"/>
        <v>0</v>
      </c>
      <c r="AC177">
        <v>0</v>
      </c>
      <c r="AD177" s="5">
        <f t="shared" si="100"/>
        <v>-3.0569999999999999</v>
      </c>
      <c r="AE177">
        <f t="shared" si="108"/>
        <v>2</v>
      </c>
      <c r="AF177">
        <f t="shared" si="108"/>
        <v>2</v>
      </c>
      <c r="AG177">
        <v>0</v>
      </c>
      <c r="AH177" s="18">
        <f t="shared" si="101"/>
        <v>43358</v>
      </c>
      <c r="AI177" s="5">
        <f t="shared" si="102"/>
        <v>0</v>
      </c>
      <c r="AJ177" s="13">
        <f t="shared" si="87"/>
        <v>0</v>
      </c>
      <c r="AK177" s="20">
        <f t="shared" si="88"/>
        <v>0</v>
      </c>
      <c r="AL177" s="20">
        <f t="shared" si="103"/>
        <v>450</v>
      </c>
      <c r="AM177" s="20">
        <f t="shared" si="104"/>
        <v>450</v>
      </c>
      <c r="AN177" s="20">
        <f t="shared" si="89"/>
        <v>0</v>
      </c>
      <c r="AO177" s="20">
        <f t="shared" si="105"/>
        <v>200</v>
      </c>
      <c r="AP177" s="1">
        <v>0</v>
      </c>
      <c r="AQ177" s="24">
        <f t="shared" si="106"/>
        <v>43358</v>
      </c>
      <c r="AR177" s="10">
        <f t="shared" si="90"/>
        <v>0</v>
      </c>
      <c r="AS177" s="1">
        <f t="shared" si="107"/>
        <v>0</v>
      </c>
    </row>
    <row r="178" spans="2:45" x14ac:dyDescent="0.2">
      <c r="B178" s="18">
        <f t="shared" si="91"/>
        <v>43359</v>
      </c>
      <c r="C178" s="8">
        <f t="shared" si="92"/>
        <v>43359</v>
      </c>
      <c r="D178" s="5">
        <f>INDEX(Klima!$B$1:$E$520,MATCH('Afgrødemodel 1'!$C178,Klima!$B$1:$B$520,0),MATCH('Afgrødemodel 1'!$D$7,Klima!$B$1:$E$1,0))</f>
        <v>12.1</v>
      </c>
      <c r="E178" s="8">
        <f t="shared" si="93"/>
        <v>12.1</v>
      </c>
      <c r="F178">
        <v>0</v>
      </c>
      <c r="G178" s="8">
        <f t="shared" si="94"/>
        <v>2566.4999999999995</v>
      </c>
      <c r="H178" s="8">
        <f t="shared" si="73"/>
        <v>483.59999999999991</v>
      </c>
      <c r="I178" s="8">
        <f t="shared" si="74"/>
        <v>12.1</v>
      </c>
      <c r="J178" s="8">
        <f t="shared" si="75"/>
        <v>621.20000000000005</v>
      </c>
      <c r="K178" s="8" t="e">
        <f t="shared" si="76"/>
        <v>#VALUE!</v>
      </c>
      <c r="L178" s="8" t="e">
        <f t="shared" si="77"/>
        <v>#VALUE!</v>
      </c>
      <c r="M178" t="e">
        <f t="shared" si="78"/>
        <v>#N/A</v>
      </c>
      <c r="N178">
        <v>8</v>
      </c>
      <c r="O178" t="str">
        <f t="shared" si="95"/>
        <v xml:space="preserve"> </v>
      </c>
      <c r="P178" t="str">
        <f t="shared" si="79"/>
        <v xml:space="preserve"> </v>
      </c>
      <c r="Q178" t="str">
        <f t="shared" si="80"/>
        <v xml:space="preserve"> </v>
      </c>
      <c r="R178" t="str">
        <f t="shared" si="81"/>
        <v xml:space="preserve"> </v>
      </c>
      <c r="S178">
        <f t="shared" si="82"/>
        <v>0</v>
      </c>
      <c r="T178" s="8">
        <f t="shared" si="96"/>
        <v>0</v>
      </c>
      <c r="U178" s="2">
        <f t="shared" si="97"/>
        <v>6.0927804334338731</v>
      </c>
      <c r="V178">
        <f t="shared" si="83"/>
        <v>5</v>
      </c>
      <c r="W178" s="2">
        <f t="shared" si="98"/>
        <v>12.582000000000001</v>
      </c>
      <c r="X178">
        <f t="shared" si="84"/>
        <v>0</v>
      </c>
      <c r="Y178">
        <f t="shared" si="99"/>
        <v>0.5</v>
      </c>
      <c r="Z178">
        <v>0</v>
      </c>
      <c r="AA178" s="18">
        <f t="shared" si="85"/>
        <v>43359</v>
      </c>
      <c r="AB178" s="13">
        <f t="shared" si="86"/>
        <v>0</v>
      </c>
      <c r="AC178">
        <v>0</v>
      </c>
      <c r="AD178" s="5">
        <f t="shared" si="100"/>
        <v>-3.0328000000000004</v>
      </c>
      <c r="AE178">
        <f t="shared" si="108"/>
        <v>2</v>
      </c>
      <c r="AF178">
        <f t="shared" si="108"/>
        <v>2</v>
      </c>
      <c r="AG178">
        <v>0</v>
      </c>
      <c r="AH178" s="18">
        <f t="shared" si="101"/>
        <v>43359</v>
      </c>
      <c r="AI178" s="5">
        <f t="shared" si="102"/>
        <v>0</v>
      </c>
      <c r="AJ178" s="13">
        <f t="shared" si="87"/>
        <v>0</v>
      </c>
      <c r="AK178" s="20">
        <f t="shared" si="88"/>
        <v>0</v>
      </c>
      <c r="AL178" s="20">
        <f t="shared" si="103"/>
        <v>465</v>
      </c>
      <c r="AM178" s="20">
        <f t="shared" si="104"/>
        <v>465</v>
      </c>
      <c r="AN178" s="20">
        <f t="shared" si="89"/>
        <v>0</v>
      </c>
      <c r="AO178" s="20">
        <f t="shared" si="105"/>
        <v>200</v>
      </c>
      <c r="AP178" s="1">
        <v>0</v>
      </c>
      <c r="AQ178" s="24">
        <f t="shared" si="106"/>
        <v>43359</v>
      </c>
      <c r="AR178" s="10">
        <f t="shared" si="90"/>
        <v>0</v>
      </c>
      <c r="AS178" s="1">
        <f t="shared" si="107"/>
        <v>0</v>
      </c>
    </row>
    <row r="179" spans="2:45" x14ac:dyDescent="0.2">
      <c r="B179" s="18">
        <f t="shared" si="91"/>
        <v>43360</v>
      </c>
      <c r="C179" s="8">
        <f t="shared" si="92"/>
        <v>43360</v>
      </c>
      <c r="D179" s="5">
        <f>INDEX(Klima!$B$1:$E$520,MATCH('Afgrødemodel 1'!$C179,Klima!$B$1:$B$520,0),MATCH('Afgrødemodel 1'!$D$7,Klima!$B$1:$E$1,0))</f>
        <v>16.5</v>
      </c>
      <c r="E179" s="8">
        <f t="shared" si="93"/>
        <v>16.5</v>
      </c>
      <c r="F179">
        <v>0</v>
      </c>
      <c r="G179" s="8">
        <f t="shared" si="94"/>
        <v>2582.9999999999995</v>
      </c>
      <c r="H179" s="8">
        <f t="shared" si="73"/>
        <v>500.09999999999991</v>
      </c>
      <c r="I179" s="8">
        <f t="shared" si="74"/>
        <v>16.5</v>
      </c>
      <c r="J179" s="8">
        <f t="shared" si="75"/>
        <v>637.70000000000005</v>
      </c>
      <c r="K179" s="8" t="e">
        <f t="shared" si="76"/>
        <v>#VALUE!</v>
      </c>
      <c r="L179" s="8" t="e">
        <f t="shared" si="77"/>
        <v>#VALUE!</v>
      </c>
      <c r="M179" t="e">
        <f t="shared" si="78"/>
        <v>#N/A</v>
      </c>
      <c r="N179">
        <v>8</v>
      </c>
      <c r="O179" t="str">
        <f t="shared" si="95"/>
        <v xml:space="preserve"> </v>
      </c>
      <c r="P179" t="str">
        <f t="shared" si="79"/>
        <v xml:space="preserve"> </v>
      </c>
      <c r="Q179" t="str">
        <f t="shared" si="80"/>
        <v xml:space="preserve"> </v>
      </c>
      <c r="R179" t="str">
        <f t="shared" si="81"/>
        <v xml:space="preserve"> </v>
      </c>
      <c r="S179">
        <f t="shared" si="82"/>
        <v>0</v>
      </c>
      <c r="T179" s="8">
        <f t="shared" si="96"/>
        <v>0</v>
      </c>
      <c r="U179" s="2">
        <f t="shared" si="97"/>
        <v>6.6992188529409606</v>
      </c>
      <c r="V179">
        <f t="shared" si="83"/>
        <v>5</v>
      </c>
      <c r="W179" s="2">
        <f t="shared" si="98"/>
        <v>12.499500000000001</v>
      </c>
      <c r="X179">
        <f t="shared" si="84"/>
        <v>0</v>
      </c>
      <c r="Y179">
        <f t="shared" si="99"/>
        <v>0.5</v>
      </c>
      <c r="Z179">
        <v>0</v>
      </c>
      <c r="AA179" s="18">
        <f t="shared" si="85"/>
        <v>43360</v>
      </c>
      <c r="AB179" s="13">
        <f t="shared" si="86"/>
        <v>0</v>
      </c>
      <c r="AC179">
        <v>0</v>
      </c>
      <c r="AD179" s="5">
        <f t="shared" si="100"/>
        <v>-2.9998</v>
      </c>
      <c r="AE179">
        <f t="shared" si="108"/>
        <v>2</v>
      </c>
      <c r="AF179">
        <f t="shared" si="108"/>
        <v>2</v>
      </c>
      <c r="AG179">
        <v>0</v>
      </c>
      <c r="AH179" s="18">
        <f t="shared" si="101"/>
        <v>43360</v>
      </c>
      <c r="AI179" s="5">
        <f t="shared" si="102"/>
        <v>0</v>
      </c>
      <c r="AJ179" s="13">
        <f t="shared" si="87"/>
        <v>0</v>
      </c>
      <c r="AK179" s="20">
        <f t="shared" si="88"/>
        <v>0</v>
      </c>
      <c r="AL179" s="20">
        <f t="shared" si="103"/>
        <v>480</v>
      </c>
      <c r="AM179" s="20">
        <f t="shared" si="104"/>
        <v>480</v>
      </c>
      <c r="AN179" s="20">
        <f t="shared" si="89"/>
        <v>0</v>
      </c>
      <c r="AO179" s="20">
        <f t="shared" si="105"/>
        <v>200</v>
      </c>
      <c r="AP179" s="1">
        <v>0</v>
      </c>
      <c r="AQ179" s="24">
        <f t="shared" si="106"/>
        <v>43360</v>
      </c>
      <c r="AR179" s="10">
        <f t="shared" si="90"/>
        <v>0</v>
      </c>
      <c r="AS179" s="1">
        <f t="shared" si="107"/>
        <v>0</v>
      </c>
    </row>
    <row r="180" spans="2:45" x14ac:dyDescent="0.2">
      <c r="B180" s="18">
        <f t="shared" si="91"/>
        <v>43361</v>
      </c>
      <c r="C180" s="8">
        <f t="shared" si="92"/>
        <v>43361</v>
      </c>
      <c r="D180" s="5">
        <f>INDEX(Klima!$B$1:$E$520,MATCH('Afgrødemodel 1'!$C180,Klima!$B$1:$B$520,0),MATCH('Afgrødemodel 1'!$D$7,Klima!$B$1:$E$1,0))</f>
        <v>17.899999999999999</v>
      </c>
      <c r="E180" s="8">
        <f t="shared" si="93"/>
        <v>17.899999999999999</v>
      </c>
      <c r="F180">
        <v>0</v>
      </c>
      <c r="G180" s="8">
        <f t="shared" si="94"/>
        <v>2600.8999999999996</v>
      </c>
      <c r="H180" s="8">
        <f t="shared" si="73"/>
        <v>517.99999999999989</v>
      </c>
      <c r="I180" s="8">
        <f t="shared" si="74"/>
        <v>17.899999999999999</v>
      </c>
      <c r="J180" s="8">
        <f t="shared" si="75"/>
        <v>655.6</v>
      </c>
      <c r="K180" s="8" t="e">
        <f t="shared" si="76"/>
        <v>#VALUE!</v>
      </c>
      <c r="L180" s="8" t="e">
        <f t="shared" si="77"/>
        <v>#VALUE!</v>
      </c>
      <c r="M180" t="e">
        <f t="shared" si="78"/>
        <v>#N/A</v>
      </c>
      <c r="N180">
        <v>8</v>
      </c>
      <c r="O180" t="str">
        <f t="shared" si="95"/>
        <v xml:space="preserve"> </v>
      </c>
      <c r="P180" t="str">
        <f t="shared" si="79"/>
        <v xml:space="preserve"> </v>
      </c>
      <c r="Q180" t="str">
        <f t="shared" si="80"/>
        <v xml:space="preserve"> </v>
      </c>
      <c r="R180" t="str">
        <f t="shared" si="81"/>
        <v xml:space="preserve"> </v>
      </c>
      <c r="S180">
        <f t="shared" si="82"/>
        <v>0</v>
      </c>
      <c r="T180" s="8">
        <f t="shared" si="96"/>
        <v>0</v>
      </c>
      <c r="U180" s="2">
        <f t="shared" si="97"/>
        <v>7.4203573145232333</v>
      </c>
      <c r="V180">
        <f t="shared" si="83"/>
        <v>5</v>
      </c>
      <c r="W180" s="2">
        <f t="shared" si="98"/>
        <v>12.41</v>
      </c>
      <c r="X180">
        <f t="shared" si="84"/>
        <v>0</v>
      </c>
      <c r="Y180">
        <f t="shared" si="99"/>
        <v>0.5</v>
      </c>
      <c r="Z180">
        <v>0</v>
      </c>
      <c r="AA180" s="18">
        <f t="shared" si="85"/>
        <v>43361</v>
      </c>
      <c r="AB180" s="13">
        <f t="shared" si="86"/>
        <v>0</v>
      </c>
      <c r="AC180">
        <v>0</v>
      </c>
      <c r="AD180" s="5">
        <f t="shared" si="100"/>
        <v>-2.964</v>
      </c>
      <c r="AE180">
        <f t="shared" si="108"/>
        <v>2</v>
      </c>
      <c r="AF180">
        <f t="shared" si="108"/>
        <v>2</v>
      </c>
      <c r="AG180">
        <v>0</v>
      </c>
      <c r="AH180" s="18">
        <f t="shared" si="101"/>
        <v>43361</v>
      </c>
      <c r="AI180" s="5">
        <f t="shared" si="102"/>
        <v>0</v>
      </c>
      <c r="AJ180" s="13">
        <f t="shared" si="87"/>
        <v>0</v>
      </c>
      <c r="AK180" s="20">
        <f t="shared" si="88"/>
        <v>0</v>
      </c>
      <c r="AL180" s="20">
        <f t="shared" si="103"/>
        <v>495</v>
      </c>
      <c r="AM180" s="20">
        <f t="shared" si="104"/>
        <v>495</v>
      </c>
      <c r="AN180" s="20">
        <f t="shared" si="89"/>
        <v>0</v>
      </c>
      <c r="AO180" s="20">
        <f t="shared" si="105"/>
        <v>200</v>
      </c>
      <c r="AP180" s="1">
        <v>0</v>
      </c>
      <c r="AQ180" s="24">
        <f t="shared" si="106"/>
        <v>43361</v>
      </c>
      <c r="AR180" s="10">
        <f t="shared" si="90"/>
        <v>0</v>
      </c>
      <c r="AS180" s="1">
        <f t="shared" si="107"/>
        <v>0</v>
      </c>
    </row>
    <row r="181" spans="2:45" x14ac:dyDescent="0.2">
      <c r="B181" s="18">
        <f t="shared" si="91"/>
        <v>43362</v>
      </c>
      <c r="C181" s="8">
        <f t="shared" si="92"/>
        <v>43362</v>
      </c>
      <c r="D181" s="5">
        <f>INDEX(Klima!$B$1:$E$520,MATCH('Afgrødemodel 1'!$C181,Klima!$B$1:$B$520,0),MATCH('Afgrødemodel 1'!$D$7,Klima!$B$1:$E$1,0))</f>
        <v>17.5</v>
      </c>
      <c r="E181" s="8">
        <f t="shared" si="93"/>
        <v>17.5</v>
      </c>
      <c r="F181">
        <v>0</v>
      </c>
      <c r="G181" s="8">
        <f t="shared" si="94"/>
        <v>2618.3999999999996</v>
      </c>
      <c r="H181" s="8">
        <f t="shared" si="73"/>
        <v>535.49999999999989</v>
      </c>
      <c r="I181" s="8">
        <f t="shared" si="74"/>
        <v>17.5</v>
      </c>
      <c r="J181" s="8">
        <f t="shared" si="75"/>
        <v>673.1</v>
      </c>
      <c r="K181" s="8" t="e">
        <f t="shared" si="76"/>
        <v>#VALUE!</v>
      </c>
      <c r="L181" s="8" t="e">
        <f t="shared" si="77"/>
        <v>#VALUE!</v>
      </c>
      <c r="M181" t="e">
        <f t="shared" si="78"/>
        <v>#N/A</v>
      </c>
      <c r="N181">
        <v>8</v>
      </c>
      <c r="O181" t="str">
        <f t="shared" si="95"/>
        <v xml:space="preserve"> </v>
      </c>
      <c r="P181" t="str">
        <f t="shared" si="79"/>
        <v xml:space="preserve"> </v>
      </c>
      <c r="Q181" t="str">
        <f t="shared" si="80"/>
        <v xml:space="preserve"> </v>
      </c>
      <c r="R181" t="str">
        <f t="shared" si="81"/>
        <v xml:space="preserve"> </v>
      </c>
      <c r="S181">
        <f t="shared" si="82"/>
        <v>0</v>
      </c>
      <c r="T181" s="8">
        <f t="shared" si="96"/>
        <v>0</v>
      </c>
      <c r="U181" s="2">
        <f t="shared" si="97"/>
        <v>8.1951625645396131</v>
      </c>
      <c r="V181">
        <f t="shared" si="83"/>
        <v>5</v>
      </c>
      <c r="W181" s="2">
        <f t="shared" si="98"/>
        <v>12.3225</v>
      </c>
      <c r="X181">
        <f t="shared" si="84"/>
        <v>0</v>
      </c>
      <c r="Y181">
        <f t="shared" si="99"/>
        <v>0.5</v>
      </c>
      <c r="Z181">
        <v>0</v>
      </c>
      <c r="AA181" s="18">
        <f t="shared" si="85"/>
        <v>43362</v>
      </c>
      <c r="AB181" s="13">
        <f t="shared" si="86"/>
        <v>0</v>
      </c>
      <c r="AC181">
        <v>0</v>
      </c>
      <c r="AD181" s="5">
        <f t="shared" si="100"/>
        <v>-2.9289999999999998</v>
      </c>
      <c r="AE181">
        <f t="shared" si="108"/>
        <v>2</v>
      </c>
      <c r="AF181">
        <f t="shared" si="108"/>
        <v>2</v>
      </c>
      <c r="AG181">
        <v>0</v>
      </c>
      <c r="AH181" s="18">
        <f t="shared" si="101"/>
        <v>43362</v>
      </c>
      <c r="AI181" s="5">
        <f t="shared" si="102"/>
        <v>0</v>
      </c>
      <c r="AJ181" s="13">
        <f t="shared" si="87"/>
        <v>0</v>
      </c>
      <c r="AK181" s="20">
        <f t="shared" si="88"/>
        <v>0</v>
      </c>
      <c r="AL181" s="20">
        <f t="shared" si="103"/>
        <v>510</v>
      </c>
      <c r="AM181" s="20">
        <f t="shared" si="104"/>
        <v>510</v>
      </c>
      <c r="AN181" s="20">
        <f t="shared" si="89"/>
        <v>0</v>
      </c>
      <c r="AO181" s="20">
        <f t="shared" si="105"/>
        <v>200</v>
      </c>
      <c r="AP181" s="1">
        <v>0</v>
      </c>
      <c r="AQ181" s="24">
        <f t="shared" si="106"/>
        <v>43362</v>
      </c>
      <c r="AR181" s="10">
        <f t="shared" si="90"/>
        <v>0</v>
      </c>
      <c r="AS181" s="1">
        <f t="shared" si="107"/>
        <v>0</v>
      </c>
    </row>
    <row r="182" spans="2:45" x14ac:dyDescent="0.2">
      <c r="B182" s="18">
        <f t="shared" si="91"/>
        <v>43363</v>
      </c>
      <c r="C182" s="8">
        <f t="shared" si="92"/>
        <v>43363</v>
      </c>
      <c r="D182" s="5">
        <f>INDEX(Klima!$B$1:$E$520,MATCH('Afgrødemodel 1'!$C182,Klima!$B$1:$B$520,0),MATCH('Afgrødemodel 1'!$D$7,Klima!$B$1:$E$1,0))</f>
        <v>14.5</v>
      </c>
      <c r="E182" s="8">
        <f t="shared" si="93"/>
        <v>14.5</v>
      </c>
      <c r="F182">
        <v>0</v>
      </c>
      <c r="G182" s="8">
        <f t="shared" si="94"/>
        <v>2632.8999999999996</v>
      </c>
      <c r="H182" s="8">
        <f t="shared" si="73"/>
        <v>549.99999999999989</v>
      </c>
      <c r="I182" s="8">
        <f t="shared" si="74"/>
        <v>14.5</v>
      </c>
      <c r="J182" s="8">
        <f t="shared" si="75"/>
        <v>687.6</v>
      </c>
      <c r="K182" s="8" t="e">
        <f t="shared" si="76"/>
        <v>#VALUE!</v>
      </c>
      <c r="L182" s="8" t="e">
        <f t="shared" si="77"/>
        <v>#VALUE!</v>
      </c>
      <c r="M182" t="e">
        <f t="shared" si="78"/>
        <v>#N/A</v>
      </c>
      <c r="N182">
        <v>8</v>
      </c>
      <c r="O182" t="str">
        <f t="shared" si="95"/>
        <v xml:space="preserve"> </v>
      </c>
      <c r="P182" t="str">
        <f t="shared" si="79"/>
        <v xml:space="preserve"> </v>
      </c>
      <c r="Q182" t="str">
        <f t="shared" si="80"/>
        <v xml:space="preserve"> </v>
      </c>
      <c r="R182" t="str">
        <f t="shared" si="81"/>
        <v xml:space="preserve"> </v>
      </c>
      <c r="S182">
        <f t="shared" si="82"/>
        <v>0</v>
      </c>
      <c r="T182" s="8">
        <f t="shared" si="96"/>
        <v>0</v>
      </c>
      <c r="U182" s="2">
        <f t="shared" si="97"/>
        <v>8.8942504631918453</v>
      </c>
      <c r="V182">
        <f t="shared" si="83"/>
        <v>5</v>
      </c>
      <c r="W182" s="2">
        <f t="shared" si="98"/>
        <v>12.25</v>
      </c>
      <c r="X182">
        <f t="shared" si="84"/>
        <v>0</v>
      </c>
      <c r="Y182">
        <f t="shared" si="99"/>
        <v>0.5</v>
      </c>
      <c r="Z182">
        <v>0</v>
      </c>
      <c r="AA182" s="18">
        <f t="shared" si="85"/>
        <v>43363</v>
      </c>
      <c r="AB182" s="13">
        <f t="shared" si="86"/>
        <v>0</v>
      </c>
      <c r="AC182">
        <v>0</v>
      </c>
      <c r="AD182" s="5">
        <f t="shared" si="100"/>
        <v>-2.9</v>
      </c>
      <c r="AE182">
        <f t="shared" si="108"/>
        <v>2</v>
      </c>
      <c r="AF182">
        <f t="shared" si="108"/>
        <v>2</v>
      </c>
      <c r="AG182">
        <v>0</v>
      </c>
      <c r="AH182" s="18">
        <f t="shared" si="101"/>
        <v>43363</v>
      </c>
      <c r="AI182" s="5">
        <f t="shared" si="102"/>
        <v>0</v>
      </c>
      <c r="AJ182" s="13">
        <f t="shared" si="87"/>
        <v>0</v>
      </c>
      <c r="AK182" s="20">
        <f t="shared" si="88"/>
        <v>0</v>
      </c>
      <c r="AL182" s="20">
        <f t="shared" si="103"/>
        <v>525</v>
      </c>
      <c r="AM182" s="20">
        <f t="shared" si="104"/>
        <v>525</v>
      </c>
      <c r="AN182" s="20">
        <f t="shared" si="89"/>
        <v>0</v>
      </c>
      <c r="AO182" s="20">
        <f t="shared" si="105"/>
        <v>200</v>
      </c>
      <c r="AP182" s="1">
        <v>0</v>
      </c>
      <c r="AQ182" s="24">
        <f t="shared" si="106"/>
        <v>43363</v>
      </c>
      <c r="AR182" s="10">
        <f t="shared" si="90"/>
        <v>0</v>
      </c>
      <c r="AS182" s="1">
        <f t="shared" si="107"/>
        <v>0</v>
      </c>
    </row>
    <row r="183" spans="2:45" x14ac:dyDescent="0.2">
      <c r="B183" s="18">
        <f t="shared" si="91"/>
        <v>43364</v>
      </c>
      <c r="C183" s="8">
        <f t="shared" si="92"/>
        <v>43364</v>
      </c>
      <c r="D183" s="5">
        <f>INDEX(Klima!$B$1:$E$520,MATCH('Afgrødemodel 1'!$C183,Klima!$B$1:$B$520,0),MATCH('Afgrødemodel 1'!$D$7,Klima!$B$1:$E$1,0))</f>
        <v>14.4</v>
      </c>
      <c r="E183" s="8">
        <f t="shared" si="93"/>
        <v>14.4</v>
      </c>
      <c r="F183">
        <v>0</v>
      </c>
      <c r="G183" s="8">
        <f t="shared" si="94"/>
        <v>2647.2999999999997</v>
      </c>
      <c r="H183" s="8">
        <f t="shared" si="73"/>
        <v>564.39999999999986</v>
      </c>
      <c r="I183" s="8">
        <f t="shared" si="74"/>
        <v>14.4</v>
      </c>
      <c r="J183" s="8">
        <f t="shared" si="75"/>
        <v>702</v>
      </c>
      <c r="K183" s="8" t="e">
        <f t="shared" si="76"/>
        <v>#VALUE!</v>
      </c>
      <c r="L183" s="8" t="e">
        <f t="shared" si="77"/>
        <v>#VALUE!</v>
      </c>
      <c r="M183" t="e">
        <f t="shared" si="78"/>
        <v>#N/A</v>
      </c>
      <c r="N183">
        <v>8</v>
      </c>
      <c r="O183" t="str">
        <f t="shared" si="95"/>
        <v xml:space="preserve"> </v>
      </c>
      <c r="P183" t="str">
        <f t="shared" si="79"/>
        <v xml:space="preserve"> </v>
      </c>
      <c r="Q183" t="str">
        <f t="shared" si="80"/>
        <v xml:space="preserve"> </v>
      </c>
      <c r="R183" t="str">
        <f t="shared" si="81"/>
        <v xml:space="preserve"> </v>
      </c>
      <c r="S183">
        <f t="shared" si="82"/>
        <v>0</v>
      </c>
      <c r="T183" s="8">
        <f t="shared" si="96"/>
        <v>0</v>
      </c>
      <c r="U183" s="2">
        <f t="shared" si="97"/>
        <v>9.6441332894593472</v>
      </c>
      <c r="V183">
        <f t="shared" si="83"/>
        <v>5</v>
      </c>
      <c r="W183" s="2">
        <f t="shared" si="98"/>
        <v>12.178000000000001</v>
      </c>
      <c r="X183">
        <f t="shared" si="84"/>
        <v>0</v>
      </c>
      <c r="Y183">
        <f t="shared" si="99"/>
        <v>0.5</v>
      </c>
      <c r="Z183">
        <v>0</v>
      </c>
      <c r="AA183" s="18">
        <f t="shared" si="85"/>
        <v>43364</v>
      </c>
      <c r="AB183" s="13">
        <f t="shared" si="86"/>
        <v>0</v>
      </c>
      <c r="AC183">
        <v>0</v>
      </c>
      <c r="AD183" s="5">
        <f t="shared" si="100"/>
        <v>-2.8712000000000004</v>
      </c>
      <c r="AE183">
        <f t="shared" si="108"/>
        <v>2</v>
      </c>
      <c r="AF183">
        <f t="shared" si="108"/>
        <v>2</v>
      </c>
      <c r="AG183">
        <v>0</v>
      </c>
      <c r="AH183" s="18">
        <f t="shared" si="101"/>
        <v>43364</v>
      </c>
      <c r="AI183" s="5">
        <f t="shared" si="102"/>
        <v>0</v>
      </c>
      <c r="AJ183" s="13">
        <f t="shared" si="87"/>
        <v>0</v>
      </c>
      <c r="AK183" s="20">
        <f t="shared" si="88"/>
        <v>0</v>
      </c>
      <c r="AL183" s="20">
        <f t="shared" si="103"/>
        <v>540</v>
      </c>
      <c r="AM183" s="20">
        <f t="shared" si="104"/>
        <v>540</v>
      </c>
      <c r="AN183" s="20">
        <f t="shared" si="89"/>
        <v>0</v>
      </c>
      <c r="AO183" s="20">
        <f t="shared" si="105"/>
        <v>200</v>
      </c>
      <c r="AP183" s="1">
        <v>0</v>
      </c>
      <c r="AQ183" s="24">
        <f t="shared" si="106"/>
        <v>43364</v>
      </c>
      <c r="AR183" s="10">
        <f t="shared" si="90"/>
        <v>0</v>
      </c>
      <c r="AS183" s="1">
        <f t="shared" si="107"/>
        <v>0</v>
      </c>
    </row>
    <row r="184" spans="2:45" x14ac:dyDescent="0.2">
      <c r="B184" s="18">
        <f t="shared" si="91"/>
        <v>43365</v>
      </c>
      <c r="C184" s="8">
        <f t="shared" si="92"/>
        <v>43365</v>
      </c>
      <c r="D184" s="5">
        <f>INDEX(Klima!$B$1:$E$520,MATCH('Afgrødemodel 1'!$C184,Klima!$B$1:$B$520,0),MATCH('Afgrødemodel 1'!$D$7,Klima!$B$1:$E$1,0))</f>
        <v>10.5</v>
      </c>
      <c r="E184" s="8">
        <f t="shared" si="93"/>
        <v>10.5</v>
      </c>
      <c r="F184">
        <v>0</v>
      </c>
      <c r="G184" s="8">
        <f t="shared" si="94"/>
        <v>2657.7999999999997</v>
      </c>
      <c r="H184" s="8">
        <f t="shared" si="73"/>
        <v>574.89999999999986</v>
      </c>
      <c r="I184" s="8">
        <f t="shared" si="74"/>
        <v>10.5</v>
      </c>
      <c r="J184" s="8">
        <f t="shared" si="75"/>
        <v>712.5</v>
      </c>
      <c r="K184" s="8" t="e">
        <f t="shared" si="76"/>
        <v>#VALUE!</v>
      </c>
      <c r="L184" s="8" t="e">
        <f t="shared" si="77"/>
        <v>#VALUE!</v>
      </c>
      <c r="M184" t="e">
        <f t="shared" si="78"/>
        <v>#N/A</v>
      </c>
      <c r="N184">
        <v>8</v>
      </c>
      <c r="O184" t="str">
        <f t="shared" si="95"/>
        <v xml:space="preserve"> </v>
      </c>
      <c r="P184" t="str">
        <f t="shared" si="79"/>
        <v xml:space="preserve"> </v>
      </c>
      <c r="Q184" t="str">
        <f t="shared" si="80"/>
        <v xml:space="preserve"> </v>
      </c>
      <c r="R184" t="str">
        <f t="shared" si="81"/>
        <v xml:space="preserve"> </v>
      </c>
      <c r="S184">
        <f t="shared" si="82"/>
        <v>0</v>
      </c>
      <c r="T184" s="8">
        <f t="shared" si="96"/>
        <v>0</v>
      </c>
      <c r="U184" s="2">
        <f t="shared" si="97"/>
        <v>10.228393784572582</v>
      </c>
      <c r="V184">
        <f t="shared" si="83"/>
        <v>5</v>
      </c>
      <c r="W184" s="2">
        <f t="shared" si="98"/>
        <v>12.125500000000001</v>
      </c>
      <c r="X184">
        <f t="shared" si="84"/>
        <v>0</v>
      </c>
      <c r="Y184">
        <f t="shared" si="99"/>
        <v>0.5</v>
      </c>
      <c r="Z184">
        <v>0</v>
      </c>
      <c r="AA184" s="18">
        <f t="shared" si="85"/>
        <v>43365</v>
      </c>
      <c r="AB184" s="13">
        <f t="shared" si="86"/>
        <v>0</v>
      </c>
      <c r="AC184">
        <v>0</v>
      </c>
      <c r="AD184" s="5">
        <f t="shared" si="100"/>
        <v>-2.8502000000000001</v>
      </c>
      <c r="AE184">
        <f t="shared" si="108"/>
        <v>2</v>
      </c>
      <c r="AF184">
        <f t="shared" si="108"/>
        <v>2</v>
      </c>
      <c r="AG184">
        <v>0</v>
      </c>
      <c r="AH184" s="18">
        <f t="shared" si="101"/>
        <v>43365</v>
      </c>
      <c r="AI184" s="5">
        <f t="shared" si="102"/>
        <v>0</v>
      </c>
      <c r="AJ184" s="13">
        <f t="shared" si="87"/>
        <v>0</v>
      </c>
      <c r="AK184" s="20">
        <f t="shared" si="88"/>
        <v>0</v>
      </c>
      <c r="AL184" s="20">
        <f t="shared" si="103"/>
        <v>555</v>
      </c>
      <c r="AM184" s="20">
        <f t="shared" si="104"/>
        <v>555</v>
      </c>
      <c r="AN184" s="20">
        <f t="shared" si="89"/>
        <v>0</v>
      </c>
      <c r="AO184" s="20">
        <f t="shared" si="105"/>
        <v>200</v>
      </c>
      <c r="AP184" s="1">
        <v>0</v>
      </c>
      <c r="AQ184" s="24">
        <f t="shared" si="106"/>
        <v>43365</v>
      </c>
      <c r="AR184" s="10">
        <f t="shared" si="90"/>
        <v>0</v>
      </c>
      <c r="AS184" s="1">
        <f t="shared" si="107"/>
        <v>0</v>
      </c>
    </row>
    <row r="185" spans="2:45" x14ac:dyDescent="0.2">
      <c r="B185" s="18">
        <f t="shared" si="91"/>
        <v>43366</v>
      </c>
      <c r="C185" s="8">
        <f t="shared" si="92"/>
        <v>43366</v>
      </c>
      <c r="D185" s="5">
        <f>INDEX(Klima!$B$1:$E$520,MATCH('Afgrødemodel 1'!$C185,Klima!$B$1:$B$520,0),MATCH('Afgrødemodel 1'!$D$7,Klima!$B$1:$E$1,0))</f>
        <v>9.8000000000000007</v>
      </c>
      <c r="E185" s="8">
        <f t="shared" si="93"/>
        <v>9.8000000000000007</v>
      </c>
      <c r="F185">
        <v>0</v>
      </c>
      <c r="G185" s="8">
        <f t="shared" si="94"/>
        <v>2667.6</v>
      </c>
      <c r="H185" s="8">
        <f t="shared" si="73"/>
        <v>584.69999999999982</v>
      </c>
      <c r="I185" s="8">
        <f t="shared" si="74"/>
        <v>9.8000000000000007</v>
      </c>
      <c r="J185" s="8">
        <f t="shared" si="75"/>
        <v>722.3</v>
      </c>
      <c r="K185" s="8" t="e">
        <f t="shared" si="76"/>
        <v>#VALUE!</v>
      </c>
      <c r="L185" s="8" t="e">
        <f t="shared" si="77"/>
        <v>#VALUE!</v>
      </c>
      <c r="M185" t="e">
        <f t="shared" si="78"/>
        <v>#N/A</v>
      </c>
      <c r="N185">
        <v>8</v>
      </c>
      <c r="O185" t="str">
        <f t="shared" si="95"/>
        <v xml:space="preserve"> </v>
      </c>
      <c r="P185" t="str">
        <f t="shared" si="79"/>
        <v xml:space="preserve"> </v>
      </c>
      <c r="Q185" t="str">
        <f t="shared" si="80"/>
        <v xml:space="preserve"> </v>
      </c>
      <c r="R185" t="str">
        <f t="shared" si="81"/>
        <v xml:space="preserve"> </v>
      </c>
      <c r="S185">
        <f t="shared" si="82"/>
        <v>0</v>
      </c>
      <c r="T185" s="8">
        <f t="shared" si="96"/>
        <v>0</v>
      </c>
      <c r="U185" s="2">
        <f t="shared" si="97"/>
        <v>10.804025992734463</v>
      </c>
      <c r="V185">
        <f t="shared" si="83"/>
        <v>5</v>
      </c>
      <c r="W185" s="2">
        <f t="shared" si="98"/>
        <v>12.076500000000001</v>
      </c>
      <c r="X185">
        <f t="shared" si="84"/>
        <v>0</v>
      </c>
      <c r="Y185">
        <f t="shared" si="99"/>
        <v>0.5</v>
      </c>
      <c r="Z185">
        <v>0</v>
      </c>
      <c r="AA185" s="18">
        <f t="shared" si="85"/>
        <v>43366</v>
      </c>
      <c r="AB185" s="13">
        <f t="shared" si="86"/>
        <v>0</v>
      </c>
      <c r="AC185">
        <v>0</v>
      </c>
      <c r="AD185" s="5">
        <f t="shared" si="100"/>
        <v>-2.8306000000000004</v>
      </c>
      <c r="AE185">
        <f t="shared" si="108"/>
        <v>2</v>
      </c>
      <c r="AF185">
        <f t="shared" si="108"/>
        <v>2</v>
      </c>
      <c r="AG185">
        <v>0</v>
      </c>
      <c r="AH185" s="18">
        <f t="shared" si="101"/>
        <v>43366</v>
      </c>
      <c r="AI185" s="5">
        <f t="shared" si="102"/>
        <v>0</v>
      </c>
      <c r="AJ185" s="13">
        <f t="shared" si="87"/>
        <v>0</v>
      </c>
      <c r="AK185" s="20">
        <f t="shared" si="88"/>
        <v>0</v>
      </c>
      <c r="AL185" s="20">
        <f t="shared" si="103"/>
        <v>570</v>
      </c>
      <c r="AM185" s="20">
        <f t="shared" si="104"/>
        <v>570</v>
      </c>
      <c r="AN185" s="20">
        <f t="shared" si="89"/>
        <v>0</v>
      </c>
      <c r="AO185" s="20">
        <f t="shared" si="105"/>
        <v>200</v>
      </c>
      <c r="AP185" s="1">
        <v>0</v>
      </c>
      <c r="AQ185" s="24">
        <f t="shared" si="106"/>
        <v>43366</v>
      </c>
      <c r="AR185" s="10">
        <f t="shared" si="90"/>
        <v>0</v>
      </c>
      <c r="AS185" s="1">
        <f t="shared" si="107"/>
        <v>0</v>
      </c>
    </row>
    <row r="186" spans="2:45" x14ac:dyDescent="0.2">
      <c r="B186" s="18">
        <f t="shared" si="91"/>
        <v>43367</v>
      </c>
      <c r="C186" s="8">
        <f t="shared" si="92"/>
        <v>43367</v>
      </c>
      <c r="D186" s="5">
        <f>INDEX(Klima!$B$1:$E$520,MATCH('Afgrødemodel 1'!$C186,Klima!$B$1:$B$520,0),MATCH('Afgrødemodel 1'!$D$7,Klima!$B$1:$E$1,0))</f>
        <v>8.9</v>
      </c>
      <c r="E186" s="8">
        <f t="shared" si="93"/>
        <v>8.9</v>
      </c>
      <c r="F186">
        <v>0</v>
      </c>
      <c r="G186" s="8">
        <f t="shared" si="94"/>
        <v>2676.5</v>
      </c>
      <c r="H186" s="8">
        <f t="shared" si="73"/>
        <v>593.5999999999998</v>
      </c>
      <c r="I186" s="8">
        <f t="shared" si="74"/>
        <v>8.9</v>
      </c>
      <c r="J186" s="8">
        <f t="shared" si="75"/>
        <v>731.19999999999993</v>
      </c>
      <c r="K186" s="8" t="e">
        <f t="shared" si="76"/>
        <v>#VALUE!</v>
      </c>
      <c r="L186" s="8" t="e">
        <f t="shared" si="77"/>
        <v>#VALUE!</v>
      </c>
      <c r="M186" t="e">
        <f t="shared" si="78"/>
        <v>#N/A</v>
      </c>
      <c r="N186">
        <v>8</v>
      </c>
      <c r="O186" t="str">
        <f t="shared" si="95"/>
        <v xml:space="preserve"> </v>
      </c>
      <c r="P186" t="str">
        <f t="shared" si="79"/>
        <v xml:space="preserve"> </v>
      </c>
      <c r="Q186" t="str">
        <f t="shared" si="80"/>
        <v xml:space="preserve"> </v>
      </c>
      <c r="R186" t="str">
        <f t="shared" si="81"/>
        <v xml:space="preserve"> </v>
      </c>
      <c r="S186">
        <f t="shared" si="82"/>
        <v>0</v>
      </c>
      <c r="T186" s="8">
        <f t="shared" si="96"/>
        <v>0</v>
      </c>
      <c r="U186" s="2">
        <f t="shared" si="97"/>
        <v>11.353511852820642</v>
      </c>
      <c r="V186">
        <f t="shared" si="83"/>
        <v>5</v>
      </c>
      <c r="W186" s="2">
        <f t="shared" si="98"/>
        <v>12.032</v>
      </c>
      <c r="X186">
        <f t="shared" si="84"/>
        <v>0</v>
      </c>
      <c r="Y186">
        <f t="shared" si="99"/>
        <v>0.5</v>
      </c>
      <c r="Z186">
        <v>0</v>
      </c>
      <c r="AA186" s="18">
        <f t="shared" si="85"/>
        <v>43367</v>
      </c>
      <c r="AB186" s="13">
        <f t="shared" si="86"/>
        <v>0</v>
      </c>
      <c r="AC186">
        <v>0</v>
      </c>
      <c r="AD186" s="5">
        <f t="shared" si="100"/>
        <v>-2.8128000000000002</v>
      </c>
      <c r="AE186">
        <f t="shared" si="108"/>
        <v>2</v>
      </c>
      <c r="AF186">
        <f t="shared" si="108"/>
        <v>2</v>
      </c>
      <c r="AG186">
        <v>0</v>
      </c>
      <c r="AH186" s="18">
        <f t="shared" si="101"/>
        <v>43367</v>
      </c>
      <c r="AI186" s="5">
        <f t="shared" si="102"/>
        <v>0</v>
      </c>
      <c r="AJ186" s="13">
        <f t="shared" si="87"/>
        <v>0</v>
      </c>
      <c r="AK186" s="20">
        <f t="shared" si="88"/>
        <v>0</v>
      </c>
      <c r="AL186" s="20">
        <f t="shared" si="103"/>
        <v>585</v>
      </c>
      <c r="AM186" s="20">
        <f t="shared" si="104"/>
        <v>585</v>
      </c>
      <c r="AN186" s="20">
        <f t="shared" si="89"/>
        <v>0</v>
      </c>
      <c r="AO186" s="20">
        <f t="shared" si="105"/>
        <v>200</v>
      </c>
      <c r="AP186" s="1">
        <v>0</v>
      </c>
      <c r="AQ186" s="24">
        <f t="shared" si="106"/>
        <v>43367</v>
      </c>
      <c r="AR186" s="10">
        <f t="shared" si="90"/>
        <v>0</v>
      </c>
      <c r="AS186" s="1">
        <f t="shared" si="107"/>
        <v>0</v>
      </c>
    </row>
    <row r="187" spans="2:45" x14ac:dyDescent="0.2">
      <c r="B187" s="18">
        <f t="shared" si="91"/>
        <v>43368</v>
      </c>
      <c r="C187" s="8">
        <f t="shared" si="92"/>
        <v>43368</v>
      </c>
      <c r="D187" s="5">
        <f>INDEX(Klima!$B$1:$E$520,MATCH('Afgrødemodel 1'!$C187,Klima!$B$1:$B$520,0),MATCH('Afgrødemodel 1'!$D$7,Klima!$B$1:$E$1,0))</f>
        <v>8.9</v>
      </c>
      <c r="E187" s="8">
        <f t="shared" si="93"/>
        <v>8.9</v>
      </c>
      <c r="F187">
        <v>0</v>
      </c>
      <c r="G187" s="8">
        <f t="shared" si="94"/>
        <v>2685.4</v>
      </c>
      <c r="H187" s="8">
        <f t="shared" si="73"/>
        <v>602.49999999999977</v>
      </c>
      <c r="I187" s="8">
        <f t="shared" si="74"/>
        <v>8.9</v>
      </c>
      <c r="J187" s="8">
        <f t="shared" si="75"/>
        <v>740.09999999999991</v>
      </c>
      <c r="K187" s="8" t="e">
        <f t="shared" si="76"/>
        <v>#VALUE!</v>
      </c>
      <c r="L187" s="8" t="e">
        <f t="shared" si="77"/>
        <v>#VALUE!</v>
      </c>
      <c r="M187" t="e">
        <f t="shared" si="78"/>
        <v>#N/A</v>
      </c>
      <c r="N187">
        <v>8</v>
      </c>
      <c r="O187" t="str">
        <f t="shared" si="95"/>
        <v xml:space="preserve"> </v>
      </c>
      <c r="P187" t="str">
        <f t="shared" si="79"/>
        <v xml:space="preserve"> </v>
      </c>
      <c r="Q187" t="str">
        <f t="shared" si="80"/>
        <v xml:space="preserve"> </v>
      </c>
      <c r="R187" t="str">
        <f t="shared" si="81"/>
        <v xml:space="preserve"> </v>
      </c>
      <c r="S187">
        <f t="shared" si="82"/>
        <v>0</v>
      </c>
      <c r="T187" s="8">
        <f t="shared" si="96"/>
        <v>0</v>
      </c>
      <c r="U187" s="2">
        <f t="shared" si="97"/>
        <v>11.929708082347634</v>
      </c>
      <c r="V187">
        <f t="shared" si="83"/>
        <v>5</v>
      </c>
      <c r="W187" s="2">
        <f t="shared" si="98"/>
        <v>11.987500000000001</v>
      </c>
      <c r="X187">
        <f t="shared" si="84"/>
        <v>0</v>
      </c>
      <c r="Y187">
        <f t="shared" si="99"/>
        <v>0.5</v>
      </c>
      <c r="Z187">
        <v>0</v>
      </c>
      <c r="AA187" s="18">
        <f t="shared" si="85"/>
        <v>43368</v>
      </c>
      <c r="AB187" s="13">
        <f t="shared" si="86"/>
        <v>0</v>
      </c>
      <c r="AC187">
        <v>0</v>
      </c>
      <c r="AD187" s="5">
        <f t="shared" si="100"/>
        <v>-2.7950000000000004</v>
      </c>
      <c r="AE187">
        <f t="shared" si="108"/>
        <v>2</v>
      </c>
      <c r="AF187">
        <f t="shared" si="108"/>
        <v>2</v>
      </c>
      <c r="AG187">
        <v>0</v>
      </c>
      <c r="AH187" s="18">
        <f t="shared" si="101"/>
        <v>43368</v>
      </c>
      <c r="AI187" s="5">
        <f t="shared" si="102"/>
        <v>0</v>
      </c>
      <c r="AJ187" s="13">
        <f t="shared" si="87"/>
        <v>0</v>
      </c>
      <c r="AK187" s="20">
        <f t="shared" si="88"/>
        <v>0</v>
      </c>
      <c r="AL187" s="20">
        <f t="shared" si="103"/>
        <v>600</v>
      </c>
      <c r="AM187" s="20">
        <f t="shared" si="104"/>
        <v>600</v>
      </c>
      <c r="AN187" s="20">
        <f t="shared" si="89"/>
        <v>0</v>
      </c>
      <c r="AO187" s="20">
        <f t="shared" si="105"/>
        <v>200</v>
      </c>
      <c r="AP187" s="1">
        <v>0</v>
      </c>
      <c r="AQ187" s="24">
        <f t="shared" si="106"/>
        <v>43368</v>
      </c>
      <c r="AR187" s="10">
        <f t="shared" si="90"/>
        <v>0</v>
      </c>
      <c r="AS187" s="1">
        <f t="shared" si="107"/>
        <v>0</v>
      </c>
    </row>
    <row r="188" spans="2:45" x14ac:dyDescent="0.2">
      <c r="B188" s="18">
        <f t="shared" si="91"/>
        <v>43369</v>
      </c>
      <c r="C188" s="8">
        <f t="shared" si="92"/>
        <v>43369</v>
      </c>
      <c r="D188" s="5">
        <f>INDEX(Klima!$B$1:$E$520,MATCH('Afgrødemodel 1'!$C188,Klima!$B$1:$B$520,0),MATCH('Afgrødemodel 1'!$D$7,Klima!$B$1:$E$1,0))</f>
        <v>13</v>
      </c>
      <c r="E188" s="8">
        <f t="shared" si="93"/>
        <v>13</v>
      </c>
      <c r="F188">
        <v>0</v>
      </c>
      <c r="G188" s="8">
        <f t="shared" si="94"/>
        <v>2698.4</v>
      </c>
      <c r="H188" s="8">
        <f t="shared" si="73"/>
        <v>615.49999999999977</v>
      </c>
      <c r="I188" s="8">
        <f t="shared" si="74"/>
        <v>13</v>
      </c>
      <c r="J188" s="8">
        <f t="shared" si="75"/>
        <v>753.09999999999991</v>
      </c>
      <c r="K188" s="8" t="e">
        <f t="shared" si="76"/>
        <v>#VALUE!</v>
      </c>
      <c r="L188" s="8" t="e">
        <f t="shared" si="77"/>
        <v>#VALUE!</v>
      </c>
      <c r="M188" t="e">
        <f t="shared" si="78"/>
        <v>#N/A</v>
      </c>
      <c r="N188">
        <v>8</v>
      </c>
      <c r="O188" t="str">
        <f t="shared" si="95"/>
        <v xml:space="preserve"> </v>
      </c>
      <c r="P188" t="str">
        <f t="shared" si="79"/>
        <v xml:space="preserve"> </v>
      </c>
      <c r="Q188" t="str">
        <f t="shared" si="80"/>
        <v xml:space="preserve"> </v>
      </c>
      <c r="R188" t="str">
        <f t="shared" si="81"/>
        <v xml:space="preserve"> </v>
      </c>
      <c r="S188">
        <f t="shared" si="82"/>
        <v>0</v>
      </c>
      <c r="T188" s="8">
        <f t="shared" si="96"/>
        <v>0</v>
      </c>
      <c r="U188" s="2">
        <f t="shared" si="97"/>
        <v>12.822051456166065</v>
      </c>
      <c r="V188">
        <f t="shared" si="83"/>
        <v>5</v>
      </c>
      <c r="W188" s="2">
        <f t="shared" si="98"/>
        <v>11.922500000000001</v>
      </c>
      <c r="X188">
        <f t="shared" si="84"/>
        <v>0</v>
      </c>
      <c r="Y188">
        <f t="shared" si="99"/>
        <v>0.5</v>
      </c>
      <c r="Z188">
        <v>0</v>
      </c>
      <c r="AA188" s="18">
        <f t="shared" si="85"/>
        <v>43369</v>
      </c>
      <c r="AB188" s="13">
        <f t="shared" si="86"/>
        <v>0</v>
      </c>
      <c r="AC188">
        <v>0</v>
      </c>
      <c r="AD188" s="5">
        <f t="shared" si="100"/>
        <v>-2.7690000000000006</v>
      </c>
      <c r="AE188">
        <f t="shared" si="108"/>
        <v>2</v>
      </c>
      <c r="AF188">
        <f t="shared" si="108"/>
        <v>2</v>
      </c>
      <c r="AG188">
        <v>0</v>
      </c>
      <c r="AH188" s="18">
        <f t="shared" si="101"/>
        <v>43369</v>
      </c>
      <c r="AI188" s="5">
        <f t="shared" si="102"/>
        <v>0</v>
      </c>
      <c r="AJ188" s="13">
        <f t="shared" si="87"/>
        <v>0</v>
      </c>
      <c r="AK188" s="20">
        <f t="shared" si="88"/>
        <v>0</v>
      </c>
      <c r="AL188" s="20">
        <f t="shared" si="103"/>
        <v>615</v>
      </c>
      <c r="AM188" s="20">
        <f t="shared" si="104"/>
        <v>615</v>
      </c>
      <c r="AN188" s="20">
        <f t="shared" si="89"/>
        <v>0</v>
      </c>
      <c r="AO188" s="20">
        <f t="shared" si="105"/>
        <v>200</v>
      </c>
      <c r="AP188" s="1">
        <v>0</v>
      </c>
      <c r="AQ188" s="24">
        <f t="shared" si="106"/>
        <v>43369</v>
      </c>
      <c r="AR188" s="10">
        <f t="shared" si="90"/>
        <v>0</v>
      </c>
      <c r="AS188" s="1">
        <f t="shared" si="107"/>
        <v>0</v>
      </c>
    </row>
    <row r="189" spans="2:45" x14ac:dyDescent="0.2">
      <c r="B189" s="18">
        <f t="shared" si="91"/>
        <v>43370</v>
      </c>
      <c r="C189" s="8">
        <f t="shared" si="92"/>
        <v>43370</v>
      </c>
      <c r="D189" s="5">
        <f>INDEX(Klima!$B$1:$E$520,MATCH('Afgrødemodel 1'!$C189,Klima!$B$1:$B$520,0),MATCH('Afgrødemodel 1'!$D$7,Klima!$B$1:$E$1,0))</f>
        <v>14</v>
      </c>
      <c r="E189" s="8">
        <f t="shared" si="93"/>
        <v>14</v>
      </c>
      <c r="F189">
        <v>0</v>
      </c>
      <c r="G189" s="8">
        <f t="shared" si="94"/>
        <v>2712.4</v>
      </c>
      <c r="H189" s="8">
        <f t="shared" si="73"/>
        <v>629.49999999999977</v>
      </c>
      <c r="I189" s="8">
        <f t="shared" si="74"/>
        <v>14</v>
      </c>
      <c r="J189" s="8">
        <f t="shared" si="75"/>
        <v>767.09999999999991</v>
      </c>
      <c r="K189" s="8" t="e">
        <f t="shared" si="76"/>
        <v>#VALUE!</v>
      </c>
      <c r="L189" s="8" t="e">
        <f t="shared" si="77"/>
        <v>#VALUE!</v>
      </c>
      <c r="M189" t="e">
        <f t="shared" si="78"/>
        <v>#N/A</v>
      </c>
      <c r="N189">
        <v>8</v>
      </c>
      <c r="O189" t="str">
        <f t="shared" si="95"/>
        <v xml:space="preserve"> </v>
      </c>
      <c r="P189" t="str">
        <f t="shared" si="79"/>
        <v xml:space="preserve"> </v>
      </c>
      <c r="Q189" t="str">
        <f t="shared" si="80"/>
        <v xml:space="preserve"> </v>
      </c>
      <c r="R189" t="str">
        <f t="shared" si="81"/>
        <v xml:space="preserve"> </v>
      </c>
      <c r="S189">
        <f t="shared" si="82"/>
        <v>0</v>
      </c>
      <c r="T189" s="8">
        <f t="shared" si="96"/>
        <v>0</v>
      </c>
      <c r="U189" s="2">
        <f t="shared" si="97"/>
        <v>13.854810111129163</v>
      </c>
      <c r="V189">
        <f t="shared" si="83"/>
        <v>5</v>
      </c>
      <c r="W189" s="2">
        <f t="shared" si="98"/>
        <v>11.852500000000001</v>
      </c>
      <c r="X189">
        <f t="shared" si="84"/>
        <v>0</v>
      </c>
      <c r="Y189">
        <f t="shared" si="99"/>
        <v>0.5</v>
      </c>
      <c r="Z189">
        <v>0</v>
      </c>
      <c r="AA189" s="18">
        <f t="shared" si="85"/>
        <v>43370</v>
      </c>
      <c r="AB189" s="13">
        <f t="shared" si="86"/>
        <v>0</v>
      </c>
      <c r="AC189">
        <v>0</v>
      </c>
      <c r="AD189" s="5">
        <f t="shared" si="100"/>
        <v>-2.7410000000000005</v>
      </c>
      <c r="AE189">
        <f t="shared" si="108"/>
        <v>2</v>
      </c>
      <c r="AF189">
        <f t="shared" si="108"/>
        <v>2</v>
      </c>
      <c r="AG189">
        <v>0</v>
      </c>
      <c r="AH189" s="18">
        <f t="shared" si="101"/>
        <v>43370</v>
      </c>
      <c r="AI189" s="5">
        <f t="shared" si="102"/>
        <v>0</v>
      </c>
      <c r="AJ189" s="13">
        <f t="shared" si="87"/>
        <v>0</v>
      </c>
      <c r="AK189" s="20">
        <f t="shared" si="88"/>
        <v>0</v>
      </c>
      <c r="AL189" s="20">
        <f t="shared" si="103"/>
        <v>630</v>
      </c>
      <c r="AM189" s="20">
        <f t="shared" si="104"/>
        <v>630</v>
      </c>
      <c r="AN189" s="20">
        <f t="shared" si="89"/>
        <v>0</v>
      </c>
      <c r="AO189" s="20">
        <f t="shared" si="105"/>
        <v>200</v>
      </c>
      <c r="AP189" s="1">
        <v>0</v>
      </c>
      <c r="AQ189" s="24">
        <f t="shared" si="106"/>
        <v>43370</v>
      </c>
      <c r="AR189" s="10">
        <f t="shared" si="90"/>
        <v>0</v>
      </c>
      <c r="AS189" s="1">
        <f t="shared" si="107"/>
        <v>0</v>
      </c>
    </row>
    <row r="190" spans="2:45" x14ac:dyDescent="0.2">
      <c r="B190" s="18">
        <f t="shared" si="91"/>
        <v>43371</v>
      </c>
      <c r="C190" s="8">
        <f t="shared" si="92"/>
        <v>43371</v>
      </c>
      <c r="D190" s="5">
        <f>INDEX(Klima!$B$1:$E$520,MATCH('Afgrødemodel 1'!$C190,Klima!$B$1:$B$520,0),MATCH('Afgrødemodel 1'!$D$7,Klima!$B$1:$E$1,0))</f>
        <v>9.8000000000000007</v>
      </c>
      <c r="E190" s="8">
        <f t="shared" si="93"/>
        <v>9.8000000000000007</v>
      </c>
      <c r="F190">
        <v>0</v>
      </c>
      <c r="G190" s="8">
        <f t="shared" si="94"/>
        <v>2722.2000000000003</v>
      </c>
      <c r="H190" s="8">
        <f t="shared" si="73"/>
        <v>639.29999999999973</v>
      </c>
      <c r="I190" s="8">
        <f t="shared" si="74"/>
        <v>9.8000000000000007</v>
      </c>
      <c r="J190" s="8">
        <f t="shared" si="75"/>
        <v>776.89999999999986</v>
      </c>
      <c r="K190" s="8" t="e">
        <f t="shared" si="76"/>
        <v>#VALUE!</v>
      </c>
      <c r="L190" s="8" t="e">
        <f t="shared" si="77"/>
        <v>#VALUE!</v>
      </c>
      <c r="M190" t="e">
        <f t="shared" si="78"/>
        <v>#N/A</v>
      </c>
      <c r="N190">
        <v>8</v>
      </c>
      <c r="O190" t="str">
        <f t="shared" si="95"/>
        <v xml:space="preserve"> </v>
      </c>
      <c r="P190" t="str">
        <f t="shared" si="79"/>
        <v xml:space="preserve"> </v>
      </c>
      <c r="Q190" t="str">
        <f t="shared" si="80"/>
        <v xml:space="preserve"> </v>
      </c>
      <c r="R190" t="str">
        <f t="shared" si="81"/>
        <v xml:space="preserve"> </v>
      </c>
      <c r="S190">
        <f t="shared" si="82"/>
        <v>0</v>
      </c>
      <c r="T190" s="8">
        <f t="shared" si="96"/>
        <v>0</v>
      </c>
      <c r="U190" s="2">
        <f t="shared" si="97"/>
        <v>14.625017768299251</v>
      </c>
      <c r="V190">
        <f t="shared" si="83"/>
        <v>5</v>
      </c>
      <c r="W190" s="2">
        <f t="shared" si="98"/>
        <v>11.803500000000001</v>
      </c>
      <c r="X190">
        <f t="shared" si="84"/>
        <v>0</v>
      </c>
      <c r="Y190">
        <f t="shared" si="99"/>
        <v>0.5</v>
      </c>
      <c r="Z190">
        <v>0</v>
      </c>
      <c r="AA190" s="18">
        <f t="shared" si="85"/>
        <v>43371</v>
      </c>
      <c r="AB190" s="13">
        <f t="shared" si="86"/>
        <v>0</v>
      </c>
      <c r="AC190">
        <v>0</v>
      </c>
      <c r="AD190" s="5">
        <f t="shared" si="100"/>
        <v>-2.7214000000000005</v>
      </c>
      <c r="AE190">
        <f t="shared" si="108"/>
        <v>2</v>
      </c>
      <c r="AF190">
        <f t="shared" si="108"/>
        <v>2</v>
      </c>
      <c r="AG190">
        <v>0</v>
      </c>
      <c r="AH190" s="18">
        <f t="shared" si="101"/>
        <v>43371</v>
      </c>
      <c r="AI190" s="5">
        <f t="shared" si="102"/>
        <v>0</v>
      </c>
      <c r="AJ190" s="13">
        <f t="shared" si="87"/>
        <v>0</v>
      </c>
      <c r="AK190" s="20">
        <f t="shared" si="88"/>
        <v>0</v>
      </c>
      <c r="AL190" s="20">
        <f t="shared" si="103"/>
        <v>645</v>
      </c>
      <c r="AM190" s="20">
        <f t="shared" si="104"/>
        <v>645</v>
      </c>
      <c r="AN190" s="20">
        <f t="shared" si="89"/>
        <v>0</v>
      </c>
      <c r="AO190" s="20">
        <f t="shared" si="105"/>
        <v>200</v>
      </c>
      <c r="AP190" s="1">
        <v>0</v>
      </c>
      <c r="AQ190" s="24">
        <f t="shared" si="106"/>
        <v>43371</v>
      </c>
      <c r="AR190" s="10">
        <f t="shared" si="90"/>
        <v>0</v>
      </c>
      <c r="AS190" s="1">
        <f t="shared" si="107"/>
        <v>0</v>
      </c>
    </row>
    <row r="191" spans="2:45" x14ac:dyDescent="0.2">
      <c r="B191" s="18">
        <f t="shared" si="91"/>
        <v>43372</v>
      </c>
      <c r="C191" s="8">
        <f t="shared" si="92"/>
        <v>43372</v>
      </c>
      <c r="D191" s="5">
        <f>INDEX(Klima!$B$1:$E$520,MATCH('Afgrødemodel 1'!$C191,Klima!$B$1:$B$520,0),MATCH('Afgrødemodel 1'!$D$7,Klima!$B$1:$E$1,0))</f>
        <v>8.9</v>
      </c>
      <c r="E191" s="8">
        <f t="shared" si="93"/>
        <v>8.9</v>
      </c>
      <c r="F191">
        <v>0</v>
      </c>
      <c r="G191" s="8">
        <f t="shared" si="94"/>
        <v>2731.1000000000004</v>
      </c>
      <c r="H191" s="8">
        <f t="shared" si="73"/>
        <v>648.1999999999997</v>
      </c>
      <c r="I191" s="8">
        <f t="shared" si="74"/>
        <v>8.9</v>
      </c>
      <c r="J191" s="8">
        <f t="shared" si="75"/>
        <v>785.79999999999984</v>
      </c>
      <c r="K191" s="8" t="e">
        <f t="shared" si="76"/>
        <v>#VALUE!</v>
      </c>
      <c r="L191" s="8" t="e">
        <f t="shared" si="77"/>
        <v>#VALUE!</v>
      </c>
      <c r="M191" t="e">
        <f t="shared" si="78"/>
        <v>#N/A</v>
      </c>
      <c r="N191">
        <v>8</v>
      </c>
      <c r="O191" t="str">
        <f t="shared" si="95"/>
        <v xml:space="preserve"> </v>
      </c>
      <c r="P191" t="str">
        <f t="shared" si="79"/>
        <v xml:space="preserve"> </v>
      </c>
      <c r="Q191" t="str">
        <f t="shared" si="80"/>
        <v xml:space="preserve"> </v>
      </c>
      <c r="R191" t="str">
        <f t="shared" si="81"/>
        <v xml:space="preserve"> </v>
      </c>
      <c r="S191">
        <f t="shared" si="82"/>
        <v>0</v>
      </c>
      <c r="T191" s="8">
        <f t="shared" si="96"/>
        <v>0</v>
      </c>
      <c r="U191" s="2">
        <f t="shared" si="97"/>
        <v>15.360241077461346</v>
      </c>
      <c r="V191">
        <f t="shared" si="83"/>
        <v>5</v>
      </c>
      <c r="W191" s="2">
        <f t="shared" si="98"/>
        <v>11.759</v>
      </c>
      <c r="X191">
        <f t="shared" si="84"/>
        <v>0</v>
      </c>
      <c r="Y191">
        <f t="shared" si="99"/>
        <v>0.5</v>
      </c>
      <c r="Z191">
        <v>0</v>
      </c>
      <c r="AA191" s="18">
        <f t="shared" si="85"/>
        <v>43372</v>
      </c>
      <c r="AB191" s="13">
        <f t="shared" si="86"/>
        <v>0</v>
      </c>
      <c r="AC191">
        <v>0</v>
      </c>
      <c r="AD191" s="5">
        <f t="shared" si="100"/>
        <v>-2.7036000000000002</v>
      </c>
      <c r="AE191">
        <f t="shared" si="108"/>
        <v>2</v>
      </c>
      <c r="AF191">
        <f t="shared" si="108"/>
        <v>2</v>
      </c>
      <c r="AG191">
        <v>0</v>
      </c>
      <c r="AH191" s="18">
        <f t="shared" si="101"/>
        <v>43372</v>
      </c>
      <c r="AI191" s="5">
        <f t="shared" si="102"/>
        <v>0</v>
      </c>
      <c r="AJ191" s="13">
        <f t="shared" si="87"/>
        <v>0</v>
      </c>
      <c r="AK191" s="20">
        <f t="shared" si="88"/>
        <v>0</v>
      </c>
      <c r="AL191" s="20">
        <f t="shared" si="103"/>
        <v>660</v>
      </c>
      <c r="AM191" s="20">
        <f t="shared" si="104"/>
        <v>660</v>
      </c>
      <c r="AN191" s="20">
        <f t="shared" si="89"/>
        <v>0</v>
      </c>
      <c r="AO191" s="20">
        <f t="shared" si="105"/>
        <v>200</v>
      </c>
      <c r="AP191" s="1">
        <v>0</v>
      </c>
      <c r="AQ191" s="24">
        <f t="shared" si="106"/>
        <v>43372</v>
      </c>
      <c r="AR191" s="10">
        <f t="shared" si="90"/>
        <v>0</v>
      </c>
      <c r="AS191" s="1">
        <f t="shared" si="107"/>
        <v>0</v>
      </c>
    </row>
    <row r="192" spans="2:45" x14ac:dyDescent="0.2">
      <c r="B192" s="18">
        <f t="shared" si="91"/>
        <v>43373</v>
      </c>
      <c r="C192" s="8">
        <f t="shared" si="92"/>
        <v>43373</v>
      </c>
      <c r="D192" s="5">
        <f>INDEX(Klima!$B$1:$E$520,MATCH('Afgrødemodel 1'!$C192,Klima!$B$1:$B$520,0),MATCH('Afgrødemodel 1'!$D$7,Klima!$B$1:$E$1,0))</f>
        <v>10.6</v>
      </c>
      <c r="E192" s="8">
        <f t="shared" si="93"/>
        <v>10.6</v>
      </c>
      <c r="F192">
        <v>0</v>
      </c>
      <c r="G192" s="8">
        <f t="shared" si="94"/>
        <v>2741.7000000000003</v>
      </c>
      <c r="H192" s="8">
        <f t="shared" si="73"/>
        <v>658.79999999999973</v>
      </c>
      <c r="I192" s="8">
        <f t="shared" si="74"/>
        <v>10.6</v>
      </c>
      <c r="J192" s="8">
        <f t="shared" si="75"/>
        <v>796.39999999999986</v>
      </c>
      <c r="K192" s="8" t="e">
        <f t="shared" si="76"/>
        <v>#VALUE!</v>
      </c>
      <c r="L192" s="8" t="e">
        <f t="shared" si="77"/>
        <v>#VALUE!</v>
      </c>
      <c r="M192" t="e">
        <f t="shared" si="78"/>
        <v>#N/A</v>
      </c>
      <c r="N192">
        <v>8</v>
      </c>
      <c r="O192" t="str">
        <f t="shared" si="95"/>
        <v xml:space="preserve"> </v>
      </c>
      <c r="P192" t="str">
        <f t="shared" si="79"/>
        <v xml:space="preserve"> </v>
      </c>
      <c r="Q192" t="str">
        <f t="shared" si="80"/>
        <v xml:space="preserve"> </v>
      </c>
      <c r="R192" t="str">
        <f t="shared" si="81"/>
        <v xml:space="preserve"> </v>
      </c>
      <c r="S192">
        <f t="shared" si="82"/>
        <v>0</v>
      </c>
      <c r="T192" s="8">
        <f t="shared" si="96"/>
        <v>0</v>
      </c>
      <c r="U192" s="2">
        <f t="shared" si="97"/>
        <v>16.282674053705374</v>
      </c>
      <c r="V192">
        <f t="shared" si="83"/>
        <v>5</v>
      </c>
      <c r="W192" s="2">
        <f t="shared" si="98"/>
        <v>11.706000000000001</v>
      </c>
      <c r="X192">
        <f t="shared" si="84"/>
        <v>0</v>
      </c>
      <c r="Y192">
        <f t="shared" si="99"/>
        <v>0.5</v>
      </c>
      <c r="Z192">
        <v>0</v>
      </c>
      <c r="AA192" s="18">
        <f t="shared" si="85"/>
        <v>43373</v>
      </c>
      <c r="AB192" s="13">
        <f t="shared" si="86"/>
        <v>0</v>
      </c>
      <c r="AC192">
        <v>0</v>
      </c>
      <c r="AD192" s="5">
        <f t="shared" si="100"/>
        <v>-2.6824000000000003</v>
      </c>
      <c r="AE192">
        <f t="shared" si="108"/>
        <v>2</v>
      </c>
      <c r="AF192">
        <f t="shared" si="108"/>
        <v>2</v>
      </c>
      <c r="AG192">
        <v>0</v>
      </c>
      <c r="AH192" s="18">
        <f t="shared" si="101"/>
        <v>43373</v>
      </c>
      <c r="AI192" s="5">
        <f t="shared" si="102"/>
        <v>0</v>
      </c>
      <c r="AJ192" s="13">
        <f t="shared" si="87"/>
        <v>0</v>
      </c>
      <c r="AK192" s="20">
        <f t="shared" si="88"/>
        <v>0</v>
      </c>
      <c r="AL192" s="20">
        <f t="shared" si="103"/>
        <v>675</v>
      </c>
      <c r="AM192" s="20">
        <f t="shared" si="104"/>
        <v>675</v>
      </c>
      <c r="AN192" s="20">
        <f t="shared" si="89"/>
        <v>0</v>
      </c>
      <c r="AO192" s="20">
        <f t="shared" si="105"/>
        <v>200</v>
      </c>
      <c r="AP192" s="1">
        <v>0</v>
      </c>
      <c r="AQ192" s="24">
        <f t="shared" si="106"/>
        <v>43373</v>
      </c>
      <c r="AR192" s="10">
        <f t="shared" si="90"/>
        <v>0</v>
      </c>
      <c r="AS192" s="1">
        <f t="shared" si="107"/>
        <v>0</v>
      </c>
    </row>
    <row r="193" spans="2:45" x14ac:dyDescent="0.2">
      <c r="B193" s="18">
        <f t="shared" si="91"/>
        <v>43374</v>
      </c>
      <c r="C193" s="8">
        <f t="shared" si="92"/>
        <v>43374</v>
      </c>
      <c r="D193" s="5">
        <f>INDEX(Klima!$B$1:$E$520,MATCH('Afgrødemodel 1'!$C193,Klima!$B$1:$B$520,0),MATCH('Afgrødemodel 1'!$D$7,Klima!$B$1:$E$1,0))</f>
        <v>8</v>
      </c>
      <c r="E193" s="8">
        <f t="shared" si="93"/>
        <v>8</v>
      </c>
      <c r="F193">
        <v>0</v>
      </c>
      <c r="G193" s="8">
        <f t="shared" si="94"/>
        <v>2749.7000000000003</v>
      </c>
      <c r="H193" s="8">
        <f t="shared" si="73"/>
        <v>666.79999999999973</v>
      </c>
      <c r="I193" s="8">
        <f t="shared" si="74"/>
        <v>8</v>
      </c>
      <c r="J193" s="8">
        <f t="shared" si="75"/>
        <v>804.39999999999986</v>
      </c>
      <c r="K193" s="8" t="e">
        <f t="shared" si="76"/>
        <v>#VALUE!</v>
      </c>
      <c r="L193" s="8" t="e">
        <f t="shared" si="77"/>
        <v>#VALUE!</v>
      </c>
      <c r="M193" t="e">
        <f t="shared" si="78"/>
        <v>#N/A</v>
      </c>
      <c r="N193">
        <v>8</v>
      </c>
      <c r="O193" t="str">
        <f t="shared" si="95"/>
        <v xml:space="preserve"> </v>
      </c>
      <c r="P193" t="str">
        <f t="shared" si="79"/>
        <v xml:space="preserve"> </v>
      </c>
      <c r="Q193" t="str">
        <f t="shared" si="80"/>
        <v xml:space="preserve"> </v>
      </c>
      <c r="R193" t="str">
        <f t="shared" si="81"/>
        <v xml:space="preserve"> </v>
      </c>
      <c r="S193">
        <f t="shared" si="82"/>
        <v>0</v>
      </c>
      <c r="T193" s="8">
        <f t="shared" si="96"/>
        <v>0</v>
      </c>
      <c r="U193" s="2">
        <f t="shared" si="97"/>
        <v>17.01420787616367</v>
      </c>
      <c r="V193">
        <f t="shared" si="83"/>
        <v>5</v>
      </c>
      <c r="W193" s="2">
        <f t="shared" si="98"/>
        <v>11.666</v>
      </c>
      <c r="X193">
        <f t="shared" si="84"/>
        <v>0</v>
      </c>
      <c r="Y193">
        <f t="shared" si="99"/>
        <v>0.5</v>
      </c>
      <c r="Z193">
        <v>0</v>
      </c>
      <c r="AA193" s="18">
        <f t="shared" si="85"/>
        <v>43374</v>
      </c>
      <c r="AB193" s="13">
        <f t="shared" si="86"/>
        <v>0</v>
      </c>
      <c r="AC193">
        <v>0</v>
      </c>
      <c r="AD193" s="5">
        <f t="shared" si="100"/>
        <v>-2.6664000000000003</v>
      </c>
      <c r="AE193">
        <f t="shared" si="108"/>
        <v>2</v>
      </c>
      <c r="AF193">
        <f t="shared" si="108"/>
        <v>2</v>
      </c>
      <c r="AG193">
        <v>0</v>
      </c>
      <c r="AH193" s="18">
        <f t="shared" si="101"/>
        <v>43374</v>
      </c>
      <c r="AI193" s="5">
        <f t="shared" si="102"/>
        <v>0</v>
      </c>
      <c r="AJ193" s="13">
        <f t="shared" si="87"/>
        <v>0</v>
      </c>
      <c r="AK193" s="20">
        <f t="shared" si="88"/>
        <v>0</v>
      </c>
      <c r="AL193" s="20">
        <f t="shared" si="103"/>
        <v>690</v>
      </c>
      <c r="AM193" s="20">
        <f t="shared" si="104"/>
        <v>690</v>
      </c>
      <c r="AN193" s="20">
        <f t="shared" si="89"/>
        <v>0</v>
      </c>
      <c r="AO193" s="20">
        <f t="shared" si="105"/>
        <v>200</v>
      </c>
      <c r="AP193" s="1">
        <v>0</v>
      </c>
      <c r="AQ193" s="24">
        <f t="shared" si="106"/>
        <v>43374</v>
      </c>
      <c r="AR193" s="10">
        <f t="shared" si="90"/>
        <v>0</v>
      </c>
      <c r="AS193" s="1">
        <f t="shared" si="107"/>
        <v>0</v>
      </c>
    </row>
    <row r="194" spans="2:45" x14ac:dyDescent="0.2">
      <c r="B194" s="18">
        <f t="shared" si="91"/>
        <v>43375</v>
      </c>
      <c r="C194" s="8">
        <f t="shared" si="92"/>
        <v>43375</v>
      </c>
      <c r="D194" s="5">
        <f>INDEX(Klima!$B$1:$E$520,MATCH('Afgrødemodel 1'!$C194,Klima!$B$1:$B$520,0),MATCH('Afgrødemodel 1'!$D$7,Klima!$B$1:$E$1,0))</f>
        <v>8.3000000000000007</v>
      </c>
      <c r="E194" s="8">
        <f t="shared" si="93"/>
        <v>8.3000000000000007</v>
      </c>
      <c r="F194">
        <v>0</v>
      </c>
      <c r="G194" s="8">
        <f t="shared" si="94"/>
        <v>2758.0000000000005</v>
      </c>
      <c r="H194" s="8">
        <f t="shared" si="73"/>
        <v>675.09999999999968</v>
      </c>
      <c r="I194" s="8">
        <f t="shared" si="74"/>
        <v>8.3000000000000007</v>
      </c>
      <c r="J194" s="8">
        <f t="shared" si="75"/>
        <v>812.69999999999982</v>
      </c>
      <c r="K194" s="8" t="e">
        <f t="shared" si="76"/>
        <v>#VALUE!</v>
      </c>
      <c r="L194" s="8" t="e">
        <f t="shared" si="77"/>
        <v>#VALUE!</v>
      </c>
      <c r="M194" t="e">
        <f t="shared" si="78"/>
        <v>#N/A</v>
      </c>
      <c r="N194">
        <v>8</v>
      </c>
      <c r="O194" t="str">
        <f t="shared" si="95"/>
        <v xml:space="preserve"> </v>
      </c>
      <c r="P194" t="str">
        <f t="shared" si="79"/>
        <v xml:space="preserve"> </v>
      </c>
      <c r="Q194" t="str">
        <f t="shared" si="80"/>
        <v xml:space="preserve"> </v>
      </c>
      <c r="R194" t="str">
        <f t="shared" si="81"/>
        <v xml:space="preserve"> </v>
      </c>
      <c r="S194">
        <f t="shared" si="82"/>
        <v>0</v>
      </c>
      <c r="T194" s="8">
        <f t="shared" si="96"/>
        <v>0</v>
      </c>
      <c r="U194" s="2">
        <f t="shared" si="97"/>
        <v>17.806894989337685</v>
      </c>
      <c r="V194">
        <f t="shared" si="83"/>
        <v>5</v>
      </c>
      <c r="W194" s="2">
        <f t="shared" si="98"/>
        <v>11.624500000000001</v>
      </c>
      <c r="X194">
        <f t="shared" si="84"/>
        <v>0</v>
      </c>
      <c r="Y194">
        <f t="shared" si="99"/>
        <v>0.5</v>
      </c>
      <c r="Z194">
        <v>0</v>
      </c>
      <c r="AA194" s="18">
        <f t="shared" si="85"/>
        <v>43375</v>
      </c>
      <c r="AB194" s="13">
        <f t="shared" si="86"/>
        <v>0</v>
      </c>
      <c r="AC194">
        <v>0</v>
      </c>
      <c r="AD194" s="5">
        <f t="shared" si="100"/>
        <v>-2.6498000000000008</v>
      </c>
      <c r="AE194">
        <f t="shared" si="108"/>
        <v>2</v>
      </c>
      <c r="AF194">
        <f t="shared" si="108"/>
        <v>2</v>
      </c>
      <c r="AG194">
        <v>0</v>
      </c>
      <c r="AH194" s="18">
        <f t="shared" si="101"/>
        <v>43375</v>
      </c>
      <c r="AI194" s="5">
        <f t="shared" si="102"/>
        <v>0</v>
      </c>
      <c r="AJ194" s="13">
        <f t="shared" si="87"/>
        <v>0</v>
      </c>
      <c r="AK194" s="20">
        <f t="shared" si="88"/>
        <v>0</v>
      </c>
      <c r="AL194" s="20">
        <f t="shared" si="103"/>
        <v>705</v>
      </c>
      <c r="AM194" s="20">
        <f t="shared" si="104"/>
        <v>705</v>
      </c>
      <c r="AN194" s="20">
        <f t="shared" si="89"/>
        <v>0</v>
      </c>
      <c r="AO194" s="20">
        <f t="shared" si="105"/>
        <v>200</v>
      </c>
      <c r="AP194" s="1">
        <v>0</v>
      </c>
      <c r="AQ194" s="24">
        <f t="shared" si="106"/>
        <v>43375</v>
      </c>
      <c r="AR194" s="10">
        <f t="shared" si="90"/>
        <v>0</v>
      </c>
      <c r="AS194" s="1">
        <f t="shared" si="107"/>
        <v>0</v>
      </c>
    </row>
    <row r="195" spans="2:45" x14ac:dyDescent="0.2">
      <c r="B195" s="18">
        <f t="shared" si="91"/>
        <v>43376</v>
      </c>
      <c r="C195" s="8">
        <f t="shared" si="92"/>
        <v>43376</v>
      </c>
      <c r="D195" s="5">
        <f>INDEX(Klima!$B$1:$E$520,MATCH('Afgrødemodel 1'!$C195,Klima!$B$1:$B$520,0),MATCH('Afgrødemodel 1'!$D$7,Klima!$B$1:$E$1,0))</f>
        <v>9.1999999999999993</v>
      </c>
      <c r="E195" s="8">
        <f t="shared" si="93"/>
        <v>9.1999999999999993</v>
      </c>
      <c r="F195">
        <v>0</v>
      </c>
      <c r="G195" s="8">
        <f t="shared" si="94"/>
        <v>2767.2000000000003</v>
      </c>
      <c r="H195" s="8">
        <f t="shared" si="73"/>
        <v>684.29999999999973</v>
      </c>
      <c r="I195" s="8">
        <f t="shared" si="74"/>
        <v>9.1999999999999993</v>
      </c>
      <c r="J195" s="8">
        <f t="shared" si="75"/>
        <v>821.89999999999986</v>
      </c>
      <c r="K195" s="8" t="e">
        <f t="shared" si="76"/>
        <v>#VALUE!</v>
      </c>
      <c r="L195" s="8" t="e">
        <f t="shared" si="77"/>
        <v>#VALUE!</v>
      </c>
      <c r="M195" t="e">
        <f t="shared" si="78"/>
        <v>#N/A</v>
      </c>
      <c r="N195">
        <v>8</v>
      </c>
      <c r="O195" t="str">
        <f t="shared" si="95"/>
        <v xml:space="preserve"> </v>
      </c>
      <c r="P195" t="str">
        <f t="shared" si="79"/>
        <v xml:space="preserve"> </v>
      </c>
      <c r="Q195" t="str">
        <f t="shared" si="80"/>
        <v xml:space="preserve"> </v>
      </c>
      <c r="R195" t="str">
        <f t="shared" si="81"/>
        <v xml:space="preserve"> </v>
      </c>
      <c r="S195">
        <f t="shared" si="82"/>
        <v>0</v>
      </c>
      <c r="T195" s="8">
        <f t="shared" si="96"/>
        <v>0</v>
      </c>
      <c r="U195" s="2">
        <f t="shared" si="97"/>
        <v>18.727527070418549</v>
      </c>
      <c r="V195">
        <f t="shared" si="83"/>
        <v>5</v>
      </c>
      <c r="W195" s="2">
        <f t="shared" si="98"/>
        <v>11.578500000000002</v>
      </c>
      <c r="X195">
        <f t="shared" si="84"/>
        <v>0</v>
      </c>
      <c r="Y195">
        <f t="shared" si="99"/>
        <v>0.5</v>
      </c>
      <c r="Z195">
        <v>0</v>
      </c>
      <c r="AA195" s="18">
        <f t="shared" si="85"/>
        <v>43376</v>
      </c>
      <c r="AB195" s="13">
        <f t="shared" si="86"/>
        <v>0</v>
      </c>
      <c r="AC195">
        <v>0</v>
      </c>
      <c r="AD195" s="5">
        <f t="shared" si="100"/>
        <v>-2.6314000000000006</v>
      </c>
      <c r="AE195">
        <f t="shared" si="108"/>
        <v>2</v>
      </c>
      <c r="AF195">
        <f t="shared" si="108"/>
        <v>2</v>
      </c>
      <c r="AG195">
        <v>0</v>
      </c>
      <c r="AH195" s="18">
        <f t="shared" si="101"/>
        <v>43376</v>
      </c>
      <c r="AI195" s="5">
        <f t="shared" si="102"/>
        <v>0</v>
      </c>
      <c r="AJ195" s="13">
        <f t="shared" si="87"/>
        <v>0</v>
      </c>
      <c r="AK195" s="20">
        <f t="shared" si="88"/>
        <v>0</v>
      </c>
      <c r="AL195" s="20">
        <f t="shared" si="103"/>
        <v>720</v>
      </c>
      <c r="AM195" s="20">
        <f t="shared" si="104"/>
        <v>720</v>
      </c>
      <c r="AN195" s="20">
        <f t="shared" si="89"/>
        <v>0</v>
      </c>
      <c r="AO195" s="20">
        <f t="shared" si="105"/>
        <v>200</v>
      </c>
      <c r="AP195" s="1">
        <v>0</v>
      </c>
      <c r="AQ195" s="24">
        <f t="shared" si="106"/>
        <v>43376</v>
      </c>
      <c r="AR195" s="10">
        <f t="shared" si="90"/>
        <v>0</v>
      </c>
      <c r="AS195" s="1">
        <f t="shared" si="107"/>
        <v>0</v>
      </c>
    </row>
    <row r="196" spans="2:45" x14ac:dyDescent="0.2">
      <c r="B196" s="18">
        <f t="shared" si="91"/>
        <v>43377</v>
      </c>
      <c r="C196" s="8">
        <f t="shared" si="92"/>
        <v>43377</v>
      </c>
      <c r="D196" s="5">
        <f>INDEX(Klima!$B$1:$E$520,MATCH('Afgrødemodel 1'!$C196,Klima!$B$1:$B$520,0),MATCH('Afgrødemodel 1'!$D$7,Klima!$B$1:$E$1,0))</f>
        <v>10.199999999999999</v>
      </c>
      <c r="E196" s="8">
        <f t="shared" si="93"/>
        <v>10.199999999999999</v>
      </c>
      <c r="F196">
        <v>0</v>
      </c>
      <c r="G196" s="8">
        <f t="shared" si="94"/>
        <v>2777.4</v>
      </c>
      <c r="H196" s="8">
        <f t="shared" si="73"/>
        <v>694.49999999999977</v>
      </c>
      <c r="I196" s="8">
        <f t="shared" si="74"/>
        <v>10.199999999999999</v>
      </c>
      <c r="J196" s="8">
        <f t="shared" si="75"/>
        <v>832.09999999999991</v>
      </c>
      <c r="K196" s="8" t="e">
        <f t="shared" si="76"/>
        <v>#VALUE!</v>
      </c>
      <c r="L196" s="8" t="e">
        <f t="shared" si="77"/>
        <v>#VALUE!</v>
      </c>
      <c r="M196" t="e">
        <f t="shared" si="78"/>
        <v>#N/A</v>
      </c>
      <c r="N196">
        <v>8</v>
      </c>
      <c r="O196" t="str">
        <f t="shared" si="95"/>
        <v xml:space="preserve"> </v>
      </c>
      <c r="P196" t="str">
        <f t="shared" si="79"/>
        <v xml:space="preserve"> </v>
      </c>
      <c r="Q196" t="str">
        <f t="shared" si="80"/>
        <v xml:space="preserve"> </v>
      </c>
      <c r="R196" t="str">
        <f t="shared" si="81"/>
        <v xml:space="preserve"> </v>
      </c>
      <c r="S196">
        <f t="shared" si="82"/>
        <v>0</v>
      </c>
      <c r="T196" s="8">
        <f t="shared" si="96"/>
        <v>0</v>
      </c>
      <c r="U196" s="2">
        <f t="shared" si="97"/>
        <v>19.80244487973113</v>
      </c>
      <c r="V196">
        <f t="shared" si="83"/>
        <v>5</v>
      </c>
      <c r="W196" s="2">
        <f t="shared" si="98"/>
        <v>11.527500000000002</v>
      </c>
      <c r="X196">
        <f t="shared" si="84"/>
        <v>0</v>
      </c>
      <c r="Y196">
        <f t="shared" si="99"/>
        <v>0.5</v>
      </c>
      <c r="Z196">
        <v>0</v>
      </c>
      <c r="AA196" s="18">
        <f t="shared" si="85"/>
        <v>43377</v>
      </c>
      <c r="AB196" s="13">
        <f t="shared" si="86"/>
        <v>0</v>
      </c>
      <c r="AC196">
        <v>0</v>
      </c>
      <c r="AD196" s="5">
        <f t="shared" si="100"/>
        <v>-2.6110000000000007</v>
      </c>
      <c r="AE196">
        <f t="shared" si="108"/>
        <v>2</v>
      </c>
      <c r="AF196">
        <f t="shared" si="108"/>
        <v>2</v>
      </c>
      <c r="AG196">
        <v>0</v>
      </c>
      <c r="AH196" s="18">
        <f t="shared" si="101"/>
        <v>43377</v>
      </c>
      <c r="AI196" s="5">
        <f t="shared" si="102"/>
        <v>0</v>
      </c>
      <c r="AJ196" s="13">
        <f t="shared" si="87"/>
        <v>0</v>
      </c>
      <c r="AK196" s="20">
        <f t="shared" si="88"/>
        <v>0</v>
      </c>
      <c r="AL196" s="20">
        <f t="shared" si="103"/>
        <v>735</v>
      </c>
      <c r="AM196" s="20">
        <f t="shared" si="104"/>
        <v>735</v>
      </c>
      <c r="AN196" s="20">
        <f t="shared" si="89"/>
        <v>0</v>
      </c>
      <c r="AO196" s="20">
        <f t="shared" si="105"/>
        <v>200</v>
      </c>
      <c r="AP196" s="1">
        <v>0</v>
      </c>
      <c r="AQ196" s="24">
        <f t="shared" si="106"/>
        <v>43377</v>
      </c>
      <c r="AR196" s="10">
        <f t="shared" si="90"/>
        <v>0</v>
      </c>
      <c r="AS196" s="1">
        <f t="shared" si="107"/>
        <v>0</v>
      </c>
    </row>
    <row r="197" spans="2:45" x14ac:dyDescent="0.2">
      <c r="B197" s="18">
        <f t="shared" si="91"/>
        <v>43378</v>
      </c>
      <c r="C197" s="8">
        <f t="shared" si="92"/>
        <v>43378</v>
      </c>
      <c r="D197" s="5">
        <f>INDEX(Klima!$B$1:$E$520,MATCH('Afgrødemodel 1'!$C197,Klima!$B$1:$B$520,0),MATCH('Afgrødemodel 1'!$D$7,Klima!$B$1:$E$1,0))</f>
        <v>13.9</v>
      </c>
      <c r="E197" s="8">
        <f t="shared" si="93"/>
        <v>13.9</v>
      </c>
      <c r="F197">
        <v>0</v>
      </c>
      <c r="G197" s="8">
        <f t="shared" si="94"/>
        <v>2791.3</v>
      </c>
      <c r="H197" s="8">
        <f t="shared" si="73"/>
        <v>708.39999999999975</v>
      </c>
      <c r="I197" s="8">
        <f t="shared" si="74"/>
        <v>13.9</v>
      </c>
      <c r="J197" s="8">
        <f t="shared" si="75"/>
        <v>845.99999999999989</v>
      </c>
      <c r="K197" s="8" t="e">
        <f t="shared" si="76"/>
        <v>#VALUE!</v>
      </c>
      <c r="L197" s="8" t="e">
        <f t="shared" si="77"/>
        <v>#VALUE!</v>
      </c>
      <c r="M197" t="e">
        <f t="shared" si="78"/>
        <v>#N/A</v>
      </c>
      <c r="N197">
        <v>8</v>
      </c>
      <c r="O197" t="str">
        <f t="shared" si="95"/>
        <v xml:space="preserve"> </v>
      </c>
      <c r="P197" t="str">
        <f t="shared" si="79"/>
        <v xml:space="preserve"> </v>
      </c>
      <c r="Q197" t="str">
        <f t="shared" si="80"/>
        <v xml:space="preserve"> </v>
      </c>
      <c r="R197" t="str">
        <f t="shared" si="81"/>
        <v xml:space="preserve"> </v>
      </c>
      <c r="S197">
        <f t="shared" si="82"/>
        <v>0</v>
      </c>
      <c r="T197" s="8">
        <f t="shared" si="96"/>
        <v>0</v>
      </c>
      <c r="U197" s="2">
        <f t="shared" si="97"/>
        <v>21.364677122354571</v>
      </c>
      <c r="V197">
        <f t="shared" si="83"/>
        <v>5</v>
      </c>
      <c r="W197" s="2">
        <f t="shared" si="98"/>
        <v>11.458000000000002</v>
      </c>
      <c r="X197">
        <f t="shared" si="84"/>
        <v>0</v>
      </c>
      <c r="Y197">
        <f t="shared" si="99"/>
        <v>0.5</v>
      </c>
      <c r="Z197">
        <v>0</v>
      </c>
      <c r="AA197" s="18">
        <f t="shared" si="85"/>
        <v>43378</v>
      </c>
      <c r="AB197" s="13">
        <f t="shared" si="86"/>
        <v>0</v>
      </c>
      <c r="AC197">
        <v>0</v>
      </c>
      <c r="AD197" s="5">
        <f t="shared" si="100"/>
        <v>-2.5832000000000006</v>
      </c>
      <c r="AE197">
        <f t="shared" si="108"/>
        <v>2</v>
      </c>
      <c r="AF197">
        <f t="shared" si="108"/>
        <v>2</v>
      </c>
      <c r="AG197">
        <v>0</v>
      </c>
      <c r="AH197" s="18">
        <f t="shared" si="101"/>
        <v>43378</v>
      </c>
      <c r="AI197" s="5">
        <f t="shared" si="102"/>
        <v>0</v>
      </c>
      <c r="AJ197" s="13">
        <f t="shared" si="87"/>
        <v>0</v>
      </c>
      <c r="AK197" s="20">
        <f t="shared" si="88"/>
        <v>0</v>
      </c>
      <c r="AL197" s="20">
        <f t="shared" si="103"/>
        <v>750</v>
      </c>
      <c r="AM197" s="20">
        <f t="shared" si="104"/>
        <v>750</v>
      </c>
      <c r="AN197" s="20">
        <f t="shared" si="89"/>
        <v>0</v>
      </c>
      <c r="AO197" s="20">
        <f t="shared" si="105"/>
        <v>200</v>
      </c>
      <c r="AP197" s="1">
        <v>0</v>
      </c>
      <c r="AQ197" s="24">
        <f t="shared" si="106"/>
        <v>43378</v>
      </c>
      <c r="AR197" s="10">
        <f t="shared" si="90"/>
        <v>0</v>
      </c>
      <c r="AS197" s="1">
        <f t="shared" si="107"/>
        <v>0</v>
      </c>
    </row>
    <row r="198" spans="2:45" x14ac:dyDescent="0.2">
      <c r="B198" s="18">
        <f t="shared" si="91"/>
        <v>43379</v>
      </c>
      <c r="C198" s="8">
        <f t="shared" si="92"/>
        <v>43379</v>
      </c>
      <c r="D198" s="5">
        <f>INDEX(Klima!$B$1:$E$520,MATCH('Afgrødemodel 1'!$C198,Klima!$B$1:$B$520,0),MATCH('Afgrødemodel 1'!$D$7,Klima!$B$1:$E$1,0))</f>
        <v>9.9</v>
      </c>
      <c r="E198" s="8">
        <f t="shared" si="93"/>
        <v>9.9</v>
      </c>
      <c r="F198">
        <v>0</v>
      </c>
      <c r="G198" s="8">
        <f t="shared" si="94"/>
        <v>2801.2000000000003</v>
      </c>
      <c r="H198" s="8">
        <f t="shared" si="73"/>
        <v>718.29999999999973</v>
      </c>
      <c r="I198" s="8">
        <f t="shared" si="74"/>
        <v>9.9</v>
      </c>
      <c r="J198" s="8">
        <f t="shared" si="75"/>
        <v>855.89999999999986</v>
      </c>
      <c r="K198" s="8" t="e">
        <f t="shared" si="76"/>
        <v>#VALUE!</v>
      </c>
      <c r="L198" s="8" t="e">
        <f t="shared" si="77"/>
        <v>#VALUE!</v>
      </c>
      <c r="M198" t="e">
        <f t="shared" si="78"/>
        <v>#N/A</v>
      </c>
      <c r="N198">
        <v>8</v>
      </c>
      <c r="O198" t="str">
        <f t="shared" si="95"/>
        <v xml:space="preserve"> </v>
      </c>
      <c r="P198" t="str">
        <f t="shared" si="79"/>
        <v xml:space="preserve"> </v>
      </c>
      <c r="Q198" t="str">
        <f t="shared" si="80"/>
        <v xml:space="preserve"> </v>
      </c>
      <c r="R198" t="str">
        <f t="shared" si="81"/>
        <v xml:space="preserve"> </v>
      </c>
      <c r="S198">
        <f t="shared" si="82"/>
        <v>0</v>
      </c>
      <c r="T198" s="8">
        <f t="shared" si="96"/>
        <v>0</v>
      </c>
      <c r="U198" s="2">
        <f t="shared" si="97"/>
        <v>22.5501166097599</v>
      </c>
      <c r="V198">
        <f t="shared" si="83"/>
        <v>5</v>
      </c>
      <c r="W198" s="2">
        <f t="shared" si="98"/>
        <v>11.408500000000002</v>
      </c>
      <c r="X198">
        <f t="shared" si="84"/>
        <v>0</v>
      </c>
      <c r="Y198">
        <f t="shared" si="99"/>
        <v>0.5</v>
      </c>
      <c r="Z198">
        <v>0</v>
      </c>
      <c r="AA198" s="18">
        <f t="shared" si="85"/>
        <v>43379</v>
      </c>
      <c r="AB198" s="13">
        <f t="shared" si="86"/>
        <v>0</v>
      </c>
      <c r="AC198">
        <v>0</v>
      </c>
      <c r="AD198" s="5">
        <f t="shared" si="100"/>
        <v>-2.5634000000000006</v>
      </c>
      <c r="AE198">
        <f t="shared" si="108"/>
        <v>2</v>
      </c>
      <c r="AF198">
        <f t="shared" si="108"/>
        <v>2</v>
      </c>
      <c r="AG198">
        <v>0</v>
      </c>
      <c r="AH198" s="18">
        <f t="shared" si="101"/>
        <v>43379</v>
      </c>
      <c r="AI198" s="5">
        <f t="shared" si="102"/>
        <v>0</v>
      </c>
      <c r="AJ198" s="13">
        <f t="shared" si="87"/>
        <v>0</v>
      </c>
      <c r="AK198" s="20">
        <f t="shared" si="88"/>
        <v>0</v>
      </c>
      <c r="AL198" s="20">
        <f t="shared" si="103"/>
        <v>765</v>
      </c>
      <c r="AM198" s="20">
        <f t="shared" si="104"/>
        <v>765</v>
      </c>
      <c r="AN198" s="20">
        <f t="shared" si="89"/>
        <v>0</v>
      </c>
      <c r="AO198" s="20">
        <f t="shared" si="105"/>
        <v>200</v>
      </c>
      <c r="AP198" s="1">
        <v>0</v>
      </c>
      <c r="AQ198" s="24">
        <f t="shared" si="106"/>
        <v>43379</v>
      </c>
      <c r="AR198" s="10">
        <f t="shared" si="90"/>
        <v>0</v>
      </c>
      <c r="AS198" s="1">
        <f t="shared" si="107"/>
        <v>0</v>
      </c>
    </row>
    <row r="199" spans="2:45" x14ac:dyDescent="0.2">
      <c r="B199" s="18">
        <f t="shared" si="91"/>
        <v>43380</v>
      </c>
      <c r="C199" s="8">
        <f t="shared" si="92"/>
        <v>43380</v>
      </c>
      <c r="D199" s="5">
        <f>INDEX(Klima!$B$1:$E$520,MATCH('Afgrødemodel 1'!$C199,Klima!$B$1:$B$520,0),MATCH('Afgrødemodel 1'!$D$7,Klima!$B$1:$E$1,0))</f>
        <v>7.7</v>
      </c>
      <c r="E199" s="8">
        <f t="shared" si="93"/>
        <v>7.7</v>
      </c>
      <c r="F199">
        <v>0</v>
      </c>
      <c r="G199" s="8">
        <f t="shared" si="94"/>
        <v>2808.9</v>
      </c>
      <c r="H199" s="8">
        <f t="shared" si="73"/>
        <v>725.99999999999977</v>
      </c>
      <c r="I199" s="8">
        <f t="shared" si="74"/>
        <v>7.7</v>
      </c>
      <c r="J199" s="8">
        <f t="shared" si="75"/>
        <v>863.59999999999991</v>
      </c>
      <c r="K199" s="8" t="e">
        <f t="shared" si="76"/>
        <v>#VALUE!</v>
      </c>
      <c r="L199" s="8" t="e">
        <f t="shared" si="77"/>
        <v>#VALUE!</v>
      </c>
      <c r="M199" t="e">
        <f t="shared" si="78"/>
        <v>#N/A</v>
      </c>
      <c r="N199">
        <v>8</v>
      </c>
      <c r="O199" t="str">
        <f t="shared" si="95"/>
        <v xml:space="preserve"> </v>
      </c>
      <c r="P199" t="str">
        <f t="shared" si="79"/>
        <v xml:space="preserve"> </v>
      </c>
      <c r="Q199" t="str">
        <f t="shared" si="80"/>
        <v xml:space="preserve"> </v>
      </c>
      <c r="R199" t="str">
        <f t="shared" si="81"/>
        <v xml:space="preserve"> </v>
      </c>
      <c r="S199">
        <f t="shared" si="82"/>
        <v>0</v>
      </c>
      <c r="T199" s="8">
        <f t="shared" si="96"/>
        <v>0</v>
      </c>
      <c r="U199" s="2">
        <f t="shared" si="97"/>
        <v>23.516383873572202</v>
      </c>
      <c r="V199">
        <f t="shared" si="83"/>
        <v>5</v>
      </c>
      <c r="W199" s="2">
        <f t="shared" si="98"/>
        <v>11.370000000000001</v>
      </c>
      <c r="X199">
        <f t="shared" si="84"/>
        <v>0</v>
      </c>
      <c r="Y199">
        <f t="shared" si="99"/>
        <v>0.5</v>
      </c>
      <c r="Z199">
        <v>0</v>
      </c>
      <c r="AA199" s="18">
        <f t="shared" si="85"/>
        <v>43380</v>
      </c>
      <c r="AB199" s="13">
        <f t="shared" si="86"/>
        <v>0</v>
      </c>
      <c r="AC199">
        <v>0</v>
      </c>
      <c r="AD199" s="5">
        <f t="shared" si="100"/>
        <v>-2.5480000000000005</v>
      </c>
      <c r="AE199">
        <f t="shared" si="108"/>
        <v>2</v>
      </c>
      <c r="AF199">
        <f t="shared" si="108"/>
        <v>2</v>
      </c>
      <c r="AG199">
        <v>0</v>
      </c>
      <c r="AH199" s="18">
        <f t="shared" si="101"/>
        <v>43380</v>
      </c>
      <c r="AI199" s="5">
        <f t="shared" si="102"/>
        <v>0</v>
      </c>
      <c r="AJ199" s="13">
        <f t="shared" si="87"/>
        <v>0</v>
      </c>
      <c r="AK199" s="20">
        <f t="shared" si="88"/>
        <v>0</v>
      </c>
      <c r="AL199" s="20">
        <f t="shared" si="103"/>
        <v>780</v>
      </c>
      <c r="AM199" s="20">
        <f t="shared" si="104"/>
        <v>780</v>
      </c>
      <c r="AN199" s="20">
        <f t="shared" si="89"/>
        <v>0</v>
      </c>
      <c r="AO199" s="20">
        <f t="shared" si="105"/>
        <v>200</v>
      </c>
      <c r="AP199" s="1">
        <v>0</v>
      </c>
      <c r="AQ199" s="24">
        <f t="shared" si="106"/>
        <v>43380</v>
      </c>
      <c r="AR199" s="10">
        <f t="shared" si="90"/>
        <v>0</v>
      </c>
      <c r="AS199" s="1">
        <f t="shared" si="107"/>
        <v>0</v>
      </c>
    </row>
    <row r="200" spans="2:45" x14ac:dyDescent="0.2">
      <c r="B200" s="18">
        <f t="shared" si="91"/>
        <v>43381</v>
      </c>
      <c r="C200" s="8">
        <f t="shared" si="92"/>
        <v>43381</v>
      </c>
      <c r="D200" s="5">
        <f>INDEX(Klima!$B$1:$E$520,MATCH('Afgrødemodel 1'!$C200,Klima!$B$1:$B$520,0),MATCH('Afgrødemodel 1'!$D$7,Klima!$B$1:$E$1,0))</f>
        <v>11</v>
      </c>
      <c r="E200" s="8">
        <f t="shared" si="93"/>
        <v>11</v>
      </c>
      <c r="F200">
        <v>0</v>
      </c>
      <c r="G200" s="8">
        <f t="shared" si="94"/>
        <v>2819.9</v>
      </c>
      <c r="H200" s="8">
        <f t="shared" si="73"/>
        <v>736.99999999999977</v>
      </c>
      <c r="I200" s="8">
        <f t="shared" si="74"/>
        <v>11</v>
      </c>
      <c r="J200" s="8">
        <f t="shared" si="75"/>
        <v>874.59999999999991</v>
      </c>
      <c r="K200" s="8" t="e">
        <f t="shared" si="76"/>
        <v>#VALUE!</v>
      </c>
      <c r="L200" s="8" t="e">
        <f t="shared" si="77"/>
        <v>#VALUE!</v>
      </c>
      <c r="M200" t="e">
        <f t="shared" si="78"/>
        <v>#N/A</v>
      </c>
      <c r="N200">
        <v>8</v>
      </c>
      <c r="O200" t="str">
        <f t="shared" si="95"/>
        <v xml:space="preserve"> </v>
      </c>
      <c r="P200" t="str">
        <f t="shared" si="79"/>
        <v xml:space="preserve"> </v>
      </c>
      <c r="Q200" t="str">
        <f t="shared" si="80"/>
        <v xml:space="preserve"> </v>
      </c>
      <c r="R200" t="str">
        <f t="shared" si="81"/>
        <v xml:space="preserve"> </v>
      </c>
      <c r="S200">
        <f t="shared" si="82"/>
        <v>0</v>
      </c>
      <c r="T200" s="8">
        <f t="shared" si="96"/>
        <v>0</v>
      </c>
      <c r="U200" s="2">
        <f t="shared" si="97"/>
        <v>24.967449827912173</v>
      </c>
      <c r="V200">
        <f t="shared" si="83"/>
        <v>5</v>
      </c>
      <c r="W200" s="2">
        <f t="shared" si="98"/>
        <v>11.315000000000001</v>
      </c>
      <c r="X200">
        <f t="shared" si="84"/>
        <v>0</v>
      </c>
      <c r="Y200">
        <f t="shared" si="99"/>
        <v>0.5</v>
      </c>
      <c r="Z200">
        <v>0</v>
      </c>
      <c r="AA200" s="18">
        <f t="shared" si="85"/>
        <v>43381</v>
      </c>
      <c r="AB200" s="13">
        <f t="shared" si="86"/>
        <v>0</v>
      </c>
      <c r="AC200">
        <v>0</v>
      </c>
      <c r="AD200" s="5">
        <f t="shared" si="100"/>
        <v>-2.5260000000000002</v>
      </c>
      <c r="AE200">
        <f t="shared" si="108"/>
        <v>2</v>
      </c>
      <c r="AF200">
        <f t="shared" si="108"/>
        <v>2</v>
      </c>
      <c r="AG200">
        <v>0</v>
      </c>
      <c r="AH200" s="18">
        <f t="shared" si="101"/>
        <v>43381</v>
      </c>
      <c r="AI200" s="5">
        <f t="shared" si="102"/>
        <v>0</v>
      </c>
      <c r="AJ200" s="13">
        <f t="shared" si="87"/>
        <v>0</v>
      </c>
      <c r="AK200" s="20">
        <f t="shared" si="88"/>
        <v>0</v>
      </c>
      <c r="AL200" s="20">
        <f t="shared" si="103"/>
        <v>795</v>
      </c>
      <c r="AM200" s="20">
        <f t="shared" si="104"/>
        <v>795</v>
      </c>
      <c r="AN200" s="20">
        <f t="shared" si="89"/>
        <v>0</v>
      </c>
      <c r="AO200" s="20">
        <f t="shared" si="105"/>
        <v>200</v>
      </c>
      <c r="AP200" s="1">
        <v>0</v>
      </c>
      <c r="AQ200" s="24">
        <f t="shared" si="106"/>
        <v>43381</v>
      </c>
      <c r="AR200" s="10">
        <f t="shared" si="90"/>
        <v>0</v>
      </c>
      <c r="AS200" s="1">
        <f t="shared" si="107"/>
        <v>0</v>
      </c>
    </row>
    <row r="201" spans="2:45" x14ac:dyDescent="0.2">
      <c r="B201" s="18">
        <f t="shared" si="91"/>
        <v>43382</v>
      </c>
      <c r="C201" s="8">
        <f t="shared" si="92"/>
        <v>43382</v>
      </c>
      <c r="D201" s="5">
        <f>INDEX(Klima!$B$1:$E$520,MATCH('Afgrødemodel 1'!$C201,Klima!$B$1:$B$520,0),MATCH('Afgrødemodel 1'!$D$7,Klima!$B$1:$E$1,0))</f>
        <v>13.1</v>
      </c>
      <c r="E201" s="8">
        <f t="shared" si="93"/>
        <v>13.1</v>
      </c>
      <c r="F201">
        <v>0</v>
      </c>
      <c r="G201" s="8">
        <f t="shared" si="94"/>
        <v>2833</v>
      </c>
      <c r="H201" s="8">
        <f t="shared" si="73"/>
        <v>750.0999999999998</v>
      </c>
      <c r="I201" s="8">
        <f t="shared" si="74"/>
        <v>13.1</v>
      </c>
      <c r="J201" s="8">
        <f t="shared" si="75"/>
        <v>887.69999999999993</v>
      </c>
      <c r="K201" s="8" t="e">
        <f t="shared" si="76"/>
        <v>#VALUE!</v>
      </c>
      <c r="L201" s="8" t="e">
        <f t="shared" si="77"/>
        <v>#VALUE!</v>
      </c>
      <c r="M201" t="e">
        <f t="shared" si="78"/>
        <v>#N/A</v>
      </c>
      <c r="N201">
        <v>8</v>
      </c>
      <c r="O201" t="str">
        <f t="shared" si="95"/>
        <v xml:space="preserve"> </v>
      </c>
      <c r="P201" t="str">
        <f t="shared" si="79"/>
        <v xml:space="preserve"> </v>
      </c>
      <c r="Q201" t="str">
        <f t="shared" si="80"/>
        <v xml:space="preserve"> </v>
      </c>
      <c r="R201" t="str">
        <f t="shared" si="81"/>
        <v xml:space="preserve"> </v>
      </c>
      <c r="S201">
        <f t="shared" si="82"/>
        <v>0</v>
      </c>
      <c r="T201" s="8">
        <f t="shared" si="96"/>
        <v>0</v>
      </c>
      <c r="U201" s="2">
        <f t="shared" si="97"/>
        <v>26.810349225827352</v>
      </c>
      <c r="V201">
        <f t="shared" si="83"/>
        <v>5</v>
      </c>
      <c r="W201" s="2">
        <f t="shared" si="98"/>
        <v>11.249500000000001</v>
      </c>
      <c r="X201">
        <f t="shared" si="84"/>
        <v>0</v>
      </c>
      <c r="Y201">
        <f t="shared" si="99"/>
        <v>0.5</v>
      </c>
      <c r="Z201">
        <v>0</v>
      </c>
      <c r="AA201" s="18">
        <f t="shared" si="85"/>
        <v>43382</v>
      </c>
      <c r="AB201" s="13">
        <f t="shared" si="86"/>
        <v>0</v>
      </c>
      <c r="AC201">
        <v>0</v>
      </c>
      <c r="AD201" s="5">
        <f t="shared" si="100"/>
        <v>-2.4998</v>
      </c>
      <c r="AE201">
        <f t="shared" si="108"/>
        <v>2</v>
      </c>
      <c r="AF201">
        <f t="shared" si="108"/>
        <v>2</v>
      </c>
      <c r="AG201">
        <v>0</v>
      </c>
      <c r="AH201" s="18">
        <f t="shared" si="101"/>
        <v>43382</v>
      </c>
      <c r="AI201" s="5">
        <f t="shared" si="102"/>
        <v>0</v>
      </c>
      <c r="AJ201" s="13">
        <f t="shared" si="87"/>
        <v>0</v>
      </c>
      <c r="AK201" s="20">
        <f t="shared" si="88"/>
        <v>0</v>
      </c>
      <c r="AL201" s="20">
        <f t="shared" si="103"/>
        <v>810</v>
      </c>
      <c r="AM201" s="20">
        <f t="shared" si="104"/>
        <v>800</v>
      </c>
      <c r="AN201" s="20">
        <f t="shared" si="89"/>
        <v>0</v>
      </c>
      <c r="AO201" s="20">
        <f t="shared" si="105"/>
        <v>200</v>
      </c>
      <c r="AP201" s="1">
        <v>0</v>
      </c>
      <c r="AQ201" s="24">
        <f t="shared" si="106"/>
        <v>43382</v>
      </c>
      <c r="AR201" s="10">
        <f t="shared" si="90"/>
        <v>0</v>
      </c>
      <c r="AS201" s="1">
        <f t="shared" si="107"/>
        <v>0</v>
      </c>
    </row>
    <row r="202" spans="2:45" x14ac:dyDescent="0.2">
      <c r="B202" s="18">
        <f t="shared" si="91"/>
        <v>43383</v>
      </c>
      <c r="C202" s="8">
        <f t="shared" si="92"/>
        <v>43383</v>
      </c>
      <c r="D202" s="5">
        <f>INDEX(Klima!$B$1:$E$520,MATCH('Afgrødemodel 1'!$C202,Klima!$B$1:$B$520,0),MATCH('Afgrødemodel 1'!$D$7,Klima!$B$1:$E$1,0))</f>
        <v>11.8</v>
      </c>
      <c r="E202" s="8">
        <f t="shared" si="93"/>
        <v>11.8</v>
      </c>
      <c r="F202">
        <v>0</v>
      </c>
      <c r="G202" s="8">
        <f t="shared" si="94"/>
        <v>2844.8</v>
      </c>
      <c r="H202" s="8">
        <f t="shared" ref="H202:H265" si="109">IF(C202&gt;=$AY$21,E202+H201,0)</f>
        <v>761.89999999999975</v>
      </c>
      <c r="I202" s="8">
        <f t="shared" ref="I202:I265" si="110">IF(C202&lt;$AY$27,0,E202)</f>
        <v>11.8</v>
      </c>
      <c r="J202" s="8">
        <f t="shared" ref="J202:J265" si="111">IF(C202&lt;$AY$27,0,I202+J201)</f>
        <v>899.49999999999989</v>
      </c>
      <c r="K202" s="8" t="e">
        <f t="shared" ref="K202:K265" si="112">IF(AND(H202&gt;=$AX$12,H201&lt;$AX$12),"tSF1",IF(AND(H202&gt;=$AZ$13,H201&lt;$AZ$13),"tSF2",IF(AND(H202&gt;=$AZ$14,H201&lt;$AZ$14),"tSF3",IF(AND(H202&gt;=$AZ$15,H201&lt;$AZ$15),"tSF4",IF(AND(H202&gt;=$AZ$16,H201&lt;$AZ$16),"tSF5"," ")))))</f>
        <v>#VALUE!</v>
      </c>
      <c r="L202" s="8" t="e">
        <f t="shared" ref="L202:L265" si="113">IF(OR(K202="tSF1",K202="tSF2",K202="tSF3",K202="tSF4",K202="tSF5"),C202," ")</f>
        <v>#VALUE!</v>
      </c>
      <c r="M202" t="e">
        <f t="shared" ref="M202:M265" si="114">IF(AND($BA$12&gt;C202,C202&gt;=$AY$21),"F1",IF(AND(C202&gt;=$BA$12,C202&lt;$BA$13),"F2",IF(AND(C202&gt;=$BA$13,C202&lt;$BA$14),"F3",IF(AND(C202&gt;=$BA$14,C202&lt;$BA$15),"F4",IF(AND(C202&gt;=$BA$15,C202&lt;$BA$16),"F5"," ")))))</f>
        <v>#N/A</v>
      </c>
      <c r="N202">
        <v>8</v>
      </c>
      <c r="O202" t="str">
        <f t="shared" si="95"/>
        <v xml:space="preserve"> </v>
      </c>
      <c r="P202" t="str">
        <f t="shared" ref="P202:P265" si="115">IF($AV$2=1,(IF(AND(J202&gt;=$AW$21,J201&lt;$AW$21),C202," ")),(IF(AND(G202&gt;=$AW$21,G201&lt;$AW$21),C202," ")))</f>
        <v xml:space="preserve"> </v>
      </c>
      <c r="Q202" t="str">
        <f t="shared" ref="Q202:Q265" si="116">IF(AND($AW$22=0,O202="tSL0"),"tSLe",IF(AND(H202&gt;=($AW$22),H201&lt;($AW$22)),"tSLe",IF(AND(H202&gt;=($AW$23),H201&lt;($AW$23)),"tSLx",IF(AND(H202&gt;=($AW$24),H201&lt;($AW$24)),"tSLr",IF(AND(H202&gt;=($AW$25),H201&lt;($AW$25)),"tSLm",IF(AND($AW$27=B202),"Sådato",IF(AND($AW$29=B202),"tv",IF(AND($AW$28=B202),"th"," "))))))))</f>
        <v xml:space="preserve"> </v>
      </c>
      <c r="R202" t="str">
        <f t="shared" ref="R202:R265" si="117">IF(AND(Q202="Sådato"),C202,IF(AND(Q202="tSLe"),C202,IF(AND(Q202="tSLx"),C202,IF(AND(Q202="tSLr"),C202,IF(AND(Q202="tSLm"),C202,IF(AND(Q202="tv"),C202,IF(AND(Q202="th"),C202," ")))))))</f>
        <v xml:space="preserve"> </v>
      </c>
      <c r="S202">
        <f t="shared" ref="S202:S265" si="118">$AW$33</f>
        <v>0</v>
      </c>
      <c r="T202" s="8">
        <f t="shared" si="96"/>
        <v>0</v>
      </c>
      <c r="U202" s="2">
        <f t="shared" si="97"/>
        <v>28.584260794751508</v>
      </c>
      <c r="V202">
        <f t="shared" ref="V202:V265" si="119">$AW$35</f>
        <v>5</v>
      </c>
      <c r="W202" s="2">
        <f t="shared" si="98"/>
        <v>11.190500000000002</v>
      </c>
      <c r="X202">
        <f t="shared" ref="X202:X265" si="120">$AW$36</f>
        <v>0</v>
      </c>
      <c r="Y202">
        <f t="shared" si="99"/>
        <v>0.5</v>
      </c>
      <c r="Z202">
        <v>0</v>
      </c>
      <c r="AA202" s="18">
        <f t="shared" ref="AA202:AA265" si="121">B202</f>
        <v>43383</v>
      </c>
      <c r="AB202" s="13">
        <f t="shared" ref="AB202:AB265" si="122">IF((C202&lt;$AY$21),S202,IF(AND($AY$21&lt;=C202,C202&lt;MIN($AY$22,$AY$28,$AY$29)),T202,IF(AND($AY$22&lt;=C202,C202&lt;MIN($AY$23,$AY$28,$AY$29)),U202,IF(AND($AY$23&lt;=C202,C202&lt;(MIN($AY$24,$AY$29,$AY$28))),V202,IF(AND($AY$24&lt;=C202,C202&lt;(MIN($AY$25,$AY$28,$AY$29))),W202,IF(AND($AY$25&lt;=C202,C202&lt;(MIN($AY$28,$AY$29))),X202,IF(AND($AY$29&lt;=C202,C202&lt;$AY$28),Y202,IF(AND(C202&gt;$AY$28),Z202,0))))))))</f>
        <v>0</v>
      </c>
      <c r="AC202">
        <v>0</v>
      </c>
      <c r="AD202" s="5">
        <f t="shared" si="100"/>
        <v>-2.4762000000000008</v>
      </c>
      <c r="AE202">
        <f t="shared" si="108"/>
        <v>2</v>
      </c>
      <c r="AF202">
        <f t="shared" si="108"/>
        <v>2</v>
      </c>
      <c r="AG202">
        <v>0</v>
      </c>
      <c r="AH202" s="18">
        <f t="shared" si="101"/>
        <v>43383</v>
      </c>
      <c r="AI202" s="5">
        <f t="shared" si="102"/>
        <v>0</v>
      </c>
      <c r="AJ202" s="13">
        <f t="shared" ref="AJ202:AJ265" si="123">IF(C202&lt;(MIN($AY$24,$AY$28,$AY$29)),AC202,IF(AND($AY$24&lt;=C202,C202&lt;(MIN($AY$25,$AY$28,$AY$29))),AD202,IF(AND($AY$25&lt;=C202,C202&lt;(MIN($AY$28,$AY$29))),AE202,IF(AND($AY$29&lt;=C202,C202&lt;$AY$28),AF202,IF(AND(C202&gt;=$AY$28),AG202," ")))))</f>
        <v>0</v>
      </c>
      <c r="AK202" s="20">
        <f t="shared" ref="AK202:AK265" si="124">$AW$42</f>
        <v>0</v>
      </c>
      <c r="AL202" s="20">
        <f t="shared" si="103"/>
        <v>825</v>
      </c>
      <c r="AM202" s="20">
        <f t="shared" si="104"/>
        <v>800</v>
      </c>
      <c r="AN202" s="20">
        <f t="shared" ref="AN202:AN265" si="125">$AW$45</f>
        <v>0</v>
      </c>
      <c r="AO202" s="20">
        <f t="shared" si="105"/>
        <v>200</v>
      </c>
      <c r="AP202" s="1">
        <v>0</v>
      </c>
      <c r="AQ202" s="24">
        <f t="shared" si="106"/>
        <v>43383</v>
      </c>
      <c r="AR202" s="10">
        <f t="shared" ref="AR202:AR265" si="126">IF(C202&lt;$AY$21,AK202,IF(AND($AY$21&lt;=C202,C202&lt;(MIN($AY$25,$AY$29,$AY$28))),AM202,IF(AND($AY$25&lt;=C202,C202&lt;MIN($AY$29,$AY$28)),AN202,IF(AND($AY$29&lt;=C202,C202&lt;$AY$28),AO202,IF(AND(C202&gt;=$AY$28),AP202,"0")))))</f>
        <v>0</v>
      </c>
      <c r="AS202" s="1">
        <f t="shared" si="107"/>
        <v>0</v>
      </c>
    </row>
    <row r="203" spans="2:45" x14ac:dyDescent="0.2">
      <c r="B203" s="18">
        <f t="shared" ref="B203:B266" si="127">B202+1</f>
        <v>43384</v>
      </c>
      <c r="C203" s="8">
        <f t="shared" ref="C203:C266" si="128">B203</f>
        <v>43384</v>
      </c>
      <c r="D203" s="5">
        <f>INDEX(Klima!$B$1:$E$520,MATCH('Afgrødemodel 1'!$C203,Klima!$B$1:$B$520,0),MATCH('Afgrødemodel 1'!$D$7,Klima!$B$1:$E$1,0))</f>
        <v>13.4</v>
      </c>
      <c r="E203" s="8">
        <f t="shared" ref="E203:E266" si="129">IF(D203&gt;0,D203,0)</f>
        <v>13.4</v>
      </c>
      <c r="F203">
        <v>0</v>
      </c>
      <c r="G203" s="8">
        <f t="shared" ref="G203:G266" si="130">(E203-F203)+G202</f>
        <v>2858.2000000000003</v>
      </c>
      <c r="H203" s="8">
        <f t="shared" si="109"/>
        <v>775.29999999999973</v>
      </c>
      <c r="I203" s="8">
        <f t="shared" si="110"/>
        <v>13.4</v>
      </c>
      <c r="J203" s="8">
        <f t="shared" si="111"/>
        <v>912.89999999999986</v>
      </c>
      <c r="K203" s="8" t="e">
        <f t="shared" si="112"/>
        <v>#VALUE!</v>
      </c>
      <c r="L203" s="8" t="e">
        <f t="shared" si="113"/>
        <v>#VALUE!</v>
      </c>
      <c r="M203" t="e">
        <f t="shared" si="114"/>
        <v>#N/A</v>
      </c>
      <c r="N203">
        <v>8</v>
      </c>
      <c r="O203" t="str">
        <f t="shared" ref="O203:O266" si="131">IF($AV$2=1,(IF(AND(J203&gt;=$AW$21,J202&lt;$AW$21),"tSL0"," ")),(IF(AND(G203&gt;=$AW$21,G202&lt;$AW$21),"tSL0"," ")))</f>
        <v xml:space="preserve"> </v>
      </c>
      <c r="P203" t="str">
        <f t="shared" si="115"/>
        <v xml:space="preserve"> </v>
      </c>
      <c r="Q203" t="str">
        <f t="shared" si="116"/>
        <v xml:space="preserve"> </v>
      </c>
      <c r="R203" t="str">
        <f t="shared" si="117"/>
        <v xml:space="preserve"> </v>
      </c>
      <c r="S203">
        <f t="shared" si="118"/>
        <v>0</v>
      </c>
      <c r="T203" s="8">
        <f t="shared" ref="T203:T266" si="132">IFERROR($AW$33+($AW$34-$AW$33)*((H203)/$AW$22),0)</f>
        <v>0</v>
      </c>
      <c r="U203" s="2">
        <f t="shared" ref="U203:U266" si="133">$AW$34+($AW$35-$AW$34)*((((2.7182^(2.4*((((H203)-$AW$22)/($AW$23-$AW$22))))-1)))/10)</f>
        <v>30.738823898557136</v>
      </c>
      <c r="V203">
        <f t="shared" si="119"/>
        <v>5</v>
      </c>
      <c r="W203" s="2">
        <f t="shared" ref="W203:W266" si="134">$AW$35-($AW$35-$AW$36)*((((H203)-$AW$24)/($AW$25-$AW$24)))</f>
        <v>11.123500000000002</v>
      </c>
      <c r="X203">
        <f t="shared" si="120"/>
        <v>0</v>
      </c>
      <c r="Y203">
        <f t="shared" ref="Y203:Y266" si="135">$AW$38</f>
        <v>0.5</v>
      </c>
      <c r="Z203">
        <v>0</v>
      </c>
      <c r="AA203" s="18">
        <f t="shared" si="121"/>
        <v>43384</v>
      </c>
      <c r="AB203" s="13">
        <f t="shared" si="122"/>
        <v>0</v>
      </c>
      <c r="AC203">
        <v>0</v>
      </c>
      <c r="AD203" s="5">
        <f t="shared" ref="AD203:AD266" si="136">$AW$37*(((H203)-$AW$24)/($AW$25-$AW$24))</f>
        <v>-2.4494000000000007</v>
      </c>
      <c r="AE203">
        <f t="shared" si="108"/>
        <v>2</v>
      </c>
      <c r="AF203">
        <f t="shared" si="108"/>
        <v>2</v>
      </c>
      <c r="AG203">
        <v>0</v>
      </c>
      <c r="AH203" s="18">
        <f t="shared" ref="AH203:AH266" si="137">AA203</f>
        <v>43384</v>
      </c>
      <c r="AI203" s="5">
        <f t="shared" ref="AI203:AI266" si="138">AB203+AJ203</f>
        <v>0</v>
      </c>
      <c r="AJ203" s="13">
        <f t="shared" si="123"/>
        <v>0</v>
      </c>
      <c r="AK203" s="20">
        <f t="shared" si="124"/>
        <v>0</v>
      </c>
      <c r="AL203" s="20">
        <f t="shared" ref="AL203:AL266" si="139">MAX($AW$43,($AW$46*(C203-$AY$21)))</f>
        <v>840</v>
      </c>
      <c r="AM203" s="20">
        <f t="shared" ref="AM203:AM266" si="140">MIN(MIN($AW$48,$AW$44),AL203)</f>
        <v>800</v>
      </c>
      <c r="AN203" s="20">
        <f t="shared" si="125"/>
        <v>0</v>
      </c>
      <c r="AO203" s="20">
        <f t="shared" ref="AO203:AO266" si="141">$AW$49</f>
        <v>200</v>
      </c>
      <c r="AP203" s="1">
        <v>0</v>
      </c>
      <c r="AQ203" s="24">
        <f t="shared" ref="AQ203:AQ266" si="142">AH203</f>
        <v>43384</v>
      </c>
      <c r="AR203" s="10">
        <f t="shared" si="126"/>
        <v>0</v>
      </c>
      <c r="AS203" s="1">
        <f t="shared" ref="AS203:AS266" si="143">(0-AR203)/10</f>
        <v>0</v>
      </c>
    </row>
    <row r="204" spans="2:45" x14ac:dyDescent="0.2">
      <c r="B204" s="18">
        <f t="shared" si="127"/>
        <v>43385</v>
      </c>
      <c r="C204" s="8">
        <f t="shared" si="128"/>
        <v>43385</v>
      </c>
      <c r="D204" s="5">
        <f>INDEX(Klima!$B$1:$E$520,MATCH('Afgrødemodel 1'!$C204,Klima!$B$1:$B$520,0),MATCH('Afgrødemodel 1'!$D$7,Klima!$B$1:$E$1,0))</f>
        <v>14.2</v>
      </c>
      <c r="E204" s="8">
        <f t="shared" si="129"/>
        <v>14.2</v>
      </c>
      <c r="F204">
        <v>0</v>
      </c>
      <c r="G204" s="8">
        <f t="shared" si="130"/>
        <v>2872.4</v>
      </c>
      <c r="H204" s="8">
        <f t="shared" si="109"/>
        <v>789.49999999999977</v>
      </c>
      <c r="I204" s="8">
        <f t="shared" si="110"/>
        <v>14.2</v>
      </c>
      <c r="J204" s="8">
        <f t="shared" si="111"/>
        <v>927.09999999999991</v>
      </c>
      <c r="K204" s="8" t="e">
        <f t="shared" si="112"/>
        <v>#VALUE!</v>
      </c>
      <c r="L204" s="8" t="e">
        <f t="shared" si="113"/>
        <v>#VALUE!</v>
      </c>
      <c r="M204" t="e">
        <f t="shared" si="114"/>
        <v>#N/A</v>
      </c>
      <c r="N204">
        <v>8</v>
      </c>
      <c r="O204" t="str">
        <f t="shared" si="131"/>
        <v xml:space="preserve"> </v>
      </c>
      <c r="P204" t="str">
        <f t="shared" si="115"/>
        <v xml:space="preserve"> </v>
      </c>
      <c r="Q204" t="str">
        <f t="shared" si="116"/>
        <v xml:space="preserve"> </v>
      </c>
      <c r="R204" t="str">
        <f t="shared" si="117"/>
        <v xml:space="preserve"> </v>
      </c>
      <c r="S204">
        <f t="shared" si="118"/>
        <v>0</v>
      </c>
      <c r="T204" s="8">
        <f t="shared" si="132"/>
        <v>0</v>
      </c>
      <c r="U204" s="2">
        <f t="shared" si="133"/>
        <v>33.196458083919239</v>
      </c>
      <c r="V204">
        <f t="shared" si="119"/>
        <v>5</v>
      </c>
      <c r="W204" s="2">
        <f t="shared" si="134"/>
        <v>11.0525</v>
      </c>
      <c r="X204">
        <f t="shared" si="120"/>
        <v>0</v>
      </c>
      <c r="Y204">
        <f t="shared" si="135"/>
        <v>0.5</v>
      </c>
      <c r="Z204">
        <v>0</v>
      </c>
      <c r="AA204" s="18">
        <f t="shared" si="121"/>
        <v>43385</v>
      </c>
      <c r="AB204" s="13">
        <f t="shared" si="122"/>
        <v>0</v>
      </c>
      <c r="AC204">
        <v>0</v>
      </c>
      <c r="AD204" s="5">
        <f t="shared" si="136"/>
        <v>-2.4210000000000003</v>
      </c>
      <c r="AE204">
        <f t="shared" si="108"/>
        <v>2</v>
      </c>
      <c r="AF204">
        <f t="shared" si="108"/>
        <v>2</v>
      </c>
      <c r="AG204">
        <v>0</v>
      </c>
      <c r="AH204" s="18">
        <f t="shared" si="137"/>
        <v>43385</v>
      </c>
      <c r="AI204" s="5">
        <f t="shared" si="138"/>
        <v>0</v>
      </c>
      <c r="AJ204" s="13">
        <f t="shared" si="123"/>
        <v>0</v>
      </c>
      <c r="AK204" s="20">
        <f t="shared" si="124"/>
        <v>0</v>
      </c>
      <c r="AL204" s="20">
        <f t="shared" si="139"/>
        <v>855</v>
      </c>
      <c r="AM204" s="20">
        <f t="shared" si="140"/>
        <v>800</v>
      </c>
      <c r="AN204" s="20">
        <f t="shared" si="125"/>
        <v>0</v>
      </c>
      <c r="AO204" s="20">
        <f t="shared" si="141"/>
        <v>200</v>
      </c>
      <c r="AP204" s="1">
        <v>0</v>
      </c>
      <c r="AQ204" s="24">
        <f t="shared" si="142"/>
        <v>43385</v>
      </c>
      <c r="AR204" s="10">
        <f t="shared" si="126"/>
        <v>0</v>
      </c>
      <c r="AS204" s="1">
        <f t="shared" si="143"/>
        <v>0</v>
      </c>
    </row>
    <row r="205" spans="2:45" x14ac:dyDescent="0.2">
      <c r="B205" s="18">
        <f t="shared" si="127"/>
        <v>43386</v>
      </c>
      <c r="C205" s="8">
        <f t="shared" si="128"/>
        <v>43386</v>
      </c>
      <c r="D205" s="5">
        <f>INDEX(Klima!$B$1:$E$520,MATCH('Afgrødemodel 1'!$C205,Klima!$B$1:$B$520,0),MATCH('Afgrødemodel 1'!$D$7,Klima!$B$1:$E$1,0))</f>
        <v>16.3</v>
      </c>
      <c r="E205" s="8">
        <f t="shared" si="129"/>
        <v>16.3</v>
      </c>
      <c r="F205">
        <v>0</v>
      </c>
      <c r="G205" s="8">
        <f t="shared" si="130"/>
        <v>2888.7000000000003</v>
      </c>
      <c r="H205" s="8">
        <f t="shared" si="109"/>
        <v>805.79999999999973</v>
      </c>
      <c r="I205" s="8">
        <f t="shared" si="110"/>
        <v>16.3</v>
      </c>
      <c r="J205" s="8">
        <f t="shared" si="111"/>
        <v>943.39999999999986</v>
      </c>
      <c r="K205" s="8" t="e">
        <f t="shared" si="112"/>
        <v>#VALUE!</v>
      </c>
      <c r="L205" s="8" t="e">
        <f t="shared" si="113"/>
        <v>#VALUE!</v>
      </c>
      <c r="M205" t="e">
        <f t="shared" si="114"/>
        <v>#N/A</v>
      </c>
      <c r="N205">
        <v>8</v>
      </c>
      <c r="O205" t="str">
        <f t="shared" si="131"/>
        <v xml:space="preserve"> </v>
      </c>
      <c r="P205" t="str">
        <f t="shared" si="115"/>
        <v xml:space="preserve"> </v>
      </c>
      <c r="Q205" t="str">
        <f t="shared" si="116"/>
        <v xml:space="preserve"> </v>
      </c>
      <c r="R205" t="str">
        <f t="shared" si="117"/>
        <v xml:space="preserve"> </v>
      </c>
      <c r="S205">
        <f t="shared" si="118"/>
        <v>0</v>
      </c>
      <c r="T205" s="8">
        <f t="shared" si="132"/>
        <v>0</v>
      </c>
      <c r="U205" s="2">
        <f t="shared" si="133"/>
        <v>36.256807507605174</v>
      </c>
      <c r="V205">
        <f t="shared" si="119"/>
        <v>5</v>
      </c>
      <c r="W205" s="2">
        <f t="shared" si="134"/>
        <v>10.971000000000002</v>
      </c>
      <c r="X205">
        <f t="shared" si="120"/>
        <v>0</v>
      </c>
      <c r="Y205">
        <f t="shared" si="135"/>
        <v>0.5</v>
      </c>
      <c r="Z205">
        <v>0</v>
      </c>
      <c r="AA205" s="18">
        <f t="shared" si="121"/>
        <v>43386</v>
      </c>
      <c r="AB205" s="13">
        <f t="shared" si="122"/>
        <v>0</v>
      </c>
      <c r="AC205">
        <v>0</v>
      </c>
      <c r="AD205" s="5">
        <f t="shared" si="136"/>
        <v>-2.3884000000000007</v>
      </c>
      <c r="AE205">
        <f t="shared" si="108"/>
        <v>2</v>
      </c>
      <c r="AF205">
        <f t="shared" si="108"/>
        <v>2</v>
      </c>
      <c r="AG205">
        <v>0</v>
      </c>
      <c r="AH205" s="18">
        <f t="shared" si="137"/>
        <v>43386</v>
      </c>
      <c r="AI205" s="5">
        <f t="shared" si="138"/>
        <v>0</v>
      </c>
      <c r="AJ205" s="13">
        <f t="shared" si="123"/>
        <v>0</v>
      </c>
      <c r="AK205" s="20">
        <f t="shared" si="124"/>
        <v>0</v>
      </c>
      <c r="AL205" s="20">
        <f t="shared" si="139"/>
        <v>870</v>
      </c>
      <c r="AM205" s="20">
        <f t="shared" si="140"/>
        <v>800</v>
      </c>
      <c r="AN205" s="20">
        <f t="shared" si="125"/>
        <v>0</v>
      </c>
      <c r="AO205" s="20">
        <f t="shared" si="141"/>
        <v>200</v>
      </c>
      <c r="AP205" s="1">
        <v>0</v>
      </c>
      <c r="AQ205" s="24">
        <f t="shared" si="142"/>
        <v>43386</v>
      </c>
      <c r="AR205" s="10">
        <f t="shared" si="126"/>
        <v>0</v>
      </c>
      <c r="AS205" s="1">
        <f t="shared" si="143"/>
        <v>0</v>
      </c>
    </row>
    <row r="206" spans="2:45" x14ac:dyDescent="0.2">
      <c r="B206" s="18">
        <f t="shared" si="127"/>
        <v>43387</v>
      </c>
      <c r="C206" s="8">
        <f t="shared" si="128"/>
        <v>43387</v>
      </c>
      <c r="D206" s="5">
        <f>INDEX(Klima!$B$1:$E$520,MATCH('Afgrødemodel 1'!$C206,Klima!$B$1:$B$520,0),MATCH('Afgrødemodel 1'!$D$7,Klima!$B$1:$E$1,0))</f>
        <v>14.1</v>
      </c>
      <c r="E206" s="8">
        <f t="shared" si="129"/>
        <v>14.1</v>
      </c>
      <c r="F206">
        <v>0</v>
      </c>
      <c r="G206" s="8">
        <f t="shared" si="130"/>
        <v>2902.8</v>
      </c>
      <c r="H206" s="8">
        <f t="shared" si="109"/>
        <v>819.89999999999975</v>
      </c>
      <c r="I206" s="8">
        <f t="shared" si="110"/>
        <v>14.1</v>
      </c>
      <c r="J206" s="8">
        <f t="shared" si="111"/>
        <v>957.49999999999989</v>
      </c>
      <c r="K206" s="8" t="e">
        <f t="shared" si="112"/>
        <v>#VALUE!</v>
      </c>
      <c r="L206" s="8" t="e">
        <f t="shared" si="113"/>
        <v>#VALUE!</v>
      </c>
      <c r="M206" t="e">
        <f t="shared" si="114"/>
        <v>#N/A</v>
      </c>
      <c r="N206">
        <v>8</v>
      </c>
      <c r="O206" t="str">
        <f t="shared" si="131"/>
        <v xml:space="preserve"> </v>
      </c>
      <c r="P206" t="str">
        <f t="shared" si="115"/>
        <v xml:space="preserve"> </v>
      </c>
      <c r="Q206" t="str">
        <f t="shared" si="116"/>
        <v xml:space="preserve"> </v>
      </c>
      <c r="R206" t="str">
        <f t="shared" si="117"/>
        <v xml:space="preserve"> </v>
      </c>
      <c r="S206">
        <f t="shared" si="118"/>
        <v>0</v>
      </c>
      <c r="T206" s="8">
        <f t="shared" si="132"/>
        <v>0</v>
      </c>
      <c r="U206" s="2">
        <f t="shared" si="133"/>
        <v>39.127415250197281</v>
      </c>
      <c r="V206">
        <f t="shared" si="119"/>
        <v>5</v>
      </c>
      <c r="W206" s="2">
        <f t="shared" si="134"/>
        <v>10.900500000000001</v>
      </c>
      <c r="X206">
        <f t="shared" si="120"/>
        <v>0</v>
      </c>
      <c r="Y206">
        <f t="shared" si="135"/>
        <v>0.5</v>
      </c>
      <c r="Z206">
        <v>0</v>
      </c>
      <c r="AA206" s="18">
        <f t="shared" si="121"/>
        <v>43387</v>
      </c>
      <c r="AB206" s="13">
        <f t="shared" si="122"/>
        <v>0</v>
      </c>
      <c r="AC206">
        <v>0</v>
      </c>
      <c r="AD206" s="5">
        <f t="shared" si="136"/>
        <v>-2.3602000000000007</v>
      </c>
      <c r="AE206">
        <f t="shared" si="108"/>
        <v>2</v>
      </c>
      <c r="AF206">
        <f t="shared" si="108"/>
        <v>2</v>
      </c>
      <c r="AG206">
        <v>0</v>
      </c>
      <c r="AH206" s="18">
        <f t="shared" si="137"/>
        <v>43387</v>
      </c>
      <c r="AI206" s="5">
        <f t="shared" si="138"/>
        <v>0</v>
      </c>
      <c r="AJ206" s="13">
        <f t="shared" si="123"/>
        <v>0</v>
      </c>
      <c r="AK206" s="20">
        <f t="shared" si="124"/>
        <v>0</v>
      </c>
      <c r="AL206" s="20">
        <f t="shared" si="139"/>
        <v>885</v>
      </c>
      <c r="AM206" s="20">
        <f t="shared" si="140"/>
        <v>800</v>
      </c>
      <c r="AN206" s="20">
        <f t="shared" si="125"/>
        <v>0</v>
      </c>
      <c r="AO206" s="20">
        <f t="shared" si="141"/>
        <v>200</v>
      </c>
      <c r="AP206" s="1">
        <v>0</v>
      </c>
      <c r="AQ206" s="24">
        <f t="shared" si="142"/>
        <v>43387</v>
      </c>
      <c r="AR206" s="10">
        <f t="shared" si="126"/>
        <v>0</v>
      </c>
      <c r="AS206" s="1">
        <f t="shared" si="143"/>
        <v>0</v>
      </c>
    </row>
    <row r="207" spans="2:45" x14ac:dyDescent="0.2">
      <c r="B207" s="18">
        <f t="shared" si="127"/>
        <v>43388</v>
      </c>
      <c r="C207" s="8">
        <f t="shared" si="128"/>
        <v>43388</v>
      </c>
      <c r="D207" s="5">
        <f>INDEX(Klima!$B$1:$E$520,MATCH('Afgrødemodel 1'!$C207,Klima!$B$1:$B$520,0),MATCH('Afgrødemodel 1'!$D$7,Klima!$B$1:$E$1,0))</f>
        <v>13.4</v>
      </c>
      <c r="E207" s="8">
        <f t="shared" si="129"/>
        <v>13.4</v>
      </c>
      <c r="F207">
        <v>0</v>
      </c>
      <c r="G207" s="8">
        <f t="shared" si="130"/>
        <v>2916.2000000000003</v>
      </c>
      <c r="H207" s="8">
        <f t="shared" si="109"/>
        <v>833.29999999999973</v>
      </c>
      <c r="I207" s="8">
        <f t="shared" si="110"/>
        <v>13.4</v>
      </c>
      <c r="J207" s="8">
        <f t="shared" si="111"/>
        <v>970.89999999999986</v>
      </c>
      <c r="K207" s="8" t="e">
        <f t="shared" si="112"/>
        <v>#VALUE!</v>
      </c>
      <c r="L207" s="8" t="e">
        <f t="shared" si="113"/>
        <v>#VALUE!</v>
      </c>
      <c r="M207" t="e">
        <f t="shared" si="114"/>
        <v>#N/A</v>
      </c>
      <c r="N207">
        <v>8</v>
      </c>
      <c r="O207" t="str">
        <f t="shared" si="131"/>
        <v xml:space="preserve"> </v>
      </c>
      <c r="P207" t="str">
        <f t="shared" si="115"/>
        <v xml:space="preserve"> </v>
      </c>
      <c r="Q207" t="str">
        <f t="shared" si="116"/>
        <v xml:space="preserve"> </v>
      </c>
      <c r="R207" t="str">
        <f t="shared" si="117"/>
        <v xml:space="preserve"> </v>
      </c>
      <c r="S207">
        <f t="shared" si="118"/>
        <v>0</v>
      </c>
      <c r="T207" s="8">
        <f t="shared" si="132"/>
        <v>0</v>
      </c>
      <c r="U207" s="2">
        <f t="shared" si="133"/>
        <v>42.063015621813676</v>
      </c>
      <c r="V207">
        <f t="shared" si="119"/>
        <v>5</v>
      </c>
      <c r="W207" s="2">
        <f t="shared" si="134"/>
        <v>10.833500000000001</v>
      </c>
      <c r="X207">
        <f t="shared" si="120"/>
        <v>0</v>
      </c>
      <c r="Y207">
        <f t="shared" si="135"/>
        <v>0.5</v>
      </c>
      <c r="Z207">
        <v>0</v>
      </c>
      <c r="AA207" s="18">
        <f t="shared" si="121"/>
        <v>43388</v>
      </c>
      <c r="AB207" s="13">
        <f t="shared" si="122"/>
        <v>0</v>
      </c>
      <c r="AC207">
        <v>0</v>
      </c>
      <c r="AD207" s="5">
        <f t="shared" si="136"/>
        <v>-2.3334000000000006</v>
      </c>
      <c r="AE207">
        <f t="shared" si="108"/>
        <v>2</v>
      </c>
      <c r="AF207">
        <f t="shared" si="108"/>
        <v>2</v>
      </c>
      <c r="AG207">
        <v>0</v>
      </c>
      <c r="AH207" s="18">
        <f t="shared" si="137"/>
        <v>43388</v>
      </c>
      <c r="AI207" s="5">
        <f t="shared" si="138"/>
        <v>0</v>
      </c>
      <c r="AJ207" s="13">
        <f t="shared" si="123"/>
        <v>0</v>
      </c>
      <c r="AK207" s="20">
        <f t="shared" si="124"/>
        <v>0</v>
      </c>
      <c r="AL207" s="20">
        <f t="shared" si="139"/>
        <v>900</v>
      </c>
      <c r="AM207" s="20">
        <f t="shared" si="140"/>
        <v>800</v>
      </c>
      <c r="AN207" s="20">
        <f t="shared" si="125"/>
        <v>0</v>
      </c>
      <c r="AO207" s="20">
        <f t="shared" si="141"/>
        <v>200</v>
      </c>
      <c r="AP207" s="1">
        <v>0</v>
      </c>
      <c r="AQ207" s="24">
        <f t="shared" si="142"/>
        <v>43388</v>
      </c>
      <c r="AR207" s="10">
        <f t="shared" si="126"/>
        <v>0</v>
      </c>
      <c r="AS207" s="1">
        <f t="shared" si="143"/>
        <v>0</v>
      </c>
    </row>
    <row r="208" spans="2:45" x14ac:dyDescent="0.2">
      <c r="B208" s="18">
        <f t="shared" si="127"/>
        <v>43389</v>
      </c>
      <c r="C208" s="8">
        <f t="shared" si="128"/>
        <v>43389</v>
      </c>
      <c r="D208" s="5">
        <f>INDEX(Klima!$B$1:$E$520,MATCH('Afgrødemodel 1'!$C208,Klima!$B$1:$B$520,0),MATCH('Afgrødemodel 1'!$D$7,Klima!$B$1:$E$1,0))</f>
        <v>11.7</v>
      </c>
      <c r="E208" s="8">
        <f t="shared" si="129"/>
        <v>11.7</v>
      </c>
      <c r="F208">
        <v>0</v>
      </c>
      <c r="G208" s="8">
        <f t="shared" si="130"/>
        <v>2927.9</v>
      </c>
      <c r="H208" s="8">
        <f t="shared" si="109"/>
        <v>844.99999999999977</v>
      </c>
      <c r="I208" s="8">
        <f t="shared" si="110"/>
        <v>11.7</v>
      </c>
      <c r="J208" s="8">
        <f t="shared" si="111"/>
        <v>982.59999999999991</v>
      </c>
      <c r="K208" s="8" t="e">
        <f t="shared" si="112"/>
        <v>#VALUE!</v>
      </c>
      <c r="L208" s="8" t="e">
        <f t="shared" si="113"/>
        <v>#VALUE!</v>
      </c>
      <c r="M208" t="e">
        <f t="shared" si="114"/>
        <v>#N/A</v>
      </c>
      <c r="N208">
        <v>8</v>
      </c>
      <c r="O208" t="str">
        <f t="shared" si="131"/>
        <v xml:space="preserve"> </v>
      </c>
      <c r="P208" t="str">
        <f t="shared" si="115"/>
        <v xml:space="preserve"> </v>
      </c>
      <c r="Q208" t="str">
        <f t="shared" si="116"/>
        <v xml:space="preserve"> </v>
      </c>
      <c r="R208" t="str">
        <f t="shared" si="117"/>
        <v xml:space="preserve"> </v>
      </c>
      <c r="S208">
        <f t="shared" si="118"/>
        <v>0</v>
      </c>
      <c r="T208" s="8">
        <f t="shared" si="132"/>
        <v>0</v>
      </c>
      <c r="U208" s="2">
        <f t="shared" si="133"/>
        <v>44.803478600690156</v>
      </c>
      <c r="V208">
        <f t="shared" si="119"/>
        <v>5</v>
      </c>
      <c r="W208" s="2">
        <f t="shared" si="134"/>
        <v>10.775000000000002</v>
      </c>
      <c r="X208">
        <f t="shared" si="120"/>
        <v>0</v>
      </c>
      <c r="Y208">
        <f t="shared" si="135"/>
        <v>0.5</v>
      </c>
      <c r="Z208">
        <v>0</v>
      </c>
      <c r="AA208" s="18">
        <f t="shared" si="121"/>
        <v>43389</v>
      </c>
      <c r="AB208" s="13">
        <f t="shared" si="122"/>
        <v>0</v>
      </c>
      <c r="AC208">
        <v>0</v>
      </c>
      <c r="AD208" s="5">
        <f t="shared" si="136"/>
        <v>-2.3100000000000005</v>
      </c>
      <c r="AE208">
        <f t="shared" si="108"/>
        <v>2</v>
      </c>
      <c r="AF208">
        <f t="shared" si="108"/>
        <v>2</v>
      </c>
      <c r="AG208">
        <v>0</v>
      </c>
      <c r="AH208" s="18">
        <f t="shared" si="137"/>
        <v>43389</v>
      </c>
      <c r="AI208" s="5">
        <f t="shared" si="138"/>
        <v>0</v>
      </c>
      <c r="AJ208" s="13">
        <f t="shared" si="123"/>
        <v>0</v>
      </c>
      <c r="AK208" s="20">
        <f t="shared" si="124"/>
        <v>0</v>
      </c>
      <c r="AL208" s="20">
        <f t="shared" si="139"/>
        <v>915</v>
      </c>
      <c r="AM208" s="20">
        <f t="shared" si="140"/>
        <v>800</v>
      </c>
      <c r="AN208" s="20">
        <f t="shared" si="125"/>
        <v>0</v>
      </c>
      <c r="AO208" s="20">
        <f t="shared" si="141"/>
        <v>200</v>
      </c>
      <c r="AP208" s="1">
        <v>0</v>
      </c>
      <c r="AQ208" s="24">
        <f t="shared" si="142"/>
        <v>43389</v>
      </c>
      <c r="AR208" s="10">
        <f t="shared" si="126"/>
        <v>0</v>
      </c>
      <c r="AS208" s="1">
        <f t="shared" si="143"/>
        <v>0</v>
      </c>
    </row>
    <row r="209" spans="2:45" x14ac:dyDescent="0.2">
      <c r="B209" s="18">
        <f t="shared" si="127"/>
        <v>43390</v>
      </c>
      <c r="C209" s="8">
        <f t="shared" si="128"/>
        <v>43390</v>
      </c>
      <c r="D209" s="5">
        <f>INDEX(Klima!$B$1:$E$520,MATCH('Afgrødemodel 1'!$C209,Klima!$B$1:$B$520,0),MATCH('Afgrødemodel 1'!$D$7,Klima!$B$1:$E$1,0))</f>
        <v>13.2</v>
      </c>
      <c r="E209" s="8">
        <f t="shared" si="129"/>
        <v>13.2</v>
      </c>
      <c r="F209">
        <v>0</v>
      </c>
      <c r="G209" s="8">
        <f t="shared" si="130"/>
        <v>2941.1</v>
      </c>
      <c r="H209" s="8">
        <f t="shared" si="109"/>
        <v>858.19999999999982</v>
      </c>
      <c r="I209" s="8">
        <f t="shared" si="110"/>
        <v>13.2</v>
      </c>
      <c r="J209" s="8">
        <f t="shared" si="111"/>
        <v>995.8</v>
      </c>
      <c r="K209" s="8" t="e">
        <f t="shared" si="112"/>
        <v>#VALUE!</v>
      </c>
      <c r="L209" s="8" t="e">
        <f t="shared" si="113"/>
        <v>#VALUE!</v>
      </c>
      <c r="M209" t="e">
        <f t="shared" si="114"/>
        <v>#N/A</v>
      </c>
      <c r="N209">
        <v>8</v>
      </c>
      <c r="O209" t="str">
        <f t="shared" si="131"/>
        <v xml:space="preserve"> </v>
      </c>
      <c r="P209" t="str">
        <f t="shared" si="115"/>
        <v xml:space="preserve"> </v>
      </c>
      <c r="Q209" t="str">
        <f t="shared" si="116"/>
        <v xml:space="preserve"> </v>
      </c>
      <c r="R209" t="str">
        <f t="shared" si="117"/>
        <v xml:space="preserve"> </v>
      </c>
      <c r="S209">
        <f t="shared" si="118"/>
        <v>0</v>
      </c>
      <c r="T209" s="8">
        <f t="shared" si="132"/>
        <v>0</v>
      </c>
      <c r="U209" s="2">
        <f t="shared" si="133"/>
        <v>48.107687653090643</v>
      </c>
      <c r="V209">
        <f t="shared" si="119"/>
        <v>5</v>
      </c>
      <c r="W209" s="2">
        <f t="shared" si="134"/>
        <v>10.709</v>
      </c>
      <c r="X209">
        <f t="shared" si="120"/>
        <v>0</v>
      </c>
      <c r="Y209">
        <f t="shared" si="135"/>
        <v>0.5</v>
      </c>
      <c r="Z209">
        <v>0</v>
      </c>
      <c r="AA209" s="18">
        <f t="shared" si="121"/>
        <v>43390</v>
      </c>
      <c r="AB209" s="13">
        <f t="shared" si="122"/>
        <v>0</v>
      </c>
      <c r="AC209">
        <v>0</v>
      </c>
      <c r="AD209" s="5">
        <f t="shared" si="136"/>
        <v>-2.2836000000000003</v>
      </c>
      <c r="AE209">
        <f t="shared" si="108"/>
        <v>2</v>
      </c>
      <c r="AF209">
        <f t="shared" si="108"/>
        <v>2</v>
      </c>
      <c r="AG209">
        <v>0</v>
      </c>
      <c r="AH209" s="18">
        <f t="shared" si="137"/>
        <v>43390</v>
      </c>
      <c r="AI209" s="5">
        <f t="shared" si="138"/>
        <v>0</v>
      </c>
      <c r="AJ209" s="13">
        <f t="shared" si="123"/>
        <v>0</v>
      </c>
      <c r="AK209" s="20">
        <f t="shared" si="124"/>
        <v>0</v>
      </c>
      <c r="AL209" s="20">
        <f t="shared" si="139"/>
        <v>930</v>
      </c>
      <c r="AM209" s="20">
        <f t="shared" si="140"/>
        <v>800</v>
      </c>
      <c r="AN209" s="20">
        <f t="shared" si="125"/>
        <v>0</v>
      </c>
      <c r="AO209" s="20">
        <f t="shared" si="141"/>
        <v>200</v>
      </c>
      <c r="AP209" s="1">
        <v>0</v>
      </c>
      <c r="AQ209" s="24">
        <f t="shared" si="142"/>
        <v>43390</v>
      </c>
      <c r="AR209" s="10">
        <f t="shared" si="126"/>
        <v>0</v>
      </c>
      <c r="AS209" s="1">
        <f t="shared" si="143"/>
        <v>0</v>
      </c>
    </row>
    <row r="210" spans="2:45" x14ac:dyDescent="0.2">
      <c r="B210" s="18">
        <f t="shared" si="127"/>
        <v>43391</v>
      </c>
      <c r="C210" s="8">
        <f t="shared" si="128"/>
        <v>43391</v>
      </c>
      <c r="D210" s="5">
        <f>INDEX(Klima!$B$1:$E$520,MATCH('Afgrødemodel 1'!$C210,Klima!$B$1:$B$520,0),MATCH('Afgrødemodel 1'!$D$7,Klima!$B$1:$E$1,0))</f>
        <v>10.3</v>
      </c>
      <c r="E210" s="8">
        <f t="shared" si="129"/>
        <v>10.3</v>
      </c>
      <c r="F210">
        <v>0</v>
      </c>
      <c r="G210" s="8">
        <f t="shared" si="130"/>
        <v>2951.4</v>
      </c>
      <c r="H210" s="8">
        <f t="shared" si="109"/>
        <v>868.49999999999977</v>
      </c>
      <c r="I210" s="8">
        <f t="shared" si="110"/>
        <v>10.3</v>
      </c>
      <c r="J210" s="8">
        <f t="shared" si="111"/>
        <v>1006.0999999999999</v>
      </c>
      <c r="K210" s="8" t="e">
        <f t="shared" si="112"/>
        <v>#VALUE!</v>
      </c>
      <c r="L210" s="8" t="e">
        <f t="shared" si="113"/>
        <v>#VALUE!</v>
      </c>
      <c r="M210" t="e">
        <f t="shared" si="114"/>
        <v>#N/A</v>
      </c>
      <c r="N210">
        <v>8</v>
      </c>
      <c r="O210" t="str">
        <f t="shared" si="131"/>
        <v xml:space="preserve"> </v>
      </c>
      <c r="P210" t="str">
        <f t="shared" si="115"/>
        <v xml:space="preserve"> </v>
      </c>
      <c r="Q210" t="str">
        <f t="shared" si="116"/>
        <v xml:space="preserve"> </v>
      </c>
      <c r="R210" t="str">
        <f t="shared" si="117"/>
        <v xml:space="preserve"> </v>
      </c>
      <c r="S210">
        <f t="shared" si="118"/>
        <v>0</v>
      </c>
      <c r="T210" s="8">
        <f t="shared" si="132"/>
        <v>0</v>
      </c>
      <c r="U210" s="2">
        <f t="shared" si="133"/>
        <v>50.852487651164097</v>
      </c>
      <c r="V210">
        <f t="shared" si="119"/>
        <v>5</v>
      </c>
      <c r="W210" s="2">
        <f t="shared" si="134"/>
        <v>10.657500000000001</v>
      </c>
      <c r="X210">
        <f t="shared" si="120"/>
        <v>0</v>
      </c>
      <c r="Y210">
        <f t="shared" si="135"/>
        <v>0.5</v>
      </c>
      <c r="Z210">
        <v>0</v>
      </c>
      <c r="AA210" s="18">
        <f t="shared" si="121"/>
        <v>43391</v>
      </c>
      <c r="AB210" s="13">
        <f t="shared" si="122"/>
        <v>0</v>
      </c>
      <c r="AC210">
        <v>0</v>
      </c>
      <c r="AD210" s="5">
        <f t="shared" si="136"/>
        <v>-2.2630000000000003</v>
      </c>
      <c r="AE210">
        <f t="shared" si="108"/>
        <v>2</v>
      </c>
      <c r="AF210">
        <f t="shared" si="108"/>
        <v>2</v>
      </c>
      <c r="AG210">
        <v>0</v>
      </c>
      <c r="AH210" s="18">
        <f t="shared" si="137"/>
        <v>43391</v>
      </c>
      <c r="AI210" s="5">
        <f t="shared" si="138"/>
        <v>0</v>
      </c>
      <c r="AJ210" s="13">
        <f t="shared" si="123"/>
        <v>0</v>
      </c>
      <c r="AK210" s="20">
        <f t="shared" si="124"/>
        <v>0</v>
      </c>
      <c r="AL210" s="20">
        <f t="shared" si="139"/>
        <v>945</v>
      </c>
      <c r="AM210" s="20">
        <f t="shared" si="140"/>
        <v>800</v>
      </c>
      <c r="AN210" s="20">
        <f t="shared" si="125"/>
        <v>0</v>
      </c>
      <c r="AO210" s="20">
        <f t="shared" si="141"/>
        <v>200</v>
      </c>
      <c r="AP210" s="1">
        <v>0</v>
      </c>
      <c r="AQ210" s="24">
        <f t="shared" si="142"/>
        <v>43391</v>
      </c>
      <c r="AR210" s="10">
        <f t="shared" si="126"/>
        <v>0</v>
      </c>
      <c r="AS210" s="1">
        <f t="shared" si="143"/>
        <v>0</v>
      </c>
    </row>
    <row r="211" spans="2:45" x14ac:dyDescent="0.2">
      <c r="B211" s="18">
        <f t="shared" si="127"/>
        <v>43392</v>
      </c>
      <c r="C211" s="8">
        <f t="shared" si="128"/>
        <v>43392</v>
      </c>
      <c r="D211" s="5">
        <f>INDEX(Klima!$B$1:$E$520,MATCH('Afgrødemodel 1'!$C211,Klima!$B$1:$B$520,0),MATCH('Afgrødemodel 1'!$D$7,Klima!$B$1:$E$1,0))</f>
        <v>7.5</v>
      </c>
      <c r="E211" s="8">
        <f t="shared" si="129"/>
        <v>7.5</v>
      </c>
      <c r="F211">
        <v>0</v>
      </c>
      <c r="G211" s="8">
        <f t="shared" si="130"/>
        <v>2958.9</v>
      </c>
      <c r="H211" s="8">
        <f t="shared" si="109"/>
        <v>875.99999999999977</v>
      </c>
      <c r="I211" s="8">
        <f t="shared" si="110"/>
        <v>7.5</v>
      </c>
      <c r="J211" s="8">
        <f t="shared" si="111"/>
        <v>1013.5999999999999</v>
      </c>
      <c r="K211" s="8" t="e">
        <f t="shared" si="112"/>
        <v>#VALUE!</v>
      </c>
      <c r="L211" s="8" t="e">
        <f t="shared" si="113"/>
        <v>#VALUE!</v>
      </c>
      <c r="M211" t="e">
        <f t="shared" si="114"/>
        <v>#N/A</v>
      </c>
      <c r="N211">
        <v>8</v>
      </c>
      <c r="O211" t="str">
        <f t="shared" si="131"/>
        <v xml:space="preserve"> </v>
      </c>
      <c r="P211" t="str">
        <f t="shared" si="115"/>
        <v xml:space="preserve"> </v>
      </c>
      <c r="Q211" t="str">
        <f t="shared" si="116"/>
        <v xml:space="preserve"> </v>
      </c>
      <c r="R211" t="str">
        <f t="shared" si="117"/>
        <v xml:space="preserve"> </v>
      </c>
      <c r="S211">
        <f t="shared" si="118"/>
        <v>0</v>
      </c>
      <c r="T211" s="8">
        <f t="shared" si="132"/>
        <v>0</v>
      </c>
      <c r="U211" s="2">
        <f t="shared" si="133"/>
        <v>52.94815806989299</v>
      </c>
      <c r="V211">
        <f t="shared" si="119"/>
        <v>5</v>
      </c>
      <c r="W211" s="2">
        <f t="shared" si="134"/>
        <v>10.620000000000001</v>
      </c>
      <c r="X211">
        <f t="shared" si="120"/>
        <v>0</v>
      </c>
      <c r="Y211">
        <f t="shared" si="135"/>
        <v>0.5</v>
      </c>
      <c r="Z211">
        <v>0</v>
      </c>
      <c r="AA211" s="18">
        <f t="shared" si="121"/>
        <v>43392</v>
      </c>
      <c r="AB211" s="13">
        <f t="shared" si="122"/>
        <v>0</v>
      </c>
      <c r="AC211">
        <v>0</v>
      </c>
      <c r="AD211" s="5">
        <f t="shared" si="136"/>
        <v>-2.2480000000000007</v>
      </c>
      <c r="AE211">
        <f t="shared" si="108"/>
        <v>2</v>
      </c>
      <c r="AF211">
        <f t="shared" si="108"/>
        <v>2</v>
      </c>
      <c r="AG211">
        <v>0</v>
      </c>
      <c r="AH211" s="18">
        <f t="shared" si="137"/>
        <v>43392</v>
      </c>
      <c r="AI211" s="5">
        <f t="shared" si="138"/>
        <v>0</v>
      </c>
      <c r="AJ211" s="13">
        <f t="shared" si="123"/>
        <v>0</v>
      </c>
      <c r="AK211" s="20">
        <f t="shared" si="124"/>
        <v>0</v>
      </c>
      <c r="AL211" s="20">
        <f t="shared" si="139"/>
        <v>960</v>
      </c>
      <c r="AM211" s="20">
        <f t="shared" si="140"/>
        <v>800</v>
      </c>
      <c r="AN211" s="20">
        <f t="shared" si="125"/>
        <v>0</v>
      </c>
      <c r="AO211" s="20">
        <f t="shared" si="141"/>
        <v>200</v>
      </c>
      <c r="AP211" s="1">
        <v>0</v>
      </c>
      <c r="AQ211" s="24">
        <f t="shared" si="142"/>
        <v>43392</v>
      </c>
      <c r="AR211" s="10">
        <f t="shared" si="126"/>
        <v>0</v>
      </c>
      <c r="AS211" s="1">
        <f t="shared" si="143"/>
        <v>0</v>
      </c>
    </row>
    <row r="212" spans="2:45" x14ac:dyDescent="0.2">
      <c r="B212" s="18">
        <f t="shared" si="127"/>
        <v>43393</v>
      </c>
      <c r="C212" s="8">
        <f t="shared" si="128"/>
        <v>43393</v>
      </c>
      <c r="D212" s="5">
        <f>INDEX(Klima!$B$1:$E$520,MATCH('Afgrødemodel 1'!$C212,Klima!$B$1:$B$520,0),MATCH('Afgrødemodel 1'!$D$7,Klima!$B$1:$E$1,0))</f>
        <v>9.6999999999999993</v>
      </c>
      <c r="E212" s="8">
        <f t="shared" si="129"/>
        <v>9.6999999999999993</v>
      </c>
      <c r="F212">
        <v>0</v>
      </c>
      <c r="G212" s="8">
        <f t="shared" si="130"/>
        <v>2968.6</v>
      </c>
      <c r="H212" s="8">
        <f t="shared" si="109"/>
        <v>885.69999999999982</v>
      </c>
      <c r="I212" s="8">
        <f t="shared" si="110"/>
        <v>9.6999999999999993</v>
      </c>
      <c r="J212" s="8">
        <f t="shared" si="111"/>
        <v>1023.3</v>
      </c>
      <c r="K212" s="8" t="e">
        <f t="shared" si="112"/>
        <v>#VALUE!</v>
      </c>
      <c r="L212" s="8" t="e">
        <f t="shared" si="113"/>
        <v>#VALUE!</v>
      </c>
      <c r="M212" t="e">
        <f t="shared" si="114"/>
        <v>#N/A</v>
      </c>
      <c r="N212">
        <v>8</v>
      </c>
      <c r="O212" t="str">
        <f t="shared" si="131"/>
        <v xml:space="preserve"> </v>
      </c>
      <c r="P212" t="str">
        <f t="shared" si="115"/>
        <v xml:space="preserve"> </v>
      </c>
      <c r="Q212" t="str">
        <f t="shared" si="116"/>
        <v xml:space="preserve"> </v>
      </c>
      <c r="R212" t="str">
        <f t="shared" si="117"/>
        <v xml:space="preserve"> </v>
      </c>
      <c r="S212">
        <f t="shared" si="118"/>
        <v>0</v>
      </c>
      <c r="T212" s="8">
        <f t="shared" si="132"/>
        <v>0</v>
      </c>
      <c r="U212" s="2">
        <f t="shared" si="133"/>
        <v>55.785893939256688</v>
      </c>
      <c r="V212">
        <f t="shared" si="119"/>
        <v>5</v>
      </c>
      <c r="W212" s="2">
        <f t="shared" si="134"/>
        <v>10.5715</v>
      </c>
      <c r="X212">
        <f t="shared" si="120"/>
        <v>0</v>
      </c>
      <c r="Y212">
        <f t="shared" si="135"/>
        <v>0.5</v>
      </c>
      <c r="Z212">
        <v>0</v>
      </c>
      <c r="AA212" s="18">
        <f t="shared" si="121"/>
        <v>43393</v>
      </c>
      <c r="AB212" s="13">
        <f t="shared" si="122"/>
        <v>0</v>
      </c>
      <c r="AC212">
        <v>0</v>
      </c>
      <c r="AD212" s="5">
        <f t="shared" si="136"/>
        <v>-2.2286000000000006</v>
      </c>
      <c r="AE212">
        <f t="shared" si="108"/>
        <v>2</v>
      </c>
      <c r="AF212">
        <f t="shared" si="108"/>
        <v>2</v>
      </c>
      <c r="AG212">
        <v>0</v>
      </c>
      <c r="AH212" s="18">
        <f t="shared" si="137"/>
        <v>43393</v>
      </c>
      <c r="AI212" s="5">
        <f t="shared" si="138"/>
        <v>0</v>
      </c>
      <c r="AJ212" s="13">
        <f t="shared" si="123"/>
        <v>0</v>
      </c>
      <c r="AK212" s="20">
        <f t="shared" si="124"/>
        <v>0</v>
      </c>
      <c r="AL212" s="20">
        <f t="shared" si="139"/>
        <v>975</v>
      </c>
      <c r="AM212" s="20">
        <f t="shared" si="140"/>
        <v>800</v>
      </c>
      <c r="AN212" s="20">
        <f t="shared" si="125"/>
        <v>0</v>
      </c>
      <c r="AO212" s="20">
        <f t="shared" si="141"/>
        <v>200</v>
      </c>
      <c r="AP212" s="1">
        <v>0</v>
      </c>
      <c r="AQ212" s="24">
        <f t="shared" si="142"/>
        <v>43393</v>
      </c>
      <c r="AR212" s="10">
        <f t="shared" si="126"/>
        <v>0</v>
      </c>
      <c r="AS212" s="1">
        <f t="shared" si="143"/>
        <v>0</v>
      </c>
    </row>
    <row r="213" spans="2:45" x14ac:dyDescent="0.2">
      <c r="B213" s="18">
        <f t="shared" si="127"/>
        <v>43394</v>
      </c>
      <c r="C213" s="8">
        <f t="shared" si="128"/>
        <v>43394</v>
      </c>
      <c r="D213" s="5">
        <f>INDEX(Klima!$B$1:$E$520,MATCH('Afgrødemodel 1'!$C213,Klima!$B$1:$B$520,0),MATCH('Afgrødemodel 1'!$D$7,Klima!$B$1:$E$1,0))</f>
        <v>11.7</v>
      </c>
      <c r="E213" s="8">
        <f t="shared" si="129"/>
        <v>11.7</v>
      </c>
      <c r="F213">
        <v>0</v>
      </c>
      <c r="G213" s="8">
        <f t="shared" si="130"/>
        <v>2980.2999999999997</v>
      </c>
      <c r="H213" s="8">
        <f t="shared" si="109"/>
        <v>897.39999999999986</v>
      </c>
      <c r="I213" s="8">
        <f t="shared" si="110"/>
        <v>11.7</v>
      </c>
      <c r="J213" s="8">
        <f t="shared" si="111"/>
        <v>1035</v>
      </c>
      <c r="K213" s="8" t="e">
        <f t="shared" si="112"/>
        <v>#VALUE!</v>
      </c>
      <c r="L213" s="8" t="e">
        <f t="shared" si="113"/>
        <v>#VALUE!</v>
      </c>
      <c r="M213" t="e">
        <f t="shared" si="114"/>
        <v>#N/A</v>
      </c>
      <c r="N213">
        <v>8</v>
      </c>
      <c r="O213" t="str">
        <f t="shared" si="131"/>
        <v xml:space="preserve"> </v>
      </c>
      <c r="P213" t="str">
        <f t="shared" si="115"/>
        <v xml:space="preserve"> </v>
      </c>
      <c r="Q213" t="str">
        <f t="shared" si="116"/>
        <v xml:space="preserve"> </v>
      </c>
      <c r="R213" t="str">
        <f t="shared" si="117"/>
        <v xml:space="preserve"> </v>
      </c>
      <c r="S213">
        <f t="shared" si="118"/>
        <v>0</v>
      </c>
      <c r="T213" s="8">
        <f t="shared" si="132"/>
        <v>0</v>
      </c>
      <c r="U213" s="2">
        <f t="shared" si="133"/>
        <v>59.409918372676891</v>
      </c>
      <c r="V213">
        <f t="shared" si="119"/>
        <v>5</v>
      </c>
      <c r="W213" s="2">
        <f t="shared" si="134"/>
        <v>10.513000000000002</v>
      </c>
      <c r="X213">
        <f t="shared" si="120"/>
        <v>0</v>
      </c>
      <c r="Y213">
        <f t="shared" si="135"/>
        <v>0.5</v>
      </c>
      <c r="Z213">
        <v>0</v>
      </c>
      <c r="AA213" s="18">
        <f t="shared" si="121"/>
        <v>43394</v>
      </c>
      <c r="AB213" s="13">
        <f t="shared" si="122"/>
        <v>0</v>
      </c>
      <c r="AC213">
        <v>0</v>
      </c>
      <c r="AD213" s="5">
        <f t="shared" si="136"/>
        <v>-2.2052000000000005</v>
      </c>
      <c r="AE213">
        <f t="shared" si="108"/>
        <v>2</v>
      </c>
      <c r="AF213">
        <f t="shared" si="108"/>
        <v>2</v>
      </c>
      <c r="AG213">
        <v>0</v>
      </c>
      <c r="AH213" s="18">
        <f t="shared" si="137"/>
        <v>43394</v>
      </c>
      <c r="AI213" s="5">
        <f t="shared" si="138"/>
        <v>0</v>
      </c>
      <c r="AJ213" s="13">
        <f t="shared" si="123"/>
        <v>0</v>
      </c>
      <c r="AK213" s="20">
        <f t="shared" si="124"/>
        <v>0</v>
      </c>
      <c r="AL213" s="20">
        <f t="shared" si="139"/>
        <v>990</v>
      </c>
      <c r="AM213" s="20">
        <f t="shared" si="140"/>
        <v>800</v>
      </c>
      <c r="AN213" s="20">
        <f t="shared" si="125"/>
        <v>0</v>
      </c>
      <c r="AO213" s="20">
        <f t="shared" si="141"/>
        <v>200</v>
      </c>
      <c r="AP213" s="1">
        <v>0</v>
      </c>
      <c r="AQ213" s="24">
        <f t="shared" si="142"/>
        <v>43394</v>
      </c>
      <c r="AR213" s="10">
        <f t="shared" si="126"/>
        <v>0</v>
      </c>
      <c r="AS213" s="1">
        <f t="shared" si="143"/>
        <v>0</v>
      </c>
    </row>
    <row r="214" spans="2:45" x14ac:dyDescent="0.2">
      <c r="B214" s="18">
        <f t="shared" si="127"/>
        <v>43395</v>
      </c>
      <c r="C214" s="8">
        <f t="shared" si="128"/>
        <v>43395</v>
      </c>
      <c r="D214" s="5">
        <f>INDEX(Klima!$B$1:$E$520,MATCH('Afgrødemodel 1'!$C214,Klima!$B$1:$B$520,0),MATCH('Afgrødemodel 1'!$D$7,Klima!$B$1:$E$1,0))</f>
        <v>8.9</v>
      </c>
      <c r="E214" s="8">
        <f t="shared" si="129"/>
        <v>8.9</v>
      </c>
      <c r="F214">
        <v>0</v>
      </c>
      <c r="G214" s="8">
        <f t="shared" si="130"/>
        <v>2989.2</v>
      </c>
      <c r="H214" s="8">
        <f t="shared" si="109"/>
        <v>906.29999999999984</v>
      </c>
      <c r="I214" s="8">
        <f t="shared" si="110"/>
        <v>8.9</v>
      </c>
      <c r="J214" s="8">
        <f t="shared" si="111"/>
        <v>1043.9000000000001</v>
      </c>
      <c r="K214" s="8" t="e">
        <f t="shared" si="112"/>
        <v>#VALUE!</v>
      </c>
      <c r="L214" s="8" t="e">
        <f t="shared" si="113"/>
        <v>#VALUE!</v>
      </c>
      <c r="M214" t="e">
        <f t="shared" si="114"/>
        <v>#N/A</v>
      </c>
      <c r="N214">
        <v>8</v>
      </c>
      <c r="O214" t="str">
        <f t="shared" si="131"/>
        <v xml:space="preserve"> </v>
      </c>
      <c r="P214" t="str">
        <f t="shared" si="115"/>
        <v xml:space="preserve"> </v>
      </c>
      <c r="Q214" t="str">
        <f t="shared" si="116"/>
        <v xml:space="preserve"> </v>
      </c>
      <c r="R214" t="str">
        <f t="shared" si="117"/>
        <v xml:space="preserve"> </v>
      </c>
      <c r="S214">
        <f t="shared" si="118"/>
        <v>0</v>
      </c>
      <c r="T214" s="8">
        <f t="shared" si="132"/>
        <v>0</v>
      </c>
      <c r="U214" s="2">
        <f t="shared" si="133"/>
        <v>62.322124435000383</v>
      </c>
      <c r="V214">
        <f t="shared" si="119"/>
        <v>5</v>
      </c>
      <c r="W214" s="2">
        <f t="shared" si="134"/>
        <v>10.468500000000002</v>
      </c>
      <c r="X214">
        <f t="shared" si="120"/>
        <v>0</v>
      </c>
      <c r="Y214">
        <f t="shared" si="135"/>
        <v>0.5</v>
      </c>
      <c r="Z214">
        <v>0</v>
      </c>
      <c r="AA214" s="18">
        <f t="shared" si="121"/>
        <v>43395</v>
      </c>
      <c r="AB214" s="13">
        <f t="shared" si="122"/>
        <v>0</v>
      </c>
      <c r="AC214">
        <v>0</v>
      </c>
      <c r="AD214" s="5">
        <f t="shared" si="136"/>
        <v>-2.1874000000000007</v>
      </c>
      <c r="AE214">
        <f t="shared" si="108"/>
        <v>2</v>
      </c>
      <c r="AF214">
        <f t="shared" si="108"/>
        <v>2</v>
      </c>
      <c r="AG214">
        <v>0</v>
      </c>
      <c r="AH214" s="18">
        <f t="shared" si="137"/>
        <v>43395</v>
      </c>
      <c r="AI214" s="5">
        <f t="shared" si="138"/>
        <v>0</v>
      </c>
      <c r="AJ214" s="13">
        <f t="shared" si="123"/>
        <v>0</v>
      </c>
      <c r="AK214" s="20">
        <f t="shared" si="124"/>
        <v>0</v>
      </c>
      <c r="AL214" s="20">
        <f t="shared" si="139"/>
        <v>1005</v>
      </c>
      <c r="AM214" s="20">
        <f t="shared" si="140"/>
        <v>800</v>
      </c>
      <c r="AN214" s="20">
        <f t="shared" si="125"/>
        <v>0</v>
      </c>
      <c r="AO214" s="20">
        <f t="shared" si="141"/>
        <v>200</v>
      </c>
      <c r="AP214" s="1">
        <v>0</v>
      </c>
      <c r="AQ214" s="24">
        <f t="shared" si="142"/>
        <v>43395</v>
      </c>
      <c r="AR214" s="10">
        <f t="shared" si="126"/>
        <v>0</v>
      </c>
      <c r="AS214" s="1">
        <f t="shared" si="143"/>
        <v>0</v>
      </c>
    </row>
    <row r="215" spans="2:45" x14ac:dyDescent="0.2">
      <c r="B215" s="18">
        <f t="shared" si="127"/>
        <v>43396</v>
      </c>
      <c r="C215" s="8">
        <f t="shared" si="128"/>
        <v>43396</v>
      </c>
      <c r="D215" s="5">
        <f>INDEX(Klima!$B$1:$E$520,MATCH('Afgrødemodel 1'!$C215,Klima!$B$1:$B$520,0),MATCH('Afgrødemodel 1'!$D$7,Klima!$B$1:$E$1,0))</f>
        <v>10</v>
      </c>
      <c r="E215" s="8">
        <f t="shared" si="129"/>
        <v>10</v>
      </c>
      <c r="F215">
        <v>0</v>
      </c>
      <c r="G215" s="8">
        <f t="shared" si="130"/>
        <v>2999.2</v>
      </c>
      <c r="H215" s="8">
        <f t="shared" si="109"/>
        <v>916.29999999999984</v>
      </c>
      <c r="I215" s="8">
        <f t="shared" si="110"/>
        <v>10</v>
      </c>
      <c r="J215" s="8">
        <f t="shared" si="111"/>
        <v>1053.9000000000001</v>
      </c>
      <c r="K215" s="8" t="e">
        <f t="shared" si="112"/>
        <v>#VALUE!</v>
      </c>
      <c r="L215" s="8" t="e">
        <f t="shared" si="113"/>
        <v>#VALUE!</v>
      </c>
      <c r="M215" t="e">
        <f t="shared" si="114"/>
        <v>#N/A</v>
      </c>
      <c r="N215">
        <v>8</v>
      </c>
      <c r="O215" t="str">
        <f t="shared" si="131"/>
        <v xml:space="preserve"> </v>
      </c>
      <c r="P215" t="str">
        <f t="shared" si="115"/>
        <v xml:space="preserve"> </v>
      </c>
      <c r="Q215" t="str">
        <f t="shared" si="116"/>
        <v xml:space="preserve"> </v>
      </c>
      <c r="R215" t="str">
        <f t="shared" si="117"/>
        <v xml:space="preserve"> </v>
      </c>
      <c r="S215">
        <f t="shared" si="118"/>
        <v>0</v>
      </c>
      <c r="T215" s="8">
        <f t="shared" si="132"/>
        <v>0</v>
      </c>
      <c r="U215" s="2">
        <f t="shared" si="133"/>
        <v>65.763488170289449</v>
      </c>
      <c r="V215">
        <f t="shared" si="119"/>
        <v>5</v>
      </c>
      <c r="W215" s="2">
        <f t="shared" si="134"/>
        <v>10.418500000000002</v>
      </c>
      <c r="X215">
        <f t="shared" si="120"/>
        <v>0</v>
      </c>
      <c r="Y215">
        <f t="shared" si="135"/>
        <v>0.5</v>
      </c>
      <c r="Z215">
        <v>0</v>
      </c>
      <c r="AA215" s="18">
        <f t="shared" si="121"/>
        <v>43396</v>
      </c>
      <c r="AB215" s="13">
        <f t="shared" si="122"/>
        <v>0</v>
      </c>
      <c r="AC215">
        <v>0</v>
      </c>
      <c r="AD215" s="5">
        <f t="shared" si="136"/>
        <v>-2.1674000000000007</v>
      </c>
      <c r="AE215">
        <f t="shared" si="108"/>
        <v>2</v>
      </c>
      <c r="AF215">
        <f t="shared" si="108"/>
        <v>2</v>
      </c>
      <c r="AG215">
        <v>0</v>
      </c>
      <c r="AH215" s="18">
        <f t="shared" si="137"/>
        <v>43396</v>
      </c>
      <c r="AI215" s="5">
        <f t="shared" si="138"/>
        <v>0</v>
      </c>
      <c r="AJ215" s="13">
        <f t="shared" si="123"/>
        <v>0</v>
      </c>
      <c r="AK215" s="20">
        <f t="shared" si="124"/>
        <v>0</v>
      </c>
      <c r="AL215" s="20">
        <f t="shared" si="139"/>
        <v>1020</v>
      </c>
      <c r="AM215" s="20">
        <f t="shared" si="140"/>
        <v>800</v>
      </c>
      <c r="AN215" s="20">
        <f t="shared" si="125"/>
        <v>0</v>
      </c>
      <c r="AO215" s="20">
        <f t="shared" si="141"/>
        <v>200</v>
      </c>
      <c r="AP215" s="1">
        <v>0</v>
      </c>
      <c r="AQ215" s="24">
        <f t="shared" si="142"/>
        <v>43396</v>
      </c>
      <c r="AR215" s="10">
        <f t="shared" si="126"/>
        <v>0</v>
      </c>
      <c r="AS215" s="1">
        <f t="shared" si="143"/>
        <v>0</v>
      </c>
    </row>
    <row r="216" spans="2:45" x14ac:dyDescent="0.2">
      <c r="B216" s="18">
        <f t="shared" si="127"/>
        <v>43397</v>
      </c>
      <c r="C216" s="8">
        <f t="shared" si="128"/>
        <v>43397</v>
      </c>
      <c r="D216" s="5">
        <f>INDEX(Klima!$B$1:$E$520,MATCH('Afgrødemodel 1'!$C216,Klima!$B$1:$B$520,0),MATCH('Afgrødemodel 1'!$D$7,Klima!$B$1:$E$1,0))</f>
        <v>7.8</v>
      </c>
      <c r="E216" s="8">
        <f t="shared" si="129"/>
        <v>7.8</v>
      </c>
      <c r="F216">
        <v>0</v>
      </c>
      <c r="G216" s="8">
        <f t="shared" si="130"/>
        <v>3007</v>
      </c>
      <c r="H216" s="8">
        <f t="shared" si="109"/>
        <v>924.0999999999998</v>
      </c>
      <c r="I216" s="8">
        <f t="shared" si="110"/>
        <v>7.8</v>
      </c>
      <c r="J216" s="8">
        <f t="shared" si="111"/>
        <v>1061.7</v>
      </c>
      <c r="K216" s="8" t="e">
        <f t="shared" si="112"/>
        <v>#VALUE!</v>
      </c>
      <c r="L216" s="8" t="e">
        <f t="shared" si="113"/>
        <v>#VALUE!</v>
      </c>
      <c r="M216" t="e">
        <f t="shared" si="114"/>
        <v>#N/A</v>
      </c>
      <c r="N216">
        <v>8</v>
      </c>
      <c r="O216" t="str">
        <f t="shared" si="131"/>
        <v xml:space="preserve"> </v>
      </c>
      <c r="P216" t="str">
        <f t="shared" si="115"/>
        <v xml:space="preserve"> </v>
      </c>
      <c r="Q216" t="str">
        <f t="shared" si="116"/>
        <v xml:space="preserve"> </v>
      </c>
      <c r="R216" t="str">
        <f t="shared" si="117"/>
        <v xml:space="preserve"> </v>
      </c>
      <c r="S216">
        <f t="shared" si="118"/>
        <v>0</v>
      </c>
      <c r="T216" s="8">
        <f t="shared" si="132"/>
        <v>0</v>
      </c>
      <c r="U216" s="2">
        <f t="shared" si="133"/>
        <v>68.578102646071571</v>
      </c>
      <c r="V216">
        <f t="shared" si="119"/>
        <v>5</v>
      </c>
      <c r="W216" s="2">
        <f t="shared" si="134"/>
        <v>10.3795</v>
      </c>
      <c r="X216">
        <f t="shared" si="120"/>
        <v>0</v>
      </c>
      <c r="Y216">
        <f t="shared" si="135"/>
        <v>0.5</v>
      </c>
      <c r="Z216">
        <v>0</v>
      </c>
      <c r="AA216" s="18">
        <f t="shared" si="121"/>
        <v>43397</v>
      </c>
      <c r="AB216" s="13">
        <f t="shared" si="122"/>
        <v>0</v>
      </c>
      <c r="AC216">
        <v>0</v>
      </c>
      <c r="AD216" s="5">
        <f t="shared" si="136"/>
        <v>-2.1518000000000002</v>
      </c>
      <c r="AE216">
        <f t="shared" si="108"/>
        <v>2</v>
      </c>
      <c r="AF216">
        <f t="shared" si="108"/>
        <v>2</v>
      </c>
      <c r="AG216">
        <v>0</v>
      </c>
      <c r="AH216" s="18">
        <f t="shared" si="137"/>
        <v>43397</v>
      </c>
      <c r="AI216" s="5">
        <f t="shared" si="138"/>
        <v>0</v>
      </c>
      <c r="AJ216" s="13">
        <f t="shared" si="123"/>
        <v>0</v>
      </c>
      <c r="AK216" s="20">
        <f t="shared" si="124"/>
        <v>0</v>
      </c>
      <c r="AL216" s="20">
        <f t="shared" si="139"/>
        <v>1035</v>
      </c>
      <c r="AM216" s="20">
        <f t="shared" si="140"/>
        <v>800</v>
      </c>
      <c r="AN216" s="20">
        <f t="shared" si="125"/>
        <v>0</v>
      </c>
      <c r="AO216" s="20">
        <f t="shared" si="141"/>
        <v>200</v>
      </c>
      <c r="AP216" s="1">
        <v>0</v>
      </c>
      <c r="AQ216" s="24">
        <f t="shared" si="142"/>
        <v>43397</v>
      </c>
      <c r="AR216" s="10">
        <f t="shared" si="126"/>
        <v>0</v>
      </c>
      <c r="AS216" s="1">
        <f t="shared" si="143"/>
        <v>0</v>
      </c>
    </row>
    <row r="217" spans="2:45" x14ac:dyDescent="0.2">
      <c r="B217" s="18">
        <f t="shared" si="127"/>
        <v>43398</v>
      </c>
      <c r="C217" s="8">
        <f t="shared" si="128"/>
        <v>43398</v>
      </c>
      <c r="D217" s="5">
        <f>INDEX(Klima!$B$1:$E$520,MATCH('Afgrødemodel 1'!$C217,Klima!$B$1:$B$520,0),MATCH('Afgrødemodel 1'!$D$7,Klima!$B$1:$E$1,0))</f>
        <v>9.4</v>
      </c>
      <c r="E217" s="8">
        <f t="shared" si="129"/>
        <v>9.4</v>
      </c>
      <c r="F217">
        <v>0</v>
      </c>
      <c r="G217" s="8">
        <f t="shared" si="130"/>
        <v>3016.4</v>
      </c>
      <c r="H217" s="8">
        <f t="shared" si="109"/>
        <v>933.49999999999977</v>
      </c>
      <c r="I217" s="8">
        <f t="shared" si="110"/>
        <v>9.4</v>
      </c>
      <c r="J217" s="8">
        <f t="shared" si="111"/>
        <v>1071.1000000000001</v>
      </c>
      <c r="K217" s="8" t="e">
        <f t="shared" si="112"/>
        <v>#VALUE!</v>
      </c>
      <c r="L217" s="8" t="e">
        <f t="shared" si="113"/>
        <v>#VALUE!</v>
      </c>
      <c r="M217" t="e">
        <f t="shared" si="114"/>
        <v>#N/A</v>
      </c>
      <c r="N217">
        <v>8</v>
      </c>
      <c r="O217" t="str">
        <f t="shared" si="131"/>
        <v xml:space="preserve"> </v>
      </c>
      <c r="P217" t="str">
        <f t="shared" si="115"/>
        <v xml:space="preserve"> </v>
      </c>
      <c r="Q217" t="str">
        <f t="shared" si="116"/>
        <v xml:space="preserve"> </v>
      </c>
      <c r="R217" t="str">
        <f t="shared" si="117"/>
        <v xml:space="preserve"> </v>
      </c>
      <c r="S217">
        <f t="shared" si="118"/>
        <v>0</v>
      </c>
      <c r="T217" s="8">
        <f t="shared" si="132"/>
        <v>0</v>
      </c>
      <c r="U217" s="2">
        <f t="shared" si="133"/>
        <v>72.129386380146485</v>
      </c>
      <c r="V217">
        <f t="shared" si="119"/>
        <v>5</v>
      </c>
      <c r="W217" s="2">
        <f t="shared" si="134"/>
        <v>10.332500000000001</v>
      </c>
      <c r="X217">
        <f t="shared" si="120"/>
        <v>0</v>
      </c>
      <c r="Y217">
        <f t="shared" si="135"/>
        <v>0.5</v>
      </c>
      <c r="Z217">
        <v>0</v>
      </c>
      <c r="AA217" s="18">
        <f t="shared" si="121"/>
        <v>43398</v>
      </c>
      <c r="AB217" s="13">
        <f t="shared" si="122"/>
        <v>0</v>
      </c>
      <c r="AC217">
        <v>0</v>
      </c>
      <c r="AD217" s="5">
        <f t="shared" si="136"/>
        <v>-2.1330000000000005</v>
      </c>
      <c r="AE217">
        <f t="shared" si="108"/>
        <v>2</v>
      </c>
      <c r="AF217">
        <f t="shared" si="108"/>
        <v>2</v>
      </c>
      <c r="AG217">
        <v>0</v>
      </c>
      <c r="AH217" s="18">
        <f t="shared" si="137"/>
        <v>43398</v>
      </c>
      <c r="AI217" s="5">
        <f t="shared" si="138"/>
        <v>0</v>
      </c>
      <c r="AJ217" s="13">
        <f t="shared" si="123"/>
        <v>0</v>
      </c>
      <c r="AK217" s="20">
        <f t="shared" si="124"/>
        <v>0</v>
      </c>
      <c r="AL217" s="20">
        <f t="shared" si="139"/>
        <v>1050</v>
      </c>
      <c r="AM217" s="20">
        <f t="shared" si="140"/>
        <v>800</v>
      </c>
      <c r="AN217" s="20">
        <f t="shared" si="125"/>
        <v>0</v>
      </c>
      <c r="AO217" s="20">
        <f t="shared" si="141"/>
        <v>200</v>
      </c>
      <c r="AP217" s="1">
        <v>0</v>
      </c>
      <c r="AQ217" s="24">
        <f t="shared" si="142"/>
        <v>43398</v>
      </c>
      <c r="AR217" s="10">
        <f t="shared" si="126"/>
        <v>0</v>
      </c>
      <c r="AS217" s="1">
        <f t="shared" si="143"/>
        <v>0</v>
      </c>
    </row>
    <row r="218" spans="2:45" x14ac:dyDescent="0.2">
      <c r="B218" s="18">
        <f t="shared" si="127"/>
        <v>43399</v>
      </c>
      <c r="C218" s="8">
        <f t="shared" si="128"/>
        <v>43399</v>
      </c>
      <c r="D218" s="5">
        <f>INDEX(Klima!$B$1:$E$520,MATCH('Afgrødemodel 1'!$C218,Klima!$B$1:$B$520,0),MATCH('Afgrødemodel 1'!$D$7,Klima!$B$1:$E$1,0))</f>
        <v>7.2</v>
      </c>
      <c r="E218" s="8">
        <f t="shared" si="129"/>
        <v>7.2</v>
      </c>
      <c r="F218">
        <v>0</v>
      </c>
      <c r="G218" s="8">
        <f t="shared" si="130"/>
        <v>3023.6</v>
      </c>
      <c r="H218" s="8">
        <f t="shared" si="109"/>
        <v>940.69999999999982</v>
      </c>
      <c r="I218" s="8">
        <f t="shared" si="110"/>
        <v>7.2</v>
      </c>
      <c r="J218" s="8">
        <f t="shared" si="111"/>
        <v>1078.3000000000002</v>
      </c>
      <c r="K218" s="8" t="e">
        <f t="shared" si="112"/>
        <v>#VALUE!</v>
      </c>
      <c r="L218" s="8" t="e">
        <f t="shared" si="113"/>
        <v>#VALUE!</v>
      </c>
      <c r="M218" t="e">
        <f t="shared" si="114"/>
        <v>#N/A</v>
      </c>
      <c r="N218">
        <v>8</v>
      </c>
      <c r="O218" t="str">
        <f t="shared" si="131"/>
        <v xml:space="preserve"> </v>
      </c>
      <c r="P218" t="str">
        <f t="shared" si="115"/>
        <v xml:space="preserve"> </v>
      </c>
      <c r="Q218" t="str">
        <f t="shared" si="116"/>
        <v xml:space="preserve"> </v>
      </c>
      <c r="R218" t="str">
        <f t="shared" si="117"/>
        <v xml:space="preserve"> </v>
      </c>
      <c r="S218">
        <f t="shared" si="118"/>
        <v>0</v>
      </c>
      <c r="T218" s="8">
        <f t="shared" si="132"/>
        <v>0</v>
      </c>
      <c r="U218" s="2">
        <f t="shared" si="133"/>
        <v>74.972507814655202</v>
      </c>
      <c r="V218">
        <f t="shared" si="119"/>
        <v>5</v>
      </c>
      <c r="W218" s="2">
        <f t="shared" si="134"/>
        <v>10.296500000000002</v>
      </c>
      <c r="X218">
        <f t="shared" si="120"/>
        <v>0</v>
      </c>
      <c r="Y218">
        <f t="shared" si="135"/>
        <v>0.5</v>
      </c>
      <c r="Z218">
        <v>0</v>
      </c>
      <c r="AA218" s="18">
        <f t="shared" si="121"/>
        <v>43399</v>
      </c>
      <c r="AB218" s="13">
        <f t="shared" si="122"/>
        <v>0</v>
      </c>
      <c r="AC218">
        <v>0</v>
      </c>
      <c r="AD218" s="5">
        <f t="shared" si="136"/>
        <v>-2.1186000000000003</v>
      </c>
      <c r="AE218">
        <f t="shared" ref="AE218:AF265" si="144">$AW$37</f>
        <v>2</v>
      </c>
      <c r="AF218">
        <f t="shared" si="144"/>
        <v>2</v>
      </c>
      <c r="AG218">
        <v>0</v>
      </c>
      <c r="AH218" s="18">
        <f t="shared" si="137"/>
        <v>43399</v>
      </c>
      <c r="AI218" s="5">
        <f t="shared" si="138"/>
        <v>0</v>
      </c>
      <c r="AJ218" s="13">
        <f t="shared" si="123"/>
        <v>0</v>
      </c>
      <c r="AK218" s="20">
        <f t="shared" si="124"/>
        <v>0</v>
      </c>
      <c r="AL218" s="20">
        <f t="shared" si="139"/>
        <v>1065</v>
      </c>
      <c r="AM218" s="20">
        <f t="shared" si="140"/>
        <v>800</v>
      </c>
      <c r="AN218" s="20">
        <f t="shared" si="125"/>
        <v>0</v>
      </c>
      <c r="AO218" s="20">
        <f t="shared" si="141"/>
        <v>200</v>
      </c>
      <c r="AP218" s="1">
        <v>0</v>
      </c>
      <c r="AQ218" s="24">
        <f t="shared" si="142"/>
        <v>43399</v>
      </c>
      <c r="AR218" s="10">
        <f t="shared" si="126"/>
        <v>0</v>
      </c>
      <c r="AS218" s="1">
        <f t="shared" si="143"/>
        <v>0</v>
      </c>
    </row>
    <row r="219" spans="2:45" x14ac:dyDescent="0.2">
      <c r="B219" s="18">
        <f t="shared" si="127"/>
        <v>43400</v>
      </c>
      <c r="C219" s="8">
        <f t="shared" si="128"/>
        <v>43400</v>
      </c>
      <c r="D219" s="5">
        <f>INDEX(Klima!$B$1:$E$520,MATCH('Afgrødemodel 1'!$C219,Klima!$B$1:$B$520,0),MATCH('Afgrødemodel 1'!$D$7,Klima!$B$1:$E$1,0))</f>
        <v>3.2</v>
      </c>
      <c r="E219" s="8">
        <f t="shared" si="129"/>
        <v>3.2</v>
      </c>
      <c r="F219">
        <v>0</v>
      </c>
      <c r="G219" s="8">
        <f t="shared" si="130"/>
        <v>3026.7999999999997</v>
      </c>
      <c r="H219" s="8">
        <f t="shared" si="109"/>
        <v>943.89999999999986</v>
      </c>
      <c r="I219" s="8">
        <f t="shared" si="110"/>
        <v>3.2</v>
      </c>
      <c r="J219" s="8">
        <f t="shared" si="111"/>
        <v>1081.5000000000002</v>
      </c>
      <c r="K219" s="8" t="e">
        <f t="shared" si="112"/>
        <v>#VALUE!</v>
      </c>
      <c r="L219" s="8" t="e">
        <f t="shared" si="113"/>
        <v>#VALUE!</v>
      </c>
      <c r="M219" t="e">
        <f t="shared" si="114"/>
        <v>#N/A</v>
      </c>
      <c r="N219">
        <v>8</v>
      </c>
      <c r="O219" t="str">
        <f t="shared" si="131"/>
        <v xml:space="preserve"> </v>
      </c>
      <c r="P219" t="str">
        <f t="shared" si="115"/>
        <v xml:space="preserve"> </v>
      </c>
      <c r="Q219" t="str">
        <f t="shared" si="116"/>
        <v xml:space="preserve"> </v>
      </c>
      <c r="R219" t="str">
        <f t="shared" si="117"/>
        <v xml:space="preserve"> </v>
      </c>
      <c r="S219">
        <f t="shared" si="118"/>
        <v>0</v>
      </c>
      <c r="T219" s="8">
        <f t="shared" si="132"/>
        <v>0</v>
      </c>
      <c r="U219" s="2">
        <f t="shared" si="133"/>
        <v>76.271586783026294</v>
      </c>
      <c r="V219">
        <f t="shared" si="119"/>
        <v>5</v>
      </c>
      <c r="W219" s="2">
        <f t="shared" si="134"/>
        <v>10.2805</v>
      </c>
      <c r="X219">
        <f t="shared" si="120"/>
        <v>0</v>
      </c>
      <c r="Y219">
        <f t="shared" si="135"/>
        <v>0.5</v>
      </c>
      <c r="Z219">
        <v>0</v>
      </c>
      <c r="AA219" s="18">
        <f t="shared" si="121"/>
        <v>43400</v>
      </c>
      <c r="AB219" s="13">
        <f t="shared" si="122"/>
        <v>0</v>
      </c>
      <c r="AC219">
        <v>0</v>
      </c>
      <c r="AD219" s="5">
        <f t="shared" si="136"/>
        <v>-2.1122000000000001</v>
      </c>
      <c r="AE219">
        <f t="shared" si="144"/>
        <v>2</v>
      </c>
      <c r="AF219">
        <f t="shared" si="144"/>
        <v>2</v>
      </c>
      <c r="AG219">
        <v>0</v>
      </c>
      <c r="AH219" s="18">
        <f t="shared" si="137"/>
        <v>43400</v>
      </c>
      <c r="AI219" s="5">
        <f t="shared" si="138"/>
        <v>0</v>
      </c>
      <c r="AJ219" s="13">
        <f t="shared" si="123"/>
        <v>0</v>
      </c>
      <c r="AK219" s="20">
        <f t="shared" si="124"/>
        <v>0</v>
      </c>
      <c r="AL219" s="20">
        <f t="shared" si="139"/>
        <v>1080</v>
      </c>
      <c r="AM219" s="20">
        <f t="shared" si="140"/>
        <v>800</v>
      </c>
      <c r="AN219" s="20">
        <f t="shared" si="125"/>
        <v>0</v>
      </c>
      <c r="AO219" s="20">
        <f t="shared" si="141"/>
        <v>200</v>
      </c>
      <c r="AP219" s="1">
        <v>0</v>
      </c>
      <c r="AQ219" s="24">
        <f t="shared" si="142"/>
        <v>43400</v>
      </c>
      <c r="AR219" s="10">
        <f t="shared" si="126"/>
        <v>0</v>
      </c>
      <c r="AS219" s="1">
        <f t="shared" si="143"/>
        <v>0</v>
      </c>
    </row>
    <row r="220" spans="2:45" x14ac:dyDescent="0.2">
      <c r="B220" s="18">
        <f t="shared" si="127"/>
        <v>43401</v>
      </c>
      <c r="C220" s="8">
        <f t="shared" si="128"/>
        <v>43401</v>
      </c>
      <c r="D220" s="5">
        <f>INDEX(Klima!$B$1:$E$520,MATCH('Afgrødemodel 1'!$C220,Klima!$B$1:$B$520,0),MATCH('Afgrødemodel 1'!$D$7,Klima!$B$1:$E$1,0))</f>
        <v>1</v>
      </c>
      <c r="E220" s="8">
        <f t="shared" si="129"/>
        <v>1</v>
      </c>
      <c r="F220">
        <v>0</v>
      </c>
      <c r="G220" s="8">
        <f t="shared" si="130"/>
        <v>3027.7999999999997</v>
      </c>
      <c r="H220" s="8">
        <f t="shared" si="109"/>
        <v>944.89999999999986</v>
      </c>
      <c r="I220" s="8">
        <f t="shared" si="110"/>
        <v>1</v>
      </c>
      <c r="J220" s="8">
        <f t="shared" si="111"/>
        <v>1082.5000000000002</v>
      </c>
      <c r="K220" s="8" t="e">
        <f t="shared" si="112"/>
        <v>#VALUE!</v>
      </c>
      <c r="L220" s="8" t="e">
        <f t="shared" si="113"/>
        <v>#VALUE!</v>
      </c>
      <c r="M220" t="e">
        <f t="shared" si="114"/>
        <v>#N/A</v>
      </c>
      <c r="N220">
        <v>8</v>
      </c>
      <c r="O220" t="str">
        <f t="shared" si="131"/>
        <v xml:space="preserve"> </v>
      </c>
      <c r="P220" t="str">
        <f t="shared" si="115"/>
        <v xml:space="preserve"> </v>
      </c>
      <c r="Q220" t="str">
        <f t="shared" si="116"/>
        <v xml:space="preserve"> </v>
      </c>
      <c r="R220" t="str">
        <f t="shared" si="117"/>
        <v xml:space="preserve"> </v>
      </c>
      <c r="S220">
        <f t="shared" si="118"/>
        <v>0</v>
      </c>
      <c r="T220" s="8">
        <f t="shared" si="132"/>
        <v>0</v>
      </c>
      <c r="U220" s="2">
        <f t="shared" si="133"/>
        <v>76.682116660388445</v>
      </c>
      <c r="V220">
        <f t="shared" si="119"/>
        <v>5</v>
      </c>
      <c r="W220" s="2">
        <f t="shared" si="134"/>
        <v>10.275500000000001</v>
      </c>
      <c r="X220">
        <f t="shared" si="120"/>
        <v>0</v>
      </c>
      <c r="Y220">
        <f t="shared" si="135"/>
        <v>0.5</v>
      </c>
      <c r="Z220">
        <v>0</v>
      </c>
      <c r="AA220" s="18">
        <f t="shared" si="121"/>
        <v>43401</v>
      </c>
      <c r="AB220" s="13">
        <f t="shared" si="122"/>
        <v>0</v>
      </c>
      <c r="AC220">
        <v>0</v>
      </c>
      <c r="AD220" s="5">
        <f t="shared" si="136"/>
        <v>-2.1102000000000003</v>
      </c>
      <c r="AE220">
        <f t="shared" si="144"/>
        <v>2</v>
      </c>
      <c r="AF220">
        <f t="shared" si="144"/>
        <v>2</v>
      </c>
      <c r="AG220">
        <v>0</v>
      </c>
      <c r="AH220" s="18">
        <f t="shared" si="137"/>
        <v>43401</v>
      </c>
      <c r="AI220" s="5">
        <f t="shared" si="138"/>
        <v>0</v>
      </c>
      <c r="AJ220" s="13">
        <f t="shared" si="123"/>
        <v>0</v>
      </c>
      <c r="AK220" s="20">
        <f t="shared" si="124"/>
        <v>0</v>
      </c>
      <c r="AL220" s="20">
        <f t="shared" si="139"/>
        <v>1095</v>
      </c>
      <c r="AM220" s="20">
        <f t="shared" si="140"/>
        <v>800</v>
      </c>
      <c r="AN220" s="20">
        <f t="shared" si="125"/>
        <v>0</v>
      </c>
      <c r="AO220" s="20">
        <f t="shared" si="141"/>
        <v>200</v>
      </c>
      <c r="AP220" s="1">
        <v>0</v>
      </c>
      <c r="AQ220" s="24">
        <f t="shared" si="142"/>
        <v>43401</v>
      </c>
      <c r="AR220" s="10">
        <f t="shared" si="126"/>
        <v>0</v>
      </c>
      <c r="AS220" s="1">
        <f t="shared" si="143"/>
        <v>0</v>
      </c>
    </row>
    <row r="221" spans="2:45" x14ac:dyDescent="0.2">
      <c r="B221" s="18">
        <f t="shared" si="127"/>
        <v>43402</v>
      </c>
      <c r="C221" s="8">
        <f t="shared" si="128"/>
        <v>43402</v>
      </c>
      <c r="D221" s="5">
        <f>INDEX(Klima!$B$1:$E$520,MATCH('Afgrødemodel 1'!$C221,Klima!$B$1:$B$520,0),MATCH('Afgrødemodel 1'!$D$7,Klima!$B$1:$E$1,0))</f>
        <v>4</v>
      </c>
      <c r="E221" s="8">
        <f t="shared" si="129"/>
        <v>4</v>
      </c>
      <c r="F221">
        <v>0</v>
      </c>
      <c r="G221" s="8">
        <f t="shared" si="130"/>
        <v>3031.7999999999997</v>
      </c>
      <c r="H221" s="8">
        <f t="shared" si="109"/>
        <v>948.89999999999986</v>
      </c>
      <c r="I221" s="8">
        <f t="shared" si="110"/>
        <v>4</v>
      </c>
      <c r="J221" s="8">
        <f t="shared" si="111"/>
        <v>1086.5000000000002</v>
      </c>
      <c r="K221" s="8" t="e">
        <f t="shared" si="112"/>
        <v>#VALUE!</v>
      </c>
      <c r="L221" s="8" t="e">
        <f t="shared" si="113"/>
        <v>#VALUE!</v>
      </c>
      <c r="M221" t="e">
        <f t="shared" si="114"/>
        <v>#N/A</v>
      </c>
      <c r="N221">
        <v>8</v>
      </c>
      <c r="O221" t="str">
        <f t="shared" si="131"/>
        <v xml:space="preserve"> </v>
      </c>
      <c r="P221" t="str">
        <f t="shared" si="115"/>
        <v xml:space="preserve"> </v>
      </c>
      <c r="Q221" t="str">
        <f t="shared" si="116"/>
        <v xml:space="preserve"> </v>
      </c>
      <c r="R221" t="str">
        <f t="shared" si="117"/>
        <v xml:space="preserve"> </v>
      </c>
      <c r="S221">
        <f t="shared" si="118"/>
        <v>0</v>
      </c>
      <c r="T221" s="8">
        <f t="shared" si="132"/>
        <v>0</v>
      </c>
      <c r="U221" s="2">
        <f t="shared" si="133"/>
        <v>78.346306629191403</v>
      </c>
      <c r="V221">
        <f t="shared" si="119"/>
        <v>5</v>
      </c>
      <c r="W221" s="2">
        <f t="shared" si="134"/>
        <v>10.255500000000001</v>
      </c>
      <c r="X221">
        <f t="shared" si="120"/>
        <v>0</v>
      </c>
      <c r="Y221">
        <f t="shared" si="135"/>
        <v>0.5</v>
      </c>
      <c r="Z221">
        <v>0</v>
      </c>
      <c r="AA221" s="18">
        <f t="shared" si="121"/>
        <v>43402</v>
      </c>
      <c r="AB221" s="13">
        <f t="shared" si="122"/>
        <v>0</v>
      </c>
      <c r="AC221">
        <v>0</v>
      </c>
      <c r="AD221" s="5">
        <f t="shared" si="136"/>
        <v>-2.1022000000000003</v>
      </c>
      <c r="AE221">
        <f t="shared" si="144"/>
        <v>2</v>
      </c>
      <c r="AF221">
        <f t="shared" si="144"/>
        <v>2</v>
      </c>
      <c r="AG221">
        <v>0</v>
      </c>
      <c r="AH221" s="18">
        <f t="shared" si="137"/>
        <v>43402</v>
      </c>
      <c r="AI221" s="5">
        <f t="shared" si="138"/>
        <v>0</v>
      </c>
      <c r="AJ221" s="13">
        <f t="shared" si="123"/>
        <v>0</v>
      </c>
      <c r="AK221" s="20">
        <f t="shared" si="124"/>
        <v>0</v>
      </c>
      <c r="AL221" s="20">
        <f t="shared" si="139"/>
        <v>1110</v>
      </c>
      <c r="AM221" s="20">
        <f t="shared" si="140"/>
        <v>800</v>
      </c>
      <c r="AN221" s="20">
        <f t="shared" si="125"/>
        <v>0</v>
      </c>
      <c r="AO221" s="20">
        <f t="shared" si="141"/>
        <v>200</v>
      </c>
      <c r="AP221" s="1">
        <v>0</v>
      </c>
      <c r="AQ221" s="24">
        <f t="shared" si="142"/>
        <v>43402</v>
      </c>
      <c r="AR221" s="10">
        <f t="shared" si="126"/>
        <v>0</v>
      </c>
      <c r="AS221" s="1">
        <f t="shared" si="143"/>
        <v>0</v>
      </c>
    </row>
    <row r="222" spans="2:45" x14ac:dyDescent="0.2">
      <c r="B222" s="18">
        <f t="shared" si="127"/>
        <v>43403</v>
      </c>
      <c r="C222" s="8">
        <f t="shared" si="128"/>
        <v>43403</v>
      </c>
      <c r="D222" s="5">
        <f>INDEX(Klima!$B$1:$E$520,MATCH('Afgrødemodel 1'!$C222,Klima!$B$1:$B$520,0),MATCH('Afgrødemodel 1'!$D$7,Klima!$B$1:$E$1,0))</f>
        <v>7.4</v>
      </c>
      <c r="E222" s="8">
        <f t="shared" si="129"/>
        <v>7.4</v>
      </c>
      <c r="F222">
        <v>0</v>
      </c>
      <c r="G222" s="8">
        <f t="shared" si="130"/>
        <v>3039.2</v>
      </c>
      <c r="H222" s="8">
        <f t="shared" si="109"/>
        <v>956.29999999999984</v>
      </c>
      <c r="I222" s="8">
        <f t="shared" si="110"/>
        <v>7.4</v>
      </c>
      <c r="J222" s="8">
        <f t="shared" si="111"/>
        <v>1093.9000000000003</v>
      </c>
      <c r="K222" s="8" t="e">
        <f t="shared" si="112"/>
        <v>#VALUE!</v>
      </c>
      <c r="L222" s="8" t="e">
        <f t="shared" si="113"/>
        <v>#VALUE!</v>
      </c>
      <c r="M222" t="e">
        <f t="shared" si="114"/>
        <v>#N/A</v>
      </c>
      <c r="N222">
        <v>8</v>
      </c>
      <c r="O222" t="str">
        <f t="shared" si="131"/>
        <v xml:space="preserve"> </v>
      </c>
      <c r="P222" t="str">
        <f t="shared" si="115"/>
        <v xml:space="preserve"> </v>
      </c>
      <c r="Q222" t="str">
        <f t="shared" si="116"/>
        <v xml:space="preserve"> </v>
      </c>
      <c r="R222" t="str">
        <f t="shared" si="117"/>
        <v xml:space="preserve"> </v>
      </c>
      <c r="S222">
        <f t="shared" si="118"/>
        <v>0</v>
      </c>
      <c r="T222" s="8">
        <f t="shared" si="132"/>
        <v>0</v>
      </c>
      <c r="U222" s="2">
        <f t="shared" si="133"/>
        <v>81.520232155041469</v>
      </c>
      <c r="V222">
        <f t="shared" si="119"/>
        <v>5</v>
      </c>
      <c r="W222" s="2">
        <f t="shared" si="134"/>
        <v>10.218500000000002</v>
      </c>
      <c r="X222">
        <f t="shared" si="120"/>
        <v>0</v>
      </c>
      <c r="Y222">
        <f t="shared" si="135"/>
        <v>0.5</v>
      </c>
      <c r="Z222">
        <v>0</v>
      </c>
      <c r="AA222" s="18">
        <f t="shared" si="121"/>
        <v>43403</v>
      </c>
      <c r="AB222" s="13">
        <f t="shared" si="122"/>
        <v>0</v>
      </c>
      <c r="AC222">
        <v>0</v>
      </c>
      <c r="AD222" s="5">
        <f t="shared" si="136"/>
        <v>-2.0874000000000006</v>
      </c>
      <c r="AE222">
        <f t="shared" si="144"/>
        <v>2</v>
      </c>
      <c r="AF222">
        <f t="shared" si="144"/>
        <v>2</v>
      </c>
      <c r="AG222">
        <v>0</v>
      </c>
      <c r="AH222" s="18">
        <f t="shared" si="137"/>
        <v>43403</v>
      </c>
      <c r="AI222" s="5">
        <f t="shared" si="138"/>
        <v>0</v>
      </c>
      <c r="AJ222" s="13">
        <f t="shared" si="123"/>
        <v>0</v>
      </c>
      <c r="AK222" s="20">
        <f t="shared" si="124"/>
        <v>0</v>
      </c>
      <c r="AL222" s="20">
        <f t="shared" si="139"/>
        <v>1125</v>
      </c>
      <c r="AM222" s="20">
        <f t="shared" si="140"/>
        <v>800</v>
      </c>
      <c r="AN222" s="20">
        <f t="shared" si="125"/>
        <v>0</v>
      </c>
      <c r="AO222" s="20">
        <f t="shared" si="141"/>
        <v>200</v>
      </c>
      <c r="AP222" s="1">
        <v>0</v>
      </c>
      <c r="AQ222" s="24">
        <f t="shared" si="142"/>
        <v>43403</v>
      </c>
      <c r="AR222" s="10">
        <f t="shared" si="126"/>
        <v>0</v>
      </c>
      <c r="AS222" s="1">
        <f t="shared" si="143"/>
        <v>0</v>
      </c>
    </row>
    <row r="223" spans="2:45" x14ac:dyDescent="0.2">
      <c r="B223" s="18">
        <f t="shared" si="127"/>
        <v>43404</v>
      </c>
      <c r="C223" s="8">
        <f t="shared" si="128"/>
        <v>43404</v>
      </c>
      <c r="D223" s="5">
        <f>INDEX(Klima!$B$1:$E$520,MATCH('Afgrødemodel 1'!$C223,Klima!$B$1:$B$520,0),MATCH('Afgrødemodel 1'!$D$7,Klima!$B$1:$E$1,0))</f>
        <v>6.6</v>
      </c>
      <c r="E223" s="8">
        <f t="shared" si="129"/>
        <v>6.6</v>
      </c>
      <c r="F223">
        <v>0</v>
      </c>
      <c r="G223" s="8">
        <f t="shared" si="130"/>
        <v>3045.7999999999997</v>
      </c>
      <c r="H223" s="8">
        <f t="shared" si="109"/>
        <v>962.89999999999986</v>
      </c>
      <c r="I223" s="8">
        <f t="shared" si="110"/>
        <v>6.6</v>
      </c>
      <c r="J223" s="8">
        <f t="shared" si="111"/>
        <v>1100.5000000000002</v>
      </c>
      <c r="K223" s="8" t="e">
        <f t="shared" si="112"/>
        <v>#VALUE!</v>
      </c>
      <c r="L223" s="8" t="e">
        <f t="shared" si="113"/>
        <v>#VALUE!</v>
      </c>
      <c r="M223" t="e">
        <f t="shared" si="114"/>
        <v>#N/A</v>
      </c>
      <c r="N223">
        <v>8</v>
      </c>
      <c r="O223" t="str">
        <f t="shared" si="131"/>
        <v xml:space="preserve"> </v>
      </c>
      <c r="P223" t="str">
        <f t="shared" si="115"/>
        <v xml:space="preserve"> </v>
      </c>
      <c r="Q223" t="str">
        <f t="shared" si="116"/>
        <v>tv</v>
      </c>
      <c r="R223">
        <f t="shared" si="117"/>
        <v>43404</v>
      </c>
      <c r="S223">
        <f t="shared" si="118"/>
        <v>0</v>
      </c>
      <c r="T223" s="8">
        <f t="shared" si="132"/>
        <v>0</v>
      </c>
      <c r="U223" s="2">
        <f t="shared" si="133"/>
        <v>84.458668967011505</v>
      </c>
      <c r="V223">
        <f t="shared" si="119"/>
        <v>5</v>
      </c>
      <c r="W223" s="2">
        <f t="shared" si="134"/>
        <v>10.185500000000001</v>
      </c>
      <c r="X223">
        <f t="shared" si="120"/>
        <v>0</v>
      </c>
      <c r="Y223">
        <f t="shared" si="135"/>
        <v>0.5</v>
      </c>
      <c r="Z223">
        <v>0</v>
      </c>
      <c r="AA223" s="18">
        <f t="shared" si="121"/>
        <v>43404</v>
      </c>
      <c r="AB223" s="13">
        <f t="shared" si="122"/>
        <v>0</v>
      </c>
      <c r="AC223">
        <v>0</v>
      </c>
      <c r="AD223" s="5">
        <f t="shared" si="136"/>
        <v>-2.0742000000000003</v>
      </c>
      <c r="AE223">
        <f t="shared" si="144"/>
        <v>2</v>
      </c>
      <c r="AF223">
        <f t="shared" si="144"/>
        <v>2</v>
      </c>
      <c r="AG223">
        <v>0</v>
      </c>
      <c r="AH223" s="18">
        <f t="shared" si="137"/>
        <v>43404</v>
      </c>
      <c r="AI223" s="5">
        <f t="shared" si="138"/>
        <v>0</v>
      </c>
      <c r="AJ223" s="13">
        <f t="shared" si="123"/>
        <v>0</v>
      </c>
      <c r="AK223" s="20">
        <f t="shared" si="124"/>
        <v>0</v>
      </c>
      <c r="AL223" s="20">
        <f t="shared" si="139"/>
        <v>1140</v>
      </c>
      <c r="AM223" s="20">
        <f t="shared" si="140"/>
        <v>800</v>
      </c>
      <c r="AN223" s="20">
        <f t="shared" si="125"/>
        <v>0</v>
      </c>
      <c r="AO223" s="20">
        <f t="shared" si="141"/>
        <v>200</v>
      </c>
      <c r="AP223" s="1">
        <v>0</v>
      </c>
      <c r="AQ223" s="24">
        <f t="shared" si="142"/>
        <v>43404</v>
      </c>
      <c r="AR223" s="10">
        <f t="shared" si="126"/>
        <v>0</v>
      </c>
      <c r="AS223" s="1">
        <f t="shared" si="143"/>
        <v>0</v>
      </c>
    </row>
    <row r="224" spans="2:45" x14ac:dyDescent="0.2">
      <c r="B224" s="18">
        <f t="shared" si="127"/>
        <v>43405</v>
      </c>
      <c r="C224" s="8">
        <f t="shared" si="128"/>
        <v>43405</v>
      </c>
      <c r="D224" s="5">
        <f>INDEX(Klima!$B$1:$E$520,MATCH('Afgrødemodel 1'!$C224,Klima!$B$1:$B$520,0),MATCH('Afgrødemodel 1'!$D$7,Klima!$B$1:$E$1,0))</f>
        <v>8.5</v>
      </c>
      <c r="E224" s="8">
        <f t="shared" si="129"/>
        <v>8.5</v>
      </c>
      <c r="F224">
        <v>0</v>
      </c>
      <c r="G224" s="8">
        <f t="shared" si="130"/>
        <v>3054.2999999999997</v>
      </c>
      <c r="H224" s="8">
        <f t="shared" si="109"/>
        <v>971.39999999999986</v>
      </c>
      <c r="I224" s="8">
        <f t="shared" si="110"/>
        <v>8.5</v>
      </c>
      <c r="J224" s="8">
        <f t="shared" si="111"/>
        <v>1109.0000000000002</v>
      </c>
      <c r="K224" s="8" t="e">
        <f t="shared" si="112"/>
        <v>#VALUE!</v>
      </c>
      <c r="L224" s="8" t="e">
        <f t="shared" si="113"/>
        <v>#VALUE!</v>
      </c>
      <c r="M224" t="e">
        <f t="shared" si="114"/>
        <v>#N/A</v>
      </c>
      <c r="N224">
        <v>8</v>
      </c>
      <c r="O224" t="str">
        <f t="shared" si="131"/>
        <v xml:space="preserve"> </v>
      </c>
      <c r="P224" t="str">
        <f t="shared" si="115"/>
        <v xml:space="preserve"> </v>
      </c>
      <c r="Q224" t="str">
        <f t="shared" si="116"/>
        <v xml:space="preserve"> </v>
      </c>
      <c r="R224" t="str">
        <f t="shared" si="117"/>
        <v xml:space="preserve"> </v>
      </c>
      <c r="S224">
        <f t="shared" si="118"/>
        <v>0</v>
      </c>
      <c r="T224" s="8">
        <f t="shared" si="132"/>
        <v>0</v>
      </c>
      <c r="U224" s="2">
        <f t="shared" si="133"/>
        <v>88.398641343682613</v>
      </c>
      <c r="V224">
        <f t="shared" si="119"/>
        <v>5</v>
      </c>
      <c r="W224" s="2">
        <f t="shared" si="134"/>
        <v>10.143000000000001</v>
      </c>
      <c r="X224">
        <f t="shared" si="120"/>
        <v>0</v>
      </c>
      <c r="Y224">
        <f t="shared" si="135"/>
        <v>0.5</v>
      </c>
      <c r="Z224">
        <v>0</v>
      </c>
      <c r="AA224" s="18">
        <f t="shared" si="121"/>
        <v>43405</v>
      </c>
      <c r="AB224" s="13">
        <f t="shared" si="122"/>
        <v>0</v>
      </c>
      <c r="AC224">
        <v>0</v>
      </c>
      <c r="AD224" s="5">
        <f t="shared" si="136"/>
        <v>-2.0572000000000004</v>
      </c>
      <c r="AE224">
        <f t="shared" si="144"/>
        <v>2</v>
      </c>
      <c r="AF224">
        <f t="shared" si="144"/>
        <v>2</v>
      </c>
      <c r="AG224">
        <v>0</v>
      </c>
      <c r="AH224" s="18">
        <f t="shared" si="137"/>
        <v>43405</v>
      </c>
      <c r="AI224" s="5">
        <f t="shared" si="138"/>
        <v>0</v>
      </c>
      <c r="AJ224" s="13">
        <f t="shared" si="123"/>
        <v>0</v>
      </c>
      <c r="AK224" s="20">
        <f t="shared" si="124"/>
        <v>0</v>
      </c>
      <c r="AL224" s="20">
        <f t="shared" si="139"/>
        <v>1155</v>
      </c>
      <c r="AM224" s="20">
        <f t="shared" si="140"/>
        <v>800</v>
      </c>
      <c r="AN224" s="20">
        <f t="shared" si="125"/>
        <v>0</v>
      </c>
      <c r="AO224" s="20">
        <f t="shared" si="141"/>
        <v>200</v>
      </c>
      <c r="AP224" s="1">
        <v>0</v>
      </c>
      <c r="AQ224" s="24">
        <f t="shared" si="142"/>
        <v>43405</v>
      </c>
      <c r="AR224" s="10">
        <f t="shared" si="126"/>
        <v>0</v>
      </c>
      <c r="AS224" s="1">
        <f t="shared" si="143"/>
        <v>0</v>
      </c>
    </row>
    <row r="225" spans="2:45" x14ac:dyDescent="0.2">
      <c r="B225" s="18">
        <f t="shared" si="127"/>
        <v>43406</v>
      </c>
      <c r="C225" s="8">
        <f t="shared" si="128"/>
        <v>43406</v>
      </c>
      <c r="D225" s="5">
        <f>INDEX(Klima!$B$1:$E$520,MATCH('Afgrødemodel 1'!$C225,Klima!$B$1:$B$520,0),MATCH('Afgrødemodel 1'!$D$7,Klima!$B$1:$E$1,0))</f>
        <v>8.6999999999999993</v>
      </c>
      <c r="E225" s="8">
        <f t="shared" si="129"/>
        <v>8.6999999999999993</v>
      </c>
      <c r="F225">
        <v>0</v>
      </c>
      <c r="G225" s="8">
        <f t="shared" si="130"/>
        <v>3062.9999999999995</v>
      </c>
      <c r="H225" s="8">
        <f t="shared" si="109"/>
        <v>980.09999999999991</v>
      </c>
      <c r="I225" s="8">
        <f t="shared" si="110"/>
        <v>8.6999999999999993</v>
      </c>
      <c r="J225" s="8">
        <f t="shared" si="111"/>
        <v>1117.7000000000003</v>
      </c>
      <c r="K225" s="8" t="e">
        <f t="shared" si="112"/>
        <v>#VALUE!</v>
      </c>
      <c r="L225" s="8" t="e">
        <f t="shared" si="113"/>
        <v>#VALUE!</v>
      </c>
      <c r="M225" t="e">
        <f t="shared" si="114"/>
        <v>#N/A</v>
      </c>
      <c r="N225">
        <v>8</v>
      </c>
      <c r="O225" t="str">
        <f t="shared" si="131"/>
        <v xml:space="preserve"> </v>
      </c>
      <c r="P225" t="str">
        <f t="shared" si="115"/>
        <v xml:space="preserve"> </v>
      </c>
      <c r="Q225" t="str">
        <f t="shared" si="116"/>
        <v xml:space="preserve"> </v>
      </c>
      <c r="R225" t="str">
        <f t="shared" si="117"/>
        <v xml:space="preserve"> </v>
      </c>
      <c r="S225">
        <f t="shared" si="118"/>
        <v>0</v>
      </c>
      <c r="T225" s="8">
        <f t="shared" si="132"/>
        <v>0</v>
      </c>
      <c r="U225" s="2">
        <f t="shared" si="133"/>
        <v>92.620603293484876</v>
      </c>
      <c r="V225">
        <f t="shared" si="119"/>
        <v>5</v>
      </c>
      <c r="W225" s="2">
        <f t="shared" si="134"/>
        <v>10.099499999999999</v>
      </c>
      <c r="X225">
        <f t="shared" si="120"/>
        <v>0</v>
      </c>
      <c r="Y225">
        <f t="shared" si="135"/>
        <v>0.5</v>
      </c>
      <c r="Z225">
        <v>0</v>
      </c>
      <c r="AA225" s="18">
        <f t="shared" si="121"/>
        <v>43406</v>
      </c>
      <c r="AB225" s="13">
        <f t="shared" si="122"/>
        <v>0</v>
      </c>
      <c r="AC225">
        <v>0</v>
      </c>
      <c r="AD225" s="5">
        <f t="shared" si="136"/>
        <v>-2.0398000000000001</v>
      </c>
      <c r="AE225">
        <f t="shared" si="144"/>
        <v>2</v>
      </c>
      <c r="AF225">
        <f t="shared" si="144"/>
        <v>2</v>
      </c>
      <c r="AG225">
        <v>0</v>
      </c>
      <c r="AH225" s="18">
        <f t="shared" si="137"/>
        <v>43406</v>
      </c>
      <c r="AI225" s="5">
        <f t="shared" si="138"/>
        <v>0</v>
      </c>
      <c r="AJ225" s="13">
        <f t="shared" si="123"/>
        <v>0</v>
      </c>
      <c r="AK225" s="20">
        <f t="shared" si="124"/>
        <v>0</v>
      </c>
      <c r="AL225" s="20">
        <f t="shared" si="139"/>
        <v>1170</v>
      </c>
      <c r="AM225" s="20">
        <f t="shared" si="140"/>
        <v>800</v>
      </c>
      <c r="AN225" s="20">
        <f t="shared" si="125"/>
        <v>0</v>
      </c>
      <c r="AO225" s="20">
        <f t="shared" si="141"/>
        <v>200</v>
      </c>
      <c r="AP225" s="1">
        <v>0</v>
      </c>
      <c r="AQ225" s="24">
        <f t="shared" si="142"/>
        <v>43406</v>
      </c>
      <c r="AR225" s="10">
        <f t="shared" si="126"/>
        <v>0</v>
      </c>
      <c r="AS225" s="1">
        <f t="shared" si="143"/>
        <v>0</v>
      </c>
    </row>
    <row r="226" spans="2:45" x14ac:dyDescent="0.2">
      <c r="B226" s="18">
        <f t="shared" si="127"/>
        <v>43407</v>
      </c>
      <c r="C226" s="8">
        <f t="shared" si="128"/>
        <v>43407</v>
      </c>
      <c r="D226" s="5">
        <f>INDEX(Klima!$B$1:$E$520,MATCH('Afgrødemodel 1'!$C226,Klima!$B$1:$B$520,0),MATCH('Afgrødemodel 1'!$D$7,Klima!$B$1:$E$1,0))</f>
        <v>6</v>
      </c>
      <c r="E226" s="8">
        <f t="shared" si="129"/>
        <v>6</v>
      </c>
      <c r="F226">
        <v>0</v>
      </c>
      <c r="G226" s="8">
        <f t="shared" si="130"/>
        <v>3068.9999999999995</v>
      </c>
      <c r="H226" s="8">
        <f t="shared" si="109"/>
        <v>986.09999999999991</v>
      </c>
      <c r="I226" s="8">
        <f t="shared" si="110"/>
        <v>6</v>
      </c>
      <c r="J226" s="8">
        <f t="shared" si="111"/>
        <v>1123.7000000000003</v>
      </c>
      <c r="K226" s="8" t="e">
        <f t="shared" si="112"/>
        <v>#VALUE!</v>
      </c>
      <c r="L226" s="8" t="e">
        <f t="shared" si="113"/>
        <v>#VALUE!</v>
      </c>
      <c r="M226" t="e">
        <f t="shared" si="114"/>
        <v>#N/A</v>
      </c>
      <c r="N226">
        <v>8</v>
      </c>
      <c r="O226" t="str">
        <f t="shared" si="131"/>
        <v xml:space="preserve"> </v>
      </c>
      <c r="P226" t="str">
        <f t="shared" si="115"/>
        <v xml:space="preserve"> </v>
      </c>
      <c r="Q226" t="str">
        <f t="shared" si="116"/>
        <v xml:space="preserve"> </v>
      </c>
      <c r="R226" t="str">
        <f t="shared" si="117"/>
        <v xml:space="preserve"> </v>
      </c>
      <c r="S226">
        <f t="shared" si="118"/>
        <v>0</v>
      </c>
      <c r="T226" s="8">
        <f t="shared" si="132"/>
        <v>0</v>
      </c>
      <c r="U226" s="2">
        <f t="shared" si="133"/>
        <v>95.64856038411024</v>
      </c>
      <c r="V226">
        <f t="shared" si="119"/>
        <v>5</v>
      </c>
      <c r="W226" s="2">
        <f t="shared" si="134"/>
        <v>10.0695</v>
      </c>
      <c r="X226">
        <f t="shared" si="120"/>
        <v>0</v>
      </c>
      <c r="Y226">
        <f t="shared" si="135"/>
        <v>0.5</v>
      </c>
      <c r="Z226">
        <v>0</v>
      </c>
      <c r="AA226" s="18">
        <f t="shared" si="121"/>
        <v>43407</v>
      </c>
      <c r="AB226" s="13">
        <f t="shared" si="122"/>
        <v>0</v>
      </c>
      <c r="AC226">
        <v>0</v>
      </c>
      <c r="AD226" s="5">
        <f t="shared" si="136"/>
        <v>-2.0278</v>
      </c>
      <c r="AE226">
        <f t="shared" si="144"/>
        <v>2</v>
      </c>
      <c r="AF226">
        <f t="shared" si="144"/>
        <v>2</v>
      </c>
      <c r="AG226">
        <v>0</v>
      </c>
      <c r="AH226" s="18">
        <f t="shared" si="137"/>
        <v>43407</v>
      </c>
      <c r="AI226" s="5">
        <f t="shared" si="138"/>
        <v>0</v>
      </c>
      <c r="AJ226" s="13">
        <f t="shared" si="123"/>
        <v>0</v>
      </c>
      <c r="AK226" s="20">
        <f t="shared" si="124"/>
        <v>0</v>
      </c>
      <c r="AL226" s="20">
        <f t="shared" si="139"/>
        <v>1185</v>
      </c>
      <c r="AM226" s="20">
        <f t="shared" si="140"/>
        <v>800</v>
      </c>
      <c r="AN226" s="20">
        <f t="shared" si="125"/>
        <v>0</v>
      </c>
      <c r="AO226" s="20">
        <f t="shared" si="141"/>
        <v>200</v>
      </c>
      <c r="AP226" s="1">
        <v>0</v>
      </c>
      <c r="AQ226" s="24">
        <f t="shared" si="142"/>
        <v>43407</v>
      </c>
      <c r="AR226" s="10">
        <f t="shared" si="126"/>
        <v>0</v>
      </c>
      <c r="AS226" s="1">
        <f t="shared" si="143"/>
        <v>0</v>
      </c>
    </row>
    <row r="227" spans="2:45" x14ac:dyDescent="0.2">
      <c r="B227" s="18">
        <f t="shared" si="127"/>
        <v>43408</v>
      </c>
      <c r="C227" s="8">
        <f t="shared" si="128"/>
        <v>43408</v>
      </c>
      <c r="D227" s="5">
        <f>INDEX(Klima!$B$1:$E$520,MATCH('Afgrødemodel 1'!$C227,Klima!$B$1:$B$520,0),MATCH('Afgrødemodel 1'!$D$7,Klima!$B$1:$E$1,0))</f>
        <v>6.5</v>
      </c>
      <c r="E227" s="8">
        <f t="shared" si="129"/>
        <v>6.5</v>
      </c>
      <c r="F227">
        <v>0</v>
      </c>
      <c r="G227" s="8">
        <f t="shared" si="130"/>
        <v>3075.4999999999995</v>
      </c>
      <c r="H227" s="8">
        <f t="shared" si="109"/>
        <v>992.59999999999991</v>
      </c>
      <c r="I227" s="8">
        <f t="shared" si="110"/>
        <v>6.5</v>
      </c>
      <c r="J227" s="8">
        <f t="shared" si="111"/>
        <v>1130.2000000000003</v>
      </c>
      <c r="K227" s="8" t="e">
        <f t="shared" si="112"/>
        <v>#VALUE!</v>
      </c>
      <c r="L227" s="8" t="e">
        <f t="shared" si="113"/>
        <v>#VALUE!</v>
      </c>
      <c r="M227" t="e">
        <f t="shared" si="114"/>
        <v>#N/A</v>
      </c>
      <c r="N227">
        <v>8</v>
      </c>
      <c r="O227" t="str">
        <f t="shared" si="131"/>
        <v xml:space="preserve"> </v>
      </c>
      <c r="P227" t="str">
        <f t="shared" si="115"/>
        <v xml:space="preserve"> </v>
      </c>
      <c r="Q227" t="str">
        <f t="shared" si="116"/>
        <v xml:space="preserve"> </v>
      </c>
      <c r="R227" t="str">
        <f t="shared" si="117"/>
        <v xml:space="preserve"> </v>
      </c>
      <c r="S227">
        <f t="shared" si="118"/>
        <v>0</v>
      </c>
      <c r="T227" s="8">
        <f t="shared" si="132"/>
        <v>0</v>
      </c>
      <c r="U227" s="2">
        <f t="shared" si="133"/>
        <v>99.040054644305144</v>
      </c>
      <c r="V227">
        <f t="shared" si="119"/>
        <v>5</v>
      </c>
      <c r="W227" s="2">
        <f t="shared" si="134"/>
        <v>10.037000000000001</v>
      </c>
      <c r="X227">
        <f t="shared" si="120"/>
        <v>0</v>
      </c>
      <c r="Y227">
        <f t="shared" si="135"/>
        <v>0.5</v>
      </c>
      <c r="Z227">
        <v>0</v>
      </c>
      <c r="AA227" s="18">
        <f t="shared" si="121"/>
        <v>43408</v>
      </c>
      <c r="AB227" s="13">
        <f t="shared" si="122"/>
        <v>0</v>
      </c>
      <c r="AC227">
        <v>0</v>
      </c>
      <c r="AD227" s="5">
        <f t="shared" si="136"/>
        <v>-2.0148000000000001</v>
      </c>
      <c r="AE227">
        <f t="shared" si="144"/>
        <v>2</v>
      </c>
      <c r="AF227">
        <f t="shared" si="144"/>
        <v>2</v>
      </c>
      <c r="AG227">
        <v>0</v>
      </c>
      <c r="AH227" s="18">
        <f t="shared" si="137"/>
        <v>43408</v>
      </c>
      <c r="AI227" s="5">
        <f t="shared" si="138"/>
        <v>0</v>
      </c>
      <c r="AJ227" s="13">
        <f t="shared" si="123"/>
        <v>0</v>
      </c>
      <c r="AK227" s="20">
        <f t="shared" si="124"/>
        <v>0</v>
      </c>
      <c r="AL227" s="20">
        <f t="shared" si="139"/>
        <v>1200</v>
      </c>
      <c r="AM227" s="20">
        <f t="shared" si="140"/>
        <v>800</v>
      </c>
      <c r="AN227" s="20">
        <f t="shared" si="125"/>
        <v>0</v>
      </c>
      <c r="AO227" s="20">
        <f t="shared" si="141"/>
        <v>200</v>
      </c>
      <c r="AP227" s="1">
        <v>0</v>
      </c>
      <c r="AQ227" s="24">
        <f t="shared" si="142"/>
        <v>43408</v>
      </c>
      <c r="AR227" s="10">
        <f t="shared" si="126"/>
        <v>0</v>
      </c>
      <c r="AS227" s="1">
        <f t="shared" si="143"/>
        <v>0</v>
      </c>
    </row>
    <row r="228" spans="2:45" x14ac:dyDescent="0.2">
      <c r="B228" s="18">
        <f t="shared" si="127"/>
        <v>43409</v>
      </c>
      <c r="C228" s="8">
        <f t="shared" si="128"/>
        <v>43409</v>
      </c>
      <c r="D228" s="5">
        <f>INDEX(Klima!$B$1:$E$520,MATCH('Afgrødemodel 1'!$C228,Klima!$B$1:$B$520,0),MATCH('Afgrødemodel 1'!$D$7,Klima!$B$1:$E$1,0))</f>
        <v>8.9</v>
      </c>
      <c r="E228" s="8">
        <f t="shared" si="129"/>
        <v>8.9</v>
      </c>
      <c r="F228">
        <v>0</v>
      </c>
      <c r="G228" s="8">
        <f t="shared" si="130"/>
        <v>3084.3999999999996</v>
      </c>
      <c r="H228" s="8">
        <f t="shared" si="109"/>
        <v>1001.4999999999999</v>
      </c>
      <c r="I228" s="8">
        <f t="shared" si="110"/>
        <v>8.9</v>
      </c>
      <c r="J228" s="8">
        <f t="shared" si="111"/>
        <v>1139.1000000000004</v>
      </c>
      <c r="K228" s="8" t="e">
        <f t="shared" si="112"/>
        <v>#VALUE!</v>
      </c>
      <c r="L228" s="8" t="e">
        <f t="shared" si="113"/>
        <v>#VALUE!</v>
      </c>
      <c r="M228" t="e">
        <f t="shared" si="114"/>
        <v>#N/A</v>
      </c>
      <c r="N228">
        <v>8</v>
      </c>
      <c r="O228" t="str">
        <f t="shared" si="131"/>
        <v xml:space="preserve"> </v>
      </c>
      <c r="P228" t="str">
        <f t="shared" si="115"/>
        <v xml:space="preserve"> </v>
      </c>
      <c r="Q228" t="str">
        <f t="shared" si="116"/>
        <v xml:space="preserve"> </v>
      </c>
      <c r="R228" t="str">
        <f t="shared" si="117"/>
        <v xml:space="preserve"> </v>
      </c>
      <c r="S228">
        <f t="shared" si="118"/>
        <v>0</v>
      </c>
      <c r="T228" s="8">
        <f t="shared" si="132"/>
        <v>0</v>
      </c>
      <c r="U228" s="2">
        <f t="shared" si="133"/>
        <v>103.87867166220703</v>
      </c>
      <c r="V228">
        <f t="shared" si="119"/>
        <v>5</v>
      </c>
      <c r="W228" s="2">
        <f t="shared" si="134"/>
        <v>9.9924999999999997</v>
      </c>
      <c r="X228">
        <f t="shared" si="120"/>
        <v>0</v>
      </c>
      <c r="Y228">
        <f t="shared" si="135"/>
        <v>0.5</v>
      </c>
      <c r="Z228">
        <v>0</v>
      </c>
      <c r="AA228" s="18">
        <f t="shared" si="121"/>
        <v>43409</v>
      </c>
      <c r="AB228" s="13">
        <f t="shared" si="122"/>
        <v>0</v>
      </c>
      <c r="AC228">
        <v>0</v>
      </c>
      <c r="AD228" s="5">
        <f t="shared" si="136"/>
        <v>-1.9970000000000003</v>
      </c>
      <c r="AE228">
        <f t="shared" si="144"/>
        <v>2</v>
      </c>
      <c r="AF228">
        <f t="shared" si="144"/>
        <v>2</v>
      </c>
      <c r="AG228">
        <v>0</v>
      </c>
      <c r="AH228" s="18">
        <f t="shared" si="137"/>
        <v>43409</v>
      </c>
      <c r="AI228" s="5">
        <f t="shared" si="138"/>
        <v>0</v>
      </c>
      <c r="AJ228" s="13">
        <f t="shared" si="123"/>
        <v>0</v>
      </c>
      <c r="AK228" s="20">
        <f t="shared" si="124"/>
        <v>0</v>
      </c>
      <c r="AL228" s="20">
        <f t="shared" si="139"/>
        <v>1215</v>
      </c>
      <c r="AM228" s="20">
        <f t="shared" si="140"/>
        <v>800</v>
      </c>
      <c r="AN228" s="20">
        <f t="shared" si="125"/>
        <v>0</v>
      </c>
      <c r="AO228" s="20">
        <f t="shared" si="141"/>
        <v>200</v>
      </c>
      <c r="AP228" s="1">
        <v>0</v>
      </c>
      <c r="AQ228" s="24">
        <f t="shared" si="142"/>
        <v>43409</v>
      </c>
      <c r="AR228" s="10">
        <f t="shared" si="126"/>
        <v>0</v>
      </c>
      <c r="AS228" s="1">
        <f t="shared" si="143"/>
        <v>0</v>
      </c>
    </row>
    <row r="229" spans="2:45" x14ac:dyDescent="0.2">
      <c r="B229" s="18">
        <f t="shared" si="127"/>
        <v>43410</v>
      </c>
      <c r="C229" s="8">
        <f t="shared" si="128"/>
        <v>43410</v>
      </c>
      <c r="D229" s="5">
        <f>INDEX(Klima!$B$1:$E$520,MATCH('Afgrødemodel 1'!$C229,Klima!$B$1:$B$520,0),MATCH('Afgrødemodel 1'!$D$7,Klima!$B$1:$E$1,0))</f>
        <v>8.8000000000000007</v>
      </c>
      <c r="E229" s="8">
        <f t="shared" si="129"/>
        <v>8.8000000000000007</v>
      </c>
      <c r="F229">
        <v>0</v>
      </c>
      <c r="G229" s="8">
        <f t="shared" si="130"/>
        <v>3093.2</v>
      </c>
      <c r="H229" s="8">
        <f t="shared" si="109"/>
        <v>1010.2999999999998</v>
      </c>
      <c r="I229" s="8">
        <f t="shared" si="110"/>
        <v>8.8000000000000007</v>
      </c>
      <c r="J229" s="8">
        <f t="shared" si="111"/>
        <v>1147.9000000000003</v>
      </c>
      <c r="K229" s="8" t="e">
        <f t="shared" si="112"/>
        <v>#VALUE!</v>
      </c>
      <c r="L229" s="8" t="e">
        <f t="shared" si="113"/>
        <v>#VALUE!</v>
      </c>
      <c r="M229" t="e">
        <f t="shared" si="114"/>
        <v>#N/A</v>
      </c>
      <c r="N229">
        <v>8</v>
      </c>
      <c r="O229" t="str">
        <f t="shared" si="131"/>
        <v xml:space="preserve"> </v>
      </c>
      <c r="P229" t="str">
        <f t="shared" si="115"/>
        <v xml:space="preserve"> </v>
      </c>
      <c r="Q229" t="str">
        <f t="shared" si="116"/>
        <v xml:space="preserve"> </v>
      </c>
      <c r="R229" t="str">
        <f t="shared" si="117"/>
        <v xml:space="preserve"> </v>
      </c>
      <c r="S229">
        <f t="shared" si="118"/>
        <v>0</v>
      </c>
      <c r="T229" s="8">
        <f t="shared" si="132"/>
        <v>0</v>
      </c>
      <c r="U229" s="2">
        <f t="shared" si="133"/>
        <v>108.89413529365368</v>
      </c>
      <c r="V229">
        <f t="shared" si="119"/>
        <v>5</v>
      </c>
      <c r="W229" s="2">
        <f t="shared" si="134"/>
        <v>9.948500000000001</v>
      </c>
      <c r="X229">
        <f t="shared" si="120"/>
        <v>0</v>
      </c>
      <c r="Y229">
        <f t="shared" si="135"/>
        <v>0.5</v>
      </c>
      <c r="Z229">
        <v>0</v>
      </c>
      <c r="AA229" s="18">
        <f t="shared" si="121"/>
        <v>43410</v>
      </c>
      <c r="AB229" s="13">
        <f t="shared" si="122"/>
        <v>0</v>
      </c>
      <c r="AC229">
        <v>0</v>
      </c>
      <c r="AD229" s="5">
        <f t="shared" si="136"/>
        <v>-1.9794000000000003</v>
      </c>
      <c r="AE229">
        <f t="shared" si="144"/>
        <v>2</v>
      </c>
      <c r="AF229">
        <f t="shared" si="144"/>
        <v>2</v>
      </c>
      <c r="AG229">
        <v>0</v>
      </c>
      <c r="AH229" s="18">
        <f t="shared" si="137"/>
        <v>43410</v>
      </c>
      <c r="AI229" s="5">
        <f t="shared" si="138"/>
        <v>0</v>
      </c>
      <c r="AJ229" s="13">
        <f t="shared" si="123"/>
        <v>0</v>
      </c>
      <c r="AK229" s="20">
        <f t="shared" si="124"/>
        <v>0</v>
      </c>
      <c r="AL229" s="20">
        <f t="shared" si="139"/>
        <v>1230</v>
      </c>
      <c r="AM229" s="20">
        <f t="shared" si="140"/>
        <v>800</v>
      </c>
      <c r="AN229" s="20">
        <f t="shared" si="125"/>
        <v>0</v>
      </c>
      <c r="AO229" s="20">
        <f t="shared" si="141"/>
        <v>200</v>
      </c>
      <c r="AP229" s="1">
        <v>0</v>
      </c>
      <c r="AQ229" s="24">
        <f t="shared" si="142"/>
        <v>43410</v>
      </c>
      <c r="AR229" s="10">
        <f t="shared" si="126"/>
        <v>0</v>
      </c>
      <c r="AS229" s="1">
        <f t="shared" si="143"/>
        <v>0</v>
      </c>
    </row>
    <row r="230" spans="2:45" x14ac:dyDescent="0.2">
      <c r="B230" s="18">
        <f t="shared" si="127"/>
        <v>43411</v>
      </c>
      <c r="C230" s="8">
        <f t="shared" si="128"/>
        <v>43411</v>
      </c>
      <c r="D230" s="5">
        <f>INDEX(Klima!$B$1:$E$520,MATCH('Afgrødemodel 1'!$C230,Klima!$B$1:$B$520,0),MATCH('Afgrødemodel 1'!$D$7,Klima!$B$1:$E$1,0))</f>
        <v>8.4</v>
      </c>
      <c r="E230" s="8">
        <f t="shared" si="129"/>
        <v>8.4</v>
      </c>
      <c r="F230">
        <v>0</v>
      </c>
      <c r="G230" s="8">
        <f t="shared" si="130"/>
        <v>3101.6</v>
      </c>
      <c r="H230" s="8">
        <f t="shared" si="109"/>
        <v>1018.6999999999998</v>
      </c>
      <c r="I230" s="8">
        <f t="shared" si="110"/>
        <v>8.4</v>
      </c>
      <c r="J230" s="8">
        <f t="shared" si="111"/>
        <v>1156.3000000000004</v>
      </c>
      <c r="K230" s="8" t="e">
        <f t="shared" si="112"/>
        <v>#VALUE!</v>
      </c>
      <c r="L230" s="8" t="e">
        <f t="shared" si="113"/>
        <v>#VALUE!</v>
      </c>
      <c r="M230" t="e">
        <f t="shared" si="114"/>
        <v>#N/A</v>
      </c>
      <c r="N230">
        <v>8</v>
      </c>
      <c r="O230" t="str">
        <f t="shared" si="131"/>
        <v xml:space="preserve"> </v>
      </c>
      <c r="P230" t="str">
        <f t="shared" si="115"/>
        <v xml:space="preserve"> </v>
      </c>
      <c r="Q230" t="str">
        <f t="shared" si="116"/>
        <v xml:space="preserve"> </v>
      </c>
      <c r="R230" t="str">
        <f t="shared" si="117"/>
        <v xml:space="preserve"> </v>
      </c>
      <c r="S230">
        <f t="shared" si="118"/>
        <v>0</v>
      </c>
      <c r="T230" s="8">
        <f t="shared" si="132"/>
        <v>0</v>
      </c>
      <c r="U230" s="2">
        <f t="shared" si="133"/>
        <v>113.90627536115666</v>
      </c>
      <c r="V230">
        <f t="shared" si="119"/>
        <v>5</v>
      </c>
      <c r="W230" s="2">
        <f t="shared" si="134"/>
        <v>9.9065000000000012</v>
      </c>
      <c r="X230">
        <f t="shared" si="120"/>
        <v>0</v>
      </c>
      <c r="Y230">
        <f t="shared" si="135"/>
        <v>0.5</v>
      </c>
      <c r="Z230">
        <v>0</v>
      </c>
      <c r="AA230" s="18">
        <f t="shared" si="121"/>
        <v>43411</v>
      </c>
      <c r="AB230" s="13">
        <f t="shared" si="122"/>
        <v>0</v>
      </c>
      <c r="AC230">
        <v>0</v>
      </c>
      <c r="AD230" s="5">
        <f t="shared" si="136"/>
        <v>-1.9626000000000003</v>
      </c>
      <c r="AE230">
        <f t="shared" si="144"/>
        <v>2</v>
      </c>
      <c r="AF230">
        <f t="shared" si="144"/>
        <v>2</v>
      </c>
      <c r="AG230">
        <v>0</v>
      </c>
      <c r="AH230" s="18">
        <f t="shared" si="137"/>
        <v>43411</v>
      </c>
      <c r="AI230" s="5">
        <f t="shared" si="138"/>
        <v>0</v>
      </c>
      <c r="AJ230" s="13">
        <f t="shared" si="123"/>
        <v>0</v>
      </c>
      <c r="AK230" s="20">
        <f t="shared" si="124"/>
        <v>0</v>
      </c>
      <c r="AL230" s="20">
        <f t="shared" si="139"/>
        <v>1245</v>
      </c>
      <c r="AM230" s="20">
        <f t="shared" si="140"/>
        <v>800</v>
      </c>
      <c r="AN230" s="20">
        <f t="shared" si="125"/>
        <v>0</v>
      </c>
      <c r="AO230" s="20">
        <f t="shared" si="141"/>
        <v>200</v>
      </c>
      <c r="AP230" s="1">
        <v>0</v>
      </c>
      <c r="AQ230" s="24">
        <f t="shared" si="142"/>
        <v>43411</v>
      </c>
      <c r="AR230" s="10">
        <f t="shared" si="126"/>
        <v>0</v>
      </c>
      <c r="AS230" s="1">
        <f t="shared" si="143"/>
        <v>0</v>
      </c>
    </row>
    <row r="231" spans="2:45" x14ac:dyDescent="0.2">
      <c r="B231" s="18">
        <f t="shared" si="127"/>
        <v>43412</v>
      </c>
      <c r="C231" s="8">
        <f t="shared" si="128"/>
        <v>43412</v>
      </c>
      <c r="D231" s="5">
        <f>INDEX(Klima!$B$1:$E$520,MATCH('Afgrødemodel 1'!$C231,Klima!$B$1:$B$520,0),MATCH('Afgrødemodel 1'!$D$7,Klima!$B$1:$E$1,0))</f>
        <v>7.8</v>
      </c>
      <c r="E231" s="8">
        <f t="shared" si="129"/>
        <v>7.8</v>
      </c>
      <c r="F231">
        <v>0</v>
      </c>
      <c r="G231" s="8">
        <f t="shared" si="130"/>
        <v>3109.4</v>
      </c>
      <c r="H231" s="8">
        <f t="shared" si="109"/>
        <v>1026.4999999999998</v>
      </c>
      <c r="I231" s="8">
        <f t="shared" si="110"/>
        <v>7.8</v>
      </c>
      <c r="J231" s="8">
        <f t="shared" si="111"/>
        <v>1164.1000000000004</v>
      </c>
      <c r="K231" s="8" t="e">
        <f t="shared" si="112"/>
        <v>#VALUE!</v>
      </c>
      <c r="L231" s="8" t="e">
        <f t="shared" si="113"/>
        <v>#VALUE!</v>
      </c>
      <c r="M231" t="e">
        <f t="shared" si="114"/>
        <v>#N/A</v>
      </c>
      <c r="N231">
        <v>8</v>
      </c>
      <c r="O231" t="str">
        <f t="shared" si="131"/>
        <v xml:space="preserve"> </v>
      </c>
      <c r="P231" t="str">
        <f t="shared" si="115"/>
        <v xml:space="preserve"> </v>
      </c>
      <c r="Q231" t="str">
        <f t="shared" si="116"/>
        <v xml:space="preserve"> </v>
      </c>
      <c r="R231" t="str">
        <f t="shared" si="117"/>
        <v xml:space="preserve"> </v>
      </c>
      <c r="S231">
        <f t="shared" si="118"/>
        <v>0</v>
      </c>
      <c r="T231" s="8">
        <f t="shared" si="132"/>
        <v>0</v>
      </c>
      <c r="U231" s="2">
        <f t="shared" si="133"/>
        <v>118.76580762610929</v>
      </c>
      <c r="V231">
        <f t="shared" si="119"/>
        <v>5</v>
      </c>
      <c r="W231" s="2">
        <f t="shared" si="134"/>
        <v>9.8675000000000015</v>
      </c>
      <c r="X231">
        <f t="shared" si="120"/>
        <v>0</v>
      </c>
      <c r="Y231">
        <f t="shared" si="135"/>
        <v>0.5</v>
      </c>
      <c r="Z231">
        <v>0</v>
      </c>
      <c r="AA231" s="18">
        <f t="shared" si="121"/>
        <v>43412</v>
      </c>
      <c r="AB231" s="13">
        <f t="shared" si="122"/>
        <v>0</v>
      </c>
      <c r="AC231">
        <v>0</v>
      </c>
      <c r="AD231" s="5">
        <f t="shared" si="136"/>
        <v>-1.9470000000000005</v>
      </c>
      <c r="AE231">
        <f t="shared" si="144"/>
        <v>2</v>
      </c>
      <c r="AF231">
        <f t="shared" si="144"/>
        <v>2</v>
      </c>
      <c r="AG231">
        <v>0</v>
      </c>
      <c r="AH231" s="18">
        <f t="shared" si="137"/>
        <v>43412</v>
      </c>
      <c r="AI231" s="5">
        <f t="shared" si="138"/>
        <v>0</v>
      </c>
      <c r="AJ231" s="13">
        <f t="shared" si="123"/>
        <v>0</v>
      </c>
      <c r="AK231" s="20">
        <f t="shared" si="124"/>
        <v>0</v>
      </c>
      <c r="AL231" s="20">
        <f t="shared" si="139"/>
        <v>1260</v>
      </c>
      <c r="AM231" s="20">
        <f t="shared" si="140"/>
        <v>800</v>
      </c>
      <c r="AN231" s="20">
        <f t="shared" si="125"/>
        <v>0</v>
      </c>
      <c r="AO231" s="20">
        <f t="shared" si="141"/>
        <v>200</v>
      </c>
      <c r="AP231" s="1">
        <v>0</v>
      </c>
      <c r="AQ231" s="24">
        <f t="shared" si="142"/>
        <v>43412</v>
      </c>
      <c r="AR231" s="10">
        <f t="shared" si="126"/>
        <v>0</v>
      </c>
      <c r="AS231" s="1">
        <f t="shared" si="143"/>
        <v>0</v>
      </c>
    </row>
    <row r="232" spans="2:45" x14ac:dyDescent="0.2">
      <c r="B232" s="18">
        <f t="shared" si="127"/>
        <v>43413</v>
      </c>
      <c r="C232" s="8">
        <f t="shared" si="128"/>
        <v>43413</v>
      </c>
      <c r="D232" s="5">
        <f>INDEX(Klima!$B$1:$E$520,MATCH('Afgrødemodel 1'!$C232,Klima!$B$1:$B$520,0),MATCH('Afgrødemodel 1'!$D$7,Klima!$B$1:$E$1,0))</f>
        <v>6.9</v>
      </c>
      <c r="E232" s="8">
        <f t="shared" si="129"/>
        <v>6.9</v>
      </c>
      <c r="F232">
        <v>0</v>
      </c>
      <c r="G232" s="8">
        <f t="shared" si="130"/>
        <v>3116.3</v>
      </c>
      <c r="H232" s="8">
        <f t="shared" si="109"/>
        <v>1033.3999999999999</v>
      </c>
      <c r="I232" s="8">
        <f t="shared" si="110"/>
        <v>6.9</v>
      </c>
      <c r="J232" s="8">
        <f t="shared" si="111"/>
        <v>1171.0000000000005</v>
      </c>
      <c r="K232" s="8" t="e">
        <f t="shared" si="112"/>
        <v>#VALUE!</v>
      </c>
      <c r="L232" s="8" t="e">
        <f t="shared" si="113"/>
        <v>#VALUE!</v>
      </c>
      <c r="M232" t="e">
        <f t="shared" si="114"/>
        <v>#N/A</v>
      </c>
      <c r="N232">
        <v>8</v>
      </c>
      <c r="O232" t="str">
        <f t="shared" si="131"/>
        <v xml:space="preserve"> </v>
      </c>
      <c r="P232" t="str">
        <f t="shared" si="115"/>
        <v xml:space="preserve"> </v>
      </c>
      <c r="Q232" t="str">
        <f t="shared" si="116"/>
        <v xml:space="preserve"> </v>
      </c>
      <c r="R232" t="str">
        <f t="shared" si="117"/>
        <v xml:space="preserve"> </v>
      </c>
      <c r="S232">
        <f t="shared" si="118"/>
        <v>0</v>
      </c>
      <c r="T232" s="8">
        <f t="shared" si="132"/>
        <v>0</v>
      </c>
      <c r="U232" s="2">
        <f t="shared" si="133"/>
        <v>123.23640933788022</v>
      </c>
      <c r="V232">
        <f t="shared" si="119"/>
        <v>5</v>
      </c>
      <c r="W232" s="2">
        <f t="shared" si="134"/>
        <v>9.8330000000000002</v>
      </c>
      <c r="X232">
        <f t="shared" si="120"/>
        <v>0</v>
      </c>
      <c r="Y232">
        <f t="shared" si="135"/>
        <v>0.5</v>
      </c>
      <c r="Z232">
        <v>0</v>
      </c>
      <c r="AA232" s="18">
        <f t="shared" si="121"/>
        <v>43413</v>
      </c>
      <c r="AB232" s="13">
        <f t="shared" si="122"/>
        <v>0</v>
      </c>
      <c r="AC232">
        <v>0</v>
      </c>
      <c r="AD232" s="5">
        <f t="shared" si="136"/>
        <v>-1.9332000000000003</v>
      </c>
      <c r="AE232">
        <f t="shared" si="144"/>
        <v>2</v>
      </c>
      <c r="AF232">
        <f t="shared" si="144"/>
        <v>2</v>
      </c>
      <c r="AG232">
        <v>0</v>
      </c>
      <c r="AH232" s="18">
        <f t="shared" si="137"/>
        <v>43413</v>
      </c>
      <c r="AI232" s="5">
        <f t="shared" si="138"/>
        <v>0</v>
      </c>
      <c r="AJ232" s="13">
        <f t="shared" si="123"/>
        <v>0</v>
      </c>
      <c r="AK232" s="20">
        <f t="shared" si="124"/>
        <v>0</v>
      </c>
      <c r="AL232" s="20">
        <f t="shared" si="139"/>
        <v>1275</v>
      </c>
      <c r="AM232" s="20">
        <f t="shared" si="140"/>
        <v>800</v>
      </c>
      <c r="AN232" s="20">
        <f t="shared" si="125"/>
        <v>0</v>
      </c>
      <c r="AO232" s="20">
        <f t="shared" si="141"/>
        <v>200</v>
      </c>
      <c r="AP232" s="1">
        <v>0</v>
      </c>
      <c r="AQ232" s="24">
        <f t="shared" si="142"/>
        <v>43413</v>
      </c>
      <c r="AR232" s="10">
        <f t="shared" si="126"/>
        <v>0</v>
      </c>
      <c r="AS232" s="1">
        <f t="shared" si="143"/>
        <v>0</v>
      </c>
    </row>
    <row r="233" spans="2:45" x14ac:dyDescent="0.2">
      <c r="B233" s="18">
        <f t="shared" si="127"/>
        <v>43414</v>
      </c>
      <c r="C233" s="8">
        <f t="shared" si="128"/>
        <v>43414</v>
      </c>
      <c r="D233" s="5">
        <f>INDEX(Klima!$B$1:$E$520,MATCH('Afgrødemodel 1'!$C233,Klima!$B$1:$B$520,0),MATCH('Afgrødemodel 1'!$D$7,Klima!$B$1:$E$1,0))</f>
        <v>9</v>
      </c>
      <c r="E233" s="8">
        <f t="shared" si="129"/>
        <v>9</v>
      </c>
      <c r="F233">
        <v>0</v>
      </c>
      <c r="G233" s="8">
        <f t="shared" si="130"/>
        <v>3125.3</v>
      </c>
      <c r="H233" s="8">
        <f t="shared" si="109"/>
        <v>1042.3999999999999</v>
      </c>
      <c r="I233" s="8">
        <f t="shared" si="110"/>
        <v>9</v>
      </c>
      <c r="J233" s="8">
        <f t="shared" si="111"/>
        <v>1180.0000000000005</v>
      </c>
      <c r="K233" s="8" t="e">
        <f t="shared" si="112"/>
        <v>#VALUE!</v>
      </c>
      <c r="L233" s="8" t="e">
        <f t="shared" si="113"/>
        <v>#VALUE!</v>
      </c>
      <c r="M233" t="e">
        <f t="shared" si="114"/>
        <v>#N/A</v>
      </c>
      <c r="N233">
        <v>8</v>
      </c>
      <c r="O233" t="str">
        <f t="shared" si="131"/>
        <v xml:space="preserve"> </v>
      </c>
      <c r="P233" t="str">
        <f t="shared" si="115"/>
        <v xml:space="preserve"> </v>
      </c>
      <c r="Q233" t="str">
        <f t="shared" si="116"/>
        <v xml:space="preserve"> </v>
      </c>
      <c r="R233" t="str">
        <f t="shared" si="117"/>
        <v xml:space="preserve"> </v>
      </c>
      <c r="S233">
        <f t="shared" si="118"/>
        <v>0</v>
      </c>
      <c r="T233" s="8">
        <f t="shared" si="132"/>
        <v>0</v>
      </c>
      <c r="U233" s="2">
        <f t="shared" si="133"/>
        <v>129.32042208627325</v>
      </c>
      <c r="V233">
        <f t="shared" si="119"/>
        <v>5</v>
      </c>
      <c r="W233" s="2">
        <f t="shared" si="134"/>
        <v>9.7880000000000003</v>
      </c>
      <c r="X233">
        <f t="shared" si="120"/>
        <v>0</v>
      </c>
      <c r="Y233">
        <f t="shared" si="135"/>
        <v>0.5</v>
      </c>
      <c r="Z233">
        <v>0</v>
      </c>
      <c r="AA233" s="18">
        <f t="shared" si="121"/>
        <v>43414</v>
      </c>
      <c r="AB233" s="13">
        <f t="shared" si="122"/>
        <v>0</v>
      </c>
      <c r="AC233">
        <v>0</v>
      </c>
      <c r="AD233" s="5">
        <f t="shared" si="136"/>
        <v>-1.9152000000000002</v>
      </c>
      <c r="AE233">
        <f t="shared" si="144"/>
        <v>2</v>
      </c>
      <c r="AF233">
        <f t="shared" si="144"/>
        <v>2</v>
      </c>
      <c r="AG233">
        <v>0</v>
      </c>
      <c r="AH233" s="18">
        <f t="shared" si="137"/>
        <v>43414</v>
      </c>
      <c r="AI233" s="5">
        <f t="shared" si="138"/>
        <v>0</v>
      </c>
      <c r="AJ233" s="13">
        <f t="shared" si="123"/>
        <v>0</v>
      </c>
      <c r="AK233" s="20">
        <f t="shared" si="124"/>
        <v>0</v>
      </c>
      <c r="AL233" s="20">
        <f t="shared" si="139"/>
        <v>1290</v>
      </c>
      <c r="AM233" s="20">
        <f t="shared" si="140"/>
        <v>800</v>
      </c>
      <c r="AN233" s="20">
        <f t="shared" si="125"/>
        <v>0</v>
      </c>
      <c r="AO233" s="20">
        <f t="shared" si="141"/>
        <v>200</v>
      </c>
      <c r="AP233" s="1">
        <v>0</v>
      </c>
      <c r="AQ233" s="24">
        <f t="shared" si="142"/>
        <v>43414</v>
      </c>
      <c r="AR233" s="10">
        <f t="shared" si="126"/>
        <v>0</v>
      </c>
      <c r="AS233" s="1">
        <f t="shared" si="143"/>
        <v>0</v>
      </c>
    </row>
    <row r="234" spans="2:45" x14ac:dyDescent="0.2">
      <c r="B234" s="18">
        <f t="shared" si="127"/>
        <v>43415</v>
      </c>
      <c r="C234" s="8">
        <f t="shared" si="128"/>
        <v>43415</v>
      </c>
      <c r="D234" s="5">
        <f>INDEX(Klima!$B$1:$E$520,MATCH('Afgrødemodel 1'!$C234,Klima!$B$1:$B$520,0),MATCH('Afgrødemodel 1'!$D$7,Klima!$B$1:$E$1,0))</f>
        <v>10.1</v>
      </c>
      <c r="E234" s="8">
        <f t="shared" si="129"/>
        <v>10.1</v>
      </c>
      <c r="F234">
        <v>0</v>
      </c>
      <c r="G234" s="8">
        <f t="shared" si="130"/>
        <v>3135.4</v>
      </c>
      <c r="H234" s="8">
        <f t="shared" si="109"/>
        <v>1052.4999999999998</v>
      </c>
      <c r="I234" s="8">
        <f t="shared" si="110"/>
        <v>10.1</v>
      </c>
      <c r="J234" s="8">
        <f t="shared" si="111"/>
        <v>1190.1000000000004</v>
      </c>
      <c r="K234" s="8" t="e">
        <f t="shared" si="112"/>
        <v>#VALUE!</v>
      </c>
      <c r="L234" s="8" t="e">
        <f t="shared" si="113"/>
        <v>#VALUE!</v>
      </c>
      <c r="M234" t="e">
        <f t="shared" si="114"/>
        <v>#N/A</v>
      </c>
      <c r="N234">
        <v>8</v>
      </c>
      <c r="O234" t="str">
        <f t="shared" si="131"/>
        <v xml:space="preserve"> </v>
      </c>
      <c r="P234" t="str">
        <f t="shared" si="115"/>
        <v xml:space="preserve"> </v>
      </c>
      <c r="Q234" t="str">
        <f t="shared" si="116"/>
        <v xml:space="preserve"> </v>
      </c>
      <c r="R234" t="str">
        <f t="shared" si="117"/>
        <v xml:space="preserve"> </v>
      </c>
      <c r="S234">
        <f t="shared" si="118"/>
        <v>0</v>
      </c>
      <c r="T234" s="8">
        <f t="shared" si="132"/>
        <v>0</v>
      </c>
      <c r="U234" s="2">
        <f t="shared" si="133"/>
        <v>136.50496581731284</v>
      </c>
      <c r="V234">
        <f t="shared" si="119"/>
        <v>5</v>
      </c>
      <c r="W234" s="2">
        <f t="shared" si="134"/>
        <v>9.7375000000000007</v>
      </c>
      <c r="X234">
        <f t="shared" si="120"/>
        <v>0</v>
      </c>
      <c r="Y234">
        <f t="shared" si="135"/>
        <v>0.5</v>
      </c>
      <c r="Z234">
        <v>0</v>
      </c>
      <c r="AA234" s="18">
        <f t="shared" si="121"/>
        <v>43415</v>
      </c>
      <c r="AB234" s="13">
        <f t="shared" si="122"/>
        <v>0</v>
      </c>
      <c r="AC234">
        <v>0</v>
      </c>
      <c r="AD234" s="5">
        <f t="shared" si="136"/>
        <v>-1.8950000000000005</v>
      </c>
      <c r="AE234">
        <f t="shared" si="144"/>
        <v>2</v>
      </c>
      <c r="AF234">
        <f t="shared" si="144"/>
        <v>2</v>
      </c>
      <c r="AG234">
        <v>0</v>
      </c>
      <c r="AH234" s="18">
        <f t="shared" si="137"/>
        <v>43415</v>
      </c>
      <c r="AI234" s="5">
        <f t="shared" si="138"/>
        <v>0</v>
      </c>
      <c r="AJ234" s="13">
        <f t="shared" si="123"/>
        <v>0</v>
      </c>
      <c r="AK234" s="20">
        <f t="shared" si="124"/>
        <v>0</v>
      </c>
      <c r="AL234" s="20">
        <f t="shared" si="139"/>
        <v>1305</v>
      </c>
      <c r="AM234" s="20">
        <f t="shared" si="140"/>
        <v>800</v>
      </c>
      <c r="AN234" s="20">
        <f t="shared" si="125"/>
        <v>0</v>
      </c>
      <c r="AO234" s="20">
        <f t="shared" si="141"/>
        <v>200</v>
      </c>
      <c r="AP234" s="1">
        <v>0</v>
      </c>
      <c r="AQ234" s="24">
        <f t="shared" si="142"/>
        <v>43415</v>
      </c>
      <c r="AR234" s="10">
        <f t="shared" si="126"/>
        <v>0</v>
      </c>
      <c r="AS234" s="1">
        <f t="shared" si="143"/>
        <v>0</v>
      </c>
    </row>
    <row r="235" spans="2:45" x14ac:dyDescent="0.2">
      <c r="B235" s="18">
        <f t="shared" si="127"/>
        <v>43416</v>
      </c>
      <c r="C235" s="8">
        <f t="shared" si="128"/>
        <v>43416</v>
      </c>
      <c r="D235" s="5">
        <f>INDEX(Klima!$B$1:$E$520,MATCH('Afgrødemodel 1'!$C235,Klima!$B$1:$B$520,0),MATCH('Afgrødemodel 1'!$D$7,Klima!$B$1:$E$1,0))</f>
        <v>8.6999999999999993</v>
      </c>
      <c r="E235" s="8">
        <f t="shared" si="129"/>
        <v>8.6999999999999993</v>
      </c>
      <c r="F235">
        <v>0</v>
      </c>
      <c r="G235" s="8">
        <f t="shared" si="130"/>
        <v>3144.1</v>
      </c>
      <c r="H235" s="8">
        <f t="shared" si="109"/>
        <v>1061.1999999999998</v>
      </c>
      <c r="I235" s="8">
        <f t="shared" si="110"/>
        <v>8.6999999999999993</v>
      </c>
      <c r="J235" s="8">
        <f t="shared" si="111"/>
        <v>1198.8000000000004</v>
      </c>
      <c r="K235" s="8" t="e">
        <f t="shared" si="112"/>
        <v>#VALUE!</v>
      </c>
      <c r="L235" s="8" t="e">
        <f t="shared" si="113"/>
        <v>#VALUE!</v>
      </c>
      <c r="M235" t="e">
        <f t="shared" si="114"/>
        <v>#N/A</v>
      </c>
      <c r="N235">
        <v>8</v>
      </c>
      <c r="O235" t="str">
        <f t="shared" si="131"/>
        <v xml:space="preserve"> </v>
      </c>
      <c r="P235" t="str">
        <f t="shared" si="115"/>
        <v xml:space="preserve"> </v>
      </c>
      <c r="Q235" t="str">
        <f t="shared" si="116"/>
        <v xml:space="preserve"> </v>
      </c>
      <c r="R235" t="str">
        <f t="shared" si="117"/>
        <v xml:space="preserve"> </v>
      </c>
      <c r="S235">
        <f t="shared" si="118"/>
        <v>0</v>
      </c>
      <c r="T235" s="8">
        <f t="shared" si="132"/>
        <v>0</v>
      </c>
      <c r="U235" s="2">
        <f t="shared" si="133"/>
        <v>143.0115866595643</v>
      </c>
      <c r="V235">
        <f t="shared" si="119"/>
        <v>5</v>
      </c>
      <c r="W235" s="2">
        <f t="shared" si="134"/>
        <v>9.6940000000000008</v>
      </c>
      <c r="X235">
        <f t="shared" si="120"/>
        <v>0</v>
      </c>
      <c r="Y235">
        <f t="shared" si="135"/>
        <v>0.5</v>
      </c>
      <c r="Z235">
        <v>0</v>
      </c>
      <c r="AA235" s="18">
        <f t="shared" si="121"/>
        <v>43416</v>
      </c>
      <c r="AB235" s="13">
        <f t="shared" si="122"/>
        <v>0</v>
      </c>
      <c r="AC235">
        <v>0</v>
      </c>
      <c r="AD235" s="5">
        <f t="shared" si="136"/>
        <v>-1.8776000000000004</v>
      </c>
      <c r="AE235">
        <f t="shared" si="144"/>
        <v>2</v>
      </c>
      <c r="AF235">
        <f t="shared" si="144"/>
        <v>2</v>
      </c>
      <c r="AG235">
        <v>0</v>
      </c>
      <c r="AH235" s="18">
        <f t="shared" si="137"/>
        <v>43416</v>
      </c>
      <c r="AI235" s="5">
        <f t="shared" si="138"/>
        <v>0</v>
      </c>
      <c r="AJ235" s="13">
        <f t="shared" si="123"/>
        <v>0</v>
      </c>
      <c r="AK235" s="20">
        <f t="shared" si="124"/>
        <v>0</v>
      </c>
      <c r="AL235" s="20">
        <f t="shared" si="139"/>
        <v>1320</v>
      </c>
      <c r="AM235" s="20">
        <f t="shared" si="140"/>
        <v>800</v>
      </c>
      <c r="AN235" s="20">
        <f t="shared" si="125"/>
        <v>0</v>
      </c>
      <c r="AO235" s="20">
        <f t="shared" si="141"/>
        <v>200</v>
      </c>
      <c r="AP235" s="1">
        <v>0</v>
      </c>
      <c r="AQ235" s="24">
        <f t="shared" si="142"/>
        <v>43416</v>
      </c>
      <c r="AR235" s="10">
        <f t="shared" si="126"/>
        <v>0</v>
      </c>
      <c r="AS235" s="1">
        <f t="shared" si="143"/>
        <v>0</v>
      </c>
    </row>
    <row r="236" spans="2:45" x14ac:dyDescent="0.2">
      <c r="B236" s="18">
        <f t="shared" si="127"/>
        <v>43417</v>
      </c>
      <c r="C236" s="8">
        <f t="shared" si="128"/>
        <v>43417</v>
      </c>
      <c r="D236" s="5">
        <f>INDEX(Klima!$B$1:$E$520,MATCH('Afgrødemodel 1'!$C236,Klima!$B$1:$B$520,0),MATCH('Afgrødemodel 1'!$D$7,Klima!$B$1:$E$1,0))</f>
        <v>8.5</v>
      </c>
      <c r="E236" s="8">
        <f t="shared" si="129"/>
        <v>8.5</v>
      </c>
      <c r="F236">
        <v>0</v>
      </c>
      <c r="G236" s="8">
        <f t="shared" si="130"/>
        <v>3152.6</v>
      </c>
      <c r="H236" s="8">
        <f t="shared" si="109"/>
        <v>1069.6999999999998</v>
      </c>
      <c r="I236" s="8">
        <f t="shared" si="110"/>
        <v>8.5</v>
      </c>
      <c r="J236" s="8">
        <f t="shared" si="111"/>
        <v>1207.3000000000004</v>
      </c>
      <c r="K236" s="8" t="e">
        <f t="shared" si="112"/>
        <v>#VALUE!</v>
      </c>
      <c r="L236" s="8" t="e">
        <f t="shared" si="113"/>
        <v>#VALUE!</v>
      </c>
      <c r="M236" t="e">
        <f t="shared" si="114"/>
        <v>#N/A</v>
      </c>
      <c r="N236">
        <v>8</v>
      </c>
      <c r="O236" t="str">
        <f t="shared" si="131"/>
        <v xml:space="preserve"> </v>
      </c>
      <c r="P236" t="str">
        <f t="shared" si="115"/>
        <v xml:space="preserve"> </v>
      </c>
      <c r="Q236" t="str">
        <f t="shared" si="116"/>
        <v xml:space="preserve"> </v>
      </c>
      <c r="R236" t="str">
        <f t="shared" si="117"/>
        <v xml:space="preserve"> </v>
      </c>
      <c r="S236">
        <f t="shared" si="118"/>
        <v>0</v>
      </c>
      <c r="T236" s="8">
        <f t="shared" si="132"/>
        <v>0</v>
      </c>
      <c r="U236" s="2">
        <f t="shared" si="133"/>
        <v>149.66696031414057</v>
      </c>
      <c r="V236">
        <f t="shared" si="119"/>
        <v>5</v>
      </c>
      <c r="W236" s="2">
        <f t="shared" si="134"/>
        <v>9.6515000000000004</v>
      </c>
      <c r="X236">
        <f t="shared" si="120"/>
        <v>0</v>
      </c>
      <c r="Y236">
        <f t="shared" si="135"/>
        <v>0.5</v>
      </c>
      <c r="Z236">
        <v>0</v>
      </c>
      <c r="AA236" s="18">
        <f t="shared" si="121"/>
        <v>43417</v>
      </c>
      <c r="AB236" s="13">
        <f t="shared" si="122"/>
        <v>0</v>
      </c>
      <c r="AC236">
        <v>0</v>
      </c>
      <c r="AD236" s="5">
        <f t="shared" si="136"/>
        <v>-1.8606000000000003</v>
      </c>
      <c r="AE236">
        <f t="shared" si="144"/>
        <v>2</v>
      </c>
      <c r="AF236">
        <f t="shared" si="144"/>
        <v>2</v>
      </c>
      <c r="AG236">
        <v>0</v>
      </c>
      <c r="AH236" s="18">
        <f t="shared" si="137"/>
        <v>43417</v>
      </c>
      <c r="AI236" s="5">
        <f t="shared" si="138"/>
        <v>0</v>
      </c>
      <c r="AJ236" s="13">
        <f t="shared" si="123"/>
        <v>0</v>
      </c>
      <c r="AK236" s="20">
        <f t="shared" si="124"/>
        <v>0</v>
      </c>
      <c r="AL236" s="20">
        <f t="shared" si="139"/>
        <v>1335</v>
      </c>
      <c r="AM236" s="20">
        <f t="shared" si="140"/>
        <v>800</v>
      </c>
      <c r="AN236" s="20">
        <f t="shared" si="125"/>
        <v>0</v>
      </c>
      <c r="AO236" s="20">
        <f t="shared" si="141"/>
        <v>200</v>
      </c>
      <c r="AP236" s="1">
        <v>0</v>
      </c>
      <c r="AQ236" s="24">
        <f t="shared" si="142"/>
        <v>43417</v>
      </c>
      <c r="AR236" s="10">
        <f t="shared" si="126"/>
        <v>0</v>
      </c>
      <c r="AS236" s="1">
        <f t="shared" si="143"/>
        <v>0</v>
      </c>
    </row>
    <row r="237" spans="2:45" x14ac:dyDescent="0.2">
      <c r="B237" s="18">
        <f t="shared" si="127"/>
        <v>43418</v>
      </c>
      <c r="C237" s="8">
        <f t="shared" si="128"/>
        <v>43418</v>
      </c>
      <c r="D237" s="5">
        <f>INDEX(Klima!$B$1:$E$520,MATCH('Afgrødemodel 1'!$C237,Klima!$B$1:$B$520,0),MATCH('Afgrødemodel 1'!$D$7,Klima!$B$1:$E$1,0))</f>
        <v>8.6999999999999993</v>
      </c>
      <c r="E237" s="8">
        <f t="shared" si="129"/>
        <v>8.6999999999999993</v>
      </c>
      <c r="F237">
        <v>0</v>
      </c>
      <c r="G237" s="8">
        <f t="shared" si="130"/>
        <v>3161.2999999999997</v>
      </c>
      <c r="H237" s="8">
        <f t="shared" si="109"/>
        <v>1078.3999999999999</v>
      </c>
      <c r="I237" s="8">
        <f t="shared" si="110"/>
        <v>8.6999999999999993</v>
      </c>
      <c r="J237" s="8">
        <f t="shared" si="111"/>
        <v>1216.0000000000005</v>
      </c>
      <c r="K237" s="8" t="e">
        <f t="shared" si="112"/>
        <v>#VALUE!</v>
      </c>
      <c r="L237" s="8" t="e">
        <f t="shared" si="113"/>
        <v>#VALUE!</v>
      </c>
      <c r="M237" t="e">
        <f t="shared" si="114"/>
        <v>#N/A</v>
      </c>
      <c r="N237">
        <v>8</v>
      </c>
      <c r="O237" t="str">
        <f t="shared" si="131"/>
        <v xml:space="preserve"> </v>
      </c>
      <c r="P237" t="str">
        <f t="shared" si="115"/>
        <v xml:space="preserve"> </v>
      </c>
      <c r="Q237" t="str">
        <f t="shared" si="116"/>
        <v xml:space="preserve"> </v>
      </c>
      <c r="R237" t="str">
        <f t="shared" si="117"/>
        <v xml:space="preserve"> </v>
      </c>
      <c r="S237">
        <f t="shared" si="118"/>
        <v>0</v>
      </c>
      <c r="T237" s="8">
        <f t="shared" si="132"/>
        <v>0</v>
      </c>
      <c r="U237" s="2">
        <f t="shared" si="133"/>
        <v>156.79866877425877</v>
      </c>
      <c r="V237">
        <f t="shared" si="119"/>
        <v>5</v>
      </c>
      <c r="W237" s="2">
        <f t="shared" si="134"/>
        <v>9.6080000000000005</v>
      </c>
      <c r="X237">
        <f t="shared" si="120"/>
        <v>0</v>
      </c>
      <c r="Y237">
        <f t="shared" si="135"/>
        <v>0.5</v>
      </c>
      <c r="Z237">
        <v>0</v>
      </c>
      <c r="AA237" s="18">
        <f t="shared" si="121"/>
        <v>43418</v>
      </c>
      <c r="AB237" s="13">
        <f t="shared" si="122"/>
        <v>0</v>
      </c>
      <c r="AC237">
        <v>0</v>
      </c>
      <c r="AD237" s="5">
        <f t="shared" si="136"/>
        <v>-1.8432000000000002</v>
      </c>
      <c r="AE237">
        <f t="shared" si="144"/>
        <v>2</v>
      </c>
      <c r="AF237">
        <f t="shared" si="144"/>
        <v>2</v>
      </c>
      <c r="AG237">
        <v>0</v>
      </c>
      <c r="AH237" s="18">
        <f t="shared" si="137"/>
        <v>43418</v>
      </c>
      <c r="AI237" s="5">
        <f t="shared" si="138"/>
        <v>0</v>
      </c>
      <c r="AJ237" s="13">
        <f t="shared" si="123"/>
        <v>0</v>
      </c>
      <c r="AK237" s="20">
        <f t="shared" si="124"/>
        <v>0</v>
      </c>
      <c r="AL237" s="20">
        <f t="shared" si="139"/>
        <v>1350</v>
      </c>
      <c r="AM237" s="20">
        <f t="shared" si="140"/>
        <v>800</v>
      </c>
      <c r="AN237" s="20">
        <f t="shared" si="125"/>
        <v>0</v>
      </c>
      <c r="AO237" s="20">
        <f t="shared" si="141"/>
        <v>200</v>
      </c>
      <c r="AP237" s="1">
        <v>0</v>
      </c>
      <c r="AQ237" s="24">
        <f t="shared" si="142"/>
        <v>43418</v>
      </c>
      <c r="AR237" s="10">
        <f t="shared" si="126"/>
        <v>0</v>
      </c>
      <c r="AS237" s="1">
        <f t="shared" si="143"/>
        <v>0</v>
      </c>
    </row>
    <row r="238" spans="2:45" x14ac:dyDescent="0.2">
      <c r="B238" s="18">
        <f t="shared" si="127"/>
        <v>43419</v>
      </c>
      <c r="C238" s="8">
        <f t="shared" si="128"/>
        <v>43419</v>
      </c>
      <c r="D238" s="5">
        <f>INDEX(Klima!$B$1:$E$520,MATCH('Afgrødemodel 1'!$C238,Klima!$B$1:$B$520,0),MATCH('Afgrødemodel 1'!$D$7,Klima!$B$1:$E$1,0))</f>
        <v>8.6999999999999993</v>
      </c>
      <c r="E238" s="8">
        <f t="shared" si="129"/>
        <v>8.6999999999999993</v>
      </c>
      <c r="F238">
        <v>0</v>
      </c>
      <c r="G238" s="8">
        <f t="shared" si="130"/>
        <v>3169.9999999999995</v>
      </c>
      <c r="H238" s="8">
        <f t="shared" si="109"/>
        <v>1087.0999999999999</v>
      </c>
      <c r="I238" s="8">
        <f t="shared" si="110"/>
        <v>8.6999999999999993</v>
      </c>
      <c r="J238" s="8">
        <f t="shared" si="111"/>
        <v>1224.7000000000005</v>
      </c>
      <c r="K238" s="8" t="e">
        <f t="shared" si="112"/>
        <v>#VALUE!</v>
      </c>
      <c r="L238" s="8" t="e">
        <f t="shared" si="113"/>
        <v>#VALUE!</v>
      </c>
      <c r="M238" t="e">
        <f t="shared" si="114"/>
        <v>#N/A</v>
      </c>
      <c r="N238">
        <v>8</v>
      </c>
      <c r="O238" t="str">
        <f t="shared" si="131"/>
        <v xml:space="preserve"> </v>
      </c>
      <c r="P238" t="str">
        <f t="shared" si="115"/>
        <v xml:space="preserve"> </v>
      </c>
      <c r="Q238" t="str">
        <f t="shared" si="116"/>
        <v xml:space="preserve"> </v>
      </c>
      <c r="R238" t="str">
        <f t="shared" si="117"/>
        <v xml:space="preserve"> </v>
      </c>
      <c r="S238">
        <f t="shared" si="118"/>
        <v>0</v>
      </c>
      <c r="T238" s="8">
        <f t="shared" si="132"/>
        <v>0</v>
      </c>
      <c r="U238" s="2">
        <f t="shared" si="133"/>
        <v>164.2690753438261</v>
      </c>
      <c r="V238">
        <f t="shared" si="119"/>
        <v>5</v>
      </c>
      <c r="W238" s="2">
        <f t="shared" si="134"/>
        <v>9.5645000000000007</v>
      </c>
      <c r="X238">
        <f t="shared" si="120"/>
        <v>0</v>
      </c>
      <c r="Y238">
        <f t="shared" si="135"/>
        <v>0.5</v>
      </c>
      <c r="Z238">
        <v>0</v>
      </c>
      <c r="AA238" s="18">
        <f t="shared" si="121"/>
        <v>43419</v>
      </c>
      <c r="AB238" s="13">
        <f t="shared" si="122"/>
        <v>0</v>
      </c>
      <c r="AC238">
        <v>0</v>
      </c>
      <c r="AD238" s="5">
        <f t="shared" si="136"/>
        <v>-1.8258000000000001</v>
      </c>
      <c r="AE238">
        <f t="shared" si="144"/>
        <v>2</v>
      </c>
      <c r="AF238">
        <f t="shared" si="144"/>
        <v>2</v>
      </c>
      <c r="AG238">
        <v>0</v>
      </c>
      <c r="AH238" s="18">
        <f t="shared" si="137"/>
        <v>43419</v>
      </c>
      <c r="AI238" s="5">
        <f t="shared" si="138"/>
        <v>0</v>
      </c>
      <c r="AJ238" s="13">
        <f t="shared" si="123"/>
        <v>0</v>
      </c>
      <c r="AK238" s="20">
        <f t="shared" si="124"/>
        <v>0</v>
      </c>
      <c r="AL238" s="20">
        <f t="shared" si="139"/>
        <v>1365</v>
      </c>
      <c r="AM238" s="20">
        <f t="shared" si="140"/>
        <v>800</v>
      </c>
      <c r="AN238" s="20">
        <f t="shared" si="125"/>
        <v>0</v>
      </c>
      <c r="AO238" s="20">
        <f t="shared" si="141"/>
        <v>200</v>
      </c>
      <c r="AP238" s="1">
        <v>0</v>
      </c>
      <c r="AQ238" s="24">
        <f t="shared" si="142"/>
        <v>43419</v>
      </c>
      <c r="AR238" s="10">
        <f t="shared" si="126"/>
        <v>0</v>
      </c>
      <c r="AS238" s="1">
        <f t="shared" si="143"/>
        <v>0</v>
      </c>
    </row>
    <row r="239" spans="2:45" x14ac:dyDescent="0.2">
      <c r="B239" s="18">
        <f t="shared" si="127"/>
        <v>43420</v>
      </c>
      <c r="C239" s="8">
        <f t="shared" si="128"/>
        <v>43420</v>
      </c>
      <c r="D239" s="5">
        <f>INDEX(Klima!$B$1:$E$520,MATCH('Afgrødemodel 1'!$C239,Klima!$B$1:$B$520,0),MATCH('Afgrødemodel 1'!$D$7,Klima!$B$1:$E$1,0))</f>
        <v>6.8</v>
      </c>
      <c r="E239" s="8">
        <f t="shared" si="129"/>
        <v>6.8</v>
      </c>
      <c r="F239">
        <v>0</v>
      </c>
      <c r="G239" s="8">
        <f t="shared" si="130"/>
        <v>3176.7999999999997</v>
      </c>
      <c r="H239" s="8">
        <f t="shared" si="109"/>
        <v>1093.8999999999999</v>
      </c>
      <c r="I239" s="8">
        <f t="shared" si="110"/>
        <v>6.8</v>
      </c>
      <c r="J239" s="8">
        <f t="shared" si="111"/>
        <v>1231.5000000000005</v>
      </c>
      <c r="K239" s="8" t="e">
        <f t="shared" si="112"/>
        <v>#VALUE!</v>
      </c>
      <c r="L239" s="8" t="e">
        <f t="shared" si="113"/>
        <v>#VALUE!</v>
      </c>
      <c r="M239" t="e">
        <f t="shared" si="114"/>
        <v>#N/A</v>
      </c>
      <c r="N239">
        <v>8</v>
      </c>
      <c r="O239" t="str">
        <f t="shared" si="131"/>
        <v xml:space="preserve"> </v>
      </c>
      <c r="P239" t="str">
        <f t="shared" si="115"/>
        <v xml:space="preserve"> </v>
      </c>
      <c r="Q239" t="str">
        <f t="shared" si="116"/>
        <v xml:space="preserve"> </v>
      </c>
      <c r="R239" t="str">
        <f t="shared" si="117"/>
        <v xml:space="preserve"> </v>
      </c>
      <c r="S239">
        <f t="shared" si="118"/>
        <v>0</v>
      </c>
      <c r="T239" s="8">
        <f t="shared" si="132"/>
        <v>0</v>
      </c>
      <c r="U239" s="2">
        <f t="shared" si="133"/>
        <v>170.35419383935633</v>
      </c>
      <c r="V239">
        <f t="shared" si="119"/>
        <v>5</v>
      </c>
      <c r="W239" s="2">
        <f t="shared" si="134"/>
        <v>9.5305</v>
      </c>
      <c r="X239">
        <f t="shared" si="120"/>
        <v>0</v>
      </c>
      <c r="Y239">
        <f t="shared" si="135"/>
        <v>0.5</v>
      </c>
      <c r="Z239">
        <v>0</v>
      </c>
      <c r="AA239" s="18">
        <f t="shared" si="121"/>
        <v>43420</v>
      </c>
      <c r="AB239" s="13">
        <f t="shared" si="122"/>
        <v>0</v>
      </c>
      <c r="AC239">
        <v>0</v>
      </c>
      <c r="AD239" s="5">
        <f t="shared" si="136"/>
        <v>-1.8122000000000003</v>
      </c>
      <c r="AE239">
        <f t="shared" si="144"/>
        <v>2</v>
      </c>
      <c r="AF239">
        <f t="shared" si="144"/>
        <v>2</v>
      </c>
      <c r="AG239">
        <v>0</v>
      </c>
      <c r="AH239" s="18">
        <f t="shared" si="137"/>
        <v>43420</v>
      </c>
      <c r="AI239" s="5">
        <f t="shared" si="138"/>
        <v>0</v>
      </c>
      <c r="AJ239" s="13">
        <f t="shared" si="123"/>
        <v>0</v>
      </c>
      <c r="AK239" s="20">
        <f t="shared" si="124"/>
        <v>0</v>
      </c>
      <c r="AL239" s="20">
        <f t="shared" si="139"/>
        <v>1380</v>
      </c>
      <c r="AM239" s="20">
        <f t="shared" si="140"/>
        <v>800</v>
      </c>
      <c r="AN239" s="20">
        <f t="shared" si="125"/>
        <v>0</v>
      </c>
      <c r="AO239" s="20">
        <f t="shared" si="141"/>
        <v>200</v>
      </c>
      <c r="AP239" s="1">
        <v>0</v>
      </c>
      <c r="AQ239" s="24">
        <f t="shared" si="142"/>
        <v>43420</v>
      </c>
      <c r="AR239" s="10">
        <f t="shared" si="126"/>
        <v>0</v>
      </c>
      <c r="AS239" s="1">
        <f t="shared" si="143"/>
        <v>0</v>
      </c>
    </row>
    <row r="240" spans="2:45" x14ac:dyDescent="0.2">
      <c r="B240" s="18">
        <f t="shared" si="127"/>
        <v>43421</v>
      </c>
      <c r="C240" s="8">
        <f t="shared" si="128"/>
        <v>43421</v>
      </c>
      <c r="D240" s="5">
        <f>INDEX(Klima!$B$1:$E$520,MATCH('Afgrødemodel 1'!$C240,Klima!$B$1:$B$520,0),MATCH('Afgrødemodel 1'!$D$7,Klima!$B$1:$E$1,0))</f>
        <v>3.6</v>
      </c>
      <c r="E240" s="8">
        <f t="shared" si="129"/>
        <v>3.6</v>
      </c>
      <c r="F240">
        <v>0</v>
      </c>
      <c r="G240" s="8">
        <f t="shared" si="130"/>
        <v>3180.3999999999996</v>
      </c>
      <c r="H240" s="8">
        <f t="shared" si="109"/>
        <v>1097.4999999999998</v>
      </c>
      <c r="I240" s="8">
        <f t="shared" si="110"/>
        <v>3.6</v>
      </c>
      <c r="J240" s="8">
        <f t="shared" si="111"/>
        <v>1235.1000000000004</v>
      </c>
      <c r="K240" s="8" t="e">
        <f t="shared" si="112"/>
        <v>#VALUE!</v>
      </c>
      <c r="L240" s="8" t="e">
        <f t="shared" si="113"/>
        <v>#VALUE!</v>
      </c>
      <c r="M240" t="e">
        <f t="shared" si="114"/>
        <v>#N/A</v>
      </c>
      <c r="N240">
        <v>8</v>
      </c>
      <c r="O240" t="str">
        <f t="shared" si="131"/>
        <v xml:space="preserve"> </v>
      </c>
      <c r="P240" t="str">
        <f t="shared" si="115"/>
        <v xml:space="preserve"> </v>
      </c>
      <c r="Q240" t="str">
        <f t="shared" si="116"/>
        <v xml:space="preserve"> </v>
      </c>
      <c r="R240" t="str">
        <f t="shared" si="117"/>
        <v xml:space="preserve"> </v>
      </c>
      <c r="S240">
        <f t="shared" si="118"/>
        <v>0</v>
      </c>
      <c r="T240" s="8">
        <f t="shared" si="132"/>
        <v>0</v>
      </c>
      <c r="U240" s="2">
        <f t="shared" si="133"/>
        <v>173.66618805931896</v>
      </c>
      <c r="V240">
        <f t="shared" si="119"/>
        <v>5</v>
      </c>
      <c r="W240" s="2">
        <f t="shared" si="134"/>
        <v>9.5125000000000011</v>
      </c>
      <c r="X240">
        <f t="shared" si="120"/>
        <v>0</v>
      </c>
      <c r="Y240">
        <f t="shared" si="135"/>
        <v>0.5</v>
      </c>
      <c r="Z240">
        <v>0</v>
      </c>
      <c r="AA240" s="18">
        <f t="shared" si="121"/>
        <v>43421</v>
      </c>
      <c r="AB240" s="13">
        <f t="shared" si="122"/>
        <v>0</v>
      </c>
      <c r="AC240">
        <v>0</v>
      </c>
      <c r="AD240" s="5">
        <f t="shared" si="136"/>
        <v>-1.8050000000000004</v>
      </c>
      <c r="AE240">
        <f t="shared" si="144"/>
        <v>2</v>
      </c>
      <c r="AF240">
        <f t="shared" si="144"/>
        <v>2</v>
      </c>
      <c r="AG240">
        <v>0</v>
      </c>
      <c r="AH240" s="18">
        <f t="shared" si="137"/>
        <v>43421</v>
      </c>
      <c r="AI240" s="5">
        <f t="shared" si="138"/>
        <v>0</v>
      </c>
      <c r="AJ240" s="13">
        <f t="shared" si="123"/>
        <v>0</v>
      </c>
      <c r="AK240" s="20">
        <f t="shared" si="124"/>
        <v>0</v>
      </c>
      <c r="AL240" s="20">
        <f t="shared" si="139"/>
        <v>1395</v>
      </c>
      <c r="AM240" s="20">
        <f t="shared" si="140"/>
        <v>800</v>
      </c>
      <c r="AN240" s="20">
        <f t="shared" si="125"/>
        <v>0</v>
      </c>
      <c r="AO240" s="20">
        <f t="shared" si="141"/>
        <v>200</v>
      </c>
      <c r="AP240" s="1">
        <v>0</v>
      </c>
      <c r="AQ240" s="24">
        <f t="shared" si="142"/>
        <v>43421</v>
      </c>
      <c r="AR240" s="10">
        <f t="shared" si="126"/>
        <v>0</v>
      </c>
      <c r="AS240" s="1">
        <f t="shared" si="143"/>
        <v>0</v>
      </c>
    </row>
    <row r="241" spans="2:45" x14ac:dyDescent="0.2">
      <c r="B241" s="18">
        <f t="shared" si="127"/>
        <v>43422</v>
      </c>
      <c r="C241" s="8">
        <f t="shared" si="128"/>
        <v>43422</v>
      </c>
      <c r="D241" s="5">
        <f>INDEX(Klima!$B$1:$E$520,MATCH('Afgrødemodel 1'!$C241,Klima!$B$1:$B$520,0),MATCH('Afgrødemodel 1'!$D$7,Klima!$B$1:$E$1,0))</f>
        <v>4.5999999999999996</v>
      </c>
      <c r="E241" s="8">
        <f t="shared" si="129"/>
        <v>4.5999999999999996</v>
      </c>
      <c r="F241">
        <v>0</v>
      </c>
      <c r="G241" s="8">
        <f t="shared" si="130"/>
        <v>3184.9999999999995</v>
      </c>
      <c r="H241" s="8">
        <f t="shared" si="109"/>
        <v>1102.0999999999997</v>
      </c>
      <c r="I241" s="8">
        <f t="shared" si="110"/>
        <v>4.5999999999999996</v>
      </c>
      <c r="J241" s="8">
        <f t="shared" si="111"/>
        <v>1239.7000000000003</v>
      </c>
      <c r="K241" s="8" t="e">
        <f t="shared" si="112"/>
        <v>#VALUE!</v>
      </c>
      <c r="L241" s="8" t="e">
        <f t="shared" si="113"/>
        <v>#VALUE!</v>
      </c>
      <c r="M241" t="e">
        <f t="shared" si="114"/>
        <v>#N/A</v>
      </c>
      <c r="N241">
        <v>8</v>
      </c>
      <c r="O241" t="str">
        <f t="shared" si="131"/>
        <v xml:space="preserve"> </v>
      </c>
      <c r="P241" t="str">
        <f t="shared" si="115"/>
        <v xml:space="preserve"> </v>
      </c>
      <c r="Q241" t="str">
        <f t="shared" si="116"/>
        <v xml:space="preserve"> </v>
      </c>
      <c r="R241" t="str">
        <f t="shared" si="117"/>
        <v xml:space="preserve"> </v>
      </c>
      <c r="S241">
        <f t="shared" si="118"/>
        <v>0</v>
      </c>
      <c r="T241" s="8">
        <f t="shared" si="132"/>
        <v>0</v>
      </c>
      <c r="U241" s="2">
        <f t="shared" si="133"/>
        <v>177.99177861458782</v>
      </c>
      <c r="V241">
        <f t="shared" si="119"/>
        <v>5</v>
      </c>
      <c r="W241" s="2">
        <f t="shared" si="134"/>
        <v>9.4895000000000014</v>
      </c>
      <c r="X241">
        <f t="shared" si="120"/>
        <v>0</v>
      </c>
      <c r="Y241">
        <f t="shared" si="135"/>
        <v>0.5</v>
      </c>
      <c r="Z241">
        <v>0</v>
      </c>
      <c r="AA241" s="18">
        <f t="shared" si="121"/>
        <v>43422</v>
      </c>
      <c r="AB241" s="13">
        <f t="shared" si="122"/>
        <v>0</v>
      </c>
      <c r="AC241">
        <v>0</v>
      </c>
      <c r="AD241" s="5">
        <f t="shared" si="136"/>
        <v>-1.7958000000000007</v>
      </c>
      <c r="AE241">
        <f t="shared" si="144"/>
        <v>2</v>
      </c>
      <c r="AF241">
        <f t="shared" si="144"/>
        <v>2</v>
      </c>
      <c r="AG241">
        <v>0</v>
      </c>
      <c r="AH241" s="18">
        <f t="shared" si="137"/>
        <v>43422</v>
      </c>
      <c r="AI241" s="5">
        <f t="shared" si="138"/>
        <v>0</v>
      </c>
      <c r="AJ241" s="13">
        <f t="shared" si="123"/>
        <v>0</v>
      </c>
      <c r="AK241" s="20">
        <f t="shared" si="124"/>
        <v>0</v>
      </c>
      <c r="AL241" s="20">
        <f t="shared" si="139"/>
        <v>1410</v>
      </c>
      <c r="AM241" s="20">
        <f t="shared" si="140"/>
        <v>800</v>
      </c>
      <c r="AN241" s="20">
        <f t="shared" si="125"/>
        <v>0</v>
      </c>
      <c r="AO241" s="20">
        <f t="shared" si="141"/>
        <v>200</v>
      </c>
      <c r="AP241" s="1">
        <v>0</v>
      </c>
      <c r="AQ241" s="24">
        <f t="shared" si="142"/>
        <v>43422</v>
      </c>
      <c r="AR241" s="10">
        <f t="shared" si="126"/>
        <v>0</v>
      </c>
      <c r="AS241" s="1">
        <f t="shared" si="143"/>
        <v>0</v>
      </c>
    </row>
    <row r="242" spans="2:45" x14ac:dyDescent="0.2">
      <c r="B242" s="18">
        <f t="shared" si="127"/>
        <v>43423</v>
      </c>
      <c r="C242" s="8">
        <f t="shared" si="128"/>
        <v>43423</v>
      </c>
      <c r="D242" s="5">
        <f>INDEX(Klima!$B$1:$E$520,MATCH('Afgrødemodel 1'!$C242,Klima!$B$1:$B$520,0),MATCH('Afgrødemodel 1'!$D$7,Klima!$B$1:$E$1,0))</f>
        <v>4.4000000000000004</v>
      </c>
      <c r="E242" s="8">
        <f t="shared" si="129"/>
        <v>4.4000000000000004</v>
      </c>
      <c r="F242">
        <v>0</v>
      </c>
      <c r="G242" s="8">
        <f t="shared" si="130"/>
        <v>3189.3999999999996</v>
      </c>
      <c r="H242" s="8">
        <f t="shared" si="109"/>
        <v>1106.4999999999998</v>
      </c>
      <c r="I242" s="8">
        <f t="shared" si="110"/>
        <v>4.4000000000000004</v>
      </c>
      <c r="J242" s="8">
        <f t="shared" si="111"/>
        <v>1244.1000000000004</v>
      </c>
      <c r="K242" s="8" t="e">
        <f t="shared" si="112"/>
        <v>#VALUE!</v>
      </c>
      <c r="L242" s="8" t="e">
        <f t="shared" si="113"/>
        <v>#VALUE!</v>
      </c>
      <c r="M242" t="e">
        <f t="shared" si="114"/>
        <v>#N/A</v>
      </c>
      <c r="N242">
        <v>8</v>
      </c>
      <c r="O242" t="str">
        <f t="shared" si="131"/>
        <v xml:space="preserve"> </v>
      </c>
      <c r="P242" t="str">
        <f t="shared" si="115"/>
        <v xml:space="preserve"> </v>
      </c>
      <c r="Q242" t="str">
        <f t="shared" si="116"/>
        <v xml:space="preserve"> </v>
      </c>
      <c r="R242" t="str">
        <f t="shared" si="117"/>
        <v xml:space="preserve"> </v>
      </c>
      <c r="S242">
        <f t="shared" si="118"/>
        <v>0</v>
      </c>
      <c r="T242" s="8">
        <f t="shared" si="132"/>
        <v>0</v>
      </c>
      <c r="U242" s="2">
        <f t="shared" si="133"/>
        <v>182.22978962301428</v>
      </c>
      <c r="V242">
        <f t="shared" si="119"/>
        <v>5</v>
      </c>
      <c r="W242" s="2">
        <f t="shared" si="134"/>
        <v>9.4675000000000011</v>
      </c>
      <c r="X242">
        <f t="shared" si="120"/>
        <v>0</v>
      </c>
      <c r="Y242">
        <f t="shared" si="135"/>
        <v>0.5</v>
      </c>
      <c r="Z242">
        <v>0</v>
      </c>
      <c r="AA242" s="18">
        <f t="shared" si="121"/>
        <v>43423</v>
      </c>
      <c r="AB242" s="13">
        <f t="shared" si="122"/>
        <v>0</v>
      </c>
      <c r="AC242">
        <v>0</v>
      </c>
      <c r="AD242" s="5">
        <f t="shared" si="136"/>
        <v>-1.7870000000000004</v>
      </c>
      <c r="AE242">
        <f t="shared" si="144"/>
        <v>2</v>
      </c>
      <c r="AF242">
        <f t="shared" si="144"/>
        <v>2</v>
      </c>
      <c r="AG242">
        <v>0</v>
      </c>
      <c r="AH242" s="18">
        <f t="shared" si="137"/>
        <v>43423</v>
      </c>
      <c r="AI242" s="5">
        <f t="shared" si="138"/>
        <v>0</v>
      </c>
      <c r="AJ242" s="13">
        <f t="shared" si="123"/>
        <v>0</v>
      </c>
      <c r="AK242" s="20">
        <f t="shared" si="124"/>
        <v>0</v>
      </c>
      <c r="AL242" s="20">
        <f t="shared" si="139"/>
        <v>1425</v>
      </c>
      <c r="AM242" s="20">
        <f t="shared" si="140"/>
        <v>800</v>
      </c>
      <c r="AN242" s="20">
        <f t="shared" si="125"/>
        <v>0</v>
      </c>
      <c r="AO242" s="20">
        <f t="shared" si="141"/>
        <v>200</v>
      </c>
      <c r="AP242" s="1">
        <v>0</v>
      </c>
      <c r="AQ242" s="24">
        <f t="shared" si="142"/>
        <v>43423</v>
      </c>
      <c r="AR242" s="10">
        <f t="shared" si="126"/>
        <v>0</v>
      </c>
      <c r="AS242" s="1">
        <f t="shared" si="143"/>
        <v>0</v>
      </c>
    </row>
    <row r="243" spans="2:45" x14ac:dyDescent="0.2">
      <c r="B243" s="18">
        <f t="shared" si="127"/>
        <v>43424</v>
      </c>
      <c r="C243" s="8">
        <f t="shared" si="128"/>
        <v>43424</v>
      </c>
      <c r="D243" s="5">
        <f>INDEX(Klima!$B$1:$E$520,MATCH('Afgrødemodel 1'!$C243,Klima!$B$1:$B$520,0),MATCH('Afgrødemodel 1'!$D$7,Klima!$B$1:$E$1,0))</f>
        <v>4.5</v>
      </c>
      <c r="E243" s="8">
        <f t="shared" si="129"/>
        <v>4.5</v>
      </c>
      <c r="F243">
        <v>0</v>
      </c>
      <c r="G243" s="8">
        <f t="shared" si="130"/>
        <v>3193.8999999999996</v>
      </c>
      <c r="H243" s="8">
        <f t="shared" si="109"/>
        <v>1110.9999999999998</v>
      </c>
      <c r="I243" s="8">
        <f t="shared" si="110"/>
        <v>4.5</v>
      </c>
      <c r="J243" s="8">
        <f t="shared" si="111"/>
        <v>1248.6000000000004</v>
      </c>
      <c r="K243" s="8" t="e">
        <f t="shared" si="112"/>
        <v>#VALUE!</v>
      </c>
      <c r="L243" s="8" t="e">
        <f t="shared" si="113"/>
        <v>#VALUE!</v>
      </c>
      <c r="M243" t="e">
        <f t="shared" si="114"/>
        <v>#N/A</v>
      </c>
      <c r="N243">
        <v>8</v>
      </c>
      <c r="O243" t="str">
        <f t="shared" si="131"/>
        <v xml:space="preserve"> </v>
      </c>
      <c r="P243" t="str">
        <f t="shared" si="115"/>
        <v xml:space="preserve"> </v>
      </c>
      <c r="Q243" t="str">
        <f t="shared" si="116"/>
        <v xml:space="preserve"> </v>
      </c>
      <c r="R243" t="str">
        <f t="shared" si="117"/>
        <v xml:space="preserve"> </v>
      </c>
      <c r="S243">
        <f t="shared" si="118"/>
        <v>0</v>
      </c>
      <c r="T243" s="8">
        <f t="shared" si="132"/>
        <v>0</v>
      </c>
      <c r="U243" s="2">
        <f t="shared" si="133"/>
        <v>186.66821907512701</v>
      </c>
      <c r="V243">
        <f t="shared" si="119"/>
        <v>5</v>
      </c>
      <c r="W243" s="2">
        <f t="shared" si="134"/>
        <v>9.4450000000000003</v>
      </c>
      <c r="X243">
        <f t="shared" si="120"/>
        <v>0</v>
      </c>
      <c r="Y243">
        <f t="shared" si="135"/>
        <v>0.5</v>
      </c>
      <c r="Z243">
        <v>0</v>
      </c>
      <c r="AA243" s="18">
        <f t="shared" si="121"/>
        <v>43424</v>
      </c>
      <c r="AB243" s="13">
        <f t="shared" si="122"/>
        <v>0</v>
      </c>
      <c r="AC243">
        <v>0</v>
      </c>
      <c r="AD243" s="5">
        <f t="shared" si="136"/>
        <v>-1.7780000000000005</v>
      </c>
      <c r="AE243">
        <f t="shared" si="144"/>
        <v>2</v>
      </c>
      <c r="AF243">
        <f t="shared" si="144"/>
        <v>2</v>
      </c>
      <c r="AG243">
        <v>0</v>
      </c>
      <c r="AH243" s="18">
        <f t="shared" si="137"/>
        <v>43424</v>
      </c>
      <c r="AI243" s="5">
        <f t="shared" si="138"/>
        <v>0</v>
      </c>
      <c r="AJ243" s="13">
        <f t="shared" si="123"/>
        <v>0</v>
      </c>
      <c r="AK243" s="20">
        <f t="shared" si="124"/>
        <v>0</v>
      </c>
      <c r="AL243" s="20">
        <f t="shared" si="139"/>
        <v>1440</v>
      </c>
      <c r="AM243" s="20">
        <f t="shared" si="140"/>
        <v>800</v>
      </c>
      <c r="AN243" s="20">
        <f t="shared" si="125"/>
        <v>0</v>
      </c>
      <c r="AO243" s="20">
        <f t="shared" si="141"/>
        <v>200</v>
      </c>
      <c r="AP243" s="1">
        <v>0</v>
      </c>
      <c r="AQ243" s="24">
        <f t="shared" si="142"/>
        <v>43424</v>
      </c>
      <c r="AR243" s="10">
        <f t="shared" si="126"/>
        <v>0</v>
      </c>
      <c r="AS243" s="1">
        <f t="shared" si="143"/>
        <v>0</v>
      </c>
    </row>
    <row r="244" spans="2:45" x14ac:dyDescent="0.2">
      <c r="B244" s="18">
        <f t="shared" si="127"/>
        <v>43425</v>
      </c>
      <c r="C244" s="8">
        <f t="shared" si="128"/>
        <v>43425</v>
      </c>
      <c r="D244" s="5">
        <f>INDEX(Klima!$B$1:$E$520,MATCH('Afgrødemodel 1'!$C244,Klima!$B$1:$B$520,0),MATCH('Afgrødemodel 1'!$D$7,Klima!$B$1:$E$1,0))</f>
        <v>4.5</v>
      </c>
      <c r="E244" s="8">
        <f t="shared" si="129"/>
        <v>4.5</v>
      </c>
      <c r="F244">
        <v>0</v>
      </c>
      <c r="G244" s="8">
        <f t="shared" si="130"/>
        <v>3198.3999999999996</v>
      </c>
      <c r="H244" s="8">
        <f t="shared" si="109"/>
        <v>1115.4999999999998</v>
      </c>
      <c r="I244" s="8">
        <f t="shared" si="110"/>
        <v>4.5</v>
      </c>
      <c r="J244" s="8">
        <f t="shared" si="111"/>
        <v>1253.1000000000004</v>
      </c>
      <c r="K244" s="8" t="e">
        <f t="shared" si="112"/>
        <v>#VALUE!</v>
      </c>
      <c r="L244" s="8" t="e">
        <f t="shared" si="113"/>
        <v>#VALUE!</v>
      </c>
      <c r="M244" t="e">
        <f t="shared" si="114"/>
        <v>#N/A</v>
      </c>
      <c r="N244">
        <v>8</v>
      </c>
      <c r="O244" t="str">
        <f t="shared" si="131"/>
        <v xml:space="preserve"> </v>
      </c>
      <c r="P244" t="str">
        <f t="shared" si="115"/>
        <v xml:space="preserve"> </v>
      </c>
      <c r="Q244" t="str">
        <f t="shared" si="116"/>
        <v xml:space="preserve"> </v>
      </c>
      <c r="R244" t="str">
        <f t="shared" si="117"/>
        <v xml:space="preserve"> </v>
      </c>
      <c r="S244">
        <f t="shared" si="118"/>
        <v>0</v>
      </c>
      <c r="T244" s="8">
        <f t="shared" si="132"/>
        <v>0</v>
      </c>
      <c r="U244" s="2">
        <f t="shared" si="133"/>
        <v>191.21445610498608</v>
      </c>
      <c r="V244">
        <f t="shared" si="119"/>
        <v>5</v>
      </c>
      <c r="W244" s="2">
        <f t="shared" si="134"/>
        <v>9.4225000000000012</v>
      </c>
      <c r="X244">
        <f t="shared" si="120"/>
        <v>0</v>
      </c>
      <c r="Y244">
        <f t="shared" si="135"/>
        <v>0.5</v>
      </c>
      <c r="Z244">
        <v>0</v>
      </c>
      <c r="AA244" s="18">
        <f t="shared" si="121"/>
        <v>43425</v>
      </c>
      <c r="AB244" s="13">
        <f t="shared" si="122"/>
        <v>0</v>
      </c>
      <c r="AC244">
        <v>0</v>
      </c>
      <c r="AD244" s="5">
        <f t="shared" si="136"/>
        <v>-1.7690000000000003</v>
      </c>
      <c r="AE244">
        <f t="shared" si="144"/>
        <v>2</v>
      </c>
      <c r="AF244">
        <f t="shared" si="144"/>
        <v>2</v>
      </c>
      <c r="AG244">
        <v>0</v>
      </c>
      <c r="AH244" s="18">
        <f t="shared" si="137"/>
        <v>43425</v>
      </c>
      <c r="AI244" s="5">
        <f t="shared" si="138"/>
        <v>0</v>
      </c>
      <c r="AJ244" s="13">
        <f t="shared" si="123"/>
        <v>0</v>
      </c>
      <c r="AK244" s="20">
        <f t="shared" si="124"/>
        <v>0</v>
      </c>
      <c r="AL244" s="20">
        <f t="shared" si="139"/>
        <v>1455</v>
      </c>
      <c r="AM244" s="20">
        <f t="shared" si="140"/>
        <v>800</v>
      </c>
      <c r="AN244" s="20">
        <f t="shared" si="125"/>
        <v>0</v>
      </c>
      <c r="AO244" s="20">
        <f t="shared" si="141"/>
        <v>200</v>
      </c>
      <c r="AP244" s="1">
        <v>0</v>
      </c>
      <c r="AQ244" s="24">
        <f t="shared" si="142"/>
        <v>43425</v>
      </c>
      <c r="AR244" s="10">
        <f t="shared" si="126"/>
        <v>0</v>
      </c>
      <c r="AS244" s="1">
        <f t="shared" si="143"/>
        <v>0</v>
      </c>
    </row>
    <row r="245" spans="2:45" x14ac:dyDescent="0.2">
      <c r="B245" s="18">
        <f t="shared" si="127"/>
        <v>43426</v>
      </c>
      <c r="C245" s="8">
        <f t="shared" si="128"/>
        <v>43426</v>
      </c>
      <c r="D245" s="5">
        <f>INDEX(Klima!$B$1:$E$520,MATCH('Afgrødemodel 1'!$C245,Klima!$B$1:$B$520,0),MATCH('Afgrødemodel 1'!$D$7,Klima!$B$1:$E$1,0))</f>
        <v>4.0999999999999996</v>
      </c>
      <c r="E245" s="8">
        <f t="shared" si="129"/>
        <v>4.0999999999999996</v>
      </c>
      <c r="F245">
        <v>0</v>
      </c>
      <c r="G245" s="8">
        <f t="shared" si="130"/>
        <v>3202.4999999999995</v>
      </c>
      <c r="H245" s="8">
        <f t="shared" si="109"/>
        <v>1119.5999999999997</v>
      </c>
      <c r="I245" s="8">
        <f t="shared" si="110"/>
        <v>4.0999999999999996</v>
      </c>
      <c r="J245" s="8">
        <f t="shared" si="111"/>
        <v>1257.2000000000003</v>
      </c>
      <c r="K245" s="8" t="e">
        <f t="shared" si="112"/>
        <v>#VALUE!</v>
      </c>
      <c r="L245" s="8" t="e">
        <f t="shared" si="113"/>
        <v>#VALUE!</v>
      </c>
      <c r="M245" t="e">
        <f t="shared" si="114"/>
        <v>#N/A</v>
      </c>
      <c r="N245">
        <v>8</v>
      </c>
      <c r="O245" t="str">
        <f t="shared" si="131"/>
        <v xml:space="preserve"> </v>
      </c>
      <c r="P245" t="str">
        <f t="shared" si="115"/>
        <v xml:space="preserve"> </v>
      </c>
      <c r="Q245" t="str">
        <f t="shared" si="116"/>
        <v xml:space="preserve"> </v>
      </c>
      <c r="R245" t="str">
        <f t="shared" si="117"/>
        <v xml:space="preserve"> </v>
      </c>
      <c r="S245">
        <f t="shared" si="118"/>
        <v>0</v>
      </c>
      <c r="T245" s="8">
        <f t="shared" si="132"/>
        <v>0</v>
      </c>
      <c r="U245" s="2">
        <f t="shared" si="133"/>
        <v>195.45265337862827</v>
      </c>
      <c r="V245">
        <f t="shared" si="119"/>
        <v>5</v>
      </c>
      <c r="W245" s="2">
        <f t="shared" si="134"/>
        <v>9.402000000000001</v>
      </c>
      <c r="X245">
        <f t="shared" si="120"/>
        <v>0</v>
      </c>
      <c r="Y245">
        <f t="shared" si="135"/>
        <v>0.5</v>
      </c>
      <c r="Z245">
        <v>0</v>
      </c>
      <c r="AA245" s="18">
        <f t="shared" si="121"/>
        <v>43426</v>
      </c>
      <c r="AB245" s="13">
        <f t="shared" si="122"/>
        <v>0</v>
      </c>
      <c r="AC245">
        <v>0</v>
      </c>
      <c r="AD245" s="5">
        <f t="shared" si="136"/>
        <v>-1.7608000000000006</v>
      </c>
      <c r="AE245">
        <f t="shared" si="144"/>
        <v>2</v>
      </c>
      <c r="AF245">
        <f t="shared" si="144"/>
        <v>2</v>
      </c>
      <c r="AG245">
        <v>0</v>
      </c>
      <c r="AH245" s="18">
        <f t="shared" si="137"/>
        <v>43426</v>
      </c>
      <c r="AI245" s="5">
        <f t="shared" si="138"/>
        <v>0</v>
      </c>
      <c r="AJ245" s="13">
        <f t="shared" si="123"/>
        <v>0</v>
      </c>
      <c r="AK245" s="20">
        <f t="shared" si="124"/>
        <v>0</v>
      </c>
      <c r="AL245" s="20">
        <f t="shared" si="139"/>
        <v>1470</v>
      </c>
      <c r="AM245" s="20">
        <f t="shared" si="140"/>
        <v>800</v>
      </c>
      <c r="AN245" s="20">
        <f t="shared" si="125"/>
        <v>0</v>
      </c>
      <c r="AO245" s="20">
        <f t="shared" si="141"/>
        <v>200</v>
      </c>
      <c r="AP245" s="1">
        <v>0</v>
      </c>
      <c r="AQ245" s="24">
        <f t="shared" si="142"/>
        <v>43426</v>
      </c>
      <c r="AR245" s="10">
        <f t="shared" si="126"/>
        <v>0</v>
      </c>
      <c r="AS245" s="1">
        <f t="shared" si="143"/>
        <v>0</v>
      </c>
    </row>
    <row r="246" spans="2:45" x14ac:dyDescent="0.2">
      <c r="B246" s="18">
        <f t="shared" si="127"/>
        <v>43427</v>
      </c>
      <c r="C246" s="8">
        <f t="shared" si="128"/>
        <v>43427</v>
      </c>
      <c r="D246" s="5">
        <f>INDEX(Klima!$B$1:$E$520,MATCH('Afgrødemodel 1'!$C246,Klima!$B$1:$B$520,0),MATCH('Afgrødemodel 1'!$D$7,Klima!$B$1:$E$1,0))</f>
        <v>2.2000000000000002</v>
      </c>
      <c r="E246" s="8">
        <f t="shared" si="129"/>
        <v>2.2000000000000002</v>
      </c>
      <c r="F246">
        <v>0</v>
      </c>
      <c r="G246" s="8">
        <f t="shared" si="130"/>
        <v>3204.6999999999994</v>
      </c>
      <c r="H246" s="8">
        <f t="shared" si="109"/>
        <v>1121.7999999999997</v>
      </c>
      <c r="I246" s="8">
        <f t="shared" si="110"/>
        <v>2.2000000000000002</v>
      </c>
      <c r="J246" s="8">
        <f t="shared" si="111"/>
        <v>1259.4000000000003</v>
      </c>
      <c r="K246" s="8" t="e">
        <f t="shared" si="112"/>
        <v>#VALUE!</v>
      </c>
      <c r="L246" s="8" t="e">
        <f t="shared" si="113"/>
        <v>#VALUE!</v>
      </c>
      <c r="M246" t="e">
        <f t="shared" si="114"/>
        <v>#N/A</v>
      </c>
      <c r="N246">
        <v>8</v>
      </c>
      <c r="O246" t="str">
        <f t="shared" si="131"/>
        <v xml:space="preserve"> </v>
      </c>
      <c r="P246" t="str">
        <f t="shared" si="115"/>
        <v xml:space="preserve"> </v>
      </c>
      <c r="Q246" t="str">
        <f t="shared" si="116"/>
        <v xml:space="preserve"> </v>
      </c>
      <c r="R246" t="str">
        <f t="shared" si="117"/>
        <v xml:space="preserve"> </v>
      </c>
      <c r="S246">
        <f t="shared" si="118"/>
        <v>0</v>
      </c>
      <c r="T246" s="8">
        <f t="shared" si="132"/>
        <v>0</v>
      </c>
      <c r="U246" s="2">
        <f t="shared" si="133"/>
        <v>197.76530256812006</v>
      </c>
      <c r="V246">
        <f t="shared" si="119"/>
        <v>5</v>
      </c>
      <c r="W246" s="2">
        <f t="shared" si="134"/>
        <v>9.3910000000000018</v>
      </c>
      <c r="X246">
        <f t="shared" si="120"/>
        <v>0</v>
      </c>
      <c r="Y246">
        <f t="shared" si="135"/>
        <v>0.5</v>
      </c>
      <c r="Z246">
        <v>0</v>
      </c>
      <c r="AA246" s="18">
        <f t="shared" si="121"/>
        <v>43427</v>
      </c>
      <c r="AB246" s="13">
        <f t="shared" si="122"/>
        <v>0</v>
      </c>
      <c r="AC246">
        <v>0</v>
      </c>
      <c r="AD246" s="5">
        <f t="shared" si="136"/>
        <v>-1.7564000000000006</v>
      </c>
      <c r="AE246">
        <f t="shared" si="144"/>
        <v>2</v>
      </c>
      <c r="AF246">
        <f t="shared" si="144"/>
        <v>2</v>
      </c>
      <c r="AG246">
        <v>0</v>
      </c>
      <c r="AH246" s="18">
        <f t="shared" si="137"/>
        <v>43427</v>
      </c>
      <c r="AI246" s="5">
        <f t="shared" si="138"/>
        <v>0</v>
      </c>
      <c r="AJ246" s="13">
        <f t="shared" si="123"/>
        <v>0</v>
      </c>
      <c r="AK246" s="20">
        <f t="shared" si="124"/>
        <v>0</v>
      </c>
      <c r="AL246" s="20">
        <f t="shared" si="139"/>
        <v>1485</v>
      </c>
      <c r="AM246" s="20">
        <f t="shared" si="140"/>
        <v>800</v>
      </c>
      <c r="AN246" s="20">
        <f t="shared" si="125"/>
        <v>0</v>
      </c>
      <c r="AO246" s="20">
        <f t="shared" si="141"/>
        <v>200</v>
      </c>
      <c r="AP246" s="1">
        <v>0</v>
      </c>
      <c r="AQ246" s="24">
        <f t="shared" si="142"/>
        <v>43427</v>
      </c>
      <c r="AR246" s="10">
        <f t="shared" si="126"/>
        <v>0</v>
      </c>
      <c r="AS246" s="1">
        <f t="shared" si="143"/>
        <v>0</v>
      </c>
    </row>
    <row r="247" spans="2:45" x14ac:dyDescent="0.2">
      <c r="B247" s="18">
        <f t="shared" si="127"/>
        <v>43428</v>
      </c>
      <c r="C247" s="8">
        <f t="shared" si="128"/>
        <v>43428</v>
      </c>
      <c r="D247" s="5">
        <f>INDEX(Klima!$B$1:$E$520,MATCH('Afgrødemodel 1'!$C247,Klima!$B$1:$B$520,0),MATCH('Afgrødemodel 1'!$D$7,Klima!$B$1:$E$1,0))</f>
        <v>1.7</v>
      </c>
      <c r="E247" s="8">
        <f t="shared" si="129"/>
        <v>1.7</v>
      </c>
      <c r="F247">
        <v>0</v>
      </c>
      <c r="G247" s="8">
        <f t="shared" si="130"/>
        <v>3206.3999999999992</v>
      </c>
      <c r="H247" s="8">
        <f t="shared" si="109"/>
        <v>1123.4999999999998</v>
      </c>
      <c r="I247" s="8">
        <f t="shared" si="110"/>
        <v>1.7</v>
      </c>
      <c r="J247" s="8">
        <f t="shared" si="111"/>
        <v>1261.1000000000004</v>
      </c>
      <c r="K247" s="8" t="e">
        <f t="shared" si="112"/>
        <v>#VALUE!</v>
      </c>
      <c r="L247" s="8" t="e">
        <f t="shared" si="113"/>
        <v>#VALUE!</v>
      </c>
      <c r="M247" t="e">
        <f t="shared" si="114"/>
        <v>#N/A</v>
      </c>
      <c r="N247">
        <v>8</v>
      </c>
      <c r="O247" t="str">
        <f t="shared" si="131"/>
        <v xml:space="preserve"> </v>
      </c>
      <c r="P247" t="str">
        <f t="shared" si="115"/>
        <v xml:space="preserve"> </v>
      </c>
      <c r="Q247" t="str">
        <f t="shared" si="116"/>
        <v xml:space="preserve"> </v>
      </c>
      <c r="R247" t="str">
        <f t="shared" si="117"/>
        <v xml:space="preserve"> </v>
      </c>
      <c r="S247">
        <f t="shared" si="118"/>
        <v>0</v>
      </c>
      <c r="T247" s="8">
        <f t="shared" si="132"/>
        <v>0</v>
      </c>
      <c r="U247" s="2">
        <f t="shared" si="133"/>
        <v>199.57102720004508</v>
      </c>
      <c r="V247">
        <f t="shared" si="119"/>
        <v>5</v>
      </c>
      <c r="W247" s="2">
        <f t="shared" si="134"/>
        <v>9.3825000000000003</v>
      </c>
      <c r="X247">
        <f t="shared" si="120"/>
        <v>0</v>
      </c>
      <c r="Y247">
        <f t="shared" si="135"/>
        <v>0.5</v>
      </c>
      <c r="Z247">
        <v>0</v>
      </c>
      <c r="AA247" s="18">
        <f t="shared" si="121"/>
        <v>43428</v>
      </c>
      <c r="AB247" s="13">
        <f t="shared" si="122"/>
        <v>0</v>
      </c>
      <c r="AC247">
        <v>0</v>
      </c>
      <c r="AD247" s="5">
        <f t="shared" si="136"/>
        <v>-1.7530000000000006</v>
      </c>
      <c r="AE247">
        <f t="shared" si="144"/>
        <v>2</v>
      </c>
      <c r="AF247">
        <f t="shared" si="144"/>
        <v>2</v>
      </c>
      <c r="AG247">
        <v>0</v>
      </c>
      <c r="AH247" s="18">
        <f t="shared" si="137"/>
        <v>43428</v>
      </c>
      <c r="AI247" s="5">
        <f t="shared" si="138"/>
        <v>0</v>
      </c>
      <c r="AJ247" s="13">
        <f t="shared" si="123"/>
        <v>0</v>
      </c>
      <c r="AK247" s="20">
        <f t="shared" si="124"/>
        <v>0</v>
      </c>
      <c r="AL247" s="20">
        <f t="shared" si="139"/>
        <v>1500</v>
      </c>
      <c r="AM247" s="20">
        <f t="shared" si="140"/>
        <v>800</v>
      </c>
      <c r="AN247" s="20">
        <f t="shared" si="125"/>
        <v>0</v>
      </c>
      <c r="AO247" s="20">
        <f t="shared" si="141"/>
        <v>200</v>
      </c>
      <c r="AP247" s="1">
        <v>0</v>
      </c>
      <c r="AQ247" s="24">
        <f t="shared" si="142"/>
        <v>43428</v>
      </c>
      <c r="AR247" s="10">
        <f t="shared" si="126"/>
        <v>0</v>
      </c>
      <c r="AS247" s="1">
        <f t="shared" si="143"/>
        <v>0</v>
      </c>
    </row>
    <row r="248" spans="2:45" x14ac:dyDescent="0.2">
      <c r="B248" s="18">
        <f t="shared" si="127"/>
        <v>43429</v>
      </c>
      <c r="C248" s="8">
        <f t="shared" si="128"/>
        <v>43429</v>
      </c>
      <c r="D248" s="5">
        <f>INDEX(Klima!$B$1:$E$520,MATCH('Afgrødemodel 1'!$C248,Klima!$B$1:$B$520,0),MATCH('Afgrødemodel 1'!$D$7,Klima!$B$1:$E$1,0))</f>
        <v>1.3</v>
      </c>
      <c r="E248" s="8">
        <f t="shared" si="129"/>
        <v>1.3</v>
      </c>
      <c r="F248">
        <v>0</v>
      </c>
      <c r="G248" s="8">
        <f t="shared" si="130"/>
        <v>3207.6999999999994</v>
      </c>
      <c r="H248" s="8">
        <f t="shared" si="109"/>
        <v>1124.7999999999997</v>
      </c>
      <c r="I248" s="8">
        <f t="shared" si="110"/>
        <v>1.3</v>
      </c>
      <c r="J248" s="8">
        <f t="shared" si="111"/>
        <v>1262.4000000000003</v>
      </c>
      <c r="K248" s="8" t="e">
        <f t="shared" si="112"/>
        <v>#VALUE!</v>
      </c>
      <c r="L248" s="8" t="e">
        <f t="shared" si="113"/>
        <v>#VALUE!</v>
      </c>
      <c r="M248" t="e">
        <f t="shared" si="114"/>
        <v>#N/A</v>
      </c>
      <c r="N248">
        <v>8</v>
      </c>
      <c r="O248" t="str">
        <f t="shared" si="131"/>
        <v xml:space="preserve"> </v>
      </c>
      <c r="P248" t="str">
        <f t="shared" si="115"/>
        <v xml:space="preserve"> </v>
      </c>
      <c r="Q248" t="str">
        <f t="shared" si="116"/>
        <v xml:space="preserve"> </v>
      </c>
      <c r="R248" t="str">
        <f t="shared" si="117"/>
        <v xml:space="preserve"> </v>
      </c>
      <c r="S248">
        <f t="shared" si="118"/>
        <v>0</v>
      </c>
      <c r="T248" s="8">
        <f t="shared" si="132"/>
        <v>0</v>
      </c>
      <c r="U248" s="2">
        <f t="shared" si="133"/>
        <v>200.96296422444252</v>
      </c>
      <c r="V248">
        <f t="shared" si="119"/>
        <v>5</v>
      </c>
      <c r="W248" s="2">
        <f t="shared" si="134"/>
        <v>9.3760000000000012</v>
      </c>
      <c r="X248">
        <f t="shared" si="120"/>
        <v>0</v>
      </c>
      <c r="Y248">
        <f t="shared" si="135"/>
        <v>0.5</v>
      </c>
      <c r="Z248">
        <v>0</v>
      </c>
      <c r="AA248" s="18">
        <f t="shared" si="121"/>
        <v>43429</v>
      </c>
      <c r="AB248" s="13">
        <f t="shared" si="122"/>
        <v>0</v>
      </c>
      <c r="AC248">
        <v>0</v>
      </c>
      <c r="AD248" s="5">
        <f t="shared" si="136"/>
        <v>-1.7504000000000006</v>
      </c>
      <c r="AE248">
        <f t="shared" si="144"/>
        <v>2</v>
      </c>
      <c r="AF248">
        <f t="shared" si="144"/>
        <v>2</v>
      </c>
      <c r="AG248">
        <v>0</v>
      </c>
      <c r="AH248" s="18">
        <f t="shared" si="137"/>
        <v>43429</v>
      </c>
      <c r="AI248" s="5">
        <f t="shared" si="138"/>
        <v>0</v>
      </c>
      <c r="AJ248" s="13">
        <f t="shared" si="123"/>
        <v>0</v>
      </c>
      <c r="AK248" s="20">
        <f t="shared" si="124"/>
        <v>0</v>
      </c>
      <c r="AL248" s="20">
        <f t="shared" si="139"/>
        <v>1515</v>
      </c>
      <c r="AM248" s="20">
        <f t="shared" si="140"/>
        <v>800</v>
      </c>
      <c r="AN248" s="20">
        <f t="shared" si="125"/>
        <v>0</v>
      </c>
      <c r="AO248" s="20">
        <f t="shared" si="141"/>
        <v>200</v>
      </c>
      <c r="AP248" s="1">
        <v>0</v>
      </c>
      <c r="AQ248" s="24">
        <f t="shared" si="142"/>
        <v>43429</v>
      </c>
      <c r="AR248" s="10">
        <f t="shared" si="126"/>
        <v>0</v>
      </c>
      <c r="AS248" s="1">
        <f t="shared" si="143"/>
        <v>0</v>
      </c>
    </row>
    <row r="249" spans="2:45" x14ac:dyDescent="0.2">
      <c r="B249" s="18">
        <f t="shared" si="127"/>
        <v>43430</v>
      </c>
      <c r="C249" s="8">
        <f t="shared" si="128"/>
        <v>43430</v>
      </c>
      <c r="D249" s="5">
        <f>INDEX(Klima!$B$1:$E$520,MATCH('Afgrødemodel 1'!$C249,Klima!$B$1:$B$520,0),MATCH('Afgrødemodel 1'!$D$7,Klima!$B$1:$E$1,0))</f>
        <v>0</v>
      </c>
      <c r="E249" s="8">
        <f t="shared" si="129"/>
        <v>0</v>
      </c>
      <c r="F249">
        <v>0</v>
      </c>
      <c r="G249" s="8">
        <f t="shared" si="130"/>
        <v>3207.6999999999994</v>
      </c>
      <c r="H249" s="8">
        <f t="shared" si="109"/>
        <v>1124.7999999999997</v>
      </c>
      <c r="I249" s="8">
        <f t="shared" si="110"/>
        <v>0</v>
      </c>
      <c r="J249" s="8">
        <f t="shared" si="111"/>
        <v>1262.4000000000003</v>
      </c>
      <c r="K249" s="8" t="e">
        <f t="shared" si="112"/>
        <v>#VALUE!</v>
      </c>
      <c r="L249" s="8" t="e">
        <f t="shared" si="113"/>
        <v>#VALUE!</v>
      </c>
      <c r="M249" t="e">
        <f t="shared" si="114"/>
        <v>#N/A</v>
      </c>
      <c r="N249">
        <v>8</v>
      </c>
      <c r="O249" t="str">
        <f t="shared" si="131"/>
        <v xml:space="preserve"> </v>
      </c>
      <c r="P249" t="str">
        <f t="shared" si="115"/>
        <v xml:space="preserve"> </v>
      </c>
      <c r="Q249" t="str">
        <f t="shared" si="116"/>
        <v xml:space="preserve"> </v>
      </c>
      <c r="R249" t="str">
        <f t="shared" si="117"/>
        <v xml:space="preserve"> </v>
      </c>
      <c r="S249">
        <f t="shared" si="118"/>
        <v>0</v>
      </c>
      <c r="T249" s="8">
        <f t="shared" si="132"/>
        <v>0</v>
      </c>
      <c r="U249" s="2">
        <f t="shared" si="133"/>
        <v>200.96296422444252</v>
      </c>
      <c r="V249">
        <f t="shared" si="119"/>
        <v>5</v>
      </c>
      <c r="W249" s="2">
        <f t="shared" si="134"/>
        <v>9.3760000000000012</v>
      </c>
      <c r="X249">
        <f t="shared" si="120"/>
        <v>0</v>
      </c>
      <c r="Y249">
        <f t="shared" si="135"/>
        <v>0.5</v>
      </c>
      <c r="Z249">
        <v>0</v>
      </c>
      <c r="AA249" s="18">
        <f t="shared" si="121"/>
        <v>43430</v>
      </c>
      <c r="AB249" s="13">
        <f t="shared" si="122"/>
        <v>0</v>
      </c>
      <c r="AC249">
        <v>0</v>
      </c>
      <c r="AD249" s="5">
        <f t="shared" si="136"/>
        <v>-1.7504000000000006</v>
      </c>
      <c r="AE249">
        <f t="shared" si="144"/>
        <v>2</v>
      </c>
      <c r="AF249">
        <f t="shared" si="144"/>
        <v>2</v>
      </c>
      <c r="AG249">
        <v>0</v>
      </c>
      <c r="AH249" s="18">
        <f t="shared" si="137"/>
        <v>43430</v>
      </c>
      <c r="AI249" s="5">
        <f t="shared" si="138"/>
        <v>0</v>
      </c>
      <c r="AJ249" s="13">
        <f t="shared" si="123"/>
        <v>0</v>
      </c>
      <c r="AK249" s="20">
        <f t="shared" si="124"/>
        <v>0</v>
      </c>
      <c r="AL249" s="20">
        <f t="shared" si="139"/>
        <v>1530</v>
      </c>
      <c r="AM249" s="20">
        <f t="shared" si="140"/>
        <v>800</v>
      </c>
      <c r="AN249" s="20">
        <f t="shared" si="125"/>
        <v>0</v>
      </c>
      <c r="AO249" s="20">
        <f t="shared" si="141"/>
        <v>200</v>
      </c>
      <c r="AP249" s="1">
        <v>0</v>
      </c>
      <c r="AQ249" s="24">
        <f t="shared" si="142"/>
        <v>43430</v>
      </c>
      <c r="AR249" s="10">
        <f t="shared" si="126"/>
        <v>0</v>
      </c>
      <c r="AS249" s="1">
        <f t="shared" si="143"/>
        <v>0</v>
      </c>
    </row>
    <row r="250" spans="2:45" x14ac:dyDescent="0.2">
      <c r="B250" s="18">
        <f t="shared" si="127"/>
        <v>43431</v>
      </c>
      <c r="C250" s="8">
        <f t="shared" si="128"/>
        <v>43431</v>
      </c>
      <c r="D250" s="5">
        <f>INDEX(Klima!$B$1:$E$520,MATCH('Afgrødemodel 1'!$C250,Klima!$B$1:$B$520,0),MATCH('Afgrødemodel 1'!$D$7,Klima!$B$1:$E$1,0))</f>
        <v>0</v>
      </c>
      <c r="E250" s="8">
        <f t="shared" si="129"/>
        <v>0</v>
      </c>
      <c r="F250">
        <v>0</v>
      </c>
      <c r="G250" s="8">
        <f t="shared" si="130"/>
        <v>3207.6999999999994</v>
      </c>
      <c r="H250" s="8">
        <f t="shared" si="109"/>
        <v>1124.7999999999997</v>
      </c>
      <c r="I250" s="8">
        <f t="shared" si="110"/>
        <v>0</v>
      </c>
      <c r="J250" s="8">
        <f t="shared" si="111"/>
        <v>1262.4000000000003</v>
      </c>
      <c r="K250" s="8" t="e">
        <f t="shared" si="112"/>
        <v>#VALUE!</v>
      </c>
      <c r="L250" s="8" t="e">
        <f t="shared" si="113"/>
        <v>#VALUE!</v>
      </c>
      <c r="M250" t="e">
        <f t="shared" si="114"/>
        <v>#N/A</v>
      </c>
      <c r="N250">
        <v>8</v>
      </c>
      <c r="O250" t="str">
        <f t="shared" si="131"/>
        <v xml:space="preserve"> </v>
      </c>
      <c r="P250" t="str">
        <f t="shared" si="115"/>
        <v xml:space="preserve"> </v>
      </c>
      <c r="Q250" t="str">
        <f t="shared" si="116"/>
        <v xml:space="preserve"> </v>
      </c>
      <c r="R250" t="str">
        <f t="shared" si="117"/>
        <v xml:space="preserve"> </v>
      </c>
      <c r="S250">
        <f t="shared" si="118"/>
        <v>0</v>
      </c>
      <c r="T250" s="8">
        <f t="shared" si="132"/>
        <v>0</v>
      </c>
      <c r="U250" s="2">
        <f t="shared" si="133"/>
        <v>200.96296422444252</v>
      </c>
      <c r="V250">
        <f t="shared" si="119"/>
        <v>5</v>
      </c>
      <c r="W250" s="2">
        <f t="shared" si="134"/>
        <v>9.3760000000000012</v>
      </c>
      <c r="X250">
        <f t="shared" si="120"/>
        <v>0</v>
      </c>
      <c r="Y250">
        <f t="shared" si="135"/>
        <v>0.5</v>
      </c>
      <c r="Z250">
        <v>0</v>
      </c>
      <c r="AA250" s="18">
        <f t="shared" si="121"/>
        <v>43431</v>
      </c>
      <c r="AB250" s="13">
        <f t="shared" si="122"/>
        <v>0</v>
      </c>
      <c r="AC250">
        <v>0</v>
      </c>
      <c r="AD250" s="5">
        <f t="shared" si="136"/>
        <v>-1.7504000000000006</v>
      </c>
      <c r="AE250">
        <f t="shared" si="144"/>
        <v>2</v>
      </c>
      <c r="AF250">
        <f t="shared" si="144"/>
        <v>2</v>
      </c>
      <c r="AG250">
        <v>0</v>
      </c>
      <c r="AH250" s="18">
        <f t="shared" si="137"/>
        <v>43431</v>
      </c>
      <c r="AI250" s="5">
        <f t="shared" si="138"/>
        <v>0</v>
      </c>
      <c r="AJ250" s="13">
        <f t="shared" si="123"/>
        <v>0</v>
      </c>
      <c r="AK250" s="20">
        <f t="shared" si="124"/>
        <v>0</v>
      </c>
      <c r="AL250" s="20">
        <f t="shared" si="139"/>
        <v>1545</v>
      </c>
      <c r="AM250" s="20">
        <f t="shared" si="140"/>
        <v>800</v>
      </c>
      <c r="AN250" s="20">
        <f t="shared" si="125"/>
        <v>0</v>
      </c>
      <c r="AO250" s="20">
        <f t="shared" si="141"/>
        <v>200</v>
      </c>
      <c r="AP250" s="1">
        <v>0</v>
      </c>
      <c r="AQ250" s="24">
        <f t="shared" si="142"/>
        <v>43431</v>
      </c>
      <c r="AR250" s="10">
        <f t="shared" si="126"/>
        <v>0</v>
      </c>
      <c r="AS250" s="1">
        <f t="shared" si="143"/>
        <v>0</v>
      </c>
    </row>
    <row r="251" spans="2:45" x14ac:dyDescent="0.2">
      <c r="B251" s="18">
        <f t="shared" si="127"/>
        <v>43432</v>
      </c>
      <c r="C251" s="8">
        <f t="shared" si="128"/>
        <v>43432</v>
      </c>
      <c r="D251" s="5">
        <f>INDEX(Klima!$B$1:$E$520,MATCH('Afgrødemodel 1'!$C251,Klima!$B$1:$B$520,0),MATCH('Afgrødemodel 1'!$D$7,Klima!$B$1:$E$1,0))</f>
        <v>1.4</v>
      </c>
      <c r="E251" s="8">
        <f t="shared" si="129"/>
        <v>1.4</v>
      </c>
      <c r="F251">
        <v>0</v>
      </c>
      <c r="G251" s="8">
        <f t="shared" si="130"/>
        <v>3209.0999999999995</v>
      </c>
      <c r="H251" s="8">
        <f t="shared" si="109"/>
        <v>1126.1999999999998</v>
      </c>
      <c r="I251" s="8">
        <f t="shared" si="110"/>
        <v>1.4</v>
      </c>
      <c r="J251" s="8">
        <f t="shared" si="111"/>
        <v>1263.8000000000004</v>
      </c>
      <c r="K251" s="8" t="e">
        <f t="shared" si="112"/>
        <v>#VALUE!</v>
      </c>
      <c r="L251" s="8" t="e">
        <f t="shared" si="113"/>
        <v>#VALUE!</v>
      </c>
      <c r="M251" t="e">
        <f t="shared" si="114"/>
        <v>#N/A</v>
      </c>
      <c r="N251">
        <v>8</v>
      </c>
      <c r="O251" t="str">
        <f t="shared" si="131"/>
        <v xml:space="preserve"> </v>
      </c>
      <c r="P251" t="str">
        <f t="shared" si="115"/>
        <v xml:space="preserve"> </v>
      </c>
      <c r="Q251" t="str">
        <f t="shared" si="116"/>
        <v xml:space="preserve"> </v>
      </c>
      <c r="R251" t="str">
        <f t="shared" si="117"/>
        <v xml:space="preserve"> </v>
      </c>
      <c r="S251">
        <f t="shared" si="118"/>
        <v>0</v>
      </c>
      <c r="T251" s="8">
        <f t="shared" si="132"/>
        <v>0</v>
      </c>
      <c r="U251" s="2">
        <f t="shared" si="133"/>
        <v>202.47280529678653</v>
      </c>
      <c r="V251">
        <f t="shared" si="119"/>
        <v>5</v>
      </c>
      <c r="W251" s="2">
        <f t="shared" si="134"/>
        <v>9.3689999999999998</v>
      </c>
      <c r="X251">
        <f t="shared" si="120"/>
        <v>0</v>
      </c>
      <c r="Y251">
        <f t="shared" si="135"/>
        <v>0.5</v>
      </c>
      <c r="Z251">
        <v>0</v>
      </c>
      <c r="AA251" s="18">
        <f t="shared" si="121"/>
        <v>43432</v>
      </c>
      <c r="AB251" s="13">
        <f t="shared" si="122"/>
        <v>0</v>
      </c>
      <c r="AC251">
        <v>0</v>
      </c>
      <c r="AD251" s="5">
        <f t="shared" si="136"/>
        <v>-1.7476000000000003</v>
      </c>
      <c r="AE251">
        <f t="shared" si="144"/>
        <v>2</v>
      </c>
      <c r="AF251">
        <f t="shared" si="144"/>
        <v>2</v>
      </c>
      <c r="AG251">
        <v>0</v>
      </c>
      <c r="AH251" s="18">
        <f t="shared" si="137"/>
        <v>43432</v>
      </c>
      <c r="AI251" s="5">
        <f t="shared" si="138"/>
        <v>0</v>
      </c>
      <c r="AJ251" s="13">
        <f t="shared" si="123"/>
        <v>0</v>
      </c>
      <c r="AK251" s="20">
        <f t="shared" si="124"/>
        <v>0</v>
      </c>
      <c r="AL251" s="20">
        <f t="shared" si="139"/>
        <v>1560</v>
      </c>
      <c r="AM251" s="20">
        <f t="shared" si="140"/>
        <v>800</v>
      </c>
      <c r="AN251" s="20">
        <f t="shared" si="125"/>
        <v>0</v>
      </c>
      <c r="AO251" s="20">
        <f t="shared" si="141"/>
        <v>200</v>
      </c>
      <c r="AP251" s="1">
        <v>0</v>
      </c>
      <c r="AQ251" s="24">
        <f t="shared" si="142"/>
        <v>43432</v>
      </c>
      <c r="AR251" s="10">
        <f t="shared" si="126"/>
        <v>0</v>
      </c>
      <c r="AS251" s="1">
        <f t="shared" si="143"/>
        <v>0</v>
      </c>
    </row>
    <row r="252" spans="2:45" x14ac:dyDescent="0.2">
      <c r="B252" s="18">
        <f t="shared" si="127"/>
        <v>43433</v>
      </c>
      <c r="C252" s="8">
        <f t="shared" si="128"/>
        <v>43433</v>
      </c>
      <c r="D252" s="5">
        <f>INDEX(Klima!$B$1:$E$520,MATCH('Afgrødemodel 1'!$C252,Klima!$B$1:$B$520,0),MATCH('Afgrødemodel 1'!$D$7,Klima!$B$1:$E$1,0))</f>
        <v>3.5</v>
      </c>
      <c r="E252" s="8">
        <f t="shared" si="129"/>
        <v>3.5</v>
      </c>
      <c r="F252">
        <v>0</v>
      </c>
      <c r="G252" s="8">
        <f t="shared" si="130"/>
        <v>3212.5999999999995</v>
      </c>
      <c r="H252" s="8">
        <f t="shared" si="109"/>
        <v>1129.6999999999998</v>
      </c>
      <c r="I252" s="8">
        <f t="shared" si="110"/>
        <v>3.5</v>
      </c>
      <c r="J252" s="8">
        <f t="shared" si="111"/>
        <v>1267.3000000000004</v>
      </c>
      <c r="K252" s="8" t="e">
        <f t="shared" si="112"/>
        <v>#VALUE!</v>
      </c>
      <c r="L252" s="8" t="e">
        <f t="shared" si="113"/>
        <v>#VALUE!</v>
      </c>
      <c r="M252" t="e">
        <f t="shared" si="114"/>
        <v>#N/A</v>
      </c>
      <c r="N252">
        <v>8</v>
      </c>
      <c r="O252" t="str">
        <f t="shared" si="131"/>
        <v xml:space="preserve"> </v>
      </c>
      <c r="P252" t="str">
        <f t="shared" si="115"/>
        <v xml:space="preserve"> </v>
      </c>
      <c r="Q252" t="str">
        <f t="shared" si="116"/>
        <v xml:space="preserve"> </v>
      </c>
      <c r="R252" t="str">
        <f t="shared" si="117"/>
        <v xml:space="preserve"> </v>
      </c>
      <c r="S252">
        <f t="shared" si="118"/>
        <v>0</v>
      </c>
      <c r="T252" s="8">
        <f t="shared" si="132"/>
        <v>0</v>
      </c>
      <c r="U252" s="2">
        <f t="shared" si="133"/>
        <v>206.29709822626896</v>
      </c>
      <c r="V252">
        <f t="shared" si="119"/>
        <v>5</v>
      </c>
      <c r="W252" s="2">
        <f t="shared" si="134"/>
        <v>9.3515000000000015</v>
      </c>
      <c r="X252">
        <f t="shared" si="120"/>
        <v>0</v>
      </c>
      <c r="Y252">
        <f t="shared" si="135"/>
        <v>0.5</v>
      </c>
      <c r="Z252">
        <v>0</v>
      </c>
      <c r="AA252" s="18">
        <f t="shared" si="121"/>
        <v>43433</v>
      </c>
      <c r="AB252" s="13">
        <f t="shared" si="122"/>
        <v>0</v>
      </c>
      <c r="AC252">
        <v>0</v>
      </c>
      <c r="AD252" s="5">
        <f t="shared" si="136"/>
        <v>-1.7406000000000004</v>
      </c>
      <c r="AE252">
        <f t="shared" si="144"/>
        <v>2</v>
      </c>
      <c r="AF252">
        <f t="shared" si="144"/>
        <v>2</v>
      </c>
      <c r="AG252">
        <v>0</v>
      </c>
      <c r="AH252" s="18">
        <f t="shared" si="137"/>
        <v>43433</v>
      </c>
      <c r="AI252" s="5">
        <f t="shared" si="138"/>
        <v>0</v>
      </c>
      <c r="AJ252" s="13">
        <f t="shared" si="123"/>
        <v>0</v>
      </c>
      <c r="AK252" s="20">
        <f t="shared" si="124"/>
        <v>0</v>
      </c>
      <c r="AL252" s="20">
        <f t="shared" si="139"/>
        <v>1575</v>
      </c>
      <c r="AM252" s="20">
        <f t="shared" si="140"/>
        <v>800</v>
      </c>
      <c r="AN252" s="20">
        <f t="shared" si="125"/>
        <v>0</v>
      </c>
      <c r="AO252" s="20">
        <f t="shared" si="141"/>
        <v>200</v>
      </c>
      <c r="AP252" s="1">
        <v>0</v>
      </c>
      <c r="AQ252" s="24">
        <f t="shared" si="142"/>
        <v>43433</v>
      </c>
      <c r="AR252" s="10">
        <f t="shared" si="126"/>
        <v>0</v>
      </c>
      <c r="AS252" s="1">
        <f t="shared" si="143"/>
        <v>0</v>
      </c>
    </row>
    <row r="253" spans="2:45" x14ac:dyDescent="0.2">
      <c r="B253" s="18">
        <f t="shared" si="127"/>
        <v>43434</v>
      </c>
      <c r="C253" s="8">
        <f t="shared" si="128"/>
        <v>43434</v>
      </c>
      <c r="D253" s="5">
        <f>INDEX(Klima!$B$1:$E$520,MATCH('Afgrødemodel 1'!$C253,Klima!$B$1:$B$520,0),MATCH('Afgrødemodel 1'!$D$7,Klima!$B$1:$E$1,0))</f>
        <v>6.7</v>
      </c>
      <c r="E253" s="8">
        <f t="shared" si="129"/>
        <v>6.7</v>
      </c>
      <c r="F253">
        <v>0</v>
      </c>
      <c r="G253" s="8">
        <f t="shared" si="130"/>
        <v>3219.2999999999993</v>
      </c>
      <c r="H253" s="8">
        <f t="shared" si="109"/>
        <v>1136.3999999999999</v>
      </c>
      <c r="I253" s="8">
        <f t="shared" si="110"/>
        <v>6.7</v>
      </c>
      <c r="J253" s="8">
        <f t="shared" si="111"/>
        <v>1274.0000000000005</v>
      </c>
      <c r="K253" s="8" t="e">
        <f t="shared" si="112"/>
        <v>#VALUE!</v>
      </c>
      <c r="L253" s="8" t="e">
        <f t="shared" si="113"/>
        <v>#VALUE!</v>
      </c>
      <c r="M253" t="e">
        <f t="shared" si="114"/>
        <v>#N/A</v>
      </c>
      <c r="N253">
        <v>8</v>
      </c>
      <c r="O253" t="str">
        <f t="shared" si="131"/>
        <v xml:space="preserve"> </v>
      </c>
      <c r="P253" t="str">
        <f t="shared" si="115"/>
        <v xml:space="preserve"> </v>
      </c>
      <c r="Q253" t="str">
        <f t="shared" si="116"/>
        <v xml:space="preserve"> </v>
      </c>
      <c r="R253" t="str">
        <f t="shared" si="117"/>
        <v xml:space="preserve"> </v>
      </c>
      <c r="S253">
        <f t="shared" si="118"/>
        <v>0</v>
      </c>
      <c r="T253" s="8">
        <f t="shared" si="132"/>
        <v>0</v>
      </c>
      <c r="U253" s="2">
        <f t="shared" si="133"/>
        <v>213.82003067946823</v>
      </c>
      <c r="V253">
        <f t="shared" si="119"/>
        <v>5</v>
      </c>
      <c r="W253" s="2">
        <f t="shared" si="134"/>
        <v>9.3180000000000014</v>
      </c>
      <c r="X253">
        <f t="shared" si="120"/>
        <v>0</v>
      </c>
      <c r="Y253">
        <f t="shared" si="135"/>
        <v>0.5</v>
      </c>
      <c r="Z253">
        <v>0</v>
      </c>
      <c r="AA253" s="18">
        <f t="shared" si="121"/>
        <v>43434</v>
      </c>
      <c r="AB253" s="13">
        <f t="shared" si="122"/>
        <v>0</v>
      </c>
      <c r="AC253">
        <v>0</v>
      </c>
      <c r="AD253" s="5">
        <f t="shared" si="136"/>
        <v>-1.7272000000000003</v>
      </c>
      <c r="AE253">
        <f t="shared" si="144"/>
        <v>2</v>
      </c>
      <c r="AF253">
        <f t="shared" si="144"/>
        <v>2</v>
      </c>
      <c r="AG253">
        <v>0</v>
      </c>
      <c r="AH253" s="18">
        <f t="shared" si="137"/>
        <v>43434</v>
      </c>
      <c r="AI253" s="5">
        <f t="shared" si="138"/>
        <v>0</v>
      </c>
      <c r="AJ253" s="13">
        <f t="shared" si="123"/>
        <v>0</v>
      </c>
      <c r="AK253" s="20">
        <f t="shared" si="124"/>
        <v>0</v>
      </c>
      <c r="AL253" s="20">
        <f t="shared" si="139"/>
        <v>1590</v>
      </c>
      <c r="AM253" s="20">
        <f t="shared" si="140"/>
        <v>800</v>
      </c>
      <c r="AN253" s="20">
        <f t="shared" si="125"/>
        <v>0</v>
      </c>
      <c r="AO253" s="20">
        <f t="shared" si="141"/>
        <v>200</v>
      </c>
      <c r="AP253" s="1">
        <v>0</v>
      </c>
      <c r="AQ253" s="24">
        <f t="shared" si="142"/>
        <v>43434</v>
      </c>
      <c r="AR253" s="10">
        <f t="shared" si="126"/>
        <v>0</v>
      </c>
      <c r="AS253" s="1">
        <f t="shared" si="143"/>
        <v>0</v>
      </c>
    </row>
    <row r="254" spans="2:45" x14ac:dyDescent="0.2">
      <c r="B254" s="18">
        <f t="shared" si="127"/>
        <v>43435</v>
      </c>
      <c r="C254" s="8">
        <f t="shared" si="128"/>
        <v>43435</v>
      </c>
      <c r="D254" s="5">
        <f>INDEX(Klima!$B$1:$E$520,MATCH('Afgrødemodel 1'!$C254,Klima!$B$1:$B$520,0),MATCH('Afgrødemodel 1'!$D$7,Klima!$B$1:$E$1,0))</f>
        <v>5.4</v>
      </c>
      <c r="E254" s="8">
        <f t="shared" si="129"/>
        <v>5.4</v>
      </c>
      <c r="F254">
        <v>0</v>
      </c>
      <c r="G254" s="8">
        <f t="shared" si="130"/>
        <v>3224.6999999999994</v>
      </c>
      <c r="H254" s="8">
        <f t="shared" si="109"/>
        <v>1141.8</v>
      </c>
      <c r="I254" s="8">
        <f t="shared" si="110"/>
        <v>5.4</v>
      </c>
      <c r="J254" s="8">
        <f t="shared" si="111"/>
        <v>1279.4000000000005</v>
      </c>
      <c r="K254" s="8" t="e">
        <f t="shared" si="112"/>
        <v>#VALUE!</v>
      </c>
      <c r="L254" s="8" t="e">
        <f t="shared" si="113"/>
        <v>#VALUE!</v>
      </c>
      <c r="M254" t="e">
        <f t="shared" si="114"/>
        <v>#N/A</v>
      </c>
      <c r="N254">
        <v>8</v>
      </c>
      <c r="O254" t="str">
        <f t="shared" si="131"/>
        <v xml:space="preserve"> </v>
      </c>
      <c r="P254" t="str">
        <f t="shared" si="115"/>
        <v xml:space="preserve"> </v>
      </c>
      <c r="Q254" t="str">
        <f t="shared" si="116"/>
        <v xml:space="preserve"> </v>
      </c>
      <c r="R254" t="str">
        <f t="shared" si="117"/>
        <v xml:space="preserve"> </v>
      </c>
      <c r="S254">
        <f t="shared" si="118"/>
        <v>0</v>
      </c>
      <c r="T254" s="8">
        <f t="shared" si="132"/>
        <v>0</v>
      </c>
      <c r="U254" s="2">
        <f t="shared" si="133"/>
        <v>220.08199858001521</v>
      </c>
      <c r="V254">
        <f t="shared" si="119"/>
        <v>5</v>
      </c>
      <c r="W254" s="2">
        <f t="shared" si="134"/>
        <v>9.2910000000000004</v>
      </c>
      <c r="X254">
        <f t="shared" si="120"/>
        <v>0</v>
      </c>
      <c r="Y254">
        <f t="shared" si="135"/>
        <v>0.5</v>
      </c>
      <c r="Z254">
        <v>0</v>
      </c>
      <c r="AA254" s="18">
        <f t="shared" si="121"/>
        <v>43435</v>
      </c>
      <c r="AB254" s="13">
        <f t="shared" si="122"/>
        <v>0</v>
      </c>
      <c r="AC254">
        <v>0</v>
      </c>
      <c r="AD254" s="5">
        <f t="shared" si="136"/>
        <v>-1.7164000000000001</v>
      </c>
      <c r="AE254">
        <f t="shared" si="144"/>
        <v>2</v>
      </c>
      <c r="AF254">
        <f t="shared" si="144"/>
        <v>2</v>
      </c>
      <c r="AG254">
        <v>0</v>
      </c>
      <c r="AH254" s="18">
        <f t="shared" si="137"/>
        <v>43435</v>
      </c>
      <c r="AI254" s="5">
        <f t="shared" si="138"/>
        <v>0</v>
      </c>
      <c r="AJ254" s="13">
        <f t="shared" si="123"/>
        <v>0</v>
      </c>
      <c r="AK254" s="20">
        <f t="shared" si="124"/>
        <v>0</v>
      </c>
      <c r="AL254" s="20">
        <f t="shared" si="139"/>
        <v>1605</v>
      </c>
      <c r="AM254" s="20">
        <f t="shared" si="140"/>
        <v>800</v>
      </c>
      <c r="AN254" s="20">
        <f t="shared" si="125"/>
        <v>0</v>
      </c>
      <c r="AO254" s="20">
        <f t="shared" si="141"/>
        <v>200</v>
      </c>
      <c r="AP254" s="1">
        <v>0</v>
      </c>
      <c r="AQ254" s="24">
        <f t="shared" si="142"/>
        <v>43435</v>
      </c>
      <c r="AR254" s="10">
        <f t="shared" si="126"/>
        <v>0</v>
      </c>
      <c r="AS254" s="1">
        <f t="shared" si="143"/>
        <v>0</v>
      </c>
    </row>
    <row r="255" spans="2:45" x14ac:dyDescent="0.2">
      <c r="B255" s="18">
        <f t="shared" si="127"/>
        <v>43436</v>
      </c>
      <c r="C255" s="8">
        <f t="shared" si="128"/>
        <v>43436</v>
      </c>
      <c r="D255" s="5">
        <f>INDEX(Klima!$B$1:$E$520,MATCH('Afgrødemodel 1'!$C255,Klima!$B$1:$B$520,0),MATCH('Afgrødemodel 1'!$D$7,Klima!$B$1:$E$1,0))</f>
        <v>6.5</v>
      </c>
      <c r="E255" s="8">
        <f t="shared" si="129"/>
        <v>6.5</v>
      </c>
      <c r="F255">
        <v>0</v>
      </c>
      <c r="G255" s="8">
        <f t="shared" si="130"/>
        <v>3231.1999999999994</v>
      </c>
      <c r="H255" s="8">
        <f t="shared" si="109"/>
        <v>1148.3</v>
      </c>
      <c r="I255" s="8">
        <f t="shared" si="110"/>
        <v>6.5</v>
      </c>
      <c r="J255" s="8">
        <f t="shared" si="111"/>
        <v>1285.9000000000005</v>
      </c>
      <c r="K255" s="8" t="e">
        <f t="shared" si="112"/>
        <v>#VALUE!</v>
      </c>
      <c r="L255" s="8" t="e">
        <f t="shared" si="113"/>
        <v>#VALUE!</v>
      </c>
      <c r="M255" t="e">
        <f t="shared" si="114"/>
        <v>#N/A</v>
      </c>
      <c r="N255">
        <v>8</v>
      </c>
      <c r="O255" t="str">
        <f t="shared" si="131"/>
        <v xml:space="preserve"> </v>
      </c>
      <c r="P255" t="str">
        <f t="shared" si="115"/>
        <v xml:space="preserve"> </v>
      </c>
      <c r="Q255" t="str">
        <f t="shared" si="116"/>
        <v xml:space="preserve"> </v>
      </c>
      <c r="R255" t="str">
        <f t="shared" si="117"/>
        <v xml:space="preserve"> </v>
      </c>
      <c r="S255">
        <f t="shared" si="118"/>
        <v>0</v>
      </c>
      <c r="T255" s="8">
        <f t="shared" si="132"/>
        <v>0</v>
      </c>
      <c r="U255" s="2">
        <f t="shared" si="133"/>
        <v>227.86269315409723</v>
      </c>
      <c r="V255">
        <f t="shared" si="119"/>
        <v>5</v>
      </c>
      <c r="W255" s="2">
        <f t="shared" si="134"/>
        <v>9.2584999999999997</v>
      </c>
      <c r="X255">
        <f t="shared" si="120"/>
        <v>0</v>
      </c>
      <c r="Y255">
        <f t="shared" si="135"/>
        <v>0.5</v>
      </c>
      <c r="Z255">
        <v>0</v>
      </c>
      <c r="AA255" s="18">
        <f t="shared" si="121"/>
        <v>43436</v>
      </c>
      <c r="AB255" s="13">
        <f t="shared" si="122"/>
        <v>0</v>
      </c>
      <c r="AC255">
        <v>0</v>
      </c>
      <c r="AD255" s="5">
        <f t="shared" si="136"/>
        <v>-1.7034</v>
      </c>
      <c r="AE255">
        <f t="shared" si="144"/>
        <v>2</v>
      </c>
      <c r="AF255">
        <f t="shared" si="144"/>
        <v>2</v>
      </c>
      <c r="AG255">
        <v>0</v>
      </c>
      <c r="AH255" s="18">
        <f t="shared" si="137"/>
        <v>43436</v>
      </c>
      <c r="AI255" s="5">
        <f t="shared" si="138"/>
        <v>0</v>
      </c>
      <c r="AJ255" s="13">
        <f t="shared" si="123"/>
        <v>0</v>
      </c>
      <c r="AK255" s="20">
        <f t="shared" si="124"/>
        <v>0</v>
      </c>
      <c r="AL255" s="20">
        <f t="shared" si="139"/>
        <v>1620</v>
      </c>
      <c r="AM255" s="20">
        <f t="shared" si="140"/>
        <v>800</v>
      </c>
      <c r="AN255" s="20">
        <f t="shared" si="125"/>
        <v>0</v>
      </c>
      <c r="AO255" s="20">
        <f t="shared" si="141"/>
        <v>200</v>
      </c>
      <c r="AP255" s="1">
        <v>0</v>
      </c>
      <c r="AQ255" s="24">
        <f t="shared" si="142"/>
        <v>43436</v>
      </c>
      <c r="AR255" s="10">
        <f t="shared" si="126"/>
        <v>0</v>
      </c>
      <c r="AS255" s="1">
        <f t="shared" si="143"/>
        <v>0</v>
      </c>
    </row>
    <row r="256" spans="2:45" x14ac:dyDescent="0.2">
      <c r="B256" s="18">
        <f t="shared" si="127"/>
        <v>43437</v>
      </c>
      <c r="C256" s="8">
        <f t="shared" si="128"/>
        <v>43437</v>
      </c>
      <c r="D256" s="5">
        <f>INDEX(Klima!$B$1:$E$520,MATCH('Afgrødemodel 1'!$C256,Klima!$B$1:$B$520,0),MATCH('Afgrødemodel 1'!$D$7,Klima!$B$1:$E$1,0))</f>
        <v>8.5</v>
      </c>
      <c r="E256" s="8">
        <f t="shared" si="129"/>
        <v>8.5</v>
      </c>
      <c r="F256">
        <v>0</v>
      </c>
      <c r="G256" s="8">
        <f t="shared" si="130"/>
        <v>3239.6999999999994</v>
      </c>
      <c r="H256" s="8">
        <f t="shared" si="109"/>
        <v>1156.8</v>
      </c>
      <c r="I256" s="8">
        <f t="shared" si="110"/>
        <v>8.5</v>
      </c>
      <c r="J256" s="8">
        <f t="shared" si="111"/>
        <v>1294.4000000000005</v>
      </c>
      <c r="K256" s="8" t="e">
        <f t="shared" si="112"/>
        <v>#VALUE!</v>
      </c>
      <c r="L256" s="8" t="e">
        <f t="shared" si="113"/>
        <v>#VALUE!</v>
      </c>
      <c r="M256" t="e">
        <f t="shared" si="114"/>
        <v>#N/A</v>
      </c>
      <c r="N256">
        <v>8</v>
      </c>
      <c r="O256" t="str">
        <f t="shared" si="131"/>
        <v xml:space="preserve"> </v>
      </c>
      <c r="P256" t="str">
        <f t="shared" si="115"/>
        <v xml:space="preserve"> </v>
      </c>
      <c r="Q256" t="str">
        <f t="shared" si="116"/>
        <v xml:space="preserve"> </v>
      </c>
      <c r="R256" t="str">
        <f t="shared" si="117"/>
        <v xml:space="preserve"> </v>
      </c>
      <c r="S256">
        <f t="shared" si="118"/>
        <v>0</v>
      </c>
      <c r="T256" s="8">
        <f t="shared" si="132"/>
        <v>0</v>
      </c>
      <c r="U256" s="2">
        <f t="shared" si="133"/>
        <v>238.45305095782749</v>
      </c>
      <c r="V256">
        <f t="shared" si="119"/>
        <v>5</v>
      </c>
      <c r="W256" s="2">
        <f t="shared" si="134"/>
        <v>9.2160000000000011</v>
      </c>
      <c r="X256">
        <f t="shared" si="120"/>
        <v>0</v>
      </c>
      <c r="Y256">
        <f t="shared" si="135"/>
        <v>0.5</v>
      </c>
      <c r="Z256">
        <v>0</v>
      </c>
      <c r="AA256" s="18">
        <f t="shared" si="121"/>
        <v>43437</v>
      </c>
      <c r="AB256" s="13">
        <f t="shared" si="122"/>
        <v>0</v>
      </c>
      <c r="AC256">
        <v>0</v>
      </c>
      <c r="AD256" s="5">
        <f t="shared" si="136"/>
        <v>-1.6864000000000001</v>
      </c>
      <c r="AE256">
        <f t="shared" si="144"/>
        <v>2</v>
      </c>
      <c r="AF256">
        <f t="shared" si="144"/>
        <v>2</v>
      </c>
      <c r="AG256">
        <v>0</v>
      </c>
      <c r="AH256" s="18">
        <f t="shared" si="137"/>
        <v>43437</v>
      </c>
      <c r="AI256" s="5">
        <f t="shared" si="138"/>
        <v>0</v>
      </c>
      <c r="AJ256" s="13">
        <f t="shared" si="123"/>
        <v>0</v>
      </c>
      <c r="AK256" s="20">
        <f t="shared" si="124"/>
        <v>0</v>
      </c>
      <c r="AL256" s="20">
        <f t="shared" si="139"/>
        <v>1635</v>
      </c>
      <c r="AM256" s="20">
        <f t="shared" si="140"/>
        <v>800</v>
      </c>
      <c r="AN256" s="20">
        <f t="shared" si="125"/>
        <v>0</v>
      </c>
      <c r="AO256" s="20">
        <f t="shared" si="141"/>
        <v>200</v>
      </c>
      <c r="AP256" s="1">
        <v>0</v>
      </c>
      <c r="AQ256" s="24">
        <f t="shared" si="142"/>
        <v>43437</v>
      </c>
      <c r="AR256" s="10">
        <f t="shared" si="126"/>
        <v>0</v>
      </c>
      <c r="AS256" s="1">
        <f t="shared" si="143"/>
        <v>0</v>
      </c>
    </row>
    <row r="257" spans="2:45" x14ac:dyDescent="0.2">
      <c r="B257" s="18">
        <f t="shared" si="127"/>
        <v>43438</v>
      </c>
      <c r="C257" s="8">
        <f t="shared" si="128"/>
        <v>43438</v>
      </c>
      <c r="D257" s="5">
        <f>INDEX(Klima!$B$1:$E$520,MATCH('Afgrødemodel 1'!$C257,Klima!$B$1:$B$520,0),MATCH('Afgrødemodel 1'!$D$7,Klima!$B$1:$E$1,0))</f>
        <v>4.2</v>
      </c>
      <c r="E257" s="8">
        <f t="shared" si="129"/>
        <v>4.2</v>
      </c>
      <c r="F257">
        <v>0</v>
      </c>
      <c r="G257" s="8">
        <f t="shared" si="130"/>
        <v>3243.8999999999992</v>
      </c>
      <c r="H257" s="8">
        <f t="shared" si="109"/>
        <v>1161</v>
      </c>
      <c r="I257" s="8">
        <f t="shared" si="110"/>
        <v>4.2</v>
      </c>
      <c r="J257" s="8">
        <f t="shared" si="111"/>
        <v>1298.6000000000006</v>
      </c>
      <c r="K257" s="8" t="e">
        <f t="shared" si="112"/>
        <v>#VALUE!</v>
      </c>
      <c r="L257" s="8" t="e">
        <f t="shared" si="113"/>
        <v>#VALUE!</v>
      </c>
      <c r="M257" t="e">
        <f t="shared" si="114"/>
        <v>#N/A</v>
      </c>
      <c r="N257">
        <v>8</v>
      </c>
      <c r="O257" t="str">
        <f t="shared" si="131"/>
        <v xml:space="preserve"> </v>
      </c>
      <c r="P257" t="str">
        <f t="shared" si="115"/>
        <v xml:space="preserve"> </v>
      </c>
      <c r="Q257" t="str">
        <f t="shared" si="116"/>
        <v xml:space="preserve"> </v>
      </c>
      <c r="R257" t="str">
        <f t="shared" si="117"/>
        <v xml:space="preserve"> </v>
      </c>
      <c r="S257">
        <f t="shared" si="118"/>
        <v>0</v>
      </c>
      <c r="T257" s="8">
        <f t="shared" si="132"/>
        <v>0</v>
      </c>
      <c r="U257" s="2">
        <f t="shared" si="133"/>
        <v>243.86583319418449</v>
      </c>
      <c r="V257">
        <f t="shared" si="119"/>
        <v>5</v>
      </c>
      <c r="W257" s="2">
        <f t="shared" si="134"/>
        <v>9.1950000000000003</v>
      </c>
      <c r="X257">
        <f t="shared" si="120"/>
        <v>0</v>
      </c>
      <c r="Y257">
        <f t="shared" si="135"/>
        <v>0.5</v>
      </c>
      <c r="Z257">
        <v>0</v>
      </c>
      <c r="AA257" s="18">
        <f t="shared" si="121"/>
        <v>43438</v>
      </c>
      <c r="AB257" s="13">
        <f t="shared" si="122"/>
        <v>0</v>
      </c>
      <c r="AC257">
        <v>0</v>
      </c>
      <c r="AD257" s="5">
        <f t="shared" si="136"/>
        <v>-1.6779999999999999</v>
      </c>
      <c r="AE257">
        <f t="shared" si="144"/>
        <v>2</v>
      </c>
      <c r="AF257">
        <f t="shared" si="144"/>
        <v>2</v>
      </c>
      <c r="AG257">
        <v>0</v>
      </c>
      <c r="AH257" s="18">
        <f t="shared" si="137"/>
        <v>43438</v>
      </c>
      <c r="AI257" s="5">
        <f t="shared" si="138"/>
        <v>0</v>
      </c>
      <c r="AJ257" s="13">
        <f t="shared" si="123"/>
        <v>0</v>
      </c>
      <c r="AK257" s="20">
        <f t="shared" si="124"/>
        <v>0</v>
      </c>
      <c r="AL257" s="20">
        <f t="shared" si="139"/>
        <v>1650</v>
      </c>
      <c r="AM257" s="20">
        <f t="shared" si="140"/>
        <v>800</v>
      </c>
      <c r="AN257" s="20">
        <f t="shared" si="125"/>
        <v>0</v>
      </c>
      <c r="AO257" s="20">
        <f t="shared" si="141"/>
        <v>200</v>
      </c>
      <c r="AP257" s="1">
        <v>0</v>
      </c>
      <c r="AQ257" s="24">
        <f t="shared" si="142"/>
        <v>43438</v>
      </c>
      <c r="AR257" s="10">
        <f t="shared" si="126"/>
        <v>0</v>
      </c>
      <c r="AS257" s="1">
        <f t="shared" si="143"/>
        <v>0</v>
      </c>
    </row>
    <row r="258" spans="2:45" x14ac:dyDescent="0.2">
      <c r="B258" s="18">
        <f t="shared" si="127"/>
        <v>43439</v>
      </c>
      <c r="C258" s="8">
        <f t="shared" si="128"/>
        <v>43439</v>
      </c>
      <c r="D258" s="5">
        <f>INDEX(Klima!$B$1:$E$520,MATCH('Afgrødemodel 1'!$C258,Klima!$B$1:$B$520,0),MATCH('Afgrødemodel 1'!$D$7,Klima!$B$1:$E$1,0))</f>
        <v>2.6</v>
      </c>
      <c r="E258" s="8">
        <f t="shared" si="129"/>
        <v>2.6</v>
      </c>
      <c r="F258">
        <v>0</v>
      </c>
      <c r="G258" s="8">
        <f t="shared" si="130"/>
        <v>3246.4999999999991</v>
      </c>
      <c r="H258" s="8">
        <f t="shared" si="109"/>
        <v>1163.5999999999999</v>
      </c>
      <c r="I258" s="8">
        <f t="shared" si="110"/>
        <v>2.6</v>
      </c>
      <c r="J258" s="8">
        <f t="shared" si="111"/>
        <v>1301.2000000000005</v>
      </c>
      <c r="K258" s="8" t="e">
        <f t="shared" si="112"/>
        <v>#VALUE!</v>
      </c>
      <c r="L258" s="8" t="e">
        <f t="shared" si="113"/>
        <v>#VALUE!</v>
      </c>
      <c r="M258" t="e">
        <f t="shared" si="114"/>
        <v>#N/A</v>
      </c>
      <c r="N258">
        <v>8</v>
      </c>
      <c r="O258" t="str">
        <f t="shared" si="131"/>
        <v xml:space="preserve"> </v>
      </c>
      <c r="P258" t="str">
        <f t="shared" si="115"/>
        <v xml:space="preserve"> </v>
      </c>
      <c r="Q258" t="str">
        <f t="shared" si="116"/>
        <v xml:space="preserve"> </v>
      </c>
      <c r="R258" t="str">
        <f t="shared" si="117"/>
        <v xml:space="preserve"> </v>
      </c>
      <c r="S258">
        <f t="shared" si="118"/>
        <v>0</v>
      </c>
      <c r="T258" s="8">
        <f t="shared" si="132"/>
        <v>0</v>
      </c>
      <c r="U258" s="2">
        <f t="shared" si="133"/>
        <v>247.27787216236896</v>
      </c>
      <c r="V258">
        <f t="shared" si="119"/>
        <v>5</v>
      </c>
      <c r="W258" s="2">
        <f t="shared" si="134"/>
        <v>9.1820000000000004</v>
      </c>
      <c r="X258">
        <f t="shared" si="120"/>
        <v>0</v>
      </c>
      <c r="Y258">
        <f t="shared" si="135"/>
        <v>0.5</v>
      </c>
      <c r="Z258">
        <v>0</v>
      </c>
      <c r="AA258" s="18">
        <f t="shared" si="121"/>
        <v>43439</v>
      </c>
      <c r="AB258" s="13">
        <f t="shared" si="122"/>
        <v>0</v>
      </c>
      <c r="AC258">
        <v>0</v>
      </c>
      <c r="AD258" s="5">
        <f t="shared" si="136"/>
        <v>-1.6728000000000003</v>
      </c>
      <c r="AE258">
        <f t="shared" si="144"/>
        <v>2</v>
      </c>
      <c r="AF258">
        <f t="shared" si="144"/>
        <v>2</v>
      </c>
      <c r="AG258">
        <v>0</v>
      </c>
      <c r="AH258" s="18">
        <f t="shared" si="137"/>
        <v>43439</v>
      </c>
      <c r="AI258" s="5">
        <f t="shared" si="138"/>
        <v>0</v>
      </c>
      <c r="AJ258" s="13">
        <f t="shared" si="123"/>
        <v>0</v>
      </c>
      <c r="AK258" s="20">
        <f t="shared" si="124"/>
        <v>0</v>
      </c>
      <c r="AL258" s="20">
        <f t="shared" si="139"/>
        <v>1665</v>
      </c>
      <c r="AM258" s="20">
        <f t="shared" si="140"/>
        <v>800</v>
      </c>
      <c r="AN258" s="20">
        <f t="shared" si="125"/>
        <v>0</v>
      </c>
      <c r="AO258" s="20">
        <f t="shared" si="141"/>
        <v>200</v>
      </c>
      <c r="AP258" s="1">
        <v>0</v>
      </c>
      <c r="AQ258" s="24">
        <f t="shared" si="142"/>
        <v>43439</v>
      </c>
      <c r="AR258" s="10">
        <f t="shared" si="126"/>
        <v>0</v>
      </c>
      <c r="AS258" s="1">
        <f t="shared" si="143"/>
        <v>0</v>
      </c>
    </row>
    <row r="259" spans="2:45" x14ac:dyDescent="0.2">
      <c r="B259" s="18">
        <f t="shared" si="127"/>
        <v>43440</v>
      </c>
      <c r="C259" s="8">
        <f t="shared" si="128"/>
        <v>43440</v>
      </c>
      <c r="D259" s="5">
        <f>INDEX(Klima!$B$1:$E$520,MATCH('Afgrødemodel 1'!$C259,Klima!$B$1:$B$520,0),MATCH('Afgrødemodel 1'!$D$7,Klima!$B$1:$E$1,0))</f>
        <v>4.9000000000000004</v>
      </c>
      <c r="E259" s="8">
        <f t="shared" si="129"/>
        <v>4.9000000000000004</v>
      </c>
      <c r="F259">
        <v>0</v>
      </c>
      <c r="G259" s="8">
        <f t="shared" si="130"/>
        <v>3251.3999999999992</v>
      </c>
      <c r="H259" s="8">
        <f t="shared" si="109"/>
        <v>1168.5</v>
      </c>
      <c r="I259" s="8">
        <f t="shared" si="110"/>
        <v>4.9000000000000004</v>
      </c>
      <c r="J259" s="8">
        <f t="shared" si="111"/>
        <v>1306.1000000000006</v>
      </c>
      <c r="K259" s="8" t="e">
        <f t="shared" si="112"/>
        <v>#VALUE!</v>
      </c>
      <c r="L259" s="8" t="e">
        <f t="shared" si="113"/>
        <v>#VALUE!</v>
      </c>
      <c r="M259" t="e">
        <f t="shared" si="114"/>
        <v>#N/A</v>
      </c>
      <c r="N259">
        <v>8</v>
      </c>
      <c r="O259" t="str">
        <f t="shared" si="131"/>
        <v xml:space="preserve"> </v>
      </c>
      <c r="P259" t="str">
        <f t="shared" si="115"/>
        <v xml:space="preserve"> </v>
      </c>
      <c r="Q259" t="str">
        <f t="shared" si="116"/>
        <v xml:space="preserve"> </v>
      </c>
      <c r="R259" t="str">
        <f t="shared" si="117"/>
        <v xml:space="preserve"> </v>
      </c>
      <c r="S259">
        <f t="shared" si="118"/>
        <v>0</v>
      </c>
      <c r="T259" s="8">
        <f t="shared" si="132"/>
        <v>0</v>
      </c>
      <c r="U259" s="2">
        <f t="shared" si="133"/>
        <v>253.83828577431711</v>
      </c>
      <c r="V259">
        <f t="shared" si="119"/>
        <v>5</v>
      </c>
      <c r="W259" s="2">
        <f t="shared" si="134"/>
        <v>9.1574999999999989</v>
      </c>
      <c r="X259">
        <f t="shared" si="120"/>
        <v>0</v>
      </c>
      <c r="Y259">
        <f t="shared" si="135"/>
        <v>0.5</v>
      </c>
      <c r="Z259">
        <v>0</v>
      </c>
      <c r="AA259" s="18">
        <f t="shared" si="121"/>
        <v>43440</v>
      </c>
      <c r="AB259" s="13">
        <f t="shared" si="122"/>
        <v>0</v>
      </c>
      <c r="AC259">
        <v>0</v>
      </c>
      <c r="AD259" s="5">
        <f t="shared" si="136"/>
        <v>-1.663</v>
      </c>
      <c r="AE259">
        <f t="shared" si="144"/>
        <v>2</v>
      </c>
      <c r="AF259">
        <f t="shared" si="144"/>
        <v>2</v>
      </c>
      <c r="AG259">
        <v>0</v>
      </c>
      <c r="AH259" s="18">
        <f t="shared" si="137"/>
        <v>43440</v>
      </c>
      <c r="AI259" s="5">
        <f t="shared" si="138"/>
        <v>0</v>
      </c>
      <c r="AJ259" s="13">
        <f t="shared" si="123"/>
        <v>0</v>
      </c>
      <c r="AK259" s="20">
        <f t="shared" si="124"/>
        <v>0</v>
      </c>
      <c r="AL259" s="20">
        <f t="shared" si="139"/>
        <v>1680</v>
      </c>
      <c r="AM259" s="20">
        <f t="shared" si="140"/>
        <v>800</v>
      </c>
      <c r="AN259" s="20">
        <f t="shared" si="125"/>
        <v>0</v>
      </c>
      <c r="AO259" s="20">
        <f t="shared" si="141"/>
        <v>200</v>
      </c>
      <c r="AP259" s="1">
        <v>0</v>
      </c>
      <c r="AQ259" s="24">
        <f t="shared" si="142"/>
        <v>43440</v>
      </c>
      <c r="AR259" s="10">
        <f t="shared" si="126"/>
        <v>0</v>
      </c>
      <c r="AS259" s="1">
        <f t="shared" si="143"/>
        <v>0</v>
      </c>
    </row>
    <row r="260" spans="2:45" x14ac:dyDescent="0.2">
      <c r="B260" s="18">
        <f t="shared" si="127"/>
        <v>43441</v>
      </c>
      <c r="C260" s="8">
        <f t="shared" si="128"/>
        <v>43441</v>
      </c>
      <c r="D260" s="5">
        <f>INDEX(Klima!$B$1:$E$520,MATCH('Afgrødemodel 1'!$C260,Klima!$B$1:$B$520,0),MATCH('Afgrødemodel 1'!$D$7,Klima!$B$1:$E$1,0))</f>
        <v>8.3000000000000007</v>
      </c>
      <c r="E260" s="8">
        <f t="shared" si="129"/>
        <v>8.3000000000000007</v>
      </c>
      <c r="F260">
        <v>0</v>
      </c>
      <c r="G260" s="8">
        <f t="shared" si="130"/>
        <v>3259.6999999999994</v>
      </c>
      <c r="H260" s="8">
        <f t="shared" si="109"/>
        <v>1176.8</v>
      </c>
      <c r="I260" s="8">
        <f t="shared" si="110"/>
        <v>8.3000000000000007</v>
      </c>
      <c r="J260" s="8">
        <f t="shared" si="111"/>
        <v>1314.4000000000005</v>
      </c>
      <c r="K260" s="8" t="e">
        <f t="shared" si="112"/>
        <v>#VALUE!</v>
      </c>
      <c r="L260" s="8" t="e">
        <f t="shared" si="113"/>
        <v>#VALUE!</v>
      </c>
      <c r="M260" t="e">
        <f t="shared" si="114"/>
        <v>#N/A</v>
      </c>
      <c r="N260">
        <v>8</v>
      </c>
      <c r="O260" t="str">
        <f t="shared" si="131"/>
        <v xml:space="preserve"> </v>
      </c>
      <c r="P260" t="str">
        <f t="shared" si="115"/>
        <v xml:space="preserve"> </v>
      </c>
      <c r="Q260" t="str">
        <f t="shared" si="116"/>
        <v xml:space="preserve"> </v>
      </c>
      <c r="R260" t="str">
        <f t="shared" si="117"/>
        <v xml:space="preserve"> </v>
      </c>
      <c r="S260">
        <f t="shared" si="118"/>
        <v>0</v>
      </c>
      <c r="T260" s="8">
        <f t="shared" si="132"/>
        <v>0</v>
      </c>
      <c r="U260" s="2">
        <f t="shared" si="133"/>
        <v>265.34955039705</v>
      </c>
      <c r="V260">
        <f t="shared" si="119"/>
        <v>5</v>
      </c>
      <c r="W260" s="2">
        <f t="shared" si="134"/>
        <v>9.1159999999999997</v>
      </c>
      <c r="X260">
        <f t="shared" si="120"/>
        <v>0</v>
      </c>
      <c r="Y260">
        <f t="shared" si="135"/>
        <v>0.5</v>
      </c>
      <c r="Z260">
        <v>0</v>
      </c>
      <c r="AA260" s="18">
        <f t="shared" si="121"/>
        <v>43441</v>
      </c>
      <c r="AB260" s="13">
        <f t="shared" si="122"/>
        <v>0</v>
      </c>
      <c r="AC260">
        <v>0</v>
      </c>
      <c r="AD260" s="5">
        <f t="shared" si="136"/>
        <v>-1.6464000000000001</v>
      </c>
      <c r="AE260">
        <f t="shared" si="144"/>
        <v>2</v>
      </c>
      <c r="AF260">
        <f t="shared" si="144"/>
        <v>2</v>
      </c>
      <c r="AG260">
        <v>0</v>
      </c>
      <c r="AH260" s="18">
        <f t="shared" si="137"/>
        <v>43441</v>
      </c>
      <c r="AI260" s="5">
        <f t="shared" si="138"/>
        <v>0</v>
      </c>
      <c r="AJ260" s="13">
        <f t="shared" si="123"/>
        <v>0</v>
      </c>
      <c r="AK260" s="20">
        <f t="shared" si="124"/>
        <v>0</v>
      </c>
      <c r="AL260" s="20">
        <f t="shared" si="139"/>
        <v>1695</v>
      </c>
      <c r="AM260" s="20">
        <f t="shared" si="140"/>
        <v>800</v>
      </c>
      <c r="AN260" s="20">
        <f t="shared" si="125"/>
        <v>0</v>
      </c>
      <c r="AO260" s="20">
        <f t="shared" si="141"/>
        <v>200</v>
      </c>
      <c r="AP260" s="1">
        <v>0</v>
      </c>
      <c r="AQ260" s="24">
        <f t="shared" si="142"/>
        <v>43441</v>
      </c>
      <c r="AR260" s="10">
        <f t="shared" si="126"/>
        <v>0</v>
      </c>
      <c r="AS260" s="1">
        <f t="shared" si="143"/>
        <v>0</v>
      </c>
    </row>
    <row r="261" spans="2:45" x14ac:dyDescent="0.2">
      <c r="B261" s="18">
        <f t="shared" si="127"/>
        <v>43442</v>
      </c>
      <c r="C261" s="8">
        <f t="shared" si="128"/>
        <v>43442</v>
      </c>
      <c r="D261" s="5">
        <f>INDEX(Klima!$B$1:$E$520,MATCH('Afgrødemodel 1'!$C261,Klima!$B$1:$B$520,0),MATCH('Afgrødemodel 1'!$D$7,Klima!$B$1:$E$1,0))</f>
        <v>6.2</v>
      </c>
      <c r="E261" s="8">
        <f t="shared" si="129"/>
        <v>6.2</v>
      </c>
      <c r="F261">
        <v>0</v>
      </c>
      <c r="G261" s="8">
        <f t="shared" si="130"/>
        <v>3265.8999999999992</v>
      </c>
      <c r="H261" s="8">
        <f t="shared" si="109"/>
        <v>1183</v>
      </c>
      <c r="I261" s="8">
        <f t="shared" si="110"/>
        <v>6.2</v>
      </c>
      <c r="J261" s="8">
        <f t="shared" si="111"/>
        <v>1320.6000000000006</v>
      </c>
      <c r="K261" s="8" t="e">
        <f t="shared" si="112"/>
        <v>#VALUE!</v>
      </c>
      <c r="L261" s="8" t="e">
        <f t="shared" si="113"/>
        <v>#VALUE!</v>
      </c>
      <c r="M261" t="e">
        <f t="shared" si="114"/>
        <v>#N/A</v>
      </c>
      <c r="N261">
        <v>8</v>
      </c>
      <c r="O261" t="str">
        <f t="shared" si="131"/>
        <v xml:space="preserve"> </v>
      </c>
      <c r="P261" t="str">
        <f t="shared" si="115"/>
        <v xml:space="preserve"> </v>
      </c>
      <c r="Q261" t="str">
        <f t="shared" si="116"/>
        <v xml:space="preserve"> </v>
      </c>
      <c r="R261" t="str">
        <f t="shared" si="117"/>
        <v xml:space="preserve"> </v>
      </c>
      <c r="S261">
        <f t="shared" si="118"/>
        <v>0</v>
      </c>
      <c r="T261" s="8">
        <f t="shared" si="132"/>
        <v>0</v>
      </c>
      <c r="U261" s="2">
        <f t="shared" si="133"/>
        <v>274.28699118137882</v>
      </c>
      <c r="V261">
        <f t="shared" si="119"/>
        <v>5</v>
      </c>
      <c r="W261" s="2">
        <f t="shared" si="134"/>
        <v>9.0850000000000009</v>
      </c>
      <c r="X261">
        <f t="shared" si="120"/>
        <v>0</v>
      </c>
      <c r="Y261">
        <f t="shared" si="135"/>
        <v>0.5</v>
      </c>
      <c r="Z261">
        <v>0</v>
      </c>
      <c r="AA261" s="18">
        <f t="shared" si="121"/>
        <v>43442</v>
      </c>
      <c r="AB261" s="13">
        <f t="shared" si="122"/>
        <v>0</v>
      </c>
      <c r="AC261">
        <v>0</v>
      </c>
      <c r="AD261" s="5">
        <f t="shared" si="136"/>
        <v>-1.6339999999999999</v>
      </c>
      <c r="AE261">
        <f t="shared" si="144"/>
        <v>2</v>
      </c>
      <c r="AF261">
        <f t="shared" si="144"/>
        <v>2</v>
      </c>
      <c r="AG261">
        <v>0</v>
      </c>
      <c r="AH261" s="18">
        <f t="shared" si="137"/>
        <v>43442</v>
      </c>
      <c r="AI261" s="5">
        <f t="shared" si="138"/>
        <v>0</v>
      </c>
      <c r="AJ261" s="13">
        <f t="shared" si="123"/>
        <v>0</v>
      </c>
      <c r="AK261" s="20">
        <f t="shared" si="124"/>
        <v>0</v>
      </c>
      <c r="AL261" s="20">
        <f t="shared" si="139"/>
        <v>1710</v>
      </c>
      <c r="AM261" s="20">
        <f t="shared" si="140"/>
        <v>800</v>
      </c>
      <c r="AN261" s="20">
        <f t="shared" si="125"/>
        <v>0</v>
      </c>
      <c r="AO261" s="20">
        <f t="shared" si="141"/>
        <v>200</v>
      </c>
      <c r="AP261" s="1">
        <v>0</v>
      </c>
      <c r="AQ261" s="24">
        <f t="shared" si="142"/>
        <v>43442</v>
      </c>
      <c r="AR261" s="10">
        <f t="shared" si="126"/>
        <v>0</v>
      </c>
      <c r="AS261" s="1">
        <f t="shared" si="143"/>
        <v>0</v>
      </c>
    </row>
    <row r="262" spans="2:45" x14ac:dyDescent="0.2">
      <c r="B262" s="18">
        <f t="shared" si="127"/>
        <v>43443</v>
      </c>
      <c r="C262" s="8">
        <f t="shared" si="128"/>
        <v>43443</v>
      </c>
      <c r="D262" s="5">
        <f>INDEX(Klima!$B$1:$E$520,MATCH('Afgrødemodel 1'!$C262,Klima!$B$1:$B$520,0),MATCH('Afgrødemodel 1'!$D$7,Klima!$B$1:$E$1,0))</f>
        <v>4.9000000000000004</v>
      </c>
      <c r="E262" s="8">
        <f t="shared" si="129"/>
        <v>4.9000000000000004</v>
      </c>
      <c r="F262">
        <v>0</v>
      </c>
      <c r="G262" s="8">
        <f t="shared" si="130"/>
        <v>3270.7999999999993</v>
      </c>
      <c r="H262" s="8">
        <f t="shared" si="109"/>
        <v>1187.9000000000001</v>
      </c>
      <c r="I262" s="8">
        <f t="shared" si="110"/>
        <v>4.9000000000000004</v>
      </c>
      <c r="J262" s="8">
        <f t="shared" si="111"/>
        <v>1325.5000000000007</v>
      </c>
      <c r="K262" s="8" t="e">
        <f t="shared" si="112"/>
        <v>#VALUE!</v>
      </c>
      <c r="L262" s="8" t="e">
        <f t="shared" si="113"/>
        <v>#VALUE!</v>
      </c>
      <c r="M262" t="e">
        <f t="shared" si="114"/>
        <v>#N/A</v>
      </c>
      <c r="N262">
        <v>8</v>
      </c>
      <c r="O262" t="str">
        <f t="shared" si="131"/>
        <v xml:space="preserve"> </v>
      </c>
      <c r="P262" t="str">
        <f t="shared" si="115"/>
        <v xml:space="preserve"> </v>
      </c>
      <c r="Q262" t="str">
        <f t="shared" si="116"/>
        <v xml:space="preserve"> </v>
      </c>
      <c r="R262" t="str">
        <f t="shared" si="117"/>
        <v xml:space="preserve"> </v>
      </c>
      <c r="S262">
        <f t="shared" si="118"/>
        <v>0</v>
      </c>
      <c r="T262" s="8">
        <f t="shared" si="132"/>
        <v>0</v>
      </c>
      <c r="U262" s="2">
        <f t="shared" si="133"/>
        <v>281.56252511667395</v>
      </c>
      <c r="V262">
        <f t="shared" si="119"/>
        <v>5</v>
      </c>
      <c r="W262" s="2">
        <f t="shared" si="134"/>
        <v>9.0604999999999993</v>
      </c>
      <c r="X262">
        <f t="shared" si="120"/>
        <v>0</v>
      </c>
      <c r="Y262">
        <f t="shared" si="135"/>
        <v>0.5</v>
      </c>
      <c r="Z262">
        <v>0</v>
      </c>
      <c r="AA262" s="18">
        <f t="shared" si="121"/>
        <v>43443</v>
      </c>
      <c r="AB262" s="13">
        <f t="shared" si="122"/>
        <v>0</v>
      </c>
      <c r="AC262">
        <v>0</v>
      </c>
      <c r="AD262" s="5">
        <f t="shared" si="136"/>
        <v>-1.6241999999999999</v>
      </c>
      <c r="AE262">
        <f t="shared" si="144"/>
        <v>2</v>
      </c>
      <c r="AF262">
        <f t="shared" si="144"/>
        <v>2</v>
      </c>
      <c r="AG262">
        <v>0</v>
      </c>
      <c r="AH262" s="18">
        <f t="shared" si="137"/>
        <v>43443</v>
      </c>
      <c r="AI262" s="5">
        <f t="shared" si="138"/>
        <v>0</v>
      </c>
      <c r="AJ262" s="13">
        <f t="shared" si="123"/>
        <v>0</v>
      </c>
      <c r="AK262" s="20">
        <f t="shared" si="124"/>
        <v>0</v>
      </c>
      <c r="AL262" s="20">
        <f t="shared" si="139"/>
        <v>1725</v>
      </c>
      <c r="AM262" s="20">
        <f t="shared" si="140"/>
        <v>800</v>
      </c>
      <c r="AN262" s="20">
        <f t="shared" si="125"/>
        <v>0</v>
      </c>
      <c r="AO262" s="20">
        <f t="shared" si="141"/>
        <v>200</v>
      </c>
      <c r="AP262" s="1">
        <v>0</v>
      </c>
      <c r="AQ262" s="24">
        <f t="shared" si="142"/>
        <v>43443</v>
      </c>
      <c r="AR262" s="10">
        <f t="shared" si="126"/>
        <v>0</v>
      </c>
      <c r="AS262" s="1">
        <f t="shared" si="143"/>
        <v>0</v>
      </c>
    </row>
    <row r="263" spans="2:45" x14ac:dyDescent="0.2">
      <c r="B263" s="18">
        <f t="shared" si="127"/>
        <v>43444</v>
      </c>
      <c r="C263" s="8">
        <f t="shared" si="128"/>
        <v>43444</v>
      </c>
      <c r="D263" s="5">
        <f>INDEX(Klima!$B$1:$E$520,MATCH('Afgrødemodel 1'!$C263,Klima!$B$1:$B$520,0),MATCH('Afgrødemodel 1'!$D$7,Klima!$B$1:$E$1,0))</f>
        <v>4.0999999999999996</v>
      </c>
      <c r="E263" s="8">
        <f t="shared" si="129"/>
        <v>4.0999999999999996</v>
      </c>
      <c r="F263">
        <v>0</v>
      </c>
      <c r="G263" s="8">
        <f t="shared" si="130"/>
        <v>3274.8999999999992</v>
      </c>
      <c r="H263" s="8">
        <f t="shared" si="109"/>
        <v>1192</v>
      </c>
      <c r="I263" s="8">
        <f t="shared" si="110"/>
        <v>4.0999999999999996</v>
      </c>
      <c r="J263" s="8">
        <f t="shared" si="111"/>
        <v>1329.6000000000006</v>
      </c>
      <c r="K263" s="8" t="e">
        <f t="shared" si="112"/>
        <v>#VALUE!</v>
      </c>
      <c r="L263" s="8" t="e">
        <f t="shared" si="113"/>
        <v>#VALUE!</v>
      </c>
      <c r="M263" t="e">
        <f t="shared" si="114"/>
        <v>#N/A</v>
      </c>
      <c r="N263">
        <v>8</v>
      </c>
      <c r="O263" t="str">
        <f t="shared" si="131"/>
        <v xml:space="preserve"> </v>
      </c>
      <c r="P263" t="str">
        <f t="shared" si="115"/>
        <v xml:space="preserve"> </v>
      </c>
      <c r="Q263" t="str">
        <f t="shared" si="116"/>
        <v xml:space="preserve"> </v>
      </c>
      <c r="R263" t="str">
        <f t="shared" si="117"/>
        <v xml:space="preserve"> </v>
      </c>
      <c r="S263">
        <f t="shared" si="118"/>
        <v>0</v>
      </c>
      <c r="T263" s="8">
        <f t="shared" si="132"/>
        <v>0</v>
      </c>
      <c r="U263" s="2">
        <f t="shared" si="133"/>
        <v>287.7980310312177</v>
      </c>
      <c r="V263">
        <f t="shared" si="119"/>
        <v>5</v>
      </c>
      <c r="W263" s="2">
        <f t="shared" si="134"/>
        <v>9.0399999999999991</v>
      </c>
      <c r="X263">
        <f t="shared" si="120"/>
        <v>0</v>
      </c>
      <c r="Y263">
        <f t="shared" si="135"/>
        <v>0.5</v>
      </c>
      <c r="Z263">
        <v>0</v>
      </c>
      <c r="AA263" s="18">
        <f t="shared" si="121"/>
        <v>43444</v>
      </c>
      <c r="AB263" s="13">
        <f t="shared" si="122"/>
        <v>0</v>
      </c>
      <c r="AC263">
        <v>0</v>
      </c>
      <c r="AD263" s="5">
        <f t="shared" si="136"/>
        <v>-1.6160000000000001</v>
      </c>
      <c r="AE263">
        <f t="shared" si="144"/>
        <v>2</v>
      </c>
      <c r="AF263">
        <f t="shared" si="144"/>
        <v>2</v>
      </c>
      <c r="AG263">
        <v>0</v>
      </c>
      <c r="AH263" s="18">
        <f t="shared" si="137"/>
        <v>43444</v>
      </c>
      <c r="AI263" s="5">
        <f t="shared" si="138"/>
        <v>0</v>
      </c>
      <c r="AJ263" s="13">
        <f t="shared" si="123"/>
        <v>0</v>
      </c>
      <c r="AK263" s="20">
        <f t="shared" si="124"/>
        <v>0</v>
      </c>
      <c r="AL263" s="20">
        <f t="shared" si="139"/>
        <v>1740</v>
      </c>
      <c r="AM263" s="20">
        <f t="shared" si="140"/>
        <v>800</v>
      </c>
      <c r="AN263" s="20">
        <f t="shared" si="125"/>
        <v>0</v>
      </c>
      <c r="AO263" s="20">
        <f t="shared" si="141"/>
        <v>200</v>
      </c>
      <c r="AP263" s="1">
        <v>0</v>
      </c>
      <c r="AQ263" s="24">
        <f t="shared" si="142"/>
        <v>43444</v>
      </c>
      <c r="AR263" s="10">
        <f t="shared" si="126"/>
        <v>0</v>
      </c>
      <c r="AS263" s="1">
        <f t="shared" si="143"/>
        <v>0</v>
      </c>
    </row>
    <row r="264" spans="2:45" x14ac:dyDescent="0.2">
      <c r="B264" s="18">
        <f t="shared" si="127"/>
        <v>43445</v>
      </c>
      <c r="C264" s="8">
        <f t="shared" si="128"/>
        <v>43445</v>
      </c>
      <c r="D264" s="5">
        <f>INDEX(Klima!$B$1:$E$520,MATCH('Afgrødemodel 1'!$C264,Klima!$B$1:$B$520,0),MATCH('Afgrødemodel 1'!$D$7,Klima!$B$1:$E$1,0))</f>
        <v>3.5</v>
      </c>
      <c r="E264" s="8">
        <f t="shared" si="129"/>
        <v>3.5</v>
      </c>
      <c r="F264">
        <v>0</v>
      </c>
      <c r="G264" s="8">
        <f t="shared" si="130"/>
        <v>3278.3999999999992</v>
      </c>
      <c r="H264" s="8">
        <f t="shared" si="109"/>
        <v>1195.5</v>
      </c>
      <c r="I264" s="8">
        <f t="shared" si="110"/>
        <v>3.5</v>
      </c>
      <c r="J264" s="8">
        <f t="shared" si="111"/>
        <v>1333.1000000000006</v>
      </c>
      <c r="K264" s="8" t="e">
        <f t="shared" si="112"/>
        <v>#VALUE!</v>
      </c>
      <c r="L264" s="8" t="e">
        <f t="shared" si="113"/>
        <v>#VALUE!</v>
      </c>
      <c r="M264" t="e">
        <f t="shared" si="114"/>
        <v>#N/A</v>
      </c>
      <c r="N264">
        <v>8</v>
      </c>
      <c r="O264" t="str">
        <f t="shared" si="131"/>
        <v xml:space="preserve"> </v>
      </c>
      <c r="P264" t="str">
        <f t="shared" si="115"/>
        <v xml:space="preserve"> </v>
      </c>
      <c r="Q264" t="str">
        <f t="shared" si="116"/>
        <v xml:space="preserve"> </v>
      </c>
      <c r="R264" t="str">
        <f t="shared" si="117"/>
        <v xml:space="preserve"> </v>
      </c>
      <c r="S264">
        <f t="shared" si="118"/>
        <v>0</v>
      </c>
      <c r="T264" s="8">
        <f t="shared" si="132"/>
        <v>0</v>
      </c>
      <c r="U264" s="2">
        <f t="shared" si="133"/>
        <v>293.22997113789461</v>
      </c>
      <c r="V264">
        <f t="shared" si="119"/>
        <v>5</v>
      </c>
      <c r="W264" s="2">
        <f t="shared" si="134"/>
        <v>9.0225000000000009</v>
      </c>
      <c r="X264">
        <f t="shared" si="120"/>
        <v>0</v>
      </c>
      <c r="Y264">
        <f t="shared" si="135"/>
        <v>0.5</v>
      </c>
      <c r="Z264">
        <v>0</v>
      </c>
      <c r="AA264" s="18">
        <f t="shared" si="121"/>
        <v>43445</v>
      </c>
      <c r="AB264" s="13">
        <f t="shared" si="122"/>
        <v>0</v>
      </c>
      <c r="AC264">
        <v>0</v>
      </c>
      <c r="AD264" s="5">
        <f t="shared" si="136"/>
        <v>-1.609</v>
      </c>
      <c r="AE264">
        <f t="shared" si="144"/>
        <v>2</v>
      </c>
      <c r="AF264">
        <f t="shared" si="144"/>
        <v>2</v>
      </c>
      <c r="AG264">
        <v>0</v>
      </c>
      <c r="AH264" s="18">
        <f t="shared" si="137"/>
        <v>43445</v>
      </c>
      <c r="AI264" s="5">
        <f t="shared" si="138"/>
        <v>0</v>
      </c>
      <c r="AJ264" s="13">
        <f t="shared" si="123"/>
        <v>0</v>
      </c>
      <c r="AK264" s="20">
        <f t="shared" si="124"/>
        <v>0</v>
      </c>
      <c r="AL264" s="20">
        <f t="shared" si="139"/>
        <v>1755</v>
      </c>
      <c r="AM264" s="20">
        <f t="shared" si="140"/>
        <v>800</v>
      </c>
      <c r="AN264" s="20">
        <f t="shared" si="125"/>
        <v>0</v>
      </c>
      <c r="AO264" s="20">
        <f t="shared" si="141"/>
        <v>200</v>
      </c>
      <c r="AP264" s="1">
        <v>0</v>
      </c>
      <c r="AQ264" s="24">
        <f t="shared" si="142"/>
        <v>43445</v>
      </c>
      <c r="AR264" s="10">
        <f t="shared" si="126"/>
        <v>0</v>
      </c>
      <c r="AS264" s="1">
        <f t="shared" si="143"/>
        <v>0</v>
      </c>
    </row>
    <row r="265" spans="2:45" x14ac:dyDescent="0.2">
      <c r="B265" s="18">
        <f t="shared" si="127"/>
        <v>43446</v>
      </c>
      <c r="C265" s="8">
        <f t="shared" si="128"/>
        <v>43446</v>
      </c>
      <c r="D265" s="5">
        <f>INDEX(Klima!$B$1:$E$520,MATCH('Afgrødemodel 1'!$C265,Klima!$B$1:$B$520,0),MATCH('Afgrødemodel 1'!$D$7,Klima!$B$1:$E$1,0))</f>
        <v>2.8</v>
      </c>
      <c r="E265" s="8">
        <f t="shared" si="129"/>
        <v>2.8</v>
      </c>
      <c r="F265">
        <v>0</v>
      </c>
      <c r="G265" s="8">
        <f t="shared" si="130"/>
        <v>3281.1999999999994</v>
      </c>
      <c r="H265" s="8">
        <f t="shared" si="109"/>
        <v>1198.3</v>
      </c>
      <c r="I265" s="8">
        <f t="shared" si="110"/>
        <v>2.8</v>
      </c>
      <c r="J265" s="8">
        <f t="shared" si="111"/>
        <v>1335.9000000000005</v>
      </c>
      <c r="K265" s="8" t="e">
        <f t="shared" si="112"/>
        <v>#VALUE!</v>
      </c>
      <c r="L265" s="8" t="e">
        <f t="shared" si="113"/>
        <v>#VALUE!</v>
      </c>
      <c r="M265" t="e">
        <f t="shared" si="114"/>
        <v>#N/A</v>
      </c>
      <c r="N265">
        <v>8</v>
      </c>
      <c r="O265" t="str">
        <f t="shared" si="131"/>
        <v xml:space="preserve"> </v>
      </c>
      <c r="P265" t="str">
        <f t="shared" si="115"/>
        <v xml:space="preserve"> </v>
      </c>
      <c r="Q265" t="str">
        <f t="shared" si="116"/>
        <v xml:space="preserve"> </v>
      </c>
      <c r="R265" t="str">
        <f t="shared" si="117"/>
        <v xml:space="preserve"> </v>
      </c>
      <c r="S265">
        <f t="shared" si="118"/>
        <v>0</v>
      </c>
      <c r="T265" s="8">
        <f t="shared" si="132"/>
        <v>0</v>
      </c>
      <c r="U265" s="2">
        <f t="shared" si="133"/>
        <v>297.64911986029909</v>
      </c>
      <c r="V265">
        <f t="shared" si="119"/>
        <v>5</v>
      </c>
      <c r="W265" s="2">
        <f t="shared" si="134"/>
        <v>9.0085000000000015</v>
      </c>
      <c r="X265">
        <f t="shared" si="120"/>
        <v>0</v>
      </c>
      <c r="Y265">
        <f t="shared" si="135"/>
        <v>0.5</v>
      </c>
      <c r="Z265">
        <v>0</v>
      </c>
      <c r="AA265" s="18">
        <f t="shared" si="121"/>
        <v>43446</v>
      </c>
      <c r="AB265" s="13">
        <f t="shared" si="122"/>
        <v>0</v>
      </c>
      <c r="AC265">
        <v>0</v>
      </c>
      <c r="AD265" s="5">
        <f t="shared" si="136"/>
        <v>-1.6034000000000002</v>
      </c>
      <c r="AE265">
        <f t="shared" si="144"/>
        <v>2</v>
      </c>
      <c r="AF265">
        <f t="shared" si="144"/>
        <v>2</v>
      </c>
      <c r="AG265">
        <v>0</v>
      </c>
      <c r="AH265" s="18">
        <f t="shared" si="137"/>
        <v>43446</v>
      </c>
      <c r="AI265" s="5">
        <f t="shared" si="138"/>
        <v>0</v>
      </c>
      <c r="AJ265" s="13">
        <f t="shared" si="123"/>
        <v>0</v>
      </c>
      <c r="AK265" s="20">
        <f t="shared" si="124"/>
        <v>0</v>
      </c>
      <c r="AL265" s="20">
        <f t="shared" si="139"/>
        <v>1770</v>
      </c>
      <c r="AM265" s="20">
        <f t="shared" si="140"/>
        <v>800</v>
      </c>
      <c r="AN265" s="20">
        <f t="shared" si="125"/>
        <v>0</v>
      </c>
      <c r="AO265" s="20">
        <f t="shared" si="141"/>
        <v>200</v>
      </c>
      <c r="AP265" s="1">
        <v>0</v>
      </c>
      <c r="AQ265" s="24">
        <f t="shared" si="142"/>
        <v>43446</v>
      </c>
      <c r="AR265" s="10">
        <f t="shared" si="126"/>
        <v>0</v>
      </c>
      <c r="AS265" s="1">
        <f t="shared" si="143"/>
        <v>0</v>
      </c>
    </row>
    <row r="266" spans="2:45" x14ac:dyDescent="0.2">
      <c r="B266" s="18">
        <f t="shared" si="127"/>
        <v>43447</v>
      </c>
      <c r="C266" s="8">
        <f t="shared" si="128"/>
        <v>43447</v>
      </c>
      <c r="D266" s="5">
        <f>INDEX(Klima!$B$1:$E$520,MATCH('Afgrødemodel 1'!$C266,Klima!$B$1:$B$520,0),MATCH('Afgrødemodel 1'!$D$7,Klima!$B$1:$E$1,0))</f>
        <v>1.2</v>
      </c>
      <c r="E266" s="8">
        <f t="shared" si="129"/>
        <v>1.2</v>
      </c>
      <c r="F266">
        <v>0</v>
      </c>
      <c r="G266" s="8">
        <f t="shared" si="130"/>
        <v>3282.3999999999992</v>
      </c>
      <c r="H266" s="8">
        <f t="shared" ref="H266:H329" si="145">IF(C266&gt;=$AY$21,E266+H265,0)</f>
        <v>1199.5</v>
      </c>
      <c r="I266" s="8">
        <f t="shared" ref="I266:I329" si="146">IF(C266&lt;$AY$27,0,E266)</f>
        <v>1.2</v>
      </c>
      <c r="J266" s="8">
        <f t="shared" ref="J266:J329" si="147">IF(C266&lt;$AY$27,0,I266+J265)</f>
        <v>1337.1000000000006</v>
      </c>
      <c r="K266" s="8" t="e">
        <f t="shared" ref="K266:K329" si="148">IF(AND(H266&gt;=$AX$12,H265&lt;$AX$12),"tSF1",IF(AND(H266&gt;=$AZ$13,H265&lt;$AZ$13),"tSF2",IF(AND(H266&gt;=$AZ$14,H265&lt;$AZ$14),"tSF3",IF(AND(H266&gt;=$AZ$15,H265&lt;$AZ$15),"tSF4",IF(AND(H266&gt;=$AZ$16,H265&lt;$AZ$16),"tSF5"," ")))))</f>
        <v>#VALUE!</v>
      </c>
      <c r="L266" s="8" t="e">
        <f t="shared" ref="L266:L329" si="149">IF(OR(K266="tSF1",K266="tSF2",K266="tSF3",K266="tSF4",K266="tSF5"),C266," ")</f>
        <v>#VALUE!</v>
      </c>
      <c r="M266" t="e">
        <f t="shared" ref="M266:M329" si="150">IF(AND($BA$12&gt;C266,C266&gt;=$AY$21),"F1",IF(AND(C266&gt;=$BA$12,C266&lt;$BA$13),"F2",IF(AND(C266&gt;=$BA$13,C266&lt;$BA$14),"F3",IF(AND(C266&gt;=$BA$14,C266&lt;$BA$15),"F4",IF(AND(C266&gt;=$BA$15,C266&lt;$BA$16),"F5"," ")))))</f>
        <v>#N/A</v>
      </c>
      <c r="N266">
        <v>8</v>
      </c>
      <c r="O266" t="str">
        <f t="shared" si="131"/>
        <v xml:space="preserve"> </v>
      </c>
      <c r="P266" t="str">
        <f t="shared" ref="P266:P329" si="151">IF($AV$2=1,(IF(AND(J266&gt;=$AW$21,J265&lt;$AW$21),C266," ")),(IF(AND(G266&gt;=$AW$21,G265&lt;$AW$21),C266," ")))</f>
        <v xml:space="preserve"> </v>
      </c>
      <c r="Q266" t="str">
        <f t="shared" ref="Q266:Q329" si="152">IF(AND($AW$22=0,O266="tSL0"),"tSLe",IF(AND(H266&gt;=($AW$22),H265&lt;($AW$22)),"tSLe",IF(AND(H266&gt;=($AW$23),H265&lt;($AW$23)),"tSLx",IF(AND(H266&gt;=($AW$24),H265&lt;($AW$24)),"tSLr",IF(AND(H266&gt;=($AW$25),H265&lt;($AW$25)),"tSLm",IF(AND($AW$27=B266),"Sådato",IF(AND($AW$29=B266),"tv",IF(AND($AW$28=B266),"th"," "))))))))</f>
        <v xml:space="preserve"> </v>
      </c>
      <c r="R266" t="str">
        <f t="shared" ref="R266:R329" si="153">IF(AND(Q266="Sådato"),C266,IF(AND(Q266="tSLe"),C266,IF(AND(Q266="tSLx"),C266,IF(AND(Q266="tSLr"),C266,IF(AND(Q266="tSLm"),C266,IF(AND(Q266="tv"),C266,IF(AND(Q266="th"),C266," ")))))))</f>
        <v xml:space="preserve"> </v>
      </c>
      <c r="S266">
        <f t="shared" ref="S266:S329" si="154">$AW$33</f>
        <v>0</v>
      </c>
      <c r="T266" s="8">
        <f t="shared" si="132"/>
        <v>0</v>
      </c>
      <c r="U266" s="2">
        <f t="shared" si="133"/>
        <v>299.56333555772943</v>
      </c>
      <c r="V266">
        <f t="shared" ref="V266:V329" si="155">$AW$35</f>
        <v>5</v>
      </c>
      <c r="W266" s="2">
        <f t="shared" si="134"/>
        <v>9.0024999999999995</v>
      </c>
      <c r="X266">
        <f t="shared" ref="X266:X329" si="156">$AW$36</f>
        <v>0</v>
      </c>
      <c r="Y266">
        <f t="shared" si="135"/>
        <v>0.5</v>
      </c>
      <c r="Z266">
        <v>0</v>
      </c>
      <c r="AA266" s="18">
        <f t="shared" ref="AA266:AA329" si="157">B266</f>
        <v>43447</v>
      </c>
      <c r="AB266" s="13">
        <f t="shared" ref="AB266:AB329" si="158">IF((C266&lt;$AY$21),S266,IF(AND($AY$21&lt;=C266,C266&lt;MIN($AY$22,$AY$28,$AY$29)),T266,IF(AND($AY$22&lt;=C266,C266&lt;MIN($AY$23,$AY$28,$AY$29)),U266,IF(AND($AY$23&lt;=C266,C266&lt;(MIN($AY$24,$AY$29,$AY$28))),V266,IF(AND($AY$24&lt;=C266,C266&lt;(MIN($AY$25,$AY$28,$AY$29))),W266,IF(AND($AY$25&lt;=C266,C266&lt;(MIN($AY$28,$AY$29))),X266,IF(AND($AY$29&lt;=C266,C266&lt;$AY$28),Y266,IF(AND(C266&gt;$AY$28),Z266,0))))))))</f>
        <v>0</v>
      </c>
      <c r="AC266">
        <v>0</v>
      </c>
      <c r="AD266" s="5">
        <f t="shared" si="136"/>
        <v>-1.601</v>
      </c>
      <c r="AE266">
        <f t="shared" ref="AE266:AF316" si="159">$AW$37</f>
        <v>2</v>
      </c>
      <c r="AF266">
        <f t="shared" si="159"/>
        <v>2</v>
      </c>
      <c r="AG266">
        <v>0</v>
      </c>
      <c r="AH266" s="18">
        <f t="shared" si="137"/>
        <v>43447</v>
      </c>
      <c r="AI266" s="5">
        <f t="shared" si="138"/>
        <v>0</v>
      </c>
      <c r="AJ266" s="13">
        <f t="shared" ref="AJ266:AJ329" si="160">IF(C266&lt;(MIN($AY$24,$AY$28,$AY$29)),AC266,IF(AND($AY$24&lt;=C266,C266&lt;(MIN($AY$25,$AY$28,$AY$29))),AD266,IF(AND($AY$25&lt;=C266,C266&lt;(MIN($AY$28,$AY$29))),AE266,IF(AND($AY$29&lt;=C266,C266&lt;$AY$28),AF266,IF(AND(C266&gt;=$AY$28),AG266," ")))))</f>
        <v>0</v>
      </c>
      <c r="AK266" s="20">
        <f t="shared" ref="AK266:AK329" si="161">$AW$42</f>
        <v>0</v>
      </c>
      <c r="AL266" s="20">
        <f t="shared" si="139"/>
        <v>1785</v>
      </c>
      <c r="AM266" s="20">
        <f t="shared" si="140"/>
        <v>800</v>
      </c>
      <c r="AN266" s="20">
        <f t="shared" ref="AN266:AN329" si="162">$AW$45</f>
        <v>0</v>
      </c>
      <c r="AO266" s="20">
        <f t="shared" si="141"/>
        <v>200</v>
      </c>
      <c r="AP266" s="1">
        <v>0</v>
      </c>
      <c r="AQ266" s="24">
        <f t="shared" si="142"/>
        <v>43447</v>
      </c>
      <c r="AR266" s="10">
        <f t="shared" ref="AR266:AR329" si="163">IF(C266&lt;$AY$21,AK266,IF(AND($AY$21&lt;=C266,C266&lt;(MIN($AY$25,$AY$29,$AY$28))),AM266,IF(AND($AY$25&lt;=C266,C266&lt;MIN($AY$29,$AY$28)),AN266,IF(AND($AY$29&lt;=C266,C266&lt;$AY$28),AO266,IF(AND(C266&gt;=$AY$28),AP266,"0")))))</f>
        <v>0</v>
      </c>
      <c r="AS266" s="1">
        <f t="shared" si="143"/>
        <v>0</v>
      </c>
    </row>
    <row r="267" spans="2:45" x14ac:dyDescent="0.2">
      <c r="B267" s="18">
        <f t="shared" ref="B267:B330" si="164">B266+1</f>
        <v>43448</v>
      </c>
      <c r="C267" s="8">
        <f t="shared" ref="C267:C330" si="165">B267</f>
        <v>43448</v>
      </c>
      <c r="D267" s="5">
        <f>INDEX(Klima!$B$1:$E$520,MATCH('Afgrødemodel 1'!$C267,Klima!$B$1:$B$520,0),MATCH('Afgrødemodel 1'!$D$7,Klima!$B$1:$E$1,0))</f>
        <v>1.7</v>
      </c>
      <c r="E267" s="8">
        <f t="shared" ref="E267:E330" si="166">IF(D267&gt;0,D267,0)</f>
        <v>1.7</v>
      </c>
      <c r="F267">
        <v>0</v>
      </c>
      <c r="G267" s="8">
        <f t="shared" ref="G267:G330" si="167">(E267-F267)+G266</f>
        <v>3284.099999999999</v>
      </c>
      <c r="H267" s="8">
        <f t="shared" si="145"/>
        <v>1201.2</v>
      </c>
      <c r="I267" s="8">
        <f t="shared" si="146"/>
        <v>1.7</v>
      </c>
      <c r="J267" s="8">
        <f t="shared" si="147"/>
        <v>1338.8000000000006</v>
      </c>
      <c r="K267" s="8" t="e">
        <f t="shared" si="148"/>
        <v>#VALUE!</v>
      </c>
      <c r="L267" s="8" t="e">
        <f t="shared" si="149"/>
        <v>#VALUE!</v>
      </c>
      <c r="M267" t="e">
        <f t="shared" si="150"/>
        <v>#N/A</v>
      </c>
      <c r="N267">
        <v>8</v>
      </c>
      <c r="O267" t="str">
        <f t="shared" ref="O267:O330" si="168">IF($AV$2=1,(IF(AND(J267&gt;=$AW$21,J266&lt;$AW$21),"tSL0"," ")),(IF(AND(G267&gt;=$AW$21,G266&lt;$AW$21),"tSL0"," ")))</f>
        <v xml:space="preserve"> </v>
      </c>
      <c r="P267" t="str">
        <f t="shared" si="151"/>
        <v xml:space="preserve"> </v>
      </c>
      <c r="Q267" t="str">
        <f t="shared" si="152"/>
        <v xml:space="preserve"> </v>
      </c>
      <c r="R267" t="str">
        <f t="shared" si="153"/>
        <v xml:space="preserve"> </v>
      </c>
      <c r="S267">
        <f t="shared" si="154"/>
        <v>0</v>
      </c>
      <c r="T267" s="8">
        <f t="shared" ref="T267:T330" si="169">IFERROR($AW$33+($AW$34-$AW$33)*((H267)/$AW$22),0)</f>
        <v>0</v>
      </c>
      <c r="U267" s="2">
        <f t="shared" ref="U267:U330" si="170">$AW$34+($AW$35-$AW$34)*((((2.7182^(2.4*((((H267)-$AW$22)/($AW$23-$AW$22))))-1)))/10)</f>
        <v>302.29619778392816</v>
      </c>
      <c r="V267">
        <f t="shared" si="155"/>
        <v>5</v>
      </c>
      <c r="W267" s="2">
        <f t="shared" ref="W267:W330" si="171">$AW$35-($AW$35-$AW$36)*((((H267)-$AW$24)/($AW$25-$AW$24)))</f>
        <v>8.9939999999999998</v>
      </c>
      <c r="X267">
        <f t="shared" si="156"/>
        <v>0</v>
      </c>
      <c r="Y267">
        <f t="shared" ref="Y267:Y330" si="172">$AW$38</f>
        <v>0.5</v>
      </c>
      <c r="Z267">
        <v>0</v>
      </c>
      <c r="AA267" s="18">
        <f t="shared" si="157"/>
        <v>43448</v>
      </c>
      <c r="AB267" s="13">
        <f t="shared" si="158"/>
        <v>0</v>
      </c>
      <c r="AC267">
        <v>0</v>
      </c>
      <c r="AD267" s="5">
        <f t="shared" ref="AD267:AD330" si="173">$AW$37*(((H267)-$AW$24)/($AW$25-$AW$24))</f>
        <v>-1.5975999999999999</v>
      </c>
      <c r="AE267">
        <f t="shared" si="159"/>
        <v>2</v>
      </c>
      <c r="AF267">
        <f t="shared" si="159"/>
        <v>2</v>
      </c>
      <c r="AG267">
        <v>0</v>
      </c>
      <c r="AH267" s="18">
        <f t="shared" ref="AH267:AH330" si="174">AA267</f>
        <v>43448</v>
      </c>
      <c r="AI267" s="5">
        <f t="shared" ref="AI267:AI330" si="175">AB267+AJ267</f>
        <v>0</v>
      </c>
      <c r="AJ267" s="13">
        <f t="shared" si="160"/>
        <v>0</v>
      </c>
      <c r="AK267" s="20">
        <f t="shared" si="161"/>
        <v>0</v>
      </c>
      <c r="AL267" s="20">
        <f t="shared" ref="AL267:AL330" si="176">MAX($AW$43,($AW$46*(C267-$AY$21)))</f>
        <v>1800</v>
      </c>
      <c r="AM267" s="20">
        <f t="shared" ref="AM267:AM330" si="177">MIN(MIN($AW$48,$AW$44),AL267)</f>
        <v>800</v>
      </c>
      <c r="AN267" s="20">
        <f t="shared" si="162"/>
        <v>0</v>
      </c>
      <c r="AO267" s="20">
        <f t="shared" ref="AO267:AO330" si="178">$AW$49</f>
        <v>200</v>
      </c>
      <c r="AP267" s="1">
        <v>0</v>
      </c>
      <c r="AQ267" s="24">
        <f t="shared" ref="AQ267:AQ330" si="179">AH267</f>
        <v>43448</v>
      </c>
      <c r="AR267" s="10">
        <f t="shared" si="163"/>
        <v>0</v>
      </c>
      <c r="AS267" s="1">
        <f t="shared" ref="AS267:AS330" si="180">(0-AR267)/10</f>
        <v>0</v>
      </c>
    </row>
    <row r="268" spans="2:45" x14ac:dyDescent="0.2">
      <c r="B268" s="18">
        <f t="shared" si="164"/>
        <v>43449</v>
      </c>
      <c r="C268" s="8">
        <f t="shared" si="165"/>
        <v>43449</v>
      </c>
      <c r="D268" s="5">
        <f>INDEX(Klima!$B$1:$E$520,MATCH('Afgrødemodel 1'!$C268,Klima!$B$1:$B$520,0),MATCH('Afgrødemodel 1'!$D$7,Klima!$B$1:$E$1,0))</f>
        <v>1.4</v>
      </c>
      <c r="E268" s="8">
        <f t="shared" si="166"/>
        <v>1.4</v>
      </c>
      <c r="F268">
        <v>0</v>
      </c>
      <c r="G268" s="8">
        <f t="shared" si="167"/>
        <v>3285.4999999999991</v>
      </c>
      <c r="H268" s="8">
        <f t="shared" si="145"/>
        <v>1202.6000000000001</v>
      </c>
      <c r="I268" s="8">
        <f t="shared" si="146"/>
        <v>1.4</v>
      </c>
      <c r="J268" s="8">
        <f t="shared" si="147"/>
        <v>1340.2000000000007</v>
      </c>
      <c r="K268" s="8" t="e">
        <f t="shared" si="148"/>
        <v>#VALUE!</v>
      </c>
      <c r="L268" s="8" t="e">
        <f t="shared" si="149"/>
        <v>#VALUE!</v>
      </c>
      <c r="M268" t="e">
        <f t="shared" si="150"/>
        <v>#N/A</v>
      </c>
      <c r="N268">
        <v>8</v>
      </c>
      <c r="O268" t="str">
        <f t="shared" si="168"/>
        <v xml:space="preserve"> </v>
      </c>
      <c r="P268" t="str">
        <f t="shared" si="151"/>
        <v xml:space="preserve"> </v>
      </c>
      <c r="Q268" t="str">
        <f t="shared" si="152"/>
        <v xml:space="preserve"> </v>
      </c>
      <c r="R268" t="str">
        <f t="shared" si="153"/>
        <v xml:space="preserve"> </v>
      </c>
      <c r="S268">
        <f t="shared" si="154"/>
        <v>0</v>
      </c>
      <c r="T268" s="8">
        <f t="shared" si="169"/>
        <v>0</v>
      </c>
      <c r="U268" s="2">
        <f t="shared" si="170"/>
        <v>304.56546914962922</v>
      </c>
      <c r="V268">
        <f t="shared" si="155"/>
        <v>5</v>
      </c>
      <c r="W268" s="2">
        <f t="shared" si="171"/>
        <v>8.9869999999999983</v>
      </c>
      <c r="X268">
        <f t="shared" si="156"/>
        <v>0</v>
      </c>
      <c r="Y268">
        <f t="shared" si="172"/>
        <v>0.5</v>
      </c>
      <c r="Z268">
        <v>0</v>
      </c>
      <c r="AA268" s="18">
        <f t="shared" si="157"/>
        <v>43449</v>
      </c>
      <c r="AB268" s="13">
        <f t="shared" si="158"/>
        <v>0</v>
      </c>
      <c r="AC268">
        <v>0</v>
      </c>
      <c r="AD268" s="5">
        <f t="shared" si="173"/>
        <v>-1.5947999999999998</v>
      </c>
      <c r="AE268">
        <f t="shared" si="159"/>
        <v>2</v>
      </c>
      <c r="AF268">
        <f t="shared" si="159"/>
        <v>2</v>
      </c>
      <c r="AG268">
        <v>0</v>
      </c>
      <c r="AH268" s="18">
        <f t="shared" si="174"/>
        <v>43449</v>
      </c>
      <c r="AI268" s="5">
        <f t="shared" si="175"/>
        <v>0</v>
      </c>
      <c r="AJ268" s="13">
        <f t="shared" si="160"/>
        <v>0</v>
      </c>
      <c r="AK268" s="20">
        <f t="shared" si="161"/>
        <v>0</v>
      </c>
      <c r="AL268" s="20">
        <f t="shared" si="176"/>
        <v>1815</v>
      </c>
      <c r="AM268" s="20">
        <f t="shared" si="177"/>
        <v>800</v>
      </c>
      <c r="AN268" s="20">
        <f t="shared" si="162"/>
        <v>0</v>
      </c>
      <c r="AO268" s="20">
        <f t="shared" si="178"/>
        <v>200</v>
      </c>
      <c r="AP268" s="1">
        <v>0</v>
      </c>
      <c r="AQ268" s="24">
        <f t="shared" si="179"/>
        <v>43449</v>
      </c>
      <c r="AR268" s="10">
        <f t="shared" si="163"/>
        <v>0</v>
      </c>
      <c r="AS268" s="1">
        <f t="shared" si="180"/>
        <v>0</v>
      </c>
    </row>
    <row r="269" spans="2:45" x14ac:dyDescent="0.2">
      <c r="B269" s="18">
        <f t="shared" si="164"/>
        <v>43450</v>
      </c>
      <c r="C269" s="8">
        <f t="shared" si="165"/>
        <v>43450</v>
      </c>
      <c r="D269" s="5">
        <f>INDEX(Klima!$B$1:$E$520,MATCH('Afgrødemodel 1'!$C269,Klima!$B$1:$B$520,0),MATCH('Afgrødemodel 1'!$D$7,Klima!$B$1:$E$1,0))</f>
        <v>0.5</v>
      </c>
      <c r="E269" s="8">
        <f t="shared" si="166"/>
        <v>0.5</v>
      </c>
      <c r="F269">
        <v>0</v>
      </c>
      <c r="G269" s="8">
        <f t="shared" si="167"/>
        <v>3285.9999999999991</v>
      </c>
      <c r="H269" s="8">
        <f t="shared" si="145"/>
        <v>1203.1000000000001</v>
      </c>
      <c r="I269" s="8">
        <f t="shared" si="146"/>
        <v>0.5</v>
      </c>
      <c r="J269" s="8">
        <f t="shared" si="147"/>
        <v>1340.7000000000007</v>
      </c>
      <c r="K269" s="8" t="e">
        <f t="shared" si="148"/>
        <v>#VALUE!</v>
      </c>
      <c r="L269" s="8" t="e">
        <f t="shared" si="149"/>
        <v>#VALUE!</v>
      </c>
      <c r="M269" t="e">
        <f t="shared" si="150"/>
        <v>#N/A</v>
      </c>
      <c r="N269">
        <v>8</v>
      </c>
      <c r="O269" t="str">
        <f t="shared" si="168"/>
        <v xml:space="preserve"> </v>
      </c>
      <c r="P269" t="str">
        <f t="shared" si="151"/>
        <v xml:space="preserve"> </v>
      </c>
      <c r="Q269" t="str">
        <f t="shared" si="152"/>
        <v xml:space="preserve"> </v>
      </c>
      <c r="R269" t="str">
        <f t="shared" si="153"/>
        <v xml:space="preserve"> </v>
      </c>
      <c r="S269">
        <f t="shared" si="154"/>
        <v>0</v>
      </c>
      <c r="T269" s="8">
        <f t="shared" si="169"/>
        <v>0</v>
      </c>
      <c r="U269" s="2">
        <f t="shared" si="170"/>
        <v>305.38003815459058</v>
      </c>
      <c r="V269">
        <f t="shared" si="155"/>
        <v>5</v>
      </c>
      <c r="W269" s="2">
        <f t="shared" si="171"/>
        <v>8.9844999999999988</v>
      </c>
      <c r="X269">
        <f t="shared" si="156"/>
        <v>0</v>
      </c>
      <c r="Y269">
        <f t="shared" si="172"/>
        <v>0.5</v>
      </c>
      <c r="Z269">
        <v>0</v>
      </c>
      <c r="AA269" s="18">
        <f t="shared" si="157"/>
        <v>43450</v>
      </c>
      <c r="AB269" s="13">
        <f t="shared" si="158"/>
        <v>0</v>
      </c>
      <c r="AC269">
        <v>0</v>
      </c>
      <c r="AD269" s="5">
        <f t="shared" si="173"/>
        <v>-1.5937999999999997</v>
      </c>
      <c r="AE269">
        <f t="shared" si="159"/>
        <v>2</v>
      </c>
      <c r="AF269">
        <f t="shared" si="159"/>
        <v>2</v>
      </c>
      <c r="AG269">
        <v>0</v>
      </c>
      <c r="AH269" s="18">
        <f t="shared" si="174"/>
        <v>43450</v>
      </c>
      <c r="AI269" s="5">
        <f t="shared" si="175"/>
        <v>0</v>
      </c>
      <c r="AJ269" s="13">
        <f t="shared" si="160"/>
        <v>0</v>
      </c>
      <c r="AK269" s="20">
        <f t="shared" si="161"/>
        <v>0</v>
      </c>
      <c r="AL269" s="20">
        <f t="shared" si="176"/>
        <v>1830</v>
      </c>
      <c r="AM269" s="20">
        <f t="shared" si="177"/>
        <v>800</v>
      </c>
      <c r="AN269" s="20">
        <f t="shared" si="162"/>
        <v>0</v>
      </c>
      <c r="AO269" s="20">
        <f t="shared" si="178"/>
        <v>200</v>
      </c>
      <c r="AP269" s="1">
        <v>0</v>
      </c>
      <c r="AQ269" s="24">
        <f t="shared" si="179"/>
        <v>43450</v>
      </c>
      <c r="AR269" s="10">
        <f t="shared" si="163"/>
        <v>0</v>
      </c>
      <c r="AS269" s="1">
        <f t="shared" si="180"/>
        <v>0</v>
      </c>
    </row>
    <row r="270" spans="2:45" x14ac:dyDescent="0.2">
      <c r="B270" s="18">
        <f t="shared" si="164"/>
        <v>43451</v>
      </c>
      <c r="C270" s="8">
        <f t="shared" si="165"/>
        <v>43451</v>
      </c>
      <c r="D270" s="5">
        <f>INDEX(Klima!$B$1:$E$520,MATCH('Afgrødemodel 1'!$C270,Klima!$B$1:$B$520,0),MATCH('Afgrødemodel 1'!$D$7,Klima!$B$1:$E$1,0))</f>
        <v>0.2</v>
      </c>
      <c r="E270" s="8">
        <f t="shared" si="166"/>
        <v>0.2</v>
      </c>
      <c r="F270">
        <v>0</v>
      </c>
      <c r="G270" s="8">
        <f t="shared" si="167"/>
        <v>3286.1999999999989</v>
      </c>
      <c r="H270" s="8">
        <f t="shared" si="145"/>
        <v>1203.3000000000002</v>
      </c>
      <c r="I270" s="8">
        <f t="shared" si="146"/>
        <v>0.2</v>
      </c>
      <c r="J270" s="8">
        <f t="shared" si="147"/>
        <v>1340.9000000000008</v>
      </c>
      <c r="K270" s="8" t="e">
        <f t="shared" si="148"/>
        <v>#VALUE!</v>
      </c>
      <c r="L270" s="8" t="e">
        <f t="shared" si="149"/>
        <v>#VALUE!</v>
      </c>
      <c r="M270" t="e">
        <f t="shared" si="150"/>
        <v>#N/A</v>
      </c>
      <c r="N270">
        <v>8</v>
      </c>
      <c r="O270" t="str">
        <f t="shared" si="168"/>
        <v xml:space="preserve"> </v>
      </c>
      <c r="P270" t="str">
        <f t="shared" si="151"/>
        <v xml:space="preserve"> </v>
      </c>
      <c r="Q270" t="str">
        <f t="shared" si="152"/>
        <v xml:space="preserve"> </v>
      </c>
      <c r="R270" t="str">
        <f t="shared" si="153"/>
        <v xml:space="preserve"> </v>
      </c>
      <c r="S270">
        <f t="shared" si="154"/>
        <v>0</v>
      </c>
      <c r="T270" s="8">
        <f t="shared" si="169"/>
        <v>0</v>
      </c>
      <c r="U270" s="2">
        <f t="shared" si="170"/>
        <v>305.70647443653178</v>
      </c>
      <c r="V270">
        <f t="shared" si="155"/>
        <v>5</v>
      </c>
      <c r="W270" s="2">
        <f t="shared" si="171"/>
        <v>8.9834999999999994</v>
      </c>
      <c r="X270">
        <f t="shared" si="156"/>
        <v>0</v>
      </c>
      <c r="Y270">
        <f t="shared" si="172"/>
        <v>0.5</v>
      </c>
      <c r="Z270">
        <v>0</v>
      </c>
      <c r="AA270" s="18">
        <f t="shared" si="157"/>
        <v>43451</v>
      </c>
      <c r="AB270" s="13">
        <f t="shared" si="158"/>
        <v>0</v>
      </c>
      <c r="AC270">
        <v>0</v>
      </c>
      <c r="AD270" s="5">
        <f t="shared" si="173"/>
        <v>-1.5933999999999997</v>
      </c>
      <c r="AE270">
        <f t="shared" si="159"/>
        <v>2</v>
      </c>
      <c r="AF270">
        <f t="shared" si="159"/>
        <v>2</v>
      </c>
      <c r="AG270">
        <v>0</v>
      </c>
      <c r="AH270" s="18">
        <f t="shared" si="174"/>
        <v>43451</v>
      </c>
      <c r="AI270" s="5">
        <f t="shared" si="175"/>
        <v>0</v>
      </c>
      <c r="AJ270" s="13">
        <f t="shared" si="160"/>
        <v>0</v>
      </c>
      <c r="AK270" s="20">
        <f t="shared" si="161"/>
        <v>0</v>
      </c>
      <c r="AL270" s="20">
        <f t="shared" si="176"/>
        <v>1845</v>
      </c>
      <c r="AM270" s="20">
        <f t="shared" si="177"/>
        <v>800</v>
      </c>
      <c r="AN270" s="20">
        <f t="shared" si="162"/>
        <v>0</v>
      </c>
      <c r="AO270" s="20">
        <f t="shared" si="178"/>
        <v>200</v>
      </c>
      <c r="AP270" s="1">
        <v>0</v>
      </c>
      <c r="AQ270" s="24">
        <f t="shared" si="179"/>
        <v>43451</v>
      </c>
      <c r="AR270" s="10">
        <f t="shared" si="163"/>
        <v>0</v>
      </c>
      <c r="AS270" s="1">
        <f t="shared" si="180"/>
        <v>0</v>
      </c>
    </row>
    <row r="271" spans="2:45" x14ac:dyDescent="0.2">
      <c r="B271" s="18">
        <f t="shared" si="164"/>
        <v>43452</v>
      </c>
      <c r="C271" s="8">
        <f t="shared" si="165"/>
        <v>43452</v>
      </c>
      <c r="D271" s="5">
        <f>INDEX(Klima!$B$1:$E$520,MATCH('Afgrødemodel 1'!$C271,Klima!$B$1:$B$520,0),MATCH('Afgrødemodel 1'!$D$7,Klima!$B$1:$E$1,0))</f>
        <v>2.6</v>
      </c>
      <c r="E271" s="8">
        <f t="shared" si="166"/>
        <v>2.6</v>
      </c>
      <c r="F271">
        <v>0</v>
      </c>
      <c r="G271" s="8">
        <f t="shared" si="167"/>
        <v>3288.7999999999988</v>
      </c>
      <c r="H271" s="8">
        <f t="shared" si="145"/>
        <v>1205.9000000000001</v>
      </c>
      <c r="I271" s="8">
        <f t="shared" si="146"/>
        <v>2.6</v>
      </c>
      <c r="J271" s="8">
        <f t="shared" si="147"/>
        <v>1343.5000000000007</v>
      </c>
      <c r="K271" s="8" t="e">
        <f t="shared" si="148"/>
        <v>#VALUE!</v>
      </c>
      <c r="L271" s="8" t="e">
        <f t="shared" si="149"/>
        <v>#VALUE!</v>
      </c>
      <c r="M271" t="e">
        <f t="shared" si="150"/>
        <v>#N/A</v>
      </c>
      <c r="N271">
        <v>8</v>
      </c>
      <c r="O271" t="str">
        <f t="shared" si="168"/>
        <v xml:space="preserve"> </v>
      </c>
      <c r="P271" t="str">
        <f t="shared" si="151"/>
        <v xml:space="preserve"> </v>
      </c>
      <c r="Q271" t="str">
        <f t="shared" si="152"/>
        <v xml:space="preserve"> </v>
      </c>
      <c r="R271" t="str">
        <f t="shared" si="153"/>
        <v xml:space="preserve"> </v>
      </c>
      <c r="S271">
        <f t="shared" si="154"/>
        <v>0</v>
      </c>
      <c r="T271" s="8">
        <f t="shared" si="169"/>
        <v>0</v>
      </c>
      <c r="U271" s="2">
        <f t="shared" si="170"/>
        <v>309.98198386201489</v>
      </c>
      <c r="V271">
        <f t="shared" si="155"/>
        <v>5</v>
      </c>
      <c r="W271" s="2">
        <f t="shared" si="171"/>
        <v>8.9704999999999995</v>
      </c>
      <c r="X271">
        <f t="shared" si="156"/>
        <v>0</v>
      </c>
      <c r="Y271">
        <f t="shared" si="172"/>
        <v>0.5</v>
      </c>
      <c r="Z271">
        <v>0</v>
      </c>
      <c r="AA271" s="18">
        <f t="shared" si="157"/>
        <v>43452</v>
      </c>
      <c r="AB271" s="13">
        <f t="shared" si="158"/>
        <v>0</v>
      </c>
      <c r="AC271">
        <v>0</v>
      </c>
      <c r="AD271" s="5">
        <f t="shared" si="173"/>
        <v>-1.5881999999999998</v>
      </c>
      <c r="AE271">
        <f t="shared" si="159"/>
        <v>2</v>
      </c>
      <c r="AF271">
        <f t="shared" si="159"/>
        <v>2</v>
      </c>
      <c r="AG271">
        <v>0</v>
      </c>
      <c r="AH271" s="18">
        <f t="shared" si="174"/>
        <v>43452</v>
      </c>
      <c r="AI271" s="5">
        <f t="shared" si="175"/>
        <v>0</v>
      </c>
      <c r="AJ271" s="13">
        <f t="shared" si="160"/>
        <v>0</v>
      </c>
      <c r="AK271" s="20">
        <f t="shared" si="161"/>
        <v>0</v>
      </c>
      <c r="AL271" s="20">
        <f t="shared" si="176"/>
        <v>1860</v>
      </c>
      <c r="AM271" s="20">
        <f t="shared" si="177"/>
        <v>800</v>
      </c>
      <c r="AN271" s="20">
        <f t="shared" si="162"/>
        <v>0</v>
      </c>
      <c r="AO271" s="20">
        <f t="shared" si="178"/>
        <v>200</v>
      </c>
      <c r="AP271" s="1">
        <v>0</v>
      </c>
      <c r="AQ271" s="24">
        <f t="shared" si="179"/>
        <v>43452</v>
      </c>
      <c r="AR271" s="10">
        <f t="shared" si="163"/>
        <v>0</v>
      </c>
      <c r="AS271" s="1">
        <f t="shared" si="180"/>
        <v>0</v>
      </c>
    </row>
    <row r="272" spans="2:45" x14ac:dyDescent="0.2">
      <c r="B272" s="18">
        <f t="shared" si="164"/>
        <v>43453</v>
      </c>
      <c r="C272" s="8">
        <f t="shared" si="165"/>
        <v>43453</v>
      </c>
      <c r="D272" s="5">
        <f>INDEX(Klima!$B$1:$E$520,MATCH('Afgrødemodel 1'!$C272,Klima!$B$1:$B$520,0),MATCH('Afgrødemodel 1'!$D$7,Klima!$B$1:$E$1,0))</f>
        <v>3.3</v>
      </c>
      <c r="E272" s="8">
        <f t="shared" si="166"/>
        <v>3.3</v>
      </c>
      <c r="F272">
        <v>0</v>
      </c>
      <c r="G272" s="8">
        <f t="shared" si="167"/>
        <v>3292.099999999999</v>
      </c>
      <c r="H272" s="8">
        <f t="shared" si="145"/>
        <v>1209.2</v>
      </c>
      <c r="I272" s="8">
        <f t="shared" si="146"/>
        <v>3.3</v>
      </c>
      <c r="J272" s="8">
        <f t="shared" si="147"/>
        <v>1346.8000000000006</v>
      </c>
      <c r="K272" s="8" t="e">
        <f t="shared" si="148"/>
        <v>#VALUE!</v>
      </c>
      <c r="L272" s="8" t="e">
        <f t="shared" si="149"/>
        <v>#VALUE!</v>
      </c>
      <c r="M272" t="e">
        <f t="shared" si="150"/>
        <v>#N/A</v>
      </c>
      <c r="N272">
        <v>8</v>
      </c>
      <c r="O272" t="str">
        <f t="shared" si="168"/>
        <v xml:space="preserve"> </v>
      </c>
      <c r="P272" t="str">
        <f t="shared" si="151"/>
        <v xml:space="preserve"> </v>
      </c>
      <c r="Q272" t="str">
        <f t="shared" si="152"/>
        <v xml:space="preserve"> </v>
      </c>
      <c r="R272" t="str">
        <f t="shared" si="153"/>
        <v xml:space="preserve"> </v>
      </c>
      <c r="S272">
        <f t="shared" si="154"/>
        <v>0</v>
      </c>
      <c r="T272" s="8">
        <f t="shared" si="169"/>
        <v>0</v>
      </c>
      <c r="U272" s="2">
        <f t="shared" si="170"/>
        <v>315.49467016573612</v>
      </c>
      <c r="V272">
        <f t="shared" si="155"/>
        <v>5</v>
      </c>
      <c r="W272" s="2">
        <f t="shared" si="171"/>
        <v>8.9540000000000006</v>
      </c>
      <c r="X272">
        <f t="shared" si="156"/>
        <v>0</v>
      </c>
      <c r="Y272">
        <f t="shared" si="172"/>
        <v>0.5</v>
      </c>
      <c r="Z272">
        <v>0</v>
      </c>
      <c r="AA272" s="18">
        <f t="shared" si="157"/>
        <v>43453</v>
      </c>
      <c r="AB272" s="13">
        <f t="shared" si="158"/>
        <v>0</v>
      </c>
      <c r="AC272">
        <v>0</v>
      </c>
      <c r="AD272" s="5">
        <f t="shared" si="173"/>
        <v>-1.5815999999999999</v>
      </c>
      <c r="AE272">
        <f t="shared" si="159"/>
        <v>2</v>
      </c>
      <c r="AF272">
        <f t="shared" si="159"/>
        <v>2</v>
      </c>
      <c r="AG272">
        <v>0</v>
      </c>
      <c r="AH272" s="18">
        <f t="shared" si="174"/>
        <v>43453</v>
      </c>
      <c r="AI272" s="5">
        <f t="shared" si="175"/>
        <v>0</v>
      </c>
      <c r="AJ272" s="13">
        <f t="shared" si="160"/>
        <v>0</v>
      </c>
      <c r="AK272" s="20">
        <f t="shared" si="161"/>
        <v>0</v>
      </c>
      <c r="AL272" s="20">
        <f t="shared" si="176"/>
        <v>1875</v>
      </c>
      <c r="AM272" s="20">
        <f t="shared" si="177"/>
        <v>800</v>
      </c>
      <c r="AN272" s="20">
        <f t="shared" si="162"/>
        <v>0</v>
      </c>
      <c r="AO272" s="20">
        <f t="shared" si="178"/>
        <v>200</v>
      </c>
      <c r="AP272" s="1">
        <v>0</v>
      </c>
      <c r="AQ272" s="24">
        <f t="shared" si="179"/>
        <v>43453</v>
      </c>
      <c r="AR272" s="10">
        <f t="shared" si="163"/>
        <v>0</v>
      </c>
      <c r="AS272" s="1">
        <f t="shared" si="180"/>
        <v>0</v>
      </c>
    </row>
    <row r="273" spans="2:45" x14ac:dyDescent="0.2">
      <c r="B273" s="18">
        <f t="shared" si="164"/>
        <v>43454</v>
      </c>
      <c r="C273" s="8">
        <f t="shared" si="165"/>
        <v>43454</v>
      </c>
      <c r="D273" s="5">
        <f>INDEX(Klima!$B$1:$E$520,MATCH('Afgrødemodel 1'!$C273,Klima!$B$1:$B$520,0),MATCH('Afgrødemodel 1'!$D$7,Klima!$B$1:$E$1,0))</f>
        <v>4.0999999999999996</v>
      </c>
      <c r="E273" s="8">
        <f t="shared" si="166"/>
        <v>4.0999999999999996</v>
      </c>
      <c r="F273">
        <v>0</v>
      </c>
      <c r="G273" s="8">
        <f t="shared" si="167"/>
        <v>3296.1999999999989</v>
      </c>
      <c r="H273" s="8">
        <f t="shared" si="145"/>
        <v>1213.3</v>
      </c>
      <c r="I273" s="8">
        <f t="shared" si="146"/>
        <v>4.0999999999999996</v>
      </c>
      <c r="J273" s="8">
        <f t="shared" si="147"/>
        <v>1350.9000000000005</v>
      </c>
      <c r="K273" s="8" t="e">
        <f t="shared" si="148"/>
        <v>#VALUE!</v>
      </c>
      <c r="L273" s="8" t="e">
        <f t="shared" si="149"/>
        <v>#VALUE!</v>
      </c>
      <c r="M273" t="e">
        <f t="shared" si="150"/>
        <v>#N/A</v>
      </c>
      <c r="N273">
        <v>8</v>
      </c>
      <c r="O273" t="str">
        <f t="shared" si="168"/>
        <v xml:space="preserve"> </v>
      </c>
      <c r="P273" t="str">
        <f t="shared" si="151"/>
        <v xml:space="preserve"> </v>
      </c>
      <c r="Q273" t="str">
        <f t="shared" si="152"/>
        <v xml:space="preserve"> </v>
      </c>
      <c r="R273" t="str">
        <f t="shared" si="153"/>
        <v xml:space="preserve"> </v>
      </c>
      <c r="S273">
        <f t="shared" si="154"/>
        <v>0</v>
      </c>
      <c r="T273" s="8">
        <f t="shared" si="169"/>
        <v>0</v>
      </c>
      <c r="U273" s="2">
        <f t="shared" si="170"/>
        <v>322.48030795639102</v>
      </c>
      <c r="V273">
        <f t="shared" si="155"/>
        <v>5</v>
      </c>
      <c r="W273" s="2">
        <f t="shared" si="171"/>
        <v>8.9335000000000004</v>
      </c>
      <c r="X273">
        <f t="shared" si="156"/>
        <v>0</v>
      </c>
      <c r="Y273">
        <f t="shared" si="172"/>
        <v>0.5</v>
      </c>
      <c r="Z273">
        <v>0</v>
      </c>
      <c r="AA273" s="18">
        <f t="shared" si="157"/>
        <v>43454</v>
      </c>
      <c r="AB273" s="13">
        <f t="shared" si="158"/>
        <v>0</v>
      </c>
      <c r="AC273">
        <v>0</v>
      </c>
      <c r="AD273" s="5">
        <f t="shared" si="173"/>
        <v>-1.5734000000000001</v>
      </c>
      <c r="AE273">
        <f t="shared" si="159"/>
        <v>2</v>
      </c>
      <c r="AF273">
        <f t="shared" si="159"/>
        <v>2</v>
      </c>
      <c r="AG273">
        <v>0</v>
      </c>
      <c r="AH273" s="18">
        <f t="shared" si="174"/>
        <v>43454</v>
      </c>
      <c r="AI273" s="5">
        <f t="shared" si="175"/>
        <v>0</v>
      </c>
      <c r="AJ273" s="13">
        <f t="shared" si="160"/>
        <v>0</v>
      </c>
      <c r="AK273" s="20">
        <f t="shared" si="161"/>
        <v>0</v>
      </c>
      <c r="AL273" s="20">
        <f t="shared" si="176"/>
        <v>1890</v>
      </c>
      <c r="AM273" s="20">
        <f t="shared" si="177"/>
        <v>800</v>
      </c>
      <c r="AN273" s="20">
        <f t="shared" si="162"/>
        <v>0</v>
      </c>
      <c r="AO273" s="20">
        <f t="shared" si="178"/>
        <v>200</v>
      </c>
      <c r="AP273" s="1">
        <v>0</v>
      </c>
      <c r="AQ273" s="24">
        <f t="shared" si="179"/>
        <v>43454</v>
      </c>
      <c r="AR273" s="10">
        <f t="shared" si="163"/>
        <v>0</v>
      </c>
      <c r="AS273" s="1">
        <f t="shared" si="180"/>
        <v>0</v>
      </c>
    </row>
    <row r="274" spans="2:45" x14ac:dyDescent="0.2">
      <c r="B274" s="18">
        <f t="shared" si="164"/>
        <v>43455</v>
      </c>
      <c r="C274" s="8">
        <f t="shared" si="165"/>
        <v>43455</v>
      </c>
      <c r="D274" s="5">
        <f>INDEX(Klima!$B$1:$E$520,MATCH('Afgrødemodel 1'!$C274,Klima!$B$1:$B$520,0),MATCH('Afgrødemodel 1'!$D$7,Klima!$B$1:$E$1,0))</f>
        <v>4.3</v>
      </c>
      <c r="E274" s="8">
        <f t="shared" si="166"/>
        <v>4.3</v>
      </c>
      <c r="F274">
        <v>0</v>
      </c>
      <c r="G274" s="8">
        <f t="shared" si="167"/>
        <v>3300.4999999999991</v>
      </c>
      <c r="H274" s="8">
        <f t="shared" si="145"/>
        <v>1217.5999999999999</v>
      </c>
      <c r="I274" s="8">
        <f t="shared" si="146"/>
        <v>4.3</v>
      </c>
      <c r="J274" s="8">
        <f t="shared" si="147"/>
        <v>1355.2000000000005</v>
      </c>
      <c r="K274" s="8" t="e">
        <f t="shared" si="148"/>
        <v>#VALUE!</v>
      </c>
      <c r="L274" s="8" t="e">
        <f t="shared" si="149"/>
        <v>#VALUE!</v>
      </c>
      <c r="M274" t="e">
        <f t="shared" si="150"/>
        <v>#N/A</v>
      </c>
      <c r="N274">
        <v>8</v>
      </c>
      <c r="O274" t="str">
        <f t="shared" si="168"/>
        <v xml:space="preserve"> </v>
      </c>
      <c r="P274" t="str">
        <f t="shared" si="151"/>
        <v xml:space="preserve"> </v>
      </c>
      <c r="Q274" t="str">
        <f t="shared" si="152"/>
        <v xml:space="preserve"> </v>
      </c>
      <c r="R274" t="str">
        <f t="shared" si="153"/>
        <v xml:space="preserve"> </v>
      </c>
      <c r="S274">
        <f t="shared" si="154"/>
        <v>0</v>
      </c>
      <c r="T274" s="8">
        <f t="shared" si="169"/>
        <v>0</v>
      </c>
      <c r="U274" s="2">
        <f t="shared" si="170"/>
        <v>329.97268165331292</v>
      </c>
      <c r="V274">
        <f t="shared" si="155"/>
        <v>5</v>
      </c>
      <c r="W274" s="2">
        <f t="shared" si="171"/>
        <v>8.9120000000000008</v>
      </c>
      <c r="X274">
        <f t="shared" si="156"/>
        <v>0</v>
      </c>
      <c r="Y274">
        <f t="shared" si="172"/>
        <v>0.5</v>
      </c>
      <c r="Z274">
        <v>0</v>
      </c>
      <c r="AA274" s="18">
        <f t="shared" si="157"/>
        <v>43455</v>
      </c>
      <c r="AB274" s="13">
        <f t="shared" si="158"/>
        <v>0</v>
      </c>
      <c r="AC274">
        <v>0</v>
      </c>
      <c r="AD274" s="5">
        <f t="shared" si="173"/>
        <v>-1.5648000000000002</v>
      </c>
      <c r="AE274">
        <f t="shared" si="159"/>
        <v>2</v>
      </c>
      <c r="AF274">
        <f t="shared" si="159"/>
        <v>2</v>
      </c>
      <c r="AG274">
        <v>0</v>
      </c>
      <c r="AH274" s="18">
        <f t="shared" si="174"/>
        <v>43455</v>
      </c>
      <c r="AI274" s="5">
        <f t="shared" si="175"/>
        <v>0</v>
      </c>
      <c r="AJ274" s="13">
        <f t="shared" si="160"/>
        <v>0</v>
      </c>
      <c r="AK274" s="20">
        <f t="shared" si="161"/>
        <v>0</v>
      </c>
      <c r="AL274" s="20">
        <f t="shared" si="176"/>
        <v>1905</v>
      </c>
      <c r="AM274" s="20">
        <f t="shared" si="177"/>
        <v>800</v>
      </c>
      <c r="AN274" s="20">
        <f t="shared" si="162"/>
        <v>0</v>
      </c>
      <c r="AO274" s="20">
        <f t="shared" si="178"/>
        <v>200</v>
      </c>
      <c r="AP274" s="1">
        <v>0</v>
      </c>
      <c r="AQ274" s="24">
        <f t="shared" si="179"/>
        <v>43455</v>
      </c>
      <c r="AR274" s="10">
        <f t="shared" si="163"/>
        <v>0</v>
      </c>
      <c r="AS274" s="1">
        <f t="shared" si="180"/>
        <v>0</v>
      </c>
    </row>
    <row r="275" spans="2:45" x14ac:dyDescent="0.2">
      <c r="B275" s="18">
        <f t="shared" si="164"/>
        <v>43456</v>
      </c>
      <c r="C275" s="8">
        <f t="shared" si="165"/>
        <v>43456</v>
      </c>
      <c r="D275" s="5">
        <f>INDEX(Klima!$B$1:$E$520,MATCH('Afgrødemodel 1'!$C275,Klima!$B$1:$B$520,0),MATCH('Afgrødemodel 1'!$D$7,Klima!$B$1:$E$1,0))</f>
        <v>1.3</v>
      </c>
      <c r="E275" s="8">
        <f t="shared" si="166"/>
        <v>1.3</v>
      </c>
      <c r="F275">
        <v>0</v>
      </c>
      <c r="G275" s="8">
        <f t="shared" si="167"/>
        <v>3301.7999999999993</v>
      </c>
      <c r="H275" s="8">
        <f t="shared" si="145"/>
        <v>1218.8999999999999</v>
      </c>
      <c r="I275" s="8">
        <f t="shared" si="146"/>
        <v>1.3</v>
      </c>
      <c r="J275" s="8">
        <f t="shared" si="147"/>
        <v>1356.5000000000005</v>
      </c>
      <c r="K275" s="8" t="e">
        <f t="shared" si="148"/>
        <v>#VALUE!</v>
      </c>
      <c r="L275" s="8" t="e">
        <f t="shared" si="149"/>
        <v>#VALUE!</v>
      </c>
      <c r="M275" t="e">
        <f t="shared" si="150"/>
        <v>#N/A</v>
      </c>
      <c r="N275">
        <v>8</v>
      </c>
      <c r="O275" t="str">
        <f t="shared" si="168"/>
        <v xml:space="preserve"> </v>
      </c>
      <c r="P275" t="str">
        <f t="shared" si="151"/>
        <v xml:space="preserve"> </v>
      </c>
      <c r="Q275" t="str">
        <f t="shared" si="152"/>
        <v xml:space="preserve"> </v>
      </c>
      <c r="R275" t="str">
        <f t="shared" si="153"/>
        <v xml:space="preserve"> </v>
      </c>
      <c r="S275">
        <f t="shared" si="154"/>
        <v>0</v>
      </c>
      <c r="T275" s="8">
        <f t="shared" si="169"/>
        <v>0</v>
      </c>
      <c r="U275" s="2">
        <f t="shared" si="170"/>
        <v>332.27185094125366</v>
      </c>
      <c r="V275">
        <f t="shared" si="155"/>
        <v>5</v>
      </c>
      <c r="W275" s="2">
        <f t="shared" si="171"/>
        <v>8.9055</v>
      </c>
      <c r="X275">
        <f t="shared" si="156"/>
        <v>0</v>
      </c>
      <c r="Y275">
        <f t="shared" si="172"/>
        <v>0.5</v>
      </c>
      <c r="Z275">
        <v>0</v>
      </c>
      <c r="AA275" s="18">
        <f t="shared" si="157"/>
        <v>43456</v>
      </c>
      <c r="AB275" s="13">
        <f t="shared" si="158"/>
        <v>0</v>
      </c>
      <c r="AC275">
        <v>0</v>
      </c>
      <c r="AD275" s="5">
        <f t="shared" si="173"/>
        <v>-1.5622000000000003</v>
      </c>
      <c r="AE275">
        <f t="shared" si="159"/>
        <v>2</v>
      </c>
      <c r="AF275">
        <f t="shared" si="159"/>
        <v>2</v>
      </c>
      <c r="AG275">
        <v>0</v>
      </c>
      <c r="AH275" s="18">
        <f t="shared" si="174"/>
        <v>43456</v>
      </c>
      <c r="AI275" s="5">
        <f t="shared" si="175"/>
        <v>0</v>
      </c>
      <c r="AJ275" s="13">
        <f t="shared" si="160"/>
        <v>0</v>
      </c>
      <c r="AK275" s="20">
        <f t="shared" si="161"/>
        <v>0</v>
      </c>
      <c r="AL275" s="20">
        <f t="shared" si="176"/>
        <v>1920</v>
      </c>
      <c r="AM275" s="20">
        <f t="shared" si="177"/>
        <v>800</v>
      </c>
      <c r="AN275" s="20">
        <f t="shared" si="162"/>
        <v>0</v>
      </c>
      <c r="AO275" s="20">
        <f t="shared" si="178"/>
        <v>200</v>
      </c>
      <c r="AP275" s="1">
        <v>0</v>
      </c>
      <c r="AQ275" s="24">
        <f t="shared" si="179"/>
        <v>43456</v>
      </c>
      <c r="AR275" s="10">
        <f t="shared" si="163"/>
        <v>0</v>
      </c>
      <c r="AS275" s="1">
        <f t="shared" si="180"/>
        <v>0</v>
      </c>
    </row>
    <row r="276" spans="2:45" x14ac:dyDescent="0.2">
      <c r="B276" s="18">
        <f t="shared" si="164"/>
        <v>43457</v>
      </c>
      <c r="C276" s="8">
        <f t="shared" si="165"/>
        <v>43457</v>
      </c>
      <c r="D276" s="5">
        <f>INDEX(Klima!$B$1:$E$520,MATCH('Afgrødemodel 1'!$C276,Klima!$B$1:$B$520,0),MATCH('Afgrødemodel 1'!$D$7,Klima!$B$1:$E$1,0))</f>
        <v>0.9</v>
      </c>
      <c r="E276" s="8">
        <f t="shared" si="166"/>
        <v>0.9</v>
      </c>
      <c r="F276">
        <v>0</v>
      </c>
      <c r="G276" s="8">
        <f t="shared" si="167"/>
        <v>3302.6999999999994</v>
      </c>
      <c r="H276" s="8">
        <f t="shared" si="145"/>
        <v>1219.8</v>
      </c>
      <c r="I276" s="8">
        <f t="shared" si="146"/>
        <v>0.9</v>
      </c>
      <c r="J276" s="8">
        <f t="shared" si="147"/>
        <v>1357.4000000000005</v>
      </c>
      <c r="K276" s="8" t="e">
        <f t="shared" si="148"/>
        <v>#VALUE!</v>
      </c>
      <c r="L276" s="8" t="e">
        <f t="shared" si="149"/>
        <v>#VALUE!</v>
      </c>
      <c r="M276" t="e">
        <f t="shared" si="150"/>
        <v>#N/A</v>
      </c>
      <c r="N276">
        <v>8</v>
      </c>
      <c r="O276" t="str">
        <f t="shared" si="168"/>
        <v xml:space="preserve"> </v>
      </c>
      <c r="P276" t="str">
        <f t="shared" si="151"/>
        <v xml:space="preserve"> </v>
      </c>
      <c r="Q276" t="str">
        <f t="shared" si="152"/>
        <v xml:space="preserve"> </v>
      </c>
      <c r="R276" t="str">
        <f t="shared" si="153"/>
        <v xml:space="preserve"> </v>
      </c>
      <c r="S276">
        <f t="shared" si="154"/>
        <v>0</v>
      </c>
      <c r="T276" s="8">
        <f t="shared" si="169"/>
        <v>0</v>
      </c>
      <c r="U276" s="2">
        <f t="shared" si="170"/>
        <v>333.87294718275098</v>
      </c>
      <c r="V276">
        <f t="shared" si="155"/>
        <v>5</v>
      </c>
      <c r="W276" s="2">
        <f t="shared" si="171"/>
        <v>8.9009999999999998</v>
      </c>
      <c r="X276">
        <f t="shared" si="156"/>
        <v>0</v>
      </c>
      <c r="Y276">
        <f t="shared" si="172"/>
        <v>0.5</v>
      </c>
      <c r="Z276">
        <v>0</v>
      </c>
      <c r="AA276" s="18">
        <f t="shared" si="157"/>
        <v>43457</v>
      </c>
      <c r="AB276" s="13">
        <f t="shared" si="158"/>
        <v>0</v>
      </c>
      <c r="AC276">
        <v>0</v>
      </c>
      <c r="AD276" s="5">
        <f t="shared" si="173"/>
        <v>-1.5604</v>
      </c>
      <c r="AE276">
        <f t="shared" si="159"/>
        <v>2</v>
      </c>
      <c r="AF276">
        <f t="shared" si="159"/>
        <v>2</v>
      </c>
      <c r="AG276">
        <v>0</v>
      </c>
      <c r="AH276" s="18">
        <f t="shared" si="174"/>
        <v>43457</v>
      </c>
      <c r="AI276" s="5">
        <f t="shared" si="175"/>
        <v>0</v>
      </c>
      <c r="AJ276" s="13">
        <f t="shared" si="160"/>
        <v>0</v>
      </c>
      <c r="AK276" s="20">
        <f t="shared" si="161"/>
        <v>0</v>
      </c>
      <c r="AL276" s="20">
        <f t="shared" si="176"/>
        <v>1935</v>
      </c>
      <c r="AM276" s="20">
        <f t="shared" si="177"/>
        <v>800</v>
      </c>
      <c r="AN276" s="20">
        <f t="shared" si="162"/>
        <v>0</v>
      </c>
      <c r="AO276" s="20">
        <f t="shared" si="178"/>
        <v>200</v>
      </c>
      <c r="AP276" s="1">
        <v>0</v>
      </c>
      <c r="AQ276" s="24">
        <f t="shared" si="179"/>
        <v>43457</v>
      </c>
      <c r="AR276" s="10">
        <f t="shared" si="163"/>
        <v>0</v>
      </c>
      <c r="AS276" s="1">
        <f t="shared" si="180"/>
        <v>0</v>
      </c>
    </row>
    <row r="277" spans="2:45" x14ac:dyDescent="0.2">
      <c r="B277" s="18">
        <f t="shared" si="164"/>
        <v>43458</v>
      </c>
      <c r="C277" s="8">
        <f t="shared" si="165"/>
        <v>43458</v>
      </c>
      <c r="D277" s="5">
        <f>INDEX(Klima!$B$1:$E$520,MATCH('Afgrødemodel 1'!$C277,Klima!$B$1:$B$520,0),MATCH('Afgrødemodel 1'!$D$7,Klima!$B$1:$E$1,0))</f>
        <v>1.2</v>
      </c>
      <c r="E277" s="8">
        <f t="shared" si="166"/>
        <v>1.2</v>
      </c>
      <c r="F277">
        <v>0</v>
      </c>
      <c r="G277" s="8">
        <f t="shared" si="167"/>
        <v>3303.8999999999992</v>
      </c>
      <c r="H277" s="8">
        <f t="shared" si="145"/>
        <v>1221</v>
      </c>
      <c r="I277" s="8">
        <f t="shared" si="146"/>
        <v>1.2</v>
      </c>
      <c r="J277" s="8">
        <f t="shared" si="147"/>
        <v>1358.6000000000006</v>
      </c>
      <c r="K277" s="8" t="e">
        <f t="shared" si="148"/>
        <v>#VALUE!</v>
      </c>
      <c r="L277" s="8" t="e">
        <f t="shared" si="149"/>
        <v>#VALUE!</v>
      </c>
      <c r="M277" t="e">
        <f t="shared" si="150"/>
        <v>#N/A</v>
      </c>
      <c r="N277">
        <v>8</v>
      </c>
      <c r="O277" t="str">
        <f t="shared" si="168"/>
        <v xml:space="preserve"> </v>
      </c>
      <c r="P277" t="str">
        <f t="shared" si="151"/>
        <v xml:space="preserve"> </v>
      </c>
      <c r="Q277" t="str">
        <f t="shared" si="152"/>
        <v xml:space="preserve"> </v>
      </c>
      <c r="R277" t="str">
        <f t="shared" si="153"/>
        <v xml:space="preserve"> </v>
      </c>
      <c r="S277">
        <f t="shared" si="154"/>
        <v>0</v>
      </c>
      <c r="T277" s="8">
        <f t="shared" si="169"/>
        <v>0</v>
      </c>
      <c r="U277" s="2">
        <f t="shared" si="170"/>
        <v>336.01973180043922</v>
      </c>
      <c r="V277">
        <f t="shared" si="155"/>
        <v>5</v>
      </c>
      <c r="W277" s="2">
        <f t="shared" si="171"/>
        <v>8.8949999999999996</v>
      </c>
      <c r="X277">
        <f t="shared" si="156"/>
        <v>0</v>
      </c>
      <c r="Y277">
        <f t="shared" si="172"/>
        <v>0.5</v>
      </c>
      <c r="Z277">
        <v>0</v>
      </c>
      <c r="AA277" s="18">
        <f t="shared" si="157"/>
        <v>43458</v>
      </c>
      <c r="AB277" s="13">
        <f t="shared" si="158"/>
        <v>0</v>
      </c>
      <c r="AC277">
        <v>0</v>
      </c>
      <c r="AD277" s="5">
        <f t="shared" si="173"/>
        <v>-1.5580000000000001</v>
      </c>
      <c r="AE277">
        <f t="shared" si="159"/>
        <v>2</v>
      </c>
      <c r="AF277">
        <f t="shared" si="159"/>
        <v>2</v>
      </c>
      <c r="AG277">
        <v>0</v>
      </c>
      <c r="AH277" s="18">
        <f t="shared" si="174"/>
        <v>43458</v>
      </c>
      <c r="AI277" s="5">
        <f t="shared" si="175"/>
        <v>0</v>
      </c>
      <c r="AJ277" s="13">
        <f t="shared" si="160"/>
        <v>0</v>
      </c>
      <c r="AK277" s="20">
        <f t="shared" si="161"/>
        <v>0</v>
      </c>
      <c r="AL277" s="20">
        <f t="shared" si="176"/>
        <v>1950</v>
      </c>
      <c r="AM277" s="20">
        <f t="shared" si="177"/>
        <v>800</v>
      </c>
      <c r="AN277" s="20">
        <f t="shared" si="162"/>
        <v>0</v>
      </c>
      <c r="AO277" s="20">
        <f t="shared" si="178"/>
        <v>200</v>
      </c>
      <c r="AP277" s="1">
        <v>0</v>
      </c>
      <c r="AQ277" s="24">
        <f t="shared" si="179"/>
        <v>43458</v>
      </c>
      <c r="AR277" s="10">
        <f t="shared" si="163"/>
        <v>0</v>
      </c>
      <c r="AS277" s="1">
        <f t="shared" si="180"/>
        <v>0</v>
      </c>
    </row>
    <row r="278" spans="2:45" x14ac:dyDescent="0.2">
      <c r="B278" s="18">
        <f t="shared" si="164"/>
        <v>43459</v>
      </c>
      <c r="C278" s="8">
        <f t="shared" si="165"/>
        <v>43459</v>
      </c>
      <c r="D278" s="5">
        <f>INDEX(Klima!$B$1:$E$520,MATCH('Afgrødemodel 1'!$C278,Klima!$B$1:$B$520,0),MATCH('Afgrødemodel 1'!$D$7,Klima!$B$1:$E$1,0))</f>
        <v>5.8</v>
      </c>
      <c r="E278" s="8">
        <f t="shared" si="166"/>
        <v>5.8</v>
      </c>
      <c r="F278">
        <v>0</v>
      </c>
      <c r="G278" s="8">
        <f t="shared" si="167"/>
        <v>3309.6999999999994</v>
      </c>
      <c r="H278" s="8">
        <f t="shared" si="145"/>
        <v>1226.8</v>
      </c>
      <c r="I278" s="8">
        <f t="shared" si="146"/>
        <v>5.8</v>
      </c>
      <c r="J278" s="8">
        <f t="shared" si="147"/>
        <v>1364.4000000000005</v>
      </c>
      <c r="K278" s="8" t="e">
        <f t="shared" si="148"/>
        <v>#VALUE!</v>
      </c>
      <c r="L278" s="8" t="e">
        <f t="shared" si="149"/>
        <v>#VALUE!</v>
      </c>
      <c r="M278" t="e">
        <f t="shared" si="150"/>
        <v>#N/A</v>
      </c>
      <c r="N278">
        <v>8</v>
      </c>
      <c r="O278" t="str">
        <f t="shared" si="168"/>
        <v xml:space="preserve"> </v>
      </c>
      <c r="P278" t="str">
        <f t="shared" si="151"/>
        <v xml:space="preserve"> </v>
      </c>
      <c r="Q278" t="str">
        <f t="shared" si="152"/>
        <v xml:space="preserve"> </v>
      </c>
      <c r="R278" t="str">
        <f t="shared" si="153"/>
        <v xml:space="preserve"> </v>
      </c>
      <c r="S278">
        <f t="shared" si="154"/>
        <v>0</v>
      </c>
      <c r="T278" s="8">
        <f t="shared" si="169"/>
        <v>0</v>
      </c>
      <c r="U278" s="2">
        <f t="shared" si="170"/>
        <v>346.59176166814075</v>
      </c>
      <c r="V278">
        <f t="shared" si="155"/>
        <v>5</v>
      </c>
      <c r="W278" s="2">
        <f t="shared" si="171"/>
        <v>8.8659999999999997</v>
      </c>
      <c r="X278">
        <f t="shared" si="156"/>
        <v>0</v>
      </c>
      <c r="Y278">
        <f t="shared" si="172"/>
        <v>0.5</v>
      </c>
      <c r="Z278">
        <v>0</v>
      </c>
      <c r="AA278" s="18">
        <f t="shared" si="157"/>
        <v>43459</v>
      </c>
      <c r="AB278" s="13">
        <f t="shared" si="158"/>
        <v>0</v>
      </c>
      <c r="AC278">
        <v>0</v>
      </c>
      <c r="AD278" s="5">
        <f t="shared" si="173"/>
        <v>-1.5464</v>
      </c>
      <c r="AE278">
        <f t="shared" si="159"/>
        <v>2</v>
      </c>
      <c r="AF278">
        <f t="shared" si="159"/>
        <v>2</v>
      </c>
      <c r="AG278">
        <v>0</v>
      </c>
      <c r="AH278" s="18">
        <f t="shared" si="174"/>
        <v>43459</v>
      </c>
      <c r="AI278" s="5">
        <f t="shared" si="175"/>
        <v>0</v>
      </c>
      <c r="AJ278" s="13">
        <f t="shared" si="160"/>
        <v>0</v>
      </c>
      <c r="AK278" s="20">
        <f t="shared" si="161"/>
        <v>0</v>
      </c>
      <c r="AL278" s="20">
        <f t="shared" si="176"/>
        <v>1965</v>
      </c>
      <c r="AM278" s="20">
        <f t="shared" si="177"/>
        <v>800</v>
      </c>
      <c r="AN278" s="20">
        <f t="shared" si="162"/>
        <v>0</v>
      </c>
      <c r="AO278" s="20">
        <f t="shared" si="178"/>
        <v>200</v>
      </c>
      <c r="AP278" s="1">
        <v>0</v>
      </c>
      <c r="AQ278" s="24">
        <f t="shared" si="179"/>
        <v>43459</v>
      </c>
      <c r="AR278" s="10">
        <f t="shared" si="163"/>
        <v>0</v>
      </c>
      <c r="AS278" s="1">
        <f t="shared" si="180"/>
        <v>0</v>
      </c>
    </row>
    <row r="279" spans="2:45" x14ac:dyDescent="0.2">
      <c r="B279" s="18">
        <f t="shared" si="164"/>
        <v>43460</v>
      </c>
      <c r="C279" s="8">
        <f t="shared" si="165"/>
        <v>43460</v>
      </c>
      <c r="D279" s="5">
        <f>INDEX(Klima!$B$1:$E$520,MATCH('Afgrødemodel 1'!$C279,Klima!$B$1:$B$520,0),MATCH('Afgrødemodel 1'!$D$7,Klima!$B$1:$E$1,0))</f>
        <v>6.8</v>
      </c>
      <c r="E279" s="8">
        <f t="shared" si="166"/>
        <v>6.8</v>
      </c>
      <c r="F279">
        <v>0</v>
      </c>
      <c r="G279" s="8">
        <f t="shared" si="167"/>
        <v>3316.4999999999995</v>
      </c>
      <c r="H279" s="8">
        <f t="shared" si="145"/>
        <v>1233.5999999999999</v>
      </c>
      <c r="I279" s="8">
        <f t="shared" si="146"/>
        <v>6.8</v>
      </c>
      <c r="J279" s="8">
        <f t="shared" si="147"/>
        <v>1371.2000000000005</v>
      </c>
      <c r="K279" s="8" t="e">
        <f t="shared" si="148"/>
        <v>#VALUE!</v>
      </c>
      <c r="L279" s="8" t="e">
        <f t="shared" si="149"/>
        <v>#VALUE!</v>
      </c>
      <c r="M279" t="e">
        <f t="shared" si="150"/>
        <v>#N/A</v>
      </c>
      <c r="N279">
        <v>8</v>
      </c>
      <c r="O279" t="str">
        <f t="shared" si="168"/>
        <v xml:space="preserve"> </v>
      </c>
      <c r="P279" t="str">
        <f t="shared" si="151"/>
        <v xml:space="preserve"> </v>
      </c>
      <c r="Q279" t="str">
        <f t="shared" si="152"/>
        <v xml:space="preserve"> </v>
      </c>
      <c r="R279" t="str">
        <f t="shared" si="153"/>
        <v xml:space="preserve"> </v>
      </c>
      <c r="S279">
        <f t="shared" si="154"/>
        <v>0</v>
      </c>
      <c r="T279" s="8">
        <f t="shared" si="169"/>
        <v>0</v>
      </c>
      <c r="U279" s="2">
        <f t="shared" si="170"/>
        <v>359.41027445135353</v>
      </c>
      <c r="V279">
        <f t="shared" si="155"/>
        <v>5</v>
      </c>
      <c r="W279" s="2">
        <f t="shared" si="171"/>
        <v>8.8320000000000007</v>
      </c>
      <c r="X279">
        <f t="shared" si="156"/>
        <v>0</v>
      </c>
      <c r="Y279">
        <f t="shared" si="172"/>
        <v>0.5</v>
      </c>
      <c r="Z279">
        <v>0</v>
      </c>
      <c r="AA279" s="18">
        <f t="shared" si="157"/>
        <v>43460</v>
      </c>
      <c r="AB279" s="13">
        <f t="shared" si="158"/>
        <v>0</v>
      </c>
      <c r="AC279">
        <v>0</v>
      </c>
      <c r="AD279" s="5">
        <f t="shared" si="173"/>
        <v>-1.5328000000000002</v>
      </c>
      <c r="AE279">
        <f t="shared" si="159"/>
        <v>2</v>
      </c>
      <c r="AF279">
        <f t="shared" si="159"/>
        <v>2</v>
      </c>
      <c r="AG279">
        <v>0</v>
      </c>
      <c r="AH279" s="18">
        <f t="shared" si="174"/>
        <v>43460</v>
      </c>
      <c r="AI279" s="5">
        <f t="shared" si="175"/>
        <v>0</v>
      </c>
      <c r="AJ279" s="13">
        <f t="shared" si="160"/>
        <v>0</v>
      </c>
      <c r="AK279" s="20">
        <f t="shared" si="161"/>
        <v>0</v>
      </c>
      <c r="AL279" s="20">
        <f t="shared" si="176"/>
        <v>1980</v>
      </c>
      <c r="AM279" s="20">
        <f t="shared" si="177"/>
        <v>800</v>
      </c>
      <c r="AN279" s="20">
        <f t="shared" si="162"/>
        <v>0</v>
      </c>
      <c r="AO279" s="20">
        <f t="shared" si="178"/>
        <v>200</v>
      </c>
      <c r="AP279" s="1">
        <v>0</v>
      </c>
      <c r="AQ279" s="24">
        <f t="shared" si="179"/>
        <v>43460</v>
      </c>
      <c r="AR279" s="10">
        <f t="shared" si="163"/>
        <v>0</v>
      </c>
      <c r="AS279" s="1">
        <f t="shared" si="180"/>
        <v>0</v>
      </c>
    </row>
    <row r="280" spans="2:45" x14ac:dyDescent="0.2">
      <c r="B280" s="18">
        <f t="shared" si="164"/>
        <v>43461</v>
      </c>
      <c r="C280" s="8">
        <f t="shared" si="165"/>
        <v>43461</v>
      </c>
      <c r="D280" s="5">
        <f>INDEX(Klima!$B$1:$E$520,MATCH('Afgrødemodel 1'!$C280,Klima!$B$1:$B$520,0),MATCH('Afgrødemodel 1'!$D$7,Klima!$B$1:$E$1,0))</f>
        <v>7.5</v>
      </c>
      <c r="E280" s="8">
        <f t="shared" si="166"/>
        <v>7.5</v>
      </c>
      <c r="F280">
        <v>0</v>
      </c>
      <c r="G280" s="8">
        <f t="shared" si="167"/>
        <v>3323.9999999999995</v>
      </c>
      <c r="H280" s="8">
        <f t="shared" si="145"/>
        <v>1241.0999999999999</v>
      </c>
      <c r="I280" s="8">
        <f t="shared" si="146"/>
        <v>7.5</v>
      </c>
      <c r="J280" s="8">
        <f t="shared" si="147"/>
        <v>1378.7000000000005</v>
      </c>
      <c r="K280" s="8" t="e">
        <f t="shared" si="148"/>
        <v>#VALUE!</v>
      </c>
      <c r="L280" s="8" t="e">
        <f t="shared" si="149"/>
        <v>#VALUE!</v>
      </c>
      <c r="M280" t="e">
        <f t="shared" si="150"/>
        <v>#N/A</v>
      </c>
      <c r="N280">
        <v>8</v>
      </c>
      <c r="O280" t="str">
        <f t="shared" si="168"/>
        <v xml:space="preserve"> </v>
      </c>
      <c r="P280" t="str">
        <f t="shared" si="151"/>
        <v xml:space="preserve"> </v>
      </c>
      <c r="Q280" t="str">
        <f t="shared" si="152"/>
        <v xml:space="preserve"> </v>
      </c>
      <c r="R280" t="str">
        <f t="shared" si="153"/>
        <v xml:space="preserve"> </v>
      </c>
      <c r="S280">
        <f t="shared" si="154"/>
        <v>0</v>
      </c>
      <c r="T280" s="8">
        <f t="shared" si="169"/>
        <v>0</v>
      </c>
      <c r="U280" s="2">
        <f t="shared" si="170"/>
        <v>374.09804032333858</v>
      </c>
      <c r="V280">
        <f t="shared" si="155"/>
        <v>5</v>
      </c>
      <c r="W280" s="2">
        <f t="shared" si="171"/>
        <v>8.7945000000000011</v>
      </c>
      <c r="X280">
        <f t="shared" si="156"/>
        <v>0</v>
      </c>
      <c r="Y280">
        <f t="shared" si="172"/>
        <v>0.5</v>
      </c>
      <c r="Z280">
        <v>0</v>
      </c>
      <c r="AA280" s="18">
        <f t="shared" si="157"/>
        <v>43461</v>
      </c>
      <c r="AB280" s="13">
        <f t="shared" si="158"/>
        <v>0</v>
      </c>
      <c r="AC280">
        <v>0</v>
      </c>
      <c r="AD280" s="5">
        <f t="shared" si="173"/>
        <v>-1.5178000000000003</v>
      </c>
      <c r="AE280">
        <f t="shared" si="159"/>
        <v>2</v>
      </c>
      <c r="AF280">
        <f t="shared" si="159"/>
        <v>2</v>
      </c>
      <c r="AG280">
        <v>0</v>
      </c>
      <c r="AH280" s="18">
        <f t="shared" si="174"/>
        <v>43461</v>
      </c>
      <c r="AI280" s="5">
        <f t="shared" si="175"/>
        <v>0</v>
      </c>
      <c r="AJ280" s="13">
        <f t="shared" si="160"/>
        <v>0</v>
      </c>
      <c r="AK280" s="20">
        <f t="shared" si="161"/>
        <v>0</v>
      </c>
      <c r="AL280" s="20">
        <f t="shared" si="176"/>
        <v>1995</v>
      </c>
      <c r="AM280" s="20">
        <f t="shared" si="177"/>
        <v>800</v>
      </c>
      <c r="AN280" s="20">
        <f t="shared" si="162"/>
        <v>0</v>
      </c>
      <c r="AO280" s="20">
        <f t="shared" si="178"/>
        <v>200</v>
      </c>
      <c r="AP280" s="1">
        <v>0</v>
      </c>
      <c r="AQ280" s="24">
        <f t="shared" si="179"/>
        <v>43461</v>
      </c>
      <c r="AR280" s="10">
        <f t="shared" si="163"/>
        <v>0</v>
      </c>
      <c r="AS280" s="1">
        <f t="shared" si="180"/>
        <v>0</v>
      </c>
    </row>
    <row r="281" spans="2:45" x14ac:dyDescent="0.2">
      <c r="B281" s="18">
        <f t="shared" si="164"/>
        <v>43462</v>
      </c>
      <c r="C281" s="8">
        <f t="shared" si="165"/>
        <v>43462</v>
      </c>
      <c r="D281" s="5">
        <f>INDEX(Klima!$B$1:$E$520,MATCH('Afgrødemodel 1'!$C281,Klima!$B$1:$B$520,0),MATCH('Afgrødemodel 1'!$D$7,Klima!$B$1:$E$1,0))</f>
        <v>6.4</v>
      </c>
      <c r="E281" s="8">
        <f t="shared" si="166"/>
        <v>6.4</v>
      </c>
      <c r="F281">
        <v>0</v>
      </c>
      <c r="G281" s="8">
        <f t="shared" si="167"/>
        <v>3330.3999999999996</v>
      </c>
      <c r="H281" s="8">
        <f t="shared" si="145"/>
        <v>1247.5</v>
      </c>
      <c r="I281" s="8">
        <f t="shared" si="146"/>
        <v>6.4</v>
      </c>
      <c r="J281" s="8">
        <f t="shared" si="147"/>
        <v>1385.1000000000006</v>
      </c>
      <c r="K281" s="8" t="e">
        <f t="shared" si="148"/>
        <v>#VALUE!</v>
      </c>
      <c r="L281" s="8" t="e">
        <f t="shared" si="149"/>
        <v>#VALUE!</v>
      </c>
      <c r="M281" t="e">
        <f t="shared" si="150"/>
        <v>#N/A</v>
      </c>
      <c r="N281">
        <v>8</v>
      </c>
      <c r="O281" t="str">
        <f t="shared" si="168"/>
        <v xml:space="preserve"> </v>
      </c>
      <c r="P281" t="str">
        <f t="shared" si="151"/>
        <v xml:space="preserve"> </v>
      </c>
      <c r="Q281" t="str">
        <f t="shared" si="152"/>
        <v xml:space="preserve"> </v>
      </c>
      <c r="R281" t="str">
        <f t="shared" si="153"/>
        <v xml:space="preserve"> </v>
      </c>
      <c r="S281">
        <f t="shared" si="154"/>
        <v>0</v>
      </c>
      <c r="T281" s="8">
        <f t="shared" si="169"/>
        <v>0</v>
      </c>
      <c r="U281" s="2">
        <f t="shared" si="170"/>
        <v>387.1046451801073</v>
      </c>
      <c r="V281">
        <f t="shared" si="155"/>
        <v>5</v>
      </c>
      <c r="W281" s="2">
        <f t="shared" si="171"/>
        <v>8.7624999999999993</v>
      </c>
      <c r="X281">
        <f t="shared" si="156"/>
        <v>0</v>
      </c>
      <c r="Y281">
        <f t="shared" si="172"/>
        <v>0.5</v>
      </c>
      <c r="Z281">
        <v>0</v>
      </c>
      <c r="AA281" s="18">
        <f t="shared" si="157"/>
        <v>43462</v>
      </c>
      <c r="AB281" s="13">
        <f t="shared" si="158"/>
        <v>0</v>
      </c>
      <c r="AC281">
        <v>0</v>
      </c>
      <c r="AD281" s="5">
        <f t="shared" si="173"/>
        <v>-1.5049999999999999</v>
      </c>
      <c r="AE281">
        <f t="shared" si="159"/>
        <v>2</v>
      </c>
      <c r="AF281">
        <f t="shared" si="159"/>
        <v>2</v>
      </c>
      <c r="AG281">
        <v>0</v>
      </c>
      <c r="AH281" s="18">
        <f t="shared" si="174"/>
        <v>43462</v>
      </c>
      <c r="AI281" s="5">
        <f t="shared" si="175"/>
        <v>0</v>
      </c>
      <c r="AJ281" s="13">
        <f t="shared" si="160"/>
        <v>0</v>
      </c>
      <c r="AK281" s="20">
        <f t="shared" si="161"/>
        <v>0</v>
      </c>
      <c r="AL281" s="20">
        <f t="shared" si="176"/>
        <v>2010</v>
      </c>
      <c r="AM281" s="20">
        <f t="shared" si="177"/>
        <v>800</v>
      </c>
      <c r="AN281" s="20">
        <f t="shared" si="162"/>
        <v>0</v>
      </c>
      <c r="AO281" s="20">
        <f t="shared" si="178"/>
        <v>200</v>
      </c>
      <c r="AP281" s="1">
        <v>0</v>
      </c>
      <c r="AQ281" s="24">
        <f t="shared" si="179"/>
        <v>43462</v>
      </c>
      <c r="AR281" s="10">
        <f t="shared" si="163"/>
        <v>0</v>
      </c>
      <c r="AS281" s="1">
        <f t="shared" si="180"/>
        <v>0</v>
      </c>
    </row>
    <row r="282" spans="2:45" x14ac:dyDescent="0.2">
      <c r="B282" s="18">
        <f t="shared" si="164"/>
        <v>43463</v>
      </c>
      <c r="C282" s="8">
        <f t="shared" si="165"/>
        <v>43463</v>
      </c>
      <c r="D282" s="5">
        <f>INDEX(Klima!$B$1:$E$520,MATCH('Afgrødemodel 1'!$C282,Klima!$B$1:$B$520,0),MATCH('Afgrødemodel 1'!$D$7,Klima!$B$1:$E$1,0))</f>
        <v>6.8</v>
      </c>
      <c r="E282" s="8">
        <f t="shared" si="166"/>
        <v>6.8</v>
      </c>
      <c r="F282">
        <v>0</v>
      </c>
      <c r="G282" s="8">
        <f t="shared" si="167"/>
        <v>3337.2</v>
      </c>
      <c r="H282" s="8">
        <f t="shared" si="145"/>
        <v>1254.3</v>
      </c>
      <c r="I282" s="8">
        <f t="shared" si="146"/>
        <v>6.8</v>
      </c>
      <c r="J282" s="8">
        <f t="shared" si="147"/>
        <v>1391.9000000000005</v>
      </c>
      <c r="K282" s="8" t="e">
        <f t="shared" si="148"/>
        <v>#VALUE!</v>
      </c>
      <c r="L282" s="8" t="e">
        <f t="shared" si="149"/>
        <v>#VALUE!</v>
      </c>
      <c r="M282" t="e">
        <f t="shared" si="150"/>
        <v>#N/A</v>
      </c>
      <c r="N282">
        <v>8</v>
      </c>
      <c r="O282" t="str">
        <f t="shared" si="168"/>
        <v xml:space="preserve"> </v>
      </c>
      <c r="P282" t="str">
        <f t="shared" si="151"/>
        <v xml:space="preserve"> </v>
      </c>
      <c r="Q282" t="str">
        <f t="shared" si="152"/>
        <v xml:space="preserve"> </v>
      </c>
      <c r="R282" t="str">
        <f t="shared" si="153"/>
        <v xml:space="preserve"> </v>
      </c>
      <c r="S282">
        <f t="shared" si="154"/>
        <v>0</v>
      </c>
      <c r="T282" s="8">
        <f t="shared" si="169"/>
        <v>0</v>
      </c>
      <c r="U282" s="2">
        <f t="shared" si="170"/>
        <v>401.41934707678956</v>
      </c>
      <c r="V282">
        <f t="shared" si="155"/>
        <v>5</v>
      </c>
      <c r="W282" s="2">
        <f t="shared" si="171"/>
        <v>8.7285000000000004</v>
      </c>
      <c r="X282">
        <f t="shared" si="156"/>
        <v>0</v>
      </c>
      <c r="Y282">
        <f t="shared" si="172"/>
        <v>0.5</v>
      </c>
      <c r="Z282">
        <v>0</v>
      </c>
      <c r="AA282" s="18">
        <f t="shared" si="157"/>
        <v>43463</v>
      </c>
      <c r="AB282" s="13">
        <f t="shared" si="158"/>
        <v>0</v>
      </c>
      <c r="AC282">
        <v>0</v>
      </c>
      <c r="AD282" s="5">
        <f t="shared" si="173"/>
        <v>-1.4914000000000001</v>
      </c>
      <c r="AE282">
        <f t="shared" si="159"/>
        <v>2</v>
      </c>
      <c r="AF282">
        <f t="shared" si="159"/>
        <v>2</v>
      </c>
      <c r="AG282">
        <v>0</v>
      </c>
      <c r="AH282" s="18">
        <f t="shared" si="174"/>
        <v>43463</v>
      </c>
      <c r="AI282" s="5">
        <f t="shared" si="175"/>
        <v>0</v>
      </c>
      <c r="AJ282" s="13">
        <f t="shared" si="160"/>
        <v>0</v>
      </c>
      <c r="AK282" s="20">
        <f t="shared" si="161"/>
        <v>0</v>
      </c>
      <c r="AL282" s="20">
        <f t="shared" si="176"/>
        <v>2025</v>
      </c>
      <c r="AM282" s="20">
        <f t="shared" si="177"/>
        <v>800</v>
      </c>
      <c r="AN282" s="20">
        <f t="shared" si="162"/>
        <v>0</v>
      </c>
      <c r="AO282" s="20">
        <f t="shared" si="178"/>
        <v>200</v>
      </c>
      <c r="AP282" s="1">
        <v>0</v>
      </c>
      <c r="AQ282" s="24">
        <f t="shared" si="179"/>
        <v>43463</v>
      </c>
      <c r="AR282" s="10">
        <f t="shared" si="163"/>
        <v>0</v>
      </c>
      <c r="AS282" s="1">
        <f t="shared" si="180"/>
        <v>0</v>
      </c>
    </row>
    <row r="283" spans="2:45" x14ac:dyDescent="0.2">
      <c r="B283" s="18">
        <f t="shared" si="164"/>
        <v>43464</v>
      </c>
      <c r="C283" s="8">
        <f t="shared" si="165"/>
        <v>43464</v>
      </c>
      <c r="D283" s="5">
        <f>INDEX(Klima!$B$1:$E$520,MATCH('Afgrødemodel 1'!$C283,Klima!$B$1:$B$520,0),MATCH('Afgrødemodel 1'!$D$7,Klima!$B$1:$E$1,0))</f>
        <v>3.8</v>
      </c>
      <c r="E283" s="8">
        <f t="shared" si="166"/>
        <v>3.8</v>
      </c>
      <c r="F283">
        <v>0</v>
      </c>
      <c r="G283" s="8">
        <f t="shared" si="167"/>
        <v>3341</v>
      </c>
      <c r="H283" s="8">
        <f t="shared" si="145"/>
        <v>1258.0999999999999</v>
      </c>
      <c r="I283" s="8">
        <f t="shared" si="146"/>
        <v>3.8</v>
      </c>
      <c r="J283" s="8">
        <f t="shared" si="147"/>
        <v>1395.7000000000005</v>
      </c>
      <c r="K283" s="8" t="e">
        <f t="shared" si="148"/>
        <v>#VALUE!</v>
      </c>
      <c r="L283" s="8" t="e">
        <f t="shared" si="149"/>
        <v>#VALUE!</v>
      </c>
      <c r="M283" t="e">
        <f t="shared" si="150"/>
        <v>#N/A</v>
      </c>
      <c r="N283">
        <v>8</v>
      </c>
      <c r="O283" t="str">
        <f t="shared" si="168"/>
        <v xml:space="preserve"> </v>
      </c>
      <c r="P283" t="str">
        <f t="shared" si="151"/>
        <v xml:space="preserve"> </v>
      </c>
      <c r="Q283" t="str">
        <f t="shared" si="152"/>
        <v xml:space="preserve"> </v>
      </c>
      <c r="R283" t="str">
        <f t="shared" si="153"/>
        <v xml:space="preserve"> </v>
      </c>
      <c r="S283">
        <f t="shared" si="154"/>
        <v>0</v>
      </c>
      <c r="T283" s="8">
        <f t="shared" si="169"/>
        <v>0</v>
      </c>
      <c r="U283" s="2">
        <f t="shared" si="170"/>
        <v>409.64776446267484</v>
      </c>
      <c r="V283">
        <f t="shared" si="155"/>
        <v>5</v>
      </c>
      <c r="W283" s="2">
        <f t="shared" si="171"/>
        <v>8.7095000000000002</v>
      </c>
      <c r="X283">
        <f t="shared" si="156"/>
        <v>0</v>
      </c>
      <c r="Y283">
        <f t="shared" si="172"/>
        <v>0.5</v>
      </c>
      <c r="Z283">
        <v>0</v>
      </c>
      <c r="AA283" s="18">
        <f t="shared" si="157"/>
        <v>43464</v>
      </c>
      <c r="AB283" s="13">
        <f t="shared" si="158"/>
        <v>0</v>
      </c>
      <c r="AC283">
        <v>0</v>
      </c>
      <c r="AD283" s="5">
        <f t="shared" si="173"/>
        <v>-1.4838000000000002</v>
      </c>
      <c r="AE283">
        <f t="shared" si="159"/>
        <v>2</v>
      </c>
      <c r="AF283">
        <f t="shared" si="159"/>
        <v>2</v>
      </c>
      <c r="AG283">
        <v>0</v>
      </c>
      <c r="AH283" s="18">
        <f t="shared" si="174"/>
        <v>43464</v>
      </c>
      <c r="AI283" s="5">
        <f t="shared" si="175"/>
        <v>0</v>
      </c>
      <c r="AJ283" s="13">
        <f t="shared" si="160"/>
        <v>0</v>
      </c>
      <c r="AK283" s="20">
        <f t="shared" si="161"/>
        <v>0</v>
      </c>
      <c r="AL283" s="20">
        <f t="shared" si="176"/>
        <v>2040</v>
      </c>
      <c r="AM283" s="20">
        <f t="shared" si="177"/>
        <v>800</v>
      </c>
      <c r="AN283" s="20">
        <f t="shared" si="162"/>
        <v>0</v>
      </c>
      <c r="AO283" s="20">
        <f t="shared" si="178"/>
        <v>200</v>
      </c>
      <c r="AP283" s="1">
        <v>0</v>
      </c>
      <c r="AQ283" s="24">
        <f t="shared" si="179"/>
        <v>43464</v>
      </c>
      <c r="AR283" s="10">
        <f t="shared" si="163"/>
        <v>0</v>
      </c>
      <c r="AS283" s="1">
        <f t="shared" si="180"/>
        <v>0</v>
      </c>
    </row>
    <row r="284" spans="2:45" x14ac:dyDescent="0.2">
      <c r="B284" s="18">
        <f t="shared" si="164"/>
        <v>43465</v>
      </c>
      <c r="C284" s="8">
        <f t="shared" si="165"/>
        <v>43465</v>
      </c>
      <c r="D284" s="5">
        <f>INDEX(Klima!$B$1:$E$520,MATCH('Afgrødemodel 1'!$C284,Klima!$B$1:$B$520,0),MATCH('Afgrødemodel 1'!$D$7,Klima!$B$1:$E$1,0))</f>
        <v>6</v>
      </c>
      <c r="E284" s="8">
        <f t="shared" si="166"/>
        <v>6</v>
      </c>
      <c r="F284">
        <v>0</v>
      </c>
      <c r="G284" s="8">
        <f t="shared" si="167"/>
        <v>3347</v>
      </c>
      <c r="H284" s="8">
        <f t="shared" si="145"/>
        <v>1264.0999999999999</v>
      </c>
      <c r="I284" s="8">
        <f t="shared" si="146"/>
        <v>6</v>
      </c>
      <c r="J284" s="8">
        <f t="shared" si="147"/>
        <v>1401.7000000000005</v>
      </c>
      <c r="K284" s="8" t="e">
        <f t="shared" si="148"/>
        <v>#VALUE!</v>
      </c>
      <c r="L284" s="8" t="e">
        <f t="shared" si="149"/>
        <v>#VALUE!</v>
      </c>
      <c r="M284" t="e">
        <f t="shared" si="150"/>
        <v>#N/A</v>
      </c>
      <c r="N284">
        <v>8</v>
      </c>
      <c r="O284" t="str">
        <f t="shared" si="168"/>
        <v xml:space="preserve"> </v>
      </c>
      <c r="P284" t="str">
        <f t="shared" si="151"/>
        <v xml:space="preserve"> </v>
      </c>
      <c r="Q284" t="str">
        <f t="shared" si="152"/>
        <v xml:space="preserve"> </v>
      </c>
      <c r="R284" t="str">
        <f t="shared" si="153"/>
        <v xml:space="preserve"> </v>
      </c>
      <c r="S284">
        <f t="shared" si="154"/>
        <v>0</v>
      </c>
      <c r="T284" s="8">
        <f t="shared" si="169"/>
        <v>0</v>
      </c>
      <c r="U284" s="2">
        <f t="shared" si="170"/>
        <v>422.98433862226136</v>
      </c>
      <c r="V284">
        <f t="shared" si="155"/>
        <v>5</v>
      </c>
      <c r="W284" s="2">
        <f t="shared" si="171"/>
        <v>8.6795000000000009</v>
      </c>
      <c r="X284">
        <f t="shared" si="156"/>
        <v>0</v>
      </c>
      <c r="Y284">
        <f t="shared" si="172"/>
        <v>0.5</v>
      </c>
      <c r="Z284">
        <v>0</v>
      </c>
      <c r="AA284" s="18">
        <f t="shared" si="157"/>
        <v>43465</v>
      </c>
      <c r="AB284" s="13">
        <f t="shared" si="158"/>
        <v>0</v>
      </c>
      <c r="AC284">
        <v>0</v>
      </c>
      <c r="AD284" s="5">
        <f t="shared" si="173"/>
        <v>-1.4718000000000002</v>
      </c>
      <c r="AE284">
        <f t="shared" si="159"/>
        <v>2</v>
      </c>
      <c r="AF284">
        <f t="shared" si="159"/>
        <v>2</v>
      </c>
      <c r="AG284">
        <v>0</v>
      </c>
      <c r="AH284" s="18">
        <f t="shared" si="174"/>
        <v>43465</v>
      </c>
      <c r="AI284" s="5">
        <f t="shared" si="175"/>
        <v>0</v>
      </c>
      <c r="AJ284" s="13">
        <f t="shared" si="160"/>
        <v>0</v>
      </c>
      <c r="AK284" s="20">
        <f t="shared" si="161"/>
        <v>0</v>
      </c>
      <c r="AL284" s="20">
        <f t="shared" si="176"/>
        <v>2055</v>
      </c>
      <c r="AM284" s="20">
        <f t="shared" si="177"/>
        <v>800</v>
      </c>
      <c r="AN284" s="20">
        <f t="shared" si="162"/>
        <v>0</v>
      </c>
      <c r="AO284" s="20">
        <f t="shared" si="178"/>
        <v>200</v>
      </c>
      <c r="AP284" s="1">
        <v>0</v>
      </c>
      <c r="AQ284" s="24">
        <f t="shared" si="179"/>
        <v>43465</v>
      </c>
      <c r="AR284" s="10">
        <f t="shared" si="163"/>
        <v>0</v>
      </c>
      <c r="AS284" s="1">
        <f t="shared" si="180"/>
        <v>0</v>
      </c>
    </row>
    <row r="285" spans="2:45" x14ac:dyDescent="0.2">
      <c r="B285" s="18">
        <f t="shared" si="164"/>
        <v>43466</v>
      </c>
      <c r="C285" s="8">
        <f t="shared" si="165"/>
        <v>43466</v>
      </c>
      <c r="D285" s="5" t="e">
        <f>INDEX(Klima!$B$1:$E$520,MATCH('Afgrødemodel 1'!$C285,Klima!$B$1:$B$520,0),MATCH('Afgrødemodel 1'!$D$7,Klima!$B$1:$E$1,0))</f>
        <v>#N/A</v>
      </c>
      <c r="E285" s="8" t="e">
        <f t="shared" si="166"/>
        <v>#N/A</v>
      </c>
      <c r="F285">
        <v>0</v>
      </c>
      <c r="G285" s="8" t="e">
        <f t="shared" si="167"/>
        <v>#N/A</v>
      </c>
      <c r="H285" s="8" t="e">
        <f t="shared" si="145"/>
        <v>#N/A</v>
      </c>
      <c r="I285" s="8" t="e">
        <f t="shared" si="146"/>
        <v>#N/A</v>
      </c>
      <c r="J285" s="8" t="e">
        <f t="shared" si="147"/>
        <v>#N/A</v>
      </c>
      <c r="K285" s="8" t="e">
        <f t="shared" si="148"/>
        <v>#N/A</v>
      </c>
      <c r="L285" s="8" t="e">
        <f t="shared" si="149"/>
        <v>#N/A</v>
      </c>
      <c r="M285" t="e">
        <f t="shared" si="150"/>
        <v>#N/A</v>
      </c>
      <c r="N285">
        <v>8</v>
      </c>
      <c r="O285" t="e">
        <f t="shared" si="168"/>
        <v>#N/A</v>
      </c>
      <c r="P285" t="e">
        <f t="shared" si="151"/>
        <v>#N/A</v>
      </c>
      <c r="Q285" t="e">
        <f t="shared" si="152"/>
        <v>#N/A</v>
      </c>
      <c r="R285" t="e">
        <f t="shared" si="153"/>
        <v>#N/A</v>
      </c>
      <c r="S285">
        <f t="shared" si="154"/>
        <v>0</v>
      </c>
      <c r="T285" s="8">
        <f t="shared" si="169"/>
        <v>0</v>
      </c>
      <c r="U285" s="2" t="e">
        <f t="shared" si="170"/>
        <v>#N/A</v>
      </c>
      <c r="V285">
        <f t="shared" si="155"/>
        <v>5</v>
      </c>
      <c r="W285" s="2" t="e">
        <f t="shared" si="171"/>
        <v>#N/A</v>
      </c>
      <c r="X285">
        <f t="shared" si="156"/>
        <v>0</v>
      </c>
      <c r="Y285">
        <f t="shared" si="172"/>
        <v>0.5</v>
      </c>
      <c r="Z285">
        <v>0</v>
      </c>
      <c r="AA285" s="18">
        <f t="shared" si="157"/>
        <v>43466</v>
      </c>
      <c r="AB285" s="13">
        <f t="shared" si="158"/>
        <v>0</v>
      </c>
      <c r="AC285">
        <v>0</v>
      </c>
      <c r="AD285" s="5" t="e">
        <f t="shared" si="173"/>
        <v>#N/A</v>
      </c>
      <c r="AE285">
        <f t="shared" si="159"/>
        <v>2</v>
      </c>
      <c r="AF285">
        <f t="shared" si="159"/>
        <v>2</v>
      </c>
      <c r="AG285">
        <v>0</v>
      </c>
      <c r="AH285" s="18">
        <f t="shared" si="174"/>
        <v>43466</v>
      </c>
      <c r="AI285" s="5">
        <f t="shared" si="175"/>
        <v>0</v>
      </c>
      <c r="AJ285" s="13">
        <f t="shared" si="160"/>
        <v>0</v>
      </c>
      <c r="AK285" s="20">
        <f t="shared" si="161"/>
        <v>0</v>
      </c>
      <c r="AL285" s="20">
        <f t="shared" si="176"/>
        <v>2070</v>
      </c>
      <c r="AM285" s="20">
        <f t="shared" si="177"/>
        <v>800</v>
      </c>
      <c r="AN285" s="20">
        <f t="shared" si="162"/>
        <v>0</v>
      </c>
      <c r="AO285" s="20">
        <f t="shared" si="178"/>
        <v>200</v>
      </c>
      <c r="AP285" s="1">
        <v>0</v>
      </c>
      <c r="AQ285" s="24">
        <f t="shared" si="179"/>
        <v>43466</v>
      </c>
      <c r="AR285" s="10">
        <f t="shared" si="163"/>
        <v>0</v>
      </c>
      <c r="AS285" s="1">
        <f t="shared" si="180"/>
        <v>0</v>
      </c>
    </row>
    <row r="286" spans="2:45" x14ac:dyDescent="0.2">
      <c r="B286" s="18">
        <f t="shared" si="164"/>
        <v>43467</v>
      </c>
      <c r="C286" s="8">
        <f t="shared" si="165"/>
        <v>43467</v>
      </c>
      <c r="D286" s="5" t="e">
        <f>INDEX(Klima!$B$1:$E$520,MATCH('Afgrødemodel 1'!$C286,Klima!$B$1:$B$520,0),MATCH('Afgrødemodel 1'!$D$7,Klima!$B$1:$E$1,0))</f>
        <v>#N/A</v>
      </c>
      <c r="E286" s="8" t="e">
        <f t="shared" si="166"/>
        <v>#N/A</v>
      </c>
      <c r="F286">
        <v>0</v>
      </c>
      <c r="G286" s="8" t="e">
        <f t="shared" si="167"/>
        <v>#N/A</v>
      </c>
      <c r="H286" s="8" t="e">
        <f t="shared" si="145"/>
        <v>#N/A</v>
      </c>
      <c r="I286" s="8" t="e">
        <f t="shared" si="146"/>
        <v>#N/A</v>
      </c>
      <c r="J286" s="8" t="e">
        <f t="shared" si="147"/>
        <v>#N/A</v>
      </c>
      <c r="K286" s="8" t="e">
        <f t="shared" si="148"/>
        <v>#N/A</v>
      </c>
      <c r="L286" s="8" t="e">
        <f t="shared" si="149"/>
        <v>#N/A</v>
      </c>
      <c r="M286" t="e">
        <f t="shared" si="150"/>
        <v>#N/A</v>
      </c>
      <c r="N286">
        <v>8</v>
      </c>
      <c r="O286" t="e">
        <f t="shared" si="168"/>
        <v>#N/A</v>
      </c>
      <c r="P286" t="e">
        <f t="shared" si="151"/>
        <v>#N/A</v>
      </c>
      <c r="Q286" t="e">
        <f t="shared" si="152"/>
        <v>#N/A</v>
      </c>
      <c r="R286" t="e">
        <f t="shared" si="153"/>
        <v>#N/A</v>
      </c>
      <c r="S286">
        <f t="shared" si="154"/>
        <v>0</v>
      </c>
      <c r="T286" s="8">
        <f t="shared" si="169"/>
        <v>0</v>
      </c>
      <c r="U286" s="2" t="e">
        <f t="shared" si="170"/>
        <v>#N/A</v>
      </c>
      <c r="V286">
        <f t="shared" si="155"/>
        <v>5</v>
      </c>
      <c r="W286" s="2" t="e">
        <f t="shared" si="171"/>
        <v>#N/A</v>
      </c>
      <c r="X286">
        <f t="shared" si="156"/>
        <v>0</v>
      </c>
      <c r="Y286">
        <f t="shared" si="172"/>
        <v>0.5</v>
      </c>
      <c r="Z286">
        <v>0</v>
      </c>
      <c r="AA286" s="18">
        <f t="shared" si="157"/>
        <v>43467</v>
      </c>
      <c r="AB286" s="13">
        <f t="shared" si="158"/>
        <v>0</v>
      </c>
      <c r="AC286">
        <v>0</v>
      </c>
      <c r="AD286" s="5" t="e">
        <f t="shared" si="173"/>
        <v>#N/A</v>
      </c>
      <c r="AE286">
        <f t="shared" si="159"/>
        <v>2</v>
      </c>
      <c r="AF286">
        <f t="shared" si="159"/>
        <v>2</v>
      </c>
      <c r="AG286">
        <v>0</v>
      </c>
      <c r="AH286" s="18">
        <f t="shared" si="174"/>
        <v>43467</v>
      </c>
      <c r="AI286" s="5">
        <f t="shared" si="175"/>
        <v>0</v>
      </c>
      <c r="AJ286" s="13">
        <f t="shared" si="160"/>
        <v>0</v>
      </c>
      <c r="AK286" s="20">
        <f t="shared" si="161"/>
        <v>0</v>
      </c>
      <c r="AL286" s="20">
        <f t="shared" si="176"/>
        <v>2085</v>
      </c>
      <c r="AM286" s="20">
        <f t="shared" si="177"/>
        <v>800</v>
      </c>
      <c r="AN286" s="20">
        <f t="shared" si="162"/>
        <v>0</v>
      </c>
      <c r="AO286" s="20">
        <f t="shared" si="178"/>
        <v>200</v>
      </c>
      <c r="AP286" s="1">
        <v>0</v>
      </c>
      <c r="AQ286" s="24">
        <f t="shared" si="179"/>
        <v>43467</v>
      </c>
      <c r="AR286" s="10">
        <f t="shared" si="163"/>
        <v>0</v>
      </c>
      <c r="AS286" s="1">
        <f t="shared" si="180"/>
        <v>0</v>
      </c>
    </row>
    <row r="287" spans="2:45" x14ac:dyDescent="0.2">
      <c r="B287" s="18">
        <f t="shared" si="164"/>
        <v>43468</v>
      </c>
      <c r="C287" s="8">
        <f t="shared" si="165"/>
        <v>43468</v>
      </c>
      <c r="D287" s="5" t="e">
        <f>INDEX(Klima!$B$1:$E$520,MATCH('Afgrødemodel 1'!$C287,Klima!$B$1:$B$520,0),MATCH('Afgrødemodel 1'!$D$7,Klima!$B$1:$E$1,0))</f>
        <v>#N/A</v>
      </c>
      <c r="E287" s="8" t="e">
        <f t="shared" si="166"/>
        <v>#N/A</v>
      </c>
      <c r="F287">
        <v>0</v>
      </c>
      <c r="G287" s="8" t="e">
        <f t="shared" si="167"/>
        <v>#N/A</v>
      </c>
      <c r="H287" s="8" t="e">
        <f t="shared" si="145"/>
        <v>#N/A</v>
      </c>
      <c r="I287" s="8" t="e">
        <f t="shared" si="146"/>
        <v>#N/A</v>
      </c>
      <c r="J287" s="8" t="e">
        <f t="shared" si="147"/>
        <v>#N/A</v>
      </c>
      <c r="K287" s="8" t="e">
        <f t="shared" si="148"/>
        <v>#N/A</v>
      </c>
      <c r="L287" s="8" t="e">
        <f t="shared" si="149"/>
        <v>#N/A</v>
      </c>
      <c r="M287" t="e">
        <f t="shared" si="150"/>
        <v>#N/A</v>
      </c>
      <c r="N287">
        <v>8</v>
      </c>
      <c r="O287" t="e">
        <f t="shared" si="168"/>
        <v>#N/A</v>
      </c>
      <c r="P287" t="e">
        <f t="shared" si="151"/>
        <v>#N/A</v>
      </c>
      <c r="Q287" t="e">
        <f t="shared" si="152"/>
        <v>#N/A</v>
      </c>
      <c r="R287" t="e">
        <f t="shared" si="153"/>
        <v>#N/A</v>
      </c>
      <c r="S287">
        <f t="shared" si="154"/>
        <v>0</v>
      </c>
      <c r="T287" s="8">
        <f t="shared" si="169"/>
        <v>0</v>
      </c>
      <c r="U287" s="2" t="e">
        <f t="shared" si="170"/>
        <v>#N/A</v>
      </c>
      <c r="V287">
        <f t="shared" si="155"/>
        <v>5</v>
      </c>
      <c r="W287" s="2" t="e">
        <f t="shared" si="171"/>
        <v>#N/A</v>
      </c>
      <c r="X287">
        <f t="shared" si="156"/>
        <v>0</v>
      </c>
      <c r="Y287">
        <f t="shared" si="172"/>
        <v>0.5</v>
      </c>
      <c r="Z287">
        <v>0</v>
      </c>
      <c r="AA287" s="18">
        <f t="shared" si="157"/>
        <v>43468</v>
      </c>
      <c r="AB287" s="13">
        <f t="shared" si="158"/>
        <v>0</v>
      </c>
      <c r="AC287">
        <v>0</v>
      </c>
      <c r="AD287" s="5" t="e">
        <f t="shared" si="173"/>
        <v>#N/A</v>
      </c>
      <c r="AE287">
        <f t="shared" si="159"/>
        <v>2</v>
      </c>
      <c r="AF287">
        <f t="shared" si="159"/>
        <v>2</v>
      </c>
      <c r="AG287">
        <v>0</v>
      </c>
      <c r="AH287" s="18">
        <f t="shared" si="174"/>
        <v>43468</v>
      </c>
      <c r="AI287" s="5">
        <f t="shared" si="175"/>
        <v>0</v>
      </c>
      <c r="AJ287" s="13">
        <f t="shared" si="160"/>
        <v>0</v>
      </c>
      <c r="AK287" s="20">
        <f t="shared" si="161"/>
        <v>0</v>
      </c>
      <c r="AL287" s="20">
        <f t="shared" si="176"/>
        <v>2100</v>
      </c>
      <c r="AM287" s="20">
        <f t="shared" si="177"/>
        <v>800</v>
      </c>
      <c r="AN287" s="20">
        <f t="shared" si="162"/>
        <v>0</v>
      </c>
      <c r="AO287" s="20">
        <f t="shared" si="178"/>
        <v>200</v>
      </c>
      <c r="AP287" s="1">
        <v>0</v>
      </c>
      <c r="AQ287" s="24">
        <f t="shared" si="179"/>
        <v>43468</v>
      </c>
      <c r="AR287" s="10">
        <f t="shared" si="163"/>
        <v>0</v>
      </c>
      <c r="AS287" s="1">
        <f t="shared" si="180"/>
        <v>0</v>
      </c>
    </row>
    <row r="288" spans="2:45" x14ac:dyDescent="0.2">
      <c r="B288" s="18">
        <f t="shared" si="164"/>
        <v>43469</v>
      </c>
      <c r="C288" s="8">
        <f t="shared" si="165"/>
        <v>43469</v>
      </c>
      <c r="D288" s="5" t="e">
        <f>INDEX(Klima!$B$1:$E$520,MATCH('Afgrødemodel 1'!$C288,Klima!$B$1:$B$520,0),MATCH('Afgrødemodel 1'!$D$7,Klima!$B$1:$E$1,0))</f>
        <v>#N/A</v>
      </c>
      <c r="E288" s="8" t="e">
        <f t="shared" si="166"/>
        <v>#N/A</v>
      </c>
      <c r="F288">
        <v>0</v>
      </c>
      <c r="G288" s="8" t="e">
        <f t="shared" si="167"/>
        <v>#N/A</v>
      </c>
      <c r="H288" s="8" t="e">
        <f t="shared" si="145"/>
        <v>#N/A</v>
      </c>
      <c r="I288" s="8" t="e">
        <f t="shared" si="146"/>
        <v>#N/A</v>
      </c>
      <c r="J288" s="8" t="e">
        <f t="shared" si="147"/>
        <v>#N/A</v>
      </c>
      <c r="K288" s="8" t="e">
        <f t="shared" si="148"/>
        <v>#N/A</v>
      </c>
      <c r="L288" s="8" t="e">
        <f t="shared" si="149"/>
        <v>#N/A</v>
      </c>
      <c r="M288" t="e">
        <f t="shared" si="150"/>
        <v>#N/A</v>
      </c>
      <c r="N288">
        <v>8</v>
      </c>
      <c r="O288" t="e">
        <f t="shared" si="168"/>
        <v>#N/A</v>
      </c>
      <c r="P288" t="e">
        <f t="shared" si="151"/>
        <v>#N/A</v>
      </c>
      <c r="Q288" t="e">
        <f t="shared" si="152"/>
        <v>#N/A</v>
      </c>
      <c r="R288" t="e">
        <f t="shared" si="153"/>
        <v>#N/A</v>
      </c>
      <c r="S288">
        <f t="shared" si="154"/>
        <v>0</v>
      </c>
      <c r="T288" s="8">
        <f t="shared" si="169"/>
        <v>0</v>
      </c>
      <c r="U288" s="2" t="e">
        <f t="shared" si="170"/>
        <v>#N/A</v>
      </c>
      <c r="V288">
        <f t="shared" si="155"/>
        <v>5</v>
      </c>
      <c r="W288" s="2" t="e">
        <f t="shared" si="171"/>
        <v>#N/A</v>
      </c>
      <c r="X288">
        <f t="shared" si="156"/>
        <v>0</v>
      </c>
      <c r="Y288">
        <f t="shared" si="172"/>
        <v>0.5</v>
      </c>
      <c r="Z288">
        <v>0</v>
      </c>
      <c r="AA288" s="18">
        <f t="shared" si="157"/>
        <v>43469</v>
      </c>
      <c r="AB288" s="13">
        <f t="shared" si="158"/>
        <v>0</v>
      </c>
      <c r="AC288">
        <v>0</v>
      </c>
      <c r="AD288" s="5" t="e">
        <f t="shared" si="173"/>
        <v>#N/A</v>
      </c>
      <c r="AE288">
        <f t="shared" si="159"/>
        <v>2</v>
      </c>
      <c r="AF288">
        <f t="shared" si="159"/>
        <v>2</v>
      </c>
      <c r="AG288">
        <v>0</v>
      </c>
      <c r="AH288" s="18">
        <f t="shared" si="174"/>
        <v>43469</v>
      </c>
      <c r="AI288" s="5">
        <f t="shared" si="175"/>
        <v>0</v>
      </c>
      <c r="AJ288" s="13">
        <f t="shared" si="160"/>
        <v>0</v>
      </c>
      <c r="AK288" s="20">
        <f t="shared" si="161"/>
        <v>0</v>
      </c>
      <c r="AL288" s="20">
        <f t="shared" si="176"/>
        <v>2115</v>
      </c>
      <c r="AM288" s="20">
        <f t="shared" si="177"/>
        <v>800</v>
      </c>
      <c r="AN288" s="20">
        <f t="shared" si="162"/>
        <v>0</v>
      </c>
      <c r="AO288" s="20">
        <f t="shared" si="178"/>
        <v>200</v>
      </c>
      <c r="AP288" s="1">
        <v>0</v>
      </c>
      <c r="AQ288" s="24">
        <f t="shared" si="179"/>
        <v>43469</v>
      </c>
      <c r="AR288" s="10">
        <f t="shared" si="163"/>
        <v>0</v>
      </c>
      <c r="AS288" s="1">
        <f t="shared" si="180"/>
        <v>0</v>
      </c>
    </row>
    <row r="289" spans="2:45" x14ac:dyDescent="0.2">
      <c r="B289" s="18">
        <f t="shared" si="164"/>
        <v>43470</v>
      </c>
      <c r="C289" s="8">
        <f t="shared" si="165"/>
        <v>43470</v>
      </c>
      <c r="D289" s="5" t="e">
        <f>INDEX(Klima!$B$1:$E$520,MATCH('Afgrødemodel 1'!$C289,Klima!$B$1:$B$520,0),MATCH('Afgrødemodel 1'!$D$7,Klima!$B$1:$E$1,0))</f>
        <v>#N/A</v>
      </c>
      <c r="E289" s="8" t="e">
        <f t="shared" si="166"/>
        <v>#N/A</v>
      </c>
      <c r="F289">
        <v>0</v>
      </c>
      <c r="G289" s="8" t="e">
        <f t="shared" si="167"/>
        <v>#N/A</v>
      </c>
      <c r="H289" s="8" t="e">
        <f t="shared" si="145"/>
        <v>#N/A</v>
      </c>
      <c r="I289" s="8" t="e">
        <f t="shared" si="146"/>
        <v>#N/A</v>
      </c>
      <c r="J289" s="8" t="e">
        <f t="shared" si="147"/>
        <v>#N/A</v>
      </c>
      <c r="K289" s="8" t="e">
        <f t="shared" si="148"/>
        <v>#N/A</v>
      </c>
      <c r="L289" s="8" t="e">
        <f t="shared" si="149"/>
        <v>#N/A</v>
      </c>
      <c r="M289" t="e">
        <f t="shared" si="150"/>
        <v>#N/A</v>
      </c>
      <c r="N289">
        <v>8</v>
      </c>
      <c r="O289" t="e">
        <f t="shared" si="168"/>
        <v>#N/A</v>
      </c>
      <c r="P289" t="e">
        <f t="shared" si="151"/>
        <v>#N/A</v>
      </c>
      <c r="Q289" t="e">
        <f t="shared" si="152"/>
        <v>#N/A</v>
      </c>
      <c r="R289" t="e">
        <f t="shared" si="153"/>
        <v>#N/A</v>
      </c>
      <c r="S289">
        <f t="shared" si="154"/>
        <v>0</v>
      </c>
      <c r="T289" s="8">
        <f t="shared" si="169"/>
        <v>0</v>
      </c>
      <c r="U289" s="2" t="e">
        <f t="shared" si="170"/>
        <v>#N/A</v>
      </c>
      <c r="V289">
        <f t="shared" si="155"/>
        <v>5</v>
      </c>
      <c r="W289" s="2" t="e">
        <f t="shared" si="171"/>
        <v>#N/A</v>
      </c>
      <c r="X289">
        <f t="shared" si="156"/>
        <v>0</v>
      </c>
      <c r="Y289">
        <f t="shared" si="172"/>
        <v>0.5</v>
      </c>
      <c r="Z289">
        <v>0</v>
      </c>
      <c r="AA289" s="18">
        <f t="shared" si="157"/>
        <v>43470</v>
      </c>
      <c r="AB289" s="13">
        <f t="shared" si="158"/>
        <v>0</v>
      </c>
      <c r="AC289">
        <v>0</v>
      </c>
      <c r="AD289" s="5" t="e">
        <f t="shared" si="173"/>
        <v>#N/A</v>
      </c>
      <c r="AE289">
        <f t="shared" si="159"/>
        <v>2</v>
      </c>
      <c r="AF289">
        <f t="shared" si="159"/>
        <v>2</v>
      </c>
      <c r="AG289">
        <v>0</v>
      </c>
      <c r="AH289" s="18">
        <f t="shared" si="174"/>
        <v>43470</v>
      </c>
      <c r="AI289" s="5">
        <f t="shared" si="175"/>
        <v>0</v>
      </c>
      <c r="AJ289" s="13">
        <f t="shared" si="160"/>
        <v>0</v>
      </c>
      <c r="AK289" s="20">
        <f t="shared" si="161"/>
        <v>0</v>
      </c>
      <c r="AL289" s="20">
        <f t="shared" si="176"/>
        <v>2130</v>
      </c>
      <c r="AM289" s="20">
        <f t="shared" si="177"/>
        <v>800</v>
      </c>
      <c r="AN289" s="20">
        <f t="shared" si="162"/>
        <v>0</v>
      </c>
      <c r="AO289" s="20">
        <f t="shared" si="178"/>
        <v>200</v>
      </c>
      <c r="AP289" s="1">
        <v>0</v>
      </c>
      <c r="AQ289" s="24">
        <f t="shared" si="179"/>
        <v>43470</v>
      </c>
      <c r="AR289" s="10">
        <f t="shared" si="163"/>
        <v>0</v>
      </c>
      <c r="AS289" s="1">
        <f t="shared" si="180"/>
        <v>0</v>
      </c>
    </row>
    <row r="290" spans="2:45" x14ac:dyDescent="0.2">
      <c r="B290" s="18">
        <f t="shared" si="164"/>
        <v>43471</v>
      </c>
      <c r="C290" s="8">
        <f t="shared" si="165"/>
        <v>43471</v>
      </c>
      <c r="D290" s="5" t="e">
        <f>INDEX(Klima!$B$1:$E$520,MATCH('Afgrødemodel 1'!$C290,Klima!$B$1:$B$520,0),MATCH('Afgrødemodel 1'!$D$7,Klima!$B$1:$E$1,0))</f>
        <v>#N/A</v>
      </c>
      <c r="E290" s="8" t="e">
        <f t="shared" si="166"/>
        <v>#N/A</v>
      </c>
      <c r="F290">
        <v>0</v>
      </c>
      <c r="G290" s="8" t="e">
        <f t="shared" si="167"/>
        <v>#N/A</v>
      </c>
      <c r="H290" s="8" t="e">
        <f t="shared" si="145"/>
        <v>#N/A</v>
      </c>
      <c r="I290" s="8" t="e">
        <f t="shared" si="146"/>
        <v>#N/A</v>
      </c>
      <c r="J290" s="8" t="e">
        <f t="shared" si="147"/>
        <v>#N/A</v>
      </c>
      <c r="K290" s="8" t="e">
        <f t="shared" si="148"/>
        <v>#N/A</v>
      </c>
      <c r="L290" s="8" t="e">
        <f t="shared" si="149"/>
        <v>#N/A</v>
      </c>
      <c r="M290" t="e">
        <f t="shared" si="150"/>
        <v>#N/A</v>
      </c>
      <c r="N290">
        <v>8</v>
      </c>
      <c r="O290" t="e">
        <f t="shared" si="168"/>
        <v>#N/A</v>
      </c>
      <c r="P290" t="e">
        <f t="shared" si="151"/>
        <v>#N/A</v>
      </c>
      <c r="Q290" t="e">
        <f t="shared" si="152"/>
        <v>#N/A</v>
      </c>
      <c r="R290" t="e">
        <f t="shared" si="153"/>
        <v>#N/A</v>
      </c>
      <c r="S290">
        <f t="shared" si="154"/>
        <v>0</v>
      </c>
      <c r="T290" s="8">
        <f t="shared" si="169"/>
        <v>0</v>
      </c>
      <c r="U290" s="2" t="e">
        <f t="shared" si="170"/>
        <v>#N/A</v>
      </c>
      <c r="V290">
        <f t="shared" si="155"/>
        <v>5</v>
      </c>
      <c r="W290" s="2" t="e">
        <f t="shared" si="171"/>
        <v>#N/A</v>
      </c>
      <c r="X290">
        <f t="shared" si="156"/>
        <v>0</v>
      </c>
      <c r="Y290">
        <f t="shared" si="172"/>
        <v>0.5</v>
      </c>
      <c r="Z290">
        <v>0</v>
      </c>
      <c r="AA290" s="18">
        <f t="shared" si="157"/>
        <v>43471</v>
      </c>
      <c r="AB290" s="13">
        <f t="shared" si="158"/>
        <v>0</v>
      </c>
      <c r="AC290">
        <v>0</v>
      </c>
      <c r="AD290" s="5" t="e">
        <f t="shared" si="173"/>
        <v>#N/A</v>
      </c>
      <c r="AE290">
        <f t="shared" si="159"/>
        <v>2</v>
      </c>
      <c r="AF290">
        <f t="shared" si="159"/>
        <v>2</v>
      </c>
      <c r="AG290">
        <v>0</v>
      </c>
      <c r="AH290" s="18">
        <f t="shared" si="174"/>
        <v>43471</v>
      </c>
      <c r="AI290" s="5">
        <f t="shared" si="175"/>
        <v>0</v>
      </c>
      <c r="AJ290" s="13">
        <f t="shared" si="160"/>
        <v>0</v>
      </c>
      <c r="AK290" s="20">
        <f t="shared" si="161"/>
        <v>0</v>
      </c>
      <c r="AL290" s="20">
        <f t="shared" si="176"/>
        <v>2145</v>
      </c>
      <c r="AM290" s="20">
        <f t="shared" si="177"/>
        <v>800</v>
      </c>
      <c r="AN290" s="20">
        <f t="shared" si="162"/>
        <v>0</v>
      </c>
      <c r="AO290" s="20">
        <f t="shared" si="178"/>
        <v>200</v>
      </c>
      <c r="AP290" s="1">
        <v>0</v>
      </c>
      <c r="AQ290" s="24">
        <f t="shared" si="179"/>
        <v>43471</v>
      </c>
      <c r="AR290" s="10">
        <f t="shared" si="163"/>
        <v>0</v>
      </c>
      <c r="AS290" s="1">
        <f t="shared" si="180"/>
        <v>0</v>
      </c>
    </row>
    <row r="291" spans="2:45" x14ac:dyDescent="0.2">
      <c r="B291" s="18">
        <f t="shared" si="164"/>
        <v>43472</v>
      </c>
      <c r="C291" s="8">
        <f t="shared" si="165"/>
        <v>43472</v>
      </c>
      <c r="D291" s="5" t="e">
        <f>INDEX(Klima!$B$1:$E$520,MATCH('Afgrødemodel 1'!$C291,Klima!$B$1:$B$520,0),MATCH('Afgrødemodel 1'!$D$7,Klima!$B$1:$E$1,0))</f>
        <v>#N/A</v>
      </c>
      <c r="E291" s="8" t="e">
        <f t="shared" si="166"/>
        <v>#N/A</v>
      </c>
      <c r="F291">
        <v>0</v>
      </c>
      <c r="G291" s="8" t="e">
        <f t="shared" si="167"/>
        <v>#N/A</v>
      </c>
      <c r="H291" s="8" t="e">
        <f t="shared" si="145"/>
        <v>#N/A</v>
      </c>
      <c r="I291" s="8" t="e">
        <f t="shared" si="146"/>
        <v>#N/A</v>
      </c>
      <c r="J291" s="8" t="e">
        <f t="shared" si="147"/>
        <v>#N/A</v>
      </c>
      <c r="K291" s="8" t="e">
        <f t="shared" si="148"/>
        <v>#N/A</v>
      </c>
      <c r="L291" s="8" t="e">
        <f t="shared" si="149"/>
        <v>#N/A</v>
      </c>
      <c r="M291" t="e">
        <f t="shared" si="150"/>
        <v>#N/A</v>
      </c>
      <c r="N291">
        <v>8</v>
      </c>
      <c r="O291" t="e">
        <f t="shared" si="168"/>
        <v>#N/A</v>
      </c>
      <c r="P291" t="e">
        <f t="shared" si="151"/>
        <v>#N/A</v>
      </c>
      <c r="Q291" t="e">
        <f t="shared" si="152"/>
        <v>#N/A</v>
      </c>
      <c r="R291" t="e">
        <f t="shared" si="153"/>
        <v>#N/A</v>
      </c>
      <c r="S291">
        <f t="shared" si="154"/>
        <v>0</v>
      </c>
      <c r="T291" s="8">
        <f t="shared" si="169"/>
        <v>0</v>
      </c>
      <c r="U291" s="2" t="e">
        <f t="shared" si="170"/>
        <v>#N/A</v>
      </c>
      <c r="V291">
        <f t="shared" si="155"/>
        <v>5</v>
      </c>
      <c r="W291" s="2" t="e">
        <f t="shared" si="171"/>
        <v>#N/A</v>
      </c>
      <c r="X291">
        <f t="shared" si="156"/>
        <v>0</v>
      </c>
      <c r="Y291">
        <f t="shared" si="172"/>
        <v>0.5</v>
      </c>
      <c r="Z291">
        <v>0</v>
      </c>
      <c r="AA291" s="18">
        <f t="shared" si="157"/>
        <v>43472</v>
      </c>
      <c r="AB291" s="13">
        <f t="shared" si="158"/>
        <v>0</v>
      </c>
      <c r="AC291">
        <v>0</v>
      </c>
      <c r="AD291" s="5" t="e">
        <f t="shared" si="173"/>
        <v>#N/A</v>
      </c>
      <c r="AE291">
        <f t="shared" si="159"/>
        <v>2</v>
      </c>
      <c r="AF291">
        <f t="shared" si="159"/>
        <v>2</v>
      </c>
      <c r="AG291">
        <v>0</v>
      </c>
      <c r="AH291" s="18">
        <f t="shared" si="174"/>
        <v>43472</v>
      </c>
      <c r="AI291" s="5">
        <f t="shared" si="175"/>
        <v>0</v>
      </c>
      <c r="AJ291" s="13">
        <f t="shared" si="160"/>
        <v>0</v>
      </c>
      <c r="AK291" s="20">
        <f t="shared" si="161"/>
        <v>0</v>
      </c>
      <c r="AL291" s="20">
        <f t="shared" si="176"/>
        <v>2160</v>
      </c>
      <c r="AM291" s="20">
        <f t="shared" si="177"/>
        <v>800</v>
      </c>
      <c r="AN291" s="20">
        <f t="shared" si="162"/>
        <v>0</v>
      </c>
      <c r="AO291" s="20">
        <f t="shared" si="178"/>
        <v>200</v>
      </c>
      <c r="AP291" s="1">
        <v>0</v>
      </c>
      <c r="AQ291" s="24">
        <f t="shared" si="179"/>
        <v>43472</v>
      </c>
      <c r="AR291" s="10">
        <f t="shared" si="163"/>
        <v>0</v>
      </c>
      <c r="AS291" s="1">
        <f t="shared" si="180"/>
        <v>0</v>
      </c>
    </row>
    <row r="292" spans="2:45" x14ac:dyDescent="0.2">
      <c r="B292" s="18">
        <f t="shared" si="164"/>
        <v>43473</v>
      </c>
      <c r="C292" s="8">
        <f t="shared" si="165"/>
        <v>43473</v>
      </c>
      <c r="D292" s="5" t="e">
        <f>INDEX(Klima!$B$1:$E$520,MATCH('Afgrødemodel 1'!$C292,Klima!$B$1:$B$520,0),MATCH('Afgrødemodel 1'!$D$7,Klima!$B$1:$E$1,0))</f>
        <v>#N/A</v>
      </c>
      <c r="E292" s="8" t="e">
        <f t="shared" si="166"/>
        <v>#N/A</v>
      </c>
      <c r="F292">
        <v>0</v>
      </c>
      <c r="G292" s="8" t="e">
        <f t="shared" si="167"/>
        <v>#N/A</v>
      </c>
      <c r="H292" s="8" t="e">
        <f t="shared" si="145"/>
        <v>#N/A</v>
      </c>
      <c r="I292" s="8" t="e">
        <f t="shared" si="146"/>
        <v>#N/A</v>
      </c>
      <c r="J292" s="8" t="e">
        <f t="shared" si="147"/>
        <v>#N/A</v>
      </c>
      <c r="K292" s="8" t="e">
        <f t="shared" si="148"/>
        <v>#N/A</v>
      </c>
      <c r="L292" s="8" t="e">
        <f t="shared" si="149"/>
        <v>#N/A</v>
      </c>
      <c r="M292" t="e">
        <f t="shared" si="150"/>
        <v>#N/A</v>
      </c>
      <c r="N292">
        <v>8</v>
      </c>
      <c r="O292" t="e">
        <f t="shared" si="168"/>
        <v>#N/A</v>
      </c>
      <c r="P292" t="e">
        <f t="shared" si="151"/>
        <v>#N/A</v>
      </c>
      <c r="Q292" t="e">
        <f t="shared" si="152"/>
        <v>#N/A</v>
      </c>
      <c r="R292" t="e">
        <f t="shared" si="153"/>
        <v>#N/A</v>
      </c>
      <c r="S292">
        <f t="shared" si="154"/>
        <v>0</v>
      </c>
      <c r="T292" s="8">
        <f t="shared" si="169"/>
        <v>0</v>
      </c>
      <c r="U292" s="2" t="e">
        <f t="shared" si="170"/>
        <v>#N/A</v>
      </c>
      <c r="V292">
        <f t="shared" si="155"/>
        <v>5</v>
      </c>
      <c r="W292" s="2" t="e">
        <f t="shared" si="171"/>
        <v>#N/A</v>
      </c>
      <c r="X292">
        <f t="shared" si="156"/>
        <v>0</v>
      </c>
      <c r="Y292">
        <f t="shared" si="172"/>
        <v>0.5</v>
      </c>
      <c r="Z292">
        <v>0</v>
      </c>
      <c r="AA292" s="18">
        <f t="shared" si="157"/>
        <v>43473</v>
      </c>
      <c r="AB292" s="13">
        <f t="shared" si="158"/>
        <v>0</v>
      </c>
      <c r="AC292">
        <v>0</v>
      </c>
      <c r="AD292" s="5" t="e">
        <f t="shared" si="173"/>
        <v>#N/A</v>
      </c>
      <c r="AE292">
        <f t="shared" si="159"/>
        <v>2</v>
      </c>
      <c r="AF292">
        <f t="shared" si="159"/>
        <v>2</v>
      </c>
      <c r="AG292">
        <v>0</v>
      </c>
      <c r="AH292" s="18">
        <f t="shared" si="174"/>
        <v>43473</v>
      </c>
      <c r="AI292" s="5">
        <f t="shared" si="175"/>
        <v>0</v>
      </c>
      <c r="AJ292" s="13">
        <f t="shared" si="160"/>
        <v>0</v>
      </c>
      <c r="AK292" s="20">
        <f t="shared" si="161"/>
        <v>0</v>
      </c>
      <c r="AL292" s="20">
        <f t="shared" si="176"/>
        <v>2175</v>
      </c>
      <c r="AM292" s="20">
        <f t="shared" si="177"/>
        <v>800</v>
      </c>
      <c r="AN292" s="20">
        <f t="shared" si="162"/>
        <v>0</v>
      </c>
      <c r="AO292" s="20">
        <f t="shared" si="178"/>
        <v>200</v>
      </c>
      <c r="AP292" s="1">
        <v>0</v>
      </c>
      <c r="AQ292" s="24">
        <f t="shared" si="179"/>
        <v>43473</v>
      </c>
      <c r="AR292" s="10">
        <f t="shared" si="163"/>
        <v>0</v>
      </c>
      <c r="AS292" s="1">
        <f t="shared" si="180"/>
        <v>0</v>
      </c>
    </row>
    <row r="293" spans="2:45" x14ac:dyDescent="0.2">
      <c r="B293" s="18">
        <f t="shared" si="164"/>
        <v>43474</v>
      </c>
      <c r="C293" s="8">
        <f t="shared" si="165"/>
        <v>43474</v>
      </c>
      <c r="D293" s="5" t="e">
        <f>INDEX(Klima!$B$1:$E$520,MATCH('Afgrødemodel 1'!$C293,Klima!$B$1:$B$520,0),MATCH('Afgrødemodel 1'!$D$7,Klima!$B$1:$E$1,0))</f>
        <v>#N/A</v>
      </c>
      <c r="E293" s="8" t="e">
        <f t="shared" si="166"/>
        <v>#N/A</v>
      </c>
      <c r="F293">
        <v>0</v>
      </c>
      <c r="G293" s="8" t="e">
        <f t="shared" si="167"/>
        <v>#N/A</v>
      </c>
      <c r="H293" s="8" t="e">
        <f t="shared" si="145"/>
        <v>#N/A</v>
      </c>
      <c r="I293" s="8" t="e">
        <f t="shared" si="146"/>
        <v>#N/A</v>
      </c>
      <c r="J293" s="8" t="e">
        <f t="shared" si="147"/>
        <v>#N/A</v>
      </c>
      <c r="K293" s="8" t="e">
        <f t="shared" si="148"/>
        <v>#N/A</v>
      </c>
      <c r="L293" s="8" t="e">
        <f t="shared" si="149"/>
        <v>#N/A</v>
      </c>
      <c r="M293" t="e">
        <f t="shared" si="150"/>
        <v>#N/A</v>
      </c>
      <c r="N293">
        <v>8</v>
      </c>
      <c r="O293" t="e">
        <f t="shared" si="168"/>
        <v>#N/A</v>
      </c>
      <c r="P293" t="e">
        <f t="shared" si="151"/>
        <v>#N/A</v>
      </c>
      <c r="Q293" t="e">
        <f t="shared" si="152"/>
        <v>#N/A</v>
      </c>
      <c r="R293" t="e">
        <f t="shared" si="153"/>
        <v>#N/A</v>
      </c>
      <c r="S293">
        <f t="shared" si="154"/>
        <v>0</v>
      </c>
      <c r="T293" s="8">
        <f t="shared" si="169"/>
        <v>0</v>
      </c>
      <c r="U293" s="2" t="e">
        <f t="shared" si="170"/>
        <v>#N/A</v>
      </c>
      <c r="V293">
        <f t="shared" si="155"/>
        <v>5</v>
      </c>
      <c r="W293" s="2" t="e">
        <f t="shared" si="171"/>
        <v>#N/A</v>
      </c>
      <c r="X293">
        <f t="shared" si="156"/>
        <v>0</v>
      </c>
      <c r="Y293">
        <f t="shared" si="172"/>
        <v>0.5</v>
      </c>
      <c r="Z293">
        <v>0</v>
      </c>
      <c r="AA293" s="18">
        <f t="shared" si="157"/>
        <v>43474</v>
      </c>
      <c r="AB293" s="13">
        <f t="shared" si="158"/>
        <v>0</v>
      </c>
      <c r="AC293">
        <v>0</v>
      </c>
      <c r="AD293" s="5" t="e">
        <f t="shared" si="173"/>
        <v>#N/A</v>
      </c>
      <c r="AE293">
        <f t="shared" si="159"/>
        <v>2</v>
      </c>
      <c r="AF293">
        <f t="shared" si="159"/>
        <v>2</v>
      </c>
      <c r="AG293">
        <v>0</v>
      </c>
      <c r="AH293" s="18">
        <f t="shared" si="174"/>
        <v>43474</v>
      </c>
      <c r="AI293" s="5">
        <f t="shared" si="175"/>
        <v>0</v>
      </c>
      <c r="AJ293" s="13">
        <f t="shared" si="160"/>
        <v>0</v>
      </c>
      <c r="AK293" s="20">
        <f t="shared" si="161"/>
        <v>0</v>
      </c>
      <c r="AL293" s="20">
        <f t="shared" si="176"/>
        <v>2190</v>
      </c>
      <c r="AM293" s="20">
        <f t="shared" si="177"/>
        <v>800</v>
      </c>
      <c r="AN293" s="20">
        <f t="shared" si="162"/>
        <v>0</v>
      </c>
      <c r="AO293" s="20">
        <f t="shared" si="178"/>
        <v>200</v>
      </c>
      <c r="AP293" s="1">
        <v>0</v>
      </c>
      <c r="AQ293" s="24">
        <f t="shared" si="179"/>
        <v>43474</v>
      </c>
      <c r="AR293" s="10">
        <f t="shared" si="163"/>
        <v>0</v>
      </c>
      <c r="AS293" s="1">
        <f t="shared" si="180"/>
        <v>0</v>
      </c>
    </row>
    <row r="294" spans="2:45" x14ac:dyDescent="0.2">
      <c r="B294" s="18">
        <f t="shared" si="164"/>
        <v>43475</v>
      </c>
      <c r="C294" s="8">
        <f t="shared" si="165"/>
        <v>43475</v>
      </c>
      <c r="D294" s="5" t="e">
        <f>INDEX(Klima!$B$1:$E$520,MATCH('Afgrødemodel 1'!$C294,Klima!$B$1:$B$520,0),MATCH('Afgrødemodel 1'!$D$7,Klima!$B$1:$E$1,0))</f>
        <v>#N/A</v>
      </c>
      <c r="E294" s="8" t="e">
        <f t="shared" si="166"/>
        <v>#N/A</v>
      </c>
      <c r="F294">
        <v>0</v>
      </c>
      <c r="G294" s="8" t="e">
        <f t="shared" si="167"/>
        <v>#N/A</v>
      </c>
      <c r="H294" s="8" t="e">
        <f t="shared" si="145"/>
        <v>#N/A</v>
      </c>
      <c r="I294" s="8" t="e">
        <f t="shared" si="146"/>
        <v>#N/A</v>
      </c>
      <c r="J294" s="8" t="e">
        <f t="shared" si="147"/>
        <v>#N/A</v>
      </c>
      <c r="K294" s="8" t="e">
        <f t="shared" si="148"/>
        <v>#N/A</v>
      </c>
      <c r="L294" s="8" t="e">
        <f t="shared" si="149"/>
        <v>#N/A</v>
      </c>
      <c r="M294" t="e">
        <f t="shared" si="150"/>
        <v>#N/A</v>
      </c>
      <c r="N294">
        <v>8</v>
      </c>
      <c r="O294" t="e">
        <f t="shared" si="168"/>
        <v>#N/A</v>
      </c>
      <c r="P294" t="e">
        <f t="shared" si="151"/>
        <v>#N/A</v>
      </c>
      <c r="Q294" t="e">
        <f t="shared" si="152"/>
        <v>#N/A</v>
      </c>
      <c r="R294" t="e">
        <f t="shared" si="153"/>
        <v>#N/A</v>
      </c>
      <c r="S294">
        <f t="shared" si="154"/>
        <v>0</v>
      </c>
      <c r="T294" s="8">
        <f t="shared" si="169"/>
        <v>0</v>
      </c>
      <c r="U294" s="2" t="e">
        <f t="shared" si="170"/>
        <v>#N/A</v>
      </c>
      <c r="V294">
        <f t="shared" si="155"/>
        <v>5</v>
      </c>
      <c r="W294" s="2" t="e">
        <f t="shared" si="171"/>
        <v>#N/A</v>
      </c>
      <c r="X294">
        <f t="shared" si="156"/>
        <v>0</v>
      </c>
      <c r="Y294">
        <f t="shared" si="172"/>
        <v>0.5</v>
      </c>
      <c r="Z294">
        <v>0</v>
      </c>
      <c r="AA294" s="18">
        <f t="shared" si="157"/>
        <v>43475</v>
      </c>
      <c r="AB294" s="13">
        <f t="shared" si="158"/>
        <v>0</v>
      </c>
      <c r="AC294">
        <v>0</v>
      </c>
      <c r="AD294" s="5" t="e">
        <f t="shared" si="173"/>
        <v>#N/A</v>
      </c>
      <c r="AE294">
        <f t="shared" si="159"/>
        <v>2</v>
      </c>
      <c r="AF294">
        <f t="shared" si="159"/>
        <v>2</v>
      </c>
      <c r="AG294">
        <v>0</v>
      </c>
      <c r="AH294" s="18">
        <f t="shared" si="174"/>
        <v>43475</v>
      </c>
      <c r="AI294" s="5">
        <f t="shared" si="175"/>
        <v>0</v>
      </c>
      <c r="AJ294" s="13">
        <f t="shared" si="160"/>
        <v>0</v>
      </c>
      <c r="AK294" s="20">
        <f t="shared" si="161"/>
        <v>0</v>
      </c>
      <c r="AL294" s="20">
        <f t="shared" si="176"/>
        <v>2205</v>
      </c>
      <c r="AM294" s="20">
        <f t="shared" si="177"/>
        <v>800</v>
      </c>
      <c r="AN294" s="20">
        <f t="shared" si="162"/>
        <v>0</v>
      </c>
      <c r="AO294" s="20">
        <f t="shared" si="178"/>
        <v>200</v>
      </c>
      <c r="AP294" s="1">
        <v>0</v>
      </c>
      <c r="AQ294" s="24">
        <f t="shared" si="179"/>
        <v>43475</v>
      </c>
      <c r="AR294" s="10">
        <f t="shared" si="163"/>
        <v>0</v>
      </c>
      <c r="AS294" s="1">
        <f t="shared" si="180"/>
        <v>0</v>
      </c>
    </row>
    <row r="295" spans="2:45" x14ac:dyDescent="0.2">
      <c r="B295" s="18">
        <f t="shared" si="164"/>
        <v>43476</v>
      </c>
      <c r="C295" s="8">
        <f t="shared" si="165"/>
        <v>43476</v>
      </c>
      <c r="D295" s="5" t="e">
        <f>INDEX(Klima!$B$1:$E$520,MATCH('Afgrødemodel 1'!$C295,Klima!$B$1:$B$520,0),MATCH('Afgrødemodel 1'!$D$7,Klima!$B$1:$E$1,0))</f>
        <v>#N/A</v>
      </c>
      <c r="E295" s="8" t="e">
        <f t="shared" si="166"/>
        <v>#N/A</v>
      </c>
      <c r="F295">
        <v>0</v>
      </c>
      <c r="G295" s="8" t="e">
        <f t="shared" si="167"/>
        <v>#N/A</v>
      </c>
      <c r="H295" s="8" t="e">
        <f t="shared" si="145"/>
        <v>#N/A</v>
      </c>
      <c r="I295" s="8" t="e">
        <f t="shared" si="146"/>
        <v>#N/A</v>
      </c>
      <c r="J295" s="8" t="e">
        <f t="shared" si="147"/>
        <v>#N/A</v>
      </c>
      <c r="K295" s="8" t="e">
        <f t="shared" si="148"/>
        <v>#N/A</v>
      </c>
      <c r="L295" s="8" t="e">
        <f t="shared" si="149"/>
        <v>#N/A</v>
      </c>
      <c r="M295" t="e">
        <f t="shared" si="150"/>
        <v>#N/A</v>
      </c>
      <c r="N295">
        <v>8</v>
      </c>
      <c r="O295" t="e">
        <f t="shared" si="168"/>
        <v>#N/A</v>
      </c>
      <c r="P295" t="e">
        <f t="shared" si="151"/>
        <v>#N/A</v>
      </c>
      <c r="Q295" t="e">
        <f t="shared" si="152"/>
        <v>#N/A</v>
      </c>
      <c r="R295" t="e">
        <f t="shared" si="153"/>
        <v>#N/A</v>
      </c>
      <c r="S295">
        <f t="shared" si="154"/>
        <v>0</v>
      </c>
      <c r="T295" s="8">
        <f t="shared" si="169"/>
        <v>0</v>
      </c>
      <c r="U295" s="2" t="e">
        <f t="shared" si="170"/>
        <v>#N/A</v>
      </c>
      <c r="V295">
        <f t="shared" si="155"/>
        <v>5</v>
      </c>
      <c r="W295" s="2" t="e">
        <f t="shared" si="171"/>
        <v>#N/A</v>
      </c>
      <c r="X295">
        <f t="shared" si="156"/>
        <v>0</v>
      </c>
      <c r="Y295">
        <f t="shared" si="172"/>
        <v>0.5</v>
      </c>
      <c r="Z295">
        <v>0</v>
      </c>
      <c r="AA295" s="18">
        <f t="shared" si="157"/>
        <v>43476</v>
      </c>
      <c r="AB295" s="13">
        <f t="shared" si="158"/>
        <v>0</v>
      </c>
      <c r="AC295">
        <v>0</v>
      </c>
      <c r="AD295" s="5" t="e">
        <f t="shared" si="173"/>
        <v>#N/A</v>
      </c>
      <c r="AE295">
        <f t="shared" si="159"/>
        <v>2</v>
      </c>
      <c r="AF295">
        <f t="shared" si="159"/>
        <v>2</v>
      </c>
      <c r="AG295">
        <v>0</v>
      </c>
      <c r="AH295" s="18">
        <f t="shared" si="174"/>
        <v>43476</v>
      </c>
      <c r="AI295" s="5">
        <f t="shared" si="175"/>
        <v>0</v>
      </c>
      <c r="AJ295" s="13">
        <f t="shared" si="160"/>
        <v>0</v>
      </c>
      <c r="AK295" s="20">
        <f t="shared" si="161"/>
        <v>0</v>
      </c>
      <c r="AL295" s="20">
        <f t="shared" si="176"/>
        <v>2220</v>
      </c>
      <c r="AM295" s="20">
        <f t="shared" si="177"/>
        <v>800</v>
      </c>
      <c r="AN295" s="20">
        <f t="shared" si="162"/>
        <v>0</v>
      </c>
      <c r="AO295" s="20">
        <f t="shared" si="178"/>
        <v>200</v>
      </c>
      <c r="AP295" s="1">
        <v>0</v>
      </c>
      <c r="AQ295" s="24">
        <f t="shared" si="179"/>
        <v>43476</v>
      </c>
      <c r="AR295" s="10">
        <f t="shared" si="163"/>
        <v>0</v>
      </c>
      <c r="AS295" s="1">
        <f t="shared" si="180"/>
        <v>0</v>
      </c>
    </row>
    <row r="296" spans="2:45" x14ac:dyDescent="0.2">
      <c r="B296" s="18">
        <f t="shared" si="164"/>
        <v>43477</v>
      </c>
      <c r="C296" s="8">
        <f t="shared" si="165"/>
        <v>43477</v>
      </c>
      <c r="D296" s="5" t="e">
        <f>INDEX(Klima!$B$1:$E$520,MATCH('Afgrødemodel 1'!$C296,Klima!$B$1:$B$520,0),MATCH('Afgrødemodel 1'!$D$7,Klima!$B$1:$E$1,0))</f>
        <v>#N/A</v>
      </c>
      <c r="E296" s="8" t="e">
        <f t="shared" si="166"/>
        <v>#N/A</v>
      </c>
      <c r="F296">
        <v>0</v>
      </c>
      <c r="G296" s="8" t="e">
        <f t="shared" si="167"/>
        <v>#N/A</v>
      </c>
      <c r="H296" s="8" t="e">
        <f t="shared" si="145"/>
        <v>#N/A</v>
      </c>
      <c r="I296" s="8" t="e">
        <f t="shared" si="146"/>
        <v>#N/A</v>
      </c>
      <c r="J296" s="8" t="e">
        <f t="shared" si="147"/>
        <v>#N/A</v>
      </c>
      <c r="K296" s="8" t="e">
        <f t="shared" si="148"/>
        <v>#N/A</v>
      </c>
      <c r="L296" s="8" t="e">
        <f t="shared" si="149"/>
        <v>#N/A</v>
      </c>
      <c r="M296" t="e">
        <f t="shared" si="150"/>
        <v>#N/A</v>
      </c>
      <c r="N296">
        <v>8</v>
      </c>
      <c r="O296" t="e">
        <f t="shared" si="168"/>
        <v>#N/A</v>
      </c>
      <c r="P296" t="e">
        <f t="shared" si="151"/>
        <v>#N/A</v>
      </c>
      <c r="Q296" t="e">
        <f t="shared" si="152"/>
        <v>#N/A</v>
      </c>
      <c r="R296" t="e">
        <f t="shared" si="153"/>
        <v>#N/A</v>
      </c>
      <c r="S296">
        <f t="shared" si="154"/>
        <v>0</v>
      </c>
      <c r="T296" s="8">
        <f t="shared" si="169"/>
        <v>0</v>
      </c>
      <c r="U296" s="2" t="e">
        <f t="shared" si="170"/>
        <v>#N/A</v>
      </c>
      <c r="V296">
        <f t="shared" si="155"/>
        <v>5</v>
      </c>
      <c r="W296" s="2" t="e">
        <f t="shared" si="171"/>
        <v>#N/A</v>
      </c>
      <c r="X296">
        <f t="shared" si="156"/>
        <v>0</v>
      </c>
      <c r="Y296">
        <f t="shared" si="172"/>
        <v>0.5</v>
      </c>
      <c r="Z296">
        <v>0</v>
      </c>
      <c r="AA296" s="18">
        <f t="shared" si="157"/>
        <v>43477</v>
      </c>
      <c r="AB296" s="13">
        <f t="shared" si="158"/>
        <v>0</v>
      </c>
      <c r="AC296">
        <v>0</v>
      </c>
      <c r="AD296" s="5" t="e">
        <f t="shared" si="173"/>
        <v>#N/A</v>
      </c>
      <c r="AE296">
        <f t="shared" si="159"/>
        <v>2</v>
      </c>
      <c r="AF296">
        <f t="shared" si="159"/>
        <v>2</v>
      </c>
      <c r="AG296">
        <v>0</v>
      </c>
      <c r="AH296" s="18">
        <f t="shared" si="174"/>
        <v>43477</v>
      </c>
      <c r="AI296" s="5">
        <f t="shared" si="175"/>
        <v>0</v>
      </c>
      <c r="AJ296" s="13">
        <f t="shared" si="160"/>
        <v>0</v>
      </c>
      <c r="AK296" s="20">
        <f t="shared" si="161"/>
        <v>0</v>
      </c>
      <c r="AL296" s="20">
        <f t="shared" si="176"/>
        <v>2235</v>
      </c>
      <c r="AM296" s="20">
        <f t="shared" si="177"/>
        <v>800</v>
      </c>
      <c r="AN296" s="20">
        <f t="shared" si="162"/>
        <v>0</v>
      </c>
      <c r="AO296" s="20">
        <f t="shared" si="178"/>
        <v>200</v>
      </c>
      <c r="AP296" s="1">
        <v>0</v>
      </c>
      <c r="AQ296" s="24">
        <f t="shared" si="179"/>
        <v>43477</v>
      </c>
      <c r="AR296" s="10">
        <f t="shared" si="163"/>
        <v>0</v>
      </c>
      <c r="AS296" s="1">
        <f t="shared" si="180"/>
        <v>0</v>
      </c>
    </row>
    <row r="297" spans="2:45" x14ac:dyDescent="0.2">
      <c r="B297" s="18">
        <f t="shared" si="164"/>
        <v>43478</v>
      </c>
      <c r="C297" s="8">
        <f t="shared" si="165"/>
        <v>43478</v>
      </c>
      <c r="D297" s="5" t="e">
        <f>INDEX(Klima!$B$1:$E$520,MATCH('Afgrødemodel 1'!$C297,Klima!$B$1:$B$520,0),MATCH('Afgrødemodel 1'!$D$7,Klima!$B$1:$E$1,0))</f>
        <v>#N/A</v>
      </c>
      <c r="E297" s="8" t="e">
        <f t="shared" si="166"/>
        <v>#N/A</v>
      </c>
      <c r="F297">
        <v>0</v>
      </c>
      <c r="G297" s="8" t="e">
        <f t="shared" si="167"/>
        <v>#N/A</v>
      </c>
      <c r="H297" s="8" t="e">
        <f t="shared" si="145"/>
        <v>#N/A</v>
      </c>
      <c r="I297" s="8" t="e">
        <f t="shared" si="146"/>
        <v>#N/A</v>
      </c>
      <c r="J297" s="8" t="e">
        <f t="shared" si="147"/>
        <v>#N/A</v>
      </c>
      <c r="K297" s="8" t="e">
        <f t="shared" si="148"/>
        <v>#N/A</v>
      </c>
      <c r="L297" s="8" t="e">
        <f t="shared" si="149"/>
        <v>#N/A</v>
      </c>
      <c r="M297" t="e">
        <f t="shared" si="150"/>
        <v>#N/A</v>
      </c>
      <c r="N297">
        <v>8</v>
      </c>
      <c r="O297" t="e">
        <f t="shared" si="168"/>
        <v>#N/A</v>
      </c>
      <c r="P297" t="e">
        <f t="shared" si="151"/>
        <v>#N/A</v>
      </c>
      <c r="Q297" t="e">
        <f t="shared" si="152"/>
        <v>#N/A</v>
      </c>
      <c r="R297" t="e">
        <f t="shared" si="153"/>
        <v>#N/A</v>
      </c>
      <c r="S297">
        <f t="shared" si="154"/>
        <v>0</v>
      </c>
      <c r="T297" s="8">
        <f t="shared" si="169"/>
        <v>0</v>
      </c>
      <c r="U297" s="2" t="e">
        <f t="shared" si="170"/>
        <v>#N/A</v>
      </c>
      <c r="V297">
        <f t="shared" si="155"/>
        <v>5</v>
      </c>
      <c r="W297" s="2" t="e">
        <f t="shared" si="171"/>
        <v>#N/A</v>
      </c>
      <c r="X297">
        <f t="shared" si="156"/>
        <v>0</v>
      </c>
      <c r="Y297">
        <f t="shared" si="172"/>
        <v>0.5</v>
      </c>
      <c r="Z297">
        <v>0</v>
      </c>
      <c r="AA297" s="18">
        <f t="shared" si="157"/>
        <v>43478</v>
      </c>
      <c r="AB297" s="13">
        <f t="shared" si="158"/>
        <v>0</v>
      </c>
      <c r="AC297">
        <v>0</v>
      </c>
      <c r="AD297" s="5" t="e">
        <f t="shared" si="173"/>
        <v>#N/A</v>
      </c>
      <c r="AE297">
        <f t="shared" si="159"/>
        <v>2</v>
      </c>
      <c r="AF297">
        <f t="shared" si="159"/>
        <v>2</v>
      </c>
      <c r="AG297">
        <v>0</v>
      </c>
      <c r="AH297" s="18">
        <f t="shared" si="174"/>
        <v>43478</v>
      </c>
      <c r="AI297" s="5">
        <f t="shared" si="175"/>
        <v>0</v>
      </c>
      <c r="AJ297" s="13">
        <f t="shared" si="160"/>
        <v>0</v>
      </c>
      <c r="AK297" s="20">
        <f t="shared" si="161"/>
        <v>0</v>
      </c>
      <c r="AL297" s="20">
        <f t="shared" si="176"/>
        <v>2250</v>
      </c>
      <c r="AM297" s="20">
        <f t="shared" si="177"/>
        <v>800</v>
      </c>
      <c r="AN297" s="20">
        <f t="shared" si="162"/>
        <v>0</v>
      </c>
      <c r="AO297" s="20">
        <f t="shared" si="178"/>
        <v>200</v>
      </c>
      <c r="AP297" s="1">
        <v>0</v>
      </c>
      <c r="AQ297" s="24">
        <f t="shared" si="179"/>
        <v>43478</v>
      </c>
      <c r="AR297" s="10">
        <f t="shared" si="163"/>
        <v>0</v>
      </c>
      <c r="AS297" s="1">
        <f t="shared" si="180"/>
        <v>0</v>
      </c>
    </row>
    <row r="298" spans="2:45" x14ac:dyDescent="0.2">
      <c r="B298" s="18">
        <f t="shared" si="164"/>
        <v>43479</v>
      </c>
      <c r="C298" s="8">
        <f t="shared" si="165"/>
        <v>43479</v>
      </c>
      <c r="D298" s="5" t="e">
        <f>INDEX(Klima!$B$1:$E$520,MATCH('Afgrødemodel 1'!$C298,Klima!$B$1:$B$520,0),MATCH('Afgrødemodel 1'!$D$7,Klima!$B$1:$E$1,0))</f>
        <v>#N/A</v>
      </c>
      <c r="E298" s="8" t="e">
        <f t="shared" si="166"/>
        <v>#N/A</v>
      </c>
      <c r="F298">
        <v>0</v>
      </c>
      <c r="G298" s="8" t="e">
        <f t="shared" si="167"/>
        <v>#N/A</v>
      </c>
      <c r="H298" s="8" t="e">
        <f t="shared" si="145"/>
        <v>#N/A</v>
      </c>
      <c r="I298" s="8" t="e">
        <f t="shared" si="146"/>
        <v>#N/A</v>
      </c>
      <c r="J298" s="8" t="e">
        <f t="shared" si="147"/>
        <v>#N/A</v>
      </c>
      <c r="K298" s="8" t="e">
        <f t="shared" si="148"/>
        <v>#N/A</v>
      </c>
      <c r="L298" s="8" t="e">
        <f t="shared" si="149"/>
        <v>#N/A</v>
      </c>
      <c r="M298" t="e">
        <f t="shared" si="150"/>
        <v>#N/A</v>
      </c>
      <c r="N298">
        <v>8</v>
      </c>
      <c r="O298" t="e">
        <f t="shared" si="168"/>
        <v>#N/A</v>
      </c>
      <c r="P298" t="e">
        <f t="shared" si="151"/>
        <v>#N/A</v>
      </c>
      <c r="Q298" t="e">
        <f t="shared" si="152"/>
        <v>#N/A</v>
      </c>
      <c r="R298" t="e">
        <f t="shared" si="153"/>
        <v>#N/A</v>
      </c>
      <c r="S298">
        <f t="shared" si="154"/>
        <v>0</v>
      </c>
      <c r="T298" s="8">
        <f t="shared" si="169"/>
        <v>0</v>
      </c>
      <c r="U298" s="2" t="e">
        <f t="shared" si="170"/>
        <v>#N/A</v>
      </c>
      <c r="V298">
        <f t="shared" si="155"/>
        <v>5</v>
      </c>
      <c r="W298" s="2" t="e">
        <f t="shared" si="171"/>
        <v>#N/A</v>
      </c>
      <c r="X298">
        <f t="shared" si="156"/>
        <v>0</v>
      </c>
      <c r="Y298">
        <f t="shared" si="172"/>
        <v>0.5</v>
      </c>
      <c r="Z298">
        <v>0</v>
      </c>
      <c r="AA298" s="18">
        <f t="shared" si="157"/>
        <v>43479</v>
      </c>
      <c r="AB298" s="13">
        <f t="shared" si="158"/>
        <v>0</v>
      </c>
      <c r="AC298">
        <v>0</v>
      </c>
      <c r="AD298" s="5" t="e">
        <f t="shared" si="173"/>
        <v>#N/A</v>
      </c>
      <c r="AE298">
        <f t="shared" si="159"/>
        <v>2</v>
      </c>
      <c r="AF298">
        <f t="shared" si="159"/>
        <v>2</v>
      </c>
      <c r="AG298">
        <v>0</v>
      </c>
      <c r="AH298" s="18">
        <f t="shared" si="174"/>
        <v>43479</v>
      </c>
      <c r="AI298" s="5">
        <f t="shared" si="175"/>
        <v>0</v>
      </c>
      <c r="AJ298" s="13">
        <f t="shared" si="160"/>
        <v>0</v>
      </c>
      <c r="AK298" s="20">
        <f t="shared" si="161"/>
        <v>0</v>
      </c>
      <c r="AL298" s="20">
        <f t="shared" si="176"/>
        <v>2265</v>
      </c>
      <c r="AM298" s="20">
        <f t="shared" si="177"/>
        <v>800</v>
      </c>
      <c r="AN298" s="20">
        <f t="shared" si="162"/>
        <v>0</v>
      </c>
      <c r="AO298" s="20">
        <f t="shared" si="178"/>
        <v>200</v>
      </c>
      <c r="AP298" s="1">
        <v>0</v>
      </c>
      <c r="AQ298" s="24">
        <f t="shared" si="179"/>
        <v>43479</v>
      </c>
      <c r="AR298" s="10">
        <f t="shared" si="163"/>
        <v>0</v>
      </c>
      <c r="AS298" s="1">
        <f t="shared" si="180"/>
        <v>0</v>
      </c>
    </row>
    <row r="299" spans="2:45" x14ac:dyDescent="0.2">
      <c r="B299" s="18">
        <f t="shared" si="164"/>
        <v>43480</v>
      </c>
      <c r="C299" s="8">
        <f t="shared" si="165"/>
        <v>43480</v>
      </c>
      <c r="D299" s="5" t="e">
        <f>INDEX(Klima!$B$1:$E$520,MATCH('Afgrødemodel 1'!$C299,Klima!$B$1:$B$520,0),MATCH('Afgrødemodel 1'!$D$7,Klima!$B$1:$E$1,0))</f>
        <v>#N/A</v>
      </c>
      <c r="E299" s="8" t="e">
        <f t="shared" si="166"/>
        <v>#N/A</v>
      </c>
      <c r="F299">
        <v>0</v>
      </c>
      <c r="G299" s="8" t="e">
        <f t="shared" si="167"/>
        <v>#N/A</v>
      </c>
      <c r="H299" s="8" t="e">
        <f t="shared" si="145"/>
        <v>#N/A</v>
      </c>
      <c r="I299" s="8" t="e">
        <f t="shared" si="146"/>
        <v>#N/A</v>
      </c>
      <c r="J299" s="8" t="e">
        <f t="shared" si="147"/>
        <v>#N/A</v>
      </c>
      <c r="K299" s="8" t="e">
        <f t="shared" si="148"/>
        <v>#N/A</v>
      </c>
      <c r="L299" s="8" t="e">
        <f t="shared" si="149"/>
        <v>#N/A</v>
      </c>
      <c r="M299" t="e">
        <f t="shared" si="150"/>
        <v>#N/A</v>
      </c>
      <c r="N299">
        <v>8</v>
      </c>
      <c r="O299" t="e">
        <f t="shared" si="168"/>
        <v>#N/A</v>
      </c>
      <c r="P299" t="e">
        <f t="shared" si="151"/>
        <v>#N/A</v>
      </c>
      <c r="Q299" t="e">
        <f t="shared" si="152"/>
        <v>#N/A</v>
      </c>
      <c r="R299" t="e">
        <f t="shared" si="153"/>
        <v>#N/A</v>
      </c>
      <c r="S299">
        <f t="shared" si="154"/>
        <v>0</v>
      </c>
      <c r="T299" s="8">
        <f t="shared" si="169"/>
        <v>0</v>
      </c>
      <c r="U299" s="2" t="e">
        <f t="shared" si="170"/>
        <v>#N/A</v>
      </c>
      <c r="V299">
        <f t="shared" si="155"/>
        <v>5</v>
      </c>
      <c r="W299" s="2" t="e">
        <f t="shared" si="171"/>
        <v>#N/A</v>
      </c>
      <c r="X299">
        <f t="shared" si="156"/>
        <v>0</v>
      </c>
      <c r="Y299">
        <f t="shared" si="172"/>
        <v>0.5</v>
      </c>
      <c r="Z299">
        <v>0</v>
      </c>
      <c r="AA299" s="18">
        <f t="shared" si="157"/>
        <v>43480</v>
      </c>
      <c r="AB299" s="13">
        <f t="shared" si="158"/>
        <v>0</v>
      </c>
      <c r="AC299">
        <v>0</v>
      </c>
      <c r="AD299" s="5" t="e">
        <f t="shared" si="173"/>
        <v>#N/A</v>
      </c>
      <c r="AE299">
        <f t="shared" si="159"/>
        <v>2</v>
      </c>
      <c r="AF299">
        <f t="shared" si="159"/>
        <v>2</v>
      </c>
      <c r="AG299">
        <v>0</v>
      </c>
      <c r="AH299" s="18">
        <f t="shared" si="174"/>
        <v>43480</v>
      </c>
      <c r="AI299" s="5">
        <f t="shared" si="175"/>
        <v>0</v>
      </c>
      <c r="AJ299" s="13">
        <f t="shared" si="160"/>
        <v>0</v>
      </c>
      <c r="AK299" s="20">
        <f t="shared" si="161"/>
        <v>0</v>
      </c>
      <c r="AL299" s="20">
        <f t="shared" si="176"/>
        <v>2280</v>
      </c>
      <c r="AM299" s="20">
        <f t="shared" si="177"/>
        <v>800</v>
      </c>
      <c r="AN299" s="20">
        <f t="shared" si="162"/>
        <v>0</v>
      </c>
      <c r="AO299" s="20">
        <f t="shared" si="178"/>
        <v>200</v>
      </c>
      <c r="AP299" s="1">
        <v>0</v>
      </c>
      <c r="AQ299" s="24">
        <f t="shared" si="179"/>
        <v>43480</v>
      </c>
      <c r="AR299" s="10">
        <f t="shared" si="163"/>
        <v>0</v>
      </c>
      <c r="AS299" s="1">
        <f t="shared" si="180"/>
        <v>0</v>
      </c>
    </row>
    <row r="300" spans="2:45" x14ac:dyDescent="0.2">
      <c r="B300" s="18">
        <f t="shared" si="164"/>
        <v>43481</v>
      </c>
      <c r="C300" s="8">
        <f t="shared" si="165"/>
        <v>43481</v>
      </c>
      <c r="D300" s="5" t="e">
        <f>INDEX(Klima!$B$1:$E$520,MATCH('Afgrødemodel 1'!$C300,Klima!$B$1:$B$520,0),MATCH('Afgrødemodel 1'!$D$7,Klima!$B$1:$E$1,0))</f>
        <v>#N/A</v>
      </c>
      <c r="E300" s="8" t="e">
        <f t="shared" si="166"/>
        <v>#N/A</v>
      </c>
      <c r="F300">
        <v>0</v>
      </c>
      <c r="G300" s="8" t="e">
        <f t="shared" si="167"/>
        <v>#N/A</v>
      </c>
      <c r="H300" s="8" t="e">
        <f t="shared" si="145"/>
        <v>#N/A</v>
      </c>
      <c r="I300" s="8" t="e">
        <f t="shared" si="146"/>
        <v>#N/A</v>
      </c>
      <c r="J300" s="8" t="e">
        <f t="shared" si="147"/>
        <v>#N/A</v>
      </c>
      <c r="K300" s="8" t="e">
        <f t="shared" si="148"/>
        <v>#N/A</v>
      </c>
      <c r="L300" s="8" t="e">
        <f t="shared" si="149"/>
        <v>#N/A</v>
      </c>
      <c r="M300" t="e">
        <f t="shared" si="150"/>
        <v>#N/A</v>
      </c>
      <c r="N300">
        <v>8</v>
      </c>
      <c r="O300" t="e">
        <f t="shared" si="168"/>
        <v>#N/A</v>
      </c>
      <c r="P300" t="e">
        <f t="shared" si="151"/>
        <v>#N/A</v>
      </c>
      <c r="Q300" t="e">
        <f t="shared" si="152"/>
        <v>#N/A</v>
      </c>
      <c r="R300" t="e">
        <f t="shared" si="153"/>
        <v>#N/A</v>
      </c>
      <c r="S300">
        <f t="shared" si="154"/>
        <v>0</v>
      </c>
      <c r="T300" s="8">
        <f t="shared" si="169"/>
        <v>0</v>
      </c>
      <c r="U300" s="2" t="e">
        <f t="shared" si="170"/>
        <v>#N/A</v>
      </c>
      <c r="V300">
        <f t="shared" si="155"/>
        <v>5</v>
      </c>
      <c r="W300" s="2" t="e">
        <f t="shared" si="171"/>
        <v>#N/A</v>
      </c>
      <c r="X300">
        <f t="shared" si="156"/>
        <v>0</v>
      </c>
      <c r="Y300">
        <f t="shared" si="172"/>
        <v>0.5</v>
      </c>
      <c r="Z300">
        <v>0</v>
      </c>
      <c r="AA300" s="18">
        <f t="shared" si="157"/>
        <v>43481</v>
      </c>
      <c r="AB300" s="13">
        <f t="shared" si="158"/>
        <v>0</v>
      </c>
      <c r="AC300">
        <v>0</v>
      </c>
      <c r="AD300" s="5" t="e">
        <f t="shared" si="173"/>
        <v>#N/A</v>
      </c>
      <c r="AE300">
        <f t="shared" si="159"/>
        <v>2</v>
      </c>
      <c r="AF300">
        <f t="shared" si="159"/>
        <v>2</v>
      </c>
      <c r="AG300">
        <v>0</v>
      </c>
      <c r="AH300" s="18">
        <f t="shared" si="174"/>
        <v>43481</v>
      </c>
      <c r="AI300" s="5">
        <f t="shared" si="175"/>
        <v>0</v>
      </c>
      <c r="AJ300" s="13">
        <f t="shared" si="160"/>
        <v>0</v>
      </c>
      <c r="AK300" s="20">
        <f t="shared" si="161"/>
        <v>0</v>
      </c>
      <c r="AL300" s="20">
        <f t="shared" si="176"/>
        <v>2295</v>
      </c>
      <c r="AM300" s="20">
        <f t="shared" si="177"/>
        <v>800</v>
      </c>
      <c r="AN300" s="20">
        <f t="shared" si="162"/>
        <v>0</v>
      </c>
      <c r="AO300" s="20">
        <f t="shared" si="178"/>
        <v>200</v>
      </c>
      <c r="AP300" s="1">
        <v>0</v>
      </c>
      <c r="AQ300" s="24">
        <f t="shared" si="179"/>
        <v>43481</v>
      </c>
      <c r="AR300" s="10">
        <f t="shared" si="163"/>
        <v>0</v>
      </c>
      <c r="AS300" s="1">
        <f t="shared" si="180"/>
        <v>0</v>
      </c>
    </row>
    <row r="301" spans="2:45" x14ac:dyDescent="0.2">
      <c r="B301" s="18">
        <f t="shared" si="164"/>
        <v>43482</v>
      </c>
      <c r="C301" s="8">
        <f t="shared" si="165"/>
        <v>43482</v>
      </c>
      <c r="D301" s="5" t="e">
        <f>INDEX(Klima!$B$1:$E$520,MATCH('Afgrødemodel 1'!$C301,Klima!$B$1:$B$520,0),MATCH('Afgrødemodel 1'!$D$7,Klima!$B$1:$E$1,0))</f>
        <v>#N/A</v>
      </c>
      <c r="E301" s="8" t="e">
        <f t="shared" si="166"/>
        <v>#N/A</v>
      </c>
      <c r="F301">
        <v>0</v>
      </c>
      <c r="G301" s="8" t="e">
        <f t="shared" si="167"/>
        <v>#N/A</v>
      </c>
      <c r="H301" s="8" t="e">
        <f t="shared" si="145"/>
        <v>#N/A</v>
      </c>
      <c r="I301" s="8" t="e">
        <f t="shared" si="146"/>
        <v>#N/A</v>
      </c>
      <c r="J301" s="8" t="e">
        <f t="shared" si="147"/>
        <v>#N/A</v>
      </c>
      <c r="K301" s="8" t="e">
        <f t="shared" si="148"/>
        <v>#N/A</v>
      </c>
      <c r="L301" s="8" t="e">
        <f t="shared" si="149"/>
        <v>#N/A</v>
      </c>
      <c r="M301" t="e">
        <f t="shared" si="150"/>
        <v>#N/A</v>
      </c>
      <c r="N301">
        <v>8</v>
      </c>
      <c r="O301" t="e">
        <f t="shared" si="168"/>
        <v>#N/A</v>
      </c>
      <c r="P301" t="e">
        <f t="shared" si="151"/>
        <v>#N/A</v>
      </c>
      <c r="Q301" t="e">
        <f t="shared" si="152"/>
        <v>#N/A</v>
      </c>
      <c r="R301" t="e">
        <f t="shared" si="153"/>
        <v>#N/A</v>
      </c>
      <c r="S301">
        <f t="shared" si="154"/>
        <v>0</v>
      </c>
      <c r="T301" s="8">
        <f t="shared" si="169"/>
        <v>0</v>
      </c>
      <c r="U301" s="2" t="e">
        <f t="shared" si="170"/>
        <v>#N/A</v>
      </c>
      <c r="V301">
        <f t="shared" si="155"/>
        <v>5</v>
      </c>
      <c r="W301" s="2" t="e">
        <f t="shared" si="171"/>
        <v>#N/A</v>
      </c>
      <c r="X301">
        <f t="shared" si="156"/>
        <v>0</v>
      </c>
      <c r="Y301">
        <f t="shared" si="172"/>
        <v>0.5</v>
      </c>
      <c r="Z301">
        <v>0</v>
      </c>
      <c r="AA301" s="18">
        <f t="shared" si="157"/>
        <v>43482</v>
      </c>
      <c r="AB301" s="13">
        <f t="shared" si="158"/>
        <v>0</v>
      </c>
      <c r="AC301">
        <v>0</v>
      </c>
      <c r="AD301" s="5" t="e">
        <f t="shared" si="173"/>
        <v>#N/A</v>
      </c>
      <c r="AE301">
        <f t="shared" si="159"/>
        <v>2</v>
      </c>
      <c r="AF301">
        <f t="shared" si="159"/>
        <v>2</v>
      </c>
      <c r="AG301">
        <v>0</v>
      </c>
      <c r="AH301" s="18">
        <f t="shared" si="174"/>
        <v>43482</v>
      </c>
      <c r="AI301" s="5">
        <f t="shared" si="175"/>
        <v>0</v>
      </c>
      <c r="AJ301" s="13">
        <f t="shared" si="160"/>
        <v>0</v>
      </c>
      <c r="AK301" s="20">
        <f t="shared" si="161"/>
        <v>0</v>
      </c>
      <c r="AL301" s="20">
        <f t="shared" si="176"/>
        <v>2310</v>
      </c>
      <c r="AM301" s="20">
        <f t="shared" si="177"/>
        <v>800</v>
      </c>
      <c r="AN301" s="20">
        <f t="shared" si="162"/>
        <v>0</v>
      </c>
      <c r="AO301" s="20">
        <f t="shared" si="178"/>
        <v>200</v>
      </c>
      <c r="AP301" s="1">
        <v>0</v>
      </c>
      <c r="AQ301" s="24">
        <f t="shared" si="179"/>
        <v>43482</v>
      </c>
      <c r="AR301" s="10">
        <f t="shared" si="163"/>
        <v>0</v>
      </c>
      <c r="AS301" s="1">
        <f t="shared" si="180"/>
        <v>0</v>
      </c>
    </row>
    <row r="302" spans="2:45" x14ac:dyDescent="0.2">
      <c r="B302" s="18">
        <f t="shared" si="164"/>
        <v>43483</v>
      </c>
      <c r="C302" s="8">
        <f t="shared" si="165"/>
        <v>43483</v>
      </c>
      <c r="D302" s="5" t="e">
        <f>INDEX(Klima!$B$1:$E$520,MATCH('Afgrødemodel 1'!$C302,Klima!$B$1:$B$520,0),MATCH('Afgrødemodel 1'!$D$7,Klima!$B$1:$E$1,0))</f>
        <v>#N/A</v>
      </c>
      <c r="E302" s="8" t="e">
        <f t="shared" si="166"/>
        <v>#N/A</v>
      </c>
      <c r="F302">
        <v>0</v>
      </c>
      <c r="G302" s="8" t="e">
        <f t="shared" si="167"/>
        <v>#N/A</v>
      </c>
      <c r="H302" s="8" t="e">
        <f t="shared" si="145"/>
        <v>#N/A</v>
      </c>
      <c r="I302" s="8" t="e">
        <f t="shared" si="146"/>
        <v>#N/A</v>
      </c>
      <c r="J302" s="8" t="e">
        <f t="shared" si="147"/>
        <v>#N/A</v>
      </c>
      <c r="K302" s="8" t="e">
        <f t="shared" si="148"/>
        <v>#N/A</v>
      </c>
      <c r="L302" s="8" t="e">
        <f t="shared" si="149"/>
        <v>#N/A</v>
      </c>
      <c r="M302" t="e">
        <f t="shared" si="150"/>
        <v>#N/A</v>
      </c>
      <c r="N302">
        <v>8</v>
      </c>
      <c r="O302" t="e">
        <f t="shared" si="168"/>
        <v>#N/A</v>
      </c>
      <c r="P302" t="e">
        <f t="shared" si="151"/>
        <v>#N/A</v>
      </c>
      <c r="Q302" t="e">
        <f t="shared" si="152"/>
        <v>#N/A</v>
      </c>
      <c r="R302" t="e">
        <f t="shared" si="153"/>
        <v>#N/A</v>
      </c>
      <c r="S302">
        <f t="shared" si="154"/>
        <v>0</v>
      </c>
      <c r="T302" s="8">
        <f t="shared" si="169"/>
        <v>0</v>
      </c>
      <c r="U302" s="2" t="e">
        <f t="shared" si="170"/>
        <v>#N/A</v>
      </c>
      <c r="V302">
        <f t="shared" si="155"/>
        <v>5</v>
      </c>
      <c r="W302" s="2" t="e">
        <f t="shared" si="171"/>
        <v>#N/A</v>
      </c>
      <c r="X302">
        <f t="shared" si="156"/>
        <v>0</v>
      </c>
      <c r="Y302">
        <f t="shared" si="172"/>
        <v>0.5</v>
      </c>
      <c r="Z302">
        <v>0</v>
      </c>
      <c r="AA302" s="18">
        <f t="shared" si="157"/>
        <v>43483</v>
      </c>
      <c r="AB302" s="13">
        <f t="shared" si="158"/>
        <v>0</v>
      </c>
      <c r="AC302">
        <v>0</v>
      </c>
      <c r="AD302" s="5" t="e">
        <f t="shared" si="173"/>
        <v>#N/A</v>
      </c>
      <c r="AE302">
        <f t="shared" si="159"/>
        <v>2</v>
      </c>
      <c r="AF302">
        <f t="shared" si="159"/>
        <v>2</v>
      </c>
      <c r="AG302">
        <v>0</v>
      </c>
      <c r="AH302" s="18">
        <f t="shared" si="174"/>
        <v>43483</v>
      </c>
      <c r="AI302" s="5">
        <f t="shared" si="175"/>
        <v>0</v>
      </c>
      <c r="AJ302" s="13">
        <f t="shared" si="160"/>
        <v>0</v>
      </c>
      <c r="AK302" s="20">
        <f t="shared" si="161"/>
        <v>0</v>
      </c>
      <c r="AL302" s="20">
        <f t="shared" si="176"/>
        <v>2325</v>
      </c>
      <c r="AM302" s="20">
        <f t="shared" si="177"/>
        <v>800</v>
      </c>
      <c r="AN302" s="20">
        <f t="shared" si="162"/>
        <v>0</v>
      </c>
      <c r="AO302" s="20">
        <f t="shared" si="178"/>
        <v>200</v>
      </c>
      <c r="AP302" s="1">
        <v>0</v>
      </c>
      <c r="AQ302" s="24">
        <f t="shared" si="179"/>
        <v>43483</v>
      </c>
      <c r="AR302" s="10">
        <f t="shared" si="163"/>
        <v>0</v>
      </c>
      <c r="AS302" s="1">
        <f t="shared" si="180"/>
        <v>0</v>
      </c>
    </row>
    <row r="303" spans="2:45" x14ac:dyDescent="0.2">
      <c r="B303" s="18">
        <f t="shared" si="164"/>
        <v>43484</v>
      </c>
      <c r="C303" s="8">
        <f t="shared" si="165"/>
        <v>43484</v>
      </c>
      <c r="D303" s="5" t="e">
        <f>INDEX(Klima!$B$1:$E$520,MATCH('Afgrødemodel 1'!$C303,Klima!$B$1:$B$520,0),MATCH('Afgrødemodel 1'!$D$7,Klima!$B$1:$E$1,0))</f>
        <v>#N/A</v>
      </c>
      <c r="E303" s="8" t="e">
        <f t="shared" si="166"/>
        <v>#N/A</v>
      </c>
      <c r="F303">
        <v>0</v>
      </c>
      <c r="G303" s="8" t="e">
        <f t="shared" si="167"/>
        <v>#N/A</v>
      </c>
      <c r="H303" s="8" t="e">
        <f t="shared" si="145"/>
        <v>#N/A</v>
      </c>
      <c r="I303" s="8" t="e">
        <f t="shared" si="146"/>
        <v>#N/A</v>
      </c>
      <c r="J303" s="8" t="e">
        <f t="shared" si="147"/>
        <v>#N/A</v>
      </c>
      <c r="K303" s="8" t="e">
        <f t="shared" si="148"/>
        <v>#N/A</v>
      </c>
      <c r="L303" s="8" t="e">
        <f t="shared" si="149"/>
        <v>#N/A</v>
      </c>
      <c r="M303" t="e">
        <f t="shared" si="150"/>
        <v>#N/A</v>
      </c>
      <c r="N303">
        <v>8</v>
      </c>
      <c r="O303" t="e">
        <f t="shared" si="168"/>
        <v>#N/A</v>
      </c>
      <c r="P303" t="e">
        <f t="shared" si="151"/>
        <v>#N/A</v>
      </c>
      <c r="Q303" t="e">
        <f t="shared" si="152"/>
        <v>#N/A</v>
      </c>
      <c r="R303" t="e">
        <f t="shared" si="153"/>
        <v>#N/A</v>
      </c>
      <c r="S303">
        <f t="shared" si="154"/>
        <v>0</v>
      </c>
      <c r="T303" s="8">
        <f t="shared" si="169"/>
        <v>0</v>
      </c>
      <c r="U303" s="2" t="e">
        <f t="shared" si="170"/>
        <v>#N/A</v>
      </c>
      <c r="V303">
        <f t="shared" si="155"/>
        <v>5</v>
      </c>
      <c r="W303" s="2" t="e">
        <f t="shared" si="171"/>
        <v>#N/A</v>
      </c>
      <c r="X303">
        <f t="shared" si="156"/>
        <v>0</v>
      </c>
      <c r="Y303">
        <f t="shared" si="172"/>
        <v>0.5</v>
      </c>
      <c r="Z303">
        <v>0</v>
      </c>
      <c r="AA303" s="18">
        <f t="shared" si="157"/>
        <v>43484</v>
      </c>
      <c r="AB303" s="13">
        <f t="shared" si="158"/>
        <v>0</v>
      </c>
      <c r="AC303">
        <v>0</v>
      </c>
      <c r="AD303" s="5" t="e">
        <f t="shared" si="173"/>
        <v>#N/A</v>
      </c>
      <c r="AE303">
        <f t="shared" si="159"/>
        <v>2</v>
      </c>
      <c r="AF303">
        <f t="shared" si="159"/>
        <v>2</v>
      </c>
      <c r="AG303">
        <v>0</v>
      </c>
      <c r="AH303" s="18">
        <f t="shared" si="174"/>
        <v>43484</v>
      </c>
      <c r="AI303" s="5">
        <f t="shared" si="175"/>
        <v>0</v>
      </c>
      <c r="AJ303" s="13">
        <f t="shared" si="160"/>
        <v>0</v>
      </c>
      <c r="AK303" s="20">
        <f t="shared" si="161"/>
        <v>0</v>
      </c>
      <c r="AL303" s="20">
        <f t="shared" si="176"/>
        <v>2340</v>
      </c>
      <c r="AM303" s="20">
        <f t="shared" si="177"/>
        <v>800</v>
      </c>
      <c r="AN303" s="20">
        <f t="shared" si="162"/>
        <v>0</v>
      </c>
      <c r="AO303" s="20">
        <f t="shared" si="178"/>
        <v>200</v>
      </c>
      <c r="AP303" s="1">
        <v>0</v>
      </c>
      <c r="AQ303" s="24">
        <f t="shared" si="179"/>
        <v>43484</v>
      </c>
      <c r="AR303" s="10">
        <f t="shared" si="163"/>
        <v>0</v>
      </c>
      <c r="AS303" s="1">
        <f t="shared" si="180"/>
        <v>0</v>
      </c>
    </row>
    <row r="304" spans="2:45" x14ac:dyDescent="0.2">
      <c r="B304" s="18">
        <f t="shared" si="164"/>
        <v>43485</v>
      </c>
      <c r="C304" s="8">
        <f t="shared" si="165"/>
        <v>43485</v>
      </c>
      <c r="D304" s="5" t="e">
        <f>INDEX(Klima!$B$1:$E$520,MATCH('Afgrødemodel 1'!$C304,Klima!$B$1:$B$520,0),MATCH('Afgrødemodel 1'!$D$7,Klima!$B$1:$E$1,0))</f>
        <v>#N/A</v>
      </c>
      <c r="E304" s="8" t="e">
        <f t="shared" si="166"/>
        <v>#N/A</v>
      </c>
      <c r="F304">
        <v>0</v>
      </c>
      <c r="G304" s="8" t="e">
        <f t="shared" si="167"/>
        <v>#N/A</v>
      </c>
      <c r="H304" s="8" t="e">
        <f t="shared" si="145"/>
        <v>#N/A</v>
      </c>
      <c r="I304" s="8" t="e">
        <f t="shared" si="146"/>
        <v>#N/A</v>
      </c>
      <c r="J304" s="8" t="e">
        <f t="shared" si="147"/>
        <v>#N/A</v>
      </c>
      <c r="K304" s="8" t="e">
        <f t="shared" si="148"/>
        <v>#N/A</v>
      </c>
      <c r="L304" s="8" t="e">
        <f t="shared" si="149"/>
        <v>#N/A</v>
      </c>
      <c r="M304" t="e">
        <f t="shared" si="150"/>
        <v>#N/A</v>
      </c>
      <c r="N304">
        <v>8</v>
      </c>
      <c r="O304" t="e">
        <f t="shared" si="168"/>
        <v>#N/A</v>
      </c>
      <c r="P304" t="e">
        <f t="shared" si="151"/>
        <v>#N/A</v>
      </c>
      <c r="Q304" t="e">
        <f t="shared" si="152"/>
        <v>#N/A</v>
      </c>
      <c r="R304" t="e">
        <f t="shared" si="153"/>
        <v>#N/A</v>
      </c>
      <c r="S304">
        <f t="shared" si="154"/>
        <v>0</v>
      </c>
      <c r="T304" s="8">
        <f t="shared" si="169"/>
        <v>0</v>
      </c>
      <c r="U304" s="2" t="e">
        <f t="shared" si="170"/>
        <v>#N/A</v>
      </c>
      <c r="V304">
        <f t="shared" si="155"/>
        <v>5</v>
      </c>
      <c r="W304" s="2" t="e">
        <f t="shared" si="171"/>
        <v>#N/A</v>
      </c>
      <c r="X304">
        <f t="shared" si="156"/>
        <v>0</v>
      </c>
      <c r="Y304">
        <f t="shared" si="172"/>
        <v>0.5</v>
      </c>
      <c r="Z304">
        <v>0</v>
      </c>
      <c r="AA304" s="18">
        <f t="shared" si="157"/>
        <v>43485</v>
      </c>
      <c r="AB304" s="13">
        <f t="shared" si="158"/>
        <v>0</v>
      </c>
      <c r="AC304">
        <v>0</v>
      </c>
      <c r="AD304" s="5" t="e">
        <f t="shared" si="173"/>
        <v>#N/A</v>
      </c>
      <c r="AE304">
        <f t="shared" si="159"/>
        <v>2</v>
      </c>
      <c r="AF304">
        <f t="shared" si="159"/>
        <v>2</v>
      </c>
      <c r="AG304">
        <v>0</v>
      </c>
      <c r="AH304" s="18">
        <f t="shared" si="174"/>
        <v>43485</v>
      </c>
      <c r="AI304" s="5">
        <f t="shared" si="175"/>
        <v>0</v>
      </c>
      <c r="AJ304" s="13">
        <f t="shared" si="160"/>
        <v>0</v>
      </c>
      <c r="AK304" s="20">
        <f t="shared" si="161"/>
        <v>0</v>
      </c>
      <c r="AL304" s="20">
        <f t="shared" si="176"/>
        <v>2355</v>
      </c>
      <c r="AM304" s="20">
        <f t="shared" si="177"/>
        <v>800</v>
      </c>
      <c r="AN304" s="20">
        <f t="shared" si="162"/>
        <v>0</v>
      </c>
      <c r="AO304" s="20">
        <f t="shared" si="178"/>
        <v>200</v>
      </c>
      <c r="AP304" s="1">
        <v>0</v>
      </c>
      <c r="AQ304" s="24">
        <f t="shared" si="179"/>
        <v>43485</v>
      </c>
      <c r="AR304" s="10">
        <f t="shared" si="163"/>
        <v>0</v>
      </c>
      <c r="AS304" s="1">
        <f t="shared" si="180"/>
        <v>0</v>
      </c>
    </row>
    <row r="305" spans="2:45" x14ac:dyDescent="0.2">
      <c r="B305" s="18">
        <f t="shared" si="164"/>
        <v>43486</v>
      </c>
      <c r="C305" s="8">
        <f t="shared" si="165"/>
        <v>43486</v>
      </c>
      <c r="D305" s="5" t="e">
        <f>INDEX(Klima!$B$1:$E$520,MATCH('Afgrødemodel 1'!$C305,Klima!$B$1:$B$520,0),MATCH('Afgrødemodel 1'!$D$7,Klima!$B$1:$E$1,0))</f>
        <v>#N/A</v>
      </c>
      <c r="E305" s="8" t="e">
        <f t="shared" si="166"/>
        <v>#N/A</v>
      </c>
      <c r="F305">
        <v>0</v>
      </c>
      <c r="G305" s="8" t="e">
        <f t="shared" si="167"/>
        <v>#N/A</v>
      </c>
      <c r="H305" s="8" t="e">
        <f t="shared" si="145"/>
        <v>#N/A</v>
      </c>
      <c r="I305" s="8" t="e">
        <f t="shared" si="146"/>
        <v>#N/A</v>
      </c>
      <c r="J305" s="8" t="e">
        <f t="shared" si="147"/>
        <v>#N/A</v>
      </c>
      <c r="K305" s="8" t="e">
        <f t="shared" si="148"/>
        <v>#N/A</v>
      </c>
      <c r="L305" s="8" t="e">
        <f t="shared" si="149"/>
        <v>#N/A</v>
      </c>
      <c r="M305" t="e">
        <f t="shared" si="150"/>
        <v>#N/A</v>
      </c>
      <c r="N305">
        <v>8</v>
      </c>
      <c r="O305" t="e">
        <f t="shared" si="168"/>
        <v>#N/A</v>
      </c>
      <c r="P305" t="e">
        <f t="shared" si="151"/>
        <v>#N/A</v>
      </c>
      <c r="Q305" t="e">
        <f t="shared" si="152"/>
        <v>#N/A</v>
      </c>
      <c r="R305" t="e">
        <f t="shared" si="153"/>
        <v>#N/A</v>
      </c>
      <c r="S305">
        <f t="shared" si="154"/>
        <v>0</v>
      </c>
      <c r="T305" s="8">
        <f t="shared" si="169"/>
        <v>0</v>
      </c>
      <c r="U305" s="2" t="e">
        <f t="shared" si="170"/>
        <v>#N/A</v>
      </c>
      <c r="V305">
        <f t="shared" si="155"/>
        <v>5</v>
      </c>
      <c r="W305" s="2" t="e">
        <f t="shared" si="171"/>
        <v>#N/A</v>
      </c>
      <c r="X305">
        <f t="shared" si="156"/>
        <v>0</v>
      </c>
      <c r="Y305">
        <f t="shared" si="172"/>
        <v>0.5</v>
      </c>
      <c r="Z305">
        <v>0</v>
      </c>
      <c r="AA305" s="18">
        <f t="shared" si="157"/>
        <v>43486</v>
      </c>
      <c r="AB305" s="13">
        <f t="shared" si="158"/>
        <v>0</v>
      </c>
      <c r="AC305">
        <v>0</v>
      </c>
      <c r="AD305" s="5" t="e">
        <f t="shared" si="173"/>
        <v>#N/A</v>
      </c>
      <c r="AE305">
        <f t="shared" si="159"/>
        <v>2</v>
      </c>
      <c r="AF305">
        <f t="shared" si="159"/>
        <v>2</v>
      </c>
      <c r="AG305">
        <v>0</v>
      </c>
      <c r="AH305" s="18">
        <f t="shared" si="174"/>
        <v>43486</v>
      </c>
      <c r="AI305" s="5">
        <f t="shared" si="175"/>
        <v>0</v>
      </c>
      <c r="AJ305" s="13">
        <f t="shared" si="160"/>
        <v>0</v>
      </c>
      <c r="AK305" s="20">
        <f t="shared" si="161"/>
        <v>0</v>
      </c>
      <c r="AL305" s="20">
        <f t="shared" si="176"/>
        <v>2370</v>
      </c>
      <c r="AM305" s="20">
        <f t="shared" si="177"/>
        <v>800</v>
      </c>
      <c r="AN305" s="20">
        <f t="shared" si="162"/>
        <v>0</v>
      </c>
      <c r="AO305" s="20">
        <f t="shared" si="178"/>
        <v>200</v>
      </c>
      <c r="AP305" s="1">
        <v>0</v>
      </c>
      <c r="AQ305" s="24">
        <f t="shared" si="179"/>
        <v>43486</v>
      </c>
      <c r="AR305" s="10">
        <f t="shared" si="163"/>
        <v>0</v>
      </c>
      <c r="AS305" s="1">
        <f t="shared" si="180"/>
        <v>0</v>
      </c>
    </row>
    <row r="306" spans="2:45" x14ac:dyDescent="0.2">
      <c r="B306" s="18">
        <f t="shared" si="164"/>
        <v>43487</v>
      </c>
      <c r="C306" s="8">
        <f t="shared" si="165"/>
        <v>43487</v>
      </c>
      <c r="D306" s="5" t="e">
        <f>INDEX(Klima!$B$1:$E$520,MATCH('Afgrødemodel 1'!$C306,Klima!$B$1:$B$520,0),MATCH('Afgrødemodel 1'!$D$7,Klima!$B$1:$E$1,0))</f>
        <v>#N/A</v>
      </c>
      <c r="E306" s="8" t="e">
        <f t="shared" si="166"/>
        <v>#N/A</v>
      </c>
      <c r="F306">
        <v>0</v>
      </c>
      <c r="G306" s="8" t="e">
        <f t="shared" si="167"/>
        <v>#N/A</v>
      </c>
      <c r="H306" s="8" t="e">
        <f t="shared" si="145"/>
        <v>#N/A</v>
      </c>
      <c r="I306" s="8" t="e">
        <f t="shared" si="146"/>
        <v>#N/A</v>
      </c>
      <c r="J306" s="8" t="e">
        <f t="shared" si="147"/>
        <v>#N/A</v>
      </c>
      <c r="K306" s="8" t="e">
        <f t="shared" si="148"/>
        <v>#N/A</v>
      </c>
      <c r="L306" s="8" t="e">
        <f t="shared" si="149"/>
        <v>#N/A</v>
      </c>
      <c r="M306" t="e">
        <f t="shared" si="150"/>
        <v>#N/A</v>
      </c>
      <c r="N306">
        <v>8</v>
      </c>
      <c r="O306" t="e">
        <f t="shared" si="168"/>
        <v>#N/A</v>
      </c>
      <c r="P306" t="e">
        <f t="shared" si="151"/>
        <v>#N/A</v>
      </c>
      <c r="Q306" t="e">
        <f t="shared" si="152"/>
        <v>#N/A</v>
      </c>
      <c r="R306" t="e">
        <f t="shared" si="153"/>
        <v>#N/A</v>
      </c>
      <c r="S306">
        <f t="shared" si="154"/>
        <v>0</v>
      </c>
      <c r="T306" s="8">
        <f t="shared" si="169"/>
        <v>0</v>
      </c>
      <c r="U306" s="2" t="e">
        <f t="shared" si="170"/>
        <v>#N/A</v>
      </c>
      <c r="V306">
        <f t="shared" si="155"/>
        <v>5</v>
      </c>
      <c r="W306" s="2" t="e">
        <f t="shared" si="171"/>
        <v>#N/A</v>
      </c>
      <c r="X306">
        <f t="shared" si="156"/>
        <v>0</v>
      </c>
      <c r="Y306">
        <f t="shared" si="172"/>
        <v>0.5</v>
      </c>
      <c r="Z306">
        <v>0</v>
      </c>
      <c r="AA306" s="18">
        <f t="shared" si="157"/>
        <v>43487</v>
      </c>
      <c r="AB306" s="13">
        <f t="shared" si="158"/>
        <v>0</v>
      </c>
      <c r="AC306">
        <v>0</v>
      </c>
      <c r="AD306" s="5" t="e">
        <f t="shared" si="173"/>
        <v>#N/A</v>
      </c>
      <c r="AE306">
        <f t="shared" si="159"/>
        <v>2</v>
      </c>
      <c r="AF306">
        <f t="shared" si="159"/>
        <v>2</v>
      </c>
      <c r="AG306">
        <v>0</v>
      </c>
      <c r="AH306" s="18">
        <f t="shared" si="174"/>
        <v>43487</v>
      </c>
      <c r="AI306" s="5">
        <f t="shared" si="175"/>
        <v>0</v>
      </c>
      <c r="AJ306" s="13">
        <f t="shared" si="160"/>
        <v>0</v>
      </c>
      <c r="AK306" s="20">
        <f t="shared" si="161"/>
        <v>0</v>
      </c>
      <c r="AL306" s="20">
        <f t="shared" si="176"/>
        <v>2385</v>
      </c>
      <c r="AM306" s="20">
        <f t="shared" si="177"/>
        <v>800</v>
      </c>
      <c r="AN306" s="20">
        <f t="shared" si="162"/>
        <v>0</v>
      </c>
      <c r="AO306" s="20">
        <f t="shared" si="178"/>
        <v>200</v>
      </c>
      <c r="AP306" s="1">
        <v>0</v>
      </c>
      <c r="AQ306" s="24">
        <f t="shared" si="179"/>
        <v>43487</v>
      </c>
      <c r="AR306" s="10">
        <f t="shared" si="163"/>
        <v>0</v>
      </c>
      <c r="AS306" s="1">
        <f t="shared" si="180"/>
        <v>0</v>
      </c>
    </row>
    <row r="307" spans="2:45" x14ac:dyDescent="0.2">
      <c r="B307" s="18">
        <f t="shared" si="164"/>
        <v>43488</v>
      </c>
      <c r="C307" s="8">
        <f t="shared" si="165"/>
        <v>43488</v>
      </c>
      <c r="D307" s="5" t="e">
        <f>INDEX(Klima!$B$1:$E$520,MATCH('Afgrødemodel 1'!$C307,Klima!$B$1:$B$520,0),MATCH('Afgrødemodel 1'!$D$7,Klima!$B$1:$E$1,0))</f>
        <v>#N/A</v>
      </c>
      <c r="E307" s="8" t="e">
        <f t="shared" si="166"/>
        <v>#N/A</v>
      </c>
      <c r="F307">
        <v>0</v>
      </c>
      <c r="G307" s="8" t="e">
        <f t="shared" si="167"/>
        <v>#N/A</v>
      </c>
      <c r="H307" s="8" t="e">
        <f t="shared" si="145"/>
        <v>#N/A</v>
      </c>
      <c r="I307" s="8" t="e">
        <f t="shared" si="146"/>
        <v>#N/A</v>
      </c>
      <c r="J307" s="8" t="e">
        <f t="shared" si="147"/>
        <v>#N/A</v>
      </c>
      <c r="K307" s="8" t="e">
        <f t="shared" si="148"/>
        <v>#N/A</v>
      </c>
      <c r="L307" s="8" t="e">
        <f t="shared" si="149"/>
        <v>#N/A</v>
      </c>
      <c r="M307" t="e">
        <f t="shared" si="150"/>
        <v>#N/A</v>
      </c>
      <c r="N307">
        <v>8</v>
      </c>
      <c r="O307" t="e">
        <f t="shared" si="168"/>
        <v>#N/A</v>
      </c>
      <c r="P307" t="e">
        <f t="shared" si="151"/>
        <v>#N/A</v>
      </c>
      <c r="Q307" t="e">
        <f t="shared" si="152"/>
        <v>#N/A</v>
      </c>
      <c r="R307" t="e">
        <f t="shared" si="153"/>
        <v>#N/A</v>
      </c>
      <c r="S307">
        <f t="shared" si="154"/>
        <v>0</v>
      </c>
      <c r="T307" s="8">
        <f t="shared" si="169"/>
        <v>0</v>
      </c>
      <c r="U307" s="2" t="e">
        <f t="shared" si="170"/>
        <v>#N/A</v>
      </c>
      <c r="V307">
        <f t="shared" si="155"/>
        <v>5</v>
      </c>
      <c r="W307" s="2" t="e">
        <f t="shared" si="171"/>
        <v>#N/A</v>
      </c>
      <c r="X307">
        <f t="shared" si="156"/>
        <v>0</v>
      </c>
      <c r="Y307">
        <f t="shared" si="172"/>
        <v>0.5</v>
      </c>
      <c r="Z307">
        <v>0</v>
      </c>
      <c r="AA307" s="18">
        <f t="shared" si="157"/>
        <v>43488</v>
      </c>
      <c r="AB307" s="13">
        <f t="shared" si="158"/>
        <v>0</v>
      </c>
      <c r="AC307">
        <v>0</v>
      </c>
      <c r="AD307" s="5" t="e">
        <f t="shared" si="173"/>
        <v>#N/A</v>
      </c>
      <c r="AE307">
        <f t="shared" si="159"/>
        <v>2</v>
      </c>
      <c r="AF307">
        <f t="shared" si="159"/>
        <v>2</v>
      </c>
      <c r="AG307">
        <v>0</v>
      </c>
      <c r="AH307" s="18">
        <f t="shared" si="174"/>
        <v>43488</v>
      </c>
      <c r="AI307" s="5">
        <f t="shared" si="175"/>
        <v>0</v>
      </c>
      <c r="AJ307" s="13">
        <f t="shared" si="160"/>
        <v>0</v>
      </c>
      <c r="AK307" s="20">
        <f t="shared" si="161"/>
        <v>0</v>
      </c>
      <c r="AL307" s="20">
        <f t="shared" si="176"/>
        <v>2400</v>
      </c>
      <c r="AM307" s="20">
        <f t="shared" si="177"/>
        <v>800</v>
      </c>
      <c r="AN307" s="20">
        <f t="shared" si="162"/>
        <v>0</v>
      </c>
      <c r="AO307" s="20">
        <f t="shared" si="178"/>
        <v>200</v>
      </c>
      <c r="AP307" s="1">
        <v>0</v>
      </c>
      <c r="AQ307" s="24">
        <f t="shared" si="179"/>
        <v>43488</v>
      </c>
      <c r="AR307" s="10">
        <f t="shared" si="163"/>
        <v>0</v>
      </c>
      <c r="AS307" s="1">
        <f t="shared" si="180"/>
        <v>0</v>
      </c>
    </row>
    <row r="308" spans="2:45" x14ac:dyDescent="0.2">
      <c r="B308" s="18">
        <f t="shared" si="164"/>
        <v>43489</v>
      </c>
      <c r="C308" s="8">
        <f t="shared" si="165"/>
        <v>43489</v>
      </c>
      <c r="D308" s="5" t="e">
        <f>INDEX(Klima!$B$1:$E$520,MATCH('Afgrødemodel 1'!$C308,Klima!$B$1:$B$520,0),MATCH('Afgrødemodel 1'!$D$7,Klima!$B$1:$E$1,0))</f>
        <v>#N/A</v>
      </c>
      <c r="E308" s="8" t="e">
        <f t="shared" si="166"/>
        <v>#N/A</v>
      </c>
      <c r="F308">
        <v>0</v>
      </c>
      <c r="G308" s="8" t="e">
        <f t="shared" si="167"/>
        <v>#N/A</v>
      </c>
      <c r="H308" s="8" t="e">
        <f t="shared" si="145"/>
        <v>#N/A</v>
      </c>
      <c r="I308" s="8" t="e">
        <f t="shared" si="146"/>
        <v>#N/A</v>
      </c>
      <c r="J308" s="8" t="e">
        <f t="shared" si="147"/>
        <v>#N/A</v>
      </c>
      <c r="K308" s="8" t="e">
        <f t="shared" si="148"/>
        <v>#N/A</v>
      </c>
      <c r="L308" s="8" t="e">
        <f t="shared" si="149"/>
        <v>#N/A</v>
      </c>
      <c r="M308" t="e">
        <f t="shared" si="150"/>
        <v>#N/A</v>
      </c>
      <c r="N308">
        <v>8</v>
      </c>
      <c r="O308" t="e">
        <f t="shared" si="168"/>
        <v>#N/A</v>
      </c>
      <c r="P308" t="e">
        <f t="shared" si="151"/>
        <v>#N/A</v>
      </c>
      <c r="Q308" t="e">
        <f t="shared" si="152"/>
        <v>#N/A</v>
      </c>
      <c r="R308" t="e">
        <f t="shared" si="153"/>
        <v>#N/A</v>
      </c>
      <c r="S308">
        <f t="shared" si="154"/>
        <v>0</v>
      </c>
      <c r="T308" s="8">
        <f t="shared" si="169"/>
        <v>0</v>
      </c>
      <c r="U308" s="2" t="e">
        <f t="shared" si="170"/>
        <v>#N/A</v>
      </c>
      <c r="V308">
        <f t="shared" si="155"/>
        <v>5</v>
      </c>
      <c r="W308" s="2" t="e">
        <f t="shared" si="171"/>
        <v>#N/A</v>
      </c>
      <c r="X308">
        <f t="shared" si="156"/>
        <v>0</v>
      </c>
      <c r="Y308">
        <f t="shared" si="172"/>
        <v>0.5</v>
      </c>
      <c r="Z308">
        <v>0</v>
      </c>
      <c r="AA308" s="18">
        <f t="shared" si="157"/>
        <v>43489</v>
      </c>
      <c r="AB308" s="13">
        <f t="shared" si="158"/>
        <v>0</v>
      </c>
      <c r="AC308">
        <v>0</v>
      </c>
      <c r="AD308" s="5" t="e">
        <f t="shared" si="173"/>
        <v>#N/A</v>
      </c>
      <c r="AE308">
        <f t="shared" si="159"/>
        <v>2</v>
      </c>
      <c r="AF308">
        <f t="shared" si="159"/>
        <v>2</v>
      </c>
      <c r="AG308">
        <v>0</v>
      </c>
      <c r="AH308" s="18">
        <f t="shared" si="174"/>
        <v>43489</v>
      </c>
      <c r="AI308" s="5">
        <f t="shared" si="175"/>
        <v>0</v>
      </c>
      <c r="AJ308" s="13">
        <f t="shared" si="160"/>
        <v>0</v>
      </c>
      <c r="AK308" s="20">
        <f t="shared" si="161"/>
        <v>0</v>
      </c>
      <c r="AL308" s="20">
        <f t="shared" si="176"/>
        <v>2415</v>
      </c>
      <c r="AM308" s="20">
        <f t="shared" si="177"/>
        <v>800</v>
      </c>
      <c r="AN308" s="20">
        <f t="shared" si="162"/>
        <v>0</v>
      </c>
      <c r="AO308" s="20">
        <f t="shared" si="178"/>
        <v>200</v>
      </c>
      <c r="AP308" s="1">
        <v>0</v>
      </c>
      <c r="AQ308" s="24">
        <f t="shared" si="179"/>
        <v>43489</v>
      </c>
      <c r="AR308" s="10">
        <f t="shared" si="163"/>
        <v>0</v>
      </c>
      <c r="AS308" s="1">
        <f t="shared" si="180"/>
        <v>0</v>
      </c>
    </row>
    <row r="309" spans="2:45" x14ac:dyDescent="0.2">
      <c r="B309" s="18">
        <f t="shared" si="164"/>
        <v>43490</v>
      </c>
      <c r="C309" s="8">
        <f t="shared" si="165"/>
        <v>43490</v>
      </c>
      <c r="D309" s="5" t="e">
        <f>INDEX(Klima!$B$1:$E$520,MATCH('Afgrødemodel 1'!$C309,Klima!$B$1:$B$520,0),MATCH('Afgrødemodel 1'!$D$7,Klima!$B$1:$E$1,0))</f>
        <v>#N/A</v>
      </c>
      <c r="E309" s="8" t="e">
        <f t="shared" si="166"/>
        <v>#N/A</v>
      </c>
      <c r="F309">
        <v>0</v>
      </c>
      <c r="G309" s="8" t="e">
        <f t="shared" si="167"/>
        <v>#N/A</v>
      </c>
      <c r="H309" s="8" t="e">
        <f t="shared" si="145"/>
        <v>#N/A</v>
      </c>
      <c r="I309" s="8" t="e">
        <f t="shared" si="146"/>
        <v>#N/A</v>
      </c>
      <c r="J309" s="8" t="e">
        <f t="shared" si="147"/>
        <v>#N/A</v>
      </c>
      <c r="K309" s="8" t="e">
        <f t="shared" si="148"/>
        <v>#N/A</v>
      </c>
      <c r="L309" s="8" t="e">
        <f t="shared" si="149"/>
        <v>#N/A</v>
      </c>
      <c r="M309" t="e">
        <f t="shared" si="150"/>
        <v>#N/A</v>
      </c>
      <c r="N309">
        <v>8</v>
      </c>
      <c r="O309" t="e">
        <f t="shared" si="168"/>
        <v>#N/A</v>
      </c>
      <c r="P309" t="e">
        <f t="shared" si="151"/>
        <v>#N/A</v>
      </c>
      <c r="Q309" t="e">
        <f t="shared" si="152"/>
        <v>#N/A</v>
      </c>
      <c r="R309" t="e">
        <f t="shared" si="153"/>
        <v>#N/A</v>
      </c>
      <c r="S309">
        <f t="shared" si="154"/>
        <v>0</v>
      </c>
      <c r="T309" s="8">
        <f t="shared" si="169"/>
        <v>0</v>
      </c>
      <c r="U309" s="2" t="e">
        <f t="shared" si="170"/>
        <v>#N/A</v>
      </c>
      <c r="V309">
        <f t="shared" si="155"/>
        <v>5</v>
      </c>
      <c r="W309" s="2" t="e">
        <f t="shared" si="171"/>
        <v>#N/A</v>
      </c>
      <c r="X309">
        <f t="shared" si="156"/>
        <v>0</v>
      </c>
      <c r="Y309">
        <f t="shared" si="172"/>
        <v>0.5</v>
      </c>
      <c r="Z309">
        <v>0</v>
      </c>
      <c r="AA309" s="18">
        <f t="shared" si="157"/>
        <v>43490</v>
      </c>
      <c r="AB309" s="13">
        <f t="shared" si="158"/>
        <v>0</v>
      </c>
      <c r="AC309">
        <v>0</v>
      </c>
      <c r="AD309" s="5" t="e">
        <f t="shared" si="173"/>
        <v>#N/A</v>
      </c>
      <c r="AE309">
        <f t="shared" si="159"/>
        <v>2</v>
      </c>
      <c r="AF309">
        <f t="shared" si="159"/>
        <v>2</v>
      </c>
      <c r="AG309">
        <v>0</v>
      </c>
      <c r="AH309" s="18">
        <f t="shared" si="174"/>
        <v>43490</v>
      </c>
      <c r="AI309" s="5">
        <f t="shared" si="175"/>
        <v>0</v>
      </c>
      <c r="AJ309" s="13">
        <f t="shared" si="160"/>
        <v>0</v>
      </c>
      <c r="AK309" s="20">
        <f t="shared" si="161"/>
        <v>0</v>
      </c>
      <c r="AL309" s="20">
        <f t="shared" si="176"/>
        <v>2430</v>
      </c>
      <c r="AM309" s="20">
        <f t="shared" si="177"/>
        <v>800</v>
      </c>
      <c r="AN309" s="20">
        <f t="shared" si="162"/>
        <v>0</v>
      </c>
      <c r="AO309" s="20">
        <f t="shared" si="178"/>
        <v>200</v>
      </c>
      <c r="AP309" s="1">
        <v>0</v>
      </c>
      <c r="AQ309" s="24">
        <f t="shared" si="179"/>
        <v>43490</v>
      </c>
      <c r="AR309" s="10">
        <f t="shared" si="163"/>
        <v>0</v>
      </c>
      <c r="AS309" s="1">
        <f t="shared" si="180"/>
        <v>0</v>
      </c>
    </row>
    <row r="310" spans="2:45" x14ac:dyDescent="0.2">
      <c r="B310" s="18">
        <f t="shared" si="164"/>
        <v>43491</v>
      </c>
      <c r="C310" s="8">
        <f t="shared" si="165"/>
        <v>43491</v>
      </c>
      <c r="D310" s="5" t="e">
        <f>INDEX(Klima!$B$1:$E$520,MATCH('Afgrødemodel 1'!$C310,Klima!$B$1:$B$520,0),MATCH('Afgrødemodel 1'!$D$7,Klima!$B$1:$E$1,0))</f>
        <v>#N/A</v>
      </c>
      <c r="E310" s="8" t="e">
        <f t="shared" si="166"/>
        <v>#N/A</v>
      </c>
      <c r="F310">
        <v>0</v>
      </c>
      <c r="G310" s="8" t="e">
        <f t="shared" si="167"/>
        <v>#N/A</v>
      </c>
      <c r="H310" s="8" t="e">
        <f t="shared" si="145"/>
        <v>#N/A</v>
      </c>
      <c r="I310" s="8" t="e">
        <f t="shared" si="146"/>
        <v>#N/A</v>
      </c>
      <c r="J310" s="8" t="e">
        <f t="shared" si="147"/>
        <v>#N/A</v>
      </c>
      <c r="K310" s="8" t="e">
        <f t="shared" si="148"/>
        <v>#N/A</v>
      </c>
      <c r="L310" s="8" t="e">
        <f t="shared" si="149"/>
        <v>#N/A</v>
      </c>
      <c r="M310" t="e">
        <f t="shared" si="150"/>
        <v>#N/A</v>
      </c>
      <c r="N310">
        <v>8</v>
      </c>
      <c r="O310" t="e">
        <f t="shared" si="168"/>
        <v>#N/A</v>
      </c>
      <c r="P310" t="e">
        <f t="shared" si="151"/>
        <v>#N/A</v>
      </c>
      <c r="Q310" t="e">
        <f t="shared" si="152"/>
        <v>#N/A</v>
      </c>
      <c r="R310" t="e">
        <f t="shared" si="153"/>
        <v>#N/A</v>
      </c>
      <c r="S310">
        <f t="shared" si="154"/>
        <v>0</v>
      </c>
      <c r="T310" s="8">
        <f t="shared" si="169"/>
        <v>0</v>
      </c>
      <c r="U310" s="2" t="e">
        <f t="shared" si="170"/>
        <v>#N/A</v>
      </c>
      <c r="V310">
        <f t="shared" si="155"/>
        <v>5</v>
      </c>
      <c r="W310" s="2" t="e">
        <f t="shared" si="171"/>
        <v>#N/A</v>
      </c>
      <c r="X310">
        <f t="shared" si="156"/>
        <v>0</v>
      </c>
      <c r="Y310">
        <f t="shared" si="172"/>
        <v>0.5</v>
      </c>
      <c r="Z310">
        <v>0</v>
      </c>
      <c r="AA310" s="18">
        <f t="shared" si="157"/>
        <v>43491</v>
      </c>
      <c r="AB310" s="13">
        <f t="shared" si="158"/>
        <v>0</v>
      </c>
      <c r="AC310">
        <v>0</v>
      </c>
      <c r="AD310" s="5" t="e">
        <f t="shared" si="173"/>
        <v>#N/A</v>
      </c>
      <c r="AE310">
        <f t="shared" si="159"/>
        <v>2</v>
      </c>
      <c r="AF310">
        <f t="shared" si="159"/>
        <v>2</v>
      </c>
      <c r="AG310">
        <v>0</v>
      </c>
      <c r="AH310" s="18">
        <f t="shared" si="174"/>
        <v>43491</v>
      </c>
      <c r="AI310" s="5">
        <f t="shared" si="175"/>
        <v>0</v>
      </c>
      <c r="AJ310" s="13">
        <f t="shared" si="160"/>
        <v>0</v>
      </c>
      <c r="AK310" s="20">
        <f t="shared" si="161"/>
        <v>0</v>
      </c>
      <c r="AL310" s="20">
        <f t="shared" si="176"/>
        <v>2445</v>
      </c>
      <c r="AM310" s="20">
        <f t="shared" si="177"/>
        <v>800</v>
      </c>
      <c r="AN310" s="20">
        <f t="shared" si="162"/>
        <v>0</v>
      </c>
      <c r="AO310" s="20">
        <f t="shared" si="178"/>
        <v>200</v>
      </c>
      <c r="AP310" s="1">
        <v>0</v>
      </c>
      <c r="AQ310" s="24">
        <f t="shared" si="179"/>
        <v>43491</v>
      </c>
      <c r="AR310" s="10">
        <f t="shared" si="163"/>
        <v>0</v>
      </c>
      <c r="AS310" s="1">
        <f t="shared" si="180"/>
        <v>0</v>
      </c>
    </row>
    <row r="311" spans="2:45" x14ac:dyDescent="0.2">
      <c r="B311" s="18">
        <f t="shared" si="164"/>
        <v>43492</v>
      </c>
      <c r="C311" s="8">
        <f t="shared" si="165"/>
        <v>43492</v>
      </c>
      <c r="D311" s="5" t="e">
        <f>INDEX(Klima!$B$1:$E$520,MATCH('Afgrødemodel 1'!$C311,Klima!$B$1:$B$520,0),MATCH('Afgrødemodel 1'!$D$7,Klima!$B$1:$E$1,0))</f>
        <v>#N/A</v>
      </c>
      <c r="E311" s="8" t="e">
        <f t="shared" si="166"/>
        <v>#N/A</v>
      </c>
      <c r="F311">
        <v>0</v>
      </c>
      <c r="G311" s="8" t="e">
        <f t="shared" si="167"/>
        <v>#N/A</v>
      </c>
      <c r="H311" s="8" t="e">
        <f t="shared" si="145"/>
        <v>#N/A</v>
      </c>
      <c r="I311" s="8" t="e">
        <f t="shared" si="146"/>
        <v>#N/A</v>
      </c>
      <c r="J311" s="8" t="e">
        <f t="shared" si="147"/>
        <v>#N/A</v>
      </c>
      <c r="K311" s="8" t="e">
        <f t="shared" si="148"/>
        <v>#N/A</v>
      </c>
      <c r="L311" s="8" t="e">
        <f t="shared" si="149"/>
        <v>#N/A</v>
      </c>
      <c r="M311" t="e">
        <f t="shared" si="150"/>
        <v>#N/A</v>
      </c>
      <c r="N311">
        <v>8</v>
      </c>
      <c r="O311" t="e">
        <f t="shared" si="168"/>
        <v>#N/A</v>
      </c>
      <c r="P311" t="e">
        <f t="shared" si="151"/>
        <v>#N/A</v>
      </c>
      <c r="Q311" t="e">
        <f t="shared" si="152"/>
        <v>#N/A</v>
      </c>
      <c r="R311" t="e">
        <f t="shared" si="153"/>
        <v>#N/A</v>
      </c>
      <c r="S311">
        <f t="shared" si="154"/>
        <v>0</v>
      </c>
      <c r="T311" s="8">
        <f t="shared" si="169"/>
        <v>0</v>
      </c>
      <c r="U311" s="2" t="e">
        <f t="shared" si="170"/>
        <v>#N/A</v>
      </c>
      <c r="V311">
        <f t="shared" si="155"/>
        <v>5</v>
      </c>
      <c r="W311" s="2" t="e">
        <f t="shared" si="171"/>
        <v>#N/A</v>
      </c>
      <c r="X311">
        <f t="shared" si="156"/>
        <v>0</v>
      </c>
      <c r="Y311">
        <f t="shared" si="172"/>
        <v>0.5</v>
      </c>
      <c r="Z311">
        <v>0</v>
      </c>
      <c r="AA311" s="18">
        <f t="shared" si="157"/>
        <v>43492</v>
      </c>
      <c r="AB311" s="13">
        <f t="shared" si="158"/>
        <v>0</v>
      </c>
      <c r="AC311">
        <v>0</v>
      </c>
      <c r="AD311" s="5" t="e">
        <f t="shared" si="173"/>
        <v>#N/A</v>
      </c>
      <c r="AE311">
        <f t="shared" si="159"/>
        <v>2</v>
      </c>
      <c r="AF311">
        <f t="shared" si="159"/>
        <v>2</v>
      </c>
      <c r="AG311">
        <v>0</v>
      </c>
      <c r="AH311" s="18">
        <f t="shared" si="174"/>
        <v>43492</v>
      </c>
      <c r="AI311" s="5">
        <f t="shared" si="175"/>
        <v>0</v>
      </c>
      <c r="AJ311" s="13">
        <f t="shared" si="160"/>
        <v>0</v>
      </c>
      <c r="AK311" s="20">
        <f t="shared" si="161"/>
        <v>0</v>
      </c>
      <c r="AL311" s="20">
        <f t="shared" si="176"/>
        <v>2460</v>
      </c>
      <c r="AM311" s="20">
        <f t="shared" si="177"/>
        <v>800</v>
      </c>
      <c r="AN311" s="20">
        <f t="shared" si="162"/>
        <v>0</v>
      </c>
      <c r="AO311" s="20">
        <f t="shared" si="178"/>
        <v>200</v>
      </c>
      <c r="AP311" s="1">
        <v>0</v>
      </c>
      <c r="AQ311" s="24">
        <f t="shared" si="179"/>
        <v>43492</v>
      </c>
      <c r="AR311" s="10">
        <f t="shared" si="163"/>
        <v>0</v>
      </c>
      <c r="AS311" s="1">
        <f t="shared" si="180"/>
        <v>0</v>
      </c>
    </row>
    <row r="312" spans="2:45" x14ac:dyDescent="0.2">
      <c r="B312" s="18">
        <f t="shared" si="164"/>
        <v>43493</v>
      </c>
      <c r="C312" s="8">
        <f t="shared" si="165"/>
        <v>43493</v>
      </c>
      <c r="D312" s="5" t="e">
        <f>INDEX(Klima!$B$1:$E$520,MATCH('Afgrødemodel 1'!$C312,Klima!$B$1:$B$520,0),MATCH('Afgrødemodel 1'!$D$7,Klima!$B$1:$E$1,0))</f>
        <v>#N/A</v>
      </c>
      <c r="E312" s="8" t="e">
        <f t="shared" si="166"/>
        <v>#N/A</v>
      </c>
      <c r="F312">
        <v>0</v>
      </c>
      <c r="G312" s="8" t="e">
        <f t="shared" si="167"/>
        <v>#N/A</v>
      </c>
      <c r="H312" s="8" t="e">
        <f t="shared" si="145"/>
        <v>#N/A</v>
      </c>
      <c r="I312" s="8" t="e">
        <f t="shared" si="146"/>
        <v>#N/A</v>
      </c>
      <c r="J312" s="8" t="e">
        <f t="shared" si="147"/>
        <v>#N/A</v>
      </c>
      <c r="K312" s="8" t="e">
        <f t="shared" si="148"/>
        <v>#N/A</v>
      </c>
      <c r="L312" s="8" t="e">
        <f t="shared" si="149"/>
        <v>#N/A</v>
      </c>
      <c r="M312" t="e">
        <f t="shared" si="150"/>
        <v>#N/A</v>
      </c>
      <c r="N312">
        <v>8</v>
      </c>
      <c r="O312" t="e">
        <f t="shared" si="168"/>
        <v>#N/A</v>
      </c>
      <c r="P312" t="e">
        <f t="shared" si="151"/>
        <v>#N/A</v>
      </c>
      <c r="Q312" t="e">
        <f t="shared" si="152"/>
        <v>#N/A</v>
      </c>
      <c r="R312" t="e">
        <f t="shared" si="153"/>
        <v>#N/A</v>
      </c>
      <c r="S312">
        <f t="shared" si="154"/>
        <v>0</v>
      </c>
      <c r="T312" s="8">
        <f t="shared" si="169"/>
        <v>0</v>
      </c>
      <c r="U312" s="2" t="e">
        <f t="shared" si="170"/>
        <v>#N/A</v>
      </c>
      <c r="V312">
        <f t="shared" si="155"/>
        <v>5</v>
      </c>
      <c r="W312" s="2" t="e">
        <f t="shared" si="171"/>
        <v>#N/A</v>
      </c>
      <c r="X312">
        <f t="shared" si="156"/>
        <v>0</v>
      </c>
      <c r="Y312">
        <f t="shared" si="172"/>
        <v>0.5</v>
      </c>
      <c r="Z312">
        <v>0</v>
      </c>
      <c r="AA312" s="18">
        <f t="shared" si="157"/>
        <v>43493</v>
      </c>
      <c r="AB312" s="13">
        <f t="shared" si="158"/>
        <v>0</v>
      </c>
      <c r="AC312">
        <v>0</v>
      </c>
      <c r="AD312" s="5" t="e">
        <f t="shared" si="173"/>
        <v>#N/A</v>
      </c>
      <c r="AE312">
        <f t="shared" si="159"/>
        <v>2</v>
      </c>
      <c r="AF312">
        <f t="shared" si="159"/>
        <v>2</v>
      </c>
      <c r="AG312">
        <v>0</v>
      </c>
      <c r="AH312" s="18">
        <f t="shared" si="174"/>
        <v>43493</v>
      </c>
      <c r="AI312" s="5">
        <f t="shared" si="175"/>
        <v>0</v>
      </c>
      <c r="AJ312" s="13">
        <f t="shared" si="160"/>
        <v>0</v>
      </c>
      <c r="AK312" s="20">
        <f t="shared" si="161"/>
        <v>0</v>
      </c>
      <c r="AL312" s="20">
        <f t="shared" si="176"/>
        <v>2475</v>
      </c>
      <c r="AM312" s="20">
        <f t="shared" si="177"/>
        <v>800</v>
      </c>
      <c r="AN312" s="20">
        <f t="shared" si="162"/>
        <v>0</v>
      </c>
      <c r="AO312" s="20">
        <f t="shared" si="178"/>
        <v>200</v>
      </c>
      <c r="AP312" s="1">
        <v>0</v>
      </c>
      <c r="AQ312" s="24">
        <f t="shared" si="179"/>
        <v>43493</v>
      </c>
      <c r="AR312" s="10">
        <f t="shared" si="163"/>
        <v>0</v>
      </c>
      <c r="AS312" s="1">
        <f t="shared" si="180"/>
        <v>0</v>
      </c>
    </row>
    <row r="313" spans="2:45" x14ac:dyDescent="0.2">
      <c r="B313" s="18">
        <f t="shared" si="164"/>
        <v>43494</v>
      </c>
      <c r="C313" s="8">
        <f t="shared" si="165"/>
        <v>43494</v>
      </c>
      <c r="D313" s="5" t="e">
        <f>INDEX(Klima!$B$1:$E$520,MATCH('Afgrødemodel 1'!$C313,Klima!$B$1:$B$520,0),MATCH('Afgrødemodel 1'!$D$7,Klima!$B$1:$E$1,0))</f>
        <v>#N/A</v>
      </c>
      <c r="E313" s="8" t="e">
        <f t="shared" si="166"/>
        <v>#N/A</v>
      </c>
      <c r="F313">
        <v>0</v>
      </c>
      <c r="G313" s="8" t="e">
        <f t="shared" si="167"/>
        <v>#N/A</v>
      </c>
      <c r="H313" s="8" t="e">
        <f t="shared" si="145"/>
        <v>#N/A</v>
      </c>
      <c r="I313" s="8" t="e">
        <f t="shared" si="146"/>
        <v>#N/A</v>
      </c>
      <c r="J313" s="8" t="e">
        <f t="shared" si="147"/>
        <v>#N/A</v>
      </c>
      <c r="K313" s="8" t="e">
        <f t="shared" si="148"/>
        <v>#N/A</v>
      </c>
      <c r="L313" s="8" t="e">
        <f t="shared" si="149"/>
        <v>#N/A</v>
      </c>
      <c r="M313" t="e">
        <f t="shared" si="150"/>
        <v>#N/A</v>
      </c>
      <c r="N313">
        <v>8</v>
      </c>
      <c r="O313" t="e">
        <f t="shared" si="168"/>
        <v>#N/A</v>
      </c>
      <c r="P313" t="e">
        <f t="shared" si="151"/>
        <v>#N/A</v>
      </c>
      <c r="Q313" t="e">
        <f t="shared" si="152"/>
        <v>#N/A</v>
      </c>
      <c r="R313" t="e">
        <f t="shared" si="153"/>
        <v>#N/A</v>
      </c>
      <c r="S313">
        <f t="shared" si="154"/>
        <v>0</v>
      </c>
      <c r="T313" s="8">
        <f t="shared" si="169"/>
        <v>0</v>
      </c>
      <c r="U313" s="2" t="e">
        <f t="shared" si="170"/>
        <v>#N/A</v>
      </c>
      <c r="V313">
        <f t="shared" si="155"/>
        <v>5</v>
      </c>
      <c r="W313" s="2" t="e">
        <f t="shared" si="171"/>
        <v>#N/A</v>
      </c>
      <c r="X313">
        <f t="shared" si="156"/>
        <v>0</v>
      </c>
      <c r="Y313">
        <f t="shared" si="172"/>
        <v>0.5</v>
      </c>
      <c r="Z313">
        <v>0</v>
      </c>
      <c r="AA313" s="18">
        <f t="shared" si="157"/>
        <v>43494</v>
      </c>
      <c r="AB313" s="13">
        <f t="shared" si="158"/>
        <v>0</v>
      </c>
      <c r="AC313">
        <v>0</v>
      </c>
      <c r="AD313" s="5" t="e">
        <f t="shared" si="173"/>
        <v>#N/A</v>
      </c>
      <c r="AE313">
        <f t="shared" si="159"/>
        <v>2</v>
      </c>
      <c r="AF313">
        <f t="shared" si="159"/>
        <v>2</v>
      </c>
      <c r="AG313">
        <v>0</v>
      </c>
      <c r="AH313" s="18">
        <f t="shared" si="174"/>
        <v>43494</v>
      </c>
      <c r="AI313" s="5">
        <f t="shared" si="175"/>
        <v>0</v>
      </c>
      <c r="AJ313" s="13">
        <f t="shared" si="160"/>
        <v>0</v>
      </c>
      <c r="AK313" s="20">
        <f t="shared" si="161"/>
        <v>0</v>
      </c>
      <c r="AL313" s="20">
        <f t="shared" si="176"/>
        <v>2490</v>
      </c>
      <c r="AM313" s="20">
        <f t="shared" si="177"/>
        <v>800</v>
      </c>
      <c r="AN313" s="20">
        <f t="shared" si="162"/>
        <v>0</v>
      </c>
      <c r="AO313" s="20">
        <f t="shared" si="178"/>
        <v>200</v>
      </c>
      <c r="AP313" s="1">
        <v>0</v>
      </c>
      <c r="AQ313" s="24">
        <f t="shared" si="179"/>
        <v>43494</v>
      </c>
      <c r="AR313" s="10">
        <f t="shared" si="163"/>
        <v>0</v>
      </c>
      <c r="AS313" s="1">
        <f t="shared" si="180"/>
        <v>0</v>
      </c>
    </row>
    <row r="314" spans="2:45" x14ac:dyDescent="0.2">
      <c r="B314" s="18">
        <f t="shared" si="164"/>
        <v>43495</v>
      </c>
      <c r="C314" s="8">
        <f t="shared" si="165"/>
        <v>43495</v>
      </c>
      <c r="D314" s="5" t="e">
        <f>INDEX(Klima!$B$1:$E$520,MATCH('Afgrødemodel 1'!$C314,Klima!$B$1:$B$520,0),MATCH('Afgrødemodel 1'!$D$7,Klima!$B$1:$E$1,0))</f>
        <v>#N/A</v>
      </c>
      <c r="E314" s="8" t="e">
        <f t="shared" si="166"/>
        <v>#N/A</v>
      </c>
      <c r="F314">
        <v>0</v>
      </c>
      <c r="G314" s="8" t="e">
        <f t="shared" si="167"/>
        <v>#N/A</v>
      </c>
      <c r="H314" s="8" t="e">
        <f t="shared" si="145"/>
        <v>#N/A</v>
      </c>
      <c r="I314" s="8" t="e">
        <f t="shared" si="146"/>
        <v>#N/A</v>
      </c>
      <c r="J314" s="8" t="e">
        <f t="shared" si="147"/>
        <v>#N/A</v>
      </c>
      <c r="K314" s="8" t="e">
        <f t="shared" si="148"/>
        <v>#N/A</v>
      </c>
      <c r="L314" s="8" t="e">
        <f t="shared" si="149"/>
        <v>#N/A</v>
      </c>
      <c r="M314" t="e">
        <f t="shared" si="150"/>
        <v>#N/A</v>
      </c>
      <c r="N314">
        <v>8</v>
      </c>
      <c r="O314" t="e">
        <f t="shared" si="168"/>
        <v>#N/A</v>
      </c>
      <c r="P314" t="e">
        <f t="shared" si="151"/>
        <v>#N/A</v>
      </c>
      <c r="Q314" t="e">
        <f t="shared" si="152"/>
        <v>#N/A</v>
      </c>
      <c r="R314" t="e">
        <f t="shared" si="153"/>
        <v>#N/A</v>
      </c>
      <c r="S314">
        <f t="shared" si="154"/>
        <v>0</v>
      </c>
      <c r="T314" s="8">
        <f t="shared" si="169"/>
        <v>0</v>
      </c>
      <c r="U314" s="2" t="e">
        <f t="shared" si="170"/>
        <v>#N/A</v>
      </c>
      <c r="V314">
        <f t="shared" si="155"/>
        <v>5</v>
      </c>
      <c r="W314" s="2" t="e">
        <f t="shared" si="171"/>
        <v>#N/A</v>
      </c>
      <c r="X314">
        <f t="shared" si="156"/>
        <v>0</v>
      </c>
      <c r="Y314">
        <f t="shared" si="172"/>
        <v>0.5</v>
      </c>
      <c r="Z314">
        <v>0</v>
      </c>
      <c r="AA314" s="18">
        <f t="shared" si="157"/>
        <v>43495</v>
      </c>
      <c r="AB314" s="13">
        <f t="shared" si="158"/>
        <v>0</v>
      </c>
      <c r="AC314">
        <v>0</v>
      </c>
      <c r="AD314" s="5" t="e">
        <f t="shared" si="173"/>
        <v>#N/A</v>
      </c>
      <c r="AE314">
        <f t="shared" si="159"/>
        <v>2</v>
      </c>
      <c r="AF314">
        <f t="shared" si="159"/>
        <v>2</v>
      </c>
      <c r="AG314">
        <v>0</v>
      </c>
      <c r="AH314" s="18">
        <f t="shared" si="174"/>
        <v>43495</v>
      </c>
      <c r="AI314" s="5">
        <f t="shared" si="175"/>
        <v>0</v>
      </c>
      <c r="AJ314" s="13">
        <f t="shared" si="160"/>
        <v>0</v>
      </c>
      <c r="AK314" s="20">
        <f t="shared" si="161"/>
        <v>0</v>
      </c>
      <c r="AL314" s="20">
        <f t="shared" si="176"/>
        <v>2505</v>
      </c>
      <c r="AM314" s="20">
        <f t="shared" si="177"/>
        <v>800</v>
      </c>
      <c r="AN314" s="20">
        <f t="shared" si="162"/>
        <v>0</v>
      </c>
      <c r="AO314" s="20">
        <f t="shared" si="178"/>
        <v>200</v>
      </c>
      <c r="AP314" s="1">
        <v>0</v>
      </c>
      <c r="AQ314" s="24">
        <f t="shared" si="179"/>
        <v>43495</v>
      </c>
      <c r="AR314" s="10">
        <f t="shared" si="163"/>
        <v>0</v>
      </c>
      <c r="AS314" s="1">
        <f t="shared" si="180"/>
        <v>0</v>
      </c>
    </row>
    <row r="315" spans="2:45" x14ac:dyDescent="0.2">
      <c r="B315" s="18">
        <f t="shared" si="164"/>
        <v>43496</v>
      </c>
      <c r="C315" s="8">
        <f t="shared" si="165"/>
        <v>43496</v>
      </c>
      <c r="D315" s="5" t="e">
        <f>INDEX(Klima!$B$1:$E$520,MATCH('Afgrødemodel 1'!$C315,Klima!$B$1:$B$520,0),MATCH('Afgrødemodel 1'!$D$7,Klima!$B$1:$E$1,0))</f>
        <v>#N/A</v>
      </c>
      <c r="E315" s="8" t="e">
        <f t="shared" si="166"/>
        <v>#N/A</v>
      </c>
      <c r="F315">
        <v>0</v>
      </c>
      <c r="G315" s="8" t="e">
        <f t="shared" si="167"/>
        <v>#N/A</v>
      </c>
      <c r="H315" s="8" t="e">
        <f t="shared" si="145"/>
        <v>#N/A</v>
      </c>
      <c r="I315" s="8" t="e">
        <f t="shared" si="146"/>
        <v>#N/A</v>
      </c>
      <c r="J315" s="8" t="e">
        <f t="shared" si="147"/>
        <v>#N/A</v>
      </c>
      <c r="K315" s="8" t="e">
        <f t="shared" si="148"/>
        <v>#N/A</v>
      </c>
      <c r="L315" s="8" t="e">
        <f t="shared" si="149"/>
        <v>#N/A</v>
      </c>
      <c r="M315" t="e">
        <f t="shared" si="150"/>
        <v>#N/A</v>
      </c>
      <c r="N315">
        <v>8</v>
      </c>
      <c r="O315" t="e">
        <f t="shared" si="168"/>
        <v>#N/A</v>
      </c>
      <c r="P315" t="e">
        <f t="shared" si="151"/>
        <v>#N/A</v>
      </c>
      <c r="Q315" t="e">
        <f t="shared" si="152"/>
        <v>#N/A</v>
      </c>
      <c r="R315" t="e">
        <f t="shared" si="153"/>
        <v>#N/A</v>
      </c>
      <c r="S315">
        <f t="shared" si="154"/>
        <v>0</v>
      </c>
      <c r="T315" s="8">
        <f t="shared" si="169"/>
        <v>0</v>
      </c>
      <c r="U315" s="2" t="e">
        <f t="shared" si="170"/>
        <v>#N/A</v>
      </c>
      <c r="V315">
        <f t="shared" si="155"/>
        <v>5</v>
      </c>
      <c r="W315" s="2" t="e">
        <f t="shared" si="171"/>
        <v>#N/A</v>
      </c>
      <c r="X315">
        <f t="shared" si="156"/>
        <v>0</v>
      </c>
      <c r="Y315">
        <f t="shared" si="172"/>
        <v>0.5</v>
      </c>
      <c r="Z315">
        <v>0</v>
      </c>
      <c r="AA315" s="18">
        <f t="shared" si="157"/>
        <v>43496</v>
      </c>
      <c r="AB315" s="13">
        <f t="shared" si="158"/>
        <v>0</v>
      </c>
      <c r="AC315">
        <v>0</v>
      </c>
      <c r="AD315" s="5" t="e">
        <f t="shared" si="173"/>
        <v>#N/A</v>
      </c>
      <c r="AE315">
        <f t="shared" si="159"/>
        <v>2</v>
      </c>
      <c r="AF315">
        <f t="shared" si="159"/>
        <v>2</v>
      </c>
      <c r="AG315">
        <v>0</v>
      </c>
      <c r="AH315" s="18">
        <f t="shared" si="174"/>
        <v>43496</v>
      </c>
      <c r="AI315" s="5">
        <f t="shared" si="175"/>
        <v>0</v>
      </c>
      <c r="AJ315" s="13">
        <f t="shared" si="160"/>
        <v>0</v>
      </c>
      <c r="AK315" s="20">
        <f t="shared" si="161"/>
        <v>0</v>
      </c>
      <c r="AL315" s="20">
        <f t="shared" si="176"/>
        <v>2520</v>
      </c>
      <c r="AM315" s="20">
        <f t="shared" si="177"/>
        <v>800</v>
      </c>
      <c r="AN315" s="20">
        <f t="shared" si="162"/>
        <v>0</v>
      </c>
      <c r="AO315" s="20">
        <f t="shared" si="178"/>
        <v>200</v>
      </c>
      <c r="AP315" s="1">
        <v>0</v>
      </c>
      <c r="AQ315" s="24">
        <f t="shared" si="179"/>
        <v>43496</v>
      </c>
      <c r="AR315" s="10">
        <f t="shared" si="163"/>
        <v>0</v>
      </c>
      <c r="AS315" s="1">
        <f t="shared" si="180"/>
        <v>0</v>
      </c>
    </row>
    <row r="316" spans="2:45" x14ac:dyDescent="0.2">
      <c r="B316" s="18">
        <f t="shared" si="164"/>
        <v>43497</v>
      </c>
      <c r="C316" s="8">
        <f t="shared" si="165"/>
        <v>43497</v>
      </c>
      <c r="D316" s="5" t="e">
        <f>INDEX(Klima!$B$1:$E$520,MATCH('Afgrødemodel 1'!$C316,Klima!$B$1:$B$520,0),MATCH('Afgrødemodel 1'!$D$7,Klima!$B$1:$E$1,0))</f>
        <v>#N/A</v>
      </c>
      <c r="E316" s="8" t="e">
        <f t="shared" si="166"/>
        <v>#N/A</v>
      </c>
      <c r="F316">
        <v>0</v>
      </c>
      <c r="G316" s="8" t="e">
        <f t="shared" si="167"/>
        <v>#N/A</v>
      </c>
      <c r="H316" s="8" t="e">
        <f t="shared" si="145"/>
        <v>#N/A</v>
      </c>
      <c r="I316" s="8" t="e">
        <f t="shared" si="146"/>
        <v>#N/A</v>
      </c>
      <c r="J316" s="8" t="e">
        <f t="shared" si="147"/>
        <v>#N/A</v>
      </c>
      <c r="K316" s="8" t="e">
        <f t="shared" si="148"/>
        <v>#N/A</v>
      </c>
      <c r="L316" s="8" t="e">
        <f t="shared" si="149"/>
        <v>#N/A</v>
      </c>
      <c r="M316" t="e">
        <f t="shared" si="150"/>
        <v>#N/A</v>
      </c>
      <c r="N316">
        <v>8</v>
      </c>
      <c r="O316" t="e">
        <f t="shared" si="168"/>
        <v>#N/A</v>
      </c>
      <c r="P316" t="e">
        <f t="shared" si="151"/>
        <v>#N/A</v>
      </c>
      <c r="Q316" t="e">
        <f t="shared" si="152"/>
        <v>#N/A</v>
      </c>
      <c r="R316" t="e">
        <f t="shared" si="153"/>
        <v>#N/A</v>
      </c>
      <c r="S316">
        <f t="shared" si="154"/>
        <v>0</v>
      </c>
      <c r="T316" s="8">
        <f t="shared" si="169"/>
        <v>0</v>
      </c>
      <c r="U316" s="2" t="e">
        <f t="shared" si="170"/>
        <v>#N/A</v>
      </c>
      <c r="V316">
        <f t="shared" si="155"/>
        <v>5</v>
      </c>
      <c r="W316" s="2" t="e">
        <f t="shared" si="171"/>
        <v>#N/A</v>
      </c>
      <c r="X316">
        <f t="shared" si="156"/>
        <v>0</v>
      </c>
      <c r="Y316">
        <f t="shared" si="172"/>
        <v>0.5</v>
      </c>
      <c r="Z316">
        <v>0</v>
      </c>
      <c r="AA316" s="18">
        <f t="shared" si="157"/>
        <v>43497</v>
      </c>
      <c r="AB316" s="13">
        <f t="shared" si="158"/>
        <v>0</v>
      </c>
      <c r="AC316">
        <v>0</v>
      </c>
      <c r="AD316" s="5" t="e">
        <f t="shared" si="173"/>
        <v>#N/A</v>
      </c>
      <c r="AE316">
        <f t="shared" si="159"/>
        <v>2</v>
      </c>
      <c r="AF316">
        <f t="shared" si="159"/>
        <v>2</v>
      </c>
      <c r="AG316">
        <v>0</v>
      </c>
      <c r="AH316" s="18">
        <f t="shared" si="174"/>
        <v>43497</v>
      </c>
      <c r="AI316" s="5">
        <f t="shared" si="175"/>
        <v>0</v>
      </c>
      <c r="AJ316" s="13">
        <f t="shared" si="160"/>
        <v>0</v>
      </c>
      <c r="AK316" s="20">
        <f t="shared" si="161"/>
        <v>0</v>
      </c>
      <c r="AL316" s="20">
        <f t="shared" si="176"/>
        <v>2535</v>
      </c>
      <c r="AM316" s="20">
        <f t="shared" si="177"/>
        <v>800</v>
      </c>
      <c r="AN316" s="20">
        <f t="shared" si="162"/>
        <v>0</v>
      </c>
      <c r="AO316" s="20">
        <f t="shared" si="178"/>
        <v>200</v>
      </c>
      <c r="AP316" s="1">
        <v>0</v>
      </c>
      <c r="AQ316" s="24">
        <f t="shared" si="179"/>
        <v>43497</v>
      </c>
      <c r="AR316" s="10">
        <f t="shared" si="163"/>
        <v>0</v>
      </c>
      <c r="AS316" s="1">
        <f t="shared" si="180"/>
        <v>0</v>
      </c>
    </row>
    <row r="317" spans="2:45" x14ac:dyDescent="0.2">
      <c r="B317" s="18">
        <f t="shared" si="164"/>
        <v>43498</v>
      </c>
      <c r="C317" s="8">
        <f t="shared" si="165"/>
        <v>43498</v>
      </c>
      <c r="D317" s="5" t="e">
        <f>INDEX(Klima!$B$1:$E$520,MATCH('Afgrødemodel 1'!$C317,Klima!$B$1:$B$520,0),MATCH('Afgrødemodel 1'!$D$7,Klima!$B$1:$E$1,0))</f>
        <v>#N/A</v>
      </c>
      <c r="E317" s="8" t="e">
        <f t="shared" si="166"/>
        <v>#N/A</v>
      </c>
      <c r="F317">
        <v>0</v>
      </c>
      <c r="G317" s="8" t="e">
        <f t="shared" si="167"/>
        <v>#N/A</v>
      </c>
      <c r="H317" s="8" t="e">
        <f t="shared" si="145"/>
        <v>#N/A</v>
      </c>
      <c r="I317" s="8" t="e">
        <f t="shared" si="146"/>
        <v>#N/A</v>
      </c>
      <c r="J317" s="8" t="e">
        <f t="shared" si="147"/>
        <v>#N/A</v>
      </c>
      <c r="K317" s="8" t="e">
        <f t="shared" si="148"/>
        <v>#N/A</v>
      </c>
      <c r="L317" s="8" t="e">
        <f t="shared" si="149"/>
        <v>#N/A</v>
      </c>
      <c r="M317" t="e">
        <f t="shared" si="150"/>
        <v>#N/A</v>
      </c>
      <c r="N317">
        <v>8</v>
      </c>
      <c r="O317" t="e">
        <f t="shared" si="168"/>
        <v>#N/A</v>
      </c>
      <c r="P317" t="e">
        <f t="shared" si="151"/>
        <v>#N/A</v>
      </c>
      <c r="Q317" t="e">
        <f t="shared" si="152"/>
        <v>#N/A</v>
      </c>
      <c r="R317" t="e">
        <f t="shared" si="153"/>
        <v>#N/A</v>
      </c>
      <c r="S317">
        <f t="shared" si="154"/>
        <v>0</v>
      </c>
      <c r="T317" s="8">
        <f t="shared" si="169"/>
        <v>0</v>
      </c>
      <c r="U317" s="2" t="e">
        <f t="shared" si="170"/>
        <v>#N/A</v>
      </c>
      <c r="V317">
        <f t="shared" si="155"/>
        <v>5</v>
      </c>
      <c r="W317" s="2" t="e">
        <f t="shared" si="171"/>
        <v>#N/A</v>
      </c>
      <c r="X317">
        <f t="shared" si="156"/>
        <v>0</v>
      </c>
      <c r="Y317">
        <f t="shared" si="172"/>
        <v>0.5</v>
      </c>
      <c r="Z317">
        <v>0</v>
      </c>
      <c r="AA317" s="18">
        <f t="shared" si="157"/>
        <v>43498</v>
      </c>
      <c r="AB317" s="13">
        <f t="shared" si="158"/>
        <v>0</v>
      </c>
      <c r="AC317">
        <v>0</v>
      </c>
      <c r="AD317" s="5" t="e">
        <f t="shared" si="173"/>
        <v>#N/A</v>
      </c>
      <c r="AE317">
        <f t="shared" ref="AE317:AF375" si="181">$AW$37</f>
        <v>2</v>
      </c>
      <c r="AF317">
        <f t="shared" si="181"/>
        <v>2</v>
      </c>
      <c r="AG317">
        <v>0</v>
      </c>
      <c r="AH317" s="18">
        <f t="shared" si="174"/>
        <v>43498</v>
      </c>
      <c r="AI317" s="5">
        <f t="shared" si="175"/>
        <v>0</v>
      </c>
      <c r="AJ317" s="13">
        <f t="shared" si="160"/>
        <v>0</v>
      </c>
      <c r="AK317" s="20">
        <f t="shared" si="161"/>
        <v>0</v>
      </c>
      <c r="AL317" s="20">
        <f t="shared" si="176"/>
        <v>2550</v>
      </c>
      <c r="AM317" s="20">
        <f t="shared" si="177"/>
        <v>800</v>
      </c>
      <c r="AN317" s="20">
        <f t="shared" si="162"/>
        <v>0</v>
      </c>
      <c r="AO317" s="20">
        <f t="shared" si="178"/>
        <v>200</v>
      </c>
      <c r="AP317" s="1">
        <v>0</v>
      </c>
      <c r="AQ317" s="24">
        <f t="shared" si="179"/>
        <v>43498</v>
      </c>
      <c r="AR317" s="10">
        <f t="shared" si="163"/>
        <v>0</v>
      </c>
      <c r="AS317" s="1">
        <f t="shared" si="180"/>
        <v>0</v>
      </c>
    </row>
    <row r="318" spans="2:45" x14ac:dyDescent="0.2">
      <c r="B318" s="18">
        <f t="shared" si="164"/>
        <v>43499</v>
      </c>
      <c r="C318" s="8">
        <f t="shared" si="165"/>
        <v>43499</v>
      </c>
      <c r="D318" s="5" t="e">
        <f>INDEX(Klima!$B$1:$E$520,MATCH('Afgrødemodel 1'!$C318,Klima!$B$1:$B$520,0),MATCH('Afgrødemodel 1'!$D$7,Klima!$B$1:$E$1,0))</f>
        <v>#N/A</v>
      </c>
      <c r="E318" s="8" t="e">
        <f t="shared" si="166"/>
        <v>#N/A</v>
      </c>
      <c r="F318">
        <v>0</v>
      </c>
      <c r="G318" s="8" t="e">
        <f t="shared" si="167"/>
        <v>#N/A</v>
      </c>
      <c r="H318" s="8" t="e">
        <f t="shared" si="145"/>
        <v>#N/A</v>
      </c>
      <c r="I318" s="8" t="e">
        <f t="shared" si="146"/>
        <v>#N/A</v>
      </c>
      <c r="J318" s="8" t="e">
        <f t="shared" si="147"/>
        <v>#N/A</v>
      </c>
      <c r="K318" s="8" t="e">
        <f t="shared" si="148"/>
        <v>#N/A</v>
      </c>
      <c r="L318" s="8" t="e">
        <f t="shared" si="149"/>
        <v>#N/A</v>
      </c>
      <c r="M318" t="e">
        <f t="shared" si="150"/>
        <v>#N/A</v>
      </c>
      <c r="N318">
        <v>8</v>
      </c>
      <c r="O318" t="e">
        <f t="shared" si="168"/>
        <v>#N/A</v>
      </c>
      <c r="P318" t="e">
        <f t="shared" si="151"/>
        <v>#N/A</v>
      </c>
      <c r="Q318" t="e">
        <f t="shared" si="152"/>
        <v>#N/A</v>
      </c>
      <c r="R318" t="e">
        <f t="shared" si="153"/>
        <v>#N/A</v>
      </c>
      <c r="S318">
        <f t="shared" si="154"/>
        <v>0</v>
      </c>
      <c r="T318" s="8">
        <f t="shared" si="169"/>
        <v>0</v>
      </c>
      <c r="U318" s="2" t="e">
        <f t="shared" si="170"/>
        <v>#N/A</v>
      </c>
      <c r="V318">
        <f t="shared" si="155"/>
        <v>5</v>
      </c>
      <c r="W318" s="2" t="e">
        <f t="shared" si="171"/>
        <v>#N/A</v>
      </c>
      <c r="X318">
        <f t="shared" si="156"/>
        <v>0</v>
      </c>
      <c r="Y318">
        <f t="shared" si="172"/>
        <v>0.5</v>
      </c>
      <c r="Z318">
        <v>0</v>
      </c>
      <c r="AA318" s="18">
        <f t="shared" si="157"/>
        <v>43499</v>
      </c>
      <c r="AB318" s="13">
        <f t="shared" si="158"/>
        <v>0</v>
      </c>
      <c r="AC318">
        <v>0</v>
      </c>
      <c r="AD318" s="5" t="e">
        <f t="shared" si="173"/>
        <v>#N/A</v>
      </c>
      <c r="AE318">
        <f t="shared" si="181"/>
        <v>2</v>
      </c>
      <c r="AF318">
        <f t="shared" si="181"/>
        <v>2</v>
      </c>
      <c r="AG318">
        <v>0</v>
      </c>
      <c r="AH318" s="18">
        <f t="shared" si="174"/>
        <v>43499</v>
      </c>
      <c r="AI318" s="5">
        <f t="shared" si="175"/>
        <v>0</v>
      </c>
      <c r="AJ318" s="13">
        <f t="shared" si="160"/>
        <v>0</v>
      </c>
      <c r="AK318" s="20">
        <f t="shared" si="161"/>
        <v>0</v>
      </c>
      <c r="AL318" s="20">
        <f t="shared" si="176"/>
        <v>2565</v>
      </c>
      <c r="AM318" s="20">
        <f t="shared" si="177"/>
        <v>800</v>
      </c>
      <c r="AN318" s="20">
        <f t="shared" si="162"/>
        <v>0</v>
      </c>
      <c r="AO318" s="20">
        <f t="shared" si="178"/>
        <v>200</v>
      </c>
      <c r="AP318" s="1">
        <v>0</v>
      </c>
      <c r="AQ318" s="24">
        <f t="shared" si="179"/>
        <v>43499</v>
      </c>
      <c r="AR318" s="10">
        <f t="shared" si="163"/>
        <v>0</v>
      </c>
      <c r="AS318" s="1">
        <f t="shared" si="180"/>
        <v>0</v>
      </c>
    </row>
    <row r="319" spans="2:45" x14ac:dyDescent="0.2">
      <c r="B319" s="18">
        <f t="shared" si="164"/>
        <v>43500</v>
      </c>
      <c r="C319" s="8">
        <f t="shared" si="165"/>
        <v>43500</v>
      </c>
      <c r="D319" s="5" t="e">
        <f>INDEX(Klima!$B$1:$E$520,MATCH('Afgrødemodel 1'!$C319,Klima!$B$1:$B$520,0),MATCH('Afgrødemodel 1'!$D$7,Klima!$B$1:$E$1,0))</f>
        <v>#N/A</v>
      </c>
      <c r="E319" s="8" t="e">
        <f t="shared" si="166"/>
        <v>#N/A</v>
      </c>
      <c r="F319">
        <v>0</v>
      </c>
      <c r="G319" s="8" t="e">
        <f t="shared" si="167"/>
        <v>#N/A</v>
      </c>
      <c r="H319" s="8" t="e">
        <f t="shared" si="145"/>
        <v>#N/A</v>
      </c>
      <c r="I319" s="8" t="e">
        <f t="shared" si="146"/>
        <v>#N/A</v>
      </c>
      <c r="J319" s="8" t="e">
        <f t="shared" si="147"/>
        <v>#N/A</v>
      </c>
      <c r="K319" s="8" t="e">
        <f t="shared" si="148"/>
        <v>#N/A</v>
      </c>
      <c r="L319" s="8" t="e">
        <f t="shared" si="149"/>
        <v>#N/A</v>
      </c>
      <c r="M319" t="e">
        <f t="shared" si="150"/>
        <v>#N/A</v>
      </c>
      <c r="N319">
        <v>8</v>
      </c>
      <c r="O319" t="e">
        <f t="shared" si="168"/>
        <v>#N/A</v>
      </c>
      <c r="P319" t="e">
        <f t="shared" si="151"/>
        <v>#N/A</v>
      </c>
      <c r="Q319" t="e">
        <f t="shared" si="152"/>
        <v>#N/A</v>
      </c>
      <c r="R319" t="e">
        <f t="shared" si="153"/>
        <v>#N/A</v>
      </c>
      <c r="S319">
        <f t="shared" si="154"/>
        <v>0</v>
      </c>
      <c r="T319" s="8">
        <f t="shared" si="169"/>
        <v>0</v>
      </c>
      <c r="U319" s="2" t="e">
        <f t="shared" si="170"/>
        <v>#N/A</v>
      </c>
      <c r="V319">
        <f t="shared" si="155"/>
        <v>5</v>
      </c>
      <c r="W319" s="2" t="e">
        <f t="shared" si="171"/>
        <v>#N/A</v>
      </c>
      <c r="X319">
        <f t="shared" si="156"/>
        <v>0</v>
      </c>
      <c r="Y319">
        <f t="shared" si="172"/>
        <v>0.5</v>
      </c>
      <c r="Z319">
        <v>0</v>
      </c>
      <c r="AA319" s="18">
        <f t="shared" si="157"/>
        <v>43500</v>
      </c>
      <c r="AB319" s="13">
        <f t="shared" si="158"/>
        <v>0</v>
      </c>
      <c r="AC319">
        <v>0</v>
      </c>
      <c r="AD319" s="5" t="e">
        <f t="shared" si="173"/>
        <v>#N/A</v>
      </c>
      <c r="AE319">
        <f t="shared" si="181"/>
        <v>2</v>
      </c>
      <c r="AF319">
        <f t="shared" si="181"/>
        <v>2</v>
      </c>
      <c r="AG319">
        <v>0</v>
      </c>
      <c r="AH319" s="18">
        <f t="shared" si="174"/>
        <v>43500</v>
      </c>
      <c r="AI319" s="5">
        <f t="shared" si="175"/>
        <v>0</v>
      </c>
      <c r="AJ319" s="13">
        <f t="shared" si="160"/>
        <v>0</v>
      </c>
      <c r="AK319" s="20">
        <f t="shared" si="161"/>
        <v>0</v>
      </c>
      <c r="AL319" s="20">
        <f t="shared" si="176"/>
        <v>2580</v>
      </c>
      <c r="AM319" s="20">
        <f t="shared" si="177"/>
        <v>800</v>
      </c>
      <c r="AN319" s="20">
        <f t="shared" si="162"/>
        <v>0</v>
      </c>
      <c r="AO319" s="20">
        <f t="shared" si="178"/>
        <v>200</v>
      </c>
      <c r="AP319" s="1">
        <v>0</v>
      </c>
      <c r="AQ319" s="24">
        <f t="shared" si="179"/>
        <v>43500</v>
      </c>
      <c r="AR319" s="10">
        <f t="shared" si="163"/>
        <v>0</v>
      </c>
      <c r="AS319" s="1">
        <f t="shared" si="180"/>
        <v>0</v>
      </c>
    </row>
    <row r="320" spans="2:45" x14ac:dyDescent="0.2">
      <c r="B320" s="18">
        <f t="shared" si="164"/>
        <v>43501</v>
      </c>
      <c r="C320" s="8">
        <f t="shared" si="165"/>
        <v>43501</v>
      </c>
      <c r="D320" s="5" t="e">
        <f>INDEX(Klima!$B$1:$E$520,MATCH('Afgrødemodel 1'!$C320,Klima!$B$1:$B$520,0),MATCH('Afgrødemodel 1'!$D$7,Klima!$B$1:$E$1,0))</f>
        <v>#N/A</v>
      </c>
      <c r="E320" s="8" t="e">
        <f t="shared" si="166"/>
        <v>#N/A</v>
      </c>
      <c r="F320">
        <v>0</v>
      </c>
      <c r="G320" s="8" t="e">
        <f t="shared" si="167"/>
        <v>#N/A</v>
      </c>
      <c r="H320" s="8" t="e">
        <f t="shared" si="145"/>
        <v>#N/A</v>
      </c>
      <c r="I320" s="8" t="e">
        <f t="shared" si="146"/>
        <v>#N/A</v>
      </c>
      <c r="J320" s="8" t="e">
        <f t="shared" si="147"/>
        <v>#N/A</v>
      </c>
      <c r="K320" s="8" t="e">
        <f t="shared" si="148"/>
        <v>#N/A</v>
      </c>
      <c r="L320" s="8" t="e">
        <f t="shared" si="149"/>
        <v>#N/A</v>
      </c>
      <c r="M320" t="e">
        <f t="shared" si="150"/>
        <v>#N/A</v>
      </c>
      <c r="N320">
        <v>8</v>
      </c>
      <c r="O320" t="e">
        <f t="shared" si="168"/>
        <v>#N/A</v>
      </c>
      <c r="P320" t="e">
        <f t="shared" si="151"/>
        <v>#N/A</v>
      </c>
      <c r="Q320" t="e">
        <f t="shared" si="152"/>
        <v>#N/A</v>
      </c>
      <c r="R320" t="e">
        <f t="shared" si="153"/>
        <v>#N/A</v>
      </c>
      <c r="S320">
        <f t="shared" si="154"/>
        <v>0</v>
      </c>
      <c r="T320" s="8">
        <f t="shared" si="169"/>
        <v>0</v>
      </c>
      <c r="U320" s="2" t="e">
        <f t="shared" si="170"/>
        <v>#N/A</v>
      </c>
      <c r="V320">
        <f t="shared" si="155"/>
        <v>5</v>
      </c>
      <c r="W320" s="2" t="e">
        <f t="shared" si="171"/>
        <v>#N/A</v>
      </c>
      <c r="X320">
        <f t="shared" si="156"/>
        <v>0</v>
      </c>
      <c r="Y320">
        <f t="shared" si="172"/>
        <v>0.5</v>
      </c>
      <c r="Z320">
        <v>0</v>
      </c>
      <c r="AA320" s="18">
        <f t="shared" si="157"/>
        <v>43501</v>
      </c>
      <c r="AB320" s="13">
        <f t="shared" si="158"/>
        <v>0</v>
      </c>
      <c r="AC320">
        <v>0</v>
      </c>
      <c r="AD320" s="5" t="e">
        <f t="shared" si="173"/>
        <v>#N/A</v>
      </c>
      <c r="AE320">
        <f t="shared" si="181"/>
        <v>2</v>
      </c>
      <c r="AF320">
        <f t="shared" si="181"/>
        <v>2</v>
      </c>
      <c r="AG320">
        <v>0</v>
      </c>
      <c r="AH320" s="18">
        <f t="shared" si="174"/>
        <v>43501</v>
      </c>
      <c r="AI320" s="5">
        <f t="shared" si="175"/>
        <v>0</v>
      </c>
      <c r="AJ320" s="13">
        <f t="shared" si="160"/>
        <v>0</v>
      </c>
      <c r="AK320" s="20">
        <f t="shared" si="161"/>
        <v>0</v>
      </c>
      <c r="AL320" s="20">
        <f t="shared" si="176"/>
        <v>2595</v>
      </c>
      <c r="AM320" s="20">
        <f t="shared" si="177"/>
        <v>800</v>
      </c>
      <c r="AN320" s="20">
        <f t="shared" si="162"/>
        <v>0</v>
      </c>
      <c r="AO320" s="20">
        <f t="shared" si="178"/>
        <v>200</v>
      </c>
      <c r="AP320" s="1">
        <v>0</v>
      </c>
      <c r="AQ320" s="24">
        <f t="shared" si="179"/>
        <v>43501</v>
      </c>
      <c r="AR320" s="10">
        <f t="shared" si="163"/>
        <v>0</v>
      </c>
      <c r="AS320" s="1">
        <f t="shared" si="180"/>
        <v>0</v>
      </c>
    </row>
    <row r="321" spans="2:45" x14ac:dyDescent="0.2">
      <c r="B321" s="18">
        <f t="shared" si="164"/>
        <v>43502</v>
      </c>
      <c r="C321" s="8">
        <f t="shared" si="165"/>
        <v>43502</v>
      </c>
      <c r="D321" s="5" t="e">
        <f>INDEX(Klima!$B$1:$E$520,MATCH('Afgrødemodel 1'!$C321,Klima!$B$1:$B$520,0),MATCH('Afgrødemodel 1'!$D$7,Klima!$B$1:$E$1,0))</f>
        <v>#N/A</v>
      </c>
      <c r="E321" s="8" t="e">
        <f t="shared" si="166"/>
        <v>#N/A</v>
      </c>
      <c r="F321">
        <v>0</v>
      </c>
      <c r="G321" s="8" t="e">
        <f t="shared" si="167"/>
        <v>#N/A</v>
      </c>
      <c r="H321" s="8" t="e">
        <f t="shared" si="145"/>
        <v>#N/A</v>
      </c>
      <c r="I321" s="8" t="e">
        <f t="shared" si="146"/>
        <v>#N/A</v>
      </c>
      <c r="J321" s="8" t="e">
        <f t="shared" si="147"/>
        <v>#N/A</v>
      </c>
      <c r="K321" s="8" t="e">
        <f t="shared" si="148"/>
        <v>#N/A</v>
      </c>
      <c r="L321" s="8" t="e">
        <f t="shared" si="149"/>
        <v>#N/A</v>
      </c>
      <c r="M321" t="e">
        <f t="shared" si="150"/>
        <v>#N/A</v>
      </c>
      <c r="N321">
        <v>8</v>
      </c>
      <c r="O321" t="e">
        <f t="shared" si="168"/>
        <v>#N/A</v>
      </c>
      <c r="P321" t="e">
        <f t="shared" si="151"/>
        <v>#N/A</v>
      </c>
      <c r="Q321" t="e">
        <f t="shared" si="152"/>
        <v>#N/A</v>
      </c>
      <c r="R321" t="e">
        <f t="shared" si="153"/>
        <v>#N/A</v>
      </c>
      <c r="S321">
        <f t="shared" si="154"/>
        <v>0</v>
      </c>
      <c r="T321" s="8">
        <f t="shared" si="169"/>
        <v>0</v>
      </c>
      <c r="U321" s="2" t="e">
        <f t="shared" si="170"/>
        <v>#N/A</v>
      </c>
      <c r="V321">
        <f t="shared" si="155"/>
        <v>5</v>
      </c>
      <c r="W321" s="2" t="e">
        <f t="shared" si="171"/>
        <v>#N/A</v>
      </c>
      <c r="X321">
        <f t="shared" si="156"/>
        <v>0</v>
      </c>
      <c r="Y321">
        <f t="shared" si="172"/>
        <v>0.5</v>
      </c>
      <c r="Z321">
        <v>0</v>
      </c>
      <c r="AA321" s="18">
        <f t="shared" si="157"/>
        <v>43502</v>
      </c>
      <c r="AB321" s="13">
        <f t="shared" si="158"/>
        <v>0</v>
      </c>
      <c r="AC321">
        <v>0</v>
      </c>
      <c r="AD321" s="5" t="e">
        <f t="shared" si="173"/>
        <v>#N/A</v>
      </c>
      <c r="AE321">
        <f t="shared" si="181"/>
        <v>2</v>
      </c>
      <c r="AF321">
        <f t="shared" si="181"/>
        <v>2</v>
      </c>
      <c r="AG321">
        <v>0</v>
      </c>
      <c r="AH321" s="18">
        <f t="shared" si="174"/>
        <v>43502</v>
      </c>
      <c r="AI321" s="5">
        <f t="shared" si="175"/>
        <v>0</v>
      </c>
      <c r="AJ321" s="13">
        <f t="shared" si="160"/>
        <v>0</v>
      </c>
      <c r="AK321" s="20">
        <f t="shared" si="161"/>
        <v>0</v>
      </c>
      <c r="AL321" s="20">
        <f t="shared" si="176"/>
        <v>2610</v>
      </c>
      <c r="AM321" s="20">
        <f t="shared" si="177"/>
        <v>800</v>
      </c>
      <c r="AN321" s="20">
        <f t="shared" si="162"/>
        <v>0</v>
      </c>
      <c r="AO321" s="20">
        <f t="shared" si="178"/>
        <v>200</v>
      </c>
      <c r="AP321" s="1">
        <v>0</v>
      </c>
      <c r="AQ321" s="24">
        <f t="shared" si="179"/>
        <v>43502</v>
      </c>
      <c r="AR321" s="10">
        <f t="shared" si="163"/>
        <v>0</v>
      </c>
      <c r="AS321" s="1">
        <f t="shared" si="180"/>
        <v>0</v>
      </c>
    </row>
    <row r="322" spans="2:45" x14ac:dyDescent="0.2">
      <c r="B322" s="18">
        <f t="shared" si="164"/>
        <v>43503</v>
      </c>
      <c r="C322" s="8">
        <f t="shared" si="165"/>
        <v>43503</v>
      </c>
      <c r="D322" s="5" t="e">
        <f>INDEX(Klima!$B$1:$E$520,MATCH('Afgrødemodel 1'!$C322,Klima!$B$1:$B$520,0),MATCH('Afgrødemodel 1'!$D$7,Klima!$B$1:$E$1,0))</f>
        <v>#N/A</v>
      </c>
      <c r="E322" s="8" t="e">
        <f t="shared" si="166"/>
        <v>#N/A</v>
      </c>
      <c r="F322">
        <v>0</v>
      </c>
      <c r="G322" s="8" t="e">
        <f t="shared" si="167"/>
        <v>#N/A</v>
      </c>
      <c r="H322" s="8" t="e">
        <f t="shared" si="145"/>
        <v>#N/A</v>
      </c>
      <c r="I322" s="8" t="e">
        <f t="shared" si="146"/>
        <v>#N/A</v>
      </c>
      <c r="J322" s="8" t="e">
        <f t="shared" si="147"/>
        <v>#N/A</v>
      </c>
      <c r="K322" s="8" t="e">
        <f t="shared" si="148"/>
        <v>#N/A</v>
      </c>
      <c r="L322" s="8" t="e">
        <f t="shared" si="149"/>
        <v>#N/A</v>
      </c>
      <c r="M322" t="e">
        <f t="shared" si="150"/>
        <v>#N/A</v>
      </c>
      <c r="N322">
        <v>8</v>
      </c>
      <c r="O322" t="e">
        <f t="shared" si="168"/>
        <v>#N/A</v>
      </c>
      <c r="P322" t="e">
        <f t="shared" si="151"/>
        <v>#N/A</v>
      </c>
      <c r="Q322" t="e">
        <f t="shared" si="152"/>
        <v>#N/A</v>
      </c>
      <c r="R322" t="e">
        <f t="shared" si="153"/>
        <v>#N/A</v>
      </c>
      <c r="S322">
        <f t="shared" si="154"/>
        <v>0</v>
      </c>
      <c r="T322" s="8">
        <f t="shared" si="169"/>
        <v>0</v>
      </c>
      <c r="U322" s="2" t="e">
        <f t="shared" si="170"/>
        <v>#N/A</v>
      </c>
      <c r="V322">
        <f t="shared" si="155"/>
        <v>5</v>
      </c>
      <c r="W322" s="2" t="e">
        <f t="shared" si="171"/>
        <v>#N/A</v>
      </c>
      <c r="X322">
        <f t="shared" si="156"/>
        <v>0</v>
      </c>
      <c r="Y322">
        <f t="shared" si="172"/>
        <v>0.5</v>
      </c>
      <c r="Z322">
        <v>0</v>
      </c>
      <c r="AA322" s="18">
        <f t="shared" si="157"/>
        <v>43503</v>
      </c>
      <c r="AB322" s="13">
        <f t="shared" si="158"/>
        <v>0</v>
      </c>
      <c r="AC322">
        <v>0</v>
      </c>
      <c r="AD322" s="5" t="e">
        <f t="shared" si="173"/>
        <v>#N/A</v>
      </c>
      <c r="AE322">
        <f t="shared" si="181"/>
        <v>2</v>
      </c>
      <c r="AF322">
        <f t="shared" si="181"/>
        <v>2</v>
      </c>
      <c r="AG322">
        <v>0</v>
      </c>
      <c r="AH322" s="18">
        <f t="shared" si="174"/>
        <v>43503</v>
      </c>
      <c r="AI322" s="5">
        <f t="shared" si="175"/>
        <v>0</v>
      </c>
      <c r="AJ322" s="13">
        <f t="shared" si="160"/>
        <v>0</v>
      </c>
      <c r="AK322" s="20">
        <f t="shared" si="161"/>
        <v>0</v>
      </c>
      <c r="AL322" s="20">
        <f t="shared" si="176"/>
        <v>2625</v>
      </c>
      <c r="AM322" s="20">
        <f t="shared" si="177"/>
        <v>800</v>
      </c>
      <c r="AN322" s="20">
        <f t="shared" si="162"/>
        <v>0</v>
      </c>
      <c r="AO322" s="20">
        <f t="shared" si="178"/>
        <v>200</v>
      </c>
      <c r="AP322" s="1">
        <v>0</v>
      </c>
      <c r="AQ322" s="24">
        <f t="shared" si="179"/>
        <v>43503</v>
      </c>
      <c r="AR322" s="10">
        <f t="shared" si="163"/>
        <v>0</v>
      </c>
      <c r="AS322" s="1">
        <f t="shared" si="180"/>
        <v>0</v>
      </c>
    </row>
    <row r="323" spans="2:45" x14ac:dyDescent="0.2">
      <c r="B323" s="18">
        <f t="shared" si="164"/>
        <v>43504</v>
      </c>
      <c r="C323" s="8">
        <f t="shared" si="165"/>
        <v>43504</v>
      </c>
      <c r="D323" s="5" t="e">
        <f>INDEX(Klima!$B$1:$E$520,MATCH('Afgrødemodel 1'!$C323,Klima!$B$1:$B$520,0),MATCH('Afgrødemodel 1'!$D$7,Klima!$B$1:$E$1,0))</f>
        <v>#N/A</v>
      </c>
      <c r="E323" s="8" t="e">
        <f t="shared" si="166"/>
        <v>#N/A</v>
      </c>
      <c r="F323">
        <v>0</v>
      </c>
      <c r="G323" s="8" t="e">
        <f t="shared" si="167"/>
        <v>#N/A</v>
      </c>
      <c r="H323" s="8" t="e">
        <f t="shared" si="145"/>
        <v>#N/A</v>
      </c>
      <c r="I323" s="8" t="e">
        <f t="shared" si="146"/>
        <v>#N/A</v>
      </c>
      <c r="J323" s="8" t="e">
        <f t="shared" si="147"/>
        <v>#N/A</v>
      </c>
      <c r="K323" s="8" t="e">
        <f t="shared" si="148"/>
        <v>#N/A</v>
      </c>
      <c r="L323" s="8" t="e">
        <f t="shared" si="149"/>
        <v>#N/A</v>
      </c>
      <c r="M323" t="e">
        <f t="shared" si="150"/>
        <v>#N/A</v>
      </c>
      <c r="N323">
        <v>8</v>
      </c>
      <c r="O323" t="e">
        <f t="shared" si="168"/>
        <v>#N/A</v>
      </c>
      <c r="P323" t="e">
        <f t="shared" si="151"/>
        <v>#N/A</v>
      </c>
      <c r="Q323" t="e">
        <f t="shared" si="152"/>
        <v>#N/A</v>
      </c>
      <c r="R323" t="e">
        <f t="shared" si="153"/>
        <v>#N/A</v>
      </c>
      <c r="S323">
        <f t="shared" si="154"/>
        <v>0</v>
      </c>
      <c r="T323" s="8">
        <f t="shared" si="169"/>
        <v>0</v>
      </c>
      <c r="U323" s="2" t="e">
        <f t="shared" si="170"/>
        <v>#N/A</v>
      </c>
      <c r="V323">
        <f t="shared" si="155"/>
        <v>5</v>
      </c>
      <c r="W323" s="2" t="e">
        <f t="shared" si="171"/>
        <v>#N/A</v>
      </c>
      <c r="X323">
        <f t="shared" si="156"/>
        <v>0</v>
      </c>
      <c r="Y323">
        <f t="shared" si="172"/>
        <v>0.5</v>
      </c>
      <c r="Z323">
        <v>0</v>
      </c>
      <c r="AA323" s="18">
        <f t="shared" si="157"/>
        <v>43504</v>
      </c>
      <c r="AB323" s="13">
        <f t="shared" si="158"/>
        <v>0</v>
      </c>
      <c r="AC323">
        <v>0</v>
      </c>
      <c r="AD323" s="5" t="e">
        <f t="shared" si="173"/>
        <v>#N/A</v>
      </c>
      <c r="AE323">
        <f t="shared" si="181"/>
        <v>2</v>
      </c>
      <c r="AF323">
        <f t="shared" si="181"/>
        <v>2</v>
      </c>
      <c r="AG323">
        <v>0</v>
      </c>
      <c r="AH323" s="18">
        <f t="shared" si="174"/>
        <v>43504</v>
      </c>
      <c r="AI323" s="5">
        <f t="shared" si="175"/>
        <v>0</v>
      </c>
      <c r="AJ323" s="13">
        <f t="shared" si="160"/>
        <v>0</v>
      </c>
      <c r="AK323" s="20">
        <f t="shared" si="161"/>
        <v>0</v>
      </c>
      <c r="AL323" s="20">
        <f t="shared" si="176"/>
        <v>2640</v>
      </c>
      <c r="AM323" s="20">
        <f t="shared" si="177"/>
        <v>800</v>
      </c>
      <c r="AN323" s="20">
        <f t="shared" si="162"/>
        <v>0</v>
      </c>
      <c r="AO323" s="20">
        <f t="shared" si="178"/>
        <v>200</v>
      </c>
      <c r="AP323" s="1">
        <v>0</v>
      </c>
      <c r="AQ323" s="24">
        <f t="shared" si="179"/>
        <v>43504</v>
      </c>
      <c r="AR323" s="10">
        <f t="shared" si="163"/>
        <v>0</v>
      </c>
      <c r="AS323" s="1">
        <f t="shared" si="180"/>
        <v>0</v>
      </c>
    </row>
    <row r="324" spans="2:45" x14ac:dyDescent="0.2">
      <c r="B324" s="18">
        <f t="shared" si="164"/>
        <v>43505</v>
      </c>
      <c r="C324" s="8">
        <f t="shared" si="165"/>
        <v>43505</v>
      </c>
      <c r="D324" s="5" t="e">
        <f>INDEX(Klima!$B$1:$E$520,MATCH('Afgrødemodel 1'!$C324,Klima!$B$1:$B$520,0),MATCH('Afgrødemodel 1'!$D$7,Klima!$B$1:$E$1,0))</f>
        <v>#N/A</v>
      </c>
      <c r="E324" s="8" t="e">
        <f t="shared" si="166"/>
        <v>#N/A</v>
      </c>
      <c r="F324">
        <v>0</v>
      </c>
      <c r="G324" s="8" t="e">
        <f t="shared" si="167"/>
        <v>#N/A</v>
      </c>
      <c r="H324" s="8" t="e">
        <f t="shared" si="145"/>
        <v>#N/A</v>
      </c>
      <c r="I324" s="8" t="e">
        <f t="shared" si="146"/>
        <v>#N/A</v>
      </c>
      <c r="J324" s="8" t="e">
        <f t="shared" si="147"/>
        <v>#N/A</v>
      </c>
      <c r="K324" s="8" t="e">
        <f t="shared" si="148"/>
        <v>#N/A</v>
      </c>
      <c r="L324" s="8" t="e">
        <f t="shared" si="149"/>
        <v>#N/A</v>
      </c>
      <c r="M324" t="e">
        <f t="shared" si="150"/>
        <v>#N/A</v>
      </c>
      <c r="N324">
        <v>8</v>
      </c>
      <c r="O324" t="e">
        <f t="shared" si="168"/>
        <v>#N/A</v>
      </c>
      <c r="P324" t="e">
        <f t="shared" si="151"/>
        <v>#N/A</v>
      </c>
      <c r="Q324" t="e">
        <f t="shared" si="152"/>
        <v>#N/A</v>
      </c>
      <c r="R324" t="e">
        <f t="shared" si="153"/>
        <v>#N/A</v>
      </c>
      <c r="S324">
        <f t="shared" si="154"/>
        <v>0</v>
      </c>
      <c r="T324" s="8">
        <f t="shared" si="169"/>
        <v>0</v>
      </c>
      <c r="U324" s="2" t="e">
        <f t="shared" si="170"/>
        <v>#N/A</v>
      </c>
      <c r="V324">
        <f t="shared" si="155"/>
        <v>5</v>
      </c>
      <c r="W324" s="2" t="e">
        <f t="shared" si="171"/>
        <v>#N/A</v>
      </c>
      <c r="X324">
        <f t="shared" si="156"/>
        <v>0</v>
      </c>
      <c r="Y324">
        <f t="shared" si="172"/>
        <v>0.5</v>
      </c>
      <c r="Z324">
        <v>0</v>
      </c>
      <c r="AA324" s="18">
        <f t="shared" si="157"/>
        <v>43505</v>
      </c>
      <c r="AB324" s="13">
        <f t="shared" si="158"/>
        <v>0</v>
      </c>
      <c r="AC324">
        <v>0</v>
      </c>
      <c r="AD324" s="5" t="e">
        <f t="shared" si="173"/>
        <v>#N/A</v>
      </c>
      <c r="AE324">
        <f t="shared" si="181"/>
        <v>2</v>
      </c>
      <c r="AF324">
        <f t="shared" si="181"/>
        <v>2</v>
      </c>
      <c r="AG324">
        <v>0</v>
      </c>
      <c r="AH324" s="18">
        <f t="shared" si="174"/>
        <v>43505</v>
      </c>
      <c r="AI324" s="5">
        <f t="shared" si="175"/>
        <v>0</v>
      </c>
      <c r="AJ324" s="13">
        <f t="shared" si="160"/>
        <v>0</v>
      </c>
      <c r="AK324" s="20">
        <f t="shared" si="161"/>
        <v>0</v>
      </c>
      <c r="AL324" s="20">
        <f t="shared" si="176"/>
        <v>2655</v>
      </c>
      <c r="AM324" s="20">
        <f t="shared" si="177"/>
        <v>800</v>
      </c>
      <c r="AN324" s="20">
        <f t="shared" si="162"/>
        <v>0</v>
      </c>
      <c r="AO324" s="20">
        <f t="shared" si="178"/>
        <v>200</v>
      </c>
      <c r="AP324" s="1">
        <v>0</v>
      </c>
      <c r="AQ324" s="24">
        <f t="shared" si="179"/>
        <v>43505</v>
      </c>
      <c r="AR324" s="10">
        <f t="shared" si="163"/>
        <v>0</v>
      </c>
      <c r="AS324" s="1">
        <f t="shared" si="180"/>
        <v>0</v>
      </c>
    </row>
    <row r="325" spans="2:45" x14ac:dyDescent="0.2">
      <c r="B325" s="18">
        <f t="shared" si="164"/>
        <v>43506</v>
      </c>
      <c r="C325" s="8">
        <f t="shared" si="165"/>
        <v>43506</v>
      </c>
      <c r="D325" s="5" t="e">
        <f>INDEX(Klima!$B$1:$E$520,MATCH('Afgrødemodel 1'!$C325,Klima!$B$1:$B$520,0),MATCH('Afgrødemodel 1'!$D$7,Klima!$B$1:$E$1,0))</f>
        <v>#N/A</v>
      </c>
      <c r="E325" s="8" t="e">
        <f t="shared" si="166"/>
        <v>#N/A</v>
      </c>
      <c r="F325">
        <v>0</v>
      </c>
      <c r="G325" s="8" t="e">
        <f t="shared" si="167"/>
        <v>#N/A</v>
      </c>
      <c r="H325" s="8" t="e">
        <f t="shared" si="145"/>
        <v>#N/A</v>
      </c>
      <c r="I325" s="8" t="e">
        <f t="shared" si="146"/>
        <v>#N/A</v>
      </c>
      <c r="J325" s="8" t="e">
        <f t="shared" si="147"/>
        <v>#N/A</v>
      </c>
      <c r="K325" s="8" t="e">
        <f t="shared" si="148"/>
        <v>#N/A</v>
      </c>
      <c r="L325" s="8" t="e">
        <f t="shared" si="149"/>
        <v>#N/A</v>
      </c>
      <c r="M325" t="e">
        <f t="shared" si="150"/>
        <v>#N/A</v>
      </c>
      <c r="N325">
        <v>8</v>
      </c>
      <c r="O325" t="e">
        <f t="shared" si="168"/>
        <v>#N/A</v>
      </c>
      <c r="P325" t="e">
        <f t="shared" si="151"/>
        <v>#N/A</v>
      </c>
      <c r="Q325" t="e">
        <f t="shared" si="152"/>
        <v>#N/A</v>
      </c>
      <c r="R325" t="e">
        <f t="shared" si="153"/>
        <v>#N/A</v>
      </c>
      <c r="S325">
        <f t="shared" si="154"/>
        <v>0</v>
      </c>
      <c r="T325" s="8">
        <f t="shared" si="169"/>
        <v>0</v>
      </c>
      <c r="U325" s="2" t="e">
        <f t="shared" si="170"/>
        <v>#N/A</v>
      </c>
      <c r="V325">
        <f t="shared" si="155"/>
        <v>5</v>
      </c>
      <c r="W325" s="2" t="e">
        <f t="shared" si="171"/>
        <v>#N/A</v>
      </c>
      <c r="X325">
        <f t="shared" si="156"/>
        <v>0</v>
      </c>
      <c r="Y325">
        <f t="shared" si="172"/>
        <v>0.5</v>
      </c>
      <c r="Z325">
        <v>0</v>
      </c>
      <c r="AA325" s="18">
        <f t="shared" si="157"/>
        <v>43506</v>
      </c>
      <c r="AB325" s="13">
        <f t="shared" si="158"/>
        <v>0</v>
      </c>
      <c r="AC325">
        <v>0</v>
      </c>
      <c r="AD325" s="5" t="e">
        <f t="shared" si="173"/>
        <v>#N/A</v>
      </c>
      <c r="AE325">
        <f t="shared" si="181"/>
        <v>2</v>
      </c>
      <c r="AF325">
        <f t="shared" si="181"/>
        <v>2</v>
      </c>
      <c r="AG325">
        <v>0</v>
      </c>
      <c r="AH325" s="18">
        <f t="shared" si="174"/>
        <v>43506</v>
      </c>
      <c r="AI325" s="5">
        <f t="shared" si="175"/>
        <v>0</v>
      </c>
      <c r="AJ325" s="13">
        <f t="shared" si="160"/>
        <v>0</v>
      </c>
      <c r="AK325" s="20">
        <f t="shared" si="161"/>
        <v>0</v>
      </c>
      <c r="AL325" s="20">
        <f t="shared" si="176"/>
        <v>2670</v>
      </c>
      <c r="AM325" s="20">
        <f t="shared" si="177"/>
        <v>800</v>
      </c>
      <c r="AN325" s="20">
        <f t="shared" si="162"/>
        <v>0</v>
      </c>
      <c r="AO325" s="20">
        <f t="shared" si="178"/>
        <v>200</v>
      </c>
      <c r="AP325" s="1">
        <v>0</v>
      </c>
      <c r="AQ325" s="24">
        <f t="shared" si="179"/>
        <v>43506</v>
      </c>
      <c r="AR325" s="10">
        <f t="shared" si="163"/>
        <v>0</v>
      </c>
      <c r="AS325" s="1">
        <f t="shared" si="180"/>
        <v>0</v>
      </c>
    </row>
    <row r="326" spans="2:45" x14ac:dyDescent="0.2">
      <c r="B326" s="18">
        <f t="shared" si="164"/>
        <v>43507</v>
      </c>
      <c r="C326" s="8">
        <f t="shared" si="165"/>
        <v>43507</v>
      </c>
      <c r="D326" s="5" t="e">
        <f>INDEX(Klima!$B$1:$E$520,MATCH('Afgrødemodel 1'!$C326,Klima!$B$1:$B$520,0),MATCH('Afgrødemodel 1'!$D$7,Klima!$B$1:$E$1,0))</f>
        <v>#N/A</v>
      </c>
      <c r="E326" s="8" t="e">
        <f t="shared" si="166"/>
        <v>#N/A</v>
      </c>
      <c r="F326">
        <v>0</v>
      </c>
      <c r="G326" s="8" t="e">
        <f t="shared" si="167"/>
        <v>#N/A</v>
      </c>
      <c r="H326" s="8" t="e">
        <f t="shared" si="145"/>
        <v>#N/A</v>
      </c>
      <c r="I326" s="8" t="e">
        <f t="shared" si="146"/>
        <v>#N/A</v>
      </c>
      <c r="J326" s="8" t="e">
        <f t="shared" si="147"/>
        <v>#N/A</v>
      </c>
      <c r="K326" s="8" t="e">
        <f t="shared" si="148"/>
        <v>#N/A</v>
      </c>
      <c r="L326" s="8" t="e">
        <f t="shared" si="149"/>
        <v>#N/A</v>
      </c>
      <c r="M326" t="e">
        <f t="shared" si="150"/>
        <v>#N/A</v>
      </c>
      <c r="N326">
        <v>8</v>
      </c>
      <c r="O326" t="e">
        <f t="shared" si="168"/>
        <v>#N/A</v>
      </c>
      <c r="P326" t="e">
        <f t="shared" si="151"/>
        <v>#N/A</v>
      </c>
      <c r="Q326" t="e">
        <f t="shared" si="152"/>
        <v>#N/A</v>
      </c>
      <c r="R326" t="e">
        <f t="shared" si="153"/>
        <v>#N/A</v>
      </c>
      <c r="S326">
        <f t="shared" si="154"/>
        <v>0</v>
      </c>
      <c r="T326" s="8">
        <f t="shared" si="169"/>
        <v>0</v>
      </c>
      <c r="U326" s="2" t="e">
        <f t="shared" si="170"/>
        <v>#N/A</v>
      </c>
      <c r="V326">
        <f t="shared" si="155"/>
        <v>5</v>
      </c>
      <c r="W326" s="2" t="e">
        <f t="shared" si="171"/>
        <v>#N/A</v>
      </c>
      <c r="X326">
        <f t="shared" si="156"/>
        <v>0</v>
      </c>
      <c r="Y326">
        <f t="shared" si="172"/>
        <v>0.5</v>
      </c>
      <c r="Z326">
        <v>0</v>
      </c>
      <c r="AA326" s="18">
        <f t="shared" si="157"/>
        <v>43507</v>
      </c>
      <c r="AB326" s="13">
        <f t="shared" si="158"/>
        <v>0</v>
      </c>
      <c r="AC326">
        <v>0</v>
      </c>
      <c r="AD326" s="5" t="e">
        <f t="shared" si="173"/>
        <v>#N/A</v>
      </c>
      <c r="AE326">
        <f t="shared" si="181"/>
        <v>2</v>
      </c>
      <c r="AF326">
        <f t="shared" si="181"/>
        <v>2</v>
      </c>
      <c r="AG326">
        <v>0</v>
      </c>
      <c r="AH326" s="18">
        <f t="shared" si="174"/>
        <v>43507</v>
      </c>
      <c r="AI326" s="5">
        <f t="shared" si="175"/>
        <v>0</v>
      </c>
      <c r="AJ326" s="13">
        <f t="shared" si="160"/>
        <v>0</v>
      </c>
      <c r="AK326" s="20">
        <f t="shared" si="161"/>
        <v>0</v>
      </c>
      <c r="AL326" s="20">
        <f t="shared" si="176"/>
        <v>2685</v>
      </c>
      <c r="AM326" s="20">
        <f t="shared" si="177"/>
        <v>800</v>
      </c>
      <c r="AN326" s="20">
        <f t="shared" si="162"/>
        <v>0</v>
      </c>
      <c r="AO326" s="20">
        <f t="shared" si="178"/>
        <v>200</v>
      </c>
      <c r="AP326" s="1">
        <v>0</v>
      </c>
      <c r="AQ326" s="24">
        <f t="shared" si="179"/>
        <v>43507</v>
      </c>
      <c r="AR326" s="10">
        <f t="shared" si="163"/>
        <v>0</v>
      </c>
      <c r="AS326" s="1">
        <f t="shared" si="180"/>
        <v>0</v>
      </c>
    </row>
    <row r="327" spans="2:45" x14ac:dyDescent="0.2">
      <c r="B327" s="18">
        <f t="shared" si="164"/>
        <v>43508</v>
      </c>
      <c r="C327" s="8">
        <f t="shared" si="165"/>
        <v>43508</v>
      </c>
      <c r="D327" s="5" t="e">
        <f>INDEX(Klima!$B$1:$E$520,MATCH('Afgrødemodel 1'!$C327,Klima!$B$1:$B$520,0),MATCH('Afgrødemodel 1'!$D$7,Klima!$B$1:$E$1,0))</f>
        <v>#N/A</v>
      </c>
      <c r="E327" s="8" t="e">
        <f t="shared" si="166"/>
        <v>#N/A</v>
      </c>
      <c r="F327">
        <v>0</v>
      </c>
      <c r="G327" s="8" t="e">
        <f t="shared" si="167"/>
        <v>#N/A</v>
      </c>
      <c r="H327" s="8" t="e">
        <f t="shared" si="145"/>
        <v>#N/A</v>
      </c>
      <c r="I327" s="8" t="e">
        <f t="shared" si="146"/>
        <v>#N/A</v>
      </c>
      <c r="J327" s="8" t="e">
        <f t="shared" si="147"/>
        <v>#N/A</v>
      </c>
      <c r="K327" s="8" t="e">
        <f t="shared" si="148"/>
        <v>#N/A</v>
      </c>
      <c r="L327" s="8" t="e">
        <f t="shared" si="149"/>
        <v>#N/A</v>
      </c>
      <c r="M327" t="e">
        <f t="shared" si="150"/>
        <v>#N/A</v>
      </c>
      <c r="N327">
        <v>8</v>
      </c>
      <c r="O327" t="e">
        <f t="shared" si="168"/>
        <v>#N/A</v>
      </c>
      <c r="P327" t="e">
        <f t="shared" si="151"/>
        <v>#N/A</v>
      </c>
      <c r="Q327" t="e">
        <f t="shared" si="152"/>
        <v>#N/A</v>
      </c>
      <c r="R327" t="e">
        <f t="shared" si="153"/>
        <v>#N/A</v>
      </c>
      <c r="S327">
        <f t="shared" si="154"/>
        <v>0</v>
      </c>
      <c r="T327" s="8">
        <f t="shared" si="169"/>
        <v>0</v>
      </c>
      <c r="U327" s="2" t="e">
        <f t="shared" si="170"/>
        <v>#N/A</v>
      </c>
      <c r="V327">
        <f t="shared" si="155"/>
        <v>5</v>
      </c>
      <c r="W327" s="2" t="e">
        <f t="shared" si="171"/>
        <v>#N/A</v>
      </c>
      <c r="X327">
        <f t="shared" si="156"/>
        <v>0</v>
      </c>
      <c r="Y327">
        <f t="shared" si="172"/>
        <v>0.5</v>
      </c>
      <c r="Z327">
        <v>0</v>
      </c>
      <c r="AA327" s="18">
        <f t="shared" si="157"/>
        <v>43508</v>
      </c>
      <c r="AB327" s="13">
        <f t="shared" si="158"/>
        <v>0</v>
      </c>
      <c r="AC327">
        <v>0</v>
      </c>
      <c r="AD327" s="5" t="e">
        <f t="shared" si="173"/>
        <v>#N/A</v>
      </c>
      <c r="AE327">
        <f t="shared" si="181"/>
        <v>2</v>
      </c>
      <c r="AF327">
        <f t="shared" si="181"/>
        <v>2</v>
      </c>
      <c r="AG327">
        <v>0</v>
      </c>
      <c r="AH327" s="18">
        <f t="shared" si="174"/>
        <v>43508</v>
      </c>
      <c r="AI327" s="5">
        <f t="shared" si="175"/>
        <v>0</v>
      </c>
      <c r="AJ327" s="13">
        <f t="shared" si="160"/>
        <v>0</v>
      </c>
      <c r="AK327" s="20">
        <f t="shared" si="161"/>
        <v>0</v>
      </c>
      <c r="AL327" s="20">
        <f t="shared" si="176"/>
        <v>2700</v>
      </c>
      <c r="AM327" s="20">
        <f t="shared" si="177"/>
        <v>800</v>
      </c>
      <c r="AN327" s="20">
        <f t="shared" si="162"/>
        <v>0</v>
      </c>
      <c r="AO327" s="20">
        <f t="shared" si="178"/>
        <v>200</v>
      </c>
      <c r="AP327" s="1">
        <v>0</v>
      </c>
      <c r="AQ327" s="24">
        <f t="shared" si="179"/>
        <v>43508</v>
      </c>
      <c r="AR327" s="10">
        <f t="shared" si="163"/>
        <v>0</v>
      </c>
      <c r="AS327" s="1">
        <f t="shared" si="180"/>
        <v>0</v>
      </c>
    </row>
    <row r="328" spans="2:45" x14ac:dyDescent="0.2">
      <c r="B328" s="18">
        <f t="shared" si="164"/>
        <v>43509</v>
      </c>
      <c r="C328" s="8">
        <f t="shared" si="165"/>
        <v>43509</v>
      </c>
      <c r="D328" s="5" t="e">
        <f>INDEX(Klima!$B$1:$E$520,MATCH('Afgrødemodel 1'!$C328,Klima!$B$1:$B$520,0),MATCH('Afgrødemodel 1'!$D$7,Klima!$B$1:$E$1,0))</f>
        <v>#N/A</v>
      </c>
      <c r="E328" s="8" t="e">
        <f t="shared" si="166"/>
        <v>#N/A</v>
      </c>
      <c r="F328">
        <v>0</v>
      </c>
      <c r="G328" s="8" t="e">
        <f t="shared" si="167"/>
        <v>#N/A</v>
      </c>
      <c r="H328" s="8" t="e">
        <f t="shared" si="145"/>
        <v>#N/A</v>
      </c>
      <c r="I328" s="8" t="e">
        <f t="shared" si="146"/>
        <v>#N/A</v>
      </c>
      <c r="J328" s="8" t="e">
        <f t="shared" si="147"/>
        <v>#N/A</v>
      </c>
      <c r="K328" s="8" t="e">
        <f t="shared" si="148"/>
        <v>#N/A</v>
      </c>
      <c r="L328" s="8" t="e">
        <f t="shared" si="149"/>
        <v>#N/A</v>
      </c>
      <c r="M328" t="e">
        <f t="shared" si="150"/>
        <v>#N/A</v>
      </c>
      <c r="N328">
        <v>8</v>
      </c>
      <c r="O328" t="e">
        <f t="shared" si="168"/>
        <v>#N/A</v>
      </c>
      <c r="P328" t="e">
        <f t="shared" si="151"/>
        <v>#N/A</v>
      </c>
      <c r="Q328" t="e">
        <f t="shared" si="152"/>
        <v>#N/A</v>
      </c>
      <c r="R328" t="e">
        <f t="shared" si="153"/>
        <v>#N/A</v>
      </c>
      <c r="S328">
        <f t="shared" si="154"/>
        <v>0</v>
      </c>
      <c r="T328" s="8">
        <f t="shared" si="169"/>
        <v>0</v>
      </c>
      <c r="U328" s="2" t="e">
        <f t="shared" si="170"/>
        <v>#N/A</v>
      </c>
      <c r="V328">
        <f t="shared" si="155"/>
        <v>5</v>
      </c>
      <c r="W328" s="2" t="e">
        <f t="shared" si="171"/>
        <v>#N/A</v>
      </c>
      <c r="X328">
        <f t="shared" si="156"/>
        <v>0</v>
      </c>
      <c r="Y328">
        <f t="shared" si="172"/>
        <v>0.5</v>
      </c>
      <c r="Z328">
        <v>0</v>
      </c>
      <c r="AA328" s="18">
        <f t="shared" si="157"/>
        <v>43509</v>
      </c>
      <c r="AB328" s="13">
        <f t="shared" si="158"/>
        <v>0</v>
      </c>
      <c r="AC328">
        <v>0</v>
      </c>
      <c r="AD328" s="5" t="e">
        <f t="shared" si="173"/>
        <v>#N/A</v>
      </c>
      <c r="AE328">
        <f t="shared" si="181"/>
        <v>2</v>
      </c>
      <c r="AF328">
        <f t="shared" si="181"/>
        <v>2</v>
      </c>
      <c r="AG328">
        <v>0</v>
      </c>
      <c r="AH328" s="18">
        <f t="shared" si="174"/>
        <v>43509</v>
      </c>
      <c r="AI328" s="5">
        <f t="shared" si="175"/>
        <v>0</v>
      </c>
      <c r="AJ328" s="13">
        <f t="shared" si="160"/>
        <v>0</v>
      </c>
      <c r="AK328" s="20">
        <f t="shared" si="161"/>
        <v>0</v>
      </c>
      <c r="AL328" s="20">
        <f t="shared" si="176"/>
        <v>2715</v>
      </c>
      <c r="AM328" s="20">
        <f t="shared" si="177"/>
        <v>800</v>
      </c>
      <c r="AN328" s="20">
        <f t="shared" si="162"/>
        <v>0</v>
      </c>
      <c r="AO328" s="20">
        <f t="shared" si="178"/>
        <v>200</v>
      </c>
      <c r="AP328" s="1">
        <v>0</v>
      </c>
      <c r="AQ328" s="24">
        <f t="shared" si="179"/>
        <v>43509</v>
      </c>
      <c r="AR328" s="10">
        <f t="shared" si="163"/>
        <v>0</v>
      </c>
      <c r="AS328" s="1">
        <f t="shared" si="180"/>
        <v>0</v>
      </c>
    </row>
    <row r="329" spans="2:45" x14ac:dyDescent="0.2">
      <c r="B329" s="18">
        <f t="shared" si="164"/>
        <v>43510</v>
      </c>
      <c r="C329" s="8">
        <f t="shared" si="165"/>
        <v>43510</v>
      </c>
      <c r="D329" s="5" t="e">
        <f>INDEX(Klima!$B$1:$E$520,MATCH('Afgrødemodel 1'!$C329,Klima!$B$1:$B$520,0),MATCH('Afgrødemodel 1'!$D$7,Klima!$B$1:$E$1,0))</f>
        <v>#N/A</v>
      </c>
      <c r="E329" s="8" t="e">
        <f t="shared" si="166"/>
        <v>#N/A</v>
      </c>
      <c r="F329">
        <v>0</v>
      </c>
      <c r="G329" s="8" t="e">
        <f t="shared" si="167"/>
        <v>#N/A</v>
      </c>
      <c r="H329" s="8" t="e">
        <f t="shared" si="145"/>
        <v>#N/A</v>
      </c>
      <c r="I329" s="8" t="e">
        <f t="shared" si="146"/>
        <v>#N/A</v>
      </c>
      <c r="J329" s="8" t="e">
        <f t="shared" si="147"/>
        <v>#N/A</v>
      </c>
      <c r="K329" s="8" t="e">
        <f t="shared" si="148"/>
        <v>#N/A</v>
      </c>
      <c r="L329" s="8" t="e">
        <f t="shared" si="149"/>
        <v>#N/A</v>
      </c>
      <c r="M329" t="e">
        <f t="shared" si="150"/>
        <v>#N/A</v>
      </c>
      <c r="N329">
        <v>8</v>
      </c>
      <c r="O329" t="e">
        <f t="shared" si="168"/>
        <v>#N/A</v>
      </c>
      <c r="P329" t="e">
        <f t="shared" si="151"/>
        <v>#N/A</v>
      </c>
      <c r="Q329" t="e">
        <f t="shared" si="152"/>
        <v>#N/A</v>
      </c>
      <c r="R329" t="e">
        <f t="shared" si="153"/>
        <v>#N/A</v>
      </c>
      <c r="S329">
        <f t="shared" si="154"/>
        <v>0</v>
      </c>
      <c r="T329" s="8">
        <f t="shared" si="169"/>
        <v>0</v>
      </c>
      <c r="U329" s="2" t="e">
        <f t="shared" si="170"/>
        <v>#N/A</v>
      </c>
      <c r="V329">
        <f t="shared" si="155"/>
        <v>5</v>
      </c>
      <c r="W329" s="2" t="e">
        <f t="shared" si="171"/>
        <v>#N/A</v>
      </c>
      <c r="X329">
        <f t="shared" si="156"/>
        <v>0</v>
      </c>
      <c r="Y329">
        <f t="shared" si="172"/>
        <v>0.5</v>
      </c>
      <c r="Z329">
        <v>0</v>
      </c>
      <c r="AA329" s="18">
        <f t="shared" si="157"/>
        <v>43510</v>
      </c>
      <c r="AB329" s="13">
        <f t="shared" si="158"/>
        <v>0</v>
      </c>
      <c r="AC329">
        <v>0</v>
      </c>
      <c r="AD329" s="5" t="e">
        <f t="shared" si="173"/>
        <v>#N/A</v>
      </c>
      <c r="AE329">
        <f t="shared" si="181"/>
        <v>2</v>
      </c>
      <c r="AF329">
        <f t="shared" si="181"/>
        <v>2</v>
      </c>
      <c r="AG329">
        <v>0</v>
      </c>
      <c r="AH329" s="18">
        <f t="shared" si="174"/>
        <v>43510</v>
      </c>
      <c r="AI329" s="5">
        <f t="shared" si="175"/>
        <v>0</v>
      </c>
      <c r="AJ329" s="13">
        <f t="shared" si="160"/>
        <v>0</v>
      </c>
      <c r="AK329" s="20">
        <f t="shared" si="161"/>
        <v>0</v>
      </c>
      <c r="AL329" s="20">
        <f t="shared" si="176"/>
        <v>2730</v>
      </c>
      <c r="AM329" s="20">
        <f t="shared" si="177"/>
        <v>800</v>
      </c>
      <c r="AN329" s="20">
        <f t="shared" si="162"/>
        <v>0</v>
      </c>
      <c r="AO329" s="20">
        <f t="shared" si="178"/>
        <v>200</v>
      </c>
      <c r="AP329" s="1">
        <v>0</v>
      </c>
      <c r="AQ329" s="24">
        <f t="shared" si="179"/>
        <v>43510</v>
      </c>
      <c r="AR329" s="10">
        <f t="shared" si="163"/>
        <v>0</v>
      </c>
      <c r="AS329" s="1">
        <f t="shared" si="180"/>
        <v>0</v>
      </c>
    </row>
    <row r="330" spans="2:45" x14ac:dyDescent="0.2">
      <c r="B330" s="18">
        <f t="shared" si="164"/>
        <v>43511</v>
      </c>
      <c r="C330" s="8">
        <f t="shared" si="165"/>
        <v>43511</v>
      </c>
      <c r="D330" s="5" t="e">
        <f>INDEX(Klima!$B$1:$E$520,MATCH('Afgrødemodel 1'!$C330,Klima!$B$1:$B$520,0),MATCH('Afgrødemodel 1'!$D$7,Klima!$B$1:$E$1,0))</f>
        <v>#N/A</v>
      </c>
      <c r="E330" s="8" t="e">
        <f t="shared" si="166"/>
        <v>#N/A</v>
      </c>
      <c r="F330">
        <v>0</v>
      </c>
      <c r="G330" s="8" t="e">
        <f t="shared" si="167"/>
        <v>#N/A</v>
      </c>
      <c r="H330" s="8" t="e">
        <f t="shared" ref="H330:H374" si="182">IF(C330&gt;=$AY$21,E330+H329,0)</f>
        <v>#N/A</v>
      </c>
      <c r="I330" s="8" t="e">
        <f t="shared" ref="I330:I374" si="183">IF(C330&lt;$AY$27,0,E330)</f>
        <v>#N/A</v>
      </c>
      <c r="J330" s="8" t="e">
        <f t="shared" ref="J330:J374" si="184">IF(C330&lt;$AY$27,0,I330+J329)</f>
        <v>#N/A</v>
      </c>
      <c r="K330" s="8" t="e">
        <f t="shared" ref="K330:K374" si="185">IF(AND(H330&gt;=$AX$12,H329&lt;$AX$12),"tSF1",IF(AND(H330&gt;=$AZ$13,H329&lt;$AZ$13),"tSF2",IF(AND(H330&gt;=$AZ$14,H329&lt;$AZ$14),"tSF3",IF(AND(H330&gt;=$AZ$15,H329&lt;$AZ$15),"tSF4",IF(AND(H330&gt;=$AZ$16,H329&lt;$AZ$16),"tSF5"," ")))))</f>
        <v>#N/A</v>
      </c>
      <c r="L330" s="8" t="e">
        <f t="shared" ref="L330:L374" si="186">IF(OR(K330="tSF1",K330="tSF2",K330="tSF3",K330="tSF4",K330="tSF5"),C330," ")</f>
        <v>#N/A</v>
      </c>
      <c r="M330" t="e">
        <f t="shared" ref="M330:M374" si="187">IF(AND($BA$12&gt;C330,C330&gt;=$AY$21),"F1",IF(AND(C330&gt;=$BA$12,C330&lt;$BA$13),"F2",IF(AND(C330&gt;=$BA$13,C330&lt;$BA$14),"F3",IF(AND(C330&gt;=$BA$14,C330&lt;$BA$15),"F4",IF(AND(C330&gt;=$BA$15,C330&lt;$BA$16),"F5"," ")))))</f>
        <v>#N/A</v>
      </c>
      <c r="N330">
        <v>8</v>
      </c>
      <c r="O330" t="e">
        <f t="shared" si="168"/>
        <v>#N/A</v>
      </c>
      <c r="P330" t="e">
        <f t="shared" ref="P330:P374" si="188">IF($AV$2=1,(IF(AND(J330&gt;=$AW$21,J329&lt;$AW$21),C330," ")),(IF(AND(G330&gt;=$AW$21,G329&lt;$AW$21),C330," ")))</f>
        <v>#N/A</v>
      </c>
      <c r="Q330" t="e">
        <f t="shared" ref="Q330:Q374" si="189">IF(AND($AW$22=0,O330="tSL0"),"tSLe",IF(AND(H330&gt;=($AW$22),H329&lt;($AW$22)),"tSLe",IF(AND(H330&gt;=($AW$23),H329&lt;($AW$23)),"tSLx",IF(AND(H330&gt;=($AW$24),H329&lt;($AW$24)),"tSLr",IF(AND(H330&gt;=($AW$25),H329&lt;($AW$25)),"tSLm",IF(AND($AW$27=B330),"Sådato",IF(AND($AW$29=B330),"tv",IF(AND($AW$28=B330),"th"," "))))))))</f>
        <v>#N/A</v>
      </c>
      <c r="R330" t="e">
        <f t="shared" ref="R330:R374" si="190">IF(AND(Q330="Sådato"),C330,IF(AND(Q330="tSLe"),C330,IF(AND(Q330="tSLx"),C330,IF(AND(Q330="tSLr"),C330,IF(AND(Q330="tSLm"),C330,IF(AND(Q330="tv"),C330,IF(AND(Q330="th"),C330," ")))))))</f>
        <v>#N/A</v>
      </c>
      <c r="S330">
        <f t="shared" ref="S330:S393" si="191">$AW$33</f>
        <v>0</v>
      </c>
      <c r="T330" s="8">
        <f t="shared" si="169"/>
        <v>0</v>
      </c>
      <c r="U330" s="2" t="e">
        <f t="shared" si="170"/>
        <v>#N/A</v>
      </c>
      <c r="V330">
        <f t="shared" ref="V330:V393" si="192">$AW$35</f>
        <v>5</v>
      </c>
      <c r="W330" s="2" t="e">
        <f t="shared" si="171"/>
        <v>#N/A</v>
      </c>
      <c r="X330">
        <f t="shared" ref="X330:X393" si="193">$AW$36</f>
        <v>0</v>
      </c>
      <c r="Y330">
        <f t="shared" si="172"/>
        <v>0.5</v>
      </c>
      <c r="Z330">
        <v>0</v>
      </c>
      <c r="AA330" s="18">
        <f t="shared" ref="AA330:AA374" si="194">B330</f>
        <v>43511</v>
      </c>
      <c r="AB330" s="13">
        <f t="shared" ref="AB330:AB374" si="195">IF((C330&lt;$AY$21),S330,IF(AND($AY$21&lt;=C330,C330&lt;MIN($AY$22,$AY$28,$AY$29)),T330,IF(AND($AY$22&lt;=C330,C330&lt;MIN($AY$23,$AY$28,$AY$29)),U330,IF(AND($AY$23&lt;=C330,C330&lt;(MIN($AY$24,$AY$29,$AY$28))),V330,IF(AND($AY$24&lt;=C330,C330&lt;(MIN($AY$25,$AY$28,$AY$29))),W330,IF(AND($AY$25&lt;=C330,C330&lt;(MIN($AY$28,$AY$29))),X330,IF(AND($AY$29&lt;=C330,C330&lt;$AY$28),Y330,IF(AND(C330&gt;$AY$28),Z330,0))))))))</f>
        <v>0</v>
      </c>
      <c r="AC330">
        <v>0</v>
      </c>
      <c r="AD330" s="5" t="e">
        <f t="shared" si="173"/>
        <v>#N/A</v>
      </c>
      <c r="AE330">
        <f t="shared" si="181"/>
        <v>2</v>
      </c>
      <c r="AF330">
        <f t="shared" si="181"/>
        <v>2</v>
      </c>
      <c r="AG330">
        <v>0</v>
      </c>
      <c r="AH330" s="18">
        <f t="shared" si="174"/>
        <v>43511</v>
      </c>
      <c r="AI330" s="5">
        <f t="shared" si="175"/>
        <v>0</v>
      </c>
      <c r="AJ330" s="13">
        <f t="shared" ref="AJ330:AJ374" si="196">IF(C330&lt;(MIN($AY$24,$AY$28,$AY$29)),AC330,IF(AND($AY$24&lt;=C330,C330&lt;(MIN($AY$25,$AY$28,$AY$29))),AD330,IF(AND($AY$25&lt;=C330,C330&lt;(MIN($AY$28,$AY$29))),AE330,IF(AND($AY$29&lt;=C330,C330&lt;$AY$28),AF330,IF(AND(C330&gt;=$AY$28),AG330," ")))))</f>
        <v>0</v>
      </c>
      <c r="AK330" s="20">
        <f t="shared" ref="AK330:AK393" si="197">$AW$42</f>
        <v>0</v>
      </c>
      <c r="AL330" s="20">
        <f t="shared" si="176"/>
        <v>2745</v>
      </c>
      <c r="AM330" s="20">
        <f t="shared" si="177"/>
        <v>800</v>
      </c>
      <c r="AN330" s="20">
        <f t="shared" ref="AN330:AN393" si="198">$AW$45</f>
        <v>0</v>
      </c>
      <c r="AO330" s="20">
        <f t="shared" si="178"/>
        <v>200</v>
      </c>
      <c r="AP330" s="1">
        <v>0</v>
      </c>
      <c r="AQ330" s="24">
        <f t="shared" si="179"/>
        <v>43511</v>
      </c>
      <c r="AR330" s="10">
        <f t="shared" ref="AR330:AR374" si="199">IF(C330&lt;$AY$21,AK330,IF(AND($AY$21&lt;=C330,C330&lt;(MIN($AY$25,$AY$29,$AY$28))),AM330,IF(AND($AY$25&lt;=C330,C330&lt;MIN($AY$29,$AY$28)),AN330,IF(AND($AY$29&lt;=C330,C330&lt;$AY$28),AO330,IF(AND(C330&gt;=$AY$28),AP330,"0")))))</f>
        <v>0</v>
      </c>
      <c r="AS330" s="1">
        <f t="shared" si="180"/>
        <v>0</v>
      </c>
    </row>
    <row r="331" spans="2:45" x14ac:dyDescent="0.2">
      <c r="B331" s="18">
        <f t="shared" ref="B331:B394" si="200">B330+1</f>
        <v>43512</v>
      </c>
      <c r="C331" s="8">
        <f t="shared" ref="C331:C374" si="201">B331</f>
        <v>43512</v>
      </c>
      <c r="D331" s="5" t="e">
        <f>INDEX(Klima!$B$1:$E$520,MATCH('Afgrødemodel 1'!$C331,Klima!$B$1:$B$520,0),MATCH('Afgrødemodel 1'!$D$7,Klima!$B$1:$E$1,0))</f>
        <v>#N/A</v>
      </c>
      <c r="E331" s="8" t="e">
        <f t="shared" ref="E331:E394" si="202">IF(D331&gt;0,D331,0)</f>
        <v>#N/A</v>
      </c>
      <c r="F331">
        <v>0</v>
      </c>
      <c r="G331" s="8" t="e">
        <f t="shared" ref="G331:G394" si="203">(E331-F331)+G330</f>
        <v>#N/A</v>
      </c>
      <c r="H331" s="8" t="e">
        <f t="shared" si="182"/>
        <v>#N/A</v>
      </c>
      <c r="I331" s="8" t="e">
        <f t="shared" si="183"/>
        <v>#N/A</v>
      </c>
      <c r="J331" s="8" t="e">
        <f t="shared" si="184"/>
        <v>#N/A</v>
      </c>
      <c r="K331" s="8" t="e">
        <f t="shared" si="185"/>
        <v>#N/A</v>
      </c>
      <c r="L331" s="8" t="e">
        <f t="shared" si="186"/>
        <v>#N/A</v>
      </c>
      <c r="M331" t="e">
        <f t="shared" si="187"/>
        <v>#N/A</v>
      </c>
      <c r="N331">
        <v>8</v>
      </c>
      <c r="O331" t="e">
        <f t="shared" ref="O331:O374" si="204">IF($AV$2=1,(IF(AND(J331&gt;=$AW$21,J330&lt;$AW$21),"tSL0"," ")),(IF(AND(G331&gt;=$AW$21,G330&lt;$AW$21),"tSL0"," ")))</f>
        <v>#N/A</v>
      </c>
      <c r="P331" t="e">
        <f t="shared" si="188"/>
        <v>#N/A</v>
      </c>
      <c r="Q331" t="e">
        <f t="shared" si="189"/>
        <v>#N/A</v>
      </c>
      <c r="R331" t="e">
        <f t="shared" si="190"/>
        <v>#N/A</v>
      </c>
      <c r="S331">
        <f t="shared" si="191"/>
        <v>0</v>
      </c>
      <c r="T331" s="8">
        <f t="shared" ref="T331:T374" si="205">IFERROR($AW$33+($AW$34-$AW$33)*((H331)/$AW$22),0)</f>
        <v>0</v>
      </c>
      <c r="U331" s="2" t="e">
        <f t="shared" ref="U331:U374" si="206">$AW$34+($AW$35-$AW$34)*((((2.7182^(2.4*((((H331)-$AW$22)/($AW$23-$AW$22))))-1)))/10)</f>
        <v>#N/A</v>
      </c>
      <c r="V331">
        <f t="shared" si="192"/>
        <v>5</v>
      </c>
      <c r="W331" s="2" t="e">
        <f t="shared" ref="W331:W374" si="207">$AW$35-($AW$35-$AW$36)*((((H331)-$AW$24)/($AW$25-$AW$24)))</f>
        <v>#N/A</v>
      </c>
      <c r="X331">
        <f t="shared" si="193"/>
        <v>0</v>
      </c>
      <c r="Y331">
        <f t="shared" ref="Y331:Y394" si="208">$AW$38</f>
        <v>0.5</v>
      </c>
      <c r="Z331">
        <v>0</v>
      </c>
      <c r="AA331" s="18">
        <f t="shared" si="194"/>
        <v>43512</v>
      </c>
      <c r="AB331" s="13">
        <f t="shared" si="195"/>
        <v>0</v>
      </c>
      <c r="AC331">
        <v>0</v>
      </c>
      <c r="AD331" s="5" t="e">
        <f t="shared" ref="AD331:AD374" si="209">$AW$37*(((H331)-$AW$24)/($AW$25-$AW$24))</f>
        <v>#N/A</v>
      </c>
      <c r="AE331">
        <f t="shared" si="181"/>
        <v>2</v>
      </c>
      <c r="AF331">
        <f t="shared" si="181"/>
        <v>2</v>
      </c>
      <c r="AG331">
        <v>0</v>
      </c>
      <c r="AH331" s="18">
        <f t="shared" ref="AH331:AH374" si="210">AA331</f>
        <v>43512</v>
      </c>
      <c r="AI331" s="5">
        <f t="shared" ref="AI331:AI374" si="211">AB331+AJ331</f>
        <v>0</v>
      </c>
      <c r="AJ331" s="13">
        <f t="shared" si="196"/>
        <v>0</v>
      </c>
      <c r="AK331" s="20">
        <f t="shared" si="197"/>
        <v>0</v>
      </c>
      <c r="AL331" s="20">
        <f t="shared" ref="AL331:AL374" si="212">MAX($AW$43,($AW$46*(C331-$AY$21)))</f>
        <v>2760</v>
      </c>
      <c r="AM331" s="20">
        <f t="shared" ref="AM331:AM374" si="213">MIN(MIN($AW$48,$AW$44),AL331)</f>
        <v>800</v>
      </c>
      <c r="AN331" s="20">
        <f t="shared" si="198"/>
        <v>0</v>
      </c>
      <c r="AO331" s="20">
        <f t="shared" ref="AO331:AO394" si="214">$AW$49</f>
        <v>200</v>
      </c>
      <c r="AP331" s="1">
        <v>0</v>
      </c>
      <c r="AQ331" s="24">
        <f t="shared" ref="AQ331:AQ374" si="215">AH331</f>
        <v>43512</v>
      </c>
      <c r="AR331" s="10">
        <f t="shared" si="199"/>
        <v>0</v>
      </c>
      <c r="AS331" s="1">
        <f t="shared" ref="AS331:AS374" si="216">(0-AR331)/10</f>
        <v>0</v>
      </c>
    </row>
    <row r="332" spans="2:45" x14ac:dyDescent="0.2">
      <c r="B332" s="18">
        <f t="shared" si="200"/>
        <v>43513</v>
      </c>
      <c r="C332" s="8">
        <f t="shared" si="201"/>
        <v>43513</v>
      </c>
      <c r="D332" s="5" t="e">
        <f>INDEX(Klima!$B$1:$E$520,MATCH('Afgrødemodel 1'!$C332,Klima!$B$1:$B$520,0),MATCH('Afgrødemodel 1'!$D$7,Klima!$B$1:$E$1,0))</f>
        <v>#N/A</v>
      </c>
      <c r="E332" s="8" t="e">
        <f t="shared" si="202"/>
        <v>#N/A</v>
      </c>
      <c r="F332">
        <v>0</v>
      </c>
      <c r="G332" s="8" t="e">
        <f t="shared" si="203"/>
        <v>#N/A</v>
      </c>
      <c r="H332" s="8" t="e">
        <f t="shared" si="182"/>
        <v>#N/A</v>
      </c>
      <c r="I332" s="8" t="e">
        <f t="shared" si="183"/>
        <v>#N/A</v>
      </c>
      <c r="J332" s="8" t="e">
        <f t="shared" si="184"/>
        <v>#N/A</v>
      </c>
      <c r="K332" s="8" t="e">
        <f t="shared" si="185"/>
        <v>#N/A</v>
      </c>
      <c r="L332" s="8" t="e">
        <f t="shared" si="186"/>
        <v>#N/A</v>
      </c>
      <c r="M332" t="e">
        <f t="shared" si="187"/>
        <v>#N/A</v>
      </c>
      <c r="N332">
        <v>8</v>
      </c>
      <c r="O332" t="e">
        <f t="shared" si="204"/>
        <v>#N/A</v>
      </c>
      <c r="P332" t="e">
        <f t="shared" si="188"/>
        <v>#N/A</v>
      </c>
      <c r="Q332" t="e">
        <f t="shared" si="189"/>
        <v>#N/A</v>
      </c>
      <c r="R332" t="e">
        <f t="shared" si="190"/>
        <v>#N/A</v>
      </c>
      <c r="S332">
        <f t="shared" si="191"/>
        <v>0</v>
      </c>
      <c r="T332" s="8">
        <f t="shared" si="205"/>
        <v>0</v>
      </c>
      <c r="U332" s="2" t="e">
        <f t="shared" si="206"/>
        <v>#N/A</v>
      </c>
      <c r="V332">
        <f t="shared" si="192"/>
        <v>5</v>
      </c>
      <c r="W332" s="2" t="e">
        <f t="shared" si="207"/>
        <v>#N/A</v>
      </c>
      <c r="X332">
        <f t="shared" si="193"/>
        <v>0</v>
      </c>
      <c r="Y332">
        <f t="shared" si="208"/>
        <v>0.5</v>
      </c>
      <c r="Z332">
        <v>0</v>
      </c>
      <c r="AA332" s="18">
        <f t="shared" si="194"/>
        <v>43513</v>
      </c>
      <c r="AB332" s="13">
        <f t="shared" si="195"/>
        <v>0</v>
      </c>
      <c r="AC332">
        <v>0</v>
      </c>
      <c r="AD332" s="5" t="e">
        <f t="shared" si="209"/>
        <v>#N/A</v>
      </c>
      <c r="AE332">
        <f t="shared" si="181"/>
        <v>2</v>
      </c>
      <c r="AF332">
        <f t="shared" si="181"/>
        <v>2</v>
      </c>
      <c r="AG332">
        <v>0</v>
      </c>
      <c r="AH332" s="18">
        <f t="shared" si="210"/>
        <v>43513</v>
      </c>
      <c r="AI332" s="5">
        <f t="shared" si="211"/>
        <v>0</v>
      </c>
      <c r="AJ332" s="13">
        <f t="shared" si="196"/>
        <v>0</v>
      </c>
      <c r="AK332" s="20">
        <f t="shared" si="197"/>
        <v>0</v>
      </c>
      <c r="AL332" s="20">
        <f t="shared" si="212"/>
        <v>2775</v>
      </c>
      <c r="AM332" s="20">
        <f t="shared" si="213"/>
        <v>800</v>
      </c>
      <c r="AN332" s="20">
        <f t="shared" si="198"/>
        <v>0</v>
      </c>
      <c r="AO332" s="20">
        <f t="shared" si="214"/>
        <v>200</v>
      </c>
      <c r="AP332" s="1">
        <v>0</v>
      </c>
      <c r="AQ332" s="24">
        <f t="shared" si="215"/>
        <v>43513</v>
      </c>
      <c r="AR332" s="10">
        <f t="shared" si="199"/>
        <v>0</v>
      </c>
      <c r="AS332" s="1">
        <f t="shared" si="216"/>
        <v>0</v>
      </c>
    </row>
    <row r="333" spans="2:45" x14ac:dyDescent="0.2">
      <c r="B333" s="18">
        <f t="shared" si="200"/>
        <v>43514</v>
      </c>
      <c r="C333" s="8">
        <f t="shared" si="201"/>
        <v>43514</v>
      </c>
      <c r="D333" s="5" t="e">
        <f>INDEX(Klima!$B$1:$E$520,MATCH('Afgrødemodel 1'!$C333,Klima!$B$1:$B$520,0),MATCH('Afgrødemodel 1'!$D$7,Klima!$B$1:$E$1,0))</f>
        <v>#N/A</v>
      </c>
      <c r="E333" s="8" t="e">
        <f t="shared" si="202"/>
        <v>#N/A</v>
      </c>
      <c r="F333">
        <v>0</v>
      </c>
      <c r="G333" s="8" t="e">
        <f t="shared" si="203"/>
        <v>#N/A</v>
      </c>
      <c r="H333" s="8" t="e">
        <f t="shared" si="182"/>
        <v>#N/A</v>
      </c>
      <c r="I333" s="8" t="e">
        <f t="shared" si="183"/>
        <v>#N/A</v>
      </c>
      <c r="J333" s="8" t="e">
        <f t="shared" si="184"/>
        <v>#N/A</v>
      </c>
      <c r="K333" s="8" t="e">
        <f t="shared" si="185"/>
        <v>#N/A</v>
      </c>
      <c r="L333" s="8" t="e">
        <f t="shared" si="186"/>
        <v>#N/A</v>
      </c>
      <c r="M333" t="e">
        <f t="shared" si="187"/>
        <v>#N/A</v>
      </c>
      <c r="N333">
        <v>8</v>
      </c>
      <c r="O333" t="e">
        <f t="shared" si="204"/>
        <v>#N/A</v>
      </c>
      <c r="P333" t="e">
        <f t="shared" si="188"/>
        <v>#N/A</v>
      </c>
      <c r="Q333" t="e">
        <f t="shared" si="189"/>
        <v>#N/A</v>
      </c>
      <c r="R333" t="e">
        <f t="shared" si="190"/>
        <v>#N/A</v>
      </c>
      <c r="S333">
        <f t="shared" si="191"/>
        <v>0</v>
      </c>
      <c r="T333" s="8">
        <f t="shared" si="205"/>
        <v>0</v>
      </c>
      <c r="U333" s="2" t="e">
        <f t="shared" si="206"/>
        <v>#N/A</v>
      </c>
      <c r="V333">
        <f t="shared" si="192"/>
        <v>5</v>
      </c>
      <c r="W333" s="2" t="e">
        <f t="shared" si="207"/>
        <v>#N/A</v>
      </c>
      <c r="X333">
        <f t="shared" si="193"/>
        <v>0</v>
      </c>
      <c r="Y333">
        <f t="shared" si="208"/>
        <v>0.5</v>
      </c>
      <c r="Z333">
        <v>0</v>
      </c>
      <c r="AA333" s="18">
        <f t="shared" si="194"/>
        <v>43514</v>
      </c>
      <c r="AB333" s="13">
        <f t="shared" si="195"/>
        <v>0</v>
      </c>
      <c r="AC333">
        <v>0</v>
      </c>
      <c r="AD333" s="5" t="e">
        <f t="shared" si="209"/>
        <v>#N/A</v>
      </c>
      <c r="AE333">
        <f t="shared" si="181"/>
        <v>2</v>
      </c>
      <c r="AF333">
        <f t="shared" si="181"/>
        <v>2</v>
      </c>
      <c r="AG333">
        <v>0</v>
      </c>
      <c r="AH333" s="18">
        <f t="shared" si="210"/>
        <v>43514</v>
      </c>
      <c r="AI333" s="5">
        <f t="shared" si="211"/>
        <v>0</v>
      </c>
      <c r="AJ333" s="13">
        <f t="shared" si="196"/>
        <v>0</v>
      </c>
      <c r="AK333" s="20">
        <f t="shared" si="197"/>
        <v>0</v>
      </c>
      <c r="AL333" s="20">
        <f t="shared" si="212"/>
        <v>2790</v>
      </c>
      <c r="AM333" s="20">
        <f t="shared" si="213"/>
        <v>800</v>
      </c>
      <c r="AN333" s="20">
        <f t="shared" si="198"/>
        <v>0</v>
      </c>
      <c r="AO333" s="20">
        <f t="shared" si="214"/>
        <v>200</v>
      </c>
      <c r="AP333" s="1">
        <v>0</v>
      </c>
      <c r="AQ333" s="24">
        <f t="shared" si="215"/>
        <v>43514</v>
      </c>
      <c r="AR333" s="10">
        <f t="shared" si="199"/>
        <v>0</v>
      </c>
      <c r="AS333" s="1">
        <f t="shared" si="216"/>
        <v>0</v>
      </c>
    </row>
    <row r="334" spans="2:45" x14ac:dyDescent="0.2">
      <c r="B334" s="18">
        <f t="shared" si="200"/>
        <v>43515</v>
      </c>
      <c r="C334" s="8">
        <f t="shared" si="201"/>
        <v>43515</v>
      </c>
      <c r="D334" s="5" t="e">
        <f>INDEX(Klima!$B$1:$E$520,MATCH('Afgrødemodel 1'!$C334,Klima!$B$1:$B$520,0),MATCH('Afgrødemodel 1'!$D$7,Klima!$B$1:$E$1,0))</f>
        <v>#N/A</v>
      </c>
      <c r="E334" s="8" t="e">
        <f t="shared" si="202"/>
        <v>#N/A</v>
      </c>
      <c r="F334">
        <v>0</v>
      </c>
      <c r="G334" s="8" t="e">
        <f t="shared" si="203"/>
        <v>#N/A</v>
      </c>
      <c r="H334" s="8" t="e">
        <f t="shared" si="182"/>
        <v>#N/A</v>
      </c>
      <c r="I334" s="8" t="e">
        <f t="shared" si="183"/>
        <v>#N/A</v>
      </c>
      <c r="J334" s="8" t="e">
        <f t="shared" si="184"/>
        <v>#N/A</v>
      </c>
      <c r="K334" s="8" t="e">
        <f t="shared" si="185"/>
        <v>#N/A</v>
      </c>
      <c r="L334" s="8" t="e">
        <f t="shared" si="186"/>
        <v>#N/A</v>
      </c>
      <c r="M334" t="e">
        <f t="shared" si="187"/>
        <v>#N/A</v>
      </c>
      <c r="N334">
        <v>8</v>
      </c>
      <c r="O334" t="e">
        <f t="shared" si="204"/>
        <v>#N/A</v>
      </c>
      <c r="P334" t="e">
        <f t="shared" si="188"/>
        <v>#N/A</v>
      </c>
      <c r="Q334" t="e">
        <f t="shared" si="189"/>
        <v>#N/A</v>
      </c>
      <c r="R334" t="e">
        <f t="shared" si="190"/>
        <v>#N/A</v>
      </c>
      <c r="S334">
        <f t="shared" si="191"/>
        <v>0</v>
      </c>
      <c r="T334" s="8">
        <f t="shared" si="205"/>
        <v>0</v>
      </c>
      <c r="U334" s="2" t="e">
        <f t="shared" si="206"/>
        <v>#N/A</v>
      </c>
      <c r="V334">
        <f t="shared" si="192"/>
        <v>5</v>
      </c>
      <c r="W334" s="2" t="e">
        <f t="shared" si="207"/>
        <v>#N/A</v>
      </c>
      <c r="X334">
        <f t="shared" si="193"/>
        <v>0</v>
      </c>
      <c r="Y334">
        <f t="shared" si="208"/>
        <v>0.5</v>
      </c>
      <c r="Z334">
        <v>0</v>
      </c>
      <c r="AA334" s="18">
        <f t="shared" si="194"/>
        <v>43515</v>
      </c>
      <c r="AB334" s="13">
        <f t="shared" si="195"/>
        <v>0</v>
      </c>
      <c r="AC334">
        <v>0</v>
      </c>
      <c r="AD334" s="5" t="e">
        <f t="shared" si="209"/>
        <v>#N/A</v>
      </c>
      <c r="AE334">
        <f t="shared" si="181"/>
        <v>2</v>
      </c>
      <c r="AF334">
        <f t="shared" si="181"/>
        <v>2</v>
      </c>
      <c r="AG334">
        <v>0</v>
      </c>
      <c r="AH334" s="18">
        <f t="shared" si="210"/>
        <v>43515</v>
      </c>
      <c r="AI334" s="5">
        <f t="shared" si="211"/>
        <v>0</v>
      </c>
      <c r="AJ334" s="13">
        <f t="shared" si="196"/>
        <v>0</v>
      </c>
      <c r="AK334" s="20">
        <f t="shared" si="197"/>
        <v>0</v>
      </c>
      <c r="AL334" s="20">
        <f t="shared" si="212"/>
        <v>2805</v>
      </c>
      <c r="AM334" s="20">
        <f t="shared" si="213"/>
        <v>800</v>
      </c>
      <c r="AN334" s="20">
        <f t="shared" si="198"/>
        <v>0</v>
      </c>
      <c r="AO334" s="20">
        <f t="shared" si="214"/>
        <v>200</v>
      </c>
      <c r="AP334" s="1">
        <v>0</v>
      </c>
      <c r="AQ334" s="24">
        <f t="shared" si="215"/>
        <v>43515</v>
      </c>
      <c r="AR334" s="10">
        <f t="shared" si="199"/>
        <v>0</v>
      </c>
      <c r="AS334" s="1">
        <f t="shared" si="216"/>
        <v>0</v>
      </c>
    </row>
    <row r="335" spans="2:45" x14ac:dyDescent="0.2">
      <c r="B335" s="18">
        <f t="shared" si="200"/>
        <v>43516</v>
      </c>
      <c r="C335" s="8">
        <f t="shared" si="201"/>
        <v>43516</v>
      </c>
      <c r="D335" s="5" t="e">
        <f>INDEX(Klima!$B$1:$E$520,MATCH('Afgrødemodel 1'!$C335,Klima!$B$1:$B$520,0),MATCH('Afgrødemodel 1'!$D$7,Klima!$B$1:$E$1,0))</f>
        <v>#N/A</v>
      </c>
      <c r="E335" s="8" t="e">
        <f t="shared" si="202"/>
        <v>#N/A</v>
      </c>
      <c r="F335">
        <v>0</v>
      </c>
      <c r="G335" s="8" t="e">
        <f t="shared" si="203"/>
        <v>#N/A</v>
      </c>
      <c r="H335" s="8" t="e">
        <f t="shared" si="182"/>
        <v>#N/A</v>
      </c>
      <c r="I335" s="8" t="e">
        <f t="shared" si="183"/>
        <v>#N/A</v>
      </c>
      <c r="J335" s="8" t="e">
        <f t="shared" si="184"/>
        <v>#N/A</v>
      </c>
      <c r="K335" s="8" t="e">
        <f t="shared" si="185"/>
        <v>#N/A</v>
      </c>
      <c r="L335" s="8" t="e">
        <f t="shared" si="186"/>
        <v>#N/A</v>
      </c>
      <c r="M335" t="e">
        <f t="shared" si="187"/>
        <v>#N/A</v>
      </c>
      <c r="N335">
        <v>8</v>
      </c>
      <c r="O335" t="e">
        <f t="shared" si="204"/>
        <v>#N/A</v>
      </c>
      <c r="P335" t="e">
        <f t="shared" si="188"/>
        <v>#N/A</v>
      </c>
      <c r="Q335" t="e">
        <f t="shared" si="189"/>
        <v>#N/A</v>
      </c>
      <c r="R335" t="e">
        <f t="shared" si="190"/>
        <v>#N/A</v>
      </c>
      <c r="S335">
        <f t="shared" si="191"/>
        <v>0</v>
      </c>
      <c r="T335" s="8">
        <f t="shared" si="205"/>
        <v>0</v>
      </c>
      <c r="U335" s="2" t="e">
        <f t="shared" si="206"/>
        <v>#N/A</v>
      </c>
      <c r="V335">
        <f t="shared" si="192"/>
        <v>5</v>
      </c>
      <c r="W335" s="2" t="e">
        <f t="shared" si="207"/>
        <v>#N/A</v>
      </c>
      <c r="X335">
        <f t="shared" si="193"/>
        <v>0</v>
      </c>
      <c r="Y335">
        <f t="shared" si="208"/>
        <v>0.5</v>
      </c>
      <c r="Z335">
        <v>0</v>
      </c>
      <c r="AA335" s="18">
        <f t="shared" si="194"/>
        <v>43516</v>
      </c>
      <c r="AB335" s="13">
        <f t="shared" si="195"/>
        <v>0</v>
      </c>
      <c r="AC335">
        <v>0</v>
      </c>
      <c r="AD335" s="5" t="e">
        <f t="shared" si="209"/>
        <v>#N/A</v>
      </c>
      <c r="AE335">
        <f t="shared" si="181"/>
        <v>2</v>
      </c>
      <c r="AF335">
        <f t="shared" si="181"/>
        <v>2</v>
      </c>
      <c r="AG335">
        <v>0</v>
      </c>
      <c r="AH335" s="18">
        <f t="shared" si="210"/>
        <v>43516</v>
      </c>
      <c r="AI335" s="5">
        <f t="shared" si="211"/>
        <v>0</v>
      </c>
      <c r="AJ335" s="13">
        <f t="shared" si="196"/>
        <v>0</v>
      </c>
      <c r="AK335" s="20">
        <f t="shared" si="197"/>
        <v>0</v>
      </c>
      <c r="AL335" s="20">
        <f t="shared" si="212"/>
        <v>2820</v>
      </c>
      <c r="AM335" s="20">
        <f t="shared" si="213"/>
        <v>800</v>
      </c>
      <c r="AN335" s="20">
        <f t="shared" si="198"/>
        <v>0</v>
      </c>
      <c r="AO335" s="20">
        <f t="shared" si="214"/>
        <v>200</v>
      </c>
      <c r="AP335" s="1">
        <v>0</v>
      </c>
      <c r="AQ335" s="24">
        <f t="shared" si="215"/>
        <v>43516</v>
      </c>
      <c r="AR335" s="10">
        <f t="shared" si="199"/>
        <v>0</v>
      </c>
      <c r="AS335" s="1">
        <f t="shared" si="216"/>
        <v>0</v>
      </c>
    </row>
    <row r="336" spans="2:45" x14ac:dyDescent="0.2">
      <c r="B336" s="18">
        <f t="shared" si="200"/>
        <v>43517</v>
      </c>
      <c r="C336" s="8">
        <f t="shared" si="201"/>
        <v>43517</v>
      </c>
      <c r="D336" s="5" t="e">
        <f>INDEX(Klima!$B$1:$E$520,MATCH('Afgrødemodel 1'!$C336,Klima!$B$1:$B$520,0),MATCH('Afgrødemodel 1'!$D$7,Klima!$B$1:$E$1,0))</f>
        <v>#N/A</v>
      </c>
      <c r="E336" s="8" t="e">
        <f t="shared" si="202"/>
        <v>#N/A</v>
      </c>
      <c r="F336">
        <v>0</v>
      </c>
      <c r="G336" s="8" t="e">
        <f t="shared" si="203"/>
        <v>#N/A</v>
      </c>
      <c r="H336" s="8" t="e">
        <f t="shared" si="182"/>
        <v>#N/A</v>
      </c>
      <c r="I336" s="8" t="e">
        <f t="shared" si="183"/>
        <v>#N/A</v>
      </c>
      <c r="J336" s="8" t="e">
        <f t="shared" si="184"/>
        <v>#N/A</v>
      </c>
      <c r="K336" s="8" t="e">
        <f t="shared" si="185"/>
        <v>#N/A</v>
      </c>
      <c r="L336" s="8" t="e">
        <f t="shared" si="186"/>
        <v>#N/A</v>
      </c>
      <c r="M336" t="e">
        <f t="shared" si="187"/>
        <v>#N/A</v>
      </c>
      <c r="N336">
        <v>8</v>
      </c>
      <c r="O336" t="e">
        <f t="shared" si="204"/>
        <v>#N/A</v>
      </c>
      <c r="P336" t="e">
        <f t="shared" si="188"/>
        <v>#N/A</v>
      </c>
      <c r="Q336" t="e">
        <f t="shared" si="189"/>
        <v>#N/A</v>
      </c>
      <c r="R336" t="e">
        <f t="shared" si="190"/>
        <v>#N/A</v>
      </c>
      <c r="S336">
        <f t="shared" si="191"/>
        <v>0</v>
      </c>
      <c r="T336" s="8">
        <f t="shared" si="205"/>
        <v>0</v>
      </c>
      <c r="U336" s="2" t="e">
        <f t="shared" si="206"/>
        <v>#N/A</v>
      </c>
      <c r="V336">
        <f t="shared" si="192"/>
        <v>5</v>
      </c>
      <c r="W336" s="2" t="e">
        <f t="shared" si="207"/>
        <v>#N/A</v>
      </c>
      <c r="X336">
        <f t="shared" si="193"/>
        <v>0</v>
      </c>
      <c r="Y336">
        <f t="shared" si="208"/>
        <v>0.5</v>
      </c>
      <c r="Z336">
        <v>0</v>
      </c>
      <c r="AA336" s="18">
        <f t="shared" si="194"/>
        <v>43517</v>
      </c>
      <c r="AB336" s="13">
        <f t="shared" si="195"/>
        <v>0</v>
      </c>
      <c r="AC336">
        <v>0</v>
      </c>
      <c r="AD336" s="5" t="e">
        <f t="shared" si="209"/>
        <v>#N/A</v>
      </c>
      <c r="AE336">
        <f t="shared" si="181"/>
        <v>2</v>
      </c>
      <c r="AF336">
        <f t="shared" si="181"/>
        <v>2</v>
      </c>
      <c r="AG336">
        <v>0</v>
      </c>
      <c r="AH336" s="18">
        <f t="shared" si="210"/>
        <v>43517</v>
      </c>
      <c r="AI336" s="5">
        <f t="shared" si="211"/>
        <v>0</v>
      </c>
      <c r="AJ336" s="13">
        <f t="shared" si="196"/>
        <v>0</v>
      </c>
      <c r="AK336" s="20">
        <f t="shared" si="197"/>
        <v>0</v>
      </c>
      <c r="AL336" s="20">
        <f t="shared" si="212"/>
        <v>2835</v>
      </c>
      <c r="AM336" s="20">
        <f t="shared" si="213"/>
        <v>800</v>
      </c>
      <c r="AN336" s="20">
        <f t="shared" si="198"/>
        <v>0</v>
      </c>
      <c r="AO336" s="20">
        <f t="shared" si="214"/>
        <v>200</v>
      </c>
      <c r="AP336" s="1">
        <v>0</v>
      </c>
      <c r="AQ336" s="24">
        <f t="shared" si="215"/>
        <v>43517</v>
      </c>
      <c r="AR336" s="10">
        <f t="shared" si="199"/>
        <v>0</v>
      </c>
      <c r="AS336" s="1">
        <f t="shared" si="216"/>
        <v>0</v>
      </c>
    </row>
    <row r="337" spans="2:45" x14ac:dyDescent="0.2">
      <c r="B337" s="18">
        <f t="shared" si="200"/>
        <v>43518</v>
      </c>
      <c r="C337" s="8">
        <f t="shared" si="201"/>
        <v>43518</v>
      </c>
      <c r="D337" s="5" t="e">
        <f>INDEX(Klima!$B$1:$E$520,MATCH('Afgrødemodel 1'!$C337,Klima!$B$1:$B$520,0),MATCH('Afgrødemodel 1'!$D$7,Klima!$B$1:$E$1,0))</f>
        <v>#N/A</v>
      </c>
      <c r="E337" s="8" t="e">
        <f t="shared" si="202"/>
        <v>#N/A</v>
      </c>
      <c r="F337">
        <v>0</v>
      </c>
      <c r="G337" s="8" t="e">
        <f t="shared" si="203"/>
        <v>#N/A</v>
      </c>
      <c r="H337" s="8" t="e">
        <f t="shared" si="182"/>
        <v>#N/A</v>
      </c>
      <c r="I337" s="8" t="e">
        <f t="shared" si="183"/>
        <v>#N/A</v>
      </c>
      <c r="J337" s="8" t="e">
        <f t="shared" si="184"/>
        <v>#N/A</v>
      </c>
      <c r="K337" s="8" t="e">
        <f t="shared" si="185"/>
        <v>#N/A</v>
      </c>
      <c r="L337" s="8" t="e">
        <f t="shared" si="186"/>
        <v>#N/A</v>
      </c>
      <c r="M337" t="e">
        <f t="shared" si="187"/>
        <v>#N/A</v>
      </c>
      <c r="N337">
        <v>8</v>
      </c>
      <c r="O337" t="e">
        <f t="shared" si="204"/>
        <v>#N/A</v>
      </c>
      <c r="P337" t="e">
        <f t="shared" si="188"/>
        <v>#N/A</v>
      </c>
      <c r="Q337" t="e">
        <f t="shared" si="189"/>
        <v>#N/A</v>
      </c>
      <c r="R337" t="e">
        <f t="shared" si="190"/>
        <v>#N/A</v>
      </c>
      <c r="S337">
        <f t="shared" si="191"/>
        <v>0</v>
      </c>
      <c r="T337" s="8">
        <f t="shared" si="205"/>
        <v>0</v>
      </c>
      <c r="U337" s="2" t="e">
        <f t="shared" si="206"/>
        <v>#N/A</v>
      </c>
      <c r="V337">
        <f t="shared" si="192"/>
        <v>5</v>
      </c>
      <c r="W337" s="2" t="e">
        <f t="shared" si="207"/>
        <v>#N/A</v>
      </c>
      <c r="X337">
        <f t="shared" si="193"/>
        <v>0</v>
      </c>
      <c r="Y337">
        <f t="shared" si="208"/>
        <v>0.5</v>
      </c>
      <c r="Z337">
        <v>0</v>
      </c>
      <c r="AA337" s="18">
        <f t="shared" si="194"/>
        <v>43518</v>
      </c>
      <c r="AB337" s="13">
        <f t="shared" si="195"/>
        <v>0</v>
      </c>
      <c r="AC337">
        <v>0</v>
      </c>
      <c r="AD337" s="5" t="e">
        <f t="shared" si="209"/>
        <v>#N/A</v>
      </c>
      <c r="AE337">
        <f t="shared" si="181"/>
        <v>2</v>
      </c>
      <c r="AF337">
        <f t="shared" si="181"/>
        <v>2</v>
      </c>
      <c r="AG337">
        <v>0</v>
      </c>
      <c r="AH337" s="18">
        <f t="shared" si="210"/>
        <v>43518</v>
      </c>
      <c r="AI337" s="5">
        <f t="shared" si="211"/>
        <v>0</v>
      </c>
      <c r="AJ337" s="13">
        <f t="shared" si="196"/>
        <v>0</v>
      </c>
      <c r="AK337" s="20">
        <f t="shared" si="197"/>
        <v>0</v>
      </c>
      <c r="AL337" s="20">
        <f t="shared" si="212"/>
        <v>2850</v>
      </c>
      <c r="AM337" s="20">
        <f t="shared" si="213"/>
        <v>800</v>
      </c>
      <c r="AN337" s="20">
        <f t="shared" si="198"/>
        <v>0</v>
      </c>
      <c r="AO337" s="20">
        <f t="shared" si="214"/>
        <v>200</v>
      </c>
      <c r="AP337" s="1">
        <v>0</v>
      </c>
      <c r="AQ337" s="24">
        <f t="shared" si="215"/>
        <v>43518</v>
      </c>
      <c r="AR337" s="10">
        <f t="shared" si="199"/>
        <v>0</v>
      </c>
      <c r="AS337" s="1">
        <f t="shared" si="216"/>
        <v>0</v>
      </c>
    </row>
    <row r="338" spans="2:45" x14ac:dyDescent="0.2">
      <c r="B338" s="18">
        <f t="shared" si="200"/>
        <v>43519</v>
      </c>
      <c r="C338" s="8">
        <f t="shared" si="201"/>
        <v>43519</v>
      </c>
      <c r="D338" s="5" t="e">
        <f>INDEX(Klima!$B$1:$E$520,MATCH('Afgrødemodel 1'!$C338,Klima!$B$1:$B$520,0),MATCH('Afgrødemodel 1'!$D$7,Klima!$B$1:$E$1,0))</f>
        <v>#N/A</v>
      </c>
      <c r="E338" s="8" t="e">
        <f t="shared" si="202"/>
        <v>#N/A</v>
      </c>
      <c r="F338">
        <v>0</v>
      </c>
      <c r="G338" s="8" t="e">
        <f t="shared" si="203"/>
        <v>#N/A</v>
      </c>
      <c r="H338" s="8" t="e">
        <f t="shared" si="182"/>
        <v>#N/A</v>
      </c>
      <c r="I338" s="8" t="e">
        <f t="shared" si="183"/>
        <v>#N/A</v>
      </c>
      <c r="J338" s="8" t="e">
        <f t="shared" si="184"/>
        <v>#N/A</v>
      </c>
      <c r="K338" s="8" t="e">
        <f t="shared" si="185"/>
        <v>#N/A</v>
      </c>
      <c r="L338" s="8" t="e">
        <f t="shared" si="186"/>
        <v>#N/A</v>
      </c>
      <c r="M338" t="e">
        <f t="shared" si="187"/>
        <v>#N/A</v>
      </c>
      <c r="N338">
        <v>8</v>
      </c>
      <c r="O338" t="e">
        <f t="shared" si="204"/>
        <v>#N/A</v>
      </c>
      <c r="P338" t="e">
        <f t="shared" si="188"/>
        <v>#N/A</v>
      </c>
      <c r="Q338" t="e">
        <f t="shared" si="189"/>
        <v>#N/A</v>
      </c>
      <c r="R338" t="e">
        <f t="shared" si="190"/>
        <v>#N/A</v>
      </c>
      <c r="S338">
        <f t="shared" si="191"/>
        <v>0</v>
      </c>
      <c r="T338" s="8">
        <f t="shared" si="205"/>
        <v>0</v>
      </c>
      <c r="U338" s="2" t="e">
        <f t="shared" si="206"/>
        <v>#N/A</v>
      </c>
      <c r="V338">
        <f t="shared" si="192"/>
        <v>5</v>
      </c>
      <c r="W338" s="2" t="e">
        <f t="shared" si="207"/>
        <v>#N/A</v>
      </c>
      <c r="X338">
        <f t="shared" si="193"/>
        <v>0</v>
      </c>
      <c r="Y338">
        <f t="shared" si="208"/>
        <v>0.5</v>
      </c>
      <c r="Z338">
        <v>0</v>
      </c>
      <c r="AA338" s="18">
        <f t="shared" si="194"/>
        <v>43519</v>
      </c>
      <c r="AB338" s="13">
        <f t="shared" si="195"/>
        <v>0</v>
      </c>
      <c r="AC338">
        <v>0</v>
      </c>
      <c r="AD338" s="5" t="e">
        <f t="shared" si="209"/>
        <v>#N/A</v>
      </c>
      <c r="AE338">
        <f t="shared" si="181"/>
        <v>2</v>
      </c>
      <c r="AF338">
        <f t="shared" si="181"/>
        <v>2</v>
      </c>
      <c r="AG338">
        <v>0</v>
      </c>
      <c r="AH338" s="18">
        <f t="shared" si="210"/>
        <v>43519</v>
      </c>
      <c r="AI338" s="5">
        <f t="shared" si="211"/>
        <v>0</v>
      </c>
      <c r="AJ338" s="13">
        <f t="shared" si="196"/>
        <v>0</v>
      </c>
      <c r="AK338" s="20">
        <f t="shared" si="197"/>
        <v>0</v>
      </c>
      <c r="AL338" s="20">
        <f t="shared" si="212"/>
        <v>2865</v>
      </c>
      <c r="AM338" s="20">
        <f t="shared" si="213"/>
        <v>800</v>
      </c>
      <c r="AN338" s="20">
        <f t="shared" si="198"/>
        <v>0</v>
      </c>
      <c r="AO338" s="20">
        <f t="shared" si="214"/>
        <v>200</v>
      </c>
      <c r="AP338" s="1">
        <v>0</v>
      </c>
      <c r="AQ338" s="24">
        <f t="shared" si="215"/>
        <v>43519</v>
      </c>
      <c r="AR338" s="10">
        <f t="shared" si="199"/>
        <v>0</v>
      </c>
      <c r="AS338" s="1">
        <f t="shared" si="216"/>
        <v>0</v>
      </c>
    </row>
    <row r="339" spans="2:45" x14ac:dyDescent="0.2">
      <c r="B339" s="18">
        <f t="shared" si="200"/>
        <v>43520</v>
      </c>
      <c r="C339" s="8">
        <f t="shared" si="201"/>
        <v>43520</v>
      </c>
      <c r="D339" s="5" t="e">
        <f>INDEX(Klima!$B$1:$E$520,MATCH('Afgrødemodel 1'!$C339,Klima!$B$1:$B$520,0),MATCH('Afgrødemodel 1'!$D$7,Klima!$B$1:$E$1,0))</f>
        <v>#N/A</v>
      </c>
      <c r="E339" s="8" t="e">
        <f t="shared" si="202"/>
        <v>#N/A</v>
      </c>
      <c r="F339">
        <v>0</v>
      </c>
      <c r="G339" s="8" t="e">
        <f t="shared" si="203"/>
        <v>#N/A</v>
      </c>
      <c r="H339" s="8" t="e">
        <f t="shared" si="182"/>
        <v>#N/A</v>
      </c>
      <c r="I339" s="8" t="e">
        <f t="shared" si="183"/>
        <v>#N/A</v>
      </c>
      <c r="J339" s="8" t="e">
        <f t="shared" si="184"/>
        <v>#N/A</v>
      </c>
      <c r="K339" s="8" t="e">
        <f t="shared" si="185"/>
        <v>#N/A</v>
      </c>
      <c r="L339" s="8" t="e">
        <f t="shared" si="186"/>
        <v>#N/A</v>
      </c>
      <c r="M339" t="e">
        <f t="shared" si="187"/>
        <v>#N/A</v>
      </c>
      <c r="N339">
        <v>8</v>
      </c>
      <c r="O339" t="e">
        <f t="shared" si="204"/>
        <v>#N/A</v>
      </c>
      <c r="P339" t="e">
        <f t="shared" si="188"/>
        <v>#N/A</v>
      </c>
      <c r="Q339" t="e">
        <f t="shared" si="189"/>
        <v>#N/A</v>
      </c>
      <c r="R339" t="e">
        <f t="shared" si="190"/>
        <v>#N/A</v>
      </c>
      <c r="S339">
        <f t="shared" si="191"/>
        <v>0</v>
      </c>
      <c r="T339" s="8">
        <f t="shared" si="205"/>
        <v>0</v>
      </c>
      <c r="U339" s="2" t="e">
        <f t="shared" si="206"/>
        <v>#N/A</v>
      </c>
      <c r="V339">
        <f t="shared" si="192"/>
        <v>5</v>
      </c>
      <c r="W339" s="2" t="e">
        <f t="shared" si="207"/>
        <v>#N/A</v>
      </c>
      <c r="X339">
        <f t="shared" si="193"/>
        <v>0</v>
      </c>
      <c r="Y339">
        <f t="shared" si="208"/>
        <v>0.5</v>
      </c>
      <c r="Z339">
        <v>0</v>
      </c>
      <c r="AA339" s="18">
        <f t="shared" si="194"/>
        <v>43520</v>
      </c>
      <c r="AB339" s="13">
        <f t="shared" si="195"/>
        <v>0</v>
      </c>
      <c r="AC339">
        <v>0</v>
      </c>
      <c r="AD339" s="5" t="e">
        <f t="shared" si="209"/>
        <v>#N/A</v>
      </c>
      <c r="AE339">
        <f t="shared" si="181"/>
        <v>2</v>
      </c>
      <c r="AF339">
        <f t="shared" si="181"/>
        <v>2</v>
      </c>
      <c r="AG339">
        <v>0</v>
      </c>
      <c r="AH339" s="18">
        <f t="shared" si="210"/>
        <v>43520</v>
      </c>
      <c r="AI339" s="5">
        <f t="shared" si="211"/>
        <v>0</v>
      </c>
      <c r="AJ339" s="13">
        <f t="shared" si="196"/>
        <v>0</v>
      </c>
      <c r="AK339" s="20">
        <f t="shared" si="197"/>
        <v>0</v>
      </c>
      <c r="AL339" s="20">
        <f t="shared" si="212"/>
        <v>2880</v>
      </c>
      <c r="AM339" s="20">
        <f t="shared" si="213"/>
        <v>800</v>
      </c>
      <c r="AN339" s="20">
        <f t="shared" si="198"/>
        <v>0</v>
      </c>
      <c r="AO339" s="20">
        <f t="shared" si="214"/>
        <v>200</v>
      </c>
      <c r="AP339" s="1">
        <v>0</v>
      </c>
      <c r="AQ339" s="24">
        <f t="shared" si="215"/>
        <v>43520</v>
      </c>
      <c r="AR339" s="10">
        <f t="shared" si="199"/>
        <v>0</v>
      </c>
      <c r="AS339" s="1">
        <f t="shared" si="216"/>
        <v>0</v>
      </c>
    </row>
    <row r="340" spans="2:45" x14ac:dyDescent="0.2">
      <c r="B340" s="18">
        <f t="shared" si="200"/>
        <v>43521</v>
      </c>
      <c r="C340" s="8">
        <f t="shared" si="201"/>
        <v>43521</v>
      </c>
      <c r="D340" s="5" t="e">
        <f>INDEX(Klima!$B$1:$E$520,MATCH('Afgrødemodel 1'!$C340,Klima!$B$1:$B$520,0),MATCH('Afgrødemodel 1'!$D$7,Klima!$B$1:$E$1,0))</f>
        <v>#N/A</v>
      </c>
      <c r="E340" s="8" t="e">
        <f t="shared" si="202"/>
        <v>#N/A</v>
      </c>
      <c r="F340">
        <v>0</v>
      </c>
      <c r="G340" s="8" t="e">
        <f t="shared" si="203"/>
        <v>#N/A</v>
      </c>
      <c r="H340" s="8" t="e">
        <f t="shared" si="182"/>
        <v>#N/A</v>
      </c>
      <c r="I340" s="8" t="e">
        <f t="shared" si="183"/>
        <v>#N/A</v>
      </c>
      <c r="J340" s="8" t="e">
        <f t="shared" si="184"/>
        <v>#N/A</v>
      </c>
      <c r="K340" s="8" t="e">
        <f t="shared" si="185"/>
        <v>#N/A</v>
      </c>
      <c r="L340" s="8" t="e">
        <f t="shared" si="186"/>
        <v>#N/A</v>
      </c>
      <c r="M340" t="e">
        <f t="shared" si="187"/>
        <v>#N/A</v>
      </c>
      <c r="N340">
        <v>8</v>
      </c>
      <c r="O340" t="e">
        <f t="shared" si="204"/>
        <v>#N/A</v>
      </c>
      <c r="P340" t="e">
        <f t="shared" si="188"/>
        <v>#N/A</v>
      </c>
      <c r="Q340" t="e">
        <f t="shared" si="189"/>
        <v>#N/A</v>
      </c>
      <c r="R340" t="e">
        <f t="shared" si="190"/>
        <v>#N/A</v>
      </c>
      <c r="S340">
        <f t="shared" si="191"/>
        <v>0</v>
      </c>
      <c r="T340" s="8">
        <f t="shared" si="205"/>
        <v>0</v>
      </c>
      <c r="U340" s="2" t="e">
        <f t="shared" si="206"/>
        <v>#N/A</v>
      </c>
      <c r="V340">
        <f t="shared" si="192"/>
        <v>5</v>
      </c>
      <c r="W340" s="2" t="e">
        <f t="shared" si="207"/>
        <v>#N/A</v>
      </c>
      <c r="X340">
        <f t="shared" si="193"/>
        <v>0</v>
      </c>
      <c r="Y340">
        <f t="shared" si="208"/>
        <v>0.5</v>
      </c>
      <c r="Z340">
        <v>0</v>
      </c>
      <c r="AA340" s="18">
        <f t="shared" si="194"/>
        <v>43521</v>
      </c>
      <c r="AB340" s="13">
        <f t="shared" si="195"/>
        <v>0</v>
      </c>
      <c r="AC340">
        <v>0</v>
      </c>
      <c r="AD340" s="5" t="e">
        <f t="shared" si="209"/>
        <v>#N/A</v>
      </c>
      <c r="AE340">
        <f t="shared" si="181"/>
        <v>2</v>
      </c>
      <c r="AF340">
        <f t="shared" si="181"/>
        <v>2</v>
      </c>
      <c r="AG340">
        <v>0</v>
      </c>
      <c r="AH340" s="18">
        <f t="shared" si="210"/>
        <v>43521</v>
      </c>
      <c r="AI340" s="5">
        <f t="shared" si="211"/>
        <v>0</v>
      </c>
      <c r="AJ340" s="13">
        <f t="shared" si="196"/>
        <v>0</v>
      </c>
      <c r="AK340" s="20">
        <f t="shared" si="197"/>
        <v>0</v>
      </c>
      <c r="AL340" s="20">
        <f t="shared" si="212"/>
        <v>2895</v>
      </c>
      <c r="AM340" s="20">
        <f t="shared" si="213"/>
        <v>800</v>
      </c>
      <c r="AN340" s="20">
        <f t="shared" si="198"/>
        <v>0</v>
      </c>
      <c r="AO340" s="20">
        <f t="shared" si="214"/>
        <v>200</v>
      </c>
      <c r="AP340" s="1">
        <v>0</v>
      </c>
      <c r="AQ340" s="24">
        <f t="shared" si="215"/>
        <v>43521</v>
      </c>
      <c r="AR340" s="10">
        <f t="shared" si="199"/>
        <v>0</v>
      </c>
      <c r="AS340" s="1">
        <f t="shared" si="216"/>
        <v>0</v>
      </c>
    </row>
    <row r="341" spans="2:45" x14ac:dyDescent="0.2">
      <c r="B341" s="18">
        <f t="shared" si="200"/>
        <v>43522</v>
      </c>
      <c r="C341" s="8">
        <f t="shared" si="201"/>
        <v>43522</v>
      </c>
      <c r="D341" s="5" t="e">
        <f>INDEX(Klima!$B$1:$E$520,MATCH('Afgrødemodel 1'!$C341,Klima!$B$1:$B$520,0),MATCH('Afgrødemodel 1'!$D$7,Klima!$B$1:$E$1,0))</f>
        <v>#N/A</v>
      </c>
      <c r="E341" s="8" t="e">
        <f t="shared" si="202"/>
        <v>#N/A</v>
      </c>
      <c r="F341">
        <v>0</v>
      </c>
      <c r="G341" s="8" t="e">
        <f t="shared" si="203"/>
        <v>#N/A</v>
      </c>
      <c r="H341" s="8" t="e">
        <f t="shared" si="182"/>
        <v>#N/A</v>
      </c>
      <c r="I341" s="8" t="e">
        <f t="shared" si="183"/>
        <v>#N/A</v>
      </c>
      <c r="J341" s="8" t="e">
        <f t="shared" si="184"/>
        <v>#N/A</v>
      </c>
      <c r="K341" s="8" t="e">
        <f t="shared" si="185"/>
        <v>#N/A</v>
      </c>
      <c r="L341" s="8" t="e">
        <f t="shared" si="186"/>
        <v>#N/A</v>
      </c>
      <c r="M341" t="e">
        <f t="shared" si="187"/>
        <v>#N/A</v>
      </c>
      <c r="N341">
        <v>8</v>
      </c>
      <c r="O341" t="e">
        <f t="shared" si="204"/>
        <v>#N/A</v>
      </c>
      <c r="P341" t="e">
        <f t="shared" si="188"/>
        <v>#N/A</v>
      </c>
      <c r="Q341" t="e">
        <f t="shared" si="189"/>
        <v>#N/A</v>
      </c>
      <c r="R341" t="e">
        <f t="shared" si="190"/>
        <v>#N/A</v>
      </c>
      <c r="S341">
        <f t="shared" si="191"/>
        <v>0</v>
      </c>
      <c r="T341" s="8">
        <f t="shared" si="205"/>
        <v>0</v>
      </c>
      <c r="U341" s="2" t="e">
        <f t="shared" si="206"/>
        <v>#N/A</v>
      </c>
      <c r="V341">
        <f t="shared" si="192"/>
        <v>5</v>
      </c>
      <c r="W341" s="2" t="e">
        <f t="shared" si="207"/>
        <v>#N/A</v>
      </c>
      <c r="X341">
        <f t="shared" si="193"/>
        <v>0</v>
      </c>
      <c r="Y341">
        <f t="shared" si="208"/>
        <v>0.5</v>
      </c>
      <c r="Z341">
        <v>0</v>
      </c>
      <c r="AA341" s="18">
        <f t="shared" si="194"/>
        <v>43522</v>
      </c>
      <c r="AB341" s="13">
        <f t="shared" si="195"/>
        <v>0</v>
      </c>
      <c r="AC341">
        <v>0</v>
      </c>
      <c r="AD341" s="5" t="e">
        <f t="shared" si="209"/>
        <v>#N/A</v>
      </c>
      <c r="AE341">
        <f t="shared" si="181"/>
        <v>2</v>
      </c>
      <c r="AF341">
        <f t="shared" si="181"/>
        <v>2</v>
      </c>
      <c r="AG341">
        <v>0</v>
      </c>
      <c r="AH341" s="18">
        <f t="shared" si="210"/>
        <v>43522</v>
      </c>
      <c r="AI341" s="5">
        <f t="shared" si="211"/>
        <v>0</v>
      </c>
      <c r="AJ341" s="13">
        <f t="shared" si="196"/>
        <v>0</v>
      </c>
      <c r="AK341" s="20">
        <f t="shared" si="197"/>
        <v>0</v>
      </c>
      <c r="AL341" s="20">
        <f t="shared" si="212"/>
        <v>2910</v>
      </c>
      <c r="AM341" s="20">
        <f t="shared" si="213"/>
        <v>800</v>
      </c>
      <c r="AN341" s="20">
        <f t="shared" si="198"/>
        <v>0</v>
      </c>
      <c r="AO341" s="20">
        <f t="shared" si="214"/>
        <v>200</v>
      </c>
      <c r="AP341" s="1">
        <v>0</v>
      </c>
      <c r="AQ341" s="24">
        <f t="shared" si="215"/>
        <v>43522</v>
      </c>
      <c r="AR341" s="10">
        <f t="shared" si="199"/>
        <v>0</v>
      </c>
      <c r="AS341" s="1">
        <f t="shared" si="216"/>
        <v>0</v>
      </c>
    </row>
    <row r="342" spans="2:45" x14ac:dyDescent="0.2">
      <c r="B342" s="18">
        <f t="shared" si="200"/>
        <v>43523</v>
      </c>
      <c r="C342" s="8">
        <f t="shared" si="201"/>
        <v>43523</v>
      </c>
      <c r="D342" s="5" t="e">
        <f>INDEX(Klima!$B$1:$E$520,MATCH('Afgrødemodel 1'!$C342,Klima!$B$1:$B$520,0),MATCH('Afgrødemodel 1'!$D$7,Klima!$B$1:$E$1,0))</f>
        <v>#N/A</v>
      </c>
      <c r="E342" s="8" t="e">
        <f t="shared" si="202"/>
        <v>#N/A</v>
      </c>
      <c r="F342">
        <v>0</v>
      </c>
      <c r="G342" s="8" t="e">
        <f t="shared" si="203"/>
        <v>#N/A</v>
      </c>
      <c r="H342" s="8" t="e">
        <f t="shared" si="182"/>
        <v>#N/A</v>
      </c>
      <c r="I342" s="8" t="e">
        <f t="shared" si="183"/>
        <v>#N/A</v>
      </c>
      <c r="J342" s="8" t="e">
        <f t="shared" si="184"/>
        <v>#N/A</v>
      </c>
      <c r="K342" s="8" t="e">
        <f t="shared" si="185"/>
        <v>#N/A</v>
      </c>
      <c r="L342" s="8" t="e">
        <f t="shared" si="186"/>
        <v>#N/A</v>
      </c>
      <c r="M342" t="e">
        <f t="shared" si="187"/>
        <v>#N/A</v>
      </c>
      <c r="N342">
        <v>8</v>
      </c>
      <c r="O342" t="e">
        <f t="shared" si="204"/>
        <v>#N/A</v>
      </c>
      <c r="P342" t="e">
        <f t="shared" si="188"/>
        <v>#N/A</v>
      </c>
      <c r="Q342" t="e">
        <f t="shared" si="189"/>
        <v>#N/A</v>
      </c>
      <c r="R342" t="e">
        <f t="shared" si="190"/>
        <v>#N/A</v>
      </c>
      <c r="S342">
        <f t="shared" si="191"/>
        <v>0</v>
      </c>
      <c r="T342" s="8">
        <f t="shared" si="205"/>
        <v>0</v>
      </c>
      <c r="U342" s="2" t="e">
        <f t="shared" si="206"/>
        <v>#N/A</v>
      </c>
      <c r="V342">
        <f t="shared" si="192"/>
        <v>5</v>
      </c>
      <c r="W342" s="2" t="e">
        <f t="shared" si="207"/>
        <v>#N/A</v>
      </c>
      <c r="X342">
        <f t="shared" si="193"/>
        <v>0</v>
      </c>
      <c r="Y342">
        <f t="shared" si="208"/>
        <v>0.5</v>
      </c>
      <c r="Z342">
        <v>0</v>
      </c>
      <c r="AA342" s="18">
        <f t="shared" si="194"/>
        <v>43523</v>
      </c>
      <c r="AB342" s="13">
        <f t="shared" si="195"/>
        <v>0</v>
      </c>
      <c r="AC342">
        <v>0</v>
      </c>
      <c r="AD342" s="5" t="e">
        <f t="shared" si="209"/>
        <v>#N/A</v>
      </c>
      <c r="AE342">
        <f t="shared" si="181"/>
        <v>2</v>
      </c>
      <c r="AF342">
        <f t="shared" si="181"/>
        <v>2</v>
      </c>
      <c r="AG342">
        <v>0</v>
      </c>
      <c r="AH342" s="18">
        <f t="shared" si="210"/>
        <v>43523</v>
      </c>
      <c r="AI342" s="5">
        <f t="shared" si="211"/>
        <v>0</v>
      </c>
      <c r="AJ342" s="13">
        <f t="shared" si="196"/>
        <v>0</v>
      </c>
      <c r="AK342" s="20">
        <f t="shared" si="197"/>
        <v>0</v>
      </c>
      <c r="AL342" s="20">
        <f t="shared" si="212"/>
        <v>2925</v>
      </c>
      <c r="AM342" s="20">
        <f t="shared" si="213"/>
        <v>800</v>
      </c>
      <c r="AN342" s="20">
        <f t="shared" si="198"/>
        <v>0</v>
      </c>
      <c r="AO342" s="20">
        <f t="shared" si="214"/>
        <v>200</v>
      </c>
      <c r="AP342" s="1">
        <v>0</v>
      </c>
      <c r="AQ342" s="24">
        <f t="shared" si="215"/>
        <v>43523</v>
      </c>
      <c r="AR342" s="10">
        <f t="shared" si="199"/>
        <v>0</v>
      </c>
      <c r="AS342" s="1">
        <f t="shared" si="216"/>
        <v>0</v>
      </c>
    </row>
    <row r="343" spans="2:45" x14ac:dyDescent="0.2">
      <c r="B343" s="18">
        <f t="shared" si="200"/>
        <v>43524</v>
      </c>
      <c r="C343" s="8">
        <f t="shared" si="201"/>
        <v>43524</v>
      </c>
      <c r="D343" s="5" t="e">
        <f>INDEX(Klima!$B$1:$E$520,MATCH('Afgrødemodel 1'!$C343,Klima!$B$1:$B$520,0),MATCH('Afgrødemodel 1'!$D$7,Klima!$B$1:$E$1,0))</f>
        <v>#N/A</v>
      </c>
      <c r="E343" s="8" t="e">
        <f t="shared" si="202"/>
        <v>#N/A</v>
      </c>
      <c r="F343">
        <v>0</v>
      </c>
      <c r="G343" s="8" t="e">
        <f t="shared" si="203"/>
        <v>#N/A</v>
      </c>
      <c r="H343" s="8" t="e">
        <f t="shared" si="182"/>
        <v>#N/A</v>
      </c>
      <c r="I343" s="8" t="e">
        <f t="shared" si="183"/>
        <v>#N/A</v>
      </c>
      <c r="J343" s="8" t="e">
        <f t="shared" si="184"/>
        <v>#N/A</v>
      </c>
      <c r="K343" s="8" t="e">
        <f t="shared" si="185"/>
        <v>#N/A</v>
      </c>
      <c r="L343" s="8" t="e">
        <f t="shared" si="186"/>
        <v>#N/A</v>
      </c>
      <c r="M343" t="e">
        <f t="shared" si="187"/>
        <v>#N/A</v>
      </c>
      <c r="N343">
        <v>8</v>
      </c>
      <c r="O343" t="e">
        <f t="shared" si="204"/>
        <v>#N/A</v>
      </c>
      <c r="P343" t="e">
        <f t="shared" si="188"/>
        <v>#N/A</v>
      </c>
      <c r="Q343" t="e">
        <f t="shared" si="189"/>
        <v>#N/A</v>
      </c>
      <c r="R343" t="e">
        <f t="shared" si="190"/>
        <v>#N/A</v>
      </c>
      <c r="S343">
        <f t="shared" si="191"/>
        <v>0</v>
      </c>
      <c r="T343" s="8">
        <f t="shared" si="205"/>
        <v>0</v>
      </c>
      <c r="U343" s="2" t="e">
        <f t="shared" si="206"/>
        <v>#N/A</v>
      </c>
      <c r="V343">
        <f t="shared" si="192"/>
        <v>5</v>
      </c>
      <c r="W343" s="2" t="e">
        <f t="shared" si="207"/>
        <v>#N/A</v>
      </c>
      <c r="X343">
        <f t="shared" si="193"/>
        <v>0</v>
      </c>
      <c r="Y343">
        <f t="shared" si="208"/>
        <v>0.5</v>
      </c>
      <c r="Z343">
        <v>0</v>
      </c>
      <c r="AA343" s="18">
        <f t="shared" si="194"/>
        <v>43524</v>
      </c>
      <c r="AB343" s="13">
        <f t="shared" si="195"/>
        <v>0</v>
      </c>
      <c r="AC343">
        <v>0</v>
      </c>
      <c r="AD343" s="5" t="e">
        <f t="shared" si="209"/>
        <v>#N/A</v>
      </c>
      <c r="AE343">
        <f t="shared" si="181"/>
        <v>2</v>
      </c>
      <c r="AF343">
        <f t="shared" si="181"/>
        <v>2</v>
      </c>
      <c r="AG343">
        <v>0</v>
      </c>
      <c r="AH343" s="18">
        <f t="shared" si="210"/>
        <v>43524</v>
      </c>
      <c r="AI343" s="5">
        <f t="shared" si="211"/>
        <v>0</v>
      </c>
      <c r="AJ343" s="13">
        <f t="shared" si="196"/>
        <v>0</v>
      </c>
      <c r="AK343" s="20">
        <f t="shared" si="197"/>
        <v>0</v>
      </c>
      <c r="AL343" s="20">
        <f t="shared" si="212"/>
        <v>2940</v>
      </c>
      <c r="AM343" s="20">
        <f t="shared" si="213"/>
        <v>800</v>
      </c>
      <c r="AN343" s="20">
        <f t="shared" si="198"/>
        <v>0</v>
      </c>
      <c r="AO343" s="20">
        <f t="shared" si="214"/>
        <v>200</v>
      </c>
      <c r="AP343" s="1">
        <v>0</v>
      </c>
      <c r="AQ343" s="24">
        <f t="shared" si="215"/>
        <v>43524</v>
      </c>
      <c r="AR343" s="10">
        <f t="shared" si="199"/>
        <v>0</v>
      </c>
      <c r="AS343" s="1">
        <f t="shared" si="216"/>
        <v>0</v>
      </c>
    </row>
    <row r="344" spans="2:45" x14ac:dyDescent="0.2">
      <c r="B344" s="18">
        <f t="shared" si="200"/>
        <v>43525</v>
      </c>
      <c r="C344" s="8">
        <f t="shared" si="201"/>
        <v>43525</v>
      </c>
      <c r="D344" s="5" t="e">
        <f>INDEX(Klima!$B$1:$E$520,MATCH('Afgrødemodel 1'!$C344,Klima!$B$1:$B$520,0),MATCH('Afgrødemodel 1'!$D$7,Klima!$B$1:$E$1,0))</f>
        <v>#N/A</v>
      </c>
      <c r="E344" s="8" t="e">
        <f t="shared" si="202"/>
        <v>#N/A</v>
      </c>
      <c r="F344">
        <v>0</v>
      </c>
      <c r="G344" s="8" t="e">
        <f t="shared" si="203"/>
        <v>#N/A</v>
      </c>
      <c r="H344" s="8" t="e">
        <f t="shared" si="182"/>
        <v>#N/A</v>
      </c>
      <c r="I344" s="8" t="e">
        <f t="shared" si="183"/>
        <v>#N/A</v>
      </c>
      <c r="J344" s="8" t="e">
        <f t="shared" si="184"/>
        <v>#N/A</v>
      </c>
      <c r="K344" s="8" t="e">
        <f t="shared" si="185"/>
        <v>#N/A</v>
      </c>
      <c r="L344" s="8" t="e">
        <f t="shared" si="186"/>
        <v>#N/A</v>
      </c>
      <c r="M344" t="e">
        <f t="shared" si="187"/>
        <v>#N/A</v>
      </c>
      <c r="N344">
        <v>8</v>
      </c>
      <c r="O344" t="e">
        <f t="shared" si="204"/>
        <v>#N/A</v>
      </c>
      <c r="P344" t="e">
        <f t="shared" si="188"/>
        <v>#N/A</v>
      </c>
      <c r="Q344" t="e">
        <f t="shared" si="189"/>
        <v>#N/A</v>
      </c>
      <c r="R344" t="e">
        <f t="shared" si="190"/>
        <v>#N/A</v>
      </c>
      <c r="S344">
        <f t="shared" si="191"/>
        <v>0</v>
      </c>
      <c r="T344" s="8">
        <f t="shared" si="205"/>
        <v>0</v>
      </c>
      <c r="U344" s="2" t="e">
        <f t="shared" si="206"/>
        <v>#N/A</v>
      </c>
      <c r="V344">
        <f t="shared" si="192"/>
        <v>5</v>
      </c>
      <c r="W344" s="2" t="e">
        <f t="shared" si="207"/>
        <v>#N/A</v>
      </c>
      <c r="X344">
        <f t="shared" si="193"/>
        <v>0</v>
      </c>
      <c r="Y344">
        <f t="shared" si="208"/>
        <v>0.5</v>
      </c>
      <c r="Z344">
        <v>0</v>
      </c>
      <c r="AA344" s="18">
        <f t="shared" si="194"/>
        <v>43525</v>
      </c>
      <c r="AB344" s="13">
        <f t="shared" si="195"/>
        <v>0</v>
      </c>
      <c r="AC344">
        <v>0</v>
      </c>
      <c r="AD344" s="5" t="e">
        <f t="shared" si="209"/>
        <v>#N/A</v>
      </c>
      <c r="AE344">
        <f t="shared" si="181"/>
        <v>2</v>
      </c>
      <c r="AF344">
        <f t="shared" si="181"/>
        <v>2</v>
      </c>
      <c r="AG344">
        <v>0</v>
      </c>
      <c r="AH344" s="18">
        <f t="shared" si="210"/>
        <v>43525</v>
      </c>
      <c r="AI344" s="5">
        <f t="shared" si="211"/>
        <v>0</v>
      </c>
      <c r="AJ344" s="13">
        <f t="shared" si="196"/>
        <v>0</v>
      </c>
      <c r="AK344" s="20">
        <f t="shared" si="197"/>
        <v>0</v>
      </c>
      <c r="AL344" s="20">
        <f t="shared" si="212"/>
        <v>2955</v>
      </c>
      <c r="AM344" s="20">
        <f t="shared" si="213"/>
        <v>800</v>
      </c>
      <c r="AN344" s="20">
        <f t="shared" si="198"/>
        <v>0</v>
      </c>
      <c r="AO344" s="20">
        <f t="shared" si="214"/>
        <v>200</v>
      </c>
      <c r="AP344" s="1">
        <v>0</v>
      </c>
      <c r="AQ344" s="24">
        <f t="shared" si="215"/>
        <v>43525</v>
      </c>
      <c r="AR344" s="10">
        <f t="shared" si="199"/>
        <v>0</v>
      </c>
      <c r="AS344" s="1">
        <f t="shared" si="216"/>
        <v>0</v>
      </c>
    </row>
    <row r="345" spans="2:45" x14ac:dyDescent="0.2">
      <c r="B345" s="18">
        <f t="shared" si="200"/>
        <v>43526</v>
      </c>
      <c r="C345" s="8">
        <f t="shared" si="201"/>
        <v>43526</v>
      </c>
      <c r="D345" s="5" t="e">
        <f>INDEX(Klima!$B$1:$E$520,MATCH('Afgrødemodel 1'!$C345,Klima!$B$1:$B$520,0),MATCH('Afgrødemodel 1'!$D$7,Klima!$B$1:$E$1,0))</f>
        <v>#N/A</v>
      </c>
      <c r="E345" s="8" t="e">
        <f t="shared" si="202"/>
        <v>#N/A</v>
      </c>
      <c r="F345">
        <v>0</v>
      </c>
      <c r="G345" s="8" t="e">
        <f t="shared" si="203"/>
        <v>#N/A</v>
      </c>
      <c r="H345" s="8" t="e">
        <f t="shared" si="182"/>
        <v>#N/A</v>
      </c>
      <c r="I345" s="8" t="e">
        <f t="shared" si="183"/>
        <v>#N/A</v>
      </c>
      <c r="J345" s="8" t="e">
        <f t="shared" si="184"/>
        <v>#N/A</v>
      </c>
      <c r="K345" s="8" t="e">
        <f t="shared" si="185"/>
        <v>#N/A</v>
      </c>
      <c r="L345" s="8" t="e">
        <f t="shared" si="186"/>
        <v>#N/A</v>
      </c>
      <c r="M345" t="e">
        <f t="shared" si="187"/>
        <v>#N/A</v>
      </c>
      <c r="N345">
        <v>8</v>
      </c>
      <c r="O345" t="e">
        <f t="shared" si="204"/>
        <v>#N/A</v>
      </c>
      <c r="P345" t="e">
        <f t="shared" si="188"/>
        <v>#N/A</v>
      </c>
      <c r="Q345" t="e">
        <f t="shared" si="189"/>
        <v>#N/A</v>
      </c>
      <c r="R345" t="e">
        <f t="shared" si="190"/>
        <v>#N/A</v>
      </c>
      <c r="S345">
        <f t="shared" si="191"/>
        <v>0</v>
      </c>
      <c r="T345" s="8">
        <f t="shared" si="205"/>
        <v>0</v>
      </c>
      <c r="U345" s="2" t="e">
        <f t="shared" si="206"/>
        <v>#N/A</v>
      </c>
      <c r="V345">
        <f t="shared" si="192"/>
        <v>5</v>
      </c>
      <c r="W345" s="2" t="e">
        <f t="shared" si="207"/>
        <v>#N/A</v>
      </c>
      <c r="X345">
        <f t="shared" si="193"/>
        <v>0</v>
      </c>
      <c r="Y345">
        <f t="shared" si="208"/>
        <v>0.5</v>
      </c>
      <c r="Z345">
        <v>0</v>
      </c>
      <c r="AA345" s="18">
        <f t="shared" si="194"/>
        <v>43526</v>
      </c>
      <c r="AB345" s="13">
        <f t="shared" si="195"/>
        <v>0</v>
      </c>
      <c r="AC345">
        <v>0</v>
      </c>
      <c r="AD345" s="5" t="e">
        <f t="shared" si="209"/>
        <v>#N/A</v>
      </c>
      <c r="AE345">
        <f t="shared" si="181"/>
        <v>2</v>
      </c>
      <c r="AF345">
        <f t="shared" si="181"/>
        <v>2</v>
      </c>
      <c r="AG345">
        <v>0</v>
      </c>
      <c r="AH345" s="18">
        <f t="shared" si="210"/>
        <v>43526</v>
      </c>
      <c r="AI345" s="5">
        <f t="shared" si="211"/>
        <v>0</v>
      </c>
      <c r="AJ345" s="13">
        <f t="shared" si="196"/>
        <v>0</v>
      </c>
      <c r="AK345" s="20">
        <f t="shared" si="197"/>
        <v>0</v>
      </c>
      <c r="AL345" s="20">
        <f t="shared" si="212"/>
        <v>2970</v>
      </c>
      <c r="AM345" s="20">
        <f t="shared" si="213"/>
        <v>800</v>
      </c>
      <c r="AN345" s="20">
        <f t="shared" si="198"/>
        <v>0</v>
      </c>
      <c r="AO345" s="20">
        <f t="shared" si="214"/>
        <v>200</v>
      </c>
      <c r="AP345" s="1">
        <v>0</v>
      </c>
      <c r="AQ345" s="24">
        <f t="shared" si="215"/>
        <v>43526</v>
      </c>
      <c r="AR345" s="10">
        <f t="shared" si="199"/>
        <v>0</v>
      </c>
      <c r="AS345" s="1">
        <f t="shared" si="216"/>
        <v>0</v>
      </c>
    </row>
    <row r="346" spans="2:45" x14ac:dyDescent="0.2">
      <c r="B346" s="18">
        <f t="shared" si="200"/>
        <v>43527</v>
      </c>
      <c r="C346" s="8">
        <f t="shared" si="201"/>
        <v>43527</v>
      </c>
      <c r="D346" s="5" t="e">
        <f>INDEX(Klima!$B$1:$E$520,MATCH('Afgrødemodel 1'!$C346,Klima!$B$1:$B$520,0),MATCH('Afgrødemodel 1'!$D$7,Klima!$B$1:$E$1,0))</f>
        <v>#N/A</v>
      </c>
      <c r="E346" s="8" t="e">
        <f t="shared" si="202"/>
        <v>#N/A</v>
      </c>
      <c r="F346">
        <v>0</v>
      </c>
      <c r="G346" s="8" t="e">
        <f t="shared" si="203"/>
        <v>#N/A</v>
      </c>
      <c r="H346" s="8" t="e">
        <f t="shared" si="182"/>
        <v>#N/A</v>
      </c>
      <c r="I346" s="8" t="e">
        <f t="shared" si="183"/>
        <v>#N/A</v>
      </c>
      <c r="J346" s="8" t="e">
        <f t="shared" si="184"/>
        <v>#N/A</v>
      </c>
      <c r="K346" s="8" t="e">
        <f t="shared" si="185"/>
        <v>#N/A</v>
      </c>
      <c r="L346" s="8" t="e">
        <f t="shared" si="186"/>
        <v>#N/A</v>
      </c>
      <c r="M346" t="e">
        <f t="shared" si="187"/>
        <v>#N/A</v>
      </c>
      <c r="N346">
        <v>8</v>
      </c>
      <c r="O346" t="e">
        <f t="shared" si="204"/>
        <v>#N/A</v>
      </c>
      <c r="P346" t="e">
        <f t="shared" si="188"/>
        <v>#N/A</v>
      </c>
      <c r="Q346" t="e">
        <f t="shared" si="189"/>
        <v>#N/A</v>
      </c>
      <c r="R346" t="e">
        <f t="shared" si="190"/>
        <v>#N/A</v>
      </c>
      <c r="S346">
        <f t="shared" si="191"/>
        <v>0</v>
      </c>
      <c r="T346" s="8">
        <f t="shared" si="205"/>
        <v>0</v>
      </c>
      <c r="U346" s="2" t="e">
        <f t="shared" si="206"/>
        <v>#N/A</v>
      </c>
      <c r="V346">
        <f t="shared" si="192"/>
        <v>5</v>
      </c>
      <c r="W346" s="2" t="e">
        <f t="shared" si="207"/>
        <v>#N/A</v>
      </c>
      <c r="X346">
        <f t="shared" si="193"/>
        <v>0</v>
      </c>
      <c r="Y346">
        <f t="shared" si="208"/>
        <v>0.5</v>
      </c>
      <c r="Z346">
        <v>0</v>
      </c>
      <c r="AA346" s="18">
        <f t="shared" si="194"/>
        <v>43527</v>
      </c>
      <c r="AB346" s="13">
        <f t="shared" si="195"/>
        <v>0</v>
      </c>
      <c r="AC346">
        <v>0</v>
      </c>
      <c r="AD346" s="5" t="e">
        <f t="shared" si="209"/>
        <v>#N/A</v>
      </c>
      <c r="AE346">
        <f t="shared" si="181"/>
        <v>2</v>
      </c>
      <c r="AF346">
        <f t="shared" si="181"/>
        <v>2</v>
      </c>
      <c r="AG346">
        <v>0</v>
      </c>
      <c r="AH346" s="18">
        <f t="shared" si="210"/>
        <v>43527</v>
      </c>
      <c r="AI346" s="5">
        <f t="shared" si="211"/>
        <v>0</v>
      </c>
      <c r="AJ346" s="13">
        <f t="shared" si="196"/>
        <v>0</v>
      </c>
      <c r="AK346" s="20">
        <f t="shared" si="197"/>
        <v>0</v>
      </c>
      <c r="AL346" s="20">
        <f t="shared" si="212"/>
        <v>2985</v>
      </c>
      <c r="AM346" s="20">
        <f t="shared" si="213"/>
        <v>800</v>
      </c>
      <c r="AN346" s="20">
        <f t="shared" si="198"/>
        <v>0</v>
      </c>
      <c r="AO346" s="20">
        <f t="shared" si="214"/>
        <v>200</v>
      </c>
      <c r="AP346" s="1">
        <v>0</v>
      </c>
      <c r="AQ346" s="24">
        <f t="shared" si="215"/>
        <v>43527</v>
      </c>
      <c r="AR346" s="10">
        <f t="shared" si="199"/>
        <v>0</v>
      </c>
      <c r="AS346" s="1">
        <f t="shared" si="216"/>
        <v>0</v>
      </c>
    </row>
    <row r="347" spans="2:45" x14ac:dyDescent="0.2">
      <c r="B347" s="18">
        <f t="shared" si="200"/>
        <v>43528</v>
      </c>
      <c r="C347" s="8">
        <f t="shared" si="201"/>
        <v>43528</v>
      </c>
      <c r="D347" s="5" t="e">
        <f>INDEX(Klima!$B$1:$E$520,MATCH('Afgrødemodel 1'!$C347,Klima!$B$1:$B$520,0),MATCH('Afgrødemodel 1'!$D$7,Klima!$B$1:$E$1,0))</f>
        <v>#N/A</v>
      </c>
      <c r="E347" s="8" t="e">
        <f t="shared" si="202"/>
        <v>#N/A</v>
      </c>
      <c r="F347">
        <v>0</v>
      </c>
      <c r="G347" s="8" t="e">
        <f t="shared" si="203"/>
        <v>#N/A</v>
      </c>
      <c r="H347" s="8" t="e">
        <f t="shared" si="182"/>
        <v>#N/A</v>
      </c>
      <c r="I347" s="8" t="e">
        <f t="shared" si="183"/>
        <v>#N/A</v>
      </c>
      <c r="J347" s="8" t="e">
        <f t="shared" si="184"/>
        <v>#N/A</v>
      </c>
      <c r="K347" s="8" t="e">
        <f t="shared" si="185"/>
        <v>#N/A</v>
      </c>
      <c r="L347" s="8" t="e">
        <f t="shared" si="186"/>
        <v>#N/A</v>
      </c>
      <c r="M347" t="e">
        <f t="shared" si="187"/>
        <v>#N/A</v>
      </c>
      <c r="N347">
        <v>8</v>
      </c>
      <c r="O347" t="e">
        <f t="shared" si="204"/>
        <v>#N/A</v>
      </c>
      <c r="P347" t="e">
        <f t="shared" si="188"/>
        <v>#N/A</v>
      </c>
      <c r="Q347" t="e">
        <f t="shared" si="189"/>
        <v>#N/A</v>
      </c>
      <c r="R347" t="e">
        <f t="shared" si="190"/>
        <v>#N/A</v>
      </c>
      <c r="S347">
        <f t="shared" si="191"/>
        <v>0</v>
      </c>
      <c r="T347" s="8">
        <f t="shared" si="205"/>
        <v>0</v>
      </c>
      <c r="U347" s="2" t="e">
        <f t="shared" si="206"/>
        <v>#N/A</v>
      </c>
      <c r="V347">
        <f t="shared" si="192"/>
        <v>5</v>
      </c>
      <c r="W347" s="2" t="e">
        <f t="shared" si="207"/>
        <v>#N/A</v>
      </c>
      <c r="X347">
        <f t="shared" si="193"/>
        <v>0</v>
      </c>
      <c r="Y347">
        <f t="shared" si="208"/>
        <v>0.5</v>
      </c>
      <c r="Z347">
        <v>0</v>
      </c>
      <c r="AA347" s="18">
        <f t="shared" si="194"/>
        <v>43528</v>
      </c>
      <c r="AB347" s="13">
        <f t="shared" si="195"/>
        <v>0</v>
      </c>
      <c r="AC347">
        <v>0</v>
      </c>
      <c r="AD347" s="5" t="e">
        <f t="shared" si="209"/>
        <v>#N/A</v>
      </c>
      <c r="AE347">
        <f t="shared" si="181"/>
        <v>2</v>
      </c>
      <c r="AF347">
        <f t="shared" si="181"/>
        <v>2</v>
      </c>
      <c r="AG347">
        <v>0</v>
      </c>
      <c r="AH347" s="18">
        <f t="shared" si="210"/>
        <v>43528</v>
      </c>
      <c r="AI347" s="5">
        <f t="shared" si="211"/>
        <v>0</v>
      </c>
      <c r="AJ347" s="13">
        <f t="shared" si="196"/>
        <v>0</v>
      </c>
      <c r="AK347" s="20">
        <f t="shared" si="197"/>
        <v>0</v>
      </c>
      <c r="AL347" s="20">
        <f t="shared" si="212"/>
        <v>3000</v>
      </c>
      <c r="AM347" s="20">
        <f t="shared" si="213"/>
        <v>800</v>
      </c>
      <c r="AN347" s="20">
        <f t="shared" si="198"/>
        <v>0</v>
      </c>
      <c r="AO347" s="20">
        <f t="shared" si="214"/>
        <v>200</v>
      </c>
      <c r="AP347" s="1">
        <v>0</v>
      </c>
      <c r="AQ347" s="24">
        <f t="shared" si="215"/>
        <v>43528</v>
      </c>
      <c r="AR347" s="10">
        <f t="shared" si="199"/>
        <v>0</v>
      </c>
      <c r="AS347" s="1">
        <f t="shared" si="216"/>
        <v>0</v>
      </c>
    </row>
    <row r="348" spans="2:45" x14ac:dyDescent="0.2">
      <c r="B348" s="18">
        <f t="shared" si="200"/>
        <v>43529</v>
      </c>
      <c r="C348" s="8">
        <f t="shared" si="201"/>
        <v>43529</v>
      </c>
      <c r="D348" s="5" t="e">
        <f>INDEX(Klima!$B$1:$E$520,MATCH('Afgrødemodel 1'!$C348,Klima!$B$1:$B$520,0),MATCH('Afgrødemodel 1'!$D$7,Klima!$B$1:$E$1,0))</f>
        <v>#N/A</v>
      </c>
      <c r="E348" s="8" t="e">
        <f t="shared" si="202"/>
        <v>#N/A</v>
      </c>
      <c r="F348">
        <v>0</v>
      </c>
      <c r="G348" s="8" t="e">
        <f t="shared" si="203"/>
        <v>#N/A</v>
      </c>
      <c r="H348" s="8" t="e">
        <f t="shared" si="182"/>
        <v>#N/A</v>
      </c>
      <c r="I348" s="8" t="e">
        <f t="shared" si="183"/>
        <v>#N/A</v>
      </c>
      <c r="J348" s="8" t="e">
        <f t="shared" si="184"/>
        <v>#N/A</v>
      </c>
      <c r="K348" s="8" t="e">
        <f t="shared" si="185"/>
        <v>#N/A</v>
      </c>
      <c r="L348" s="8" t="e">
        <f t="shared" si="186"/>
        <v>#N/A</v>
      </c>
      <c r="M348" t="e">
        <f t="shared" si="187"/>
        <v>#N/A</v>
      </c>
      <c r="N348">
        <v>8</v>
      </c>
      <c r="O348" t="e">
        <f t="shared" si="204"/>
        <v>#N/A</v>
      </c>
      <c r="P348" t="e">
        <f t="shared" si="188"/>
        <v>#N/A</v>
      </c>
      <c r="Q348" t="e">
        <f t="shared" si="189"/>
        <v>#N/A</v>
      </c>
      <c r="R348" t="e">
        <f t="shared" si="190"/>
        <v>#N/A</v>
      </c>
      <c r="S348">
        <f t="shared" si="191"/>
        <v>0</v>
      </c>
      <c r="T348" s="8">
        <f t="shared" si="205"/>
        <v>0</v>
      </c>
      <c r="U348" s="2" t="e">
        <f t="shared" si="206"/>
        <v>#N/A</v>
      </c>
      <c r="V348">
        <f t="shared" si="192"/>
        <v>5</v>
      </c>
      <c r="W348" s="2" t="e">
        <f t="shared" si="207"/>
        <v>#N/A</v>
      </c>
      <c r="X348">
        <f t="shared" si="193"/>
        <v>0</v>
      </c>
      <c r="Y348">
        <f t="shared" si="208"/>
        <v>0.5</v>
      </c>
      <c r="Z348">
        <v>0</v>
      </c>
      <c r="AA348" s="18">
        <f t="shared" si="194"/>
        <v>43529</v>
      </c>
      <c r="AB348" s="13">
        <f t="shared" si="195"/>
        <v>0</v>
      </c>
      <c r="AC348">
        <v>0</v>
      </c>
      <c r="AD348" s="5" t="e">
        <f t="shared" si="209"/>
        <v>#N/A</v>
      </c>
      <c r="AE348">
        <f t="shared" si="181"/>
        <v>2</v>
      </c>
      <c r="AF348">
        <f t="shared" si="181"/>
        <v>2</v>
      </c>
      <c r="AG348">
        <v>0</v>
      </c>
      <c r="AH348" s="18">
        <f t="shared" si="210"/>
        <v>43529</v>
      </c>
      <c r="AI348" s="5">
        <f t="shared" si="211"/>
        <v>0</v>
      </c>
      <c r="AJ348" s="13">
        <f t="shared" si="196"/>
        <v>0</v>
      </c>
      <c r="AK348" s="20">
        <f t="shared" si="197"/>
        <v>0</v>
      </c>
      <c r="AL348" s="20">
        <f t="shared" si="212"/>
        <v>3015</v>
      </c>
      <c r="AM348" s="20">
        <f t="shared" si="213"/>
        <v>800</v>
      </c>
      <c r="AN348" s="20">
        <f t="shared" si="198"/>
        <v>0</v>
      </c>
      <c r="AO348" s="20">
        <f t="shared" si="214"/>
        <v>200</v>
      </c>
      <c r="AP348" s="1">
        <v>0</v>
      </c>
      <c r="AQ348" s="24">
        <f t="shared" si="215"/>
        <v>43529</v>
      </c>
      <c r="AR348" s="10">
        <f t="shared" si="199"/>
        <v>0</v>
      </c>
      <c r="AS348" s="1">
        <f t="shared" si="216"/>
        <v>0</v>
      </c>
    </row>
    <row r="349" spans="2:45" x14ac:dyDescent="0.2">
      <c r="B349" s="18">
        <f t="shared" si="200"/>
        <v>43530</v>
      </c>
      <c r="C349" s="8">
        <f t="shared" si="201"/>
        <v>43530</v>
      </c>
      <c r="D349" s="5" t="e">
        <f>INDEX(Klima!$B$1:$E$520,MATCH('Afgrødemodel 1'!$C349,Klima!$B$1:$B$520,0),MATCH('Afgrødemodel 1'!$D$7,Klima!$B$1:$E$1,0))</f>
        <v>#N/A</v>
      </c>
      <c r="E349" s="8" t="e">
        <f t="shared" si="202"/>
        <v>#N/A</v>
      </c>
      <c r="F349">
        <v>0</v>
      </c>
      <c r="G349" s="8" t="e">
        <f t="shared" si="203"/>
        <v>#N/A</v>
      </c>
      <c r="H349" s="8" t="e">
        <f t="shared" si="182"/>
        <v>#N/A</v>
      </c>
      <c r="I349" s="8" t="e">
        <f t="shared" si="183"/>
        <v>#N/A</v>
      </c>
      <c r="J349" s="8" t="e">
        <f t="shared" si="184"/>
        <v>#N/A</v>
      </c>
      <c r="K349" s="8" t="e">
        <f t="shared" si="185"/>
        <v>#N/A</v>
      </c>
      <c r="L349" s="8" t="e">
        <f t="shared" si="186"/>
        <v>#N/A</v>
      </c>
      <c r="M349" t="e">
        <f t="shared" si="187"/>
        <v>#N/A</v>
      </c>
      <c r="N349">
        <v>8</v>
      </c>
      <c r="O349" t="e">
        <f t="shared" si="204"/>
        <v>#N/A</v>
      </c>
      <c r="P349" t="e">
        <f t="shared" si="188"/>
        <v>#N/A</v>
      </c>
      <c r="Q349" t="e">
        <f t="shared" si="189"/>
        <v>#N/A</v>
      </c>
      <c r="R349" t="e">
        <f t="shared" si="190"/>
        <v>#N/A</v>
      </c>
      <c r="S349">
        <f t="shared" si="191"/>
        <v>0</v>
      </c>
      <c r="T349" s="8">
        <f t="shared" si="205"/>
        <v>0</v>
      </c>
      <c r="U349" s="2" t="e">
        <f t="shared" si="206"/>
        <v>#N/A</v>
      </c>
      <c r="V349">
        <f t="shared" si="192"/>
        <v>5</v>
      </c>
      <c r="W349" s="2" t="e">
        <f t="shared" si="207"/>
        <v>#N/A</v>
      </c>
      <c r="X349">
        <f t="shared" si="193"/>
        <v>0</v>
      </c>
      <c r="Y349">
        <f t="shared" si="208"/>
        <v>0.5</v>
      </c>
      <c r="Z349">
        <v>0</v>
      </c>
      <c r="AA349" s="18">
        <f t="shared" si="194"/>
        <v>43530</v>
      </c>
      <c r="AB349" s="13">
        <f t="shared" si="195"/>
        <v>0</v>
      </c>
      <c r="AC349">
        <v>0</v>
      </c>
      <c r="AD349" s="5" t="e">
        <f t="shared" si="209"/>
        <v>#N/A</v>
      </c>
      <c r="AE349">
        <f t="shared" si="181"/>
        <v>2</v>
      </c>
      <c r="AF349">
        <f t="shared" si="181"/>
        <v>2</v>
      </c>
      <c r="AG349">
        <v>0</v>
      </c>
      <c r="AH349" s="18">
        <f t="shared" si="210"/>
        <v>43530</v>
      </c>
      <c r="AI349" s="5">
        <f t="shared" si="211"/>
        <v>0</v>
      </c>
      <c r="AJ349" s="13">
        <f t="shared" si="196"/>
        <v>0</v>
      </c>
      <c r="AK349" s="20">
        <f t="shared" si="197"/>
        <v>0</v>
      </c>
      <c r="AL349" s="20">
        <f t="shared" si="212"/>
        <v>3030</v>
      </c>
      <c r="AM349" s="20">
        <f t="shared" si="213"/>
        <v>800</v>
      </c>
      <c r="AN349" s="20">
        <f t="shared" si="198"/>
        <v>0</v>
      </c>
      <c r="AO349" s="20">
        <f t="shared" si="214"/>
        <v>200</v>
      </c>
      <c r="AP349" s="1">
        <v>0</v>
      </c>
      <c r="AQ349" s="24">
        <f t="shared" si="215"/>
        <v>43530</v>
      </c>
      <c r="AR349" s="10">
        <f t="shared" si="199"/>
        <v>0</v>
      </c>
      <c r="AS349" s="1">
        <f t="shared" si="216"/>
        <v>0</v>
      </c>
    </row>
    <row r="350" spans="2:45" x14ac:dyDescent="0.2">
      <c r="B350" s="18">
        <f t="shared" si="200"/>
        <v>43531</v>
      </c>
      <c r="C350" s="8">
        <f t="shared" si="201"/>
        <v>43531</v>
      </c>
      <c r="D350" s="5" t="e">
        <f>INDEX(Klima!$B$1:$E$520,MATCH('Afgrødemodel 1'!$C350,Klima!$B$1:$B$520,0),MATCH('Afgrødemodel 1'!$D$7,Klima!$B$1:$E$1,0))</f>
        <v>#N/A</v>
      </c>
      <c r="E350" s="8" t="e">
        <f t="shared" si="202"/>
        <v>#N/A</v>
      </c>
      <c r="F350">
        <v>0</v>
      </c>
      <c r="G350" s="8" t="e">
        <f t="shared" si="203"/>
        <v>#N/A</v>
      </c>
      <c r="H350" s="8" t="e">
        <f t="shared" si="182"/>
        <v>#N/A</v>
      </c>
      <c r="I350" s="8" t="e">
        <f t="shared" si="183"/>
        <v>#N/A</v>
      </c>
      <c r="J350" s="8" t="e">
        <f t="shared" si="184"/>
        <v>#N/A</v>
      </c>
      <c r="K350" s="8" t="e">
        <f t="shared" si="185"/>
        <v>#N/A</v>
      </c>
      <c r="L350" s="8" t="e">
        <f t="shared" si="186"/>
        <v>#N/A</v>
      </c>
      <c r="M350" t="e">
        <f t="shared" si="187"/>
        <v>#N/A</v>
      </c>
      <c r="N350">
        <v>8</v>
      </c>
      <c r="O350" t="e">
        <f t="shared" si="204"/>
        <v>#N/A</v>
      </c>
      <c r="P350" t="e">
        <f t="shared" si="188"/>
        <v>#N/A</v>
      </c>
      <c r="Q350" t="e">
        <f t="shared" si="189"/>
        <v>#N/A</v>
      </c>
      <c r="R350" t="e">
        <f t="shared" si="190"/>
        <v>#N/A</v>
      </c>
      <c r="S350">
        <f t="shared" si="191"/>
        <v>0</v>
      </c>
      <c r="T350" s="8">
        <f t="shared" si="205"/>
        <v>0</v>
      </c>
      <c r="U350" s="2" t="e">
        <f t="shared" si="206"/>
        <v>#N/A</v>
      </c>
      <c r="V350">
        <f t="shared" si="192"/>
        <v>5</v>
      </c>
      <c r="W350" s="2" t="e">
        <f t="shared" si="207"/>
        <v>#N/A</v>
      </c>
      <c r="X350">
        <f t="shared" si="193"/>
        <v>0</v>
      </c>
      <c r="Y350">
        <f t="shared" si="208"/>
        <v>0.5</v>
      </c>
      <c r="Z350">
        <v>0</v>
      </c>
      <c r="AA350" s="18">
        <f t="shared" si="194"/>
        <v>43531</v>
      </c>
      <c r="AB350" s="13">
        <f t="shared" si="195"/>
        <v>0</v>
      </c>
      <c r="AC350">
        <v>0</v>
      </c>
      <c r="AD350" s="5" t="e">
        <f t="shared" si="209"/>
        <v>#N/A</v>
      </c>
      <c r="AE350">
        <f t="shared" si="181"/>
        <v>2</v>
      </c>
      <c r="AF350">
        <f t="shared" si="181"/>
        <v>2</v>
      </c>
      <c r="AG350">
        <v>0</v>
      </c>
      <c r="AH350" s="18">
        <f t="shared" si="210"/>
        <v>43531</v>
      </c>
      <c r="AI350" s="5">
        <f t="shared" si="211"/>
        <v>0</v>
      </c>
      <c r="AJ350" s="13">
        <f t="shared" si="196"/>
        <v>0</v>
      </c>
      <c r="AK350" s="20">
        <f t="shared" si="197"/>
        <v>0</v>
      </c>
      <c r="AL350" s="20">
        <f t="shared" si="212"/>
        <v>3045</v>
      </c>
      <c r="AM350" s="20">
        <f t="shared" si="213"/>
        <v>800</v>
      </c>
      <c r="AN350" s="20">
        <f t="shared" si="198"/>
        <v>0</v>
      </c>
      <c r="AO350" s="20">
        <f t="shared" si="214"/>
        <v>200</v>
      </c>
      <c r="AP350" s="1">
        <v>0</v>
      </c>
      <c r="AQ350" s="24">
        <f t="shared" si="215"/>
        <v>43531</v>
      </c>
      <c r="AR350" s="10">
        <f t="shared" si="199"/>
        <v>0</v>
      </c>
      <c r="AS350" s="1">
        <f t="shared" si="216"/>
        <v>0</v>
      </c>
    </row>
    <row r="351" spans="2:45" x14ac:dyDescent="0.2">
      <c r="B351" s="18">
        <f t="shared" si="200"/>
        <v>43532</v>
      </c>
      <c r="C351" s="8">
        <f t="shared" si="201"/>
        <v>43532</v>
      </c>
      <c r="D351" s="5" t="e">
        <f>INDEX(Klima!$B$1:$E$520,MATCH('Afgrødemodel 1'!$C351,Klima!$B$1:$B$520,0),MATCH('Afgrødemodel 1'!$D$7,Klima!$B$1:$E$1,0))</f>
        <v>#N/A</v>
      </c>
      <c r="E351" s="8" t="e">
        <f t="shared" si="202"/>
        <v>#N/A</v>
      </c>
      <c r="F351">
        <v>0</v>
      </c>
      <c r="G351" s="8" t="e">
        <f t="shared" si="203"/>
        <v>#N/A</v>
      </c>
      <c r="H351" s="8" t="e">
        <f t="shared" si="182"/>
        <v>#N/A</v>
      </c>
      <c r="I351" s="8" t="e">
        <f t="shared" si="183"/>
        <v>#N/A</v>
      </c>
      <c r="J351" s="8" t="e">
        <f t="shared" si="184"/>
        <v>#N/A</v>
      </c>
      <c r="K351" s="8" t="e">
        <f t="shared" si="185"/>
        <v>#N/A</v>
      </c>
      <c r="L351" s="8" t="e">
        <f t="shared" si="186"/>
        <v>#N/A</v>
      </c>
      <c r="M351" t="e">
        <f t="shared" si="187"/>
        <v>#N/A</v>
      </c>
      <c r="N351">
        <v>8</v>
      </c>
      <c r="O351" t="e">
        <f t="shared" si="204"/>
        <v>#N/A</v>
      </c>
      <c r="P351" t="e">
        <f t="shared" si="188"/>
        <v>#N/A</v>
      </c>
      <c r="Q351" t="e">
        <f t="shared" si="189"/>
        <v>#N/A</v>
      </c>
      <c r="R351" t="e">
        <f t="shared" si="190"/>
        <v>#N/A</v>
      </c>
      <c r="S351">
        <f t="shared" si="191"/>
        <v>0</v>
      </c>
      <c r="T351" s="8">
        <f t="shared" si="205"/>
        <v>0</v>
      </c>
      <c r="U351" s="2" t="e">
        <f t="shared" si="206"/>
        <v>#N/A</v>
      </c>
      <c r="V351">
        <f t="shared" si="192"/>
        <v>5</v>
      </c>
      <c r="W351" s="2" t="e">
        <f t="shared" si="207"/>
        <v>#N/A</v>
      </c>
      <c r="X351">
        <f t="shared" si="193"/>
        <v>0</v>
      </c>
      <c r="Y351">
        <f t="shared" si="208"/>
        <v>0.5</v>
      </c>
      <c r="Z351">
        <v>0</v>
      </c>
      <c r="AA351" s="18">
        <f t="shared" si="194"/>
        <v>43532</v>
      </c>
      <c r="AB351" s="13">
        <f t="shared" si="195"/>
        <v>0</v>
      </c>
      <c r="AC351">
        <v>0</v>
      </c>
      <c r="AD351" s="5" t="e">
        <f t="shared" si="209"/>
        <v>#N/A</v>
      </c>
      <c r="AE351">
        <f t="shared" si="181"/>
        <v>2</v>
      </c>
      <c r="AF351">
        <f t="shared" si="181"/>
        <v>2</v>
      </c>
      <c r="AG351">
        <v>0</v>
      </c>
      <c r="AH351" s="18">
        <f t="shared" si="210"/>
        <v>43532</v>
      </c>
      <c r="AI351" s="5">
        <f t="shared" si="211"/>
        <v>0</v>
      </c>
      <c r="AJ351" s="13">
        <f t="shared" si="196"/>
        <v>0</v>
      </c>
      <c r="AK351" s="20">
        <f t="shared" si="197"/>
        <v>0</v>
      </c>
      <c r="AL351" s="20">
        <f t="shared" si="212"/>
        <v>3060</v>
      </c>
      <c r="AM351" s="20">
        <f t="shared" si="213"/>
        <v>800</v>
      </c>
      <c r="AN351" s="20">
        <f t="shared" si="198"/>
        <v>0</v>
      </c>
      <c r="AO351" s="20">
        <f t="shared" si="214"/>
        <v>200</v>
      </c>
      <c r="AP351" s="1">
        <v>0</v>
      </c>
      <c r="AQ351" s="24">
        <f t="shared" si="215"/>
        <v>43532</v>
      </c>
      <c r="AR351" s="10">
        <f t="shared" si="199"/>
        <v>0</v>
      </c>
      <c r="AS351" s="1">
        <f t="shared" si="216"/>
        <v>0</v>
      </c>
    </row>
    <row r="352" spans="2:45" x14ac:dyDescent="0.2">
      <c r="B352" s="18">
        <f t="shared" si="200"/>
        <v>43533</v>
      </c>
      <c r="C352" s="8">
        <f t="shared" si="201"/>
        <v>43533</v>
      </c>
      <c r="D352" s="5" t="e">
        <f>INDEX(Klima!$B$1:$E$520,MATCH('Afgrødemodel 1'!$C352,Klima!$B$1:$B$520,0),MATCH('Afgrødemodel 1'!$D$7,Klima!$B$1:$E$1,0))</f>
        <v>#N/A</v>
      </c>
      <c r="E352" s="8" t="e">
        <f t="shared" si="202"/>
        <v>#N/A</v>
      </c>
      <c r="F352">
        <v>0</v>
      </c>
      <c r="G352" s="8" t="e">
        <f t="shared" si="203"/>
        <v>#N/A</v>
      </c>
      <c r="H352" s="8" t="e">
        <f t="shared" si="182"/>
        <v>#N/A</v>
      </c>
      <c r="I352" s="8" t="e">
        <f t="shared" si="183"/>
        <v>#N/A</v>
      </c>
      <c r="J352" s="8" t="e">
        <f t="shared" si="184"/>
        <v>#N/A</v>
      </c>
      <c r="K352" s="8" t="e">
        <f t="shared" si="185"/>
        <v>#N/A</v>
      </c>
      <c r="L352" s="8" t="e">
        <f t="shared" si="186"/>
        <v>#N/A</v>
      </c>
      <c r="M352" t="e">
        <f t="shared" si="187"/>
        <v>#N/A</v>
      </c>
      <c r="N352">
        <v>8</v>
      </c>
      <c r="O352" t="e">
        <f t="shared" si="204"/>
        <v>#N/A</v>
      </c>
      <c r="P352" t="e">
        <f t="shared" si="188"/>
        <v>#N/A</v>
      </c>
      <c r="Q352" t="e">
        <f t="shared" si="189"/>
        <v>#N/A</v>
      </c>
      <c r="R352" t="e">
        <f t="shared" si="190"/>
        <v>#N/A</v>
      </c>
      <c r="S352">
        <f t="shared" si="191"/>
        <v>0</v>
      </c>
      <c r="T352" s="8">
        <f t="shared" si="205"/>
        <v>0</v>
      </c>
      <c r="U352" s="2" t="e">
        <f t="shared" si="206"/>
        <v>#N/A</v>
      </c>
      <c r="V352">
        <f t="shared" si="192"/>
        <v>5</v>
      </c>
      <c r="W352" s="2" t="e">
        <f t="shared" si="207"/>
        <v>#N/A</v>
      </c>
      <c r="X352">
        <f t="shared" si="193"/>
        <v>0</v>
      </c>
      <c r="Y352">
        <f t="shared" si="208"/>
        <v>0.5</v>
      </c>
      <c r="Z352">
        <v>0</v>
      </c>
      <c r="AA352" s="18">
        <f t="shared" si="194"/>
        <v>43533</v>
      </c>
      <c r="AB352" s="13">
        <f t="shared" si="195"/>
        <v>0</v>
      </c>
      <c r="AC352">
        <v>0</v>
      </c>
      <c r="AD352" s="5" t="e">
        <f t="shared" si="209"/>
        <v>#N/A</v>
      </c>
      <c r="AE352">
        <f t="shared" si="181"/>
        <v>2</v>
      </c>
      <c r="AF352">
        <f t="shared" si="181"/>
        <v>2</v>
      </c>
      <c r="AG352">
        <v>0</v>
      </c>
      <c r="AH352" s="18">
        <f t="shared" si="210"/>
        <v>43533</v>
      </c>
      <c r="AI352" s="5">
        <f t="shared" si="211"/>
        <v>0</v>
      </c>
      <c r="AJ352" s="13">
        <f t="shared" si="196"/>
        <v>0</v>
      </c>
      <c r="AK352" s="20">
        <f t="shared" si="197"/>
        <v>0</v>
      </c>
      <c r="AL352" s="20">
        <f t="shared" si="212"/>
        <v>3075</v>
      </c>
      <c r="AM352" s="20">
        <f t="shared" si="213"/>
        <v>800</v>
      </c>
      <c r="AN352" s="20">
        <f t="shared" si="198"/>
        <v>0</v>
      </c>
      <c r="AO352" s="20">
        <f t="shared" si="214"/>
        <v>200</v>
      </c>
      <c r="AP352" s="1">
        <v>0</v>
      </c>
      <c r="AQ352" s="24">
        <f t="shared" si="215"/>
        <v>43533</v>
      </c>
      <c r="AR352" s="10">
        <f t="shared" si="199"/>
        <v>0</v>
      </c>
      <c r="AS352" s="1">
        <f t="shared" si="216"/>
        <v>0</v>
      </c>
    </row>
    <row r="353" spans="2:45" x14ac:dyDescent="0.2">
      <c r="B353" s="18">
        <f t="shared" si="200"/>
        <v>43534</v>
      </c>
      <c r="C353" s="8">
        <f t="shared" si="201"/>
        <v>43534</v>
      </c>
      <c r="D353" s="5" t="e">
        <f>INDEX(Klima!$B$1:$E$520,MATCH('Afgrødemodel 1'!$C353,Klima!$B$1:$B$520,0),MATCH('Afgrødemodel 1'!$D$7,Klima!$B$1:$E$1,0))</f>
        <v>#N/A</v>
      </c>
      <c r="E353" s="8" t="e">
        <f t="shared" si="202"/>
        <v>#N/A</v>
      </c>
      <c r="F353">
        <v>0</v>
      </c>
      <c r="G353" s="8" t="e">
        <f t="shared" si="203"/>
        <v>#N/A</v>
      </c>
      <c r="H353" s="8" t="e">
        <f t="shared" si="182"/>
        <v>#N/A</v>
      </c>
      <c r="I353" s="8" t="e">
        <f t="shared" si="183"/>
        <v>#N/A</v>
      </c>
      <c r="J353" s="8" t="e">
        <f t="shared" si="184"/>
        <v>#N/A</v>
      </c>
      <c r="K353" s="8" t="e">
        <f t="shared" si="185"/>
        <v>#N/A</v>
      </c>
      <c r="L353" s="8" t="e">
        <f t="shared" si="186"/>
        <v>#N/A</v>
      </c>
      <c r="M353" t="e">
        <f t="shared" si="187"/>
        <v>#N/A</v>
      </c>
      <c r="N353">
        <v>8</v>
      </c>
      <c r="O353" t="e">
        <f t="shared" si="204"/>
        <v>#N/A</v>
      </c>
      <c r="P353" t="e">
        <f t="shared" si="188"/>
        <v>#N/A</v>
      </c>
      <c r="Q353" t="e">
        <f t="shared" si="189"/>
        <v>#N/A</v>
      </c>
      <c r="R353" t="e">
        <f t="shared" si="190"/>
        <v>#N/A</v>
      </c>
      <c r="S353">
        <f t="shared" si="191"/>
        <v>0</v>
      </c>
      <c r="T353" s="8">
        <f t="shared" si="205"/>
        <v>0</v>
      </c>
      <c r="U353" s="2" t="e">
        <f t="shared" si="206"/>
        <v>#N/A</v>
      </c>
      <c r="V353">
        <f t="shared" si="192"/>
        <v>5</v>
      </c>
      <c r="W353" s="2" t="e">
        <f t="shared" si="207"/>
        <v>#N/A</v>
      </c>
      <c r="X353">
        <f t="shared" si="193"/>
        <v>0</v>
      </c>
      <c r="Y353">
        <f t="shared" si="208"/>
        <v>0.5</v>
      </c>
      <c r="Z353">
        <v>0</v>
      </c>
      <c r="AA353" s="18">
        <f t="shared" si="194"/>
        <v>43534</v>
      </c>
      <c r="AB353" s="13">
        <f t="shared" si="195"/>
        <v>0</v>
      </c>
      <c r="AC353">
        <v>0</v>
      </c>
      <c r="AD353" s="5" t="e">
        <f t="shared" si="209"/>
        <v>#N/A</v>
      </c>
      <c r="AE353">
        <f t="shared" si="181"/>
        <v>2</v>
      </c>
      <c r="AF353">
        <f t="shared" si="181"/>
        <v>2</v>
      </c>
      <c r="AG353">
        <v>0</v>
      </c>
      <c r="AH353" s="18">
        <f t="shared" si="210"/>
        <v>43534</v>
      </c>
      <c r="AI353" s="5">
        <f t="shared" si="211"/>
        <v>0</v>
      </c>
      <c r="AJ353" s="13">
        <f t="shared" si="196"/>
        <v>0</v>
      </c>
      <c r="AK353" s="20">
        <f t="shared" si="197"/>
        <v>0</v>
      </c>
      <c r="AL353" s="20">
        <f t="shared" si="212"/>
        <v>3090</v>
      </c>
      <c r="AM353" s="20">
        <f t="shared" si="213"/>
        <v>800</v>
      </c>
      <c r="AN353" s="20">
        <f t="shared" si="198"/>
        <v>0</v>
      </c>
      <c r="AO353" s="20">
        <f t="shared" si="214"/>
        <v>200</v>
      </c>
      <c r="AP353" s="1">
        <v>0</v>
      </c>
      <c r="AQ353" s="24">
        <f t="shared" si="215"/>
        <v>43534</v>
      </c>
      <c r="AR353" s="10">
        <f t="shared" si="199"/>
        <v>0</v>
      </c>
      <c r="AS353" s="1">
        <f t="shared" si="216"/>
        <v>0</v>
      </c>
    </row>
    <row r="354" spans="2:45" x14ac:dyDescent="0.2">
      <c r="B354" s="18">
        <f t="shared" si="200"/>
        <v>43535</v>
      </c>
      <c r="C354" s="8">
        <f t="shared" si="201"/>
        <v>43535</v>
      </c>
      <c r="D354" s="5" t="e">
        <f>INDEX(Klima!$B$1:$E$520,MATCH('Afgrødemodel 1'!$C354,Klima!$B$1:$B$520,0),MATCH('Afgrødemodel 1'!$D$7,Klima!$B$1:$E$1,0))</f>
        <v>#N/A</v>
      </c>
      <c r="E354" s="8" t="e">
        <f t="shared" si="202"/>
        <v>#N/A</v>
      </c>
      <c r="F354">
        <v>0</v>
      </c>
      <c r="G354" s="8" t="e">
        <f t="shared" si="203"/>
        <v>#N/A</v>
      </c>
      <c r="H354" s="8" t="e">
        <f t="shared" si="182"/>
        <v>#N/A</v>
      </c>
      <c r="I354" s="8" t="e">
        <f t="shared" si="183"/>
        <v>#N/A</v>
      </c>
      <c r="J354" s="8" t="e">
        <f t="shared" si="184"/>
        <v>#N/A</v>
      </c>
      <c r="K354" s="8" t="e">
        <f t="shared" si="185"/>
        <v>#N/A</v>
      </c>
      <c r="L354" s="8" t="e">
        <f t="shared" si="186"/>
        <v>#N/A</v>
      </c>
      <c r="M354" t="e">
        <f t="shared" si="187"/>
        <v>#N/A</v>
      </c>
      <c r="N354">
        <v>8</v>
      </c>
      <c r="O354" t="e">
        <f t="shared" si="204"/>
        <v>#N/A</v>
      </c>
      <c r="P354" t="e">
        <f t="shared" si="188"/>
        <v>#N/A</v>
      </c>
      <c r="Q354" t="e">
        <f t="shared" si="189"/>
        <v>#N/A</v>
      </c>
      <c r="R354" t="e">
        <f t="shared" si="190"/>
        <v>#N/A</v>
      </c>
      <c r="S354">
        <f t="shared" si="191"/>
        <v>0</v>
      </c>
      <c r="T354" s="8">
        <f t="shared" si="205"/>
        <v>0</v>
      </c>
      <c r="U354" s="2" t="e">
        <f t="shared" si="206"/>
        <v>#N/A</v>
      </c>
      <c r="V354">
        <f t="shared" si="192"/>
        <v>5</v>
      </c>
      <c r="W354" s="2" t="e">
        <f t="shared" si="207"/>
        <v>#N/A</v>
      </c>
      <c r="X354">
        <f t="shared" si="193"/>
        <v>0</v>
      </c>
      <c r="Y354">
        <f t="shared" si="208"/>
        <v>0.5</v>
      </c>
      <c r="Z354">
        <v>0</v>
      </c>
      <c r="AA354" s="18">
        <f t="shared" si="194"/>
        <v>43535</v>
      </c>
      <c r="AB354" s="13">
        <f t="shared" si="195"/>
        <v>0</v>
      </c>
      <c r="AC354">
        <v>0</v>
      </c>
      <c r="AD354" s="5" t="e">
        <f t="shared" si="209"/>
        <v>#N/A</v>
      </c>
      <c r="AE354">
        <f t="shared" si="181"/>
        <v>2</v>
      </c>
      <c r="AF354">
        <f t="shared" si="181"/>
        <v>2</v>
      </c>
      <c r="AG354">
        <v>0</v>
      </c>
      <c r="AH354" s="18">
        <f t="shared" si="210"/>
        <v>43535</v>
      </c>
      <c r="AI354" s="5">
        <f t="shared" si="211"/>
        <v>0</v>
      </c>
      <c r="AJ354" s="13">
        <f t="shared" si="196"/>
        <v>0</v>
      </c>
      <c r="AK354" s="20">
        <f t="shared" si="197"/>
        <v>0</v>
      </c>
      <c r="AL354" s="20">
        <f t="shared" si="212"/>
        <v>3105</v>
      </c>
      <c r="AM354" s="20">
        <f t="shared" si="213"/>
        <v>800</v>
      </c>
      <c r="AN354" s="20">
        <f t="shared" si="198"/>
        <v>0</v>
      </c>
      <c r="AO354" s="20">
        <f t="shared" si="214"/>
        <v>200</v>
      </c>
      <c r="AP354" s="1">
        <v>0</v>
      </c>
      <c r="AQ354" s="24">
        <f t="shared" si="215"/>
        <v>43535</v>
      </c>
      <c r="AR354" s="10">
        <f t="shared" si="199"/>
        <v>0</v>
      </c>
      <c r="AS354" s="1">
        <f t="shared" si="216"/>
        <v>0</v>
      </c>
    </row>
    <row r="355" spans="2:45" x14ac:dyDescent="0.2">
      <c r="B355" s="18">
        <f t="shared" si="200"/>
        <v>43536</v>
      </c>
      <c r="C355" s="8">
        <f t="shared" si="201"/>
        <v>43536</v>
      </c>
      <c r="D355" s="5" t="e">
        <f>INDEX(Klima!$B$1:$E$520,MATCH('Afgrødemodel 1'!$C355,Klima!$B$1:$B$520,0),MATCH('Afgrødemodel 1'!$D$7,Klima!$B$1:$E$1,0))</f>
        <v>#N/A</v>
      </c>
      <c r="E355" s="8" t="e">
        <f t="shared" si="202"/>
        <v>#N/A</v>
      </c>
      <c r="F355">
        <v>0</v>
      </c>
      <c r="G355" s="8" t="e">
        <f t="shared" si="203"/>
        <v>#N/A</v>
      </c>
      <c r="H355" s="8" t="e">
        <f t="shared" si="182"/>
        <v>#N/A</v>
      </c>
      <c r="I355" s="8" t="e">
        <f t="shared" si="183"/>
        <v>#N/A</v>
      </c>
      <c r="J355" s="8" t="e">
        <f t="shared" si="184"/>
        <v>#N/A</v>
      </c>
      <c r="K355" s="8" t="e">
        <f t="shared" si="185"/>
        <v>#N/A</v>
      </c>
      <c r="L355" s="8" t="e">
        <f t="shared" si="186"/>
        <v>#N/A</v>
      </c>
      <c r="M355" t="e">
        <f t="shared" si="187"/>
        <v>#N/A</v>
      </c>
      <c r="N355">
        <v>8</v>
      </c>
      <c r="O355" t="e">
        <f t="shared" si="204"/>
        <v>#N/A</v>
      </c>
      <c r="P355" t="e">
        <f t="shared" si="188"/>
        <v>#N/A</v>
      </c>
      <c r="Q355" t="e">
        <f t="shared" si="189"/>
        <v>#N/A</v>
      </c>
      <c r="R355" t="e">
        <f t="shared" si="190"/>
        <v>#N/A</v>
      </c>
      <c r="S355">
        <f t="shared" si="191"/>
        <v>0</v>
      </c>
      <c r="T355" s="8">
        <f t="shared" si="205"/>
        <v>0</v>
      </c>
      <c r="U355" s="2" t="e">
        <f t="shared" si="206"/>
        <v>#N/A</v>
      </c>
      <c r="V355">
        <f t="shared" si="192"/>
        <v>5</v>
      </c>
      <c r="W355" s="2" t="e">
        <f t="shared" si="207"/>
        <v>#N/A</v>
      </c>
      <c r="X355">
        <f t="shared" si="193"/>
        <v>0</v>
      </c>
      <c r="Y355">
        <f t="shared" si="208"/>
        <v>0.5</v>
      </c>
      <c r="Z355">
        <v>0</v>
      </c>
      <c r="AA355" s="18">
        <f t="shared" si="194"/>
        <v>43536</v>
      </c>
      <c r="AB355" s="13">
        <f t="shared" si="195"/>
        <v>0</v>
      </c>
      <c r="AC355">
        <v>0</v>
      </c>
      <c r="AD355" s="5" t="e">
        <f t="shared" si="209"/>
        <v>#N/A</v>
      </c>
      <c r="AE355">
        <f t="shared" si="181"/>
        <v>2</v>
      </c>
      <c r="AF355">
        <f t="shared" si="181"/>
        <v>2</v>
      </c>
      <c r="AG355">
        <v>0</v>
      </c>
      <c r="AH355" s="18">
        <f t="shared" si="210"/>
        <v>43536</v>
      </c>
      <c r="AI355" s="5">
        <f t="shared" si="211"/>
        <v>0</v>
      </c>
      <c r="AJ355" s="13">
        <f t="shared" si="196"/>
        <v>0</v>
      </c>
      <c r="AK355" s="20">
        <f t="shared" si="197"/>
        <v>0</v>
      </c>
      <c r="AL355" s="20">
        <f t="shared" si="212"/>
        <v>3120</v>
      </c>
      <c r="AM355" s="20">
        <f t="shared" si="213"/>
        <v>800</v>
      </c>
      <c r="AN355" s="20">
        <f t="shared" si="198"/>
        <v>0</v>
      </c>
      <c r="AO355" s="20">
        <f t="shared" si="214"/>
        <v>200</v>
      </c>
      <c r="AP355" s="1">
        <v>0</v>
      </c>
      <c r="AQ355" s="24">
        <f t="shared" si="215"/>
        <v>43536</v>
      </c>
      <c r="AR355" s="10">
        <f t="shared" si="199"/>
        <v>0</v>
      </c>
      <c r="AS355" s="1">
        <f t="shared" si="216"/>
        <v>0</v>
      </c>
    </row>
    <row r="356" spans="2:45" x14ac:dyDescent="0.2">
      <c r="B356" s="18">
        <f t="shared" si="200"/>
        <v>43537</v>
      </c>
      <c r="C356" s="8">
        <f t="shared" si="201"/>
        <v>43537</v>
      </c>
      <c r="D356" s="5" t="e">
        <f>INDEX(Klima!$B$1:$E$520,MATCH('Afgrødemodel 1'!$C356,Klima!$B$1:$B$520,0),MATCH('Afgrødemodel 1'!$D$7,Klima!$B$1:$E$1,0))</f>
        <v>#N/A</v>
      </c>
      <c r="E356" s="8" t="e">
        <f t="shared" si="202"/>
        <v>#N/A</v>
      </c>
      <c r="F356">
        <v>0</v>
      </c>
      <c r="G356" s="8" t="e">
        <f t="shared" si="203"/>
        <v>#N/A</v>
      </c>
      <c r="H356" s="8" t="e">
        <f t="shared" si="182"/>
        <v>#N/A</v>
      </c>
      <c r="I356" s="8" t="e">
        <f t="shared" si="183"/>
        <v>#N/A</v>
      </c>
      <c r="J356" s="8" t="e">
        <f t="shared" si="184"/>
        <v>#N/A</v>
      </c>
      <c r="K356" s="8" t="e">
        <f t="shared" si="185"/>
        <v>#N/A</v>
      </c>
      <c r="L356" s="8" t="e">
        <f t="shared" si="186"/>
        <v>#N/A</v>
      </c>
      <c r="M356" t="e">
        <f t="shared" si="187"/>
        <v>#N/A</v>
      </c>
      <c r="N356">
        <v>8</v>
      </c>
      <c r="O356" t="e">
        <f t="shared" si="204"/>
        <v>#N/A</v>
      </c>
      <c r="P356" t="e">
        <f t="shared" si="188"/>
        <v>#N/A</v>
      </c>
      <c r="Q356" t="e">
        <f t="shared" si="189"/>
        <v>#N/A</v>
      </c>
      <c r="R356" t="e">
        <f t="shared" si="190"/>
        <v>#N/A</v>
      </c>
      <c r="S356">
        <f t="shared" si="191"/>
        <v>0</v>
      </c>
      <c r="T356" s="8">
        <f t="shared" si="205"/>
        <v>0</v>
      </c>
      <c r="U356" s="2" t="e">
        <f t="shared" si="206"/>
        <v>#N/A</v>
      </c>
      <c r="V356">
        <f t="shared" si="192"/>
        <v>5</v>
      </c>
      <c r="W356" s="2" t="e">
        <f t="shared" si="207"/>
        <v>#N/A</v>
      </c>
      <c r="X356">
        <f t="shared" si="193"/>
        <v>0</v>
      </c>
      <c r="Y356">
        <f t="shared" si="208"/>
        <v>0.5</v>
      </c>
      <c r="Z356">
        <v>0</v>
      </c>
      <c r="AA356" s="18">
        <f t="shared" si="194"/>
        <v>43537</v>
      </c>
      <c r="AB356" s="13">
        <f t="shared" si="195"/>
        <v>0</v>
      </c>
      <c r="AC356">
        <v>0</v>
      </c>
      <c r="AD356" s="5" t="e">
        <f t="shared" si="209"/>
        <v>#N/A</v>
      </c>
      <c r="AE356">
        <f t="shared" si="181"/>
        <v>2</v>
      </c>
      <c r="AF356">
        <f t="shared" si="181"/>
        <v>2</v>
      </c>
      <c r="AG356">
        <v>0</v>
      </c>
      <c r="AH356" s="18">
        <f t="shared" si="210"/>
        <v>43537</v>
      </c>
      <c r="AI356" s="5">
        <f t="shared" si="211"/>
        <v>0</v>
      </c>
      <c r="AJ356" s="13">
        <f t="shared" si="196"/>
        <v>0</v>
      </c>
      <c r="AK356" s="20">
        <f t="shared" si="197"/>
        <v>0</v>
      </c>
      <c r="AL356" s="20">
        <f t="shared" si="212"/>
        <v>3135</v>
      </c>
      <c r="AM356" s="20">
        <f t="shared" si="213"/>
        <v>800</v>
      </c>
      <c r="AN356" s="20">
        <f t="shared" si="198"/>
        <v>0</v>
      </c>
      <c r="AO356" s="20">
        <f t="shared" si="214"/>
        <v>200</v>
      </c>
      <c r="AP356" s="1">
        <v>0</v>
      </c>
      <c r="AQ356" s="24">
        <f t="shared" si="215"/>
        <v>43537</v>
      </c>
      <c r="AR356" s="10">
        <f t="shared" si="199"/>
        <v>0</v>
      </c>
      <c r="AS356" s="1">
        <f t="shared" si="216"/>
        <v>0</v>
      </c>
    </row>
    <row r="357" spans="2:45" x14ac:dyDescent="0.2">
      <c r="B357" s="18">
        <f t="shared" si="200"/>
        <v>43538</v>
      </c>
      <c r="C357" s="8">
        <f t="shared" si="201"/>
        <v>43538</v>
      </c>
      <c r="D357" s="5" t="e">
        <f>INDEX(Klima!$B$1:$E$520,MATCH('Afgrødemodel 1'!$C357,Klima!$B$1:$B$520,0),MATCH('Afgrødemodel 1'!$D$7,Klima!$B$1:$E$1,0))</f>
        <v>#N/A</v>
      </c>
      <c r="E357" s="8" t="e">
        <f t="shared" si="202"/>
        <v>#N/A</v>
      </c>
      <c r="F357">
        <v>0</v>
      </c>
      <c r="G357" s="8" t="e">
        <f t="shared" si="203"/>
        <v>#N/A</v>
      </c>
      <c r="H357" s="8" t="e">
        <f t="shared" si="182"/>
        <v>#N/A</v>
      </c>
      <c r="I357" s="8" t="e">
        <f t="shared" si="183"/>
        <v>#N/A</v>
      </c>
      <c r="J357" s="8" t="e">
        <f t="shared" si="184"/>
        <v>#N/A</v>
      </c>
      <c r="K357" s="8" t="e">
        <f t="shared" si="185"/>
        <v>#N/A</v>
      </c>
      <c r="L357" s="8" t="e">
        <f t="shared" si="186"/>
        <v>#N/A</v>
      </c>
      <c r="M357" t="e">
        <f t="shared" si="187"/>
        <v>#N/A</v>
      </c>
      <c r="N357">
        <v>8</v>
      </c>
      <c r="O357" t="e">
        <f t="shared" si="204"/>
        <v>#N/A</v>
      </c>
      <c r="P357" t="e">
        <f t="shared" si="188"/>
        <v>#N/A</v>
      </c>
      <c r="Q357" t="e">
        <f t="shared" si="189"/>
        <v>#N/A</v>
      </c>
      <c r="R357" t="e">
        <f t="shared" si="190"/>
        <v>#N/A</v>
      </c>
      <c r="S357">
        <f t="shared" si="191"/>
        <v>0</v>
      </c>
      <c r="T357" s="8">
        <f t="shared" si="205"/>
        <v>0</v>
      </c>
      <c r="U357" s="2" t="e">
        <f t="shared" si="206"/>
        <v>#N/A</v>
      </c>
      <c r="V357">
        <f t="shared" si="192"/>
        <v>5</v>
      </c>
      <c r="W357" s="2" t="e">
        <f t="shared" si="207"/>
        <v>#N/A</v>
      </c>
      <c r="X357">
        <f t="shared" si="193"/>
        <v>0</v>
      </c>
      <c r="Y357">
        <f t="shared" si="208"/>
        <v>0.5</v>
      </c>
      <c r="Z357">
        <v>0</v>
      </c>
      <c r="AA357" s="18">
        <f t="shared" si="194"/>
        <v>43538</v>
      </c>
      <c r="AB357" s="13">
        <f t="shared" si="195"/>
        <v>0</v>
      </c>
      <c r="AC357">
        <v>0</v>
      </c>
      <c r="AD357" s="5" t="e">
        <f t="shared" si="209"/>
        <v>#N/A</v>
      </c>
      <c r="AE357">
        <f t="shared" si="181"/>
        <v>2</v>
      </c>
      <c r="AF357">
        <f t="shared" si="181"/>
        <v>2</v>
      </c>
      <c r="AG357">
        <v>0</v>
      </c>
      <c r="AH357" s="18">
        <f t="shared" si="210"/>
        <v>43538</v>
      </c>
      <c r="AI357" s="5">
        <f t="shared" si="211"/>
        <v>0</v>
      </c>
      <c r="AJ357" s="13">
        <f t="shared" si="196"/>
        <v>0</v>
      </c>
      <c r="AK357" s="20">
        <f t="shared" si="197"/>
        <v>0</v>
      </c>
      <c r="AL357" s="20">
        <f t="shared" si="212"/>
        <v>3150</v>
      </c>
      <c r="AM357" s="20">
        <f t="shared" si="213"/>
        <v>800</v>
      </c>
      <c r="AN357" s="20">
        <f t="shared" si="198"/>
        <v>0</v>
      </c>
      <c r="AO357" s="20">
        <f t="shared" si="214"/>
        <v>200</v>
      </c>
      <c r="AP357" s="1">
        <v>0</v>
      </c>
      <c r="AQ357" s="24">
        <f t="shared" si="215"/>
        <v>43538</v>
      </c>
      <c r="AR357" s="10">
        <f t="shared" si="199"/>
        <v>0</v>
      </c>
      <c r="AS357" s="1">
        <f t="shared" si="216"/>
        <v>0</v>
      </c>
    </row>
    <row r="358" spans="2:45" x14ac:dyDescent="0.2">
      <c r="B358" s="18">
        <f t="shared" si="200"/>
        <v>43539</v>
      </c>
      <c r="C358" s="8">
        <f t="shared" si="201"/>
        <v>43539</v>
      </c>
      <c r="D358" s="5" t="e">
        <f>INDEX(Klima!$B$1:$E$520,MATCH('Afgrødemodel 1'!$C358,Klima!$B$1:$B$520,0),MATCH('Afgrødemodel 1'!$D$7,Klima!$B$1:$E$1,0))</f>
        <v>#N/A</v>
      </c>
      <c r="E358" s="8" t="e">
        <f t="shared" si="202"/>
        <v>#N/A</v>
      </c>
      <c r="F358">
        <v>0</v>
      </c>
      <c r="G358" s="8" t="e">
        <f t="shared" si="203"/>
        <v>#N/A</v>
      </c>
      <c r="H358" s="8" t="e">
        <f t="shared" si="182"/>
        <v>#N/A</v>
      </c>
      <c r="I358" s="8" t="e">
        <f t="shared" si="183"/>
        <v>#N/A</v>
      </c>
      <c r="J358" s="8" t="e">
        <f t="shared" si="184"/>
        <v>#N/A</v>
      </c>
      <c r="K358" s="8" t="e">
        <f t="shared" si="185"/>
        <v>#N/A</v>
      </c>
      <c r="L358" s="8" t="e">
        <f t="shared" si="186"/>
        <v>#N/A</v>
      </c>
      <c r="M358" t="e">
        <f t="shared" si="187"/>
        <v>#N/A</v>
      </c>
      <c r="N358">
        <v>8</v>
      </c>
      <c r="O358" t="e">
        <f t="shared" si="204"/>
        <v>#N/A</v>
      </c>
      <c r="P358" t="e">
        <f t="shared" si="188"/>
        <v>#N/A</v>
      </c>
      <c r="Q358" t="e">
        <f t="shared" si="189"/>
        <v>#N/A</v>
      </c>
      <c r="R358" t="e">
        <f t="shared" si="190"/>
        <v>#N/A</v>
      </c>
      <c r="S358">
        <f t="shared" si="191"/>
        <v>0</v>
      </c>
      <c r="T358" s="8">
        <f t="shared" si="205"/>
        <v>0</v>
      </c>
      <c r="U358" s="2" t="e">
        <f t="shared" si="206"/>
        <v>#N/A</v>
      </c>
      <c r="V358">
        <f t="shared" si="192"/>
        <v>5</v>
      </c>
      <c r="W358" s="2" t="e">
        <f t="shared" si="207"/>
        <v>#N/A</v>
      </c>
      <c r="X358">
        <f t="shared" si="193"/>
        <v>0</v>
      </c>
      <c r="Y358">
        <f t="shared" si="208"/>
        <v>0.5</v>
      </c>
      <c r="Z358">
        <v>0</v>
      </c>
      <c r="AA358" s="18">
        <f t="shared" si="194"/>
        <v>43539</v>
      </c>
      <c r="AB358" s="13">
        <f t="shared" si="195"/>
        <v>0</v>
      </c>
      <c r="AC358">
        <v>0</v>
      </c>
      <c r="AD358" s="5" t="e">
        <f t="shared" si="209"/>
        <v>#N/A</v>
      </c>
      <c r="AE358">
        <f t="shared" si="181"/>
        <v>2</v>
      </c>
      <c r="AF358">
        <f t="shared" si="181"/>
        <v>2</v>
      </c>
      <c r="AG358">
        <v>0</v>
      </c>
      <c r="AH358" s="18">
        <f t="shared" si="210"/>
        <v>43539</v>
      </c>
      <c r="AI358" s="5">
        <f t="shared" si="211"/>
        <v>0</v>
      </c>
      <c r="AJ358" s="13">
        <f t="shared" si="196"/>
        <v>0</v>
      </c>
      <c r="AK358" s="20">
        <f t="shared" si="197"/>
        <v>0</v>
      </c>
      <c r="AL358" s="20">
        <f t="shared" si="212"/>
        <v>3165</v>
      </c>
      <c r="AM358" s="20">
        <f t="shared" si="213"/>
        <v>800</v>
      </c>
      <c r="AN358" s="20">
        <f t="shared" si="198"/>
        <v>0</v>
      </c>
      <c r="AO358" s="20">
        <f t="shared" si="214"/>
        <v>200</v>
      </c>
      <c r="AP358" s="1">
        <v>0</v>
      </c>
      <c r="AQ358" s="24">
        <f t="shared" si="215"/>
        <v>43539</v>
      </c>
      <c r="AR358" s="10">
        <f t="shared" si="199"/>
        <v>0</v>
      </c>
      <c r="AS358" s="1">
        <f t="shared" si="216"/>
        <v>0</v>
      </c>
    </row>
    <row r="359" spans="2:45" x14ac:dyDescent="0.2">
      <c r="B359" s="18">
        <f t="shared" si="200"/>
        <v>43540</v>
      </c>
      <c r="C359" s="8">
        <f t="shared" si="201"/>
        <v>43540</v>
      </c>
      <c r="D359" s="5" t="e">
        <f>INDEX(Klima!$B$1:$E$520,MATCH('Afgrødemodel 1'!$C359,Klima!$B$1:$B$520,0),MATCH('Afgrødemodel 1'!$D$7,Klima!$B$1:$E$1,0))</f>
        <v>#N/A</v>
      </c>
      <c r="E359" s="8" t="e">
        <f t="shared" si="202"/>
        <v>#N/A</v>
      </c>
      <c r="F359">
        <v>0</v>
      </c>
      <c r="G359" s="8" t="e">
        <f t="shared" si="203"/>
        <v>#N/A</v>
      </c>
      <c r="H359" s="8" t="e">
        <f t="shared" si="182"/>
        <v>#N/A</v>
      </c>
      <c r="I359" s="8" t="e">
        <f t="shared" si="183"/>
        <v>#N/A</v>
      </c>
      <c r="J359" s="8" t="e">
        <f t="shared" si="184"/>
        <v>#N/A</v>
      </c>
      <c r="K359" s="8" t="e">
        <f t="shared" si="185"/>
        <v>#N/A</v>
      </c>
      <c r="L359" s="8" t="e">
        <f t="shared" si="186"/>
        <v>#N/A</v>
      </c>
      <c r="M359" t="e">
        <f t="shared" si="187"/>
        <v>#N/A</v>
      </c>
      <c r="N359">
        <v>8</v>
      </c>
      <c r="O359" t="e">
        <f t="shared" si="204"/>
        <v>#N/A</v>
      </c>
      <c r="P359" t="e">
        <f t="shared" si="188"/>
        <v>#N/A</v>
      </c>
      <c r="Q359" t="e">
        <f t="shared" si="189"/>
        <v>#N/A</v>
      </c>
      <c r="R359" t="e">
        <f t="shared" si="190"/>
        <v>#N/A</v>
      </c>
      <c r="S359">
        <f t="shared" si="191"/>
        <v>0</v>
      </c>
      <c r="T359" s="8">
        <f t="shared" si="205"/>
        <v>0</v>
      </c>
      <c r="U359" s="2" t="e">
        <f t="shared" si="206"/>
        <v>#N/A</v>
      </c>
      <c r="V359">
        <f t="shared" si="192"/>
        <v>5</v>
      </c>
      <c r="W359" s="2" t="e">
        <f t="shared" si="207"/>
        <v>#N/A</v>
      </c>
      <c r="X359">
        <f t="shared" si="193"/>
        <v>0</v>
      </c>
      <c r="Y359">
        <f t="shared" si="208"/>
        <v>0.5</v>
      </c>
      <c r="Z359">
        <v>0</v>
      </c>
      <c r="AA359" s="18">
        <f t="shared" si="194"/>
        <v>43540</v>
      </c>
      <c r="AB359" s="13">
        <f t="shared" si="195"/>
        <v>0</v>
      </c>
      <c r="AC359">
        <v>0</v>
      </c>
      <c r="AD359" s="5" t="e">
        <f t="shared" si="209"/>
        <v>#N/A</v>
      </c>
      <c r="AE359">
        <f t="shared" si="181"/>
        <v>2</v>
      </c>
      <c r="AF359">
        <f t="shared" si="181"/>
        <v>2</v>
      </c>
      <c r="AG359">
        <v>0</v>
      </c>
      <c r="AH359" s="18">
        <f t="shared" si="210"/>
        <v>43540</v>
      </c>
      <c r="AI359" s="5">
        <f t="shared" si="211"/>
        <v>0</v>
      </c>
      <c r="AJ359" s="13">
        <f t="shared" si="196"/>
        <v>0</v>
      </c>
      <c r="AK359" s="20">
        <f t="shared" si="197"/>
        <v>0</v>
      </c>
      <c r="AL359" s="20">
        <f t="shared" si="212"/>
        <v>3180</v>
      </c>
      <c r="AM359" s="20">
        <f t="shared" si="213"/>
        <v>800</v>
      </c>
      <c r="AN359" s="20">
        <f t="shared" si="198"/>
        <v>0</v>
      </c>
      <c r="AO359" s="20">
        <f t="shared" si="214"/>
        <v>200</v>
      </c>
      <c r="AP359" s="1">
        <v>0</v>
      </c>
      <c r="AQ359" s="24">
        <f t="shared" si="215"/>
        <v>43540</v>
      </c>
      <c r="AR359" s="10">
        <f t="shared" si="199"/>
        <v>0</v>
      </c>
      <c r="AS359" s="1">
        <f t="shared" si="216"/>
        <v>0</v>
      </c>
    </row>
    <row r="360" spans="2:45" x14ac:dyDescent="0.2">
      <c r="B360" s="18">
        <f t="shared" si="200"/>
        <v>43541</v>
      </c>
      <c r="C360" s="8">
        <f t="shared" si="201"/>
        <v>43541</v>
      </c>
      <c r="D360" s="5" t="e">
        <f>INDEX(Klima!$B$1:$E$520,MATCH('Afgrødemodel 1'!$C360,Klima!$B$1:$B$520,0),MATCH('Afgrødemodel 1'!$D$7,Klima!$B$1:$E$1,0))</f>
        <v>#N/A</v>
      </c>
      <c r="E360" s="8" t="e">
        <f t="shared" si="202"/>
        <v>#N/A</v>
      </c>
      <c r="F360">
        <v>0</v>
      </c>
      <c r="G360" s="8" t="e">
        <f t="shared" si="203"/>
        <v>#N/A</v>
      </c>
      <c r="H360" s="8" t="e">
        <f t="shared" si="182"/>
        <v>#N/A</v>
      </c>
      <c r="I360" s="8" t="e">
        <f t="shared" si="183"/>
        <v>#N/A</v>
      </c>
      <c r="J360" s="8" t="e">
        <f t="shared" si="184"/>
        <v>#N/A</v>
      </c>
      <c r="K360" s="8" t="e">
        <f t="shared" si="185"/>
        <v>#N/A</v>
      </c>
      <c r="L360" s="8" t="e">
        <f t="shared" si="186"/>
        <v>#N/A</v>
      </c>
      <c r="M360" t="e">
        <f t="shared" si="187"/>
        <v>#N/A</v>
      </c>
      <c r="N360">
        <v>8</v>
      </c>
      <c r="O360" t="e">
        <f t="shared" si="204"/>
        <v>#N/A</v>
      </c>
      <c r="P360" t="e">
        <f t="shared" si="188"/>
        <v>#N/A</v>
      </c>
      <c r="Q360" t="e">
        <f t="shared" si="189"/>
        <v>#N/A</v>
      </c>
      <c r="R360" t="e">
        <f t="shared" si="190"/>
        <v>#N/A</v>
      </c>
      <c r="S360">
        <f t="shared" si="191"/>
        <v>0</v>
      </c>
      <c r="T360" s="8">
        <f t="shared" si="205"/>
        <v>0</v>
      </c>
      <c r="U360" s="2" t="e">
        <f t="shared" si="206"/>
        <v>#N/A</v>
      </c>
      <c r="V360">
        <f t="shared" si="192"/>
        <v>5</v>
      </c>
      <c r="W360" s="2" t="e">
        <f t="shared" si="207"/>
        <v>#N/A</v>
      </c>
      <c r="X360">
        <f t="shared" si="193"/>
        <v>0</v>
      </c>
      <c r="Y360">
        <f t="shared" si="208"/>
        <v>0.5</v>
      </c>
      <c r="Z360">
        <v>0</v>
      </c>
      <c r="AA360" s="18">
        <f t="shared" si="194"/>
        <v>43541</v>
      </c>
      <c r="AB360" s="13">
        <f t="shared" si="195"/>
        <v>0</v>
      </c>
      <c r="AC360">
        <v>0</v>
      </c>
      <c r="AD360" s="5" t="e">
        <f t="shared" si="209"/>
        <v>#N/A</v>
      </c>
      <c r="AE360">
        <f t="shared" si="181"/>
        <v>2</v>
      </c>
      <c r="AF360">
        <f t="shared" si="181"/>
        <v>2</v>
      </c>
      <c r="AG360">
        <v>0</v>
      </c>
      <c r="AH360" s="18">
        <f t="shared" si="210"/>
        <v>43541</v>
      </c>
      <c r="AI360" s="5">
        <f t="shared" si="211"/>
        <v>0</v>
      </c>
      <c r="AJ360" s="13">
        <f t="shared" si="196"/>
        <v>0</v>
      </c>
      <c r="AK360" s="20">
        <f t="shared" si="197"/>
        <v>0</v>
      </c>
      <c r="AL360" s="20">
        <f t="shared" si="212"/>
        <v>3195</v>
      </c>
      <c r="AM360" s="20">
        <f t="shared" si="213"/>
        <v>800</v>
      </c>
      <c r="AN360" s="20">
        <f t="shared" si="198"/>
        <v>0</v>
      </c>
      <c r="AO360" s="20">
        <f t="shared" si="214"/>
        <v>200</v>
      </c>
      <c r="AP360" s="1">
        <v>0</v>
      </c>
      <c r="AQ360" s="24">
        <f t="shared" si="215"/>
        <v>43541</v>
      </c>
      <c r="AR360" s="10">
        <f t="shared" si="199"/>
        <v>0</v>
      </c>
      <c r="AS360" s="1">
        <f t="shared" si="216"/>
        <v>0</v>
      </c>
    </row>
    <row r="361" spans="2:45" x14ac:dyDescent="0.2">
      <c r="B361" s="18">
        <f t="shared" si="200"/>
        <v>43542</v>
      </c>
      <c r="C361" s="8">
        <f t="shared" si="201"/>
        <v>43542</v>
      </c>
      <c r="D361" s="5" t="e">
        <f>INDEX(Klima!$B$1:$E$520,MATCH('Afgrødemodel 1'!$C361,Klima!$B$1:$B$520,0),MATCH('Afgrødemodel 1'!$D$7,Klima!$B$1:$E$1,0))</f>
        <v>#N/A</v>
      </c>
      <c r="E361" s="8" t="e">
        <f t="shared" si="202"/>
        <v>#N/A</v>
      </c>
      <c r="F361">
        <v>0</v>
      </c>
      <c r="G361" s="8" t="e">
        <f t="shared" si="203"/>
        <v>#N/A</v>
      </c>
      <c r="H361" s="8" t="e">
        <f t="shared" si="182"/>
        <v>#N/A</v>
      </c>
      <c r="I361" s="8" t="e">
        <f t="shared" si="183"/>
        <v>#N/A</v>
      </c>
      <c r="J361" s="8" t="e">
        <f t="shared" si="184"/>
        <v>#N/A</v>
      </c>
      <c r="K361" s="8" t="e">
        <f t="shared" si="185"/>
        <v>#N/A</v>
      </c>
      <c r="L361" s="8" t="e">
        <f t="shared" si="186"/>
        <v>#N/A</v>
      </c>
      <c r="M361" t="e">
        <f t="shared" si="187"/>
        <v>#N/A</v>
      </c>
      <c r="N361">
        <v>8</v>
      </c>
      <c r="O361" t="e">
        <f t="shared" si="204"/>
        <v>#N/A</v>
      </c>
      <c r="P361" t="e">
        <f t="shared" si="188"/>
        <v>#N/A</v>
      </c>
      <c r="Q361" t="e">
        <f t="shared" si="189"/>
        <v>#N/A</v>
      </c>
      <c r="R361" t="e">
        <f t="shared" si="190"/>
        <v>#N/A</v>
      </c>
      <c r="S361">
        <f t="shared" si="191"/>
        <v>0</v>
      </c>
      <c r="T361" s="8">
        <f t="shared" si="205"/>
        <v>0</v>
      </c>
      <c r="U361" s="2" t="e">
        <f t="shared" si="206"/>
        <v>#N/A</v>
      </c>
      <c r="V361">
        <f t="shared" si="192"/>
        <v>5</v>
      </c>
      <c r="W361" s="2" t="e">
        <f t="shared" si="207"/>
        <v>#N/A</v>
      </c>
      <c r="X361">
        <f t="shared" si="193"/>
        <v>0</v>
      </c>
      <c r="Y361">
        <f t="shared" si="208"/>
        <v>0.5</v>
      </c>
      <c r="Z361">
        <v>0</v>
      </c>
      <c r="AA361" s="18">
        <f t="shared" si="194"/>
        <v>43542</v>
      </c>
      <c r="AB361" s="13">
        <f t="shared" si="195"/>
        <v>0</v>
      </c>
      <c r="AC361">
        <v>0</v>
      </c>
      <c r="AD361" s="5" t="e">
        <f t="shared" si="209"/>
        <v>#N/A</v>
      </c>
      <c r="AE361">
        <f t="shared" si="181"/>
        <v>2</v>
      </c>
      <c r="AF361">
        <f t="shared" si="181"/>
        <v>2</v>
      </c>
      <c r="AG361">
        <v>0</v>
      </c>
      <c r="AH361" s="18">
        <f t="shared" si="210"/>
        <v>43542</v>
      </c>
      <c r="AI361" s="5">
        <f t="shared" si="211"/>
        <v>0</v>
      </c>
      <c r="AJ361" s="13">
        <f t="shared" si="196"/>
        <v>0</v>
      </c>
      <c r="AK361" s="20">
        <f t="shared" si="197"/>
        <v>0</v>
      </c>
      <c r="AL361" s="20">
        <f t="shared" si="212"/>
        <v>3210</v>
      </c>
      <c r="AM361" s="20">
        <f t="shared" si="213"/>
        <v>800</v>
      </c>
      <c r="AN361" s="20">
        <f t="shared" si="198"/>
        <v>0</v>
      </c>
      <c r="AO361" s="20">
        <f t="shared" si="214"/>
        <v>200</v>
      </c>
      <c r="AP361" s="1">
        <v>0</v>
      </c>
      <c r="AQ361" s="24">
        <f t="shared" si="215"/>
        <v>43542</v>
      </c>
      <c r="AR361" s="10">
        <f t="shared" si="199"/>
        <v>0</v>
      </c>
      <c r="AS361" s="1">
        <f t="shared" si="216"/>
        <v>0</v>
      </c>
    </row>
    <row r="362" spans="2:45" x14ac:dyDescent="0.2">
      <c r="B362" s="18">
        <f t="shared" si="200"/>
        <v>43543</v>
      </c>
      <c r="C362" s="8">
        <f t="shared" si="201"/>
        <v>43543</v>
      </c>
      <c r="D362" s="5" t="e">
        <f>INDEX(Klima!$B$1:$E$520,MATCH('Afgrødemodel 1'!$C362,Klima!$B$1:$B$520,0),MATCH('Afgrødemodel 1'!$D$7,Klima!$B$1:$E$1,0))</f>
        <v>#N/A</v>
      </c>
      <c r="E362" s="8" t="e">
        <f t="shared" si="202"/>
        <v>#N/A</v>
      </c>
      <c r="F362">
        <v>0</v>
      </c>
      <c r="G362" s="8" t="e">
        <f t="shared" si="203"/>
        <v>#N/A</v>
      </c>
      <c r="H362" s="8" t="e">
        <f t="shared" si="182"/>
        <v>#N/A</v>
      </c>
      <c r="I362" s="8" t="e">
        <f t="shared" si="183"/>
        <v>#N/A</v>
      </c>
      <c r="J362" s="8" t="e">
        <f t="shared" si="184"/>
        <v>#N/A</v>
      </c>
      <c r="K362" s="8" t="e">
        <f t="shared" si="185"/>
        <v>#N/A</v>
      </c>
      <c r="L362" s="8" t="e">
        <f t="shared" si="186"/>
        <v>#N/A</v>
      </c>
      <c r="M362" t="e">
        <f t="shared" si="187"/>
        <v>#N/A</v>
      </c>
      <c r="N362">
        <v>8</v>
      </c>
      <c r="O362" t="e">
        <f t="shared" si="204"/>
        <v>#N/A</v>
      </c>
      <c r="P362" t="e">
        <f t="shared" si="188"/>
        <v>#N/A</v>
      </c>
      <c r="Q362" t="e">
        <f t="shared" si="189"/>
        <v>#N/A</v>
      </c>
      <c r="R362" t="e">
        <f t="shared" si="190"/>
        <v>#N/A</v>
      </c>
      <c r="S362">
        <f t="shared" si="191"/>
        <v>0</v>
      </c>
      <c r="T362" s="8">
        <f t="shared" si="205"/>
        <v>0</v>
      </c>
      <c r="U362" s="2" t="e">
        <f t="shared" si="206"/>
        <v>#N/A</v>
      </c>
      <c r="V362">
        <f t="shared" si="192"/>
        <v>5</v>
      </c>
      <c r="W362" s="2" t="e">
        <f t="shared" si="207"/>
        <v>#N/A</v>
      </c>
      <c r="X362">
        <f t="shared" si="193"/>
        <v>0</v>
      </c>
      <c r="Y362">
        <f t="shared" si="208"/>
        <v>0.5</v>
      </c>
      <c r="Z362">
        <v>0</v>
      </c>
      <c r="AA362" s="18">
        <f t="shared" si="194"/>
        <v>43543</v>
      </c>
      <c r="AB362" s="13">
        <f t="shared" si="195"/>
        <v>0</v>
      </c>
      <c r="AC362">
        <v>0</v>
      </c>
      <c r="AD362" s="5" t="e">
        <f t="shared" si="209"/>
        <v>#N/A</v>
      </c>
      <c r="AE362">
        <f t="shared" si="181"/>
        <v>2</v>
      </c>
      <c r="AF362">
        <f t="shared" si="181"/>
        <v>2</v>
      </c>
      <c r="AG362">
        <v>0</v>
      </c>
      <c r="AH362" s="18">
        <f t="shared" si="210"/>
        <v>43543</v>
      </c>
      <c r="AI362" s="5">
        <f t="shared" si="211"/>
        <v>0</v>
      </c>
      <c r="AJ362" s="13">
        <f t="shared" si="196"/>
        <v>0</v>
      </c>
      <c r="AK362" s="20">
        <f t="shared" si="197"/>
        <v>0</v>
      </c>
      <c r="AL362" s="20">
        <f t="shared" si="212"/>
        <v>3225</v>
      </c>
      <c r="AM362" s="20">
        <f t="shared" si="213"/>
        <v>800</v>
      </c>
      <c r="AN362" s="20">
        <f t="shared" si="198"/>
        <v>0</v>
      </c>
      <c r="AO362" s="20">
        <f t="shared" si="214"/>
        <v>200</v>
      </c>
      <c r="AP362" s="1">
        <v>0</v>
      </c>
      <c r="AQ362" s="24">
        <f t="shared" si="215"/>
        <v>43543</v>
      </c>
      <c r="AR362" s="10">
        <f t="shared" si="199"/>
        <v>0</v>
      </c>
      <c r="AS362" s="1">
        <f t="shared" si="216"/>
        <v>0</v>
      </c>
    </row>
    <row r="363" spans="2:45" x14ac:dyDescent="0.2">
      <c r="B363" s="18">
        <f t="shared" si="200"/>
        <v>43544</v>
      </c>
      <c r="C363" s="8">
        <f t="shared" si="201"/>
        <v>43544</v>
      </c>
      <c r="D363" s="5" t="e">
        <f>INDEX(Klima!$B$1:$E$520,MATCH('Afgrødemodel 1'!$C363,Klima!$B$1:$B$520,0),MATCH('Afgrødemodel 1'!$D$7,Klima!$B$1:$E$1,0))</f>
        <v>#N/A</v>
      </c>
      <c r="E363" s="8" t="e">
        <f t="shared" si="202"/>
        <v>#N/A</v>
      </c>
      <c r="F363">
        <v>0</v>
      </c>
      <c r="G363" s="8" t="e">
        <f t="shared" si="203"/>
        <v>#N/A</v>
      </c>
      <c r="H363" s="8" t="e">
        <f t="shared" si="182"/>
        <v>#N/A</v>
      </c>
      <c r="I363" s="8" t="e">
        <f t="shared" si="183"/>
        <v>#N/A</v>
      </c>
      <c r="J363" s="8" t="e">
        <f t="shared" si="184"/>
        <v>#N/A</v>
      </c>
      <c r="K363" s="8" t="e">
        <f t="shared" si="185"/>
        <v>#N/A</v>
      </c>
      <c r="L363" s="8" t="e">
        <f t="shared" si="186"/>
        <v>#N/A</v>
      </c>
      <c r="M363" t="e">
        <f t="shared" si="187"/>
        <v>#N/A</v>
      </c>
      <c r="N363">
        <v>8</v>
      </c>
      <c r="O363" t="e">
        <f t="shared" si="204"/>
        <v>#N/A</v>
      </c>
      <c r="P363" t="e">
        <f t="shared" si="188"/>
        <v>#N/A</v>
      </c>
      <c r="Q363" t="e">
        <f t="shared" si="189"/>
        <v>#N/A</v>
      </c>
      <c r="R363" t="e">
        <f t="shared" si="190"/>
        <v>#N/A</v>
      </c>
      <c r="S363">
        <f t="shared" si="191"/>
        <v>0</v>
      </c>
      <c r="T363" s="8">
        <f t="shared" si="205"/>
        <v>0</v>
      </c>
      <c r="U363" s="2" t="e">
        <f t="shared" si="206"/>
        <v>#N/A</v>
      </c>
      <c r="V363">
        <f t="shared" si="192"/>
        <v>5</v>
      </c>
      <c r="W363" s="2" t="e">
        <f t="shared" si="207"/>
        <v>#N/A</v>
      </c>
      <c r="X363">
        <f t="shared" si="193"/>
        <v>0</v>
      </c>
      <c r="Y363">
        <f t="shared" si="208"/>
        <v>0.5</v>
      </c>
      <c r="Z363">
        <v>0</v>
      </c>
      <c r="AA363" s="18">
        <f t="shared" si="194"/>
        <v>43544</v>
      </c>
      <c r="AB363" s="13">
        <f t="shared" si="195"/>
        <v>0</v>
      </c>
      <c r="AC363">
        <v>0</v>
      </c>
      <c r="AD363" s="5" t="e">
        <f t="shared" si="209"/>
        <v>#N/A</v>
      </c>
      <c r="AE363">
        <f t="shared" si="181"/>
        <v>2</v>
      </c>
      <c r="AF363">
        <f t="shared" si="181"/>
        <v>2</v>
      </c>
      <c r="AG363">
        <v>0</v>
      </c>
      <c r="AH363" s="18">
        <f t="shared" si="210"/>
        <v>43544</v>
      </c>
      <c r="AI363" s="5">
        <f t="shared" si="211"/>
        <v>0</v>
      </c>
      <c r="AJ363" s="13">
        <f t="shared" si="196"/>
        <v>0</v>
      </c>
      <c r="AK363" s="20">
        <f t="shared" si="197"/>
        <v>0</v>
      </c>
      <c r="AL363" s="20">
        <f t="shared" si="212"/>
        <v>3240</v>
      </c>
      <c r="AM363" s="20">
        <f t="shared" si="213"/>
        <v>800</v>
      </c>
      <c r="AN363" s="20">
        <f t="shared" si="198"/>
        <v>0</v>
      </c>
      <c r="AO363" s="20">
        <f t="shared" si="214"/>
        <v>200</v>
      </c>
      <c r="AP363" s="1">
        <v>0</v>
      </c>
      <c r="AQ363" s="24">
        <f t="shared" si="215"/>
        <v>43544</v>
      </c>
      <c r="AR363" s="10">
        <f t="shared" si="199"/>
        <v>0</v>
      </c>
      <c r="AS363" s="1">
        <f t="shared" si="216"/>
        <v>0</v>
      </c>
    </row>
    <row r="364" spans="2:45" x14ac:dyDescent="0.2">
      <c r="B364" s="18">
        <f t="shared" si="200"/>
        <v>43545</v>
      </c>
      <c r="C364" s="8">
        <f t="shared" si="201"/>
        <v>43545</v>
      </c>
      <c r="D364" s="5" t="e">
        <f>INDEX(Klima!$B$1:$E$520,MATCH('Afgrødemodel 1'!$C364,Klima!$B$1:$B$520,0),MATCH('Afgrødemodel 1'!$D$7,Klima!$B$1:$E$1,0))</f>
        <v>#N/A</v>
      </c>
      <c r="E364" s="8" t="e">
        <f t="shared" si="202"/>
        <v>#N/A</v>
      </c>
      <c r="F364">
        <v>0</v>
      </c>
      <c r="G364" s="8" t="e">
        <f t="shared" si="203"/>
        <v>#N/A</v>
      </c>
      <c r="H364" s="8" t="e">
        <f t="shared" si="182"/>
        <v>#N/A</v>
      </c>
      <c r="I364" s="8" t="e">
        <f t="shared" si="183"/>
        <v>#N/A</v>
      </c>
      <c r="J364" s="8" t="e">
        <f t="shared" si="184"/>
        <v>#N/A</v>
      </c>
      <c r="K364" s="8" t="e">
        <f t="shared" si="185"/>
        <v>#N/A</v>
      </c>
      <c r="L364" s="8" t="e">
        <f t="shared" si="186"/>
        <v>#N/A</v>
      </c>
      <c r="M364" t="e">
        <f t="shared" si="187"/>
        <v>#N/A</v>
      </c>
      <c r="N364">
        <v>8</v>
      </c>
      <c r="O364" t="e">
        <f t="shared" si="204"/>
        <v>#N/A</v>
      </c>
      <c r="P364" t="e">
        <f t="shared" si="188"/>
        <v>#N/A</v>
      </c>
      <c r="Q364" t="e">
        <f t="shared" si="189"/>
        <v>#N/A</v>
      </c>
      <c r="R364" t="e">
        <f t="shared" si="190"/>
        <v>#N/A</v>
      </c>
      <c r="S364">
        <f t="shared" si="191"/>
        <v>0</v>
      </c>
      <c r="T364" s="8">
        <f t="shared" si="205"/>
        <v>0</v>
      </c>
      <c r="U364" s="2" t="e">
        <f t="shared" si="206"/>
        <v>#N/A</v>
      </c>
      <c r="V364">
        <f t="shared" si="192"/>
        <v>5</v>
      </c>
      <c r="W364" s="2" t="e">
        <f t="shared" si="207"/>
        <v>#N/A</v>
      </c>
      <c r="X364">
        <f t="shared" si="193"/>
        <v>0</v>
      </c>
      <c r="Y364">
        <f t="shared" si="208"/>
        <v>0.5</v>
      </c>
      <c r="Z364">
        <v>0</v>
      </c>
      <c r="AA364" s="18">
        <f t="shared" si="194"/>
        <v>43545</v>
      </c>
      <c r="AB364" s="13">
        <f t="shared" si="195"/>
        <v>0</v>
      </c>
      <c r="AC364">
        <v>0</v>
      </c>
      <c r="AD364" s="5" t="e">
        <f t="shared" si="209"/>
        <v>#N/A</v>
      </c>
      <c r="AE364">
        <f t="shared" si="181"/>
        <v>2</v>
      </c>
      <c r="AF364">
        <f t="shared" si="181"/>
        <v>2</v>
      </c>
      <c r="AG364">
        <v>0</v>
      </c>
      <c r="AH364" s="18">
        <f t="shared" si="210"/>
        <v>43545</v>
      </c>
      <c r="AI364" s="5">
        <f t="shared" si="211"/>
        <v>0</v>
      </c>
      <c r="AJ364" s="13">
        <f t="shared" si="196"/>
        <v>0</v>
      </c>
      <c r="AK364" s="20">
        <f t="shared" si="197"/>
        <v>0</v>
      </c>
      <c r="AL364" s="20">
        <f t="shared" si="212"/>
        <v>3255</v>
      </c>
      <c r="AM364" s="20">
        <f t="shared" si="213"/>
        <v>800</v>
      </c>
      <c r="AN364" s="20">
        <f t="shared" si="198"/>
        <v>0</v>
      </c>
      <c r="AO364" s="20">
        <f t="shared" si="214"/>
        <v>200</v>
      </c>
      <c r="AP364" s="1">
        <v>0</v>
      </c>
      <c r="AQ364" s="24">
        <f t="shared" si="215"/>
        <v>43545</v>
      </c>
      <c r="AR364" s="10">
        <f t="shared" si="199"/>
        <v>0</v>
      </c>
      <c r="AS364" s="1">
        <f t="shared" si="216"/>
        <v>0</v>
      </c>
    </row>
    <row r="365" spans="2:45" x14ac:dyDescent="0.2">
      <c r="B365" s="18">
        <f t="shared" si="200"/>
        <v>43546</v>
      </c>
      <c r="C365" s="8">
        <f t="shared" si="201"/>
        <v>43546</v>
      </c>
      <c r="D365" s="5" t="e">
        <f>INDEX(Klima!$B$1:$E$520,MATCH('Afgrødemodel 1'!$C365,Klima!$B$1:$B$520,0),MATCH('Afgrødemodel 1'!$D$7,Klima!$B$1:$E$1,0))</f>
        <v>#N/A</v>
      </c>
      <c r="E365" s="8" t="e">
        <f t="shared" si="202"/>
        <v>#N/A</v>
      </c>
      <c r="F365">
        <v>0</v>
      </c>
      <c r="G365" s="8" t="e">
        <f t="shared" si="203"/>
        <v>#N/A</v>
      </c>
      <c r="H365" s="8" t="e">
        <f t="shared" si="182"/>
        <v>#N/A</v>
      </c>
      <c r="I365" s="8" t="e">
        <f t="shared" si="183"/>
        <v>#N/A</v>
      </c>
      <c r="J365" s="8" t="e">
        <f t="shared" si="184"/>
        <v>#N/A</v>
      </c>
      <c r="K365" s="8" t="e">
        <f t="shared" si="185"/>
        <v>#N/A</v>
      </c>
      <c r="L365" s="8" t="e">
        <f t="shared" si="186"/>
        <v>#N/A</v>
      </c>
      <c r="M365" t="e">
        <f t="shared" si="187"/>
        <v>#N/A</v>
      </c>
      <c r="N365">
        <v>8</v>
      </c>
      <c r="O365" t="e">
        <f t="shared" si="204"/>
        <v>#N/A</v>
      </c>
      <c r="P365" t="e">
        <f t="shared" si="188"/>
        <v>#N/A</v>
      </c>
      <c r="Q365" t="e">
        <f t="shared" si="189"/>
        <v>#N/A</v>
      </c>
      <c r="R365" t="e">
        <f t="shared" si="190"/>
        <v>#N/A</v>
      </c>
      <c r="S365">
        <f t="shared" si="191"/>
        <v>0</v>
      </c>
      <c r="T365" s="8">
        <f t="shared" si="205"/>
        <v>0</v>
      </c>
      <c r="U365" s="2" t="e">
        <f t="shared" si="206"/>
        <v>#N/A</v>
      </c>
      <c r="V365">
        <f t="shared" si="192"/>
        <v>5</v>
      </c>
      <c r="W365" s="2" t="e">
        <f t="shared" si="207"/>
        <v>#N/A</v>
      </c>
      <c r="X365">
        <f t="shared" si="193"/>
        <v>0</v>
      </c>
      <c r="Y365">
        <f t="shared" si="208"/>
        <v>0.5</v>
      </c>
      <c r="Z365">
        <v>0</v>
      </c>
      <c r="AA365" s="18">
        <f t="shared" si="194"/>
        <v>43546</v>
      </c>
      <c r="AB365" s="13">
        <f t="shared" si="195"/>
        <v>0</v>
      </c>
      <c r="AC365">
        <v>0</v>
      </c>
      <c r="AD365" s="5" t="e">
        <f t="shared" si="209"/>
        <v>#N/A</v>
      </c>
      <c r="AE365">
        <f t="shared" si="181"/>
        <v>2</v>
      </c>
      <c r="AF365">
        <f t="shared" si="181"/>
        <v>2</v>
      </c>
      <c r="AG365">
        <v>0</v>
      </c>
      <c r="AH365" s="18">
        <f t="shared" si="210"/>
        <v>43546</v>
      </c>
      <c r="AI365" s="5">
        <f t="shared" si="211"/>
        <v>0</v>
      </c>
      <c r="AJ365" s="13">
        <f t="shared" si="196"/>
        <v>0</v>
      </c>
      <c r="AK365" s="20">
        <f t="shared" si="197"/>
        <v>0</v>
      </c>
      <c r="AL365" s="20">
        <f t="shared" si="212"/>
        <v>3270</v>
      </c>
      <c r="AM365" s="20">
        <f t="shared" si="213"/>
        <v>800</v>
      </c>
      <c r="AN365" s="20">
        <f t="shared" si="198"/>
        <v>0</v>
      </c>
      <c r="AO365" s="20">
        <f t="shared" si="214"/>
        <v>200</v>
      </c>
      <c r="AP365" s="1">
        <v>0</v>
      </c>
      <c r="AQ365" s="24">
        <f t="shared" si="215"/>
        <v>43546</v>
      </c>
      <c r="AR365" s="10">
        <f t="shared" si="199"/>
        <v>0</v>
      </c>
      <c r="AS365" s="1">
        <f t="shared" si="216"/>
        <v>0</v>
      </c>
    </row>
    <row r="366" spans="2:45" x14ac:dyDescent="0.2">
      <c r="B366" s="18">
        <f t="shared" si="200"/>
        <v>43547</v>
      </c>
      <c r="C366" s="8">
        <f t="shared" si="201"/>
        <v>43547</v>
      </c>
      <c r="D366" s="5" t="e">
        <f>INDEX(Klima!$B$1:$E$520,MATCH('Afgrødemodel 1'!$C366,Klima!$B$1:$B$520,0),MATCH('Afgrødemodel 1'!$D$7,Klima!$B$1:$E$1,0))</f>
        <v>#N/A</v>
      </c>
      <c r="E366" s="8" t="e">
        <f t="shared" si="202"/>
        <v>#N/A</v>
      </c>
      <c r="F366">
        <v>0</v>
      </c>
      <c r="G366" s="8" t="e">
        <f t="shared" si="203"/>
        <v>#N/A</v>
      </c>
      <c r="H366" s="8" t="e">
        <f t="shared" si="182"/>
        <v>#N/A</v>
      </c>
      <c r="I366" s="8" t="e">
        <f t="shared" si="183"/>
        <v>#N/A</v>
      </c>
      <c r="J366" s="8" t="e">
        <f t="shared" si="184"/>
        <v>#N/A</v>
      </c>
      <c r="K366" s="8" t="e">
        <f t="shared" si="185"/>
        <v>#N/A</v>
      </c>
      <c r="L366" s="8" t="e">
        <f t="shared" si="186"/>
        <v>#N/A</v>
      </c>
      <c r="M366" t="e">
        <f t="shared" si="187"/>
        <v>#N/A</v>
      </c>
      <c r="N366">
        <v>8</v>
      </c>
      <c r="O366" t="e">
        <f t="shared" si="204"/>
        <v>#N/A</v>
      </c>
      <c r="P366" t="e">
        <f t="shared" si="188"/>
        <v>#N/A</v>
      </c>
      <c r="Q366" t="e">
        <f t="shared" si="189"/>
        <v>#N/A</v>
      </c>
      <c r="R366" t="e">
        <f t="shared" si="190"/>
        <v>#N/A</v>
      </c>
      <c r="S366">
        <f t="shared" si="191"/>
        <v>0</v>
      </c>
      <c r="T366" s="8">
        <f t="shared" si="205"/>
        <v>0</v>
      </c>
      <c r="U366" s="2" t="e">
        <f t="shared" si="206"/>
        <v>#N/A</v>
      </c>
      <c r="V366">
        <f t="shared" si="192"/>
        <v>5</v>
      </c>
      <c r="W366" s="2" t="e">
        <f t="shared" si="207"/>
        <v>#N/A</v>
      </c>
      <c r="X366">
        <f t="shared" si="193"/>
        <v>0</v>
      </c>
      <c r="Y366">
        <f t="shared" si="208"/>
        <v>0.5</v>
      </c>
      <c r="Z366">
        <v>0</v>
      </c>
      <c r="AA366" s="18">
        <f t="shared" si="194"/>
        <v>43547</v>
      </c>
      <c r="AB366" s="13">
        <f t="shared" si="195"/>
        <v>0</v>
      </c>
      <c r="AC366">
        <v>0</v>
      </c>
      <c r="AD366" s="5" t="e">
        <f t="shared" si="209"/>
        <v>#N/A</v>
      </c>
      <c r="AE366">
        <f t="shared" si="181"/>
        <v>2</v>
      </c>
      <c r="AF366">
        <f t="shared" si="181"/>
        <v>2</v>
      </c>
      <c r="AG366">
        <v>0</v>
      </c>
      <c r="AH366" s="18">
        <f t="shared" si="210"/>
        <v>43547</v>
      </c>
      <c r="AI366" s="5">
        <f t="shared" si="211"/>
        <v>0</v>
      </c>
      <c r="AJ366" s="13">
        <f t="shared" si="196"/>
        <v>0</v>
      </c>
      <c r="AK366" s="20">
        <f t="shared" si="197"/>
        <v>0</v>
      </c>
      <c r="AL366" s="20">
        <f t="shared" si="212"/>
        <v>3285</v>
      </c>
      <c r="AM366" s="20">
        <f t="shared" si="213"/>
        <v>800</v>
      </c>
      <c r="AN366" s="20">
        <f t="shared" si="198"/>
        <v>0</v>
      </c>
      <c r="AO366" s="20">
        <f t="shared" si="214"/>
        <v>200</v>
      </c>
      <c r="AP366" s="1">
        <v>0</v>
      </c>
      <c r="AQ366" s="24">
        <f t="shared" si="215"/>
        <v>43547</v>
      </c>
      <c r="AR366" s="10">
        <f t="shared" si="199"/>
        <v>0</v>
      </c>
      <c r="AS366" s="1">
        <f t="shared" si="216"/>
        <v>0</v>
      </c>
    </row>
    <row r="367" spans="2:45" x14ac:dyDescent="0.2">
      <c r="B367" s="18">
        <f t="shared" si="200"/>
        <v>43548</v>
      </c>
      <c r="C367" s="8">
        <f t="shared" si="201"/>
        <v>43548</v>
      </c>
      <c r="D367" s="5" t="e">
        <f>INDEX(Klima!$B$1:$E$520,MATCH('Afgrødemodel 1'!$C367,Klima!$B$1:$B$520,0),MATCH('Afgrødemodel 1'!$D$7,Klima!$B$1:$E$1,0))</f>
        <v>#N/A</v>
      </c>
      <c r="E367" s="8" t="e">
        <f t="shared" si="202"/>
        <v>#N/A</v>
      </c>
      <c r="F367">
        <v>0</v>
      </c>
      <c r="G367" s="8" t="e">
        <f t="shared" si="203"/>
        <v>#N/A</v>
      </c>
      <c r="H367" s="8" t="e">
        <f t="shared" si="182"/>
        <v>#N/A</v>
      </c>
      <c r="I367" s="8" t="e">
        <f t="shared" si="183"/>
        <v>#N/A</v>
      </c>
      <c r="J367" s="8" t="e">
        <f t="shared" si="184"/>
        <v>#N/A</v>
      </c>
      <c r="K367" s="8" t="e">
        <f t="shared" si="185"/>
        <v>#N/A</v>
      </c>
      <c r="L367" s="8" t="e">
        <f t="shared" si="186"/>
        <v>#N/A</v>
      </c>
      <c r="M367" t="e">
        <f t="shared" si="187"/>
        <v>#N/A</v>
      </c>
      <c r="N367">
        <v>8</v>
      </c>
      <c r="O367" t="e">
        <f t="shared" si="204"/>
        <v>#N/A</v>
      </c>
      <c r="P367" t="e">
        <f t="shared" si="188"/>
        <v>#N/A</v>
      </c>
      <c r="Q367" t="e">
        <f t="shared" si="189"/>
        <v>#N/A</v>
      </c>
      <c r="R367" t="e">
        <f t="shared" si="190"/>
        <v>#N/A</v>
      </c>
      <c r="S367">
        <f t="shared" si="191"/>
        <v>0</v>
      </c>
      <c r="T367" s="8">
        <f t="shared" si="205"/>
        <v>0</v>
      </c>
      <c r="U367" s="2" t="e">
        <f t="shared" si="206"/>
        <v>#N/A</v>
      </c>
      <c r="V367">
        <f t="shared" si="192"/>
        <v>5</v>
      </c>
      <c r="W367" s="2" t="e">
        <f t="shared" si="207"/>
        <v>#N/A</v>
      </c>
      <c r="X367">
        <f t="shared" si="193"/>
        <v>0</v>
      </c>
      <c r="Y367">
        <f t="shared" si="208"/>
        <v>0.5</v>
      </c>
      <c r="Z367">
        <v>0</v>
      </c>
      <c r="AA367" s="18">
        <f t="shared" si="194"/>
        <v>43548</v>
      </c>
      <c r="AB367" s="13">
        <f t="shared" si="195"/>
        <v>0</v>
      </c>
      <c r="AC367">
        <v>0</v>
      </c>
      <c r="AD367" s="5" t="e">
        <f t="shared" si="209"/>
        <v>#N/A</v>
      </c>
      <c r="AE367">
        <f t="shared" si="181"/>
        <v>2</v>
      </c>
      <c r="AF367">
        <f t="shared" si="181"/>
        <v>2</v>
      </c>
      <c r="AG367">
        <v>0</v>
      </c>
      <c r="AH367" s="18">
        <f t="shared" si="210"/>
        <v>43548</v>
      </c>
      <c r="AI367" s="5">
        <f t="shared" si="211"/>
        <v>0</v>
      </c>
      <c r="AJ367" s="13">
        <f t="shared" si="196"/>
        <v>0</v>
      </c>
      <c r="AK367" s="20">
        <f t="shared" si="197"/>
        <v>0</v>
      </c>
      <c r="AL367" s="20">
        <f t="shared" si="212"/>
        <v>3300</v>
      </c>
      <c r="AM367" s="20">
        <f t="shared" si="213"/>
        <v>800</v>
      </c>
      <c r="AN367" s="20">
        <f t="shared" si="198"/>
        <v>0</v>
      </c>
      <c r="AO367" s="20">
        <f t="shared" si="214"/>
        <v>200</v>
      </c>
      <c r="AP367" s="1">
        <v>0</v>
      </c>
      <c r="AQ367" s="24">
        <f t="shared" si="215"/>
        <v>43548</v>
      </c>
      <c r="AR367" s="10">
        <f t="shared" si="199"/>
        <v>0</v>
      </c>
      <c r="AS367" s="1">
        <f t="shared" si="216"/>
        <v>0</v>
      </c>
    </row>
    <row r="368" spans="2:45" x14ac:dyDescent="0.2">
      <c r="B368" s="18">
        <f t="shared" si="200"/>
        <v>43549</v>
      </c>
      <c r="C368" s="8">
        <f t="shared" si="201"/>
        <v>43549</v>
      </c>
      <c r="D368" s="5" t="e">
        <f>INDEX(Klima!$B$1:$E$520,MATCH('Afgrødemodel 1'!$C368,Klima!$B$1:$B$520,0),MATCH('Afgrødemodel 1'!$D$7,Klima!$B$1:$E$1,0))</f>
        <v>#N/A</v>
      </c>
      <c r="E368" s="8" t="e">
        <f t="shared" si="202"/>
        <v>#N/A</v>
      </c>
      <c r="F368">
        <v>0</v>
      </c>
      <c r="G368" s="8" t="e">
        <f t="shared" si="203"/>
        <v>#N/A</v>
      </c>
      <c r="H368" s="8" t="e">
        <f t="shared" si="182"/>
        <v>#N/A</v>
      </c>
      <c r="I368" s="8" t="e">
        <f t="shared" si="183"/>
        <v>#N/A</v>
      </c>
      <c r="J368" s="8" t="e">
        <f t="shared" si="184"/>
        <v>#N/A</v>
      </c>
      <c r="K368" s="8" t="e">
        <f t="shared" si="185"/>
        <v>#N/A</v>
      </c>
      <c r="L368" s="8" t="e">
        <f t="shared" si="186"/>
        <v>#N/A</v>
      </c>
      <c r="M368" t="e">
        <f t="shared" si="187"/>
        <v>#N/A</v>
      </c>
      <c r="N368">
        <v>8</v>
      </c>
      <c r="O368" t="e">
        <f t="shared" si="204"/>
        <v>#N/A</v>
      </c>
      <c r="P368" t="e">
        <f t="shared" si="188"/>
        <v>#N/A</v>
      </c>
      <c r="Q368" t="e">
        <f t="shared" si="189"/>
        <v>#N/A</v>
      </c>
      <c r="R368" t="e">
        <f t="shared" si="190"/>
        <v>#N/A</v>
      </c>
      <c r="S368">
        <f t="shared" si="191"/>
        <v>0</v>
      </c>
      <c r="T368" s="8">
        <f t="shared" si="205"/>
        <v>0</v>
      </c>
      <c r="U368" s="2" t="e">
        <f t="shared" si="206"/>
        <v>#N/A</v>
      </c>
      <c r="V368">
        <f t="shared" si="192"/>
        <v>5</v>
      </c>
      <c r="W368" s="2" t="e">
        <f t="shared" si="207"/>
        <v>#N/A</v>
      </c>
      <c r="X368">
        <f t="shared" si="193"/>
        <v>0</v>
      </c>
      <c r="Y368">
        <f t="shared" si="208"/>
        <v>0.5</v>
      </c>
      <c r="Z368">
        <v>0</v>
      </c>
      <c r="AA368" s="18">
        <f t="shared" si="194"/>
        <v>43549</v>
      </c>
      <c r="AB368" s="13">
        <f t="shared" si="195"/>
        <v>0</v>
      </c>
      <c r="AC368">
        <v>0</v>
      </c>
      <c r="AD368" s="5" t="e">
        <f t="shared" si="209"/>
        <v>#N/A</v>
      </c>
      <c r="AE368">
        <f t="shared" si="181"/>
        <v>2</v>
      </c>
      <c r="AF368">
        <f t="shared" si="181"/>
        <v>2</v>
      </c>
      <c r="AG368">
        <v>0</v>
      </c>
      <c r="AH368" s="18">
        <f t="shared" si="210"/>
        <v>43549</v>
      </c>
      <c r="AI368" s="5">
        <f t="shared" si="211"/>
        <v>0</v>
      </c>
      <c r="AJ368" s="13">
        <f t="shared" si="196"/>
        <v>0</v>
      </c>
      <c r="AK368" s="20">
        <f t="shared" si="197"/>
        <v>0</v>
      </c>
      <c r="AL368" s="20">
        <f t="shared" si="212"/>
        <v>3315</v>
      </c>
      <c r="AM368" s="20">
        <f t="shared" si="213"/>
        <v>800</v>
      </c>
      <c r="AN368" s="20">
        <f t="shared" si="198"/>
        <v>0</v>
      </c>
      <c r="AO368" s="20">
        <f t="shared" si="214"/>
        <v>200</v>
      </c>
      <c r="AP368" s="1">
        <v>0</v>
      </c>
      <c r="AQ368" s="24">
        <f t="shared" si="215"/>
        <v>43549</v>
      </c>
      <c r="AR368" s="10">
        <f t="shared" si="199"/>
        <v>0</v>
      </c>
      <c r="AS368" s="1">
        <f t="shared" si="216"/>
        <v>0</v>
      </c>
    </row>
    <row r="369" spans="2:45" x14ac:dyDescent="0.2">
      <c r="B369" s="18">
        <f t="shared" si="200"/>
        <v>43550</v>
      </c>
      <c r="C369" s="8">
        <f t="shared" si="201"/>
        <v>43550</v>
      </c>
      <c r="D369" s="5" t="e">
        <f>INDEX(Klima!$B$1:$E$520,MATCH('Afgrødemodel 1'!$C369,Klima!$B$1:$B$520,0),MATCH('Afgrødemodel 1'!$D$7,Klima!$B$1:$E$1,0))</f>
        <v>#N/A</v>
      </c>
      <c r="E369" s="8" t="e">
        <f t="shared" si="202"/>
        <v>#N/A</v>
      </c>
      <c r="F369">
        <v>0</v>
      </c>
      <c r="G369" s="8" t="e">
        <f t="shared" si="203"/>
        <v>#N/A</v>
      </c>
      <c r="H369" s="8" t="e">
        <f t="shared" si="182"/>
        <v>#N/A</v>
      </c>
      <c r="I369" s="8" t="e">
        <f t="shared" si="183"/>
        <v>#N/A</v>
      </c>
      <c r="J369" s="8" t="e">
        <f t="shared" si="184"/>
        <v>#N/A</v>
      </c>
      <c r="K369" s="8" t="e">
        <f t="shared" si="185"/>
        <v>#N/A</v>
      </c>
      <c r="L369" s="8" t="e">
        <f t="shared" si="186"/>
        <v>#N/A</v>
      </c>
      <c r="M369" t="e">
        <f t="shared" si="187"/>
        <v>#N/A</v>
      </c>
      <c r="N369">
        <v>8</v>
      </c>
      <c r="O369" t="e">
        <f t="shared" si="204"/>
        <v>#N/A</v>
      </c>
      <c r="P369" t="e">
        <f t="shared" si="188"/>
        <v>#N/A</v>
      </c>
      <c r="Q369" t="e">
        <f t="shared" si="189"/>
        <v>#N/A</v>
      </c>
      <c r="R369" t="e">
        <f t="shared" si="190"/>
        <v>#N/A</v>
      </c>
      <c r="S369">
        <f t="shared" si="191"/>
        <v>0</v>
      </c>
      <c r="T369" s="8">
        <f t="shared" si="205"/>
        <v>0</v>
      </c>
      <c r="U369" s="2" t="e">
        <f t="shared" si="206"/>
        <v>#N/A</v>
      </c>
      <c r="V369">
        <f t="shared" si="192"/>
        <v>5</v>
      </c>
      <c r="W369" s="2" t="e">
        <f t="shared" si="207"/>
        <v>#N/A</v>
      </c>
      <c r="X369">
        <f t="shared" si="193"/>
        <v>0</v>
      </c>
      <c r="Y369">
        <f t="shared" si="208"/>
        <v>0.5</v>
      </c>
      <c r="Z369">
        <v>0</v>
      </c>
      <c r="AA369" s="18">
        <f t="shared" si="194"/>
        <v>43550</v>
      </c>
      <c r="AB369" s="13">
        <f t="shared" si="195"/>
        <v>0</v>
      </c>
      <c r="AC369">
        <v>0</v>
      </c>
      <c r="AD369" s="5" t="e">
        <f t="shared" si="209"/>
        <v>#N/A</v>
      </c>
      <c r="AE369">
        <f t="shared" si="181"/>
        <v>2</v>
      </c>
      <c r="AF369">
        <f t="shared" si="181"/>
        <v>2</v>
      </c>
      <c r="AG369">
        <v>0</v>
      </c>
      <c r="AH369" s="18">
        <f t="shared" si="210"/>
        <v>43550</v>
      </c>
      <c r="AI369" s="5">
        <f t="shared" si="211"/>
        <v>0</v>
      </c>
      <c r="AJ369" s="13">
        <f t="shared" si="196"/>
        <v>0</v>
      </c>
      <c r="AK369" s="20">
        <f t="shared" si="197"/>
        <v>0</v>
      </c>
      <c r="AL369" s="20">
        <f t="shared" si="212"/>
        <v>3330</v>
      </c>
      <c r="AM369" s="20">
        <f t="shared" si="213"/>
        <v>800</v>
      </c>
      <c r="AN369" s="20">
        <f t="shared" si="198"/>
        <v>0</v>
      </c>
      <c r="AO369" s="20">
        <f t="shared" si="214"/>
        <v>200</v>
      </c>
      <c r="AP369" s="1">
        <v>0</v>
      </c>
      <c r="AQ369" s="24">
        <f t="shared" si="215"/>
        <v>43550</v>
      </c>
      <c r="AR369" s="10">
        <f t="shared" si="199"/>
        <v>0</v>
      </c>
      <c r="AS369" s="1">
        <f t="shared" si="216"/>
        <v>0</v>
      </c>
    </row>
    <row r="370" spans="2:45" x14ac:dyDescent="0.2">
      <c r="B370" s="18">
        <f t="shared" si="200"/>
        <v>43551</v>
      </c>
      <c r="C370" s="8">
        <f t="shared" si="201"/>
        <v>43551</v>
      </c>
      <c r="D370" s="5" t="e">
        <f>INDEX(Klima!$B$1:$E$520,MATCH('Afgrødemodel 1'!$C370,Klima!$B$1:$B$520,0),MATCH('Afgrødemodel 1'!$D$7,Klima!$B$1:$E$1,0))</f>
        <v>#N/A</v>
      </c>
      <c r="E370" s="8" t="e">
        <f t="shared" si="202"/>
        <v>#N/A</v>
      </c>
      <c r="F370">
        <v>0</v>
      </c>
      <c r="G370" s="8" t="e">
        <f t="shared" si="203"/>
        <v>#N/A</v>
      </c>
      <c r="H370" s="8" t="e">
        <f t="shared" si="182"/>
        <v>#N/A</v>
      </c>
      <c r="I370" s="8" t="e">
        <f t="shared" si="183"/>
        <v>#N/A</v>
      </c>
      <c r="J370" s="8" t="e">
        <f t="shared" si="184"/>
        <v>#N/A</v>
      </c>
      <c r="K370" s="8" t="e">
        <f t="shared" si="185"/>
        <v>#N/A</v>
      </c>
      <c r="L370" s="8" t="e">
        <f t="shared" si="186"/>
        <v>#N/A</v>
      </c>
      <c r="M370" t="e">
        <f t="shared" si="187"/>
        <v>#N/A</v>
      </c>
      <c r="N370">
        <v>8</v>
      </c>
      <c r="O370" t="e">
        <f t="shared" si="204"/>
        <v>#N/A</v>
      </c>
      <c r="P370" t="e">
        <f t="shared" si="188"/>
        <v>#N/A</v>
      </c>
      <c r="Q370" t="e">
        <f t="shared" si="189"/>
        <v>#N/A</v>
      </c>
      <c r="R370" t="e">
        <f t="shared" si="190"/>
        <v>#N/A</v>
      </c>
      <c r="S370">
        <f t="shared" si="191"/>
        <v>0</v>
      </c>
      <c r="T370" s="8">
        <f t="shared" si="205"/>
        <v>0</v>
      </c>
      <c r="U370" s="2" t="e">
        <f t="shared" si="206"/>
        <v>#N/A</v>
      </c>
      <c r="V370">
        <f t="shared" si="192"/>
        <v>5</v>
      </c>
      <c r="W370" s="2" t="e">
        <f t="shared" si="207"/>
        <v>#N/A</v>
      </c>
      <c r="X370">
        <f t="shared" si="193"/>
        <v>0</v>
      </c>
      <c r="Y370">
        <f t="shared" si="208"/>
        <v>0.5</v>
      </c>
      <c r="Z370">
        <v>0</v>
      </c>
      <c r="AA370" s="18">
        <f t="shared" si="194"/>
        <v>43551</v>
      </c>
      <c r="AB370" s="13">
        <f t="shared" si="195"/>
        <v>0</v>
      </c>
      <c r="AC370">
        <v>0</v>
      </c>
      <c r="AD370" s="5" t="e">
        <f t="shared" si="209"/>
        <v>#N/A</v>
      </c>
      <c r="AE370">
        <f t="shared" si="181"/>
        <v>2</v>
      </c>
      <c r="AF370">
        <f t="shared" si="181"/>
        <v>2</v>
      </c>
      <c r="AG370">
        <v>0</v>
      </c>
      <c r="AH370" s="18">
        <f t="shared" si="210"/>
        <v>43551</v>
      </c>
      <c r="AI370" s="5">
        <f t="shared" si="211"/>
        <v>0</v>
      </c>
      <c r="AJ370" s="13">
        <f t="shared" si="196"/>
        <v>0</v>
      </c>
      <c r="AK370" s="20">
        <f t="shared" si="197"/>
        <v>0</v>
      </c>
      <c r="AL370" s="20">
        <f t="shared" si="212"/>
        <v>3345</v>
      </c>
      <c r="AM370" s="20">
        <f t="shared" si="213"/>
        <v>800</v>
      </c>
      <c r="AN370" s="20">
        <f t="shared" si="198"/>
        <v>0</v>
      </c>
      <c r="AO370" s="20">
        <f t="shared" si="214"/>
        <v>200</v>
      </c>
      <c r="AP370" s="1">
        <v>0</v>
      </c>
      <c r="AQ370" s="24">
        <f t="shared" si="215"/>
        <v>43551</v>
      </c>
      <c r="AR370" s="10">
        <f t="shared" si="199"/>
        <v>0</v>
      </c>
      <c r="AS370" s="1">
        <f t="shared" si="216"/>
        <v>0</v>
      </c>
    </row>
    <row r="371" spans="2:45" x14ac:dyDescent="0.2">
      <c r="B371" s="18">
        <f t="shared" si="200"/>
        <v>43552</v>
      </c>
      <c r="C371" s="8">
        <f t="shared" si="201"/>
        <v>43552</v>
      </c>
      <c r="D371" s="5" t="e">
        <f>INDEX(Klima!$B$1:$E$520,MATCH('Afgrødemodel 1'!$C371,Klima!$B$1:$B$520,0),MATCH('Afgrødemodel 1'!$D$7,Klima!$B$1:$E$1,0))</f>
        <v>#N/A</v>
      </c>
      <c r="E371" s="8" t="e">
        <f t="shared" si="202"/>
        <v>#N/A</v>
      </c>
      <c r="F371">
        <v>0</v>
      </c>
      <c r="G371" s="8" t="e">
        <f t="shared" si="203"/>
        <v>#N/A</v>
      </c>
      <c r="H371" s="8" t="e">
        <f t="shared" si="182"/>
        <v>#N/A</v>
      </c>
      <c r="I371" s="8" t="e">
        <f t="shared" si="183"/>
        <v>#N/A</v>
      </c>
      <c r="J371" s="8" t="e">
        <f t="shared" si="184"/>
        <v>#N/A</v>
      </c>
      <c r="K371" s="8" t="e">
        <f t="shared" si="185"/>
        <v>#N/A</v>
      </c>
      <c r="L371" s="8" t="e">
        <f t="shared" si="186"/>
        <v>#N/A</v>
      </c>
      <c r="M371" t="e">
        <f t="shared" si="187"/>
        <v>#N/A</v>
      </c>
      <c r="N371">
        <v>8</v>
      </c>
      <c r="O371" t="e">
        <f t="shared" si="204"/>
        <v>#N/A</v>
      </c>
      <c r="P371" t="e">
        <f t="shared" si="188"/>
        <v>#N/A</v>
      </c>
      <c r="Q371" t="e">
        <f t="shared" si="189"/>
        <v>#N/A</v>
      </c>
      <c r="R371" t="e">
        <f t="shared" si="190"/>
        <v>#N/A</v>
      </c>
      <c r="S371">
        <f t="shared" si="191"/>
        <v>0</v>
      </c>
      <c r="T371" s="8">
        <f t="shared" si="205"/>
        <v>0</v>
      </c>
      <c r="U371" s="2" t="e">
        <f t="shared" si="206"/>
        <v>#N/A</v>
      </c>
      <c r="V371">
        <f t="shared" si="192"/>
        <v>5</v>
      </c>
      <c r="W371" s="2" t="e">
        <f t="shared" si="207"/>
        <v>#N/A</v>
      </c>
      <c r="X371">
        <f t="shared" si="193"/>
        <v>0</v>
      </c>
      <c r="Y371">
        <f t="shared" si="208"/>
        <v>0.5</v>
      </c>
      <c r="Z371">
        <v>0</v>
      </c>
      <c r="AA371" s="18">
        <f t="shared" si="194"/>
        <v>43552</v>
      </c>
      <c r="AB371" s="13">
        <f t="shared" si="195"/>
        <v>0</v>
      </c>
      <c r="AC371">
        <v>0</v>
      </c>
      <c r="AD371" s="5" t="e">
        <f t="shared" si="209"/>
        <v>#N/A</v>
      </c>
      <c r="AE371">
        <f t="shared" si="181"/>
        <v>2</v>
      </c>
      <c r="AF371">
        <f t="shared" si="181"/>
        <v>2</v>
      </c>
      <c r="AG371">
        <v>0</v>
      </c>
      <c r="AH371" s="18">
        <f t="shared" si="210"/>
        <v>43552</v>
      </c>
      <c r="AI371" s="5">
        <f t="shared" si="211"/>
        <v>0</v>
      </c>
      <c r="AJ371" s="13">
        <f t="shared" si="196"/>
        <v>0</v>
      </c>
      <c r="AK371" s="20">
        <f t="shared" si="197"/>
        <v>0</v>
      </c>
      <c r="AL371" s="20">
        <f t="shared" si="212"/>
        <v>3360</v>
      </c>
      <c r="AM371" s="20">
        <f t="shared" si="213"/>
        <v>800</v>
      </c>
      <c r="AN371" s="20">
        <f t="shared" si="198"/>
        <v>0</v>
      </c>
      <c r="AO371" s="20">
        <f t="shared" si="214"/>
        <v>200</v>
      </c>
      <c r="AP371" s="1">
        <v>0</v>
      </c>
      <c r="AQ371" s="24">
        <f t="shared" si="215"/>
        <v>43552</v>
      </c>
      <c r="AR371" s="10">
        <f t="shared" si="199"/>
        <v>0</v>
      </c>
      <c r="AS371" s="1">
        <f t="shared" si="216"/>
        <v>0</v>
      </c>
    </row>
    <row r="372" spans="2:45" x14ac:dyDescent="0.2">
      <c r="B372" s="18">
        <f t="shared" si="200"/>
        <v>43553</v>
      </c>
      <c r="C372" s="8">
        <f t="shared" si="201"/>
        <v>43553</v>
      </c>
      <c r="D372" s="5" t="e">
        <f>INDEX(Klima!$B$1:$E$520,MATCH('Afgrødemodel 1'!$C372,Klima!$B$1:$B$520,0),MATCH('Afgrødemodel 1'!$D$7,Klima!$B$1:$E$1,0))</f>
        <v>#N/A</v>
      </c>
      <c r="E372" s="8" t="e">
        <f t="shared" si="202"/>
        <v>#N/A</v>
      </c>
      <c r="F372">
        <v>0</v>
      </c>
      <c r="G372" s="8" t="e">
        <f t="shared" si="203"/>
        <v>#N/A</v>
      </c>
      <c r="H372" s="8" t="e">
        <f t="shared" si="182"/>
        <v>#N/A</v>
      </c>
      <c r="I372" s="8" t="e">
        <f t="shared" si="183"/>
        <v>#N/A</v>
      </c>
      <c r="J372" s="8" t="e">
        <f t="shared" si="184"/>
        <v>#N/A</v>
      </c>
      <c r="K372" s="8" t="e">
        <f t="shared" si="185"/>
        <v>#N/A</v>
      </c>
      <c r="L372" s="8" t="e">
        <f t="shared" si="186"/>
        <v>#N/A</v>
      </c>
      <c r="M372" t="e">
        <f t="shared" si="187"/>
        <v>#N/A</v>
      </c>
      <c r="N372">
        <v>8</v>
      </c>
      <c r="O372" t="e">
        <f t="shared" si="204"/>
        <v>#N/A</v>
      </c>
      <c r="P372" t="e">
        <f t="shared" si="188"/>
        <v>#N/A</v>
      </c>
      <c r="Q372" t="e">
        <f t="shared" si="189"/>
        <v>#N/A</v>
      </c>
      <c r="R372" t="e">
        <f t="shared" si="190"/>
        <v>#N/A</v>
      </c>
      <c r="S372">
        <f t="shared" si="191"/>
        <v>0</v>
      </c>
      <c r="T372" s="8">
        <f t="shared" si="205"/>
        <v>0</v>
      </c>
      <c r="U372" s="2" t="e">
        <f t="shared" si="206"/>
        <v>#N/A</v>
      </c>
      <c r="V372">
        <f t="shared" si="192"/>
        <v>5</v>
      </c>
      <c r="W372" s="2" t="e">
        <f t="shared" si="207"/>
        <v>#N/A</v>
      </c>
      <c r="X372">
        <f t="shared" si="193"/>
        <v>0</v>
      </c>
      <c r="Y372">
        <f t="shared" si="208"/>
        <v>0.5</v>
      </c>
      <c r="Z372">
        <v>0</v>
      </c>
      <c r="AA372" s="18">
        <f t="shared" si="194"/>
        <v>43553</v>
      </c>
      <c r="AB372" s="13">
        <f t="shared" si="195"/>
        <v>0</v>
      </c>
      <c r="AC372">
        <v>0</v>
      </c>
      <c r="AD372" s="5" t="e">
        <f t="shared" si="209"/>
        <v>#N/A</v>
      </c>
      <c r="AE372">
        <f t="shared" si="181"/>
        <v>2</v>
      </c>
      <c r="AF372">
        <f t="shared" si="181"/>
        <v>2</v>
      </c>
      <c r="AG372">
        <v>0</v>
      </c>
      <c r="AH372" s="18">
        <f t="shared" si="210"/>
        <v>43553</v>
      </c>
      <c r="AI372" s="5">
        <f t="shared" si="211"/>
        <v>0</v>
      </c>
      <c r="AJ372" s="13">
        <f t="shared" si="196"/>
        <v>0</v>
      </c>
      <c r="AK372" s="20">
        <f t="shared" si="197"/>
        <v>0</v>
      </c>
      <c r="AL372" s="20">
        <f t="shared" si="212"/>
        <v>3375</v>
      </c>
      <c r="AM372" s="20">
        <f t="shared" si="213"/>
        <v>800</v>
      </c>
      <c r="AN372" s="20">
        <f t="shared" si="198"/>
        <v>0</v>
      </c>
      <c r="AO372" s="20">
        <f t="shared" si="214"/>
        <v>200</v>
      </c>
      <c r="AP372" s="1">
        <v>0</v>
      </c>
      <c r="AQ372" s="24">
        <f t="shared" si="215"/>
        <v>43553</v>
      </c>
      <c r="AR372" s="10">
        <f t="shared" si="199"/>
        <v>0</v>
      </c>
      <c r="AS372" s="1">
        <f t="shared" si="216"/>
        <v>0</v>
      </c>
    </row>
    <row r="373" spans="2:45" x14ac:dyDescent="0.2">
      <c r="B373" s="18">
        <f t="shared" si="200"/>
        <v>43554</v>
      </c>
      <c r="C373" s="8">
        <f t="shared" si="201"/>
        <v>43554</v>
      </c>
      <c r="D373" s="5" t="e">
        <f>INDEX(Klima!$B$1:$E$520,MATCH('Afgrødemodel 1'!$C373,Klima!$B$1:$B$520,0),MATCH('Afgrødemodel 1'!$D$7,Klima!$B$1:$E$1,0))</f>
        <v>#N/A</v>
      </c>
      <c r="E373" s="8" t="e">
        <f t="shared" si="202"/>
        <v>#N/A</v>
      </c>
      <c r="F373">
        <v>0</v>
      </c>
      <c r="G373" s="8" t="e">
        <f t="shared" si="203"/>
        <v>#N/A</v>
      </c>
      <c r="H373" s="8" t="e">
        <f t="shared" si="182"/>
        <v>#N/A</v>
      </c>
      <c r="I373" s="8" t="e">
        <f t="shared" si="183"/>
        <v>#N/A</v>
      </c>
      <c r="J373" s="8" t="e">
        <f t="shared" si="184"/>
        <v>#N/A</v>
      </c>
      <c r="K373" s="8" t="e">
        <f t="shared" si="185"/>
        <v>#N/A</v>
      </c>
      <c r="L373" s="8" t="e">
        <f t="shared" si="186"/>
        <v>#N/A</v>
      </c>
      <c r="M373" t="e">
        <f t="shared" si="187"/>
        <v>#N/A</v>
      </c>
      <c r="N373">
        <v>8</v>
      </c>
      <c r="O373" t="e">
        <f t="shared" si="204"/>
        <v>#N/A</v>
      </c>
      <c r="P373" t="e">
        <f t="shared" si="188"/>
        <v>#N/A</v>
      </c>
      <c r="Q373" t="e">
        <f t="shared" si="189"/>
        <v>#N/A</v>
      </c>
      <c r="R373" t="e">
        <f t="shared" si="190"/>
        <v>#N/A</v>
      </c>
      <c r="S373">
        <f t="shared" si="191"/>
        <v>0</v>
      </c>
      <c r="T373" s="8">
        <f t="shared" si="205"/>
        <v>0</v>
      </c>
      <c r="U373" s="2" t="e">
        <f t="shared" si="206"/>
        <v>#N/A</v>
      </c>
      <c r="V373">
        <f t="shared" si="192"/>
        <v>5</v>
      </c>
      <c r="W373" s="2" t="e">
        <f t="shared" si="207"/>
        <v>#N/A</v>
      </c>
      <c r="X373">
        <f t="shared" si="193"/>
        <v>0</v>
      </c>
      <c r="Y373">
        <f t="shared" si="208"/>
        <v>0.5</v>
      </c>
      <c r="Z373">
        <v>0</v>
      </c>
      <c r="AA373" s="18">
        <f t="shared" si="194"/>
        <v>43554</v>
      </c>
      <c r="AB373" s="13">
        <f t="shared" si="195"/>
        <v>0</v>
      </c>
      <c r="AC373">
        <v>0</v>
      </c>
      <c r="AD373" s="5" t="e">
        <f t="shared" si="209"/>
        <v>#N/A</v>
      </c>
      <c r="AE373">
        <f t="shared" si="181"/>
        <v>2</v>
      </c>
      <c r="AF373">
        <f t="shared" si="181"/>
        <v>2</v>
      </c>
      <c r="AG373">
        <v>0</v>
      </c>
      <c r="AH373" s="18">
        <f t="shared" si="210"/>
        <v>43554</v>
      </c>
      <c r="AI373" s="5">
        <f t="shared" si="211"/>
        <v>0</v>
      </c>
      <c r="AJ373" s="13">
        <f t="shared" si="196"/>
        <v>0</v>
      </c>
      <c r="AK373" s="20">
        <f t="shared" si="197"/>
        <v>0</v>
      </c>
      <c r="AL373" s="20">
        <f t="shared" si="212"/>
        <v>3390</v>
      </c>
      <c r="AM373" s="20">
        <f t="shared" si="213"/>
        <v>800</v>
      </c>
      <c r="AN373" s="20">
        <f>$AW$45</f>
        <v>0</v>
      </c>
      <c r="AO373" s="20">
        <f t="shared" si="214"/>
        <v>200</v>
      </c>
      <c r="AP373" s="1">
        <v>0</v>
      </c>
      <c r="AQ373" s="24">
        <f t="shared" si="215"/>
        <v>43554</v>
      </c>
      <c r="AR373" s="10">
        <f t="shared" si="199"/>
        <v>0</v>
      </c>
      <c r="AS373" s="1">
        <f t="shared" si="216"/>
        <v>0</v>
      </c>
    </row>
    <row r="374" spans="2:45" x14ac:dyDescent="0.2">
      <c r="B374" s="18">
        <f t="shared" si="200"/>
        <v>43555</v>
      </c>
      <c r="C374" s="8">
        <f t="shared" si="201"/>
        <v>43555</v>
      </c>
      <c r="D374" s="5" t="e">
        <f>INDEX(Klima!$B$1:$E$520,MATCH('Afgrødemodel 1'!$C374,Klima!$B$1:$B$520,0),MATCH('Afgrødemodel 1'!$D$7,Klima!$B$1:$E$1,0))</f>
        <v>#N/A</v>
      </c>
      <c r="E374" s="8" t="e">
        <f t="shared" si="202"/>
        <v>#N/A</v>
      </c>
      <c r="F374">
        <v>0</v>
      </c>
      <c r="G374" s="8" t="e">
        <f t="shared" si="203"/>
        <v>#N/A</v>
      </c>
      <c r="H374" s="8" t="e">
        <f t="shared" si="182"/>
        <v>#N/A</v>
      </c>
      <c r="I374" s="8" t="e">
        <f t="shared" si="183"/>
        <v>#N/A</v>
      </c>
      <c r="J374" s="8" t="e">
        <f t="shared" si="184"/>
        <v>#N/A</v>
      </c>
      <c r="K374" s="8" t="e">
        <f t="shared" si="185"/>
        <v>#N/A</v>
      </c>
      <c r="L374" s="8" t="e">
        <f t="shared" si="186"/>
        <v>#N/A</v>
      </c>
      <c r="M374" t="e">
        <f t="shared" si="187"/>
        <v>#N/A</v>
      </c>
      <c r="N374">
        <v>8</v>
      </c>
      <c r="O374" t="e">
        <f t="shared" si="204"/>
        <v>#N/A</v>
      </c>
      <c r="P374" t="e">
        <f t="shared" si="188"/>
        <v>#N/A</v>
      </c>
      <c r="Q374" t="e">
        <f t="shared" si="189"/>
        <v>#N/A</v>
      </c>
      <c r="R374" t="e">
        <f t="shared" si="190"/>
        <v>#N/A</v>
      </c>
      <c r="S374">
        <f t="shared" si="191"/>
        <v>0</v>
      </c>
      <c r="T374" s="8">
        <f t="shared" si="205"/>
        <v>0</v>
      </c>
      <c r="U374" s="2" t="e">
        <f t="shared" si="206"/>
        <v>#N/A</v>
      </c>
      <c r="V374">
        <f t="shared" si="192"/>
        <v>5</v>
      </c>
      <c r="W374" s="2" t="e">
        <f t="shared" si="207"/>
        <v>#N/A</v>
      </c>
      <c r="X374">
        <f t="shared" si="193"/>
        <v>0</v>
      </c>
      <c r="Y374">
        <f t="shared" si="208"/>
        <v>0.5</v>
      </c>
      <c r="Z374">
        <v>0</v>
      </c>
      <c r="AA374" s="18">
        <f t="shared" si="194"/>
        <v>43555</v>
      </c>
      <c r="AB374" s="13">
        <f t="shared" si="195"/>
        <v>0</v>
      </c>
      <c r="AC374">
        <v>0</v>
      </c>
      <c r="AD374" s="5" t="e">
        <f t="shared" si="209"/>
        <v>#N/A</v>
      </c>
      <c r="AE374">
        <f t="shared" si="181"/>
        <v>2</v>
      </c>
      <c r="AF374">
        <f t="shared" si="181"/>
        <v>2</v>
      </c>
      <c r="AG374">
        <v>0</v>
      </c>
      <c r="AH374" s="18">
        <f t="shared" si="210"/>
        <v>43555</v>
      </c>
      <c r="AI374" s="5">
        <f t="shared" si="211"/>
        <v>0</v>
      </c>
      <c r="AJ374" s="13">
        <f t="shared" si="196"/>
        <v>0</v>
      </c>
      <c r="AK374" s="20">
        <f t="shared" si="197"/>
        <v>0</v>
      </c>
      <c r="AL374" s="20">
        <f t="shared" si="212"/>
        <v>3405</v>
      </c>
      <c r="AM374" s="20">
        <f t="shared" si="213"/>
        <v>800</v>
      </c>
      <c r="AN374" s="20">
        <f>$AW$45</f>
        <v>0</v>
      </c>
      <c r="AO374" s="20">
        <f t="shared" si="214"/>
        <v>200</v>
      </c>
      <c r="AP374" s="1">
        <v>0</v>
      </c>
      <c r="AQ374" s="24">
        <f t="shared" si="215"/>
        <v>43555</v>
      </c>
      <c r="AR374" s="10">
        <f t="shared" si="199"/>
        <v>0</v>
      </c>
      <c r="AS374" s="1">
        <f t="shared" si="216"/>
        <v>0</v>
      </c>
    </row>
    <row r="375" spans="2:45" x14ac:dyDescent="0.2">
      <c r="B375" s="18">
        <f t="shared" si="200"/>
        <v>43556</v>
      </c>
      <c r="C375" s="8">
        <f t="shared" ref="C375:C405" si="217">B375</f>
        <v>43556</v>
      </c>
      <c r="D375" s="5" t="e">
        <f>INDEX(Klima!$B$1:$E$520,MATCH('Afgrødemodel 1'!$C375,Klima!$B$1:$B$520,0),MATCH('Afgrødemodel 1'!$D$7,Klima!$B$1:$E$1,0))</f>
        <v>#N/A</v>
      </c>
      <c r="E375" s="8" t="e">
        <f t="shared" si="202"/>
        <v>#N/A</v>
      </c>
      <c r="F375">
        <v>0</v>
      </c>
      <c r="G375" s="8" t="e">
        <f t="shared" si="203"/>
        <v>#N/A</v>
      </c>
      <c r="H375" s="8" t="e">
        <f t="shared" ref="H375:H405" si="218">IF(C375&gt;=$AY$21,E375+H374,0)</f>
        <v>#N/A</v>
      </c>
      <c r="I375" s="8" t="e">
        <f t="shared" ref="I375:I405" si="219">IF(C375&lt;$AY$27,0,E375)</f>
        <v>#N/A</v>
      </c>
      <c r="J375" s="8" t="e">
        <f t="shared" ref="J375:J405" si="220">IF(C375&lt;$AY$27,0,I375+J374)</f>
        <v>#N/A</v>
      </c>
      <c r="K375" s="8" t="e">
        <f t="shared" ref="K375:K405" si="221">IF(AND(H375&gt;=$AX$12,H374&lt;$AX$12),"tSF1",IF(AND(H375&gt;=$AZ$13,H374&lt;$AZ$13),"tSF2",IF(AND(H375&gt;=$AZ$14,H374&lt;$AZ$14),"tSF3",IF(AND(H375&gt;=$AZ$15,H374&lt;$AZ$15),"tSF4",IF(AND(H375&gt;=$AZ$16,H374&lt;$AZ$16),"tSF5"," ")))))</f>
        <v>#N/A</v>
      </c>
      <c r="L375" s="8" t="e">
        <f t="shared" ref="L375:L405" si="222">IF(OR(K375="tSF1",K375="tSF2",K375="tSF3",K375="tSF4",K375="tSF5"),C375," ")</f>
        <v>#N/A</v>
      </c>
      <c r="M375" t="e">
        <f t="shared" ref="M375:M405" si="223">IF(AND($BA$12&gt;C375,C375&gt;=$AY$21),"F1",IF(AND(C375&gt;=$BA$12,C375&lt;$BA$13),"F2",IF(AND(C375&gt;=$BA$13,C375&lt;$BA$14),"F3",IF(AND(C375&gt;=$BA$14,C375&lt;$BA$15),"F4",IF(AND(C375&gt;=$BA$15,C375&lt;$BA$16),"F5"," ")))))</f>
        <v>#N/A</v>
      </c>
      <c r="N375">
        <v>8</v>
      </c>
      <c r="O375" t="e">
        <f t="shared" ref="O375:O405" si="224">IF($AV$2=1,(IF(AND(J375&gt;=$AW$21,J374&lt;$AW$21),"tSL0"," ")),(IF(AND(G375&gt;=$AW$21,G374&lt;$AW$21),"tSL0"," ")))</f>
        <v>#N/A</v>
      </c>
      <c r="P375" t="e">
        <f t="shared" ref="P375:P405" si="225">IF($AV$2=1,(IF(AND(J375&gt;=$AW$21,J374&lt;$AW$21),C375," ")),(IF(AND(G375&gt;=$AW$21,G374&lt;$AW$21),C375," ")))</f>
        <v>#N/A</v>
      </c>
      <c r="Q375" t="e">
        <f t="shared" ref="Q375:Q405" si="226">IF(AND($AW$22=0,O375="tSL0"),"tSLe",IF(AND(H375&gt;=($AW$22),H374&lt;($AW$22)),"tSLe",IF(AND(H375&gt;=($AW$23),H374&lt;($AW$23)),"tSLx",IF(AND(H375&gt;=($AW$24),H374&lt;($AW$24)),"tSLr",IF(AND(H375&gt;=($AW$25),H374&lt;($AW$25)),"tSLm",IF(AND($AW$27=B375),"Sådato",IF(AND($AW$29=B375),"tv",IF(AND($AW$28=B375),"th"," "))))))))</f>
        <v>#N/A</v>
      </c>
      <c r="R375" t="e">
        <f t="shared" ref="R375:R405" si="227">IF(AND(Q375="Sådato"),C375,IF(AND(Q375="tSLe"),C375,IF(AND(Q375="tSLx"),C375,IF(AND(Q375="tSLr"),C375,IF(AND(Q375="tSLm"),C375,IF(AND(Q375="tv"),C375,IF(AND(Q375="th"),C375," ")))))))</f>
        <v>#N/A</v>
      </c>
      <c r="S375">
        <f t="shared" si="191"/>
        <v>0</v>
      </c>
      <c r="T375" s="8">
        <f t="shared" ref="T375:T405" si="228">IFERROR($AW$33+($AW$34-$AW$33)*((H375)/$AW$22),0)</f>
        <v>0</v>
      </c>
      <c r="U375" s="2" t="e">
        <f t="shared" ref="U375:U405" si="229">$AW$34+($AW$35-$AW$34)*((((2.7182^(2.4*((((H375)-$AW$22)/($AW$23-$AW$22))))-1)))/10)</f>
        <v>#N/A</v>
      </c>
      <c r="V375">
        <f t="shared" si="192"/>
        <v>5</v>
      </c>
      <c r="W375" s="2" t="e">
        <f t="shared" ref="W375:W405" si="230">$AW$35-($AW$35-$AW$36)*((((H375)-$AW$24)/($AW$25-$AW$24)))</f>
        <v>#N/A</v>
      </c>
      <c r="X375">
        <f t="shared" si="193"/>
        <v>0</v>
      </c>
      <c r="Y375">
        <f t="shared" si="208"/>
        <v>0.5</v>
      </c>
      <c r="Z375">
        <v>0</v>
      </c>
      <c r="AA375" s="18">
        <f t="shared" ref="AA375:AA405" si="231">B375</f>
        <v>43556</v>
      </c>
      <c r="AB375" s="13">
        <f t="shared" ref="AB375:AB405" si="232">IF((C375&lt;$AY$21),S375,IF(AND($AY$21&lt;=C375,C375&lt;MIN($AY$22,$AY$28,$AY$29)),T375,IF(AND($AY$22&lt;=C375,C375&lt;MIN($AY$23,$AY$28,$AY$29)),U375,IF(AND($AY$23&lt;=C375,C375&lt;(MIN($AY$24,$AY$29,$AY$28))),V375,IF(AND($AY$24&lt;=C375,C375&lt;(MIN($AY$25,$AY$28,$AY$29))),W375,IF(AND($AY$25&lt;=C375,C375&lt;(MIN($AY$28,$AY$29))),X375,IF(AND($AY$29&lt;=C375,C375&lt;$AY$28),Y375,IF(AND(C375&gt;$AY$28),Z375,0))))))))</f>
        <v>0</v>
      </c>
      <c r="AC375">
        <v>0</v>
      </c>
      <c r="AD375" s="5" t="e">
        <f t="shared" ref="AD375:AD405" si="233">$AW$37*(((H375)-$AW$24)/($AW$25-$AW$24))</f>
        <v>#N/A</v>
      </c>
      <c r="AE375">
        <f t="shared" si="181"/>
        <v>2</v>
      </c>
      <c r="AF375">
        <f t="shared" si="181"/>
        <v>2</v>
      </c>
      <c r="AG375">
        <v>0</v>
      </c>
      <c r="AH375" s="18">
        <f t="shared" ref="AH375:AH405" si="234">AA375</f>
        <v>43556</v>
      </c>
      <c r="AI375" s="5">
        <f t="shared" ref="AI375:AI405" si="235">AB375+AJ375</f>
        <v>0</v>
      </c>
      <c r="AJ375" s="13">
        <f t="shared" ref="AJ375:AJ405" si="236">IF(C375&lt;(MIN($AY$24,$AY$28,$AY$29)),AC375,IF(AND($AY$24&lt;=C375,C375&lt;(MIN($AY$25,$AY$28,$AY$29))),AD375,IF(AND($AY$25&lt;=C375,C375&lt;(MIN($AY$28,$AY$29))),AE375,IF(AND($AY$29&lt;=C375,C375&lt;$AY$28),AF375,IF(AND(C375&gt;=$AY$28),AG375," ")))))</f>
        <v>0</v>
      </c>
      <c r="AK375" s="20">
        <f t="shared" si="197"/>
        <v>0</v>
      </c>
      <c r="AL375" s="20">
        <f t="shared" ref="AL375:AL405" si="237">MAX($AW$43,($AW$46*(C375-$AY$21)))</f>
        <v>3420</v>
      </c>
      <c r="AM375" s="20">
        <f t="shared" ref="AM375:AM405" si="238">MIN(MIN($AW$48,$AW$44),AL375)</f>
        <v>800</v>
      </c>
      <c r="AN375" s="20">
        <f t="shared" si="198"/>
        <v>0</v>
      </c>
      <c r="AO375" s="20">
        <f t="shared" si="214"/>
        <v>200</v>
      </c>
      <c r="AP375" s="1">
        <v>0</v>
      </c>
      <c r="AQ375" s="24">
        <f t="shared" ref="AQ375:AQ405" si="239">AH375</f>
        <v>43556</v>
      </c>
      <c r="AR375" s="10">
        <f t="shared" ref="AR375:AR405" si="240">IF(C375&lt;$AY$21,AK375,IF(AND($AY$21&lt;=C375,C375&lt;(MIN($AY$25,$AY$29,$AY$28))),AM375,IF(AND($AY$25&lt;=C375,C375&lt;MIN($AY$29,$AY$28)),AN375,IF(AND($AY$29&lt;=C375,C375&lt;$AY$28),AO375,IF(AND(C375&gt;=$AY$28),AP375,"0")))))</f>
        <v>0</v>
      </c>
      <c r="AS375" s="1">
        <f t="shared" ref="AS375:AS405" si="241">(0-AR375)/10</f>
        <v>0</v>
      </c>
    </row>
    <row r="376" spans="2:45" x14ac:dyDescent="0.2">
      <c r="B376" s="18">
        <f t="shared" si="200"/>
        <v>43557</v>
      </c>
      <c r="C376" s="8">
        <f t="shared" si="217"/>
        <v>43557</v>
      </c>
      <c r="D376" s="5" t="e">
        <f>INDEX(Klima!$B$1:$E$520,MATCH('Afgrødemodel 1'!$C376,Klima!$B$1:$B$520,0),MATCH('Afgrødemodel 1'!$D$7,Klima!$B$1:$E$1,0))</f>
        <v>#N/A</v>
      </c>
      <c r="E376" s="8" t="e">
        <f t="shared" si="202"/>
        <v>#N/A</v>
      </c>
      <c r="F376">
        <v>0</v>
      </c>
      <c r="G376" s="8" t="e">
        <f t="shared" si="203"/>
        <v>#N/A</v>
      </c>
      <c r="H376" s="8" t="e">
        <f t="shared" si="218"/>
        <v>#N/A</v>
      </c>
      <c r="I376" s="8" t="e">
        <f t="shared" si="219"/>
        <v>#N/A</v>
      </c>
      <c r="J376" s="8" t="e">
        <f t="shared" si="220"/>
        <v>#N/A</v>
      </c>
      <c r="K376" s="8" t="e">
        <f t="shared" si="221"/>
        <v>#N/A</v>
      </c>
      <c r="L376" s="8" t="e">
        <f t="shared" si="222"/>
        <v>#N/A</v>
      </c>
      <c r="M376" t="e">
        <f t="shared" si="223"/>
        <v>#N/A</v>
      </c>
      <c r="N376">
        <v>8</v>
      </c>
      <c r="O376" t="e">
        <f t="shared" si="224"/>
        <v>#N/A</v>
      </c>
      <c r="P376" t="e">
        <f t="shared" si="225"/>
        <v>#N/A</v>
      </c>
      <c r="Q376" t="e">
        <f t="shared" si="226"/>
        <v>#N/A</v>
      </c>
      <c r="R376" t="e">
        <f t="shared" si="227"/>
        <v>#N/A</v>
      </c>
      <c r="S376">
        <f t="shared" si="191"/>
        <v>0</v>
      </c>
      <c r="T376" s="8">
        <f t="shared" si="228"/>
        <v>0</v>
      </c>
      <c r="U376" s="2" t="e">
        <f t="shared" si="229"/>
        <v>#N/A</v>
      </c>
      <c r="V376">
        <f t="shared" si="192"/>
        <v>5</v>
      </c>
      <c r="W376" s="2" t="e">
        <f t="shared" si="230"/>
        <v>#N/A</v>
      </c>
      <c r="X376">
        <f t="shared" si="193"/>
        <v>0</v>
      </c>
      <c r="Y376">
        <f t="shared" si="208"/>
        <v>0.5</v>
      </c>
      <c r="Z376">
        <v>0</v>
      </c>
      <c r="AA376" s="18">
        <f t="shared" si="231"/>
        <v>43557</v>
      </c>
      <c r="AB376" s="13">
        <f t="shared" si="232"/>
        <v>0</v>
      </c>
      <c r="AC376">
        <v>0</v>
      </c>
      <c r="AD376" s="5" t="e">
        <f t="shared" si="233"/>
        <v>#N/A</v>
      </c>
      <c r="AE376">
        <f t="shared" ref="AE376:AF405" si="242">$AW$37</f>
        <v>2</v>
      </c>
      <c r="AF376">
        <f t="shared" si="242"/>
        <v>2</v>
      </c>
      <c r="AG376">
        <v>0</v>
      </c>
      <c r="AH376" s="18">
        <f t="shared" si="234"/>
        <v>43557</v>
      </c>
      <c r="AI376" s="5">
        <f t="shared" si="235"/>
        <v>0</v>
      </c>
      <c r="AJ376" s="13">
        <f t="shared" si="236"/>
        <v>0</v>
      </c>
      <c r="AK376" s="20">
        <f t="shared" si="197"/>
        <v>0</v>
      </c>
      <c r="AL376" s="20">
        <f t="shared" si="237"/>
        <v>3435</v>
      </c>
      <c r="AM376" s="20">
        <f t="shared" si="238"/>
        <v>800</v>
      </c>
      <c r="AN376" s="20">
        <f t="shared" si="198"/>
        <v>0</v>
      </c>
      <c r="AO376" s="20">
        <f t="shared" si="214"/>
        <v>200</v>
      </c>
      <c r="AP376" s="1">
        <v>0</v>
      </c>
      <c r="AQ376" s="24">
        <f t="shared" si="239"/>
        <v>43557</v>
      </c>
      <c r="AR376" s="10">
        <f t="shared" si="240"/>
        <v>0</v>
      </c>
      <c r="AS376" s="1">
        <f t="shared" si="241"/>
        <v>0</v>
      </c>
    </row>
    <row r="377" spans="2:45" x14ac:dyDescent="0.2">
      <c r="B377" s="18">
        <f t="shared" si="200"/>
        <v>43558</v>
      </c>
      <c r="C377" s="8">
        <f t="shared" si="217"/>
        <v>43558</v>
      </c>
      <c r="D377" s="5" t="e">
        <f>INDEX(Klima!$B$1:$E$520,MATCH('Afgrødemodel 1'!$C377,Klima!$B$1:$B$520,0),MATCH('Afgrødemodel 1'!$D$7,Klima!$B$1:$E$1,0))</f>
        <v>#N/A</v>
      </c>
      <c r="E377" s="8" t="e">
        <f t="shared" si="202"/>
        <v>#N/A</v>
      </c>
      <c r="F377">
        <v>0</v>
      </c>
      <c r="G377" s="8" t="e">
        <f t="shared" si="203"/>
        <v>#N/A</v>
      </c>
      <c r="H377" s="8" t="e">
        <f t="shared" si="218"/>
        <v>#N/A</v>
      </c>
      <c r="I377" s="8" t="e">
        <f t="shared" si="219"/>
        <v>#N/A</v>
      </c>
      <c r="J377" s="8" t="e">
        <f t="shared" si="220"/>
        <v>#N/A</v>
      </c>
      <c r="K377" s="8" t="e">
        <f t="shared" si="221"/>
        <v>#N/A</v>
      </c>
      <c r="L377" s="8" t="e">
        <f t="shared" si="222"/>
        <v>#N/A</v>
      </c>
      <c r="M377" t="e">
        <f t="shared" si="223"/>
        <v>#N/A</v>
      </c>
      <c r="N377">
        <v>8</v>
      </c>
      <c r="O377" t="e">
        <f t="shared" si="224"/>
        <v>#N/A</v>
      </c>
      <c r="P377" t="e">
        <f t="shared" si="225"/>
        <v>#N/A</v>
      </c>
      <c r="Q377" t="e">
        <f t="shared" si="226"/>
        <v>#N/A</v>
      </c>
      <c r="R377" t="e">
        <f t="shared" si="227"/>
        <v>#N/A</v>
      </c>
      <c r="S377">
        <f t="shared" si="191"/>
        <v>0</v>
      </c>
      <c r="T377" s="8">
        <f t="shared" si="228"/>
        <v>0</v>
      </c>
      <c r="U377" s="2" t="e">
        <f t="shared" si="229"/>
        <v>#N/A</v>
      </c>
      <c r="V377">
        <f t="shared" si="192"/>
        <v>5</v>
      </c>
      <c r="W377" s="2" t="e">
        <f t="shared" si="230"/>
        <v>#N/A</v>
      </c>
      <c r="X377">
        <f t="shared" si="193"/>
        <v>0</v>
      </c>
      <c r="Y377">
        <f t="shared" si="208"/>
        <v>0.5</v>
      </c>
      <c r="Z377">
        <v>0</v>
      </c>
      <c r="AA377" s="18">
        <f t="shared" si="231"/>
        <v>43558</v>
      </c>
      <c r="AB377" s="13">
        <f t="shared" si="232"/>
        <v>0</v>
      </c>
      <c r="AC377">
        <v>0</v>
      </c>
      <c r="AD377" s="5" t="e">
        <f t="shared" si="233"/>
        <v>#N/A</v>
      </c>
      <c r="AE377">
        <f t="shared" si="242"/>
        <v>2</v>
      </c>
      <c r="AF377">
        <f t="shared" si="242"/>
        <v>2</v>
      </c>
      <c r="AG377">
        <v>0</v>
      </c>
      <c r="AH377" s="18">
        <f t="shared" si="234"/>
        <v>43558</v>
      </c>
      <c r="AI377" s="5">
        <f t="shared" si="235"/>
        <v>0</v>
      </c>
      <c r="AJ377" s="13">
        <f t="shared" si="236"/>
        <v>0</v>
      </c>
      <c r="AK377" s="20">
        <f t="shared" si="197"/>
        <v>0</v>
      </c>
      <c r="AL377" s="20">
        <f t="shared" si="237"/>
        <v>3450</v>
      </c>
      <c r="AM377" s="20">
        <f t="shared" si="238"/>
        <v>800</v>
      </c>
      <c r="AN377" s="20">
        <f t="shared" si="198"/>
        <v>0</v>
      </c>
      <c r="AO377" s="20">
        <f t="shared" si="214"/>
        <v>200</v>
      </c>
      <c r="AP377" s="1">
        <v>0</v>
      </c>
      <c r="AQ377" s="24">
        <f t="shared" si="239"/>
        <v>43558</v>
      </c>
      <c r="AR377" s="10">
        <f t="shared" si="240"/>
        <v>0</v>
      </c>
      <c r="AS377" s="1">
        <f t="shared" si="241"/>
        <v>0</v>
      </c>
    </row>
    <row r="378" spans="2:45" x14ac:dyDescent="0.2">
      <c r="B378" s="18">
        <f t="shared" si="200"/>
        <v>43559</v>
      </c>
      <c r="C378" s="8">
        <f t="shared" si="217"/>
        <v>43559</v>
      </c>
      <c r="D378" s="5" t="e">
        <f>INDEX(Klima!$B$1:$E$520,MATCH('Afgrødemodel 1'!$C378,Klima!$B$1:$B$520,0),MATCH('Afgrødemodel 1'!$D$7,Klima!$B$1:$E$1,0))</f>
        <v>#N/A</v>
      </c>
      <c r="E378" s="8" t="e">
        <f t="shared" si="202"/>
        <v>#N/A</v>
      </c>
      <c r="F378">
        <v>0</v>
      </c>
      <c r="G378" s="8" t="e">
        <f t="shared" si="203"/>
        <v>#N/A</v>
      </c>
      <c r="H378" s="8" t="e">
        <f t="shared" si="218"/>
        <v>#N/A</v>
      </c>
      <c r="I378" s="8" t="e">
        <f t="shared" si="219"/>
        <v>#N/A</v>
      </c>
      <c r="J378" s="8" t="e">
        <f t="shared" si="220"/>
        <v>#N/A</v>
      </c>
      <c r="K378" s="8" t="e">
        <f t="shared" si="221"/>
        <v>#N/A</v>
      </c>
      <c r="L378" s="8" t="e">
        <f t="shared" si="222"/>
        <v>#N/A</v>
      </c>
      <c r="M378" t="e">
        <f t="shared" si="223"/>
        <v>#N/A</v>
      </c>
      <c r="N378">
        <v>8</v>
      </c>
      <c r="O378" t="e">
        <f t="shared" si="224"/>
        <v>#N/A</v>
      </c>
      <c r="P378" t="e">
        <f t="shared" si="225"/>
        <v>#N/A</v>
      </c>
      <c r="Q378" t="e">
        <f t="shared" si="226"/>
        <v>#N/A</v>
      </c>
      <c r="R378" t="e">
        <f t="shared" si="227"/>
        <v>#N/A</v>
      </c>
      <c r="S378">
        <f t="shared" si="191"/>
        <v>0</v>
      </c>
      <c r="T378" s="8">
        <f t="shared" si="228"/>
        <v>0</v>
      </c>
      <c r="U378" s="2" t="e">
        <f t="shared" si="229"/>
        <v>#N/A</v>
      </c>
      <c r="V378">
        <f t="shared" si="192"/>
        <v>5</v>
      </c>
      <c r="W378" s="2" t="e">
        <f t="shared" si="230"/>
        <v>#N/A</v>
      </c>
      <c r="X378">
        <f t="shared" si="193"/>
        <v>0</v>
      </c>
      <c r="Y378">
        <f t="shared" si="208"/>
        <v>0.5</v>
      </c>
      <c r="Z378">
        <v>0</v>
      </c>
      <c r="AA378" s="18">
        <f t="shared" si="231"/>
        <v>43559</v>
      </c>
      <c r="AB378" s="13">
        <f t="shared" si="232"/>
        <v>0</v>
      </c>
      <c r="AC378">
        <v>0</v>
      </c>
      <c r="AD378" s="5" t="e">
        <f t="shared" si="233"/>
        <v>#N/A</v>
      </c>
      <c r="AE378">
        <f t="shared" si="242"/>
        <v>2</v>
      </c>
      <c r="AF378">
        <f t="shared" si="242"/>
        <v>2</v>
      </c>
      <c r="AG378">
        <v>0</v>
      </c>
      <c r="AH378" s="18">
        <f t="shared" si="234"/>
        <v>43559</v>
      </c>
      <c r="AI378" s="5">
        <f t="shared" si="235"/>
        <v>0</v>
      </c>
      <c r="AJ378" s="13">
        <f t="shared" si="236"/>
        <v>0</v>
      </c>
      <c r="AK378" s="20">
        <f t="shared" si="197"/>
        <v>0</v>
      </c>
      <c r="AL378" s="20">
        <f t="shared" si="237"/>
        <v>3465</v>
      </c>
      <c r="AM378" s="20">
        <f t="shared" si="238"/>
        <v>800</v>
      </c>
      <c r="AN378" s="20">
        <f t="shared" si="198"/>
        <v>0</v>
      </c>
      <c r="AO378" s="20">
        <f t="shared" si="214"/>
        <v>200</v>
      </c>
      <c r="AP378" s="1">
        <v>0</v>
      </c>
      <c r="AQ378" s="24">
        <f t="shared" si="239"/>
        <v>43559</v>
      </c>
      <c r="AR378" s="10">
        <f t="shared" si="240"/>
        <v>0</v>
      </c>
      <c r="AS378" s="1">
        <f t="shared" si="241"/>
        <v>0</v>
      </c>
    </row>
    <row r="379" spans="2:45" x14ac:dyDescent="0.2">
      <c r="B379" s="18">
        <f t="shared" si="200"/>
        <v>43560</v>
      </c>
      <c r="C379" s="8">
        <f t="shared" si="217"/>
        <v>43560</v>
      </c>
      <c r="D379" s="5" t="e">
        <f>INDEX(Klima!$B$1:$E$520,MATCH('Afgrødemodel 1'!$C379,Klima!$B$1:$B$520,0),MATCH('Afgrødemodel 1'!$D$7,Klima!$B$1:$E$1,0))</f>
        <v>#N/A</v>
      </c>
      <c r="E379" s="8" t="e">
        <f t="shared" si="202"/>
        <v>#N/A</v>
      </c>
      <c r="F379">
        <v>0</v>
      </c>
      <c r="G379" s="8" t="e">
        <f t="shared" si="203"/>
        <v>#N/A</v>
      </c>
      <c r="H379" s="8" t="e">
        <f t="shared" si="218"/>
        <v>#N/A</v>
      </c>
      <c r="I379" s="8" t="e">
        <f t="shared" si="219"/>
        <v>#N/A</v>
      </c>
      <c r="J379" s="8" t="e">
        <f t="shared" si="220"/>
        <v>#N/A</v>
      </c>
      <c r="K379" s="8" t="e">
        <f t="shared" si="221"/>
        <v>#N/A</v>
      </c>
      <c r="L379" s="8" t="e">
        <f t="shared" si="222"/>
        <v>#N/A</v>
      </c>
      <c r="M379" t="e">
        <f t="shared" si="223"/>
        <v>#N/A</v>
      </c>
      <c r="N379">
        <v>8</v>
      </c>
      <c r="O379" t="e">
        <f t="shared" si="224"/>
        <v>#N/A</v>
      </c>
      <c r="P379" t="e">
        <f t="shared" si="225"/>
        <v>#N/A</v>
      </c>
      <c r="Q379" t="e">
        <f t="shared" si="226"/>
        <v>#N/A</v>
      </c>
      <c r="R379" t="e">
        <f t="shared" si="227"/>
        <v>#N/A</v>
      </c>
      <c r="S379">
        <f t="shared" si="191"/>
        <v>0</v>
      </c>
      <c r="T379" s="8">
        <f t="shared" si="228"/>
        <v>0</v>
      </c>
      <c r="U379" s="2" t="e">
        <f t="shared" si="229"/>
        <v>#N/A</v>
      </c>
      <c r="V379">
        <f t="shared" si="192"/>
        <v>5</v>
      </c>
      <c r="W379" s="2" t="e">
        <f t="shared" si="230"/>
        <v>#N/A</v>
      </c>
      <c r="X379">
        <f t="shared" si="193"/>
        <v>0</v>
      </c>
      <c r="Y379">
        <f t="shared" si="208"/>
        <v>0.5</v>
      </c>
      <c r="Z379">
        <v>0</v>
      </c>
      <c r="AA379" s="18">
        <f t="shared" si="231"/>
        <v>43560</v>
      </c>
      <c r="AB379" s="13">
        <f t="shared" si="232"/>
        <v>0</v>
      </c>
      <c r="AC379">
        <v>0</v>
      </c>
      <c r="AD379" s="5" t="e">
        <f t="shared" si="233"/>
        <v>#N/A</v>
      </c>
      <c r="AE379">
        <f t="shared" si="242"/>
        <v>2</v>
      </c>
      <c r="AF379">
        <f t="shared" si="242"/>
        <v>2</v>
      </c>
      <c r="AG379">
        <v>0</v>
      </c>
      <c r="AH379" s="18">
        <f t="shared" si="234"/>
        <v>43560</v>
      </c>
      <c r="AI379" s="5">
        <f t="shared" si="235"/>
        <v>0</v>
      </c>
      <c r="AJ379" s="13">
        <f t="shared" si="236"/>
        <v>0</v>
      </c>
      <c r="AK379" s="20">
        <f t="shared" si="197"/>
        <v>0</v>
      </c>
      <c r="AL379" s="20">
        <f t="shared" si="237"/>
        <v>3480</v>
      </c>
      <c r="AM379" s="20">
        <f t="shared" si="238"/>
        <v>800</v>
      </c>
      <c r="AN379" s="20">
        <f t="shared" si="198"/>
        <v>0</v>
      </c>
      <c r="AO379" s="20">
        <f t="shared" si="214"/>
        <v>200</v>
      </c>
      <c r="AP379" s="1">
        <v>0</v>
      </c>
      <c r="AQ379" s="24">
        <f t="shared" si="239"/>
        <v>43560</v>
      </c>
      <c r="AR379" s="10">
        <f t="shared" si="240"/>
        <v>0</v>
      </c>
      <c r="AS379" s="1">
        <f t="shared" si="241"/>
        <v>0</v>
      </c>
    </row>
    <row r="380" spans="2:45" x14ac:dyDescent="0.2">
      <c r="B380" s="18">
        <f t="shared" si="200"/>
        <v>43561</v>
      </c>
      <c r="C380" s="8">
        <f t="shared" si="217"/>
        <v>43561</v>
      </c>
      <c r="D380" s="5" t="e">
        <f>INDEX(Klima!$B$1:$E$520,MATCH('Afgrødemodel 1'!$C380,Klima!$B$1:$B$520,0),MATCH('Afgrødemodel 1'!$D$7,Klima!$B$1:$E$1,0))</f>
        <v>#N/A</v>
      </c>
      <c r="E380" s="8" t="e">
        <f t="shared" si="202"/>
        <v>#N/A</v>
      </c>
      <c r="F380">
        <v>0</v>
      </c>
      <c r="G380" s="8" t="e">
        <f t="shared" si="203"/>
        <v>#N/A</v>
      </c>
      <c r="H380" s="8" t="e">
        <f t="shared" si="218"/>
        <v>#N/A</v>
      </c>
      <c r="I380" s="8" t="e">
        <f t="shared" si="219"/>
        <v>#N/A</v>
      </c>
      <c r="J380" s="8" t="e">
        <f t="shared" si="220"/>
        <v>#N/A</v>
      </c>
      <c r="K380" s="8" t="e">
        <f t="shared" si="221"/>
        <v>#N/A</v>
      </c>
      <c r="L380" s="8" t="e">
        <f t="shared" si="222"/>
        <v>#N/A</v>
      </c>
      <c r="M380" t="e">
        <f t="shared" si="223"/>
        <v>#N/A</v>
      </c>
      <c r="N380">
        <v>8</v>
      </c>
      <c r="O380" t="e">
        <f t="shared" si="224"/>
        <v>#N/A</v>
      </c>
      <c r="P380" t="e">
        <f t="shared" si="225"/>
        <v>#N/A</v>
      </c>
      <c r="Q380" t="e">
        <f t="shared" si="226"/>
        <v>#N/A</v>
      </c>
      <c r="R380" t="e">
        <f t="shared" si="227"/>
        <v>#N/A</v>
      </c>
      <c r="S380">
        <f t="shared" si="191"/>
        <v>0</v>
      </c>
      <c r="T380" s="8">
        <f t="shared" si="228"/>
        <v>0</v>
      </c>
      <c r="U380" s="2" t="e">
        <f t="shared" si="229"/>
        <v>#N/A</v>
      </c>
      <c r="V380">
        <f t="shared" si="192"/>
        <v>5</v>
      </c>
      <c r="W380" s="2" t="e">
        <f t="shared" si="230"/>
        <v>#N/A</v>
      </c>
      <c r="X380">
        <f t="shared" si="193"/>
        <v>0</v>
      </c>
      <c r="Y380">
        <f t="shared" si="208"/>
        <v>0.5</v>
      </c>
      <c r="Z380">
        <v>0</v>
      </c>
      <c r="AA380" s="18">
        <f t="shared" si="231"/>
        <v>43561</v>
      </c>
      <c r="AB380" s="13">
        <f t="shared" si="232"/>
        <v>0</v>
      </c>
      <c r="AC380">
        <v>0</v>
      </c>
      <c r="AD380" s="5" t="e">
        <f t="shared" si="233"/>
        <v>#N/A</v>
      </c>
      <c r="AE380">
        <f t="shared" si="242"/>
        <v>2</v>
      </c>
      <c r="AF380">
        <f t="shared" si="242"/>
        <v>2</v>
      </c>
      <c r="AG380">
        <v>0</v>
      </c>
      <c r="AH380" s="18">
        <f t="shared" si="234"/>
        <v>43561</v>
      </c>
      <c r="AI380" s="5">
        <f t="shared" si="235"/>
        <v>0</v>
      </c>
      <c r="AJ380" s="13">
        <f t="shared" si="236"/>
        <v>0</v>
      </c>
      <c r="AK380" s="20">
        <f t="shared" si="197"/>
        <v>0</v>
      </c>
      <c r="AL380" s="20">
        <f t="shared" si="237"/>
        <v>3495</v>
      </c>
      <c r="AM380" s="20">
        <f t="shared" si="238"/>
        <v>800</v>
      </c>
      <c r="AN380" s="20">
        <f t="shared" si="198"/>
        <v>0</v>
      </c>
      <c r="AO380" s="20">
        <f t="shared" si="214"/>
        <v>200</v>
      </c>
      <c r="AP380" s="1">
        <v>0</v>
      </c>
      <c r="AQ380" s="24">
        <f t="shared" si="239"/>
        <v>43561</v>
      </c>
      <c r="AR380" s="10">
        <f t="shared" si="240"/>
        <v>0</v>
      </c>
      <c r="AS380" s="1">
        <f t="shared" si="241"/>
        <v>0</v>
      </c>
    </row>
    <row r="381" spans="2:45" x14ac:dyDescent="0.2">
      <c r="B381" s="18">
        <f t="shared" si="200"/>
        <v>43562</v>
      </c>
      <c r="C381" s="8">
        <f t="shared" si="217"/>
        <v>43562</v>
      </c>
      <c r="D381" s="5" t="e">
        <f>INDEX(Klima!$B$1:$E$520,MATCH('Afgrødemodel 1'!$C381,Klima!$B$1:$B$520,0),MATCH('Afgrødemodel 1'!$D$7,Klima!$B$1:$E$1,0))</f>
        <v>#N/A</v>
      </c>
      <c r="E381" s="8" t="e">
        <f t="shared" si="202"/>
        <v>#N/A</v>
      </c>
      <c r="F381">
        <v>0</v>
      </c>
      <c r="G381" s="8" t="e">
        <f t="shared" si="203"/>
        <v>#N/A</v>
      </c>
      <c r="H381" s="8" t="e">
        <f t="shared" si="218"/>
        <v>#N/A</v>
      </c>
      <c r="I381" s="8" t="e">
        <f t="shared" si="219"/>
        <v>#N/A</v>
      </c>
      <c r="J381" s="8" t="e">
        <f t="shared" si="220"/>
        <v>#N/A</v>
      </c>
      <c r="K381" s="8" t="e">
        <f t="shared" si="221"/>
        <v>#N/A</v>
      </c>
      <c r="L381" s="8" t="e">
        <f t="shared" si="222"/>
        <v>#N/A</v>
      </c>
      <c r="M381" t="e">
        <f t="shared" si="223"/>
        <v>#N/A</v>
      </c>
      <c r="N381">
        <v>8</v>
      </c>
      <c r="O381" t="e">
        <f t="shared" si="224"/>
        <v>#N/A</v>
      </c>
      <c r="P381" t="e">
        <f t="shared" si="225"/>
        <v>#N/A</v>
      </c>
      <c r="Q381" t="e">
        <f t="shared" si="226"/>
        <v>#N/A</v>
      </c>
      <c r="R381" t="e">
        <f t="shared" si="227"/>
        <v>#N/A</v>
      </c>
      <c r="S381">
        <f t="shared" si="191"/>
        <v>0</v>
      </c>
      <c r="T381" s="8">
        <f t="shared" si="228"/>
        <v>0</v>
      </c>
      <c r="U381" s="2" t="e">
        <f t="shared" si="229"/>
        <v>#N/A</v>
      </c>
      <c r="V381">
        <f t="shared" si="192"/>
        <v>5</v>
      </c>
      <c r="W381" s="2" t="e">
        <f t="shared" si="230"/>
        <v>#N/A</v>
      </c>
      <c r="X381">
        <f t="shared" si="193"/>
        <v>0</v>
      </c>
      <c r="Y381">
        <f t="shared" si="208"/>
        <v>0.5</v>
      </c>
      <c r="Z381">
        <v>0</v>
      </c>
      <c r="AA381" s="18">
        <f t="shared" si="231"/>
        <v>43562</v>
      </c>
      <c r="AB381" s="13">
        <f t="shared" si="232"/>
        <v>0</v>
      </c>
      <c r="AC381">
        <v>0</v>
      </c>
      <c r="AD381" s="5" t="e">
        <f t="shared" si="233"/>
        <v>#N/A</v>
      </c>
      <c r="AE381">
        <f t="shared" si="242"/>
        <v>2</v>
      </c>
      <c r="AF381">
        <f t="shared" si="242"/>
        <v>2</v>
      </c>
      <c r="AG381">
        <v>0</v>
      </c>
      <c r="AH381" s="18">
        <f t="shared" si="234"/>
        <v>43562</v>
      </c>
      <c r="AI381" s="5">
        <f t="shared" si="235"/>
        <v>0</v>
      </c>
      <c r="AJ381" s="13">
        <f t="shared" si="236"/>
        <v>0</v>
      </c>
      <c r="AK381" s="20">
        <f t="shared" si="197"/>
        <v>0</v>
      </c>
      <c r="AL381" s="20">
        <f t="shared" si="237"/>
        <v>3510</v>
      </c>
      <c r="AM381" s="20">
        <f t="shared" si="238"/>
        <v>800</v>
      </c>
      <c r="AN381" s="20">
        <f t="shared" si="198"/>
        <v>0</v>
      </c>
      <c r="AO381" s="20">
        <f t="shared" si="214"/>
        <v>200</v>
      </c>
      <c r="AP381" s="1">
        <v>0</v>
      </c>
      <c r="AQ381" s="24">
        <f t="shared" si="239"/>
        <v>43562</v>
      </c>
      <c r="AR381" s="10">
        <f t="shared" si="240"/>
        <v>0</v>
      </c>
      <c r="AS381" s="1">
        <f t="shared" si="241"/>
        <v>0</v>
      </c>
    </row>
    <row r="382" spans="2:45" x14ac:dyDescent="0.2">
      <c r="B382" s="18">
        <f t="shared" si="200"/>
        <v>43563</v>
      </c>
      <c r="C382" s="8">
        <f t="shared" si="217"/>
        <v>43563</v>
      </c>
      <c r="D382" s="5" t="e">
        <f>INDEX(Klima!$B$1:$E$520,MATCH('Afgrødemodel 1'!$C382,Klima!$B$1:$B$520,0),MATCH('Afgrødemodel 1'!$D$7,Klima!$B$1:$E$1,0))</f>
        <v>#N/A</v>
      </c>
      <c r="E382" s="8" t="e">
        <f t="shared" si="202"/>
        <v>#N/A</v>
      </c>
      <c r="F382">
        <v>0</v>
      </c>
      <c r="G382" s="8" t="e">
        <f t="shared" si="203"/>
        <v>#N/A</v>
      </c>
      <c r="H382" s="8" t="e">
        <f t="shared" si="218"/>
        <v>#N/A</v>
      </c>
      <c r="I382" s="8" t="e">
        <f t="shared" si="219"/>
        <v>#N/A</v>
      </c>
      <c r="J382" s="8" t="e">
        <f t="shared" si="220"/>
        <v>#N/A</v>
      </c>
      <c r="K382" s="8" t="e">
        <f t="shared" si="221"/>
        <v>#N/A</v>
      </c>
      <c r="L382" s="8" t="e">
        <f t="shared" si="222"/>
        <v>#N/A</v>
      </c>
      <c r="M382" t="e">
        <f t="shared" si="223"/>
        <v>#N/A</v>
      </c>
      <c r="N382">
        <v>8</v>
      </c>
      <c r="O382" t="e">
        <f t="shared" si="224"/>
        <v>#N/A</v>
      </c>
      <c r="P382" t="e">
        <f t="shared" si="225"/>
        <v>#N/A</v>
      </c>
      <c r="Q382" t="e">
        <f t="shared" si="226"/>
        <v>#N/A</v>
      </c>
      <c r="R382" t="e">
        <f t="shared" si="227"/>
        <v>#N/A</v>
      </c>
      <c r="S382">
        <f t="shared" si="191"/>
        <v>0</v>
      </c>
      <c r="T382" s="8">
        <f t="shared" si="228"/>
        <v>0</v>
      </c>
      <c r="U382" s="2" t="e">
        <f t="shared" si="229"/>
        <v>#N/A</v>
      </c>
      <c r="V382">
        <f t="shared" si="192"/>
        <v>5</v>
      </c>
      <c r="W382" s="2" t="e">
        <f t="shared" si="230"/>
        <v>#N/A</v>
      </c>
      <c r="X382">
        <f t="shared" si="193"/>
        <v>0</v>
      </c>
      <c r="Y382">
        <f t="shared" si="208"/>
        <v>0.5</v>
      </c>
      <c r="Z382">
        <v>0</v>
      </c>
      <c r="AA382" s="18">
        <f t="shared" si="231"/>
        <v>43563</v>
      </c>
      <c r="AB382" s="13">
        <f t="shared" si="232"/>
        <v>0</v>
      </c>
      <c r="AC382">
        <v>0</v>
      </c>
      <c r="AD382" s="5" t="e">
        <f t="shared" si="233"/>
        <v>#N/A</v>
      </c>
      <c r="AE382">
        <f t="shared" si="242"/>
        <v>2</v>
      </c>
      <c r="AF382">
        <f t="shared" si="242"/>
        <v>2</v>
      </c>
      <c r="AG382">
        <v>0</v>
      </c>
      <c r="AH382" s="18">
        <f t="shared" si="234"/>
        <v>43563</v>
      </c>
      <c r="AI382" s="5">
        <f t="shared" si="235"/>
        <v>0</v>
      </c>
      <c r="AJ382" s="13">
        <f t="shared" si="236"/>
        <v>0</v>
      </c>
      <c r="AK382" s="20">
        <f t="shared" si="197"/>
        <v>0</v>
      </c>
      <c r="AL382" s="20">
        <f t="shared" si="237"/>
        <v>3525</v>
      </c>
      <c r="AM382" s="20">
        <f t="shared" si="238"/>
        <v>800</v>
      </c>
      <c r="AN382" s="20">
        <f t="shared" si="198"/>
        <v>0</v>
      </c>
      <c r="AO382" s="20">
        <f t="shared" si="214"/>
        <v>200</v>
      </c>
      <c r="AP382" s="1">
        <v>0</v>
      </c>
      <c r="AQ382" s="24">
        <f t="shared" si="239"/>
        <v>43563</v>
      </c>
      <c r="AR382" s="10">
        <f t="shared" si="240"/>
        <v>0</v>
      </c>
      <c r="AS382" s="1">
        <f t="shared" si="241"/>
        <v>0</v>
      </c>
    </row>
    <row r="383" spans="2:45" x14ac:dyDescent="0.2">
      <c r="B383" s="18">
        <f t="shared" si="200"/>
        <v>43564</v>
      </c>
      <c r="C383" s="8">
        <f t="shared" si="217"/>
        <v>43564</v>
      </c>
      <c r="D383" s="5" t="e">
        <f>INDEX(Klima!$B$1:$E$520,MATCH('Afgrødemodel 1'!$C383,Klima!$B$1:$B$520,0),MATCH('Afgrødemodel 1'!$D$7,Klima!$B$1:$E$1,0))</f>
        <v>#N/A</v>
      </c>
      <c r="E383" s="8" t="e">
        <f t="shared" si="202"/>
        <v>#N/A</v>
      </c>
      <c r="F383">
        <v>0</v>
      </c>
      <c r="G383" s="8" t="e">
        <f t="shared" si="203"/>
        <v>#N/A</v>
      </c>
      <c r="H383" s="8" t="e">
        <f t="shared" si="218"/>
        <v>#N/A</v>
      </c>
      <c r="I383" s="8" t="e">
        <f t="shared" si="219"/>
        <v>#N/A</v>
      </c>
      <c r="J383" s="8" t="e">
        <f t="shared" si="220"/>
        <v>#N/A</v>
      </c>
      <c r="K383" s="8" t="e">
        <f t="shared" si="221"/>
        <v>#N/A</v>
      </c>
      <c r="L383" s="8" t="e">
        <f t="shared" si="222"/>
        <v>#N/A</v>
      </c>
      <c r="M383" t="e">
        <f t="shared" si="223"/>
        <v>#N/A</v>
      </c>
      <c r="N383">
        <v>8</v>
      </c>
      <c r="O383" t="e">
        <f t="shared" si="224"/>
        <v>#N/A</v>
      </c>
      <c r="P383" t="e">
        <f t="shared" si="225"/>
        <v>#N/A</v>
      </c>
      <c r="Q383" t="e">
        <f t="shared" si="226"/>
        <v>#N/A</v>
      </c>
      <c r="R383" t="e">
        <f t="shared" si="227"/>
        <v>#N/A</v>
      </c>
      <c r="S383">
        <f t="shared" si="191"/>
        <v>0</v>
      </c>
      <c r="T383" s="8">
        <f t="shared" si="228"/>
        <v>0</v>
      </c>
      <c r="U383" s="2" t="e">
        <f t="shared" si="229"/>
        <v>#N/A</v>
      </c>
      <c r="V383">
        <f t="shared" si="192"/>
        <v>5</v>
      </c>
      <c r="W383" s="2" t="e">
        <f t="shared" si="230"/>
        <v>#N/A</v>
      </c>
      <c r="X383">
        <f t="shared" si="193"/>
        <v>0</v>
      </c>
      <c r="Y383">
        <f t="shared" si="208"/>
        <v>0.5</v>
      </c>
      <c r="Z383">
        <v>0</v>
      </c>
      <c r="AA383" s="18">
        <f t="shared" si="231"/>
        <v>43564</v>
      </c>
      <c r="AB383" s="13">
        <f t="shared" si="232"/>
        <v>0</v>
      </c>
      <c r="AC383">
        <v>0</v>
      </c>
      <c r="AD383" s="5" t="e">
        <f t="shared" si="233"/>
        <v>#N/A</v>
      </c>
      <c r="AE383">
        <f t="shared" si="242"/>
        <v>2</v>
      </c>
      <c r="AF383">
        <f t="shared" si="242"/>
        <v>2</v>
      </c>
      <c r="AG383">
        <v>0</v>
      </c>
      <c r="AH383" s="18">
        <f t="shared" si="234"/>
        <v>43564</v>
      </c>
      <c r="AI383" s="5">
        <f t="shared" si="235"/>
        <v>0</v>
      </c>
      <c r="AJ383" s="13">
        <f t="shared" si="236"/>
        <v>0</v>
      </c>
      <c r="AK383" s="20">
        <f t="shared" si="197"/>
        <v>0</v>
      </c>
      <c r="AL383" s="20">
        <f t="shared" si="237"/>
        <v>3540</v>
      </c>
      <c r="AM383" s="20">
        <f t="shared" si="238"/>
        <v>800</v>
      </c>
      <c r="AN383" s="20">
        <f t="shared" si="198"/>
        <v>0</v>
      </c>
      <c r="AO383" s="20">
        <f t="shared" si="214"/>
        <v>200</v>
      </c>
      <c r="AP383" s="1">
        <v>0</v>
      </c>
      <c r="AQ383" s="24">
        <f t="shared" si="239"/>
        <v>43564</v>
      </c>
      <c r="AR383" s="10">
        <f t="shared" si="240"/>
        <v>0</v>
      </c>
      <c r="AS383" s="1">
        <f t="shared" si="241"/>
        <v>0</v>
      </c>
    </row>
    <row r="384" spans="2:45" x14ac:dyDescent="0.2">
      <c r="B384" s="18">
        <f t="shared" si="200"/>
        <v>43565</v>
      </c>
      <c r="C384" s="8">
        <f t="shared" si="217"/>
        <v>43565</v>
      </c>
      <c r="D384" s="5" t="e">
        <f>INDEX(Klima!$B$1:$E$520,MATCH('Afgrødemodel 1'!$C384,Klima!$B$1:$B$520,0),MATCH('Afgrødemodel 1'!$D$7,Klima!$B$1:$E$1,0))</f>
        <v>#N/A</v>
      </c>
      <c r="E384" s="8" t="e">
        <f t="shared" si="202"/>
        <v>#N/A</v>
      </c>
      <c r="F384">
        <v>0</v>
      </c>
      <c r="G384" s="8" t="e">
        <f t="shared" si="203"/>
        <v>#N/A</v>
      </c>
      <c r="H384" s="8" t="e">
        <f t="shared" si="218"/>
        <v>#N/A</v>
      </c>
      <c r="I384" s="8" t="e">
        <f t="shared" si="219"/>
        <v>#N/A</v>
      </c>
      <c r="J384" s="8" t="e">
        <f t="shared" si="220"/>
        <v>#N/A</v>
      </c>
      <c r="K384" s="8" t="e">
        <f t="shared" si="221"/>
        <v>#N/A</v>
      </c>
      <c r="L384" s="8" t="e">
        <f t="shared" si="222"/>
        <v>#N/A</v>
      </c>
      <c r="M384" t="e">
        <f t="shared" si="223"/>
        <v>#N/A</v>
      </c>
      <c r="N384">
        <v>8</v>
      </c>
      <c r="O384" t="e">
        <f t="shared" si="224"/>
        <v>#N/A</v>
      </c>
      <c r="P384" t="e">
        <f t="shared" si="225"/>
        <v>#N/A</v>
      </c>
      <c r="Q384" t="e">
        <f t="shared" si="226"/>
        <v>#N/A</v>
      </c>
      <c r="R384" t="e">
        <f t="shared" si="227"/>
        <v>#N/A</v>
      </c>
      <c r="S384">
        <f t="shared" si="191"/>
        <v>0</v>
      </c>
      <c r="T384" s="8">
        <f t="shared" si="228"/>
        <v>0</v>
      </c>
      <c r="U384" s="2" t="e">
        <f t="shared" si="229"/>
        <v>#N/A</v>
      </c>
      <c r="V384">
        <f t="shared" si="192"/>
        <v>5</v>
      </c>
      <c r="W384" s="2" t="e">
        <f t="shared" si="230"/>
        <v>#N/A</v>
      </c>
      <c r="X384">
        <f t="shared" si="193"/>
        <v>0</v>
      </c>
      <c r="Y384">
        <f t="shared" si="208"/>
        <v>0.5</v>
      </c>
      <c r="Z384">
        <v>0</v>
      </c>
      <c r="AA384" s="18">
        <f t="shared" si="231"/>
        <v>43565</v>
      </c>
      <c r="AB384" s="13">
        <f t="shared" si="232"/>
        <v>0</v>
      </c>
      <c r="AC384">
        <v>0</v>
      </c>
      <c r="AD384" s="5" t="e">
        <f t="shared" si="233"/>
        <v>#N/A</v>
      </c>
      <c r="AE384">
        <f t="shared" si="242"/>
        <v>2</v>
      </c>
      <c r="AF384">
        <f t="shared" si="242"/>
        <v>2</v>
      </c>
      <c r="AG384">
        <v>0</v>
      </c>
      <c r="AH384" s="18">
        <f t="shared" si="234"/>
        <v>43565</v>
      </c>
      <c r="AI384" s="5">
        <f t="shared" si="235"/>
        <v>0</v>
      </c>
      <c r="AJ384" s="13">
        <f t="shared" si="236"/>
        <v>0</v>
      </c>
      <c r="AK384" s="20">
        <f t="shared" si="197"/>
        <v>0</v>
      </c>
      <c r="AL384" s="20">
        <f t="shared" si="237"/>
        <v>3555</v>
      </c>
      <c r="AM384" s="20">
        <f t="shared" si="238"/>
        <v>800</v>
      </c>
      <c r="AN384" s="20">
        <f t="shared" si="198"/>
        <v>0</v>
      </c>
      <c r="AO384" s="20">
        <f t="shared" si="214"/>
        <v>200</v>
      </c>
      <c r="AP384" s="1">
        <v>0</v>
      </c>
      <c r="AQ384" s="24">
        <f t="shared" si="239"/>
        <v>43565</v>
      </c>
      <c r="AR384" s="10">
        <f t="shared" si="240"/>
        <v>0</v>
      </c>
      <c r="AS384" s="1">
        <f t="shared" si="241"/>
        <v>0</v>
      </c>
    </row>
    <row r="385" spans="2:45" x14ac:dyDescent="0.2">
      <c r="B385" s="18">
        <f t="shared" si="200"/>
        <v>43566</v>
      </c>
      <c r="C385" s="8">
        <f t="shared" si="217"/>
        <v>43566</v>
      </c>
      <c r="D385" s="5" t="e">
        <f>INDEX(Klima!$B$1:$E$520,MATCH('Afgrødemodel 1'!$C385,Klima!$B$1:$B$520,0),MATCH('Afgrødemodel 1'!$D$7,Klima!$B$1:$E$1,0))</f>
        <v>#N/A</v>
      </c>
      <c r="E385" s="8" t="e">
        <f t="shared" si="202"/>
        <v>#N/A</v>
      </c>
      <c r="F385">
        <v>0</v>
      </c>
      <c r="G385" s="8" t="e">
        <f t="shared" si="203"/>
        <v>#N/A</v>
      </c>
      <c r="H385" s="8" t="e">
        <f t="shared" si="218"/>
        <v>#N/A</v>
      </c>
      <c r="I385" s="8" t="e">
        <f t="shared" si="219"/>
        <v>#N/A</v>
      </c>
      <c r="J385" s="8" t="e">
        <f t="shared" si="220"/>
        <v>#N/A</v>
      </c>
      <c r="K385" s="8" t="e">
        <f t="shared" si="221"/>
        <v>#N/A</v>
      </c>
      <c r="L385" s="8" t="e">
        <f t="shared" si="222"/>
        <v>#N/A</v>
      </c>
      <c r="M385" t="e">
        <f t="shared" si="223"/>
        <v>#N/A</v>
      </c>
      <c r="N385">
        <v>8</v>
      </c>
      <c r="O385" t="e">
        <f t="shared" si="224"/>
        <v>#N/A</v>
      </c>
      <c r="P385" t="e">
        <f t="shared" si="225"/>
        <v>#N/A</v>
      </c>
      <c r="Q385" t="e">
        <f t="shared" si="226"/>
        <v>#N/A</v>
      </c>
      <c r="R385" t="e">
        <f t="shared" si="227"/>
        <v>#N/A</v>
      </c>
      <c r="S385">
        <f t="shared" si="191"/>
        <v>0</v>
      </c>
      <c r="T385" s="8">
        <f t="shared" si="228"/>
        <v>0</v>
      </c>
      <c r="U385" s="2" t="e">
        <f t="shared" si="229"/>
        <v>#N/A</v>
      </c>
      <c r="V385">
        <f t="shared" si="192"/>
        <v>5</v>
      </c>
      <c r="W385" s="2" t="e">
        <f t="shared" si="230"/>
        <v>#N/A</v>
      </c>
      <c r="X385">
        <f t="shared" si="193"/>
        <v>0</v>
      </c>
      <c r="Y385">
        <f t="shared" si="208"/>
        <v>0.5</v>
      </c>
      <c r="Z385">
        <v>0</v>
      </c>
      <c r="AA385" s="18">
        <f t="shared" si="231"/>
        <v>43566</v>
      </c>
      <c r="AB385" s="13">
        <f t="shared" si="232"/>
        <v>0</v>
      </c>
      <c r="AC385">
        <v>0</v>
      </c>
      <c r="AD385" s="5" t="e">
        <f t="shared" si="233"/>
        <v>#N/A</v>
      </c>
      <c r="AE385">
        <f t="shared" si="242"/>
        <v>2</v>
      </c>
      <c r="AF385">
        <f t="shared" si="242"/>
        <v>2</v>
      </c>
      <c r="AG385">
        <v>0</v>
      </c>
      <c r="AH385" s="18">
        <f t="shared" si="234"/>
        <v>43566</v>
      </c>
      <c r="AI385" s="5">
        <f t="shared" si="235"/>
        <v>0</v>
      </c>
      <c r="AJ385" s="13">
        <f t="shared" si="236"/>
        <v>0</v>
      </c>
      <c r="AK385" s="20">
        <f t="shared" si="197"/>
        <v>0</v>
      </c>
      <c r="AL385" s="20">
        <f t="shared" si="237"/>
        <v>3570</v>
      </c>
      <c r="AM385" s="20">
        <f t="shared" si="238"/>
        <v>800</v>
      </c>
      <c r="AN385" s="20">
        <f t="shared" si="198"/>
        <v>0</v>
      </c>
      <c r="AO385" s="20">
        <f t="shared" si="214"/>
        <v>200</v>
      </c>
      <c r="AP385" s="1">
        <v>0</v>
      </c>
      <c r="AQ385" s="24">
        <f t="shared" si="239"/>
        <v>43566</v>
      </c>
      <c r="AR385" s="10">
        <f t="shared" si="240"/>
        <v>0</v>
      </c>
      <c r="AS385" s="1">
        <f t="shared" si="241"/>
        <v>0</v>
      </c>
    </row>
    <row r="386" spans="2:45" x14ac:dyDescent="0.2">
      <c r="B386" s="18">
        <f t="shared" si="200"/>
        <v>43567</v>
      </c>
      <c r="C386" s="8">
        <f t="shared" si="217"/>
        <v>43567</v>
      </c>
      <c r="D386" s="5" t="e">
        <f>INDEX(Klima!$B$1:$E$520,MATCH('Afgrødemodel 1'!$C386,Klima!$B$1:$B$520,0),MATCH('Afgrødemodel 1'!$D$7,Klima!$B$1:$E$1,0))</f>
        <v>#N/A</v>
      </c>
      <c r="E386" s="8" t="e">
        <f t="shared" si="202"/>
        <v>#N/A</v>
      </c>
      <c r="F386">
        <v>0</v>
      </c>
      <c r="G386" s="8" t="e">
        <f t="shared" si="203"/>
        <v>#N/A</v>
      </c>
      <c r="H386" s="8" t="e">
        <f t="shared" si="218"/>
        <v>#N/A</v>
      </c>
      <c r="I386" s="8" t="e">
        <f t="shared" si="219"/>
        <v>#N/A</v>
      </c>
      <c r="J386" s="8" t="e">
        <f t="shared" si="220"/>
        <v>#N/A</v>
      </c>
      <c r="K386" s="8" t="e">
        <f t="shared" si="221"/>
        <v>#N/A</v>
      </c>
      <c r="L386" s="8" t="e">
        <f t="shared" si="222"/>
        <v>#N/A</v>
      </c>
      <c r="M386" t="e">
        <f t="shared" si="223"/>
        <v>#N/A</v>
      </c>
      <c r="N386">
        <v>8</v>
      </c>
      <c r="O386" t="e">
        <f t="shared" si="224"/>
        <v>#N/A</v>
      </c>
      <c r="P386" t="e">
        <f t="shared" si="225"/>
        <v>#N/A</v>
      </c>
      <c r="Q386" t="e">
        <f t="shared" si="226"/>
        <v>#N/A</v>
      </c>
      <c r="R386" t="e">
        <f t="shared" si="227"/>
        <v>#N/A</v>
      </c>
      <c r="S386">
        <f t="shared" si="191"/>
        <v>0</v>
      </c>
      <c r="T386" s="8">
        <f t="shared" si="228"/>
        <v>0</v>
      </c>
      <c r="U386" s="2" t="e">
        <f t="shared" si="229"/>
        <v>#N/A</v>
      </c>
      <c r="V386">
        <f t="shared" si="192"/>
        <v>5</v>
      </c>
      <c r="W386" s="2" t="e">
        <f t="shared" si="230"/>
        <v>#N/A</v>
      </c>
      <c r="X386">
        <f t="shared" si="193"/>
        <v>0</v>
      </c>
      <c r="Y386">
        <f t="shared" si="208"/>
        <v>0.5</v>
      </c>
      <c r="Z386">
        <v>0</v>
      </c>
      <c r="AA386" s="18">
        <f t="shared" si="231"/>
        <v>43567</v>
      </c>
      <c r="AB386" s="13">
        <f t="shared" si="232"/>
        <v>0</v>
      </c>
      <c r="AC386">
        <v>0</v>
      </c>
      <c r="AD386" s="5" t="e">
        <f t="shared" si="233"/>
        <v>#N/A</v>
      </c>
      <c r="AE386">
        <f t="shared" si="242"/>
        <v>2</v>
      </c>
      <c r="AF386">
        <f t="shared" si="242"/>
        <v>2</v>
      </c>
      <c r="AG386">
        <v>0</v>
      </c>
      <c r="AH386" s="18">
        <f t="shared" si="234"/>
        <v>43567</v>
      </c>
      <c r="AI386" s="5">
        <f t="shared" si="235"/>
        <v>0</v>
      </c>
      <c r="AJ386" s="13">
        <f t="shared" si="236"/>
        <v>0</v>
      </c>
      <c r="AK386" s="20">
        <f t="shared" si="197"/>
        <v>0</v>
      </c>
      <c r="AL386" s="20">
        <f t="shared" si="237"/>
        <v>3585</v>
      </c>
      <c r="AM386" s="20">
        <f t="shared" si="238"/>
        <v>800</v>
      </c>
      <c r="AN386" s="20">
        <f t="shared" si="198"/>
        <v>0</v>
      </c>
      <c r="AO386" s="20">
        <f t="shared" si="214"/>
        <v>200</v>
      </c>
      <c r="AP386" s="1">
        <v>0</v>
      </c>
      <c r="AQ386" s="24">
        <f t="shared" si="239"/>
        <v>43567</v>
      </c>
      <c r="AR386" s="10">
        <f t="shared" si="240"/>
        <v>0</v>
      </c>
      <c r="AS386" s="1">
        <f t="shared" si="241"/>
        <v>0</v>
      </c>
    </row>
    <row r="387" spans="2:45" x14ac:dyDescent="0.2">
      <c r="B387" s="18">
        <f t="shared" si="200"/>
        <v>43568</v>
      </c>
      <c r="C387" s="8">
        <f t="shared" si="217"/>
        <v>43568</v>
      </c>
      <c r="D387" s="5" t="e">
        <f>INDEX(Klima!$B$1:$E$520,MATCH('Afgrødemodel 1'!$C387,Klima!$B$1:$B$520,0),MATCH('Afgrødemodel 1'!$D$7,Klima!$B$1:$E$1,0))</f>
        <v>#N/A</v>
      </c>
      <c r="E387" s="8" t="e">
        <f t="shared" si="202"/>
        <v>#N/A</v>
      </c>
      <c r="F387">
        <v>0</v>
      </c>
      <c r="G387" s="8" t="e">
        <f t="shared" si="203"/>
        <v>#N/A</v>
      </c>
      <c r="H387" s="8" t="e">
        <f t="shared" si="218"/>
        <v>#N/A</v>
      </c>
      <c r="I387" s="8" t="e">
        <f t="shared" si="219"/>
        <v>#N/A</v>
      </c>
      <c r="J387" s="8" t="e">
        <f t="shared" si="220"/>
        <v>#N/A</v>
      </c>
      <c r="K387" s="8" t="e">
        <f t="shared" si="221"/>
        <v>#N/A</v>
      </c>
      <c r="L387" s="8" t="e">
        <f t="shared" si="222"/>
        <v>#N/A</v>
      </c>
      <c r="M387" t="e">
        <f t="shared" si="223"/>
        <v>#N/A</v>
      </c>
      <c r="N387">
        <v>8</v>
      </c>
      <c r="O387" t="e">
        <f t="shared" si="224"/>
        <v>#N/A</v>
      </c>
      <c r="P387" t="e">
        <f t="shared" si="225"/>
        <v>#N/A</v>
      </c>
      <c r="Q387" t="e">
        <f t="shared" si="226"/>
        <v>#N/A</v>
      </c>
      <c r="R387" t="e">
        <f t="shared" si="227"/>
        <v>#N/A</v>
      </c>
      <c r="S387">
        <f t="shared" si="191"/>
        <v>0</v>
      </c>
      <c r="T387" s="8">
        <f t="shared" si="228"/>
        <v>0</v>
      </c>
      <c r="U387" s="2" t="e">
        <f t="shared" si="229"/>
        <v>#N/A</v>
      </c>
      <c r="V387">
        <f t="shared" si="192"/>
        <v>5</v>
      </c>
      <c r="W387" s="2" t="e">
        <f t="shared" si="230"/>
        <v>#N/A</v>
      </c>
      <c r="X387">
        <f t="shared" si="193"/>
        <v>0</v>
      </c>
      <c r="Y387">
        <f t="shared" si="208"/>
        <v>0.5</v>
      </c>
      <c r="Z387">
        <v>0</v>
      </c>
      <c r="AA387" s="18">
        <f t="shared" si="231"/>
        <v>43568</v>
      </c>
      <c r="AB387" s="13">
        <f t="shared" si="232"/>
        <v>0</v>
      </c>
      <c r="AC387">
        <v>0</v>
      </c>
      <c r="AD387" s="5" t="e">
        <f t="shared" si="233"/>
        <v>#N/A</v>
      </c>
      <c r="AE387">
        <f t="shared" si="242"/>
        <v>2</v>
      </c>
      <c r="AF387">
        <f t="shared" si="242"/>
        <v>2</v>
      </c>
      <c r="AG387">
        <v>0</v>
      </c>
      <c r="AH387" s="18">
        <f t="shared" si="234"/>
        <v>43568</v>
      </c>
      <c r="AI387" s="5">
        <f t="shared" si="235"/>
        <v>0</v>
      </c>
      <c r="AJ387" s="13">
        <f t="shared" si="236"/>
        <v>0</v>
      </c>
      <c r="AK387" s="20">
        <f t="shared" si="197"/>
        <v>0</v>
      </c>
      <c r="AL387" s="20">
        <f t="shared" si="237"/>
        <v>3600</v>
      </c>
      <c r="AM387" s="20">
        <f t="shared" si="238"/>
        <v>800</v>
      </c>
      <c r="AN387" s="20">
        <f t="shared" si="198"/>
        <v>0</v>
      </c>
      <c r="AO387" s="20">
        <f t="shared" si="214"/>
        <v>200</v>
      </c>
      <c r="AP387" s="1">
        <v>0</v>
      </c>
      <c r="AQ387" s="24">
        <f t="shared" si="239"/>
        <v>43568</v>
      </c>
      <c r="AR387" s="10">
        <f t="shared" si="240"/>
        <v>0</v>
      </c>
      <c r="AS387" s="1">
        <f t="shared" si="241"/>
        <v>0</v>
      </c>
    </row>
    <row r="388" spans="2:45" x14ac:dyDescent="0.2">
      <c r="B388" s="18">
        <f t="shared" si="200"/>
        <v>43569</v>
      </c>
      <c r="C388" s="8">
        <f t="shared" si="217"/>
        <v>43569</v>
      </c>
      <c r="D388" s="5" t="e">
        <f>INDEX(Klima!$B$1:$E$520,MATCH('Afgrødemodel 1'!$C388,Klima!$B$1:$B$520,0),MATCH('Afgrødemodel 1'!$D$7,Klima!$B$1:$E$1,0))</f>
        <v>#N/A</v>
      </c>
      <c r="E388" s="8" t="e">
        <f t="shared" si="202"/>
        <v>#N/A</v>
      </c>
      <c r="F388">
        <v>0</v>
      </c>
      <c r="G388" s="8" t="e">
        <f t="shared" si="203"/>
        <v>#N/A</v>
      </c>
      <c r="H388" s="8" t="e">
        <f t="shared" si="218"/>
        <v>#N/A</v>
      </c>
      <c r="I388" s="8" t="e">
        <f t="shared" si="219"/>
        <v>#N/A</v>
      </c>
      <c r="J388" s="8" t="e">
        <f t="shared" si="220"/>
        <v>#N/A</v>
      </c>
      <c r="K388" s="8" t="e">
        <f t="shared" si="221"/>
        <v>#N/A</v>
      </c>
      <c r="L388" s="8" t="e">
        <f t="shared" si="222"/>
        <v>#N/A</v>
      </c>
      <c r="M388" t="e">
        <f t="shared" si="223"/>
        <v>#N/A</v>
      </c>
      <c r="N388">
        <v>8</v>
      </c>
      <c r="O388" t="e">
        <f t="shared" si="224"/>
        <v>#N/A</v>
      </c>
      <c r="P388" t="e">
        <f t="shared" si="225"/>
        <v>#N/A</v>
      </c>
      <c r="Q388" t="e">
        <f t="shared" si="226"/>
        <v>#N/A</v>
      </c>
      <c r="R388" t="e">
        <f t="shared" si="227"/>
        <v>#N/A</v>
      </c>
      <c r="S388">
        <f t="shared" si="191"/>
        <v>0</v>
      </c>
      <c r="T388" s="8">
        <f t="shared" si="228"/>
        <v>0</v>
      </c>
      <c r="U388" s="2" t="e">
        <f t="shared" si="229"/>
        <v>#N/A</v>
      </c>
      <c r="V388">
        <f t="shared" si="192"/>
        <v>5</v>
      </c>
      <c r="W388" s="2" t="e">
        <f t="shared" si="230"/>
        <v>#N/A</v>
      </c>
      <c r="X388">
        <f t="shared" si="193"/>
        <v>0</v>
      </c>
      <c r="Y388">
        <f t="shared" si="208"/>
        <v>0.5</v>
      </c>
      <c r="Z388">
        <v>0</v>
      </c>
      <c r="AA388" s="18">
        <f t="shared" si="231"/>
        <v>43569</v>
      </c>
      <c r="AB388" s="13">
        <f t="shared" si="232"/>
        <v>0</v>
      </c>
      <c r="AC388">
        <v>0</v>
      </c>
      <c r="AD388" s="5" t="e">
        <f t="shared" si="233"/>
        <v>#N/A</v>
      </c>
      <c r="AE388">
        <f t="shared" si="242"/>
        <v>2</v>
      </c>
      <c r="AF388">
        <f t="shared" si="242"/>
        <v>2</v>
      </c>
      <c r="AG388">
        <v>0</v>
      </c>
      <c r="AH388" s="18">
        <f t="shared" si="234"/>
        <v>43569</v>
      </c>
      <c r="AI388" s="5">
        <f t="shared" si="235"/>
        <v>0</v>
      </c>
      <c r="AJ388" s="13">
        <f t="shared" si="236"/>
        <v>0</v>
      </c>
      <c r="AK388" s="20">
        <f t="shared" si="197"/>
        <v>0</v>
      </c>
      <c r="AL388" s="20">
        <f t="shared" si="237"/>
        <v>3615</v>
      </c>
      <c r="AM388" s="20">
        <f t="shared" si="238"/>
        <v>800</v>
      </c>
      <c r="AN388" s="20">
        <f t="shared" si="198"/>
        <v>0</v>
      </c>
      <c r="AO388" s="20">
        <f t="shared" si="214"/>
        <v>200</v>
      </c>
      <c r="AP388" s="1">
        <v>0</v>
      </c>
      <c r="AQ388" s="24">
        <f t="shared" si="239"/>
        <v>43569</v>
      </c>
      <c r="AR388" s="10">
        <f t="shared" si="240"/>
        <v>0</v>
      </c>
      <c r="AS388" s="1">
        <f t="shared" si="241"/>
        <v>0</v>
      </c>
    </row>
    <row r="389" spans="2:45" x14ac:dyDescent="0.2">
      <c r="B389" s="18">
        <f t="shared" si="200"/>
        <v>43570</v>
      </c>
      <c r="C389" s="8">
        <f t="shared" si="217"/>
        <v>43570</v>
      </c>
      <c r="D389" s="5" t="e">
        <f>INDEX(Klima!$B$1:$E$520,MATCH('Afgrødemodel 1'!$C389,Klima!$B$1:$B$520,0),MATCH('Afgrødemodel 1'!$D$7,Klima!$B$1:$E$1,0))</f>
        <v>#N/A</v>
      </c>
      <c r="E389" s="8" t="e">
        <f t="shared" si="202"/>
        <v>#N/A</v>
      </c>
      <c r="F389">
        <v>0</v>
      </c>
      <c r="G389" s="8" t="e">
        <f t="shared" si="203"/>
        <v>#N/A</v>
      </c>
      <c r="H389" s="8" t="e">
        <f t="shared" si="218"/>
        <v>#N/A</v>
      </c>
      <c r="I389" s="8" t="e">
        <f t="shared" si="219"/>
        <v>#N/A</v>
      </c>
      <c r="J389" s="8" t="e">
        <f t="shared" si="220"/>
        <v>#N/A</v>
      </c>
      <c r="K389" s="8" t="e">
        <f t="shared" si="221"/>
        <v>#N/A</v>
      </c>
      <c r="L389" s="8" t="e">
        <f t="shared" si="222"/>
        <v>#N/A</v>
      </c>
      <c r="M389" t="e">
        <f t="shared" si="223"/>
        <v>#N/A</v>
      </c>
      <c r="N389">
        <v>8</v>
      </c>
      <c r="O389" t="e">
        <f t="shared" si="224"/>
        <v>#N/A</v>
      </c>
      <c r="P389" t="e">
        <f t="shared" si="225"/>
        <v>#N/A</v>
      </c>
      <c r="Q389" t="e">
        <f t="shared" si="226"/>
        <v>#N/A</v>
      </c>
      <c r="R389" t="e">
        <f t="shared" si="227"/>
        <v>#N/A</v>
      </c>
      <c r="S389">
        <f t="shared" si="191"/>
        <v>0</v>
      </c>
      <c r="T389" s="8">
        <f t="shared" si="228"/>
        <v>0</v>
      </c>
      <c r="U389" s="2" t="e">
        <f t="shared" si="229"/>
        <v>#N/A</v>
      </c>
      <c r="V389">
        <f t="shared" si="192"/>
        <v>5</v>
      </c>
      <c r="W389" s="2" t="e">
        <f t="shared" si="230"/>
        <v>#N/A</v>
      </c>
      <c r="X389">
        <f t="shared" si="193"/>
        <v>0</v>
      </c>
      <c r="Y389">
        <f t="shared" si="208"/>
        <v>0.5</v>
      </c>
      <c r="Z389">
        <v>0</v>
      </c>
      <c r="AA389" s="18">
        <f t="shared" si="231"/>
        <v>43570</v>
      </c>
      <c r="AB389" s="13">
        <f t="shared" si="232"/>
        <v>0</v>
      </c>
      <c r="AC389">
        <v>0</v>
      </c>
      <c r="AD389" s="5" t="e">
        <f t="shared" si="233"/>
        <v>#N/A</v>
      </c>
      <c r="AE389">
        <f t="shared" si="242"/>
        <v>2</v>
      </c>
      <c r="AF389">
        <f t="shared" si="242"/>
        <v>2</v>
      </c>
      <c r="AG389">
        <v>0</v>
      </c>
      <c r="AH389" s="18">
        <f t="shared" si="234"/>
        <v>43570</v>
      </c>
      <c r="AI389" s="5">
        <f t="shared" si="235"/>
        <v>0</v>
      </c>
      <c r="AJ389" s="13">
        <f t="shared" si="236"/>
        <v>0</v>
      </c>
      <c r="AK389" s="20">
        <f t="shared" si="197"/>
        <v>0</v>
      </c>
      <c r="AL389" s="20">
        <f t="shared" si="237"/>
        <v>3630</v>
      </c>
      <c r="AM389" s="20">
        <f t="shared" si="238"/>
        <v>800</v>
      </c>
      <c r="AN389" s="20">
        <f t="shared" si="198"/>
        <v>0</v>
      </c>
      <c r="AO389" s="20">
        <f t="shared" si="214"/>
        <v>200</v>
      </c>
      <c r="AP389" s="1">
        <v>0</v>
      </c>
      <c r="AQ389" s="24">
        <f t="shared" si="239"/>
        <v>43570</v>
      </c>
      <c r="AR389" s="10">
        <f t="shared" si="240"/>
        <v>0</v>
      </c>
      <c r="AS389" s="1">
        <f t="shared" si="241"/>
        <v>0</v>
      </c>
    </row>
    <row r="390" spans="2:45" x14ac:dyDescent="0.2">
      <c r="B390" s="18">
        <f t="shared" si="200"/>
        <v>43571</v>
      </c>
      <c r="C390" s="8">
        <f t="shared" si="217"/>
        <v>43571</v>
      </c>
      <c r="D390" s="5" t="e">
        <f>INDEX(Klima!$B$1:$E$520,MATCH('Afgrødemodel 1'!$C390,Klima!$B$1:$B$520,0),MATCH('Afgrødemodel 1'!$D$7,Klima!$B$1:$E$1,0))</f>
        <v>#N/A</v>
      </c>
      <c r="E390" s="8" t="e">
        <f t="shared" si="202"/>
        <v>#N/A</v>
      </c>
      <c r="F390">
        <v>0</v>
      </c>
      <c r="G390" s="8" t="e">
        <f t="shared" si="203"/>
        <v>#N/A</v>
      </c>
      <c r="H390" s="8" t="e">
        <f t="shared" si="218"/>
        <v>#N/A</v>
      </c>
      <c r="I390" s="8" t="e">
        <f t="shared" si="219"/>
        <v>#N/A</v>
      </c>
      <c r="J390" s="8" t="e">
        <f t="shared" si="220"/>
        <v>#N/A</v>
      </c>
      <c r="K390" s="8" t="e">
        <f t="shared" si="221"/>
        <v>#N/A</v>
      </c>
      <c r="L390" s="8" t="e">
        <f t="shared" si="222"/>
        <v>#N/A</v>
      </c>
      <c r="M390" t="e">
        <f t="shared" si="223"/>
        <v>#N/A</v>
      </c>
      <c r="N390">
        <v>8</v>
      </c>
      <c r="O390" t="e">
        <f t="shared" si="224"/>
        <v>#N/A</v>
      </c>
      <c r="P390" t="e">
        <f t="shared" si="225"/>
        <v>#N/A</v>
      </c>
      <c r="Q390" t="e">
        <f t="shared" si="226"/>
        <v>#N/A</v>
      </c>
      <c r="R390" t="e">
        <f t="shared" si="227"/>
        <v>#N/A</v>
      </c>
      <c r="S390">
        <f t="shared" si="191"/>
        <v>0</v>
      </c>
      <c r="T390" s="8">
        <f t="shared" si="228"/>
        <v>0</v>
      </c>
      <c r="U390" s="2" t="e">
        <f t="shared" si="229"/>
        <v>#N/A</v>
      </c>
      <c r="V390">
        <f t="shared" si="192"/>
        <v>5</v>
      </c>
      <c r="W390" s="2" t="e">
        <f t="shared" si="230"/>
        <v>#N/A</v>
      </c>
      <c r="X390">
        <f t="shared" si="193"/>
        <v>0</v>
      </c>
      <c r="Y390">
        <f t="shared" si="208"/>
        <v>0.5</v>
      </c>
      <c r="Z390">
        <v>0</v>
      </c>
      <c r="AA390" s="18">
        <f t="shared" si="231"/>
        <v>43571</v>
      </c>
      <c r="AB390" s="13">
        <f t="shared" si="232"/>
        <v>0</v>
      </c>
      <c r="AC390">
        <v>0</v>
      </c>
      <c r="AD390" s="5" t="e">
        <f t="shared" si="233"/>
        <v>#N/A</v>
      </c>
      <c r="AE390">
        <f t="shared" si="242"/>
        <v>2</v>
      </c>
      <c r="AF390">
        <f t="shared" si="242"/>
        <v>2</v>
      </c>
      <c r="AG390">
        <v>0</v>
      </c>
      <c r="AH390" s="18">
        <f t="shared" si="234"/>
        <v>43571</v>
      </c>
      <c r="AI390" s="5">
        <f t="shared" si="235"/>
        <v>0</v>
      </c>
      <c r="AJ390" s="13">
        <f t="shared" si="236"/>
        <v>0</v>
      </c>
      <c r="AK390" s="20">
        <f t="shared" si="197"/>
        <v>0</v>
      </c>
      <c r="AL390" s="20">
        <f t="shared" si="237"/>
        <v>3645</v>
      </c>
      <c r="AM390" s="20">
        <f t="shared" si="238"/>
        <v>800</v>
      </c>
      <c r="AN390" s="20">
        <f t="shared" si="198"/>
        <v>0</v>
      </c>
      <c r="AO390" s="20">
        <f t="shared" si="214"/>
        <v>200</v>
      </c>
      <c r="AP390" s="1">
        <v>0</v>
      </c>
      <c r="AQ390" s="24">
        <f t="shared" si="239"/>
        <v>43571</v>
      </c>
      <c r="AR390" s="10">
        <f t="shared" si="240"/>
        <v>0</v>
      </c>
      <c r="AS390" s="1">
        <f t="shared" si="241"/>
        <v>0</v>
      </c>
    </row>
    <row r="391" spans="2:45" x14ac:dyDescent="0.2">
      <c r="B391" s="18">
        <f t="shared" si="200"/>
        <v>43572</v>
      </c>
      <c r="C391" s="8">
        <f t="shared" si="217"/>
        <v>43572</v>
      </c>
      <c r="D391" s="5" t="e">
        <f>INDEX(Klima!$B$1:$E$520,MATCH('Afgrødemodel 1'!$C391,Klima!$B$1:$B$520,0),MATCH('Afgrødemodel 1'!$D$7,Klima!$B$1:$E$1,0))</f>
        <v>#N/A</v>
      </c>
      <c r="E391" s="8" t="e">
        <f t="shared" si="202"/>
        <v>#N/A</v>
      </c>
      <c r="F391">
        <v>0</v>
      </c>
      <c r="G391" s="8" t="e">
        <f t="shared" si="203"/>
        <v>#N/A</v>
      </c>
      <c r="H391" s="8" t="e">
        <f t="shared" si="218"/>
        <v>#N/A</v>
      </c>
      <c r="I391" s="8" t="e">
        <f t="shared" si="219"/>
        <v>#N/A</v>
      </c>
      <c r="J391" s="8" t="e">
        <f t="shared" si="220"/>
        <v>#N/A</v>
      </c>
      <c r="K391" s="8" t="e">
        <f t="shared" si="221"/>
        <v>#N/A</v>
      </c>
      <c r="L391" s="8" t="e">
        <f t="shared" si="222"/>
        <v>#N/A</v>
      </c>
      <c r="M391" t="e">
        <f t="shared" si="223"/>
        <v>#N/A</v>
      </c>
      <c r="N391">
        <v>8</v>
      </c>
      <c r="O391" t="e">
        <f t="shared" si="224"/>
        <v>#N/A</v>
      </c>
      <c r="P391" t="e">
        <f t="shared" si="225"/>
        <v>#N/A</v>
      </c>
      <c r="Q391" t="e">
        <f t="shared" si="226"/>
        <v>#N/A</v>
      </c>
      <c r="R391" t="e">
        <f t="shared" si="227"/>
        <v>#N/A</v>
      </c>
      <c r="S391">
        <f t="shared" si="191"/>
        <v>0</v>
      </c>
      <c r="T391" s="8">
        <f t="shared" si="228"/>
        <v>0</v>
      </c>
      <c r="U391" s="2" t="e">
        <f t="shared" si="229"/>
        <v>#N/A</v>
      </c>
      <c r="V391">
        <f t="shared" si="192"/>
        <v>5</v>
      </c>
      <c r="W391" s="2" t="e">
        <f t="shared" si="230"/>
        <v>#N/A</v>
      </c>
      <c r="X391">
        <f t="shared" si="193"/>
        <v>0</v>
      </c>
      <c r="Y391">
        <f t="shared" si="208"/>
        <v>0.5</v>
      </c>
      <c r="Z391">
        <v>0</v>
      </c>
      <c r="AA391" s="18">
        <f t="shared" si="231"/>
        <v>43572</v>
      </c>
      <c r="AB391" s="13">
        <f t="shared" si="232"/>
        <v>0</v>
      </c>
      <c r="AC391">
        <v>0</v>
      </c>
      <c r="AD391" s="5" t="e">
        <f t="shared" si="233"/>
        <v>#N/A</v>
      </c>
      <c r="AE391">
        <f t="shared" si="242"/>
        <v>2</v>
      </c>
      <c r="AF391">
        <f t="shared" si="242"/>
        <v>2</v>
      </c>
      <c r="AG391">
        <v>0</v>
      </c>
      <c r="AH391" s="18">
        <f t="shared" si="234"/>
        <v>43572</v>
      </c>
      <c r="AI391" s="5">
        <f t="shared" si="235"/>
        <v>0</v>
      </c>
      <c r="AJ391" s="13">
        <f t="shared" si="236"/>
        <v>0</v>
      </c>
      <c r="AK391" s="20">
        <f t="shared" si="197"/>
        <v>0</v>
      </c>
      <c r="AL391" s="20">
        <f t="shared" si="237"/>
        <v>3660</v>
      </c>
      <c r="AM391" s="20">
        <f t="shared" si="238"/>
        <v>800</v>
      </c>
      <c r="AN391" s="20">
        <f t="shared" si="198"/>
        <v>0</v>
      </c>
      <c r="AO391" s="20">
        <f t="shared" si="214"/>
        <v>200</v>
      </c>
      <c r="AP391" s="1">
        <v>0</v>
      </c>
      <c r="AQ391" s="24">
        <f t="shared" si="239"/>
        <v>43572</v>
      </c>
      <c r="AR391" s="10">
        <f t="shared" si="240"/>
        <v>0</v>
      </c>
      <c r="AS391" s="1">
        <f t="shared" si="241"/>
        <v>0</v>
      </c>
    </row>
    <row r="392" spans="2:45" x14ac:dyDescent="0.2">
      <c r="B392" s="18">
        <f t="shared" si="200"/>
        <v>43573</v>
      </c>
      <c r="C392" s="8">
        <f t="shared" si="217"/>
        <v>43573</v>
      </c>
      <c r="D392" s="5" t="e">
        <f>INDEX(Klima!$B$1:$E$520,MATCH('Afgrødemodel 1'!$C392,Klima!$B$1:$B$520,0),MATCH('Afgrødemodel 1'!$D$7,Klima!$B$1:$E$1,0))</f>
        <v>#N/A</v>
      </c>
      <c r="E392" s="8" t="e">
        <f t="shared" si="202"/>
        <v>#N/A</v>
      </c>
      <c r="F392">
        <v>0</v>
      </c>
      <c r="G392" s="8" t="e">
        <f t="shared" si="203"/>
        <v>#N/A</v>
      </c>
      <c r="H392" s="8" t="e">
        <f t="shared" si="218"/>
        <v>#N/A</v>
      </c>
      <c r="I392" s="8" t="e">
        <f t="shared" si="219"/>
        <v>#N/A</v>
      </c>
      <c r="J392" s="8" t="e">
        <f t="shared" si="220"/>
        <v>#N/A</v>
      </c>
      <c r="K392" s="8" t="e">
        <f t="shared" si="221"/>
        <v>#N/A</v>
      </c>
      <c r="L392" s="8" t="e">
        <f t="shared" si="222"/>
        <v>#N/A</v>
      </c>
      <c r="M392" t="e">
        <f t="shared" si="223"/>
        <v>#N/A</v>
      </c>
      <c r="N392">
        <v>8</v>
      </c>
      <c r="O392" t="e">
        <f t="shared" si="224"/>
        <v>#N/A</v>
      </c>
      <c r="P392" t="e">
        <f t="shared" si="225"/>
        <v>#N/A</v>
      </c>
      <c r="Q392" t="e">
        <f t="shared" si="226"/>
        <v>#N/A</v>
      </c>
      <c r="R392" t="e">
        <f t="shared" si="227"/>
        <v>#N/A</v>
      </c>
      <c r="S392">
        <f t="shared" si="191"/>
        <v>0</v>
      </c>
      <c r="T392" s="8">
        <f t="shared" si="228"/>
        <v>0</v>
      </c>
      <c r="U392" s="2" t="e">
        <f t="shared" si="229"/>
        <v>#N/A</v>
      </c>
      <c r="V392">
        <f t="shared" si="192"/>
        <v>5</v>
      </c>
      <c r="W392" s="2" t="e">
        <f t="shared" si="230"/>
        <v>#N/A</v>
      </c>
      <c r="X392">
        <f t="shared" si="193"/>
        <v>0</v>
      </c>
      <c r="Y392">
        <f t="shared" si="208"/>
        <v>0.5</v>
      </c>
      <c r="Z392">
        <v>0</v>
      </c>
      <c r="AA392" s="18">
        <f t="shared" si="231"/>
        <v>43573</v>
      </c>
      <c r="AB392" s="13">
        <f t="shared" si="232"/>
        <v>0</v>
      </c>
      <c r="AC392">
        <v>0</v>
      </c>
      <c r="AD392" s="5" t="e">
        <f t="shared" si="233"/>
        <v>#N/A</v>
      </c>
      <c r="AE392">
        <f t="shared" si="242"/>
        <v>2</v>
      </c>
      <c r="AF392">
        <f t="shared" si="242"/>
        <v>2</v>
      </c>
      <c r="AG392">
        <v>0</v>
      </c>
      <c r="AH392" s="18">
        <f t="shared" si="234"/>
        <v>43573</v>
      </c>
      <c r="AI392" s="5">
        <f t="shared" si="235"/>
        <v>0</v>
      </c>
      <c r="AJ392" s="13">
        <f t="shared" si="236"/>
        <v>0</v>
      </c>
      <c r="AK392" s="20">
        <f t="shared" si="197"/>
        <v>0</v>
      </c>
      <c r="AL392" s="20">
        <f t="shared" si="237"/>
        <v>3675</v>
      </c>
      <c r="AM392" s="20">
        <f t="shared" si="238"/>
        <v>800</v>
      </c>
      <c r="AN392" s="20">
        <f t="shared" si="198"/>
        <v>0</v>
      </c>
      <c r="AO392" s="20">
        <f t="shared" si="214"/>
        <v>200</v>
      </c>
      <c r="AP392" s="1">
        <v>0</v>
      </c>
      <c r="AQ392" s="24">
        <f t="shared" si="239"/>
        <v>43573</v>
      </c>
      <c r="AR392" s="10">
        <f t="shared" si="240"/>
        <v>0</v>
      </c>
      <c r="AS392" s="1">
        <f t="shared" si="241"/>
        <v>0</v>
      </c>
    </row>
    <row r="393" spans="2:45" x14ac:dyDescent="0.2">
      <c r="B393" s="18">
        <f t="shared" si="200"/>
        <v>43574</v>
      </c>
      <c r="C393" s="8">
        <f t="shared" si="217"/>
        <v>43574</v>
      </c>
      <c r="D393" s="5" t="e">
        <f>INDEX(Klima!$B$1:$E$520,MATCH('Afgrødemodel 1'!$C393,Klima!$B$1:$B$520,0),MATCH('Afgrødemodel 1'!$D$7,Klima!$B$1:$E$1,0))</f>
        <v>#N/A</v>
      </c>
      <c r="E393" s="8" t="e">
        <f t="shared" si="202"/>
        <v>#N/A</v>
      </c>
      <c r="F393">
        <v>0</v>
      </c>
      <c r="G393" s="8" t="e">
        <f t="shared" si="203"/>
        <v>#N/A</v>
      </c>
      <c r="H393" s="8" t="e">
        <f t="shared" si="218"/>
        <v>#N/A</v>
      </c>
      <c r="I393" s="8" t="e">
        <f t="shared" si="219"/>
        <v>#N/A</v>
      </c>
      <c r="J393" s="8" t="e">
        <f t="shared" si="220"/>
        <v>#N/A</v>
      </c>
      <c r="K393" s="8" t="e">
        <f t="shared" si="221"/>
        <v>#N/A</v>
      </c>
      <c r="L393" s="8" t="e">
        <f t="shared" si="222"/>
        <v>#N/A</v>
      </c>
      <c r="M393" t="e">
        <f t="shared" si="223"/>
        <v>#N/A</v>
      </c>
      <c r="N393">
        <v>8</v>
      </c>
      <c r="O393" t="e">
        <f t="shared" si="224"/>
        <v>#N/A</v>
      </c>
      <c r="P393" t="e">
        <f t="shared" si="225"/>
        <v>#N/A</v>
      </c>
      <c r="Q393" t="e">
        <f t="shared" si="226"/>
        <v>#N/A</v>
      </c>
      <c r="R393" t="e">
        <f t="shared" si="227"/>
        <v>#N/A</v>
      </c>
      <c r="S393">
        <f t="shared" si="191"/>
        <v>0</v>
      </c>
      <c r="T393" s="8">
        <f t="shared" si="228"/>
        <v>0</v>
      </c>
      <c r="U393" s="2" t="e">
        <f t="shared" si="229"/>
        <v>#N/A</v>
      </c>
      <c r="V393">
        <f t="shared" si="192"/>
        <v>5</v>
      </c>
      <c r="W393" s="2" t="e">
        <f t="shared" si="230"/>
        <v>#N/A</v>
      </c>
      <c r="X393">
        <f t="shared" si="193"/>
        <v>0</v>
      </c>
      <c r="Y393">
        <f t="shared" si="208"/>
        <v>0.5</v>
      </c>
      <c r="Z393">
        <v>0</v>
      </c>
      <c r="AA393" s="18">
        <f t="shared" si="231"/>
        <v>43574</v>
      </c>
      <c r="AB393" s="13">
        <f t="shared" si="232"/>
        <v>0</v>
      </c>
      <c r="AC393">
        <v>0</v>
      </c>
      <c r="AD393" s="5" t="e">
        <f t="shared" si="233"/>
        <v>#N/A</v>
      </c>
      <c r="AE393">
        <f t="shared" si="242"/>
        <v>2</v>
      </c>
      <c r="AF393">
        <f t="shared" si="242"/>
        <v>2</v>
      </c>
      <c r="AG393">
        <v>0</v>
      </c>
      <c r="AH393" s="18">
        <f t="shared" si="234"/>
        <v>43574</v>
      </c>
      <c r="AI393" s="5">
        <f t="shared" si="235"/>
        <v>0</v>
      </c>
      <c r="AJ393" s="13">
        <f t="shared" si="236"/>
        <v>0</v>
      </c>
      <c r="AK393" s="20">
        <f t="shared" si="197"/>
        <v>0</v>
      </c>
      <c r="AL393" s="20">
        <f t="shared" si="237"/>
        <v>3690</v>
      </c>
      <c r="AM393" s="20">
        <f t="shared" si="238"/>
        <v>800</v>
      </c>
      <c r="AN393" s="20">
        <f t="shared" si="198"/>
        <v>0</v>
      </c>
      <c r="AO393" s="20">
        <f t="shared" si="214"/>
        <v>200</v>
      </c>
      <c r="AP393" s="1">
        <v>0</v>
      </c>
      <c r="AQ393" s="24">
        <f t="shared" si="239"/>
        <v>43574</v>
      </c>
      <c r="AR393" s="10">
        <f t="shared" si="240"/>
        <v>0</v>
      </c>
      <c r="AS393" s="1">
        <f t="shared" si="241"/>
        <v>0</v>
      </c>
    </row>
    <row r="394" spans="2:45" x14ac:dyDescent="0.2">
      <c r="B394" s="18">
        <f t="shared" si="200"/>
        <v>43575</v>
      </c>
      <c r="C394" s="8">
        <f t="shared" si="217"/>
        <v>43575</v>
      </c>
      <c r="D394" s="5" t="e">
        <f>INDEX(Klima!$B$1:$E$520,MATCH('Afgrødemodel 1'!$C394,Klima!$B$1:$B$520,0),MATCH('Afgrødemodel 1'!$D$7,Klima!$B$1:$E$1,0))</f>
        <v>#N/A</v>
      </c>
      <c r="E394" s="8" t="e">
        <f t="shared" si="202"/>
        <v>#N/A</v>
      </c>
      <c r="F394">
        <v>0</v>
      </c>
      <c r="G394" s="8" t="e">
        <f t="shared" si="203"/>
        <v>#N/A</v>
      </c>
      <c r="H394" s="8" t="e">
        <f t="shared" si="218"/>
        <v>#N/A</v>
      </c>
      <c r="I394" s="8" t="e">
        <f t="shared" si="219"/>
        <v>#N/A</v>
      </c>
      <c r="J394" s="8" t="e">
        <f t="shared" si="220"/>
        <v>#N/A</v>
      </c>
      <c r="K394" s="8" t="e">
        <f t="shared" si="221"/>
        <v>#N/A</v>
      </c>
      <c r="L394" s="8" t="e">
        <f t="shared" si="222"/>
        <v>#N/A</v>
      </c>
      <c r="M394" t="e">
        <f t="shared" si="223"/>
        <v>#N/A</v>
      </c>
      <c r="N394">
        <v>8</v>
      </c>
      <c r="O394" t="e">
        <f t="shared" si="224"/>
        <v>#N/A</v>
      </c>
      <c r="P394" t="e">
        <f t="shared" si="225"/>
        <v>#N/A</v>
      </c>
      <c r="Q394" t="e">
        <f t="shared" si="226"/>
        <v>#N/A</v>
      </c>
      <c r="R394" t="e">
        <f t="shared" si="227"/>
        <v>#N/A</v>
      </c>
      <c r="S394">
        <f t="shared" ref="S394:S405" si="243">$AW$33</f>
        <v>0</v>
      </c>
      <c r="T394" s="8">
        <f t="shared" si="228"/>
        <v>0</v>
      </c>
      <c r="U394" s="2" t="e">
        <f t="shared" si="229"/>
        <v>#N/A</v>
      </c>
      <c r="V394">
        <f t="shared" ref="V394:V405" si="244">$AW$35</f>
        <v>5</v>
      </c>
      <c r="W394" s="2" t="e">
        <f t="shared" si="230"/>
        <v>#N/A</v>
      </c>
      <c r="X394">
        <f t="shared" ref="X394:X405" si="245">$AW$36</f>
        <v>0</v>
      </c>
      <c r="Y394">
        <f t="shared" si="208"/>
        <v>0.5</v>
      </c>
      <c r="Z394">
        <v>0</v>
      </c>
      <c r="AA394" s="18">
        <f t="shared" si="231"/>
        <v>43575</v>
      </c>
      <c r="AB394" s="13">
        <f t="shared" si="232"/>
        <v>0</v>
      </c>
      <c r="AC394">
        <v>0</v>
      </c>
      <c r="AD394" s="5" t="e">
        <f t="shared" si="233"/>
        <v>#N/A</v>
      </c>
      <c r="AE394">
        <f t="shared" si="242"/>
        <v>2</v>
      </c>
      <c r="AF394">
        <f t="shared" si="242"/>
        <v>2</v>
      </c>
      <c r="AG394">
        <v>0</v>
      </c>
      <c r="AH394" s="18">
        <f t="shared" si="234"/>
        <v>43575</v>
      </c>
      <c r="AI394" s="5">
        <f t="shared" si="235"/>
        <v>0</v>
      </c>
      <c r="AJ394" s="13">
        <f t="shared" si="236"/>
        <v>0</v>
      </c>
      <c r="AK394" s="20">
        <f t="shared" ref="AK394:AK405" si="246">$AW$42</f>
        <v>0</v>
      </c>
      <c r="AL394" s="20">
        <f t="shared" si="237"/>
        <v>3705</v>
      </c>
      <c r="AM394" s="20">
        <f t="shared" si="238"/>
        <v>800</v>
      </c>
      <c r="AN394" s="20">
        <f t="shared" ref="AN394:AN405" si="247">$AW$45</f>
        <v>0</v>
      </c>
      <c r="AO394" s="20">
        <f t="shared" si="214"/>
        <v>200</v>
      </c>
      <c r="AP394" s="1">
        <v>0</v>
      </c>
      <c r="AQ394" s="24">
        <f t="shared" si="239"/>
        <v>43575</v>
      </c>
      <c r="AR394" s="10">
        <f t="shared" si="240"/>
        <v>0</v>
      </c>
      <c r="AS394" s="1">
        <f t="shared" si="241"/>
        <v>0</v>
      </c>
    </row>
    <row r="395" spans="2:45" x14ac:dyDescent="0.2">
      <c r="B395" s="18">
        <f t="shared" ref="B395:B405" si="248">B394+1</f>
        <v>43576</v>
      </c>
      <c r="C395" s="8">
        <f t="shared" si="217"/>
        <v>43576</v>
      </c>
      <c r="D395" s="5" t="e">
        <f>INDEX(Klima!$B$1:$E$520,MATCH('Afgrødemodel 1'!$C395,Klima!$B$1:$B$520,0),MATCH('Afgrødemodel 1'!$D$7,Klima!$B$1:$E$1,0))</f>
        <v>#N/A</v>
      </c>
      <c r="E395" s="8" t="e">
        <f t="shared" ref="E395:E405" si="249">IF(D395&gt;0,D395,0)</f>
        <v>#N/A</v>
      </c>
      <c r="F395">
        <v>0</v>
      </c>
      <c r="G395" s="8" t="e">
        <f t="shared" ref="G395:G405" si="250">(E395-F395)+G394</f>
        <v>#N/A</v>
      </c>
      <c r="H395" s="8" t="e">
        <f t="shared" si="218"/>
        <v>#N/A</v>
      </c>
      <c r="I395" s="8" t="e">
        <f t="shared" si="219"/>
        <v>#N/A</v>
      </c>
      <c r="J395" s="8" t="e">
        <f t="shared" si="220"/>
        <v>#N/A</v>
      </c>
      <c r="K395" s="8" t="e">
        <f t="shared" si="221"/>
        <v>#N/A</v>
      </c>
      <c r="L395" s="8" t="e">
        <f t="shared" si="222"/>
        <v>#N/A</v>
      </c>
      <c r="M395" t="e">
        <f t="shared" si="223"/>
        <v>#N/A</v>
      </c>
      <c r="N395">
        <v>8</v>
      </c>
      <c r="O395" t="e">
        <f t="shared" si="224"/>
        <v>#N/A</v>
      </c>
      <c r="P395" t="e">
        <f t="shared" si="225"/>
        <v>#N/A</v>
      </c>
      <c r="Q395" t="e">
        <f t="shared" si="226"/>
        <v>#N/A</v>
      </c>
      <c r="R395" t="e">
        <f t="shared" si="227"/>
        <v>#N/A</v>
      </c>
      <c r="S395">
        <f t="shared" si="243"/>
        <v>0</v>
      </c>
      <c r="T395" s="8">
        <f t="shared" si="228"/>
        <v>0</v>
      </c>
      <c r="U395" s="2" t="e">
        <f t="shared" si="229"/>
        <v>#N/A</v>
      </c>
      <c r="V395">
        <f t="shared" si="244"/>
        <v>5</v>
      </c>
      <c r="W395" s="2" t="e">
        <f t="shared" si="230"/>
        <v>#N/A</v>
      </c>
      <c r="X395">
        <f t="shared" si="245"/>
        <v>0</v>
      </c>
      <c r="Y395">
        <f t="shared" ref="Y395:Y405" si="251">$AW$38</f>
        <v>0.5</v>
      </c>
      <c r="Z395">
        <v>0</v>
      </c>
      <c r="AA395" s="18">
        <f t="shared" si="231"/>
        <v>43576</v>
      </c>
      <c r="AB395" s="13">
        <f t="shared" si="232"/>
        <v>0</v>
      </c>
      <c r="AC395">
        <v>0</v>
      </c>
      <c r="AD395" s="5" t="e">
        <f t="shared" si="233"/>
        <v>#N/A</v>
      </c>
      <c r="AE395">
        <f t="shared" si="242"/>
        <v>2</v>
      </c>
      <c r="AF395">
        <f t="shared" si="242"/>
        <v>2</v>
      </c>
      <c r="AG395">
        <v>0</v>
      </c>
      <c r="AH395" s="18">
        <f t="shared" si="234"/>
        <v>43576</v>
      </c>
      <c r="AI395" s="5">
        <f t="shared" si="235"/>
        <v>0</v>
      </c>
      <c r="AJ395" s="13">
        <f t="shared" si="236"/>
        <v>0</v>
      </c>
      <c r="AK395" s="20">
        <f t="shared" si="246"/>
        <v>0</v>
      </c>
      <c r="AL395" s="20">
        <f t="shared" si="237"/>
        <v>3720</v>
      </c>
      <c r="AM395" s="20">
        <f t="shared" si="238"/>
        <v>800</v>
      </c>
      <c r="AN395" s="20">
        <f t="shared" si="247"/>
        <v>0</v>
      </c>
      <c r="AO395" s="20">
        <f t="shared" ref="AO395:AO405" si="252">$AW$49</f>
        <v>200</v>
      </c>
      <c r="AP395" s="1">
        <v>0</v>
      </c>
      <c r="AQ395" s="24">
        <f t="shared" si="239"/>
        <v>43576</v>
      </c>
      <c r="AR395" s="10">
        <f t="shared" si="240"/>
        <v>0</v>
      </c>
      <c r="AS395" s="1">
        <f t="shared" si="241"/>
        <v>0</v>
      </c>
    </row>
    <row r="396" spans="2:45" x14ac:dyDescent="0.2">
      <c r="B396" s="18">
        <f t="shared" si="248"/>
        <v>43577</v>
      </c>
      <c r="C396" s="8">
        <f t="shared" si="217"/>
        <v>43577</v>
      </c>
      <c r="D396" s="5" t="e">
        <f>INDEX(Klima!$B$1:$E$520,MATCH('Afgrødemodel 1'!$C396,Klima!$B$1:$B$520,0),MATCH('Afgrødemodel 1'!$D$7,Klima!$B$1:$E$1,0))</f>
        <v>#N/A</v>
      </c>
      <c r="E396" s="8" t="e">
        <f t="shared" si="249"/>
        <v>#N/A</v>
      </c>
      <c r="F396">
        <v>0</v>
      </c>
      <c r="G396" s="8" t="e">
        <f t="shared" si="250"/>
        <v>#N/A</v>
      </c>
      <c r="H396" s="8" t="e">
        <f t="shared" si="218"/>
        <v>#N/A</v>
      </c>
      <c r="I396" s="8" t="e">
        <f t="shared" si="219"/>
        <v>#N/A</v>
      </c>
      <c r="J396" s="8" t="e">
        <f t="shared" si="220"/>
        <v>#N/A</v>
      </c>
      <c r="K396" s="8" t="e">
        <f t="shared" si="221"/>
        <v>#N/A</v>
      </c>
      <c r="L396" s="8" t="e">
        <f t="shared" si="222"/>
        <v>#N/A</v>
      </c>
      <c r="M396" t="e">
        <f t="shared" si="223"/>
        <v>#N/A</v>
      </c>
      <c r="N396">
        <v>8</v>
      </c>
      <c r="O396" t="e">
        <f t="shared" si="224"/>
        <v>#N/A</v>
      </c>
      <c r="P396" t="e">
        <f t="shared" si="225"/>
        <v>#N/A</v>
      </c>
      <c r="Q396" t="e">
        <f t="shared" si="226"/>
        <v>#N/A</v>
      </c>
      <c r="R396" t="e">
        <f t="shared" si="227"/>
        <v>#N/A</v>
      </c>
      <c r="S396">
        <f t="shared" si="243"/>
        <v>0</v>
      </c>
      <c r="T396" s="8">
        <f t="shared" si="228"/>
        <v>0</v>
      </c>
      <c r="U396" s="2" t="e">
        <f t="shared" si="229"/>
        <v>#N/A</v>
      </c>
      <c r="V396">
        <f t="shared" si="244"/>
        <v>5</v>
      </c>
      <c r="W396" s="2" t="e">
        <f t="shared" si="230"/>
        <v>#N/A</v>
      </c>
      <c r="X396">
        <f t="shared" si="245"/>
        <v>0</v>
      </c>
      <c r="Y396">
        <f t="shared" si="251"/>
        <v>0.5</v>
      </c>
      <c r="Z396">
        <v>0</v>
      </c>
      <c r="AA396" s="18">
        <f t="shared" si="231"/>
        <v>43577</v>
      </c>
      <c r="AB396" s="13">
        <f t="shared" si="232"/>
        <v>0</v>
      </c>
      <c r="AC396">
        <v>0</v>
      </c>
      <c r="AD396" s="5" t="e">
        <f t="shared" si="233"/>
        <v>#N/A</v>
      </c>
      <c r="AE396">
        <f t="shared" si="242"/>
        <v>2</v>
      </c>
      <c r="AF396">
        <f t="shared" si="242"/>
        <v>2</v>
      </c>
      <c r="AG396">
        <v>0</v>
      </c>
      <c r="AH396" s="18">
        <f t="shared" si="234"/>
        <v>43577</v>
      </c>
      <c r="AI396" s="5">
        <f t="shared" si="235"/>
        <v>0</v>
      </c>
      <c r="AJ396" s="13">
        <f t="shared" si="236"/>
        <v>0</v>
      </c>
      <c r="AK396" s="20">
        <f t="shared" si="246"/>
        <v>0</v>
      </c>
      <c r="AL396" s="20">
        <f t="shared" si="237"/>
        <v>3735</v>
      </c>
      <c r="AM396" s="20">
        <f t="shared" si="238"/>
        <v>800</v>
      </c>
      <c r="AN396" s="20">
        <f t="shared" si="247"/>
        <v>0</v>
      </c>
      <c r="AO396" s="20">
        <f t="shared" si="252"/>
        <v>200</v>
      </c>
      <c r="AP396" s="1">
        <v>0</v>
      </c>
      <c r="AQ396" s="24">
        <f t="shared" si="239"/>
        <v>43577</v>
      </c>
      <c r="AR396" s="10">
        <f t="shared" si="240"/>
        <v>0</v>
      </c>
      <c r="AS396" s="1">
        <f t="shared" si="241"/>
        <v>0</v>
      </c>
    </row>
    <row r="397" spans="2:45" x14ac:dyDescent="0.2">
      <c r="B397" s="18">
        <f t="shared" si="248"/>
        <v>43578</v>
      </c>
      <c r="C397" s="8">
        <f t="shared" si="217"/>
        <v>43578</v>
      </c>
      <c r="D397" s="5" t="e">
        <f>INDEX(Klima!$B$1:$E$520,MATCH('Afgrødemodel 1'!$C397,Klima!$B$1:$B$520,0),MATCH('Afgrødemodel 1'!$D$7,Klima!$B$1:$E$1,0))</f>
        <v>#N/A</v>
      </c>
      <c r="E397" s="8" t="e">
        <f t="shared" si="249"/>
        <v>#N/A</v>
      </c>
      <c r="F397">
        <v>0</v>
      </c>
      <c r="G397" s="8" t="e">
        <f t="shared" si="250"/>
        <v>#N/A</v>
      </c>
      <c r="H397" s="8" t="e">
        <f t="shared" si="218"/>
        <v>#N/A</v>
      </c>
      <c r="I397" s="8" t="e">
        <f t="shared" si="219"/>
        <v>#N/A</v>
      </c>
      <c r="J397" s="8" t="e">
        <f t="shared" si="220"/>
        <v>#N/A</v>
      </c>
      <c r="K397" s="8" t="e">
        <f t="shared" si="221"/>
        <v>#N/A</v>
      </c>
      <c r="L397" s="8" t="e">
        <f t="shared" si="222"/>
        <v>#N/A</v>
      </c>
      <c r="M397" t="e">
        <f t="shared" si="223"/>
        <v>#N/A</v>
      </c>
      <c r="N397">
        <v>8</v>
      </c>
      <c r="O397" t="e">
        <f t="shared" si="224"/>
        <v>#N/A</v>
      </c>
      <c r="P397" t="e">
        <f t="shared" si="225"/>
        <v>#N/A</v>
      </c>
      <c r="Q397" t="e">
        <f t="shared" si="226"/>
        <v>#N/A</v>
      </c>
      <c r="R397" t="e">
        <f t="shared" si="227"/>
        <v>#N/A</v>
      </c>
      <c r="S397">
        <f t="shared" si="243"/>
        <v>0</v>
      </c>
      <c r="T397" s="8">
        <f t="shared" si="228"/>
        <v>0</v>
      </c>
      <c r="U397" s="2" t="e">
        <f t="shared" si="229"/>
        <v>#N/A</v>
      </c>
      <c r="V397">
        <f t="shared" si="244"/>
        <v>5</v>
      </c>
      <c r="W397" s="2" t="e">
        <f t="shared" si="230"/>
        <v>#N/A</v>
      </c>
      <c r="X397">
        <f t="shared" si="245"/>
        <v>0</v>
      </c>
      <c r="Y397">
        <f t="shared" si="251"/>
        <v>0.5</v>
      </c>
      <c r="Z397">
        <v>0</v>
      </c>
      <c r="AA397" s="18">
        <f t="shared" si="231"/>
        <v>43578</v>
      </c>
      <c r="AB397" s="13">
        <f t="shared" si="232"/>
        <v>0</v>
      </c>
      <c r="AC397">
        <v>0</v>
      </c>
      <c r="AD397" s="5" t="e">
        <f t="shared" si="233"/>
        <v>#N/A</v>
      </c>
      <c r="AE397">
        <f t="shared" si="242"/>
        <v>2</v>
      </c>
      <c r="AF397">
        <f t="shared" si="242"/>
        <v>2</v>
      </c>
      <c r="AG397">
        <v>0</v>
      </c>
      <c r="AH397" s="18">
        <f t="shared" si="234"/>
        <v>43578</v>
      </c>
      <c r="AI397" s="5">
        <f t="shared" si="235"/>
        <v>0</v>
      </c>
      <c r="AJ397" s="13">
        <f t="shared" si="236"/>
        <v>0</v>
      </c>
      <c r="AK397" s="20">
        <f t="shared" si="246"/>
        <v>0</v>
      </c>
      <c r="AL397" s="20">
        <f t="shared" si="237"/>
        <v>3750</v>
      </c>
      <c r="AM397" s="20">
        <f t="shared" si="238"/>
        <v>800</v>
      </c>
      <c r="AN397" s="20">
        <f t="shared" si="247"/>
        <v>0</v>
      </c>
      <c r="AO397" s="20">
        <f t="shared" si="252"/>
        <v>200</v>
      </c>
      <c r="AP397" s="1">
        <v>0</v>
      </c>
      <c r="AQ397" s="24">
        <f t="shared" si="239"/>
        <v>43578</v>
      </c>
      <c r="AR397" s="10">
        <f t="shared" si="240"/>
        <v>0</v>
      </c>
      <c r="AS397" s="1">
        <f t="shared" si="241"/>
        <v>0</v>
      </c>
    </row>
    <row r="398" spans="2:45" x14ac:dyDescent="0.2">
      <c r="B398" s="18">
        <f t="shared" si="248"/>
        <v>43579</v>
      </c>
      <c r="C398" s="8">
        <f t="shared" si="217"/>
        <v>43579</v>
      </c>
      <c r="D398" s="5" t="e">
        <f>INDEX(Klima!$B$1:$E$520,MATCH('Afgrødemodel 1'!$C398,Klima!$B$1:$B$520,0),MATCH('Afgrødemodel 1'!$D$7,Klima!$B$1:$E$1,0))</f>
        <v>#N/A</v>
      </c>
      <c r="E398" s="8" t="e">
        <f t="shared" si="249"/>
        <v>#N/A</v>
      </c>
      <c r="F398">
        <v>0</v>
      </c>
      <c r="G398" s="8" t="e">
        <f t="shared" si="250"/>
        <v>#N/A</v>
      </c>
      <c r="H398" s="8" t="e">
        <f t="shared" si="218"/>
        <v>#N/A</v>
      </c>
      <c r="I398" s="8" t="e">
        <f t="shared" si="219"/>
        <v>#N/A</v>
      </c>
      <c r="J398" s="8" t="e">
        <f t="shared" si="220"/>
        <v>#N/A</v>
      </c>
      <c r="K398" s="8" t="e">
        <f t="shared" si="221"/>
        <v>#N/A</v>
      </c>
      <c r="L398" s="8" t="e">
        <f t="shared" si="222"/>
        <v>#N/A</v>
      </c>
      <c r="M398" t="e">
        <f t="shared" si="223"/>
        <v>#N/A</v>
      </c>
      <c r="N398">
        <v>8</v>
      </c>
      <c r="O398" t="e">
        <f t="shared" si="224"/>
        <v>#N/A</v>
      </c>
      <c r="P398" t="e">
        <f t="shared" si="225"/>
        <v>#N/A</v>
      </c>
      <c r="Q398" t="e">
        <f t="shared" si="226"/>
        <v>#N/A</v>
      </c>
      <c r="R398" t="e">
        <f t="shared" si="227"/>
        <v>#N/A</v>
      </c>
      <c r="S398">
        <f t="shared" si="243"/>
        <v>0</v>
      </c>
      <c r="T398" s="8">
        <f t="shared" si="228"/>
        <v>0</v>
      </c>
      <c r="U398" s="2" t="e">
        <f t="shared" si="229"/>
        <v>#N/A</v>
      </c>
      <c r="V398">
        <f t="shared" si="244"/>
        <v>5</v>
      </c>
      <c r="W398" s="2" t="e">
        <f t="shared" si="230"/>
        <v>#N/A</v>
      </c>
      <c r="X398">
        <f t="shared" si="245"/>
        <v>0</v>
      </c>
      <c r="Y398">
        <f t="shared" si="251"/>
        <v>0.5</v>
      </c>
      <c r="Z398">
        <v>0</v>
      </c>
      <c r="AA398" s="18">
        <f t="shared" si="231"/>
        <v>43579</v>
      </c>
      <c r="AB398" s="13">
        <f t="shared" si="232"/>
        <v>0</v>
      </c>
      <c r="AC398">
        <v>0</v>
      </c>
      <c r="AD398" s="5" t="e">
        <f t="shared" si="233"/>
        <v>#N/A</v>
      </c>
      <c r="AE398">
        <f t="shared" si="242"/>
        <v>2</v>
      </c>
      <c r="AF398">
        <f t="shared" si="242"/>
        <v>2</v>
      </c>
      <c r="AG398">
        <v>0</v>
      </c>
      <c r="AH398" s="18">
        <f t="shared" si="234"/>
        <v>43579</v>
      </c>
      <c r="AI398" s="5">
        <f t="shared" si="235"/>
        <v>0</v>
      </c>
      <c r="AJ398" s="13">
        <f t="shared" si="236"/>
        <v>0</v>
      </c>
      <c r="AK398" s="20">
        <f t="shared" si="246"/>
        <v>0</v>
      </c>
      <c r="AL398" s="20">
        <f t="shared" si="237"/>
        <v>3765</v>
      </c>
      <c r="AM398" s="20">
        <f t="shared" si="238"/>
        <v>800</v>
      </c>
      <c r="AN398" s="20">
        <f t="shared" si="247"/>
        <v>0</v>
      </c>
      <c r="AO398" s="20">
        <f t="shared" si="252"/>
        <v>200</v>
      </c>
      <c r="AP398" s="1">
        <v>0</v>
      </c>
      <c r="AQ398" s="24">
        <f t="shared" si="239"/>
        <v>43579</v>
      </c>
      <c r="AR398" s="10">
        <f t="shared" si="240"/>
        <v>0</v>
      </c>
      <c r="AS398" s="1">
        <f t="shared" si="241"/>
        <v>0</v>
      </c>
    </row>
    <row r="399" spans="2:45" x14ac:dyDescent="0.2">
      <c r="B399" s="18">
        <f t="shared" si="248"/>
        <v>43580</v>
      </c>
      <c r="C399" s="8">
        <f t="shared" si="217"/>
        <v>43580</v>
      </c>
      <c r="D399" s="5" t="e">
        <f>INDEX(Klima!$B$1:$E$520,MATCH('Afgrødemodel 1'!$C399,Klima!$B$1:$B$520,0),MATCH('Afgrødemodel 1'!$D$7,Klima!$B$1:$E$1,0))</f>
        <v>#N/A</v>
      </c>
      <c r="E399" s="8" t="e">
        <f t="shared" si="249"/>
        <v>#N/A</v>
      </c>
      <c r="F399">
        <v>0</v>
      </c>
      <c r="G399" s="8" t="e">
        <f t="shared" si="250"/>
        <v>#N/A</v>
      </c>
      <c r="H399" s="8" t="e">
        <f t="shared" si="218"/>
        <v>#N/A</v>
      </c>
      <c r="I399" s="8" t="e">
        <f t="shared" si="219"/>
        <v>#N/A</v>
      </c>
      <c r="J399" s="8" t="e">
        <f t="shared" si="220"/>
        <v>#N/A</v>
      </c>
      <c r="K399" s="8" t="e">
        <f t="shared" si="221"/>
        <v>#N/A</v>
      </c>
      <c r="L399" s="8" t="e">
        <f t="shared" si="222"/>
        <v>#N/A</v>
      </c>
      <c r="M399" t="e">
        <f t="shared" si="223"/>
        <v>#N/A</v>
      </c>
      <c r="N399">
        <v>8</v>
      </c>
      <c r="O399" t="e">
        <f t="shared" si="224"/>
        <v>#N/A</v>
      </c>
      <c r="P399" t="e">
        <f t="shared" si="225"/>
        <v>#N/A</v>
      </c>
      <c r="Q399" t="e">
        <f t="shared" si="226"/>
        <v>#N/A</v>
      </c>
      <c r="R399" t="e">
        <f t="shared" si="227"/>
        <v>#N/A</v>
      </c>
      <c r="S399">
        <f t="shared" si="243"/>
        <v>0</v>
      </c>
      <c r="T399" s="8">
        <f t="shared" si="228"/>
        <v>0</v>
      </c>
      <c r="U399" s="2" t="e">
        <f t="shared" si="229"/>
        <v>#N/A</v>
      </c>
      <c r="V399">
        <f t="shared" si="244"/>
        <v>5</v>
      </c>
      <c r="W399" s="2" t="e">
        <f t="shared" si="230"/>
        <v>#N/A</v>
      </c>
      <c r="X399">
        <f t="shared" si="245"/>
        <v>0</v>
      </c>
      <c r="Y399">
        <f t="shared" si="251"/>
        <v>0.5</v>
      </c>
      <c r="Z399">
        <v>0</v>
      </c>
      <c r="AA399" s="18">
        <f t="shared" si="231"/>
        <v>43580</v>
      </c>
      <c r="AB399" s="13">
        <f t="shared" si="232"/>
        <v>0</v>
      </c>
      <c r="AC399">
        <v>0</v>
      </c>
      <c r="AD399" s="5" t="e">
        <f t="shared" si="233"/>
        <v>#N/A</v>
      </c>
      <c r="AE399">
        <f t="shared" si="242"/>
        <v>2</v>
      </c>
      <c r="AF399">
        <f t="shared" si="242"/>
        <v>2</v>
      </c>
      <c r="AG399">
        <v>0</v>
      </c>
      <c r="AH399" s="18">
        <f t="shared" si="234"/>
        <v>43580</v>
      </c>
      <c r="AI399" s="5">
        <f t="shared" si="235"/>
        <v>0</v>
      </c>
      <c r="AJ399" s="13">
        <f t="shared" si="236"/>
        <v>0</v>
      </c>
      <c r="AK399" s="20">
        <f t="shared" si="246"/>
        <v>0</v>
      </c>
      <c r="AL399" s="20">
        <f t="shared" si="237"/>
        <v>3780</v>
      </c>
      <c r="AM399" s="20">
        <f t="shared" si="238"/>
        <v>800</v>
      </c>
      <c r="AN399" s="20">
        <f t="shared" si="247"/>
        <v>0</v>
      </c>
      <c r="AO399" s="20">
        <f t="shared" si="252"/>
        <v>200</v>
      </c>
      <c r="AP399" s="1">
        <v>0</v>
      </c>
      <c r="AQ399" s="24">
        <f t="shared" si="239"/>
        <v>43580</v>
      </c>
      <c r="AR399" s="10">
        <f t="shared" si="240"/>
        <v>0</v>
      </c>
      <c r="AS399" s="1">
        <f t="shared" si="241"/>
        <v>0</v>
      </c>
    </row>
    <row r="400" spans="2:45" x14ac:dyDescent="0.2">
      <c r="B400" s="18">
        <f t="shared" si="248"/>
        <v>43581</v>
      </c>
      <c r="C400" s="8">
        <f t="shared" si="217"/>
        <v>43581</v>
      </c>
      <c r="D400" s="5" t="e">
        <f>INDEX(Klima!$B$1:$E$520,MATCH('Afgrødemodel 1'!$C400,Klima!$B$1:$B$520,0),MATCH('Afgrødemodel 1'!$D$7,Klima!$B$1:$E$1,0))</f>
        <v>#N/A</v>
      </c>
      <c r="E400" s="8" t="e">
        <f t="shared" si="249"/>
        <v>#N/A</v>
      </c>
      <c r="F400">
        <v>0</v>
      </c>
      <c r="G400" s="8" t="e">
        <f t="shared" si="250"/>
        <v>#N/A</v>
      </c>
      <c r="H400" s="8" t="e">
        <f t="shared" si="218"/>
        <v>#N/A</v>
      </c>
      <c r="I400" s="8" t="e">
        <f t="shared" si="219"/>
        <v>#N/A</v>
      </c>
      <c r="J400" s="8" t="e">
        <f t="shared" si="220"/>
        <v>#N/A</v>
      </c>
      <c r="K400" s="8" t="e">
        <f t="shared" si="221"/>
        <v>#N/A</v>
      </c>
      <c r="L400" s="8" t="e">
        <f t="shared" si="222"/>
        <v>#N/A</v>
      </c>
      <c r="M400" t="e">
        <f t="shared" si="223"/>
        <v>#N/A</v>
      </c>
      <c r="N400">
        <v>8</v>
      </c>
      <c r="O400" t="e">
        <f t="shared" si="224"/>
        <v>#N/A</v>
      </c>
      <c r="P400" t="e">
        <f t="shared" si="225"/>
        <v>#N/A</v>
      </c>
      <c r="Q400" t="e">
        <f t="shared" si="226"/>
        <v>#N/A</v>
      </c>
      <c r="R400" t="e">
        <f t="shared" si="227"/>
        <v>#N/A</v>
      </c>
      <c r="S400">
        <f t="shared" si="243"/>
        <v>0</v>
      </c>
      <c r="T400" s="8">
        <f t="shared" si="228"/>
        <v>0</v>
      </c>
      <c r="U400" s="2" t="e">
        <f t="shared" si="229"/>
        <v>#N/A</v>
      </c>
      <c r="V400">
        <f t="shared" si="244"/>
        <v>5</v>
      </c>
      <c r="W400" s="2" t="e">
        <f t="shared" si="230"/>
        <v>#N/A</v>
      </c>
      <c r="X400">
        <f t="shared" si="245"/>
        <v>0</v>
      </c>
      <c r="Y400">
        <f t="shared" si="251"/>
        <v>0.5</v>
      </c>
      <c r="Z400">
        <v>0</v>
      </c>
      <c r="AA400" s="18">
        <f t="shared" si="231"/>
        <v>43581</v>
      </c>
      <c r="AB400" s="13">
        <f t="shared" si="232"/>
        <v>0</v>
      </c>
      <c r="AC400">
        <v>0</v>
      </c>
      <c r="AD400" s="5" t="e">
        <f t="shared" si="233"/>
        <v>#N/A</v>
      </c>
      <c r="AE400">
        <f t="shared" si="242"/>
        <v>2</v>
      </c>
      <c r="AF400">
        <f t="shared" si="242"/>
        <v>2</v>
      </c>
      <c r="AG400">
        <v>0</v>
      </c>
      <c r="AH400" s="18">
        <f t="shared" si="234"/>
        <v>43581</v>
      </c>
      <c r="AI400" s="5">
        <f t="shared" si="235"/>
        <v>0</v>
      </c>
      <c r="AJ400" s="13">
        <f t="shared" si="236"/>
        <v>0</v>
      </c>
      <c r="AK400" s="20">
        <f t="shared" si="246"/>
        <v>0</v>
      </c>
      <c r="AL400" s="20">
        <f t="shared" si="237"/>
        <v>3795</v>
      </c>
      <c r="AM400" s="20">
        <f t="shared" si="238"/>
        <v>800</v>
      </c>
      <c r="AN400" s="20">
        <f t="shared" si="247"/>
        <v>0</v>
      </c>
      <c r="AO400" s="20">
        <f t="shared" si="252"/>
        <v>200</v>
      </c>
      <c r="AP400" s="1">
        <v>0</v>
      </c>
      <c r="AQ400" s="24">
        <f t="shared" si="239"/>
        <v>43581</v>
      </c>
      <c r="AR400" s="10">
        <f t="shared" si="240"/>
        <v>0</v>
      </c>
      <c r="AS400" s="1">
        <f t="shared" si="241"/>
        <v>0</v>
      </c>
    </row>
    <row r="401" spans="2:45" x14ac:dyDescent="0.2">
      <c r="B401" s="18">
        <f t="shared" si="248"/>
        <v>43582</v>
      </c>
      <c r="C401" s="8">
        <f t="shared" si="217"/>
        <v>43582</v>
      </c>
      <c r="D401" s="5" t="e">
        <f>INDEX(Klima!$B$1:$E$520,MATCH('Afgrødemodel 1'!$C401,Klima!$B$1:$B$520,0),MATCH('Afgrødemodel 1'!$D$7,Klima!$B$1:$E$1,0))</f>
        <v>#N/A</v>
      </c>
      <c r="E401" s="8" t="e">
        <f t="shared" si="249"/>
        <v>#N/A</v>
      </c>
      <c r="F401">
        <v>0</v>
      </c>
      <c r="G401" s="8" t="e">
        <f t="shared" si="250"/>
        <v>#N/A</v>
      </c>
      <c r="H401" s="8" t="e">
        <f t="shared" si="218"/>
        <v>#N/A</v>
      </c>
      <c r="I401" s="8" t="e">
        <f t="shared" si="219"/>
        <v>#N/A</v>
      </c>
      <c r="J401" s="8" t="e">
        <f t="shared" si="220"/>
        <v>#N/A</v>
      </c>
      <c r="K401" s="8" t="e">
        <f t="shared" si="221"/>
        <v>#N/A</v>
      </c>
      <c r="L401" s="8" t="e">
        <f t="shared" si="222"/>
        <v>#N/A</v>
      </c>
      <c r="M401" t="e">
        <f t="shared" si="223"/>
        <v>#N/A</v>
      </c>
      <c r="N401">
        <v>8</v>
      </c>
      <c r="O401" t="e">
        <f t="shared" si="224"/>
        <v>#N/A</v>
      </c>
      <c r="P401" t="e">
        <f t="shared" si="225"/>
        <v>#N/A</v>
      </c>
      <c r="Q401" t="e">
        <f t="shared" si="226"/>
        <v>#N/A</v>
      </c>
      <c r="R401" t="e">
        <f t="shared" si="227"/>
        <v>#N/A</v>
      </c>
      <c r="S401">
        <f t="shared" si="243"/>
        <v>0</v>
      </c>
      <c r="T401" s="8">
        <f t="shared" si="228"/>
        <v>0</v>
      </c>
      <c r="U401" s="2" t="e">
        <f t="shared" si="229"/>
        <v>#N/A</v>
      </c>
      <c r="V401">
        <f t="shared" si="244"/>
        <v>5</v>
      </c>
      <c r="W401" s="2" t="e">
        <f t="shared" si="230"/>
        <v>#N/A</v>
      </c>
      <c r="X401">
        <f t="shared" si="245"/>
        <v>0</v>
      </c>
      <c r="Y401">
        <f t="shared" si="251"/>
        <v>0.5</v>
      </c>
      <c r="Z401">
        <v>0</v>
      </c>
      <c r="AA401" s="18">
        <f t="shared" si="231"/>
        <v>43582</v>
      </c>
      <c r="AB401" s="13">
        <f t="shared" si="232"/>
        <v>0</v>
      </c>
      <c r="AC401">
        <v>0</v>
      </c>
      <c r="AD401" s="5" t="e">
        <f t="shared" si="233"/>
        <v>#N/A</v>
      </c>
      <c r="AE401">
        <f t="shared" si="242"/>
        <v>2</v>
      </c>
      <c r="AF401">
        <f t="shared" si="242"/>
        <v>2</v>
      </c>
      <c r="AG401">
        <v>0</v>
      </c>
      <c r="AH401" s="18">
        <f t="shared" si="234"/>
        <v>43582</v>
      </c>
      <c r="AI401" s="5">
        <f t="shared" si="235"/>
        <v>0</v>
      </c>
      <c r="AJ401" s="13">
        <f t="shared" si="236"/>
        <v>0</v>
      </c>
      <c r="AK401" s="20">
        <f t="shared" si="246"/>
        <v>0</v>
      </c>
      <c r="AL401" s="20">
        <f t="shared" si="237"/>
        <v>3810</v>
      </c>
      <c r="AM401" s="20">
        <f t="shared" si="238"/>
        <v>800</v>
      </c>
      <c r="AN401" s="20">
        <f t="shared" si="247"/>
        <v>0</v>
      </c>
      <c r="AO401" s="20">
        <f t="shared" si="252"/>
        <v>200</v>
      </c>
      <c r="AP401" s="1">
        <v>0</v>
      </c>
      <c r="AQ401" s="24">
        <f t="shared" si="239"/>
        <v>43582</v>
      </c>
      <c r="AR401" s="10">
        <f t="shared" si="240"/>
        <v>0</v>
      </c>
      <c r="AS401" s="1">
        <f t="shared" si="241"/>
        <v>0</v>
      </c>
    </row>
    <row r="402" spans="2:45" x14ac:dyDescent="0.2">
      <c r="B402" s="18">
        <f t="shared" si="248"/>
        <v>43583</v>
      </c>
      <c r="C402" s="8">
        <f t="shared" si="217"/>
        <v>43583</v>
      </c>
      <c r="D402" s="5" t="e">
        <f>INDEX(Klima!$B$1:$E$520,MATCH('Afgrødemodel 1'!$C402,Klima!$B$1:$B$520,0),MATCH('Afgrødemodel 1'!$D$7,Klima!$B$1:$E$1,0))</f>
        <v>#N/A</v>
      </c>
      <c r="E402" s="8" t="e">
        <f t="shared" si="249"/>
        <v>#N/A</v>
      </c>
      <c r="F402">
        <v>0</v>
      </c>
      <c r="G402" s="8" t="e">
        <f t="shared" si="250"/>
        <v>#N/A</v>
      </c>
      <c r="H402" s="8" t="e">
        <f t="shared" si="218"/>
        <v>#N/A</v>
      </c>
      <c r="I402" s="8" t="e">
        <f t="shared" si="219"/>
        <v>#N/A</v>
      </c>
      <c r="J402" s="8" t="e">
        <f t="shared" si="220"/>
        <v>#N/A</v>
      </c>
      <c r="K402" s="8" t="e">
        <f t="shared" si="221"/>
        <v>#N/A</v>
      </c>
      <c r="L402" s="8" t="e">
        <f t="shared" si="222"/>
        <v>#N/A</v>
      </c>
      <c r="M402" t="e">
        <f t="shared" si="223"/>
        <v>#N/A</v>
      </c>
      <c r="N402">
        <v>8</v>
      </c>
      <c r="O402" t="e">
        <f t="shared" si="224"/>
        <v>#N/A</v>
      </c>
      <c r="P402" t="e">
        <f t="shared" si="225"/>
        <v>#N/A</v>
      </c>
      <c r="Q402" t="e">
        <f t="shared" si="226"/>
        <v>#N/A</v>
      </c>
      <c r="R402" t="e">
        <f t="shared" si="227"/>
        <v>#N/A</v>
      </c>
      <c r="S402">
        <f t="shared" si="243"/>
        <v>0</v>
      </c>
      <c r="T402" s="8">
        <f t="shared" si="228"/>
        <v>0</v>
      </c>
      <c r="U402" s="2" t="e">
        <f t="shared" si="229"/>
        <v>#N/A</v>
      </c>
      <c r="V402">
        <f t="shared" si="244"/>
        <v>5</v>
      </c>
      <c r="W402" s="2" t="e">
        <f t="shared" si="230"/>
        <v>#N/A</v>
      </c>
      <c r="X402">
        <f t="shared" si="245"/>
        <v>0</v>
      </c>
      <c r="Y402">
        <f t="shared" si="251"/>
        <v>0.5</v>
      </c>
      <c r="Z402">
        <v>0</v>
      </c>
      <c r="AA402" s="18">
        <f t="shared" si="231"/>
        <v>43583</v>
      </c>
      <c r="AB402" s="13">
        <f t="shared" si="232"/>
        <v>0</v>
      </c>
      <c r="AC402">
        <v>0</v>
      </c>
      <c r="AD402" s="5" t="e">
        <f t="shared" si="233"/>
        <v>#N/A</v>
      </c>
      <c r="AE402">
        <f t="shared" si="242"/>
        <v>2</v>
      </c>
      <c r="AF402">
        <f t="shared" si="242"/>
        <v>2</v>
      </c>
      <c r="AG402">
        <v>0</v>
      </c>
      <c r="AH402" s="18">
        <f t="shared" si="234"/>
        <v>43583</v>
      </c>
      <c r="AI402" s="5">
        <f t="shared" si="235"/>
        <v>0</v>
      </c>
      <c r="AJ402" s="13">
        <f t="shared" si="236"/>
        <v>0</v>
      </c>
      <c r="AK402" s="20">
        <f t="shared" si="246"/>
        <v>0</v>
      </c>
      <c r="AL402" s="20">
        <f t="shared" si="237"/>
        <v>3825</v>
      </c>
      <c r="AM402" s="20">
        <f t="shared" si="238"/>
        <v>800</v>
      </c>
      <c r="AN402" s="20">
        <f t="shared" si="247"/>
        <v>0</v>
      </c>
      <c r="AO402" s="20">
        <f t="shared" si="252"/>
        <v>200</v>
      </c>
      <c r="AP402" s="1">
        <v>0</v>
      </c>
      <c r="AQ402" s="24">
        <f t="shared" si="239"/>
        <v>43583</v>
      </c>
      <c r="AR402" s="10">
        <f t="shared" si="240"/>
        <v>0</v>
      </c>
      <c r="AS402" s="1">
        <f t="shared" si="241"/>
        <v>0</v>
      </c>
    </row>
    <row r="403" spans="2:45" x14ac:dyDescent="0.2">
      <c r="B403" s="18">
        <f t="shared" si="248"/>
        <v>43584</v>
      </c>
      <c r="C403" s="8">
        <f t="shared" si="217"/>
        <v>43584</v>
      </c>
      <c r="D403" s="5" t="e">
        <f>INDEX(Klima!$B$1:$E$520,MATCH('Afgrødemodel 1'!$C403,Klima!$B$1:$B$520,0),MATCH('Afgrødemodel 1'!$D$7,Klima!$B$1:$E$1,0))</f>
        <v>#N/A</v>
      </c>
      <c r="E403" s="8" t="e">
        <f t="shared" si="249"/>
        <v>#N/A</v>
      </c>
      <c r="F403">
        <v>0</v>
      </c>
      <c r="G403" s="8" t="e">
        <f t="shared" si="250"/>
        <v>#N/A</v>
      </c>
      <c r="H403" s="8" t="e">
        <f t="shared" si="218"/>
        <v>#N/A</v>
      </c>
      <c r="I403" s="8" t="e">
        <f t="shared" si="219"/>
        <v>#N/A</v>
      </c>
      <c r="J403" s="8" t="e">
        <f t="shared" si="220"/>
        <v>#N/A</v>
      </c>
      <c r="K403" s="8" t="e">
        <f t="shared" si="221"/>
        <v>#N/A</v>
      </c>
      <c r="L403" s="8" t="e">
        <f t="shared" si="222"/>
        <v>#N/A</v>
      </c>
      <c r="M403" t="e">
        <f t="shared" si="223"/>
        <v>#N/A</v>
      </c>
      <c r="N403">
        <v>8</v>
      </c>
      <c r="O403" t="e">
        <f t="shared" si="224"/>
        <v>#N/A</v>
      </c>
      <c r="P403" t="e">
        <f t="shared" si="225"/>
        <v>#N/A</v>
      </c>
      <c r="Q403" t="e">
        <f t="shared" si="226"/>
        <v>#N/A</v>
      </c>
      <c r="R403" t="e">
        <f t="shared" si="227"/>
        <v>#N/A</v>
      </c>
      <c r="S403">
        <f t="shared" si="243"/>
        <v>0</v>
      </c>
      <c r="T403" s="8">
        <f t="shared" si="228"/>
        <v>0</v>
      </c>
      <c r="U403" s="2" t="e">
        <f t="shared" si="229"/>
        <v>#N/A</v>
      </c>
      <c r="V403">
        <f t="shared" si="244"/>
        <v>5</v>
      </c>
      <c r="W403" s="2" t="e">
        <f t="shared" si="230"/>
        <v>#N/A</v>
      </c>
      <c r="X403">
        <f t="shared" si="245"/>
        <v>0</v>
      </c>
      <c r="Y403">
        <f t="shared" si="251"/>
        <v>0.5</v>
      </c>
      <c r="Z403">
        <v>0</v>
      </c>
      <c r="AA403" s="18">
        <f t="shared" si="231"/>
        <v>43584</v>
      </c>
      <c r="AB403" s="13">
        <f t="shared" si="232"/>
        <v>0</v>
      </c>
      <c r="AC403">
        <v>0</v>
      </c>
      <c r="AD403" s="5" t="e">
        <f t="shared" si="233"/>
        <v>#N/A</v>
      </c>
      <c r="AE403">
        <f t="shared" si="242"/>
        <v>2</v>
      </c>
      <c r="AF403">
        <f t="shared" si="242"/>
        <v>2</v>
      </c>
      <c r="AG403">
        <v>0</v>
      </c>
      <c r="AH403" s="18">
        <f t="shared" si="234"/>
        <v>43584</v>
      </c>
      <c r="AI403" s="5">
        <f t="shared" si="235"/>
        <v>0</v>
      </c>
      <c r="AJ403" s="13">
        <f t="shared" si="236"/>
        <v>0</v>
      </c>
      <c r="AK403" s="20">
        <f t="shared" si="246"/>
        <v>0</v>
      </c>
      <c r="AL403" s="20">
        <f t="shared" si="237"/>
        <v>3840</v>
      </c>
      <c r="AM403" s="20">
        <f t="shared" si="238"/>
        <v>800</v>
      </c>
      <c r="AN403" s="20">
        <f t="shared" si="247"/>
        <v>0</v>
      </c>
      <c r="AO403" s="20">
        <f t="shared" si="252"/>
        <v>200</v>
      </c>
      <c r="AP403" s="1">
        <v>0</v>
      </c>
      <c r="AQ403" s="24">
        <f t="shared" si="239"/>
        <v>43584</v>
      </c>
      <c r="AR403" s="10">
        <f t="shared" si="240"/>
        <v>0</v>
      </c>
      <c r="AS403" s="1">
        <f t="shared" si="241"/>
        <v>0</v>
      </c>
    </row>
    <row r="404" spans="2:45" x14ac:dyDescent="0.2">
      <c r="B404" s="18">
        <f t="shared" si="248"/>
        <v>43585</v>
      </c>
      <c r="C404" s="8">
        <f t="shared" si="217"/>
        <v>43585</v>
      </c>
      <c r="D404" s="5" t="e">
        <f>INDEX(Klima!$B$1:$E$520,MATCH('Afgrødemodel 1'!$C404,Klima!$B$1:$B$520,0),MATCH('Afgrødemodel 1'!$D$7,Klima!$B$1:$E$1,0))</f>
        <v>#N/A</v>
      </c>
      <c r="E404" s="8" t="e">
        <f t="shared" si="249"/>
        <v>#N/A</v>
      </c>
      <c r="F404">
        <v>0</v>
      </c>
      <c r="G404" s="8" t="e">
        <f t="shared" si="250"/>
        <v>#N/A</v>
      </c>
      <c r="H404" s="8" t="e">
        <f t="shared" si="218"/>
        <v>#N/A</v>
      </c>
      <c r="I404" s="8" t="e">
        <f t="shared" si="219"/>
        <v>#N/A</v>
      </c>
      <c r="J404" s="8" t="e">
        <f t="shared" si="220"/>
        <v>#N/A</v>
      </c>
      <c r="K404" s="8" t="e">
        <f t="shared" si="221"/>
        <v>#N/A</v>
      </c>
      <c r="L404" s="8" t="e">
        <f t="shared" si="222"/>
        <v>#N/A</v>
      </c>
      <c r="M404" t="e">
        <f t="shared" si="223"/>
        <v>#N/A</v>
      </c>
      <c r="N404">
        <v>8</v>
      </c>
      <c r="O404" t="e">
        <f t="shared" si="224"/>
        <v>#N/A</v>
      </c>
      <c r="P404" t="e">
        <f t="shared" si="225"/>
        <v>#N/A</v>
      </c>
      <c r="Q404" t="e">
        <f t="shared" si="226"/>
        <v>#N/A</v>
      </c>
      <c r="R404" t="e">
        <f t="shared" si="227"/>
        <v>#N/A</v>
      </c>
      <c r="S404">
        <f t="shared" si="243"/>
        <v>0</v>
      </c>
      <c r="T404" s="8">
        <f t="shared" si="228"/>
        <v>0</v>
      </c>
      <c r="U404" s="2" t="e">
        <f t="shared" si="229"/>
        <v>#N/A</v>
      </c>
      <c r="V404">
        <f t="shared" si="244"/>
        <v>5</v>
      </c>
      <c r="W404" s="2" t="e">
        <f t="shared" si="230"/>
        <v>#N/A</v>
      </c>
      <c r="X404">
        <f t="shared" si="245"/>
        <v>0</v>
      </c>
      <c r="Y404">
        <f t="shared" si="251"/>
        <v>0.5</v>
      </c>
      <c r="Z404">
        <v>0</v>
      </c>
      <c r="AA404" s="18">
        <f t="shared" si="231"/>
        <v>43585</v>
      </c>
      <c r="AB404" s="13">
        <f t="shared" si="232"/>
        <v>0</v>
      </c>
      <c r="AC404">
        <v>0</v>
      </c>
      <c r="AD404" s="5" t="e">
        <f t="shared" si="233"/>
        <v>#N/A</v>
      </c>
      <c r="AE404">
        <f t="shared" si="242"/>
        <v>2</v>
      </c>
      <c r="AF404">
        <f t="shared" si="242"/>
        <v>2</v>
      </c>
      <c r="AG404">
        <v>0</v>
      </c>
      <c r="AH404" s="18">
        <f t="shared" si="234"/>
        <v>43585</v>
      </c>
      <c r="AI404" s="5">
        <f t="shared" si="235"/>
        <v>0</v>
      </c>
      <c r="AJ404" s="13">
        <f t="shared" si="236"/>
        <v>0</v>
      </c>
      <c r="AK404" s="20">
        <f t="shared" si="246"/>
        <v>0</v>
      </c>
      <c r="AL404" s="20">
        <f t="shared" si="237"/>
        <v>3855</v>
      </c>
      <c r="AM404" s="20">
        <f t="shared" si="238"/>
        <v>800</v>
      </c>
      <c r="AN404" s="20">
        <f t="shared" si="247"/>
        <v>0</v>
      </c>
      <c r="AO404" s="20">
        <f t="shared" si="252"/>
        <v>200</v>
      </c>
      <c r="AP404" s="1">
        <v>0</v>
      </c>
      <c r="AQ404" s="24">
        <f t="shared" si="239"/>
        <v>43585</v>
      </c>
      <c r="AR404" s="10">
        <f t="shared" si="240"/>
        <v>0</v>
      </c>
      <c r="AS404" s="1">
        <f t="shared" si="241"/>
        <v>0</v>
      </c>
    </row>
    <row r="405" spans="2:45" x14ac:dyDescent="0.2">
      <c r="B405" s="18">
        <f t="shared" si="248"/>
        <v>43586</v>
      </c>
      <c r="C405" s="8">
        <f t="shared" si="217"/>
        <v>43586</v>
      </c>
      <c r="D405" s="5" t="e">
        <f>INDEX(Klima!$B$1:$E$520,MATCH('Afgrødemodel 1'!$C405,Klima!$B$1:$B$520,0),MATCH('Afgrødemodel 1'!$D$7,Klima!$B$1:$E$1,0))</f>
        <v>#N/A</v>
      </c>
      <c r="E405" s="8" t="e">
        <f t="shared" si="249"/>
        <v>#N/A</v>
      </c>
      <c r="F405">
        <v>0</v>
      </c>
      <c r="G405" s="8" t="e">
        <f t="shared" si="250"/>
        <v>#N/A</v>
      </c>
      <c r="H405" s="8" t="e">
        <f t="shared" si="218"/>
        <v>#N/A</v>
      </c>
      <c r="I405" s="8" t="e">
        <f t="shared" si="219"/>
        <v>#N/A</v>
      </c>
      <c r="J405" s="8" t="e">
        <f t="shared" si="220"/>
        <v>#N/A</v>
      </c>
      <c r="K405" s="8" t="e">
        <f t="shared" si="221"/>
        <v>#N/A</v>
      </c>
      <c r="L405" s="8" t="e">
        <f t="shared" si="222"/>
        <v>#N/A</v>
      </c>
      <c r="M405" t="e">
        <f t="shared" si="223"/>
        <v>#N/A</v>
      </c>
      <c r="N405">
        <v>8</v>
      </c>
      <c r="O405" t="e">
        <f t="shared" si="224"/>
        <v>#N/A</v>
      </c>
      <c r="P405" t="e">
        <f t="shared" si="225"/>
        <v>#N/A</v>
      </c>
      <c r="Q405" t="e">
        <f t="shared" si="226"/>
        <v>#N/A</v>
      </c>
      <c r="R405" t="e">
        <f t="shared" si="227"/>
        <v>#N/A</v>
      </c>
      <c r="S405">
        <f t="shared" si="243"/>
        <v>0</v>
      </c>
      <c r="T405" s="8">
        <f t="shared" si="228"/>
        <v>0</v>
      </c>
      <c r="U405" s="2" t="e">
        <f t="shared" si="229"/>
        <v>#N/A</v>
      </c>
      <c r="V405">
        <f t="shared" si="244"/>
        <v>5</v>
      </c>
      <c r="W405" s="2" t="e">
        <f t="shared" si="230"/>
        <v>#N/A</v>
      </c>
      <c r="X405">
        <f t="shared" si="245"/>
        <v>0</v>
      </c>
      <c r="Y405">
        <f t="shared" si="251"/>
        <v>0.5</v>
      </c>
      <c r="Z405">
        <v>0</v>
      </c>
      <c r="AA405" s="18">
        <f t="shared" si="231"/>
        <v>43586</v>
      </c>
      <c r="AB405" s="13">
        <f t="shared" si="232"/>
        <v>0</v>
      </c>
      <c r="AC405">
        <v>0</v>
      </c>
      <c r="AD405" s="5" t="e">
        <f t="shared" si="233"/>
        <v>#N/A</v>
      </c>
      <c r="AE405">
        <f t="shared" si="242"/>
        <v>2</v>
      </c>
      <c r="AF405">
        <f t="shared" si="242"/>
        <v>2</v>
      </c>
      <c r="AG405">
        <v>0</v>
      </c>
      <c r="AH405" s="18">
        <f t="shared" si="234"/>
        <v>43586</v>
      </c>
      <c r="AI405" s="5">
        <f t="shared" si="235"/>
        <v>0</v>
      </c>
      <c r="AJ405" s="13">
        <f t="shared" si="236"/>
        <v>0</v>
      </c>
      <c r="AK405" s="20">
        <f t="shared" si="246"/>
        <v>0</v>
      </c>
      <c r="AL405" s="20">
        <f t="shared" si="237"/>
        <v>3870</v>
      </c>
      <c r="AM405" s="20">
        <f t="shared" si="238"/>
        <v>800</v>
      </c>
      <c r="AN405" s="20">
        <f t="shared" si="247"/>
        <v>0</v>
      </c>
      <c r="AO405" s="20">
        <f t="shared" si="252"/>
        <v>200</v>
      </c>
      <c r="AP405" s="1">
        <v>0</v>
      </c>
      <c r="AQ405" s="24">
        <f t="shared" si="239"/>
        <v>43586</v>
      </c>
      <c r="AR405" s="10">
        <f t="shared" si="240"/>
        <v>0</v>
      </c>
      <c r="AS405" s="1">
        <f t="shared" si="241"/>
        <v>0</v>
      </c>
    </row>
  </sheetData>
  <dataValidations count="1">
    <dataValidation type="list" allowBlank="1" showInputMessage="1" showErrorMessage="1" sqref="AU4" xr:uid="{0F5910C0-CD9E-4CF6-AFE9-4AD0478703AF}">
      <formula1>Jordtype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DD7A930-6A87-44C2-B1BE-3C66CFA11201}">
          <x14:formula1>
            <xm:f>Konstanter!$A$67:$A$68</xm:f>
          </x14:formula1>
          <xm:sqref>BE4</xm:sqref>
        </x14:dataValidation>
        <x14:dataValidation type="list" allowBlank="1" showInputMessage="1" showErrorMessage="1" xr:uid="{327BC5F9-375D-43FB-B2C9-52FBB623A878}">
          <x14:formula1>
            <xm:f>Konstanter!$U$31:$U$41</xm:f>
          </x14:formula1>
          <xm:sqref>AX4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2CFEF-69F6-41AE-A9AF-0B84540472C0}">
  <dimension ref="B1:BL405"/>
  <sheetViews>
    <sheetView topLeftCell="A199" zoomScale="70" zoomScaleNormal="70" workbookViewId="0">
      <selection activeCell="AB237" sqref="AB237"/>
    </sheetView>
  </sheetViews>
  <sheetFormatPr defaultRowHeight="12" x14ac:dyDescent="0.2"/>
  <cols>
    <col min="3" max="3" width="7.7109375" style="8" bestFit="1" customWidth="1"/>
    <col min="4" max="4" width="12.85546875" bestFit="1" customWidth="1"/>
    <col min="5" max="5" width="9.5703125" bestFit="1" customWidth="1"/>
    <col min="6" max="6" width="7.85546875" bestFit="1" customWidth="1"/>
    <col min="7" max="8" width="11.140625" bestFit="1" customWidth="1"/>
    <col min="9" max="10" width="11.140625" customWidth="1"/>
    <col min="11" max="11" width="11.42578125" bestFit="1" customWidth="1"/>
    <col min="12" max="13" width="10.7109375" bestFit="1" customWidth="1"/>
    <col min="14" max="14" width="5.28515625" customWidth="1"/>
    <col min="15" max="18" width="9.140625" customWidth="1"/>
    <col min="19" max="19" width="8.140625" bestFit="1" customWidth="1"/>
    <col min="20" max="20" width="10.42578125" customWidth="1"/>
    <col min="21" max="21" width="10.85546875" customWidth="1"/>
    <col min="22" max="22" width="5.28515625" bestFit="1" customWidth="1"/>
    <col min="23" max="23" width="7.42578125" bestFit="1" customWidth="1"/>
    <col min="24" max="26" width="5.28515625" bestFit="1" customWidth="1"/>
    <col min="27" max="27" width="8.28515625" bestFit="1" customWidth="1"/>
    <col min="28" max="28" width="11.140625" style="10" bestFit="1" customWidth="1"/>
    <col min="29" max="29" width="4.85546875" bestFit="1" customWidth="1"/>
    <col min="30" max="33" width="5.28515625" bestFit="1" customWidth="1"/>
    <col min="34" max="34" width="8.28515625" bestFit="1" customWidth="1"/>
    <col min="35" max="35" width="12.5703125" style="5" bestFit="1" customWidth="1"/>
    <col min="36" max="36" width="11.140625" style="10" bestFit="1" customWidth="1"/>
    <col min="37" max="37" width="5.85546875" style="1" bestFit="1" customWidth="1"/>
    <col min="38" max="38" width="6.85546875" style="1" bestFit="1" customWidth="1"/>
    <col min="39" max="42" width="5.85546875" style="1" bestFit="1" customWidth="1"/>
    <col min="43" max="43" width="8.28515625" style="1" bestFit="1" customWidth="1"/>
    <col min="44" max="44" width="12.28515625" style="10" customWidth="1"/>
    <col min="45" max="45" width="9.140625" style="1"/>
    <col min="46" max="46" width="12.140625" style="1" customWidth="1"/>
    <col min="47" max="47" width="18.5703125" style="1" customWidth="1"/>
    <col min="49" max="49" width="10.140625" bestFit="1" customWidth="1"/>
    <col min="50" max="50" width="14.42578125" bestFit="1" customWidth="1"/>
    <col min="52" max="52" width="11.42578125" customWidth="1"/>
    <col min="53" max="53" width="12.7109375" customWidth="1"/>
    <col min="56" max="56" width="11.42578125" customWidth="1"/>
    <col min="60" max="60" width="6.42578125" customWidth="1"/>
  </cols>
  <sheetData>
    <row r="1" spans="2:64" x14ac:dyDescent="0.2">
      <c r="S1" s="18"/>
    </row>
    <row r="2" spans="2:64" x14ac:dyDescent="0.2">
      <c r="B2" s="10"/>
      <c r="C2" s="12" t="s">
        <v>309</v>
      </c>
      <c r="AT2" s="10" t="s">
        <v>206</v>
      </c>
      <c r="AU2" s="21" t="str">
        <f>'Ark4'!C7</f>
        <v>Vinterhvede, efterår</v>
      </c>
      <c r="AV2">
        <f>VLOOKUP($AU$2,Konstanter!$A$7:$G$26,7,FALSE)</f>
        <v>1</v>
      </c>
      <c r="AW2" t="s">
        <v>300</v>
      </c>
      <c r="AX2" s="19">
        <f>'Ark4'!D7</f>
        <v>43344</v>
      </c>
      <c r="BG2" t="str">
        <f>IF($BE$4="Ja","Overjord"," ")</f>
        <v xml:space="preserve"> </v>
      </c>
      <c r="BJ2" t="str">
        <f>IF($BE$4="Ja","Underjord"," ")</f>
        <v xml:space="preserve"> </v>
      </c>
    </row>
    <row r="3" spans="2:64" x14ac:dyDescent="0.2">
      <c r="B3" s="10" t="s">
        <v>8</v>
      </c>
      <c r="C3" s="12" t="s">
        <v>310</v>
      </c>
      <c r="D3" s="10" t="s">
        <v>116</v>
      </c>
      <c r="E3" s="10"/>
      <c r="F3" s="10" t="s">
        <v>119</v>
      </c>
      <c r="G3" s="10" t="s">
        <v>122</v>
      </c>
      <c r="H3" s="10" t="s">
        <v>122</v>
      </c>
      <c r="J3" s="10" t="s">
        <v>122</v>
      </c>
      <c r="K3" s="10" t="s">
        <v>139</v>
      </c>
      <c r="L3" s="10" t="s">
        <v>91</v>
      </c>
      <c r="M3" s="10" t="s">
        <v>140</v>
      </c>
      <c r="N3" s="10"/>
      <c r="O3" s="10" t="s">
        <v>139</v>
      </c>
      <c r="P3" s="10" t="s">
        <v>91</v>
      </c>
      <c r="Q3" s="10" t="s">
        <v>139</v>
      </c>
      <c r="R3" s="10" t="s">
        <v>91</v>
      </c>
      <c r="AB3" s="10" t="s">
        <v>12</v>
      </c>
      <c r="AI3" s="13" t="s">
        <v>15</v>
      </c>
      <c r="AJ3" s="10" t="s">
        <v>14</v>
      </c>
      <c r="AT3" s="10"/>
    </row>
    <row r="4" spans="2:64" x14ac:dyDescent="0.2">
      <c r="B4" s="10"/>
      <c r="C4" s="12" t="s">
        <v>308</v>
      </c>
      <c r="D4" s="10" t="s">
        <v>117</v>
      </c>
      <c r="E4" s="10"/>
      <c r="F4" s="10" t="s">
        <v>120</v>
      </c>
      <c r="G4" s="10" t="s">
        <v>123</v>
      </c>
      <c r="H4" s="10" t="s">
        <v>238</v>
      </c>
      <c r="I4" s="10"/>
      <c r="J4" s="10" t="s">
        <v>389</v>
      </c>
      <c r="K4" s="10" t="s">
        <v>140</v>
      </c>
      <c r="L4" s="10" t="s">
        <v>140</v>
      </c>
      <c r="M4" s="10" t="s">
        <v>141</v>
      </c>
      <c r="N4" s="10"/>
      <c r="O4" s="10" t="s">
        <v>236</v>
      </c>
      <c r="P4" s="10" t="s">
        <v>236</v>
      </c>
      <c r="Q4" s="10" t="s">
        <v>142</v>
      </c>
      <c r="R4" s="10" t="s">
        <v>142</v>
      </c>
      <c r="AB4" s="10" t="s">
        <v>13</v>
      </c>
      <c r="AI4" s="13" t="s">
        <v>13</v>
      </c>
      <c r="AJ4" s="10" t="s">
        <v>13</v>
      </c>
      <c r="AT4" s="10" t="s">
        <v>207</v>
      </c>
      <c r="AU4" s="21">
        <f>'Ark4'!G5</f>
        <v>6</v>
      </c>
      <c r="AV4" s="10" t="s">
        <v>370</v>
      </c>
      <c r="AX4" s="3">
        <f>'Ark4'!$H$5</f>
        <v>6</v>
      </c>
      <c r="AY4" s="10" t="s">
        <v>292</v>
      </c>
      <c r="BB4" s="3">
        <v>300</v>
      </c>
      <c r="BC4" t="s">
        <v>20</v>
      </c>
      <c r="BD4" t="s">
        <v>293</v>
      </c>
      <c r="BE4" s="3" t="s">
        <v>291</v>
      </c>
      <c r="BG4" t="str">
        <f>IF($BE$4="Ja","Organisk stof %:"," ")</f>
        <v xml:space="preserve"> </v>
      </c>
      <c r="BI4" s="3">
        <v>3</v>
      </c>
      <c r="BJ4" t="str">
        <f>IF($BE$4="Ja","Organisk stof %:"," ")</f>
        <v xml:space="preserve"> </v>
      </c>
      <c r="BL4" s="3">
        <v>3</v>
      </c>
    </row>
    <row r="5" spans="2:64" x14ac:dyDescent="0.2">
      <c r="E5" t="s">
        <v>122</v>
      </c>
      <c r="G5" s="10" t="s">
        <v>142</v>
      </c>
      <c r="H5" s="10" t="s">
        <v>142</v>
      </c>
      <c r="I5" s="1" t="s">
        <v>390</v>
      </c>
      <c r="J5" s="10" t="s">
        <v>236</v>
      </c>
      <c r="K5" s="10"/>
      <c r="L5" s="10"/>
      <c r="AT5" s="10"/>
      <c r="BG5" t="str">
        <f>IF($BE$4="Ja","Lerindhold %:"," ")</f>
        <v xml:space="preserve"> </v>
      </c>
      <c r="BI5" s="3">
        <v>3</v>
      </c>
      <c r="BJ5" t="str">
        <f>IF($BE$4="Ja","Lerindhold %:"," ")</f>
        <v xml:space="preserve"> </v>
      </c>
      <c r="BL5" s="3">
        <v>3</v>
      </c>
    </row>
    <row r="6" spans="2:64" x14ac:dyDescent="0.2">
      <c r="E6" t="s">
        <v>173</v>
      </c>
      <c r="BG6" t="str">
        <f>IF($BE$4="Ja","Siltindhold %:"," ")</f>
        <v xml:space="preserve"> </v>
      </c>
      <c r="BI6" s="3">
        <v>19</v>
      </c>
      <c r="BJ6" t="str">
        <f>IF($BE$4="Ja","Siltindhold %:"," ")</f>
        <v xml:space="preserve"> </v>
      </c>
      <c r="BL6" s="3">
        <v>19</v>
      </c>
    </row>
    <row r="7" spans="2:64" x14ac:dyDescent="0.2">
      <c r="B7" t="s">
        <v>8</v>
      </c>
      <c r="D7" t="s">
        <v>115</v>
      </c>
      <c r="F7" t="s">
        <v>118</v>
      </c>
      <c r="G7" t="s">
        <v>121</v>
      </c>
      <c r="M7" t="s">
        <v>10</v>
      </c>
      <c r="R7" t="s">
        <v>9</v>
      </c>
      <c r="S7" t="s">
        <v>154</v>
      </c>
      <c r="T7" t="s">
        <v>155</v>
      </c>
      <c r="U7" t="s">
        <v>156</v>
      </c>
      <c r="V7" t="s">
        <v>157</v>
      </c>
      <c r="W7" t="s">
        <v>158</v>
      </c>
      <c r="X7" t="s">
        <v>159</v>
      </c>
      <c r="Y7" t="s">
        <v>160</v>
      </c>
      <c r="Z7" t="s">
        <v>161</v>
      </c>
      <c r="AB7" s="10" t="s">
        <v>5</v>
      </c>
      <c r="AC7" t="s">
        <v>167</v>
      </c>
      <c r="AD7" t="s">
        <v>168</v>
      </c>
      <c r="AE7" t="s">
        <v>169</v>
      </c>
      <c r="AF7" t="s">
        <v>170</v>
      </c>
      <c r="AG7" t="s">
        <v>171</v>
      </c>
      <c r="AI7" s="13" t="s">
        <v>0</v>
      </c>
      <c r="AJ7" s="10" t="s">
        <v>6</v>
      </c>
      <c r="AK7" s="1" t="s">
        <v>174</v>
      </c>
      <c r="AL7" s="1" t="s">
        <v>175</v>
      </c>
      <c r="AM7" s="1" t="s">
        <v>175</v>
      </c>
      <c r="AN7" s="1" t="s">
        <v>176</v>
      </c>
      <c r="AO7" s="1" t="s">
        <v>177</v>
      </c>
      <c r="AP7" s="1" t="s">
        <v>178</v>
      </c>
      <c r="AR7" s="10" t="s">
        <v>186</v>
      </c>
      <c r="AS7" s="1" t="s">
        <v>186</v>
      </c>
      <c r="AV7" s="10" t="s">
        <v>132</v>
      </c>
      <c r="BG7" t="str">
        <f>IF($BE$4="Ja","Finsand %:"," ")</f>
        <v xml:space="preserve"> </v>
      </c>
      <c r="BI7" s="3">
        <v>76</v>
      </c>
      <c r="BJ7" t="str">
        <f>IF($BE$4="Ja","Finsand %:"," ")</f>
        <v xml:space="preserve"> </v>
      </c>
      <c r="BL7" s="3">
        <v>76</v>
      </c>
    </row>
    <row r="8" spans="2:64" x14ac:dyDescent="0.2">
      <c r="AR8" s="10" t="s">
        <v>20</v>
      </c>
      <c r="AS8" s="1" t="s">
        <v>299</v>
      </c>
      <c r="AV8" s="10"/>
    </row>
    <row r="9" spans="2:64" x14ac:dyDescent="0.2">
      <c r="AX9" t="s">
        <v>144</v>
      </c>
      <c r="AZ9" t="s">
        <v>145</v>
      </c>
      <c r="BA9" t="s">
        <v>91</v>
      </c>
    </row>
    <row r="10" spans="2:64" x14ac:dyDescent="0.2">
      <c r="B10" s="18">
        <f>'Ark4'!D4</f>
        <v>43191</v>
      </c>
      <c r="C10" s="8">
        <f>B10</f>
        <v>43191</v>
      </c>
      <c r="D10" s="5">
        <f>INDEX(Klima!$B$1:$E$520,MATCH('Afgrødemodel 1'!$C10,Klima!$B$1:$B$520,0),MATCH('Afgrødemodel 1'!$D$7,Klima!$B$1:$E$1,0))</f>
        <v>1.3</v>
      </c>
      <c r="E10" s="8">
        <f>IF(D10&gt;0,D10,0)</f>
        <v>1.3</v>
      </c>
      <c r="F10">
        <v>0</v>
      </c>
      <c r="G10" s="8">
        <f>(E10-F10)+G9</f>
        <v>1.3</v>
      </c>
      <c r="H10" s="8">
        <f t="shared" ref="H10:H73" si="0">IF(C10&gt;=$AY$21,E10+H9,0)</f>
        <v>0</v>
      </c>
      <c r="I10" s="8">
        <f t="shared" ref="I10:I73" si="1">IF(C10&lt;$AY$27,0,E10)</f>
        <v>0</v>
      </c>
      <c r="J10" s="8">
        <f t="shared" ref="J10:J73" si="2">IF(C10&lt;$AY$27,0,I10+J9)</f>
        <v>0</v>
      </c>
      <c r="K10" s="8" t="str">
        <f t="shared" ref="K10:K73" si="3">IF(AND(H10&gt;=$AX$12,H9&lt;$AX$12),"tSF1",IF(AND(H10&gt;=$AZ$13,H9&lt;$AZ$13),"tSF2",IF(AND(H10&gt;=$AZ$14,H9&lt;$AZ$14),"tSF3",IF(AND(H10&gt;=$AZ$15,H9&lt;$AZ$15),"tSF4",IF(AND(H10&gt;=$AZ$16,H9&lt;$AZ$16),"tSF5"," ")))))</f>
        <v xml:space="preserve"> </v>
      </c>
      <c r="L10" s="8" t="str">
        <f t="shared" ref="L10:L73" si="4">IF(OR(K10="tSF1",K10="tSF2",K10="tSF3",K10="tSF4",K10="tSF5"),C10," ")</f>
        <v xml:space="preserve"> </v>
      </c>
      <c r="M10" t="e">
        <f t="shared" ref="M10:M73" si="5">IF(AND($BA$12&gt;C10,C10&gt;=$AY$21),"F1",IF(AND(C10&gt;=$BA$12,C10&lt;$BA$13),"F2",IF(AND(C10&gt;=$BA$13,C10&lt;$BA$14),"F3",IF(AND(C10&gt;=$BA$14,C10&lt;$BA$15),"F4",IF(AND(C10&gt;=$BA$15,C10&lt;$BA$16),"F5"," ")))))</f>
        <v>#N/A</v>
      </c>
      <c r="N10">
        <v>8</v>
      </c>
      <c r="O10" t="str">
        <f>IF($AV$2=1,(IF(AND(J10&gt;=$AW$21,J9&lt;$AW$21),"tSL0"," ")),(IF(AND(G10&gt;=$AW$21,G9&lt;$AW$21),"tSL0"," ")))</f>
        <v xml:space="preserve"> </v>
      </c>
      <c r="P10" t="str">
        <f t="shared" ref="P10:P73" si="6">IF($AV$2=1,(IF(AND(J10&gt;=$AW$21,J9&lt;$AW$21),C10," ")),(IF(AND(G10&gt;=$AW$21,G9&lt;$AW$21),C10," ")))</f>
        <v xml:space="preserve"> </v>
      </c>
      <c r="Q10" t="str">
        <f t="shared" ref="Q10:Q73" si="7">IF(AND($AW$22=0,O10="tSL0"),"tSLe",IF(AND(H10&gt;=($AW$22),H9&lt;($AW$22)),"tSLe",IF(AND(H10&gt;=($AW$23),H9&lt;($AW$23)),"tSLx",IF(AND(H10&gt;=($AW$24),H9&lt;($AW$24)),"tSLr",IF(AND(H10&gt;=($AW$25),H9&lt;($AW$25)),"tSLm",IF(AND($AW$27=B10),"Sådato",IF(AND($AW$29=B10),"tv",IF(AND($AW$28=B10),"th"," "))))))))</f>
        <v xml:space="preserve"> </v>
      </c>
      <c r="R10" t="str">
        <f t="shared" ref="R10:R73" si="8">IF(AND(Q10="Sådato"),C10,IF(AND(Q10="tSLe"),C10,IF(AND(Q10="tSLx"),C10,IF(AND(Q10="tSLr"),C10,IF(AND(Q10="tSLm"),C10,IF(AND(Q10="tv"),C10,IF(AND(Q10="th"),C10," ")))))))</f>
        <v xml:space="preserve"> </v>
      </c>
      <c r="S10">
        <f t="shared" ref="S10:S73" si="9">$AW$33</f>
        <v>0</v>
      </c>
      <c r="T10" s="8">
        <f>IFERROR($AW$33+($AW$34-$AW$33)*((H10)/$AW$22),0)</f>
        <v>0</v>
      </c>
      <c r="U10" s="2">
        <f>$AW$34+($AW$35-$AW$34)*((((2.7182^(2.4*((((H10)-$AW$22)/($AW$23-$AW$22))))-1)))/10)</f>
        <v>0</v>
      </c>
      <c r="V10">
        <f t="shared" ref="V10:V73" si="10">$AW$35</f>
        <v>5</v>
      </c>
      <c r="W10" s="2">
        <f>$AW$35-($AW$35-$AW$36)*((((H10)-$AW$24)/($AW$25-$AW$24)))</f>
        <v>15</v>
      </c>
      <c r="X10">
        <f t="shared" ref="X10:X73" si="11">$AW$36</f>
        <v>0</v>
      </c>
      <c r="Y10">
        <f>$AW$38</f>
        <v>0.5</v>
      </c>
      <c r="Z10">
        <v>0</v>
      </c>
      <c r="AA10" s="18">
        <f t="shared" ref="AA10:AA73" si="12">B10</f>
        <v>43191</v>
      </c>
      <c r="AB10" s="13">
        <f t="shared" ref="AB10:AB73" si="13">IF((C10&lt;$AY$21),S10,IF(AND($AY$21&lt;=C10,C10&lt;MIN($AY$22,$AY$28,$AY$29)),T10,IF(AND($AY$22&lt;=C10,C10&lt;MIN($AY$23,$AY$28,$AY$29)),U10,IF(AND($AY$23&lt;=C10,C10&lt;(MIN($AY$24,$AY$29,$AY$28))),V10,IF(AND($AY$24&lt;=C10,C10&lt;(MIN($AY$25,$AY$28,$AY$29))),W10,IF(AND($AY$25&lt;=C10,C10&lt;(MIN($AY$28,$AY$29))),X10,IF(AND($AY$29&lt;=C10,C10&lt;$AY$28),Y10,IF(AND(C10&gt;$AY$28),Z10,0))))))))</f>
        <v>0</v>
      </c>
      <c r="AC10">
        <v>0</v>
      </c>
      <c r="AD10" s="5">
        <f>$AW$37*(((H10)-$AW$24)/($AW$25-$AW$24))</f>
        <v>0</v>
      </c>
      <c r="AE10">
        <f t="shared" ref="AE10:AF25" si="14">$AW$37</f>
        <v>0</v>
      </c>
      <c r="AF10">
        <f t="shared" si="14"/>
        <v>0</v>
      </c>
      <c r="AG10">
        <v>0</v>
      </c>
      <c r="AH10" s="18">
        <f>AA10</f>
        <v>43191</v>
      </c>
      <c r="AI10" s="5">
        <f>AB10+AJ10</f>
        <v>0</v>
      </c>
      <c r="AJ10" s="13">
        <f t="shared" ref="AJ10:AJ73" si="15">IF(C10&lt;(MIN($AY$24,$AY$28,$AY$29)),AC10,IF(AND($AY$24&lt;=C10,C10&lt;(MIN($AY$25,$AY$28,$AY$29))),AD10,IF(AND($AY$25&lt;=C10,C10&lt;(MIN($AY$28,$AY$29))),AE10,IF(AND($AY$29&lt;=C10,C10&lt;$AY$28),AF10,IF(AND(C10&gt;=$AY$28),AG10," ")))))</f>
        <v>0</v>
      </c>
      <c r="AK10" s="20">
        <f t="shared" ref="AK10:AK73" si="16">$AW$42</f>
        <v>0</v>
      </c>
      <c r="AL10" s="20">
        <f>MAX($AW$43,($AW$46*(C10-$AY$21)))</f>
        <v>50</v>
      </c>
      <c r="AM10" s="20">
        <f>MIN(MIN($AW$48,$AW$44),AL10)</f>
        <v>50</v>
      </c>
      <c r="AN10" s="20">
        <f t="shared" ref="AN10:AN73" si="17">$AW$45</f>
        <v>0</v>
      </c>
      <c r="AO10" s="20">
        <f>$AW$49</f>
        <v>200</v>
      </c>
      <c r="AP10" s="1">
        <v>0</v>
      </c>
      <c r="AQ10" s="24">
        <f>AH10</f>
        <v>43191</v>
      </c>
      <c r="AR10" s="10">
        <f t="shared" ref="AR10:AR73" si="18">IF(C10&lt;$AY$21,AK10,IF(AND($AY$21&lt;=C10,C10&lt;(MIN($AY$25,$AY$29,$AY$28))),AM10,IF(AND($AY$25&lt;=C10,C10&lt;MIN($AY$29,$AY$28)),AN10,IF(AND($AY$29&lt;=C10,C10&lt;$AY$28),AO10,IF(AND(C10&gt;=$AY$28),AP10,"0")))))</f>
        <v>0</v>
      </c>
      <c r="AS10" s="1">
        <f>(0-AR10)/10</f>
        <v>0</v>
      </c>
    </row>
    <row r="11" spans="2:64" x14ac:dyDescent="0.2">
      <c r="B11" s="18">
        <f t="shared" ref="B11:B74" si="19">B10+1</f>
        <v>43192</v>
      </c>
      <c r="C11" s="8">
        <f t="shared" ref="C11:C74" si="20">B11</f>
        <v>43192</v>
      </c>
      <c r="D11" s="5">
        <f>INDEX(Klima!$B$1:$E$520,MATCH('Afgrødemodel 1'!$C11,Klima!$B$1:$B$520,0),MATCH('Afgrødemodel 1'!$D$7,Klima!$B$1:$E$1,0))</f>
        <v>1.9</v>
      </c>
      <c r="E11" s="8">
        <f>IF(D11&gt;0,D11,0)</f>
        <v>1.9</v>
      </c>
      <c r="F11">
        <v>0</v>
      </c>
      <c r="G11" s="8">
        <f t="shared" ref="G11:G74" si="21">(E11-F11)+G10</f>
        <v>3.2</v>
      </c>
      <c r="H11" s="8">
        <f t="shared" si="0"/>
        <v>0</v>
      </c>
      <c r="I11" s="8">
        <f t="shared" si="1"/>
        <v>0</v>
      </c>
      <c r="J11" s="8">
        <f t="shared" si="2"/>
        <v>0</v>
      </c>
      <c r="K11" s="8" t="str">
        <f t="shared" si="3"/>
        <v xml:space="preserve"> </v>
      </c>
      <c r="L11" s="8" t="str">
        <f t="shared" si="4"/>
        <v xml:space="preserve"> </v>
      </c>
      <c r="M11" t="e">
        <f t="shared" si="5"/>
        <v>#N/A</v>
      </c>
      <c r="N11">
        <v>8</v>
      </c>
      <c r="O11" t="str">
        <f t="shared" ref="O11:O74" si="22">IF($AV$2=1,(IF(AND(J11&gt;=$AW$21,J10&lt;$AW$21),"tSL0"," ")),(IF(AND(G11&gt;=$AW$21,G10&lt;$AW$21),"tSL0"," ")))</f>
        <v xml:space="preserve"> </v>
      </c>
      <c r="P11" t="str">
        <f t="shared" si="6"/>
        <v xml:space="preserve"> </v>
      </c>
      <c r="Q11" t="str">
        <f t="shared" si="7"/>
        <v xml:space="preserve"> </v>
      </c>
      <c r="R11" t="str">
        <f t="shared" si="8"/>
        <v xml:space="preserve"> </v>
      </c>
      <c r="S11">
        <f t="shared" si="9"/>
        <v>0</v>
      </c>
      <c r="T11" s="8">
        <f t="shared" ref="T11:T74" si="23">IFERROR($AW$33+($AW$34-$AW$33)*((H11)/$AW$22),0)</f>
        <v>0</v>
      </c>
      <c r="U11" s="2">
        <f t="shared" ref="U11:U74" si="24">$AW$34+($AW$35-$AW$34)*((((2.7182^(2.4*((((H11)-$AW$22)/($AW$23-$AW$22))))-1)))/10)</f>
        <v>0</v>
      </c>
      <c r="V11">
        <f t="shared" si="10"/>
        <v>5</v>
      </c>
      <c r="W11" s="2">
        <f t="shared" ref="W11:W74" si="25">$AW$35-($AW$35-$AW$36)*((((H11)-$AW$24)/($AW$25-$AW$24)))</f>
        <v>15</v>
      </c>
      <c r="X11">
        <f t="shared" si="11"/>
        <v>0</v>
      </c>
      <c r="Y11">
        <f t="shared" ref="Y11:Y74" si="26">$AW$38</f>
        <v>0.5</v>
      </c>
      <c r="Z11">
        <v>0</v>
      </c>
      <c r="AA11" s="18">
        <f t="shared" si="12"/>
        <v>43192</v>
      </c>
      <c r="AB11" s="13">
        <f t="shared" si="13"/>
        <v>0</v>
      </c>
      <c r="AC11">
        <v>0</v>
      </c>
      <c r="AD11" s="5">
        <f t="shared" ref="AD11:AD74" si="27">$AW$37*(((H11)-$AW$24)/($AW$25-$AW$24))</f>
        <v>0</v>
      </c>
      <c r="AE11">
        <f t="shared" si="14"/>
        <v>0</v>
      </c>
      <c r="AF11">
        <f t="shared" si="14"/>
        <v>0</v>
      </c>
      <c r="AG11">
        <v>0</v>
      </c>
      <c r="AH11" s="18">
        <f t="shared" ref="AH11:AH74" si="28">AA11</f>
        <v>43192</v>
      </c>
      <c r="AI11" s="5">
        <f t="shared" ref="AI11:AI74" si="29">AB11+AJ11</f>
        <v>0</v>
      </c>
      <c r="AJ11" s="13">
        <f t="shared" si="15"/>
        <v>0</v>
      </c>
      <c r="AK11" s="20">
        <f t="shared" si="16"/>
        <v>0</v>
      </c>
      <c r="AL11" s="20">
        <f t="shared" ref="AL11:AL74" si="30">MAX($AW$43,($AW$46*(C11-$AY$21)))</f>
        <v>50</v>
      </c>
      <c r="AM11" s="20">
        <f t="shared" ref="AM11:AM74" si="31">MIN(MIN($AW$48,$AW$44),AL11)</f>
        <v>50</v>
      </c>
      <c r="AN11" s="20">
        <f t="shared" si="17"/>
        <v>0</v>
      </c>
      <c r="AO11" s="20">
        <f t="shared" ref="AO11:AO74" si="32">$AW$49</f>
        <v>200</v>
      </c>
      <c r="AP11" s="1">
        <v>0</v>
      </c>
      <c r="AQ11" s="24">
        <f t="shared" ref="AQ11:AQ74" si="33">AH11</f>
        <v>43192</v>
      </c>
      <c r="AR11" s="10">
        <f t="shared" si="18"/>
        <v>0</v>
      </c>
      <c r="AS11" s="1">
        <f t="shared" ref="AS11:AS74" si="34">(0-AR11)/10</f>
        <v>0</v>
      </c>
      <c r="AV11">
        <v>0</v>
      </c>
      <c r="AW11" t="s">
        <v>138</v>
      </c>
      <c r="AX11">
        <f>IF($AU$2="Bederoer",Konstanter!S7,IF($AU$2="Ærter",Konstanter!S10,IF($AU$2="Kartofler, tidlige",Konstanter!S11,IF($AU$2="Kartofler, middeltidlige",Konstanter!S12,IF($AU$2="Kartofler, sildige",Konstanter!S13,IF($AU$2="Vårbyg",Konstanter!S14,IF($AU$2="Vårraps",Konstanter!S15,IF($AU$2="Majs",Konstanter!S16,IF($AU$2="Test",Konstanter!S26,IF($AU$2="Vinterbyg",Konstanter!S18,IF(AU2="Vinterhvede",Konstanter!S19,IF($AU$2="Vinterrug",Konstanter!S21,IF($AU$2="Vinterraps",Konstanter!S20,IF($AU$2="Vinterbyg, efterår",Konstanter!S22,IF($AU$2="Vinterhvede, efterår",Konstanter!S23,IF($AU$2="Vinterrug, efterår",Konstanter!S25,IF($AU$2="Vinterraps, efterår",Konstanter!S24," ")))))))))))))))))</f>
        <v>140</v>
      </c>
      <c r="AY11" t="s">
        <v>244</v>
      </c>
    </row>
    <row r="12" spans="2:64" x14ac:dyDescent="0.2">
      <c r="B12" s="18">
        <f t="shared" si="19"/>
        <v>43193</v>
      </c>
      <c r="C12" s="8">
        <f t="shared" si="20"/>
        <v>43193</v>
      </c>
      <c r="D12" s="5">
        <f>INDEX(Klima!$B$1:$E$520,MATCH('Afgrødemodel 1'!$C12,Klima!$B$1:$B$520,0),MATCH('Afgrødemodel 1'!$D$7,Klima!$B$1:$E$1,0))</f>
        <v>2.5</v>
      </c>
      <c r="E12" s="8">
        <f>IF(D12&gt;0,D12,0)</f>
        <v>2.5</v>
      </c>
      <c r="F12">
        <v>0</v>
      </c>
      <c r="G12" s="8">
        <f t="shared" si="21"/>
        <v>5.7</v>
      </c>
      <c r="H12" s="8">
        <f t="shared" si="0"/>
        <v>0</v>
      </c>
      <c r="I12" s="8">
        <f t="shared" si="1"/>
        <v>0</v>
      </c>
      <c r="J12" s="8">
        <f t="shared" si="2"/>
        <v>0</v>
      </c>
      <c r="K12" s="8" t="str">
        <f t="shared" si="3"/>
        <v xml:space="preserve"> </v>
      </c>
      <c r="L12" s="8" t="str">
        <f t="shared" si="4"/>
        <v xml:space="preserve"> </v>
      </c>
      <c r="M12" t="e">
        <f t="shared" si="5"/>
        <v>#N/A</v>
      </c>
      <c r="N12">
        <v>8</v>
      </c>
      <c r="O12" t="str">
        <f t="shared" si="22"/>
        <v xml:space="preserve"> </v>
      </c>
      <c r="P12" t="str">
        <f t="shared" si="6"/>
        <v xml:space="preserve"> </v>
      </c>
      <c r="Q12" t="str">
        <f t="shared" si="7"/>
        <v xml:space="preserve"> </v>
      </c>
      <c r="R12" t="str">
        <f t="shared" si="8"/>
        <v xml:space="preserve"> </v>
      </c>
      <c r="S12">
        <f t="shared" si="9"/>
        <v>0</v>
      </c>
      <c r="T12" s="8">
        <f t="shared" si="23"/>
        <v>0</v>
      </c>
      <c r="U12" s="2">
        <f t="shared" si="24"/>
        <v>0</v>
      </c>
      <c r="V12">
        <f t="shared" si="10"/>
        <v>5</v>
      </c>
      <c r="W12" s="2">
        <f t="shared" si="25"/>
        <v>15</v>
      </c>
      <c r="X12">
        <f t="shared" si="11"/>
        <v>0</v>
      </c>
      <c r="Y12">
        <f t="shared" si="26"/>
        <v>0.5</v>
      </c>
      <c r="Z12">
        <v>0</v>
      </c>
      <c r="AA12" s="18">
        <f t="shared" si="12"/>
        <v>43193</v>
      </c>
      <c r="AB12" s="13">
        <f t="shared" si="13"/>
        <v>0</v>
      </c>
      <c r="AC12">
        <v>0</v>
      </c>
      <c r="AD12" s="5">
        <f t="shared" si="27"/>
        <v>0</v>
      </c>
      <c r="AE12">
        <f t="shared" si="14"/>
        <v>0</v>
      </c>
      <c r="AF12">
        <f t="shared" si="14"/>
        <v>0</v>
      </c>
      <c r="AG12">
        <v>0</v>
      </c>
      <c r="AH12" s="18">
        <f t="shared" si="28"/>
        <v>43193</v>
      </c>
      <c r="AI12" s="5">
        <f t="shared" si="29"/>
        <v>0</v>
      </c>
      <c r="AJ12" s="13">
        <f t="shared" si="15"/>
        <v>0</v>
      </c>
      <c r="AK12" s="20">
        <f t="shared" si="16"/>
        <v>0</v>
      </c>
      <c r="AL12" s="20">
        <f t="shared" si="30"/>
        <v>50</v>
      </c>
      <c r="AM12" s="20">
        <f t="shared" si="31"/>
        <v>50</v>
      </c>
      <c r="AN12" s="20">
        <f t="shared" si="17"/>
        <v>0</v>
      </c>
      <c r="AO12" s="20">
        <f t="shared" si="32"/>
        <v>200</v>
      </c>
      <c r="AP12" s="1">
        <v>0</v>
      </c>
      <c r="AQ12" s="24">
        <f t="shared" si="33"/>
        <v>43193</v>
      </c>
      <c r="AR12" s="10">
        <f t="shared" si="18"/>
        <v>0</v>
      </c>
      <c r="AS12" s="1">
        <f t="shared" si="34"/>
        <v>0</v>
      </c>
      <c r="AV12">
        <v>1</v>
      </c>
      <c r="AW12" t="s">
        <v>133</v>
      </c>
      <c r="AX12">
        <f>IF($AU$2="Bederoer",Konstanter!B7,IF($AU$2="Ærter",Konstanter!B10,IF($AU$2="Kartofler, tidlige",Konstanter!B11,IF($AU$2="Kartofler, middeltidlige",Konstanter!B12,IF($AU$2="Kartofler, sildige",Konstanter!B13,IF($AU$2="Vårbyg",Konstanter!B14,IF($AU$2="Vårraps",Konstanter!B15,IF($AU$2="Majs",Konstanter!B16,IF($AU$2="Test",Konstanter!B26,IF($AU$2="Vinterhvede",Konstanter!B19,IF($AU$2="Vinterbyg",Konstanter!B18,IF($AU$2="Vinterrug",Konstanter!B21,IF($AU$2="Vinterraps",Konstanter!B20,IF($AU$2="Vinterbyg, efterår",Konstanter!B22,IF($AU$2="Vinterhvede, efterår",Konstanter!B23,IF($AU$2="Vinterrug, efterår",Konstanter!B25,IF($AU$2="Vinterraps, efterår",Konstanter!B24," ")))))))))))))))))</f>
        <v>230</v>
      </c>
      <c r="AY12" t="s">
        <v>239</v>
      </c>
      <c r="BA12">
        <f>VLOOKUP(AY12,$K$10:$L$1048576,2,FALSE)</f>
        <v>43370</v>
      </c>
    </row>
    <row r="13" spans="2:64" x14ac:dyDescent="0.2">
      <c r="B13" s="18">
        <f t="shared" si="19"/>
        <v>43194</v>
      </c>
      <c r="C13" s="8">
        <f t="shared" si="20"/>
        <v>43194</v>
      </c>
      <c r="D13" s="5">
        <f>INDEX(Klima!$B$1:$E$520,MATCH('Afgrødemodel 1'!$C13,Klima!$B$1:$B$520,0),MATCH('Afgrødemodel 1'!$D$7,Klima!$B$1:$E$1,0))</f>
        <v>8.4</v>
      </c>
      <c r="E13" s="8">
        <f>IF(D13&gt;0,D13,0)</f>
        <v>8.4</v>
      </c>
      <c r="F13">
        <v>0</v>
      </c>
      <c r="G13" s="8">
        <f t="shared" si="21"/>
        <v>14.100000000000001</v>
      </c>
      <c r="H13" s="8">
        <f t="shared" si="0"/>
        <v>0</v>
      </c>
      <c r="I13" s="8">
        <f t="shared" si="1"/>
        <v>0</v>
      </c>
      <c r="J13" s="8">
        <f t="shared" si="2"/>
        <v>0</v>
      </c>
      <c r="K13" s="8" t="str">
        <f t="shared" si="3"/>
        <v xml:space="preserve"> </v>
      </c>
      <c r="L13" s="8" t="str">
        <f t="shared" si="4"/>
        <v xml:space="preserve"> </v>
      </c>
      <c r="M13" t="e">
        <f t="shared" si="5"/>
        <v>#N/A</v>
      </c>
      <c r="N13">
        <v>8</v>
      </c>
      <c r="O13" t="str">
        <f t="shared" si="22"/>
        <v xml:space="preserve"> </v>
      </c>
      <c r="P13" t="str">
        <f t="shared" si="6"/>
        <v xml:space="preserve"> </v>
      </c>
      <c r="Q13" t="str">
        <f t="shared" si="7"/>
        <v xml:space="preserve"> </v>
      </c>
      <c r="R13" t="str">
        <f t="shared" si="8"/>
        <v xml:space="preserve"> </v>
      </c>
      <c r="S13">
        <f t="shared" si="9"/>
        <v>0</v>
      </c>
      <c r="T13" s="8">
        <f t="shared" si="23"/>
        <v>0</v>
      </c>
      <c r="U13" s="2">
        <f t="shared" si="24"/>
        <v>0</v>
      </c>
      <c r="V13">
        <f t="shared" si="10"/>
        <v>5</v>
      </c>
      <c r="W13" s="2">
        <f t="shared" si="25"/>
        <v>15</v>
      </c>
      <c r="X13">
        <f t="shared" si="11"/>
        <v>0</v>
      </c>
      <c r="Y13">
        <f t="shared" si="26"/>
        <v>0.5</v>
      </c>
      <c r="Z13">
        <v>0</v>
      </c>
      <c r="AA13" s="18">
        <f t="shared" si="12"/>
        <v>43194</v>
      </c>
      <c r="AB13" s="13">
        <f t="shared" si="13"/>
        <v>0</v>
      </c>
      <c r="AC13">
        <v>0</v>
      </c>
      <c r="AD13" s="5">
        <f t="shared" si="27"/>
        <v>0</v>
      </c>
      <c r="AE13">
        <f t="shared" si="14"/>
        <v>0</v>
      </c>
      <c r="AF13">
        <f t="shared" si="14"/>
        <v>0</v>
      </c>
      <c r="AG13">
        <v>0</v>
      </c>
      <c r="AH13" s="18">
        <f t="shared" si="28"/>
        <v>43194</v>
      </c>
      <c r="AI13" s="5">
        <f t="shared" si="29"/>
        <v>0</v>
      </c>
      <c r="AJ13" s="13">
        <f t="shared" si="15"/>
        <v>0</v>
      </c>
      <c r="AK13" s="20">
        <f t="shared" si="16"/>
        <v>0</v>
      </c>
      <c r="AL13" s="20">
        <f t="shared" si="30"/>
        <v>50</v>
      </c>
      <c r="AM13" s="20">
        <f t="shared" si="31"/>
        <v>50</v>
      </c>
      <c r="AN13" s="20">
        <f t="shared" si="17"/>
        <v>0</v>
      </c>
      <c r="AO13" s="20">
        <f t="shared" si="32"/>
        <v>200</v>
      </c>
      <c r="AP13" s="1">
        <v>0</v>
      </c>
      <c r="AQ13" s="24">
        <f t="shared" si="33"/>
        <v>43194</v>
      </c>
      <c r="AR13" s="10">
        <f t="shared" si="18"/>
        <v>0</v>
      </c>
      <c r="AS13" s="1">
        <f t="shared" si="34"/>
        <v>0</v>
      </c>
      <c r="AV13">
        <v>2</v>
      </c>
      <c r="AW13" t="s">
        <v>134</v>
      </c>
      <c r="AX13">
        <f>IF($AU$2="Bederoer",Konstanter!C7,IF($AU$2="Ærter",Konstanter!C10,IF($AU$2="Kartofler, tidlige",Konstanter!C11,IF($AU$2="Kartofler, middeltidlige",Konstanter!C12,IF($AU$2="Kartofler, sildige",Konstanter!C13,IF($AU$2="Vårbyg",Konstanter!C14,IF($AU$2="Vårraps",Konstanter!C15,IF($AU$2="Majs",Konstanter!C16,IF($AU$2="Test",Konstanter!C26,IF($AU$2="Vinterhvede",Konstanter!C19,IF($AU$2="Vinterbyg",Konstanter!C18,IF($AU$2="Vinterrug",Konstanter!C21,IF($AU$2="Vinterraps",Konstanter!C20,IF($AU$2="Vinterbyg, efterår",Konstanter!C22,IF($AU$2="Vinterhvede, efterår",Konstanter!C23,IF($AU$2="Vinterrug, efterår",Konstanter!C25,IF($AU$2="Vinterraps, efterår",Konstanter!C24," ")))))))))))))))))</f>
        <v>362</v>
      </c>
      <c r="AY13" t="s">
        <v>240</v>
      </c>
      <c r="AZ13">
        <f>AX13+AX12</f>
        <v>592</v>
      </c>
      <c r="BA13">
        <f>VLOOKUP(AY13,$K$10:$L$1048576,2,FALSE)</f>
        <v>43407</v>
      </c>
    </row>
    <row r="14" spans="2:64" x14ac:dyDescent="0.2">
      <c r="B14" s="18">
        <f t="shared" si="19"/>
        <v>43195</v>
      </c>
      <c r="C14" s="8">
        <f t="shared" si="20"/>
        <v>43195</v>
      </c>
      <c r="D14" s="5">
        <f>INDEX(Klima!$B$1:$E$520,MATCH('Afgrødemodel 1'!$C14,Klima!$B$1:$B$520,0),MATCH('Afgrødemodel 1'!$D$7,Klima!$B$1:$E$1,0))</f>
        <v>6.1</v>
      </c>
      <c r="E14" s="8">
        <f t="shared" ref="E14:E77" si="35">IF(D14&gt;0,D14,0)</f>
        <v>6.1</v>
      </c>
      <c r="F14">
        <v>0</v>
      </c>
      <c r="G14" s="8">
        <f t="shared" si="21"/>
        <v>20.200000000000003</v>
      </c>
      <c r="H14" s="8">
        <f t="shared" si="0"/>
        <v>0</v>
      </c>
      <c r="I14" s="8">
        <f t="shared" si="1"/>
        <v>0</v>
      </c>
      <c r="J14" s="8">
        <f t="shared" si="2"/>
        <v>0</v>
      </c>
      <c r="K14" s="8" t="str">
        <f t="shared" si="3"/>
        <v xml:space="preserve"> </v>
      </c>
      <c r="L14" s="8" t="str">
        <f t="shared" si="4"/>
        <v xml:space="preserve"> </v>
      </c>
      <c r="M14" t="e">
        <f t="shared" si="5"/>
        <v>#N/A</v>
      </c>
      <c r="N14">
        <v>8</v>
      </c>
      <c r="O14" t="str">
        <f t="shared" si="22"/>
        <v xml:space="preserve"> </v>
      </c>
      <c r="P14" t="str">
        <f t="shared" si="6"/>
        <v xml:space="preserve"> </v>
      </c>
      <c r="Q14" t="str">
        <f t="shared" si="7"/>
        <v xml:space="preserve"> </v>
      </c>
      <c r="R14" t="str">
        <f t="shared" si="8"/>
        <v xml:space="preserve"> </v>
      </c>
      <c r="S14">
        <f t="shared" si="9"/>
        <v>0</v>
      </c>
      <c r="T14" s="8">
        <f t="shared" si="23"/>
        <v>0</v>
      </c>
      <c r="U14" s="2">
        <f t="shared" si="24"/>
        <v>0</v>
      </c>
      <c r="V14">
        <f t="shared" si="10"/>
        <v>5</v>
      </c>
      <c r="W14" s="2">
        <f t="shared" si="25"/>
        <v>15</v>
      </c>
      <c r="X14">
        <f t="shared" si="11"/>
        <v>0</v>
      </c>
      <c r="Y14">
        <f t="shared" si="26"/>
        <v>0.5</v>
      </c>
      <c r="Z14">
        <v>0</v>
      </c>
      <c r="AA14" s="18">
        <f t="shared" si="12"/>
        <v>43195</v>
      </c>
      <c r="AB14" s="13">
        <f t="shared" si="13"/>
        <v>0</v>
      </c>
      <c r="AC14">
        <v>0</v>
      </c>
      <c r="AD14" s="5">
        <f t="shared" si="27"/>
        <v>0</v>
      </c>
      <c r="AE14">
        <f t="shared" si="14"/>
        <v>0</v>
      </c>
      <c r="AF14">
        <f t="shared" si="14"/>
        <v>0</v>
      </c>
      <c r="AG14">
        <v>0</v>
      </c>
      <c r="AH14" s="18">
        <f t="shared" si="28"/>
        <v>43195</v>
      </c>
      <c r="AI14" s="5">
        <f t="shared" si="29"/>
        <v>0</v>
      </c>
      <c r="AJ14" s="13">
        <f t="shared" si="15"/>
        <v>0</v>
      </c>
      <c r="AK14" s="20">
        <f t="shared" si="16"/>
        <v>0</v>
      </c>
      <c r="AL14" s="20">
        <f t="shared" si="30"/>
        <v>50</v>
      </c>
      <c r="AM14" s="20">
        <f t="shared" si="31"/>
        <v>50</v>
      </c>
      <c r="AN14" s="20">
        <f t="shared" si="17"/>
        <v>0</v>
      </c>
      <c r="AO14" s="20">
        <f t="shared" si="32"/>
        <v>200</v>
      </c>
      <c r="AP14" s="1">
        <v>0</v>
      </c>
      <c r="AQ14" s="24">
        <f t="shared" si="33"/>
        <v>43195</v>
      </c>
      <c r="AR14" s="10">
        <f t="shared" si="18"/>
        <v>0</v>
      </c>
      <c r="AS14" s="1">
        <f t="shared" si="34"/>
        <v>0</v>
      </c>
      <c r="AV14">
        <v>3</v>
      </c>
      <c r="AW14" t="s">
        <v>135</v>
      </c>
      <c r="AX14">
        <f>IF($AU$2="Bederoer",Konstanter!D7,IF($AU$2="Ærter",Konstanter!D10,IF($AU$2="Kartofler, tidlige",Konstanter!D11,IF($AU$2="Kartofler, middeltidlige",Konstanter!D12,IF($AU$2="Kartofler, sildige",Konstanter!D13,IF($AU$2="Vårbyg",Konstanter!D14,IF($AU$2="Vårraps",Konstanter!D15,IF($AU$2="Majs",Konstanter!D16,IF($AU$2="Test",Konstanter!D26,IF($AU$2="Vinterhvede",Konstanter!D19,IF($AU$2="Vinterbyg",Konstanter!D18,IF($AU$2="Vinterrug",Konstanter!D21,IF($AU$2="Vinterraps",Konstanter!D20,IF($AU$2="Vinterbyg, efterår",Konstanter!D22,IF($AU$2="Vinterhvede, efterår",Konstanter!D23,IF($AU$2="Vinterrug, efterår",Konstanter!D25,IF($AU$2="Vinterraps, efterår",Konstanter!D24," ")))))))))))))))))</f>
        <v>599</v>
      </c>
      <c r="AY14" t="s">
        <v>241</v>
      </c>
      <c r="AZ14">
        <f>AX14+AZ13</f>
        <v>1191</v>
      </c>
      <c r="BA14" t="e">
        <f>VLOOKUP(AY14,$K$10:$L$1048576,2,FALSE)</f>
        <v>#N/A</v>
      </c>
    </row>
    <row r="15" spans="2:64" x14ac:dyDescent="0.2">
      <c r="B15" s="18">
        <f t="shared" si="19"/>
        <v>43196</v>
      </c>
      <c r="C15" s="8">
        <f t="shared" si="20"/>
        <v>43196</v>
      </c>
      <c r="D15" s="5">
        <f>INDEX(Klima!$B$1:$E$520,MATCH('Afgrødemodel 1'!$C15,Klima!$B$1:$B$520,0),MATCH('Afgrødemodel 1'!$D$7,Klima!$B$1:$E$1,0))</f>
        <v>5.6</v>
      </c>
      <c r="E15" s="8">
        <f t="shared" si="35"/>
        <v>5.6</v>
      </c>
      <c r="F15">
        <v>0</v>
      </c>
      <c r="G15" s="8">
        <f t="shared" si="21"/>
        <v>25.800000000000004</v>
      </c>
      <c r="H15" s="8">
        <f t="shared" si="0"/>
        <v>0</v>
      </c>
      <c r="I15" s="8">
        <f t="shared" si="1"/>
        <v>0</v>
      </c>
      <c r="J15" s="8">
        <f t="shared" si="2"/>
        <v>0</v>
      </c>
      <c r="K15" s="8" t="str">
        <f t="shared" si="3"/>
        <v xml:space="preserve"> </v>
      </c>
      <c r="L15" s="8" t="str">
        <f t="shared" si="4"/>
        <v xml:space="preserve"> </v>
      </c>
      <c r="M15" t="e">
        <f t="shared" si="5"/>
        <v>#N/A</v>
      </c>
      <c r="N15">
        <v>8</v>
      </c>
      <c r="O15" t="str">
        <f t="shared" si="22"/>
        <v xml:space="preserve"> </v>
      </c>
      <c r="P15" t="str">
        <f t="shared" si="6"/>
        <v xml:space="preserve"> </v>
      </c>
      <c r="Q15" t="str">
        <f t="shared" si="7"/>
        <v xml:space="preserve"> </v>
      </c>
      <c r="R15" t="str">
        <f t="shared" si="8"/>
        <v xml:space="preserve"> </v>
      </c>
      <c r="S15">
        <f t="shared" si="9"/>
        <v>0</v>
      </c>
      <c r="T15" s="8">
        <f t="shared" si="23"/>
        <v>0</v>
      </c>
      <c r="U15" s="2">
        <f t="shared" si="24"/>
        <v>0</v>
      </c>
      <c r="V15">
        <f t="shared" si="10"/>
        <v>5</v>
      </c>
      <c r="W15" s="2">
        <f t="shared" si="25"/>
        <v>15</v>
      </c>
      <c r="X15">
        <f t="shared" si="11"/>
        <v>0</v>
      </c>
      <c r="Y15">
        <f t="shared" si="26"/>
        <v>0.5</v>
      </c>
      <c r="Z15">
        <v>0</v>
      </c>
      <c r="AA15" s="18">
        <f t="shared" si="12"/>
        <v>43196</v>
      </c>
      <c r="AB15" s="13">
        <f t="shared" si="13"/>
        <v>0</v>
      </c>
      <c r="AC15">
        <v>0</v>
      </c>
      <c r="AD15" s="5">
        <f t="shared" si="27"/>
        <v>0</v>
      </c>
      <c r="AE15">
        <f t="shared" si="14"/>
        <v>0</v>
      </c>
      <c r="AF15">
        <f t="shared" si="14"/>
        <v>0</v>
      </c>
      <c r="AG15">
        <v>0</v>
      </c>
      <c r="AH15" s="18">
        <f t="shared" si="28"/>
        <v>43196</v>
      </c>
      <c r="AI15" s="5">
        <f t="shared" si="29"/>
        <v>0</v>
      </c>
      <c r="AJ15" s="13">
        <f t="shared" si="15"/>
        <v>0</v>
      </c>
      <c r="AK15" s="20">
        <f t="shared" si="16"/>
        <v>0</v>
      </c>
      <c r="AL15" s="20">
        <f t="shared" si="30"/>
        <v>50</v>
      </c>
      <c r="AM15" s="20">
        <f t="shared" si="31"/>
        <v>50</v>
      </c>
      <c r="AN15" s="20">
        <f t="shared" si="17"/>
        <v>0</v>
      </c>
      <c r="AO15" s="20">
        <f t="shared" si="32"/>
        <v>200</v>
      </c>
      <c r="AP15" s="1">
        <v>0</v>
      </c>
      <c r="AQ15" s="24">
        <f t="shared" si="33"/>
        <v>43196</v>
      </c>
      <c r="AR15" s="10">
        <f t="shared" si="18"/>
        <v>0</v>
      </c>
      <c r="AS15" s="1">
        <f t="shared" si="34"/>
        <v>0</v>
      </c>
      <c r="AV15">
        <v>4</v>
      </c>
      <c r="AW15" t="s">
        <v>136</v>
      </c>
      <c r="AX15">
        <f>IF($AU$2="Bederoer",Konstanter!E7,IF($AU$2="Ærter",Konstanter!E10,IF($AU$2="Kartofler, tidlige",Konstanter!E11,IF($AU$2="Kartofler, middeltidlige",Konstanter!E12,IF($AU$2="Kartofler, sildige",Konstanter!E13,IF($AU$2="Vårbyg",Konstanter!E14,IF($AU$2="Vårraps",Konstanter!E15,IF($AU$2="Majs",Konstanter!E16,IF($AU$2="Test",Konstanter!E26,IF($AU$2="Vinterhvede",Konstanter!E19,IF($AU$2="Vinterbyg",Konstanter!E18,IF($AU$2="Vinterrug",Konstanter!E21,IF($AU$2="Vinterraps",Konstanter!E20,IF($AU$2="Vinterbyg, efterår",Konstanter!E22,IF($AU$2="Vinterhvede, efterår",Konstanter!E23,IF($AU$2="Vinterrug, efterår",Konstanter!E25,IF($AU$2="Vinterraps, efterår",Konstanter!E24," ")))))))))))))))))</f>
        <v>590</v>
      </c>
      <c r="AY15" t="s">
        <v>242</v>
      </c>
      <c r="AZ15">
        <f>AX15+AZ14</f>
        <v>1781</v>
      </c>
      <c r="BA15" t="e">
        <f>VLOOKUP(AY15,$K$10:$L$1048576,2,FALSE)</f>
        <v>#N/A</v>
      </c>
    </row>
    <row r="16" spans="2:64" x14ac:dyDescent="0.2">
      <c r="B16" s="18">
        <f t="shared" si="19"/>
        <v>43197</v>
      </c>
      <c r="C16" s="8">
        <f t="shared" si="20"/>
        <v>43197</v>
      </c>
      <c r="D16" s="5">
        <f>INDEX(Klima!$B$1:$E$520,MATCH('Afgrødemodel 1'!$C16,Klima!$B$1:$B$520,0),MATCH('Afgrødemodel 1'!$D$7,Klima!$B$1:$E$1,0))</f>
        <v>6.6</v>
      </c>
      <c r="E16" s="8">
        <f t="shared" si="35"/>
        <v>6.6</v>
      </c>
      <c r="F16">
        <v>0</v>
      </c>
      <c r="G16" s="8">
        <f t="shared" si="21"/>
        <v>32.400000000000006</v>
      </c>
      <c r="H16" s="8">
        <f t="shared" si="0"/>
        <v>0</v>
      </c>
      <c r="I16" s="8">
        <f t="shared" si="1"/>
        <v>0</v>
      </c>
      <c r="J16" s="8">
        <f t="shared" si="2"/>
        <v>0</v>
      </c>
      <c r="K16" s="8" t="str">
        <f t="shared" si="3"/>
        <v xml:space="preserve"> </v>
      </c>
      <c r="L16" s="8" t="str">
        <f t="shared" si="4"/>
        <v xml:space="preserve"> </v>
      </c>
      <c r="M16" t="e">
        <f t="shared" si="5"/>
        <v>#N/A</v>
      </c>
      <c r="N16">
        <v>8</v>
      </c>
      <c r="O16" t="str">
        <f t="shared" si="22"/>
        <v xml:space="preserve"> </v>
      </c>
      <c r="P16" t="str">
        <f t="shared" si="6"/>
        <v xml:space="preserve"> </v>
      </c>
      <c r="Q16" t="str">
        <f t="shared" si="7"/>
        <v xml:space="preserve"> </v>
      </c>
      <c r="R16" t="str">
        <f t="shared" si="8"/>
        <v xml:space="preserve"> </v>
      </c>
      <c r="S16">
        <f t="shared" si="9"/>
        <v>0</v>
      </c>
      <c r="T16" s="8">
        <f t="shared" si="23"/>
        <v>0</v>
      </c>
      <c r="U16" s="2">
        <f t="shared" si="24"/>
        <v>0</v>
      </c>
      <c r="V16">
        <f t="shared" si="10"/>
        <v>5</v>
      </c>
      <c r="W16" s="2">
        <f t="shared" si="25"/>
        <v>15</v>
      </c>
      <c r="X16">
        <f t="shared" si="11"/>
        <v>0</v>
      </c>
      <c r="Y16">
        <f t="shared" si="26"/>
        <v>0.5</v>
      </c>
      <c r="Z16">
        <v>0</v>
      </c>
      <c r="AA16" s="18">
        <f t="shared" si="12"/>
        <v>43197</v>
      </c>
      <c r="AB16" s="13">
        <f t="shared" si="13"/>
        <v>0</v>
      </c>
      <c r="AC16">
        <v>0</v>
      </c>
      <c r="AD16" s="5">
        <f t="shared" si="27"/>
        <v>0</v>
      </c>
      <c r="AE16">
        <f t="shared" si="14"/>
        <v>0</v>
      </c>
      <c r="AF16">
        <f t="shared" si="14"/>
        <v>0</v>
      </c>
      <c r="AG16">
        <v>0</v>
      </c>
      <c r="AH16" s="18">
        <f t="shared" si="28"/>
        <v>43197</v>
      </c>
      <c r="AI16" s="5">
        <f t="shared" si="29"/>
        <v>0</v>
      </c>
      <c r="AJ16" s="13">
        <f t="shared" si="15"/>
        <v>0</v>
      </c>
      <c r="AK16" s="20">
        <f t="shared" si="16"/>
        <v>0</v>
      </c>
      <c r="AL16" s="20">
        <f t="shared" si="30"/>
        <v>50</v>
      </c>
      <c r="AM16" s="20">
        <f t="shared" si="31"/>
        <v>50</v>
      </c>
      <c r="AN16" s="20">
        <f t="shared" si="17"/>
        <v>0</v>
      </c>
      <c r="AO16" s="20">
        <f t="shared" si="32"/>
        <v>200</v>
      </c>
      <c r="AP16" s="1">
        <v>0</v>
      </c>
      <c r="AQ16" s="24">
        <f t="shared" si="33"/>
        <v>43197</v>
      </c>
      <c r="AR16" s="10">
        <f t="shared" si="18"/>
        <v>0</v>
      </c>
      <c r="AS16" s="1">
        <f t="shared" si="34"/>
        <v>0</v>
      </c>
      <c r="AV16">
        <v>5</v>
      </c>
      <c r="AW16" t="s">
        <v>137</v>
      </c>
      <c r="AX16">
        <f>IF($AU$2="Bederoer",Konstanter!F7,IF($AU$2="Ærter",Konstanter!F10,IF($AU$2="Kartofler, tidlige",Konstanter!F11,IF($AU$2="Kartofler, middeltidlige",Konstanter!F12,IF($AU$2="Kartofler, sildige",Konstanter!F13,IF($AU$2="Vårbyg",Konstanter!F14,IF($AU$2="Vårraps",Konstanter!F15,IF($AU$2="Majs",Konstanter!F16,IF($AU$2="Test",Konstanter!F26,IF($AU$2="Vinterbyg, efterår",Konstanter!F22,IF($AU$2="Vinterhvede, efterår",Konstanter!F23,IF($AU$2="Vinterrug, efterår",Konstanter!F25,IF($AU$2="Vinterraps, efterår",Konstanter!F24," ")))))))))))))</f>
        <v>155</v>
      </c>
      <c r="AY16" t="s">
        <v>243</v>
      </c>
      <c r="AZ16">
        <f>IFERROR(AX16+AZ15,0)</f>
        <v>1936</v>
      </c>
      <c r="BA16" t="e">
        <f>VLOOKUP(AY16,$K$10:$L$1048576,2,FALSE)</f>
        <v>#N/A</v>
      </c>
    </row>
    <row r="17" spans="2:52" x14ac:dyDescent="0.2">
      <c r="B17" s="18">
        <f t="shared" si="19"/>
        <v>43198</v>
      </c>
      <c r="C17" s="8">
        <f t="shared" si="20"/>
        <v>43198</v>
      </c>
      <c r="D17" s="5">
        <f>INDEX(Klima!$B$1:$E$520,MATCH('Afgrødemodel 1'!$C17,Klima!$B$1:$B$520,0),MATCH('Afgrødemodel 1'!$D$7,Klima!$B$1:$E$1,0))</f>
        <v>9.3000000000000007</v>
      </c>
      <c r="E17" s="8">
        <f t="shared" si="35"/>
        <v>9.3000000000000007</v>
      </c>
      <c r="F17">
        <v>0</v>
      </c>
      <c r="G17" s="8">
        <f t="shared" si="21"/>
        <v>41.7</v>
      </c>
      <c r="H17" s="8">
        <f t="shared" si="0"/>
        <v>0</v>
      </c>
      <c r="I17" s="8">
        <f t="shared" si="1"/>
        <v>0</v>
      </c>
      <c r="J17" s="8">
        <f t="shared" si="2"/>
        <v>0</v>
      </c>
      <c r="K17" s="8" t="str">
        <f t="shared" si="3"/>
        <v xml:space="preserve"> </v>
      </c>
      <c r="L17" s="8" t="str">
        <f t="shared" si="4"/>
        <v xml:space="preserve"> </v>
      </c>
      <c r="M17" t="e">
        <f t="shared" si="5"/>
        <v>#N/A</v>
      </c>
      <c r="N17">
        <v>8</v>
      </c>
      <c r="O17" t="str">
        <f t="shared" si="22"/>
        <v xml:space="preserve"> </v>
      </c>
      <c r="P17" t="str">
        <f t="shared" si="6"/>
        <v xml:space="preserve"> </v>
      </c>
      <c r="Q17" t="str">
        <f t="shared" si="7"/>
        <v xml:space="preserve"> </v>
      </c>
      <c r="R17" t="str">
        <f t="shared" si="8"/>
        <v xml:space="preserve"> </v>
      </c>
      <c r="S17">
        <f t="shared" si="9"/>
        <v>0</v>
      </c>
      <c r="T17" s="8">
        <f t="shared" si="23"/>
        <v>0</v>
      </c>
      <c r="U17" s="2">
        <f t="shared" si="24"/>
        <v>0</v>
      </c>
      <c r="V17">
        <f t="shared" si="10"/>
        <v>5</v>
      </c>
      <c r="W17" s="2">
        <f t="shared" si="25"/>
        <v>15</v>
      </c>
      <c r="X17">
        <f t="shared" si="11"/>
        <v>0</v>
      </c>
      <c r="Y17">
        <f t="shared" si="26"/>
        <v>0.5</v>
      </c>
      <c r="Z17">
        <v>0</v>
      </c>
      <c r="AA17" s="18">
        <f t="shared" si="12"/>
        <v>43198</v>
      </c>
      <c r="AB17" s="13">
        <f t="shared" si="13"/>
        <v>0</v>
      </c>
      <c r="AC17">
        <v>0</v>
      </c>
      <c r="AD17" s="5">
        <f t="shared" si="27"/>
        <v>0</v>
      </c>
      <c r="AE17">
        <f t="shared" si="14"/>
        <v>0</v>
      </c>
      <c r="AF17">
        <f t="shared" si="14"/>
        <v>0</v>
      </c>
      <c r="AG17">
        <v>0</v>
      </c>
      <c r="AH17" s="18">
        <f t="shared" si="28"/>
        <v>43198</v>
      </c>
      <c r="AI17" s="5">
        <f t="shared" si="29"/>
        <v>0</v>
      </c>
      <c r="AJ17" s="13">
        <f t="shared" si="15"/>
        <v>0</v>
      </c>
      <c r="AK17" s="20">
        <f t="shared" si="16"/>
        <v>0</v>
      </c>
      <c r="AL17" s="20">
        <f t="shared" si="30"/>
        <v>50</v>
      </c>
      <c r="AM17" s="20">
        <f t="shared" si="31"/>
        <v>50</v>
      </c>
      <c r="AN17" s="20">
        <f t="shared" si="17"/>
        <v>0</v>
      </c>
      <c r="AO17" s="20">
        <f t="shared" si="32"/>
        <v>200</v>
      </c>
      <c r="AP17" s="1">
        <v>0</v>
      </c>
      <c r="AQ17" s="24">
        <f t="shared" si="33"/>
        <v>43198</v>
      </c>
      <c r="AR17" s="10">
        <f t="shared" si="18"/>
        <v>0</v>
      </c>
      <c r="AS17" s="1">
        <f t="shared" si="34"/>
        <v>0</v>
      </c>
    </row>
    <row r="18" spans="2:52" x14ac:dyDescent="0.2">
      <c r="B18" s="18">
        <f t="shared" si="19"/>
        <v>43199</v>
      </c>
      <c r="C18" s="8">
        <f t="shared" si="20"/>
        <v>43199</v>
      </c>
      <c r="D18" s="5">
        <f>INDEX(Klima!$B$1:$E$520,MATCH('Afgrødemodel 1'!$C18,Klima!$B$1:$B$520,0),MATCH('Afgrødemodel 1'!$D$7,Klima!$B$1:$E$1,0))</f>
        <v>9.6999999999999993</v>
      </c>
      <c r="E18" s="8">
        <f t="shared" si="35"/>
        <v>9.6999999999999993</v>
      </c>
      <c r="F18">
        <v>0</v>
      </c>
      <c r="G18" s="8">
        <f t="shared" si="21"/>
        <v>51.400000000000006</v>
      </c>
      <c r="H18" s="8">
        <f t="shared" si="0"/>
        <v>0</v>
      </c>
      <c r="I18" s="8">
        <f t="shared" si="1"/>
        <v>0</v>
      </c>
      <c r="J18" s="8">
        <f t="shared" si="2"/>
        <v>0</v>
      </c>
      <c r="K18" s="8" t="str">
        <f t="shared" si="3"/>
        <v xml:space="preserve"> </v>
      </c>
      <c r="L18" s="8" t="str">
        <f t="shared" si="4"/>
        <v xml:space="preserve"> </v>
      </c>
      <c r="M18" t="e">
        <f t="shared" si="5"/>
        <v>#N/A</v>
      </c>
      <c r="N18">
        <v>8</v>
      </c>
      <c r="O18" t="str">
        <f t="shared" si="22"/>
        <v xml:space="preserve"> </v>
      </c>
      <c r="P18" t="str">
        <f t="shared" si="6"/>
        <v xml:space="preserve"> </v>
      </c>
      <c r="Q18" t="str">
        <f t="shared" si="7"/>
        <v xml:space="preserve"> </v>
      </c>
      <c r="R18" t="str">
        <f t="shared" si="8"/>
        <v xml:space="preserve"> </v>
      </c>
      <c r="S18">
        <f t="shared" si="9"/>
        <v>0</v>
      </c>
      <c r="T18" s="8">
        <f t="shared" si="23"/>
        <v>0</v>
      </c>
      <c r="U18" s="2">
        <f t="shared" si="24"/>
        <v>0</v>
      </c>
      <c r="V18">
        <f t="shared" si="10"/>
        <v>5</v>
      </c>
      <c r="W18" s="2">
        <f t="shared" si="25"/>
        <v>15</v>
      </c>
      <c r="X18">
        <f t="shared" si="11"/>
        <v>0</v>
      </c>
      <c r="Y18">
        <f t="shared" si="26"/>
        <v>0.5</v>
      </c>
      <c r="Z18">
        <v>0</v>
      </c>
      <c r="AA18" s="18">
        <f t="shared" si="12"/>
        <v>43199</v>
      </c>
      <c r="AB18" s="13">
        <f t="shared" si="13"/>
        <v>0</v>
      </c>
      <c r="AC18">
        <v>0</v>
      </c>
      <c r="AD18" s="5">
        <f t="shared" si="27"/>
        <v>0</v>
      </c>
      <c r="AE18">
        <f t="shared" si="14"/>
        <v>0</v>
      </c>
      <c r="AF18">
        <f t="shared" si="14"/>
        <v>0</v>
      </c>
      <c r="AG18">
        <v>0</v>
      </c>
      <c r="AH18" s="18">
        <f t="shared" si="28"/>
        <v>43199</v>
      </c>
      <c r="AI18" s="5">
        <f t="shared" si="29"/>
        <v>0</v>
      </c>
      <c r="AJ18" s="13">
        <f t="shared" si="15"/>
        <v>0</v>
      </c>
      <c r="AK18" s="20">
        <f t="shared" si="16"/>
        <v>0</v>
      </c>
      <c r="AL18" s="20">
        <f t="shared" si="30"/>
        <v>50</v>
      </c>
      <c r="AM18" s="20">
        <f t="shared" si="31"/>
        <v>50</v>
      </c>
      <c r="AN18" s="20">
        <f t="shared" si="17"/>
        <v>0</v>
      </c>
      <c r="AO18" s="20">
        <f t="shared" si="32"/>
        <v>200</v>
      </c>
      <c r="AP18" s="1">
        <v>0</v>
      </c>
      <c r="AQ18" s="24">
        <f t="shared" si="33"/>
        <v>43199</v>
      </c>
      <c r="AR18" s="10">
        <f t="shared" si="18"/>
        <v>0</v>
      </c>
      <c r="AS18" s="1">
        <f t="shared" si="34"/>
        <v>0</v>
      </c>
    </row>
    <row r="19" spans="2:52" x14ac:dyDescent="0.2">
      <c r="B19" s="18">
        <f t="shared" si="19"/>
        <v>43200</v>
      </c>
      <c r="C19" s="8">
        <f t="shared" si="20"/>
        <v>43200</v>
      </c>
      <c r="D19" s="5">
        <f>INDEX(Klima!$B$1:$E$520,MATCH('Afgrødemodel 1'!$C19,Klima!$B$1:$B$520,0),MATCH('Afgrødemodel 1'!$D$7,Klima!$B$1:$E$1,0))</f>
        <v>6.2</v>
      </c>
      <c r="E19" s="8">
        <f t="shared" si="35"/>
        <v>6.2</v>
      </c>
      <c r="F19">
        <v>0</v>
      </c>
      <c r="G19" s="8">
        <f t="shared" si="21"/>
        <v>57.600000000000009</v>
      </c>
      <c r="H19" s="8">
        <f t="shared" si="0"/>
        <v>0</v>
      </c>
      <c r="I19" s="8">
        <f t="shared" si="1"/>
        <v>0</v>
      </c>
      <c r="J19" s="8">
        <f t="shared" si="2"/>
        <v>0</v>
      </c>
      <c r="K19" s="8" t="str">
        <f t="shared" si="3"/>
        <v xml:space="preserve"> </v>
      </c>
      <c r="L19" s="8" t="str">
        <f t="shared" si="4"/>
        <v xml:space="preserve"> </v>
      </c>
      <c r="M19" t="e">
        <f t="shared" si="5"/>
        <v>#N/A</v>
      </c>
      <c r="N19">
        <v>8</v>
      </c>
      <c r="O19" t="str">
        <f t="shared" si="22"/>
        <v xml:space="preserve"> </v>
      </c>
      <c r="P19" t="str">
        <f t="shared" si="6"/>
        <v xml:space="preserve"> </v>
      </c>
      <c r="Q19" t="str">
        <f t="shared" si="7"/>
        <v xml:space="preserve"> </v>
      </c>
      <c r="R19" t="str">
        <f t="shared" si="8"/>
        <v xml:space="preserve"> </v>
      </c>
      <c r="S19">
        <f t="shared" si="9"/>
        <v>0</v>
      </c>
      <c r="T19" s="8">
        <f t="shared" si="23"/>
        <v>0</v>
      </c>
      <c r="U19" s="2">
        <f t="shared" si="24"/>
        <v>0</v>
      </c>
      <c r="V19">
        <f t="shared" si="10"/>
        <v>5</v>
      </c>
      <c r="W19" s="2">
        <f t="shared" si="25"/>
        <v>15</v>
      </c>
      <c r="X19">
        <f t="shared" si="11"/>
        <v>0</v>
      </c>
      <c r="Y19">
        <f t="shared" si="26"/>
        <v>0.5</v>
      </c>
      <c r="Z19">
        <v>0</v>
      </c>
      <c r="AA19" s="18">
        <f t="shared" si="12"/>
        <v>43200</v>
      </c>
      <c r="AB19" s="13">
        <f t="shared" si="13"/>
        <v>0</v>
      </c>
      <c r="AC19">
        <v>0</v>
      </c>
      <c r="AD19" s="5">
        <f t="shared" si="27"/>
        <v>0</v>
      </c>
      <c r="AE19">
        <f t="shared" si="14"/>
        <v>0</v>
      </c>
      <c r="AF19">
        <f t="shared" si="14"/>
        <v>0</v>
      </c>
      <c r="AG19">
        <v>0</v>
      </c>
      <c r="AH19" s="18">
        <f t="shared" si="28"/>
        <v>43200</v>
      </c>
      <c r="AI19" s="5">
        <f t="shared" si="29"/>
        <v>0</v>
      </c>
      <c r="AJ19" s="13">
        <f t="shared" si="15"/>
        <v>0</v>
      </c>
      <c r="AK19" s="20">
        <f t="shared" si="16"/>
        <v>0</v>
      </c>
      <c r="AL19" s="20">
        <f t="shared" si="30"/>
        <v>50</v>
      </c>
      <c r="AM19" s="20">
        <f t="shared" si="31"/>
        <v>50</v>
      </c>
      <c r="AN19" s="20">
        <f t="shared" si="17"/>
        <v>0</v>
      </c>
      <c r="AO19" s="20">
        <f t="shared" si="32"/>
        <v>200</v>
      </c>
      <c r="AP19" s="1">
        <v>0</v>
      </c>
      <c r="AQ19" s="24">
        <f t="shared" si="33"/>
        <v>43200</v>
      </c>
      <c r="AR19" s="10">
        <f t="shared" si="18"/>
        <v>0</v>
      </c>
      <c r="AS19" s="1">
        <f t="shared" si="34"/>
        <v>0</v>
      </c>
      <c r="AV19" s="10" t="s">
        <v>143</v>
      </c>
    </row>
    <row r="20" spans="2:52" x14ac:dyDescent="0.2">
      <c r="B20" s="18">
        <f t="shared" si="19"/>
        <v>43201</v>
      </c>
      <c r="C20" s="8">
        <f t="shared" si="20"/>
        <v>43201</v>
      </c>
      <c r="D20" s="5">
        <f>INDEX(Klima!$B$1:$E$520,MATCH('Afgrødemodel 1'!$C20,Klima!$B$1:$B$520,0),MATCH('Afgrødemodel 1'!$D$7,Klima!$B$1:$E$1,0))</f>
        <v>6.1</v>
      </c>
      <c r="E20" s="8">
        <f t="shared" si="35"/>
        <v>6.1</v>
      </c>
      <c r="F20">
        <v>0</v>
      </c>
      <c r="G20" s="8">
        <f t="shared" si="21"/>
        <v>63.70000000000001</v>
      </c>
      <c r="H20" s="8">
        <f t="shared" si="0"/>
        <v>0</v>
      </c>
      <c r="I20" s="8">
        <f t="shared" si="1"/>
        <v>0</v>
      </c>
      <c r="J20" s="8">
        <f t="shared" si="2"/>
        <v>0</v>
      </c>
      <c r="K20" s="8" t="str">
        <f t="shared" si="3"/>
        <v xml:space="preserve"> </v>
      </c>
      <c r="L20" s="8" t="str">
        <f t="shared" si="4"/>
        <v xml:space="preserve"> </v>
      </c>
      <c r="M20" t="e">
        <f t="shared" si="5"/>
        <v>#N/A</v>
      </c>
      <c r="N20">
        <v>8</v>
      </c>
      <c r="O20" t="str">
        <f t="shared" si="22"/>
        <v xml:space="preserve"> </v>
      </c>
      <c r="P20" t="str">
        <f t="shared" si="6"/>
        <v xml:space="preserve"> </v>
      </c>
      <c r="Q20" t="str">
        <f t="shared" si="7"/>
        <v xml:space="preserve"> </v>
      </c>
      <c r="R20" t="str">
        <f t="shared" si="8"/>
        <v xml:space="preserve"> </v>
      </c>
      <c r="S20">
        <f t="shared" si="9"/>
        <v>0</v>
      </c>
      <c r="T20" s="8">
        <f t="shared" si="23"/>
        <v>0</v>
      </c>
      <c r="U20" s="2">
        <f t="shared" si="24"/>
        <v>0</v>
      </c>
      <c r="V20">
        <f t="shared" si="10"/>
        <v>5</v>
      </c>
      <c r="W20" s="2">
        <f t="shared" si="25"/>
        <v>15</v>
      </c>
      <c r="X20">
        <f t="shared" si="11"/>
        <v>0</v>
      </c>
      <c r="Y20">
        <f t="shared" si="26"/>
        <v>0.5</v>
      </c>
      <c r="Z20">
        <v>0</v>
      </c>
      <c r="AA20" s="18">
        <f t="shared" si="12"/>
        <v>43201</v>
      </c>
      <c r="AB20" s="13">
        <f t="shared" si="13"/>
        <v>0</v>
      </c>
      <c r="AC20">
        <v>0</v>
      </c>
      <c r="AD20" s="5">
        <f t="shared" si="27"/>
        <v>0</v>
      </c>
      <c r="AE20">
        <f t="shared" si="14"/>
        <v>0</v>
      </c>
      <c r="AF20">
        <f t="shared" si="14"/>
        <v>0</v>
      </c>
      <c r="AG20">
        <v>0</v>
      </c>
      <c r="AH20" s="18">
        <f t="shared" si="28"/>
        <v>43201</v>
      </c>
      <c r="AI20" s="5">
        <f t="shared" si="29"/>
        <v>0</v>
      </c>
      <c r="AJ20" s="13">
        <f t="shared" si="15"/>
        <v>0</v>
      </c>
      <c r="AK20" s="20">
        <f t="shared" si="16"/>
        <v>0</v>
      </c>
      <c r="AL20" s="20">
        <f t="shared" si="30"/>
        <v>50</v>
      </c>
      <c r="AM20" s="20">
        <f t="shared" si="31"/>
        <v>50</v>
      </c>
      <c r="AN20" s="20">
        <f t="shared" si="17"/>
        <v>0</v>
      </c>
      <c r="AO20" s="20">
        <f t="shared" si="32"/>
        <v>200</v>
      </c>
      <c r="AP20" s="1">
        <v>0</v>
      </c>
      <c r="AQ20" s="24">
        <f t="shared" si="33"/>
        <v>43201</v>
      </c>
      <c r="AR20" s="10">
        <f t="shared" si="18"/>
        <v>0</v>
      </c>
      <c r="AS20" s="1">
        <f t="shared" si="34"/>
        <v>0</v>
      </c>
    </row>
    <row r="21" spans="2:52" x14ac:dyDescent="0.2">
      <c r="B21" s="18">
        <f t="shared" si="19"/>
        <v>43202</v>
      </c>
      <c r="C21" s="8">
        <f t="shared" si="20"/>
        <v>43202</v>
      </c>
      <c r="D21" s="5">
        <f>INDEX(Klima!$B$1:$E$520,MATCH('Afgrødemodel 1'!$C21,Klima!$B$1:$B$520,0),MATCH('Afgrødemodel 1'!$D$7,Klima!$B$1:$E$1,0))</f>
        <v>7.1</v>
      </c>
      <c r="E21" s="8">
        <f t="shared" si="35"/>
        <v>7.1</v>
      </c>
      <c r="F21">
        <v>0</v>
      </c>
      <c r="G21" s="8">
        <f t="shared" si="21"/>
        <v>70.800000000000011</v>
      </c>
      <c r="H21" s="8">
        <f t="shared" si="0"/>
        <v>0</v>
      </c>
      <c r="I21" s="8">
        <f t="shared" si="1"/>
        <v>0</v>
      </c>
      <c r="J21" s="8">
        <f t="shared" si="2"/>
        <v>0</v>
      </c>
      <c r="K21" s="8" t="str">
        <f t="shared" si="3"/>
        <v xml:space="preserve"> </v>
      </c>
      <c r="L21" s="8" t="str">
        <f t="shared" si="4"/>
        <v xml:space="preserve"> </v>
      </c>
      <c r="M21" t="e">
        <f t="shared" si="5"/>
        <v>#N/A</v>
      </c>
      <c r="N21">
        <v>8</v>
      </c>
      <c r="O21" t="str">
        <f t="shared" si="22"/>
        <v xml:space="preserve"> </v>
      </c>
      <c r="P21" t="str">
        <f t="shared" si="6"/>
        <v xml:space="preserve"> </v>
      </c>
      <c r="Q21" t="str">
        <f t="shared" si="7"/>
        <v xml:space="preserve"> </v>
      </c>
      <c r="R21" t="str">
        <f t="shared" si="8"/>
        <v xml:space="preserve"> </v>
      </c>
      <c r="S21">
        <f t="shared" si="9"/>
        <v>0</v>
      </c>
      <c r="T21" s="8">
        <f t="shared" si="23"/>
        <v>0</v>
      </c>
      <c r="U21" s="2">
        <f t="shared" si="24"/>
        <v>0</v>
      </c>
      <c r="V21">
        <f t="shared" si="10"/>
        <v>5</v>
      </c>
      <c r="W21" s="2">
        <f t="shared" si="25"/>
        <v>15</v>
      </c>
      <c r="X21">
        <f t="shared" si="11"/>
        <v>0</v>
      </c>
      <c r="Y21">
        <f t="shared" si="26"/>
        <v>0.5</v>
      </c>
      <c r="Z21">
        <v>0</v>
      </c>
      <c r="AA21" s="18">
        <f t="shared" si="12"/>
        <v>43202</v>
      </c>
      <c r="AB21" s="13">
        <f t="shared" si="13"/>
        <v>0</v>
      </c>
      <c r="AC21">
        <v>0</v>
      </c>
      <c r="AD21" s="5">
        <f t="shared" si="27"/>
        <v>0</v>
      </c>
      <c r="AE21">
        <f t="shared" si="14"/>
        <v>0</v>
      </c>
      <c r="AF21">
        <f t="shared" si="14"/>
        <v>0</v>
      </c>
      <c r="AG21">
        <v>0</v>
      </c>
      <c r="AH21" s="18">
        <f t="shared" si="28"/>
        <v>43202</v>
      </c>
      <c r="AI21" s="5">
        <f t="shared" si="29"/>
        <v>0</v>
      </c>
      <c r="AJ21" s="13">
        <f t="shared" si="15"/>
        <v>0</v>
      </c>
      <c r="AK21" s="20">
        <f t="shared" si="16"/>
        <v>0</v>
      </c>
      <c r="AL21" s="20">
        <f t="shared" si="30"/>
        <v>50</v>
      </c>
      <c r="AM21" s="20">
        <f t="shared" si="31"/>
        <v>50</v>
      </c>
      <c r="AN21" s="20">
        <f t="shared" si="17"/>
        <v>0</v>
      </c>
      <c r="AO21" s="20">
        <f t="shared" si="32"/>
        <v>200</v>
      </c>
      <c r="AP21" s="1">
        <v>0</v>
      </c>
      <c r="AQ21" s="24">
        <f t="shared" si="33"/>
        <v>43202</v>
      </c>
      <c r="AR21" s="10">
        <f t="shared" si="18"/>
        <v>0</v>
      </c>
      <c r="AS21" s="1">
        <f t="shared" si="34"/>
        <v>0</v>
      </c>
      <c r="AV21" t="s">
        <v>146</v>
      </c>
      <c r="AW21">
        <f>VLOOKUP($AU$2,Konstanter!$R$7:$S$26,2,FALSE)</f>
        <v>140</v>
      </c>
      <c r="AX21" t="s">
        <v>147</v>
      </c>
      <c r="AY21">
        <f>VLOOKUP(AX21,$O$10:$P$1048576,2,FALSE)</f>
        <v>43353</v>
      </c>
      <c r="AZ21">
        <f>AY21+1</f>
        <v>43354</v>
      </c>
    </row>
    <row r="22" spans="2:52" x14ac:dyDescent="0.2">
      <c r="B22" s="18">
        <f t="shared" si="19"/>
        <v>43203</v>
      </c>
      <c r="C22" s="8">
        <f t="shared" si="20"/>
        <v>43203</v>
      </c>
      <c r="D22" s="5">
        <f>INDEX(Klima!$B$1:$E$520,MATCH('Afgrødemodel 1'!$C22,Klima!$B$1:$B$520,0),MATCH('Afgrødemodel 1'!$D$7,Klima!$B$1:$E$1,0))</f>
        <v>10.1</v>
      </c>
      <c r="E22" s="8">
        <f t="shared" si="35"/>
        <v>10.1</v>
      </c>
      <c r="F22">
        <v>0</v>
      </c>
      <c r="G22" s="8">
        <f t="shared" si="21"/>
        <v>80.900000000000006</v>
      </c>
      <c r="H22" s="8">
        <f t="shared" si="0"/>
        <v>0</v>
      </c>
      <c r="I22" s="8">
        <f t="shared" si="1"/>
        <v>0</v>
      </c>
      <c r="J22" s="8">
        <f t="shared" si="2"/>
        <v>0</v>
      </c>
      <c r="K22" s="8" t="str">
        <f t="shared" si="3"/>
        <v xml:space="preserve"> </v>
      </c>
      <c r="L22" s="8" t="str">
        <f t="shared" si="4"/>
        <v xml:space="preserve"> </v>
      </c>
      <c r="M22" t="e">
        <f t="shared" si="5"/>
        <v>#N/A</v>
      </c>
      <c r="N22">
        <v>8</v>
      </c>
      <c r="O22" t="str">
        <f t="shared" si="22"/>
        <v xml:space="preserve"> </v>
      </c>
      <c r="P22" t="str">
        <f t="shared" si="6"/>
        <v xml:space="preserve"> </v>
      </c>
      <c r="Q22" t="str">
        <f t="shared" si="7"/>
        <v xml:space="preserve"> </v>
      </c>
      <c r="R22" t="str">
        <f t="shared" si="8"/>
        <v xml:space="preserve"> </v>
      </c>
      <c r="S22">
        <f t="shared" si="9"/>
        <v>0</v>
      </c>
      <c r="T22" s="8">
        <f t="shared" si="23"/>
        <v>0</v>
      </c>
      <c r="U22" s="2">
        <f t="shared" si="24"/>
        <v>0</v>
      </c>
      <c r="V22">
        <f t="shared" si="10"/>
        <v>5</v>
      </c>
      <c r="W22" s="2">
        <f t="shared" si="25"/>
        <v>15</v>
      </c>
      <c r="X22">
        <f t="shared" si="11"/>
        <v>0</v>
      </c>
      <c r="Y22">
        <f t="shared" si="26"/>
        <v>0.5</v>
      </c>
      <c r="Z22">
        <v>0</v>
      </c>
      <c r="AA22" s="18">
        <f t="shared" si="12"/>
        <v>43203</v>
      </c>
      <c r="AB22" s="13">
        <f t="shared" si="13"/>
        <v>0</v>
      </c>
      <c r="AC22">
        <v>0</v>
      </c>
      <c r="AD22" s="5">
        <f t="shared" si="27"/>
        <v>0</v>
      </c>
      <c r="AE22">
        <f t="shared" si="14"/>
        <v>0</v>
      </c>
      <c r="AF22">
        <f t="shared" si="14"/>
        <v>0</v>
      </c>
      <c r="AG22">
        <v>0</v>
      </c>
      <c r="AH22" s="18">
        <f t="shared" si="28"/>
        <v>43203</v>
      </c>
      <c r="AI22" s="5">
        <f t="shared" si="29"/>
        <v>0</v>
      </c>
      <c r="AJ22" s="13">
        <f t="shared" si="15"/>
        <v>0</v>
      </c>
      <c r="AK22" s="20">
        <f t="shared" si="16"/>
        <v>0</v>
      </c>
      <c r="AL22" s="20">
        <f t="shared" si="30"/>
        <v>50</v>
      </c>
      <c r="AM22" s="20">
        <f t="shared" si="31"/>
        <v>50</v>
      </c>
      <c r="AN22" s="20">
        <f t="shared" si="17"/>
        <v>0</v>
      </c>
      <c r="AO22" s="20">
        <f t="shared" si="32"/>
        <v>200</v>
      </c>
      <c r="AP22" s="1">
        <v>0</v>
      </c>
      <c r="AQ22" s="24">
        <f t="shared" si="33"/>
        <v>43203</v>
      </c>
      <c r="AR22" s="10">
        <f t="shared" si="18"/>
        <v>0</v>
      </c>
      <c r="AS22" s="1">
        <f t="shared" si="34"/>
        <v>0</v>
      </c>
      <c r="AV22" t="s">
        <v>127</v>
      </c>
      <c r="AW22">
        <f>VLOOKUP($AU$2,Konstanter!$I$7:$M$26,2,FALSE)</f>
        <v>0</v>
      </c>
      <c r="AX22" t="s">
        <v>129</v>
      </c>
      <c r="AY22">
        <f>VLOOKUP(AX22,$Q$10:$R$1048576,2,FALSE)</f>
        <v>43353</v>
      </c>
      <c r="AZ22">
        <f>AY22+1</f>
        <v>43354</v>
      </c>
    </row>
    <row r="23" spans="2:52" x14ac:dyDescent="0.2">
      <c r="B23" s="18">
        <f t="shared" si="19"/>
        <v>43204</v>
      </c>
      <c r="C23" s="8">
        <f t="shared" si="20"/>
        <v>43204</v>
      </c>
      <c r="D23" s="5">
        <f>INDEX(Klima!$B$1:$E$520,MATCH('Afgrødemodel 1'!$C23,Klima!$B$1:$B$520,0),MATCH('Afgrødemodel 1'!$D$7,Klima!$B$1:$E$1,0))</f>
        <v>9.8000000000000007</v>
      </c>
      <c r="E23" s="8">
        <f t="shared" si="35"/>
        <v>9.8000000000000007</v>
      </c>
      <c r="F23">
        <v>0</v>
      </c>
      <c r="G23" s="8">
        <f t="shared" si="21"/>
        <v>90.7</v>
      </c>
      <c r="H23" s="8">
        <f t="shared" si="0"/>
        <v>0</v>
      </c>
      <c r="I23" s="8">
        <f t="shared" si="1"/>
        <v>0</v>
      </c>
      <c r="J23" s="8">
        <f t="shared" si="2"/>
        <v>0</v>
      </c>
      <c r="K23" s="8" t="str">
        <f t="shared" si="3"/>
        <v xml:space="preserve"> </v>
      </c>
      <c r="L23" s="8" t="str">
        <f t="shared" si="4"/>
        <v xml:space="preserve"> </v>
      </c>
      <c r="M23" t="e">
        <f t="shared" si="5"/>
        <v>#N/A</v>
      </c>
      <c r="N23">
        <v>8</v>
      </c>
      <c r="O23" t="str">
        <f t="shared" si="22"/>
        <v xml:space="preserve"> </v>
      </c>
      <c r="P23" t="str">
        <f t="shared" si="6"/>
        <v xml:space="preserve"> </v>
      </c>
      <c r="Q23" t="str">
        <f t="shared" si="7"/>
        <v xml:space="preserve"> </v>
      </c>
      <c r="R23" t="str">
        <f t="shared" si="8"/>
        <v xml:space="preserve"> </v>
      </c>
      <c r="S23">
        <f t="shared" si="9"/>
        <v>0</v>
      </c>
      <c r="T23" s="8">
        <f t="shared" si="23"/>
        <v>0</v>
      </c>
      <c r="U23" s="2">
        <f t="shared" si="24"/>
        <v>0</v>
      </c>
      <c r="V23">
        <f t="shared" si="10"/>
        <v>5</v>
      </c>
      <c r="W23" s="2">
        <f t="shared" si="25"/>
        <v>15</v>
      </c>
      <c r="X23">
        <f t="shared" si="11"/>
        <v>0</v>
      </c>
      <c r="Y23">
        <f t="shared" si="26"/>
        <v>0.5</v>
      </c>
      <c r="Z23">
        <v>0</v>
      </c>
      <c r="AA23" s="18">
        <f t="shared" si="12"/>
        <v>43204</v>
      </c>
      <c r="AB23" s="13">
        <f t="shared" si="13"/>
        <v>0</v>
      </c>
      <c r="AC23">
        <v>0</v>
      </c>
      <c r="AD23" s="5">
        <f t="shared" si="27"/>
        <v>0</v>
      </c>
      <c r="AE23">
        <f t="shared" si="14"/>
        <v>0</v>
      </c>
      <c r="AF23">
        <f t="shared" si="14"/>
        <v>0</v>
      </c>
      <c r="AG23">
        <v>0</v>
      </c>
      <c r="AH23" s="18">
        <f t="shared" si="28"/>
        <v>43204</v>
      </c>
      <c r="AI23" s="5">
        <f t="shared" si="29"/>
        <v>0</v>
      </c>
      <c r="AJ23" s="13">
        <f t="shared" si="15"/>
        <v>0</v>
      </c>
      <c r="AK23" s="20">
        <f t="shared" si="16"/>
        <v>0</v>
      </c>
      <c r="AL23" s="20">
        <f t="shared" si="30"/>
        <v>50</v>
      </c>
      <c r="AM23" s="20">
        <f t="shared" si="31"/>
        <v>50</v>
      </c>
      <c r="AN23" s="20">
        <f t="shared" si="17"/>
        <v>0</v>
      </c>
      <c r="AO23" s="20">
        <f t="shared" si="32"/>
        <v>200</v>
      </c>
      <c r="AP23" s="1">
        <v>0</v>
      </c>
      <c r="AQ23" s="24">
        <f t="shared" si="33"/>
        <v>43204</v>
      </c>
      <c r="AR23" s="10">
        <f t="shared" si="18"/>
        <v>0</v>
      </c>
      <c r="AS23" s="1">
        <f t="shared" si="34"/>
        <v>0</v>
      </c>
      <c r="AV23" t="s">
        <v>126</v>
      </c>
      <c r="AW23">
        <f>VLOOKUP($AU$2,Konstanter!$I$7:$M$26,3,FALSE)</f>
        <v>425</v>
      </c>
      <c r="AX23" t="s">
        <v>130</v>
      </c>
      <c r="AY23">
        <f>VLOOKUP(AX23,$Q$10:$R$1048576,2,FALSE)</f>
        <v>43387</v>
      </c>
      <c r="AZ23">
        <f>AY23+1</f>
        <v>43388</v>
      </c>
    </row>
    <row r="24" spans="2:52" x14ac:dyDescent="0.2">
      <c r="B24" s="18">
        <f t="shared" si="19"/>
        <v>43205</v>
      </c>
      <c r="C24" s="8">
        <f t="shared" si="20"/>
        <v>43205</v>
      </c>
      <c r="D24" s="5">
        <f>INDEX(Klima!$B$1:$E$520,MATCH('Afgrødemodel 1'!$C24,Klima!$B$1:$B$520,0),MATCH('Afgrødemodel 1'!$D$7,Klima!$B$1:$E$1,0))</f>
        <v>8.6999999999999993</v>
      </c>
      <c r="E24" s="8">
        <f t="shared" si="35"/>
        <v>8.6999999999999993</v>
      </c>
      <c r="F24">
        <v>0</v>
      </c>
      <c r="G24" s="8">
        <f t="shared" si="21"/>
        <v>99.4</v>
      </c>
      <c r="H24" s="8">
        <f t="shared" si="0"/>
        <v>0</v>
      </c>
      <c r="I24" s="8">
        <f t="shared" si="1"/>
        <v>0</v>
      </c>
      <c r="J24" s="8">
        <f t="shared" si="2"/>
        <v>0</v>
      </c>
      <c r="K24" s="8" t="str">
        <f t="shared" si="3"/>
        <v xml:space="preserve"> </v>
      </c>
      <c r="L24" s="8" t="str">
        <f t="shared" si="4"/>
        <v xml:space="preserve"> </v>
      </c>
      <c r="M24" t="e">
        <f t="shared" si="5"/>
        <v>#N/A</v>
      </c>
      <c r="N24">
        <v>8</v>
      </c>
      <c r="O24" t="str">
        <f t="shared" si="22"/>
        <v xml:space="preserve"> </v>
      </c>
      <c r="P24" t="str">
        <f t="shared" si="6"/>
        <v xml:space="preserve"> </v>
      </c>
      <c r="Q24" t="str">
        <f t="shared" si="7"/>
        <v xml:space="preserve"> </v>
      </c>
      <c r="R24" t="str">
        <f t="shared" si="8"/>
        <v xml:space="preserve"> </v>
      </c>
      <c r="S24">
        <f t="shared" si="9"/>
        <v>0</v>
      </c>
      <c r="T24" s="8">
        <f t="shared" si="23"/>
        <v>0</v>
      </c>
      <c r="U24" s="2">
        <f t="shared" si="24"/>
        <v>0</v>
      </c>
      <c r="V24">
        <f t="shared" si="10"/>
        <v>5</v>
      </c>
      <c r="W24" s="2">
        <f t="shared" si="25"/>
        <v>15</v>
      </c>
      <c r="X24">
        <f t="shared" si="11"/>
        <v>0</v>
      </c>
      <c r="Y24">
        <f t="shared" si="26"/>
        <v>0.5</v>
      </c>
      <c r="Z24">
        <v>0</v>
      </c>
      <c r="AA24" s="18">
        <f t="shared" si="12"/>
        <v>43205</v>
      </c>
      <c r="AB24" s="13">
        <f t="shared" si="13"/>
        <v>0</v>
      </c>
      <c r="AC24">
        <v>0</v>
      </c>
      <c r="AD24" s="5">
        <f t="shared" si="27"/>
        <v>0</v>
      </c>
      <c r="AE24">
        <f t="shared" si="14"/>
        <v>0</v>
      </c>
      <c r="AF24">
        <f t="shared" si="14"/>
        <v>0</v>
      </c>
      <c r="AG24">
        <v>0</v>
      </c>
      <c r="AH24" s="18">
        <f t="shared" si="28"/>
        <v>43205</v>
      </c>
      <c r="AI24" s="5">
        <f t="shared" si="29"/>
        <v>0</v>
      </c>
      <c r="AJ24" s="13">
        <f t="shared" si="15"/>
        <v>0</v>
      </c>
      <c r="AK24" s="20">
        <f t="shared" si="16"/>
        <v>0</v>
      </c>
      <c r="AL24" s="20">
        <f t="shared" si="30"/>
        <v>50</v>
      </c>
      <c r="AM24" s="20">
        <f t="shared" si="31"/>
        <v>50</v>
      </c>
      <c r="AN24" s="20">
        <f t="shared" si="17"/>
        <v>0</v>
      </c>
      <c r="AO24" s="20">
        <f t="shared" si="32"/>
        <v>200</v>
      </c>
      <c r="AP24" s="1">
        <v>0</v>
      </c>
      <c r="AQ24" s="24">
        <f t="shared" si="33"/>
        <v>43205</v>
      </c>
      <c r="AR24" s="10">
        <f t="shared" si="18"/>
        <v>0</v>
      </c>
      <c r="AS24" s="1">
        <f t="shared" si="34"/>
        <v>0</v>
      </c>
      <c r="AV24" t="s">
        <v>124</v>
      </c>
      <c r="AW24">
        <f>VLOOKUP($AU$2,Konstanter!$I$7:$M$26,4,FALSE)</f>
        <v>2000</v>
      </c>
      <c r="AX24" t="s">
        <v>125</v>
      </c>
      <c r="AY24">
        <f>IFERROR(VLOOKUP(AX24,$Q$10:$R$1048576,2,FALSE),$AY$28)</f>
        <v>43465</v>
      </c>
      <c r="AZ24">
        <f>AY24+1</f>
        <v>43466</v>
      </c>
    </row>
    <row r="25" spans="2:52" x14ac:dyDescent="0.2">
      <c r="B25" s="18">
        <f t="shared" si="19"/>
        <v>43206</v>
      </c>
      <c r="C25" s="8">
        <f t="shared" si="20"/>
        <v>43206</v>
      </c>
      <c r="D25" s="5">
        <f>INDEX(Klima!$B$1:$E$520,MATCH('Afgrødemodel 1'!$C25,Klima!$B$1:$B$520,0),MATCH('Afgrødemodel 1'!$D$7,Klima!$B$1:$E$1,0))</f>
        <v>9.1999999999999993</v>
      </c>
      <c r="E25" s="8">
        <f t="shared" si="35"/>
        <v>9.1999999999999993</v>
      </c>
      <c r="F25">
        <v>0</v>
      </c>
      <c r="G25" s="8">
        <f t="shared" si="21"/>
        <v>108.60000000000001</v>
      </c>
      <c r="H25" s="8">
        <f t="shared" si="0"/>
        <v>0</v>
      </c>
      <c r="I25" s="8">
        <f t="shared" si="1"/>
        <v>0</v>
      </c>
      <c r="J25" s="8">
        <f t="shared" si="2"/>
        <v>0</v>
      </c>
      <c r="K25" s="8" t="str">
        <f t="shared" si="3"/>
        <v xml:space="preserve"> </v>
      </c>
      <c r="L25" s="8" t="str">
        <f t="shared" si="4"/>
        <v xml:space="preserve"> </v>
      </c>
      <c r="M25" t="e">
        <f t="shared" si="5"/>
        <v>#N/A</v>
      </c>
      <c r="N25">
        <v>8</v>
      </c>
      <c r="O25" t="str">
        <f t="shared" si="22"/>
        <v xml:space="preserve"> </v>
      </c>
      <c r="P25" t="str">
        <f t="shared" si="6"/>
        <v xml:space="preserve"> </v>
      </c>
      <c r="Q25" t="str">
        <f t="shared" si="7"/>
        <v xml:space="preserve"> </v>
      </c>
      <c r="R25" t="str">
        <f t="shared" si="8"/>
        <v xml:space="preserve"> </v>
      </c>
      <c r="S25">
        <f t="shared" si="9"/>
        <v>0</v>
      </c>
      <c r="T25" s="8">
        <f t="shared" si="23"/>
        <v>0</v>
      </c>
      <c r="U25" s="2">
        <f t="shared" si="24"/>
        <v>0</v>
      </c>
      <c r="V25">
        <f t="shared" si="10"/>
        <v>5</v>
      </c>
      <c r="W25" s="2">
        <f t="shared" si="25"/>
        <v>15</v>
      </c>
      <c r="X25">
        <f t="shared" si="11"/>
        <v>0</v>
      </c>
      <c r="Y25">
        <f t="shared" si="26"/>
        <v>0.5</v>
      </c>
      <c r="Z25">
        <v>0</v>
      </c>
      <c r="AA25" s="18">
        <f t="shared" si="12"/>
        <v>43206</v>
      </c>
      <c r="AB25" s="13">
        <f t="shared" si="13"/>
        <v>0</v>
      </c>
      <c r="AC25">
        <v>0</v>
      </c>
      <c r="AD25" s="5">
        <f t="shared" si="27"/>
        <v>0</v>
      </c>
      <c r="AE25">
        <f t="shared" si="14"/>
        <v>0</v>
      </c>
      <c r="AF25">
        <f t="shared" si="14"/>
        <v>0</v>
      </c>
      <c r="AG25">
        <v>0</v>
      </c>
      <c r="AH25" s="18">
        <f t="shared" si="28"/>
        <v>43206</v>
      </c>
      <c r="AI25" s="5">
        <f t="shared" si="29"/>
        <v>0</v>
      </c>
      <c r="AJ25" s="13">
        <f t="shared" si="15"/>
        <v>0</v>
      </c>
      <c r="AK25" s="20">
        <f t="shared" si="16"/>
        <v>0</v>
      </c>
      <c r="AL25" s="20">
        <f t="shared" si="30"/>
        <v>50</v>
      </c>
      <c r="AM25" s="20">
        <f t="shared" si="31"/>
        <v>50</v>
      </c>
      <c r="AN25" s="20">
        <f t="shared" si="17"/>
        <v>0</v>
      </c>
      <c r="AO25" s="20">
        <f t="shared" si="32"/>
        <v>200</v>
      </c>
      <c r="AP25" s="1">
        <v>0</v>
      </c>
      <c r="AQ25" s="24">
        <f t="shared" si="33"/>
        <v>43206</v>
      </c>
      <c r="AR25" s="10">
        <f t="shared" si="18"/>
        <v>0</v>
      </c>
      <c r="AS25" s="1">
        <f t="shared" si="34"/>
        <v>0</v>
      </c>
      <c r="AV25" t="s">
        <v>128</v>
      </c>
      <c r="AW25">
        <f>VLOOKUP($AU$2,Konstanter!$I$7:$M$26,5,FALSE)</f>
        <v>3000</v>
      </c>
      <c r="AX25" t="s">
        <v>131</v>
      </c>
      <c r="AY25">
        <f>IFERROR(VLOOKUP(AX25,$Q$10:$R$1048576,2,FALSE),$AY$28)</f>
        <v>43465</v>
      </c>
      <c r="AZ25">
        <f>AY25+1</f>
        <v>43466</v>
      </c>
    </row>
    <row r="26" spans="2:52" x14ac:dyDescent="0.2">
      <c r="B26" s="18">
        <f t="shared" si="19"/>
        <v>43207</v>
      </c>
      <c r="C26" s="8">
        <f t="shared" si="20"/>
        <v>43207</v>
      </c>
      <c r="D26" s="5">
        <f>INDEX(Klima!$B$1:$E$520,MATCH('Afgrødemodel 1'!$C26,Klima!$B$1:$B$520,0),MATCH('Afgrødemodel 1'!$D$7,Klima!$B$1:$E$1,0))</f>
        <v>10.6</v>
      </c>
      <c r="E26" s="8">
        <f t="shared" si="35"/>
        <v>10.6</v>
      </c>
      <c r="F26">
        <v>0</v>
      </c>
      <c r="G26" s="8">
        <f t="shared" si="21"/>
        <v>119.2</v>
      </c>
      <c r="H26" s="8">
        <f t="shared" si="0"/>
        <v>0</v>
      </c>
      <c r="I26" s="8">
        <f t="shared" si="1"/>
        <v>0</v>
      </c>
      <c r="J26" s="8">
        <f t="shared" si="2"/>
        <v>0</v>
      </c>
      <c r="K26" s="8" t="str">
        <f t="shared" si="3"/>
        <v xml:space="preserve"> </v>
      </c>
      <c r="L26" s="8" t="str">
        <f t="shared" si="4"/>
        <v xml:space="preserve"> </v>
      </c>
      <c r="M26" t="e">
        <f t="shared" si="5"/>
        <v>#N/A</v>
      </c>
      <c r="N26">
        <v>8</v>
      </c>
      <c r="O26" t="str">
        <f t="shared" si="22"/>
        <v xml:space="preserve"> </v>
      </c>
      <c r="P26" t="str">
        <f t="shared" si="6"/>
        <v xml:space="preserve"> </v>
      </c>
      <c r="Q26" t="str">
        <f t="shared" si="7"/>
        <v xml:space="preserve"> </v>
      </c>
      <c r="R26" t="str">
        <f t="shared" si="8"/>
        <v xml:space="preserve"> </v>
      </c>
      <c r="S26">
        <f t="shared" si="9"/>
        <v>0</v>
      </c>
      <c r="T26" s="8">
        <f t="shared" si="23"/>
        <v>0</v>
      </c>
      <c r="U26" s="2">
        <f t="shared" si="24"/>
        <v>0</v>
      </c>
      <c r="V26">
        <f t="shared" si="10"/>
        <v>5</v>
      </c>
      <c r="W26" s="2">
        <f t="shared" si="25"/>
        <v>15</v>
      </c>
      <c r="X26">
        <f t="shared" si="11"/>
        <v>0</v>
      </c>
      <c r="Y26">
        <f t="shared" si="26"/>
        <v>0.5</v>
      </c>
      <c r="Z26">
        <v>0</v>
      </c>
      <c r="AA26" s="18">
        <f t="shared" si="12"/>
        <v>43207</v>
      </c>
      <c r="AB26" s="13">
        <f t="shared" si="13"/>
        <v>0</v>
      </c>
      <c r="AC26">
        <v>0</v>
      </c>
      <c r="AD26" s="5">
        <f t="shared" si="27"/>
        <v>0</v>
      </c>
      <c r="AE26">
        <f t="shared" ref="AE26:AF89" si="36">$AW$37</f>
        <v>0</v>
      </c>
      <c r="AF26">
        <f t="shared" si="36"/>
        <v>0</v>
      </c>
      <c r="AG26">
        <v>0</v>
      </c>
      <c r="AH26" s="18">
        <f t="shared" si="28"/>
        <v>43207</v>
      </c>
      <c r="AI26" s="5">
        <f t="shared" si="29"/>
        <v>0</v>
      </c>
      <c r="AJ26" s="13">
        <f t="shared" si="15"/>
        <v>0</v>
      </c>
      <c r="AK26" s="20">
        <f t="shared" si="16"/>
        <v>0</v>
      </c>
      <c r="AL26" s="20">
        <f t="shared" si="30"/>
        <v>50</v>
      </c>
      <c r="AM26" s="20">
        <f t="shared" si="31"/>
        <v>50</v>
      </c>
      <c r="AN26" s="20">
        <f t="shared" si="17"/>
        <v>0</v>
      </c>
      <c r="AO26" s="20">
        <f t="shared" si="32"/>
        <v>200</v>
      </c>
      <c r="AP26" s="1">
        <v>0</v>
      </c>
      <c r="AQ26" s="24">
        <f t="shared" si="33"/>
        <v>43207</v>
      </c>
      <c r="AR26" s="10">
        <f t="shared" si="18"/>
        <v>0</v>
      </c>
      <c r="AS26" s="1">
        <f t="shared" si="34"/>
        <v>0</v>
      </c>
    </row>
    <row r="27" spans="2:52" x14ac:dyDescent="0.2">
      <c r="B27" s="18">
        <f t="shared" si="19"/>
        <v>43208</v>
      </c>
      <c r="C27" s="8">
        <f t="shared" si="20"/>
        <v>43208</v>
      </c>
      <c r="D27" s="5">
        <f>INDEX(Klima!$B$1:$E$520,MATCH('Afgrødemodel 1'!$C27,Klima!$B$1:$B$520,0),MATCH('Afgrødemodel 1'!$D$7,Klima!$B$1:$E$1,0))</f>
        <v>13.7</v>
      </c>
      <c r="E27" s="8">
        <f t="shared" si="35"/>
        <v>13.7</v>
      </c>
      <c r="F27">
        <v>0</v>
      </c>
      <c r="G27" s="8">
        <f t="shared" si="21"/>
        <v>132.9</v>
      </c>
      <c r="H27" s="8">
        <f t="shared" si="0"/>
        <v>0</v>
      </c>
      <c r="I27" s="8">
        <f t="shared" si="1"/>
        <v>0</v>
      </c>
      <c r="J27" s="8">
        <f t="shared" si="2"/>
        <v>0</v>
      </c>
      <c r="K27" s="8" t="str">
        <f t="shared" si="3"/>
        <v xml:space="preserve"> </v>
      </c>
      <c r="L27" s="8" t="str">
        <f t="shared" si="4"/>
        <v xml:space="preserve"> </v>
      </c>
      <c r="M27" t="e">
        <f t="shared" si="5"/>
        <v>#N/A</v>
      </c>
      <c r="N27">
        <v>8</v>
      </c>
      <c r="O27" t="str">
        <f t="shared" si="22"/>
        <v xml:space="preserve"> </v>
      </c>
      <c r="P27" t="str">
        <f t="shared" si="6"/>
        <v xml:space="preserve"> </v>
      </c>
      <c r="Q27" t="str">
        <f t="shared" si="7"/>
        <v xml:space="preserve"> </v>
      </c>
      <c r="R27" t="str">
        <f t="shared" si="8"/>
        <v xml:space="preserve"> </v>
      </c>
      <c r="S27">
        <f t="shared" si="9"/>
        <v>0</v>
      </c>
      <c r="T27" s="8">
        <f t="shared" si="23"/>
        <v>0</v>
      </c>
      <c r="U27" s="2">
        <f t="shared" si="24"/>
        <v>0</v>
      </c>
      <c r="V27">
        <f t="shared" si="10"/>
        <v>5</v>
      </c>
      <c r="W27" s="2">
        <f t="shared" si="25"/>
        <v>15</v>
      </c>
      <c r="X27">
        <f t="shared" si="11"/>
        <v>0</v>
      </c>
      <c r="Y27">
        <f t="shared" si="26"/>
        <v>0.5</v>
      </c>
      <c r="Z27">
        <v>0</v>
      </c>
      <c r="AA27" s="18">
        <f t="shared" si="12"/>
        <v>43208</v>
      </c>
      <c r="AB27" s="13">
        <f t="shared" si="13"/>
        <v>0</v>
      </c>
      <c r="AC27">
        <v>0</v>
      </c>
      <c r="AD27" s="5">
        <f t="shared" si="27"/>
        <v>0</v>
      </c>
      <c r="AE27">
        <f t="shared" si="36"/>
        <v>0</v>
      </c>
      <c r="AF27">
        <f t="shared" si="36"/>
        <v>0</v>
      </c>
      <c r="AG27">
        <v>0</v>
      </c>
      <c r="AH27" s="18">
        <f t="shared" si="28"/>
        <v>43208</v>
      </c>
      <c r="AI27" s="5">
        <f t="shared" si="29"/>
        <v>0</v>
      </c>
      <c r="AJ27" s="13">
        <f t="shared" si="15"/>
        <v>0</v>
      </c>
      <c r="AK27" s="20">
        <f t="shared" si="16"/>
        <v>0</v>
      </c>
      <c r="AL27" s="20">
        <f t="shared" si="30"/>
        <v>50</v>
      </c>
      <c r="AM27" s="20">
        <f t="shared" si="31"/>
        <v>50</v>
      </c>
      <c r="AN27" s="20">
        <f t="shared" si="17"/>
        <v>0</v>
      </c>
      <c r="AO27" s="20">
        <f t="shared" si="32"/>
        <v>200</v>
      </c>
      <c r="AP27" s="1">
        <v>0</v>
      </c>
      <c r="AQ27" s="24">
        <f t="shared" si="33"/>
        <v>43208</v>
      </c>
      <c r="AR27" s="10">
        <f t="shared" si="18"/>
        <v>0</v>
      </c>
      <c r="AS27" s="1">
        <f t="shared" si="34"/>
        <v>0</v>
      </c>
      <c r="AV27" t="s">
        <v>162</v>
      </c>
      <c r="AW27" s="26">
        <f>IF($AX$2&gt;1-3-18,$AX$2,$S$1)</f>
        <v>43344</v>
      </c>
      <c r="AX27" t="s">
        <v>162</v>
      </c>
      <c r="AY27">
        <f>VLOOKUP($AX$2,$B$10:$C$374,2,FALSE)</f>
        <v>43344</v>
      </c>
    </row>
    <row r="28" spans="2:52" x14ac:dyDescent="0.2">
      <c r="B28" s="18">
        <f t="shared" si="19"/>
        <v>43209</v>
      </c>
      <c r="C28" s="8">
        <f t="shared" si="20"/>
        <v>43209</v>
      </c>
      <c r="D28" s="5">
        <f>INDEX(Klima!$B$1:$E$520,MATCH('Afgrødemodel 1'!$C28,Klima!$B$1:$B$520,0),MATCH('Afgrødemodel 1'!$D$7,Klima!$B$1:$E$1,0))</f>
        <v>14</v>
      </c>
      <c r="E28" s="8">
        <f t="shared" si="35"/>
        <v>14</v>
      </c>
      <c r="F28">
        <v>0</v>
      </c>
      <c r="G28" s="8">
        <f t="shared" si="21"/>
        <v>146.9</v>
      </c>
      <c r="H28" s="8">
        <f t="shared" si="0"/>
        <v>0</v>
      </c>
      <c r="I28" s="8">
        <f t="shared" si="1"/>
        <v>0</v>
      </c>
      <c r="J28" s="8">
        <f t="shared" si="2"/>
        <v>0</v>
      </c>
      <c r="K28" s="8" t="str">
        <f t="shared" si="3"/>
        <v xml:space="preserve"> </v>
      </c>
      <c r="L28" s="8" t="str">
        <f t="shared" si="4"/>
        <v xml:space="preserve"> </v>
      </c>
      <c r="M28" t="e">
        <f t="shared" si="5"/>
        <v>#N/A</v>
      </c>
      <c r="N28">
        <v>8</v>
      </c>
      <c r="O28" t="str">
        <f t="shared" si="22"/>
        <v xml:space="preserve"> </v>
      </c>
      <c r="P28" t="str">
        <f t="shared" si="6"/>
        <v xml:space="preserve"> </v>
      </c>
      <c r="Q28" t="str">
        <f t="shared" si="7"/>
        <v xml:space="preserve"> </v>
      </c>
      <c r="R28" t="str">
        <f t="shared" si="8"/>
        <v xml:space="preserve"> </v>
      </c>
      <c r="S28">
        <f t="shared" si="9"/>
        <v>0</v>
      </c>
      <c r="T28" s="8">
        <f t="shared" si="23"/>
        <v>0</v>
      </c>
      <c r="U28" s="2">
        <f t="shared" si="24"/>
        <v>0</v>
      </c>
      <c r="V28">
        <f t="shared" si="10"/>
        <v>5</v>
      </c>
      <c r="W28" s="2">
        <f t="shared" si="25"/>
        <v>15</v>
      </c>
      <c r="X28">
        <f t="shared" si="11"/>
        <v>0</v>
      </c>
      <c r="Y28">
        <f t="shared" si="26"/>
        <v>0.5</v>
      </c>
      <c r="Z28">
        <v>0</v>
      </c>
      <c r="AA28" s="18">
        <f t="shared" si="12"/>
        <v>43209</v>
      </c>
      <c r="AB28" s="13">
        <f t="shared" si="13"/>
        <v>0</v>
      </c>
      <c r="AC28">
        <v>0</v>
      </c>
      <c r="AD28" s="5">
        <f t="shared" si="27"/>
        <v>0</v>
      </c>
      <c r="AE28">
        <f t="shared" si="36"/>
        <v>0</v>
      </c>
      <c r="AF28">
        <f t="shared" si="36"/>
        <v>0</v>
      </c>
      <c r="AG28">
        <v>0</v>
      </c>
      <c r="AH28" s="18">
        <f t="shared" si="28"/>
        <v>43209</v>
      </c>
      <c r="AI28" s="5">
        <f t="shared" si="29"/>
        <v>0</v>
      </c>
      <c r="AJ28" s="13">
        <f t="shared" si="15"/>
        <v>0</v>
      </c>
      <c r="AK28" s="20">
        <f t="shared" si="16"/>
        <v>0</v>
      </c>
      <c r="AL28" s="20">
        <f t="shared" si="30"/>
        <v>50</v>
      </c>
      <c r="AM28" s="20">
        <f t="shared" si="31"/>
        <v>50</v>
      </c>
      <c r="AN28" s="20">
        <f t="shared" si="17"/>
        <v>0</v>
      </c>
      <c r="AO28" s="20">
        <f t="shared" si="32"/>
        <v>200</v>
      </c>
      <c r="AP28" s="1">
        <v>0</v>
      </c>
      <c r="AQ28" s="24">
        <f t="shared" si="33"/>
        <v>43209</v>
      </c>
      <c r="AR28" s="10">
        <f t="shared" si="18"/>
        <v>0</v>
      </c>
      <c r="AS28" s="1">
        <f t="shared" si="34"/>
        <v>0</v>
      </c>
      <c r="AV28" t="s">
        <v>165</v>
      </c>
      <c r="AW28" s="19">
        <f>'Ark4'!E7</f>
        <v>43465</v>
      </c>
      <c r="AX28" t="s">
        <v>166</v>
      </c>
      <c r="AY28">
        <f>VLOOKUP(AX28,$Q$10:$R$1048576,2,FALSE)</f>
        <v>43465</v>
      </c>
    </row>
    <row r="29" spans="2:52" x14ac:dyDescent="0.2">
      <c r="B29" s="18">
        <f t="shared" si="19"/>
        <v>43210</v>
      </c>
      <c r="C29" s="8">
        <f t="shared" si="20"/>
        <v>43210</v>
      </c>
      <c r="D29" s="5">
        <f>INDEX(Klima!$B$1:$E$520,MATCH('Afgrødemodel 1'!$C29,Klima!$B$1:$B$520,0),MATCH('Afgrødemodel 1'!$D$7,Klima!$B$1:$E$1,0))</f>
        <v>15.8</v>
      </c>
      <c r="E29" s="8">
        <f t="shared" si="35"/>
        <v>15.8</v>
      </c>
      <c r="F29">
        <v>0</v>
      </c>
      <c r="G29" s="8">
        <f t="shared" si="21"/>
        <v>162.70000000000002</v>
      </c>
      <c r="H29" s="8">
        <f t="shared" si="0"/>
        <v>0</v>
      </c>
      <c r="I29" s="8">
        <f t="shared" si="1"/>
        <v>0</v>
      </c>
      <c r="J29" s="8">
        <f t="shared" si="2"/>
        <v>0</v>
      </c>
      <c r="K29" s="8" t="str">
        <f t="shared" si="3"/>
        <v xml:space="preserve"> </v>
      </c>
      <c r="L29" s="8" t="str">
        <f t="shared" si="4"/>
        <v xml:space="preserve"> </v>
      </c>
      <c r="M29" t="e">
        <f t="shared" si="5"/>
        <v>#N/A</v>
      </c>
      <c r="N29">
        <v>8</v>
      </c>
      <c r="O29" t="str">
        <f t="shared" si="22"/>
        <v xml:space="preserve"> </v>
      </c>
      <c r="P29" t="str">
        <f t="shared" si="6"/>
        <v xml:space="preserve"> </v>
      </c>
      <c r="Q29" t="str">
        <f t="shared" si="7"/>
        <v xml:space="preserve"> </v>
      </c>
      <c r="R29" t="str">
        <f t="shared" si="8"/>
        <v xml:space="preserve"> </v>
      </c>
      <c r="S29">
        <f t="shared" si="9"/>
        <v>0</v>
      </c>
      <c r="T29" s="8">
        <f t="shared" si="23"/>
        <v>0</v>
      </c>
      <c r="U29" s="2">
        <f t="shared" si="24"/>
        <v>0</v>
      </c>
      <c r="V29">
        <f t="shared" si="10"/>
        <v>5</v>
      </c>
      <c r="W29" s="2">
        <f t="shared" si="25"/>
        <v>15</v>
      </c>
      <c r="X29">
        <f t="shared" si="11"/>
        <v>0</v>
      </c>
      <c r="Y29">
        <f t="shared" si="26"/>
        <v>0.5</v>
      </c>
      <c r="Z29">
        <v>0</v>
      </c>
      <c r="AA29" s="18">
        <f t="shared" si="12"/>
        <v>43210</v>
      </c>
      <c r="AB29" s="13">
        <f t="shared" si="13"/>
        <v>0</v>
      </c>
      <c r="AC29">
        <v>0</v>
      </c>
      <c r="AD29" s="5">
        <f t="shared" si="27"/>
        <v>0</v>
      </c>
      <c r="AE29">
        <f t="shared" si="36"/>
        <v>0</v>
      </c>
      <c r="AF29">
        <f t="shared" si="36"/>
        <v>0</v>
      </c>
      <c r="AG29">
        <v>0</v>
      </c>
      <c r="AH29" s="18">
        <f t="shared" si="28"/>
        <v>43210</v>
      </c>
      <c r="AI29" s="5">
        <f t="shared" si="29"/>
        <v>0</v>
      </c>
      <c r="AJ29" s="13">
        <f t="shared" si="15"/>
        <v>0</v>
      </c>
      <c r="AK29" s="20">
        <f t="shared" si="16"/>
        <v>0</v>
      </c>
      <c r="AL29" s="20">
        <f t="shared" si="30"/>
        <v>50</v>
      </c>
      <c r="AM29" s="20">
        <f t="shared" si="31"/>
        <v>50</v>
      </c>
      <c r="AN29" s="20">
        <f t="shared" si="17"/>
        <v>0</v>
      </c>
      <c r="AO29" s="20">
        <f t="shared" si="32"/>
        <v>200</v>
      </c>
      <c r="AP29" s="1">
        <v>0</v>
      </c>
      <c r="AQ29" s="24">
        <f t="shared" si="33"/>
        <v>43210</v>
      </c>
      <c r="AR29" s="10">
        <f t="shared" si="18"/>
        <v>0</v>
      </c>
      <c r="AS29" s="1">
        <f t="shared" si="34"/>
        <v>0</v>
      </c>
      <c r="AV29" t="s">
        <v>163</v>
      </c>
      <c r="AW29" s="19">
        <v>43404</v>
      </c>
      <c r="AX29" t="s">
        <v>164</v>
      </c>
      <c r="AY29">
        <f>VLOOKUP(AX29,$Q$10:$R$1048576,2,FALSE)</f>
        <v>43404</v>
      </c>
    </row>
    <row r="30" spans="2:52" x14ac:dyDescent="0.2">
      <c r="B30" s="18">
        <f t="shared" si="19"/>
        <v>43211</v>
      </c>
      <c r="C30" s="8">
        <f t="shared" si="20"/>
        <v>43211</v>
      </c>
      <c r="D30" s="5">
        <f>INDEX(Klima!$B$1:$E$520,MATCH('Afgrødemodel 1'!$C30,Klima!$B$1:$B$520,0),MATCH('Afgrødemodel 1'!$D$7,Klima!$B$1:$E$1,0))</f>
        <v>11</v>
      </c>
      <c r="E30" s="8">
        <f t="shared" si="35"/>
        <v>11</v>
      </c>
      <c r="F30">
        <v>0</v>
      </c>
      <c r="G30" s="8">
        <f t="shared" si="21"/>
        <v>173.70000000000002</v>
      </c>
      <c r="H30" s="8">
        <f t="shared" si="0"/>
        <v>0</v>
      </c>
      <c r="I30" s="8">
        <f t="shared" si="1"/>
        <v>0</v>
      </c>
      <c r="J30" s="8">
        <f t="shared" si="2"/>
        <v>0</v>
      </c>
      <c r="K30" s="8" t="str">
        <f t="shared" si="3"/>
        <v xml:space="preserve"> </v>
      </c>
      <c r="L30" s="8" t="str">
        <f t="shared" si="4"/>
        <v xml:space="preserve"> </v>
      </c>
      <c r="M30" t="e">
        <f t="shared" si="5"/>
        <v>#N/A</v>
      </c>
      <c r="N30">
        <v>8</v>
      </c>
      <c r="O30" t="str">
        <f t="shared" si="22"/>
        <v xml:space="preserve"> </v>
      </c>
      <c r="P30" t="str">
        <f t="shared" si="6"/>
        <v xml:space="preserve"> </v>
      </c>
      <c r="Q30" t="str">
        <f t="shared" si="7"/>
        <v xml:space="preserve"> </v>
      </c>
      <c r="R30" t="str">
        <f t="shared" si="8"/>
        <v xml:space="preserve"> </v>
      </c>
      <c r="S30">
        <f t="shared" si="9"/>
        <v>0</v>
      </c>
      <c r="T30" s="8">
        <f t="shared" si="23"/>
        <v>0</v>
      </c>
      <c r="U30" s="2">
        <f t="shared" si="24"/>
        <v>0</v>
      </c>
      <c r="V30">
        <f t="shared" si="10"/>
        <v>5</v>
      </c>
      <c r="W30" s="2">
        <f t="shared" si="25"/>
        <v>15</v>
      </c>
      <c r="X30">
        <f t="shared" si="11"/>
        <v>0</v>
      </c>
      <c r="Y30">
        <f t="shared" si="26"/>
        <v>0.5</v>
      </c>
      <c r="Z30">
        <v>0</v>
      </c>
      <c r="AA30" s="18">
        <f t="shared" si="12"/>
        <v>43211</v>
      </c>
      <c r="AB30" s="13">
        <f t="shared" si="13"/>
        <v>0</v>
      </c>
      <c r="AC30">
        <v>0</v>
      </c>
      <c r="AD30" s="5">
        <f t="shared" si="27"/>
        <v>0</v>
      </c>
      <c r="AE30">
        <f t="shared" si="36"/>
        <v>0</v>
      </c>
      <c r="AF30">
        <f t="shared" si="36"/>
        <v>0</v>
      </c>
      <c r="AG30">
        <v>0</v>
      </c>
      <c r="AH30" s="18">
        <f t="shared" si="28"/>
        <v>43211</v>
      </c>
      <c r="AI30" s="5">
        <f t="shared" si="29"/>
        <v>0</v>
      </c>
      <c r="AJ30" s="13">
        <f t="shared" si="15"/>
        <v>0</v>
      </c>
      <c r="AK30" s="20">
        <f t="shared" si="16"/>
        <v>0</v>
      </c>
      <c r="AL30" s="20">
        <f t="shared" si="30"/>
        <v>50</v>
      </c>
      <c r="AM30" s="20">
        <f t="shared" si="31"/>
        <v>50</v>
      </c>
      <c r="AN30" s="20">
        <f t="shared" si="17"/>
        <v>0</v>
      </c>
      <c r="AO30" s="20">
        <f t="shared" si="32"/>
        <v>200</v>
      </c>
      <c r="AP30" s="1">
        <v>0</v>
      </c>
      <c r="AQ30" s="24">
        <f t="shared" si="33"/>
        <v>43211</v>
      </c>
      <c r="AR30" s="10">
        <f t="shared" si="18"/>
        <v>0</v>
      </c>
      <c r="AS30" s="1">
        <f t="shared" si="34"/>
        <v>0</v>
      </c>
    </row>
    <row r="31" spans="2:52" x14ac:dyDescent="0.2">
      <c r="B31" s="18">
        <f t="shared" si="19"/>
        <v>43212</v>
      </c>
      <c r="C31" s="8">
        <f t="shared" si="20"/>
        <v>43212</v>
      </c>
      <c r="D31" s="5">
        <f>INDEX(Klima!$B$1:$E$520,MATCH('Afgrødemodel 1'!$C31,Klima!$B$1:$B$520,0),MATCH('Afgrødemodel 1'!$D$7,Klima!$B$1:$E$1,0))</f>
        <v>7.7</v>
      </c>
      <c r="E31" s="8">
        <f t="shared" si="35"/>
        <v>7.7</v>
      </c>
      <c r="F31">
        <v>0</v>
      </c>
      <c r="G31" s="8">
        <f t="shared" si="21"/>
        <v>181.4</v>
      </c>
      <c r="H31" s="8">
        <f t="shared" si="0"/>
        <v>0</v>
      </c>
      <c r="I31" s="8">
        <f t="shared" si="1"/>
        <v>0</v>
      </c>
      <c r="J31" s="8">
        <f t="shared" si="2"/>
        <v>0</v>
      </c>
      <c r="K31" s="8" t="str">
        <f t="shared" si="3"/>
        <v xml:space="preserve"> </v>
      </c>
      <c r="L31" s="8" t="str">
        <f t="shared" si="4"/>
        <v xml:space="preserve"> </v>
      </c>
      <c r="M31" t="e">
        <f t="shared" si="5"/>
        <v>#N/A</v>
      </c>
      <c r="N31">
        <v>8</v>
      </c>
      <c r="O31" t="str">
        <f t="shared" si="22"/>
        <v xml:space="preserve"> </v>
      </c>
      <c r="P31" t="str">
        <f t="shared" si="6"/>
        <v xml:space="preserve"> </v>
      </c>
      <c r="Q31" t="str">
        <f t="shared" si="7"/>
        <v xml:space="preserve"> </v>
      </c>
      <c r="R31" t="str">
        <f t="shared" si="8"/>
        <v xml:space="preserve"> </v>
      </c>
      <c r="S31">
        <f t="shared" si="9"/>
        <v>0</v>
      </c>
      <c r="T31" s="8">
        <f t="shared" si="23"/>
        <v>0</v>
      </c>
      <c r="U31" s="2">
        <f t="shared" si="24"/>
        <v>0</v>
      </c>
      <c r="V31">
        <f t="shared" si="10"/>
        <v>5</v>
      </c>
      <c r="W31" s="2">
        <f t="shared" si="25"/>
        <v>15</v>
      </c>
      <c r="X31">
        <f t="shared" si="11"/>
        <v>0</v>
      </c>
      <c r="Y31">
        <f t="shared" si="26"/>
        <v>0.5</v>
      </c>
      <c r="Z31">
        <v>0</v>
      </c>
      <c r="AA31" s="18">
        <f t="shared" si="12"/>
        <v>43212</v>
      </c>
      <c r="AB31" s="13">
        <f t="shared" si="13"/>
        <v>0</v>
      </c>
      <c r="AC31">
        <v>0</v>
      </c>
      <c r="AD31" s="5">
        <f t="shared" si="27"/>
        <v>0</v>
      </c>
      <c r="AE31">
        <f t="shared" si="36"/>
        <v>0</v>
      </c>
      <c r="AF31">
        <f t="shared" si="36"/>
        <v>0</v>
      </c>
      <c r="AG31">
        <v>0</v>
      </c>
      <c r="AH31" s="18">
        <f t="shared" si="28"/>
        <v>43212</v>
      </c>
      <c r="AI31" s="5">
        <f t="shared" si="29"/>
        <v>0</v>
      </c>
      <c r="AJ31" s="13">
        <f t="shared" si="15"/>
        <v>0</v>
      </c>
      <c r="AK31" s="20">
        <f t="shared" si="16"/>
        <v>0</v>
      </c>
      <c r="AL31" s="20">
        <f t="shared" si="30"/>
        <v>50</v>
      </c>
      <c r="AM31" s="20">
        <f t="shared" si="31"/>
        <v>50</v>
      </c>
      <c r="AN31" s="20">
        <f t="shared" si="17"/>
        <v>0</v>
      </c>
      <c r="AO31" s="20">
        <f t="shared" si="32"/>
        <v>200</v>
      </c>
      <c r="AP31" s="1">
        <v>0</v>
      </c>
      <c r="AQ31" s="24">
        <f t="shared" si="33"/>
        <v>43212</v>
      </c>
      <c r="AR31" s="10">
        <f t="shared" si="18"/>
        <v>0</v>
      </c>
      <c r="AS31" s="1">
        <f t="shared" si="34"/>
        <v>0</v>
      </c>
      <c r="AV31" s="10" t="s">
        <v>149</v>
      </c>
      <c r="AX31" t="s">
        <v>148</v>
      </c>
    </row>
    <row r="32" spans="2:52" x14ac:dyDescent="0.2">
      <c r="B32" s="18">
        <f t="shared" si="19"/>
        <v>43213</v>
      </c>
      <c r="C32" s="8">
        <f t="shared" si="20"/>
        <v>43213</v>
      </c>
      <c r="D32" s="5">
        <f>INDEX(Klima!$B$1:$E$520,MATCH('Afgrødemodel 1'!$C32,Klima!$B$1:$B$520,0),MATCH('Afgrødemodel 1'!$D$7,Klima!$B$1:$E$1,0))</f>
        <v>10.7</v>
      </c>
      <c r="E32" s="8">
        <f t="shared" si="35"/>
        <v>10.7</v>
      </c>
      <c r="F32">
        <v>0</v>
      </c>
      <c r="G32" s="8">
        <f t="shared" si="21"/>
        <v>192.1</v>
      </c>
      <c r="H32" s="8">
        <f t="shared" si="0"/>
        <v>0</v>
      </c>
      <c r="I32" s="8">
        <f t="shared" si="1"/>
        <v>0</v>
      </c>
      <c r="J32" s="8">
        <f t="shared" si="2"/>
        <v>0</v>
      </c>
      <c r="K32" s="8" t="str">
        <f t="shared" si="3"/>
        <v xml:space="preserve"> </v>
      </c>
      <c r="L32" s="8" t="str">
        <f t="shared" si="4"/>
        <v xml:space="preserve"> </v>
      </c>
      <c r="M32" t="e">
        <f t="shared" si="5"/>
        <v>#N/A</v>
      </c>
      <c r="N32">
        <v>8</v>
      </c>
      <c r="O32" t="str">
        <f t="shared" si="22"/>
        <v xml:space="preserve"> </v>
      </c>
      <c r="P32" t="str">
        <f t="shared" si="6"/>
        <v xml:space="preserve"> </v>
      </c>
      <c r="Q32" t="str">
        <f t="shared" si="7"/>
        <v xml:space="preserve"> </v>
      </c>
      <c r="R32" t="str">
        <f t="shared" si="8"/>
        <v xml:space="preserve"> </v>
      </c>
      <c r="S32">
        <f t="shared" si="9"/>
        <v>0</v>
      </c>
      <c r="T32" s="8">
        <f t="shared" si="23"/>
        <v>0</v>
      </c>
      <c r="U32" s="2">
        <f t="shared" si="24"/>
        <v>0</v>
      </c>
      <c r="V32">
        <f t="shared" si="10"/>
        <v>5</v>
      </c>
      <c r="W32" s="2">
        <f t="shared" si="25"/>
        <v>15</v>
      </c>
      <c r="X32">
        <f t="shared" si="11"/>
        <v>0</v>
      </c>
      <c r="Y32">
        <f t="shared" si="26"/>
        <v>0.5</v>
      </c>
      <c r="Z32">
        <v>0</v>
      </c>
      <c r="AA32" s="18">
        <f t="shared" si="12"/>
        <v>43213</v>
      </c>
      <c r="AB32" s="13">
        <f t="shared" si="13"/>
        <v>0</v>
      </c>
      <c r="AC32">
        <v>0</v>
      </c>
      <c r="AD32" s="5">
        <f t="shared" si="27"/>
        <v>0</v>
      </c>
      <c r="AE32">
        <f t="shared" si="36"/>
        <v>0</v>
      </c>
      <c r="AF32">
        <f t="shared" si="36"/>
        <v>0</v>
      </c>
      <c r="AG32">
        <v>0</v>
      </c>
      <c r="AH32" s="18">
        <f t="shared" si="28"/>
        <v>43213</v>
      </c>
      <c r="AI32" s="5">
        <f t="shared" si="29"/>
        <v>0</v>
      </c>
      <c r="AJ32" s="13">
        <f t="shared" si="15"/>
        <v>0</v>
      </c>
      <c r="AK32" s="20">
        <f t="shared" si="16"/>
        <v>0</v>
      </c>
      <c r="AL32" s="20">
        <f t="shared" si="30"/>
        <v>50</v>
      </c>
      <c r="AM32" s="20">
        <f t="shared" si="31"/>
        <v>50</v>
      </c>
      <c r="AN32" s="20">
        <f t="shared" si="17"/>
        <v>0</v>
      </c>
      <c r="AO32" s="20">
        <f t="shared" si="32"/>
        <v>200</v>
      </c>
      <c r="AP32" s="1">
        <v>0</v>
      </c>
      <c r="AQ32" s="24">
        <f t="shared" si="33"/>
        <v>43213</v>
      </c>
      <c r="AR32" s="10">
        <f t="shared" si="18"/>
        <v>0</v>
      </c>
      <c r="AS32" s="1">
        <f t="shared" si="34"/>
        <v>0</v>
      </c>
      <c r="AX32" t="s">
        <v>148</v>
      </c>
    </row>
    <row r="33" spans="2:51" x14ac:dyDescent="0.2">
      <c r="B33" s="18">
        <f t="shared" si="19"/>
        <v>43214</v>
      </c>
      <c r="C33" s="8">
        <f t="shared" si="20"/>
        <v>43214</v>
      </c>
      <c r="D33" s="5">
        <f>INDEX(Klima!$B$1:$E$520,MATCH('Afgrødemodel 1'!$C33,Klima!$B$1:$B$520,0),MATCH('Afgrødemodel 1'!$D$7,Klima!$B$1:$E$1,0))</f>
        <v>8.6</v>
      </c>
      <c r="E33" s="8">
        <f t="shared" si="35"/>
        <v>8.6</v>
      </c>
      <c r="F33">
        <v>0</v>
      </c>
      <c r="G33" s="8">
        <f t="shared" si="21"/>
        <v>200.7</v>
      </c>
      <c r="H33" s="8">
        <f t="shared" si="0"/>
        <v>0</v>
      </c>
      <c r="I33" s="8">
        <f t="shared" si="1"/>
        <v>0</v>
      </c>
      <c r="J33" s="8">
        <f t="shared" si="2"/>
        <v>0</v>
      </c>
      <c r="K33" s="8" t="str">
        <f t="shared" si="3"/>
        <v xml:space="preserve"> </v>
      </c>
      <c r="L33" s="8" t="str">
        <f t="shared" si="4"/>
        <v xml:space="preserve"> </v>
      </c>
      <c r="M33" t="e">
        <f t="shared" si="5"/>
        <v>#N/A</v>
      </c>
      <c r="N33">
        <v>8</v>
      </c>
      <c r="O33" t="str">
        <f t="shared" si="22"/>
        <v xml:space="preserve"> </v>
      </c>
      <c r="P33" t="str">
        <f t="shared" si="6"/>
        <v xml:space="preserve"> </v>
      </c>
      <c r="Q33" t="str">
        <f t="shared" si="7"/>
        <v xml:space="preserve"> </v>
      </c>
      <c r="R33" t="str">
        <f t="shared" si="8"/>
        <v xml:space="preserve"> </v>
      </c>
      <c r="S33">
        <f t="shared" si="9"/>
        <v>0</v>
      </c>
      <c r="T33" s="8">
        <f t="shared" si="23"/>
        <v>0</v>
      </c>
      <c r="U33" s="2">
        <f t="shared" si="24"/>
        <v>0</v>
      </c>
      <c r="V33">
        <f t="shared" si="10"/>
        <v>5</v>
      </c>
      <c r="W33" s="2">
        <f t="shared" si="25"/>
        <v>15</v>
      </c>
      <c r="X33">
        <f t="shared" si="11"/>
        <v>0</v>
      </c>
      <c r="Y33">
        <f t="shared" si="26"/>
        <v>0.5</v>
      </c>
      <c r="Z33">
        <v>0</v>
      </c>
      <c r="AA33" s="18">
        <f t="shared" si="12"/>
        <v>43214</v>
      </c>
      <c r="AB33" s="13">
        <f t="shared" si="13"/>
        <v>0</v>
      </c>
      <c r="AC33">
        <v>0</v>
      </c>
      <c r="AD33" s="5">
        <f t="shared" si="27"/>
        <v>0</v>
      </c>
      <c r="AE33">
        <f t="shared" si="36"/>
        <v>0</v>
      </c>
      <c r="AF33">
        <f t="shared" si="36"/>
        <v>0</v>
      </c>
      <c r="AG33">
        <v>0</v>
      </c>
      <c r="AH33" s="18">
        <f t="shared" si="28"/>
        <v>43214</v>
      </c>
      <c r="AI33" s="5">
        <f t="shared" si="29"/>
        <v>0</v>
      </c>
      <c r="AJ33" s="13">
        <f t="shared" si="15"/>
        <v>0</v>
      </c>
      <c r="AK33" s="20">
        <f t="shared" si="16"/>
        <v>0</v>
      </c>
      <c r="AL33" s="20">
        <f t="shared" si="30"/>
        <v>50</v>
      </c>
      <c r="AM33" s="20">
        <f t="shared" si="31"/>
        <v>50</v>
      </c>
      <c r="AN33" s="20">
        <f t="shared" si="17"/>
        <v>0</v>
      </c>
      <c r="AO33" s="20">
        <f t="shared" si="32"/>
        <v>200</v>
      </c>
      <c r="AP33" s="1">
        <v>0</v>
      </c>
      <c r="AQ33" s="24">
        <f t="shared" si="33"/>
        <v>43214</v>
      </c>
      <c r="AR33" s="10">
        <f t="shared" si="18"/>
        <v>0</v>
      </c>
      <c r="AS33" s="1">
        <f t="shared" si="34"/>
        <v>0</v>
      </c>
      <c r="AV33" t="s">
        <v>150</v>
      </c>
      <c r="AW33">
        <f>VLOOKUP($AU$2,Konstanter!$A$32:$G$50,2,FALSE)</f>
        <v>0</v>
      </c>
      <c r="AX33" t="s">
        <v>148</v>
      </c>
    </row>
    <row r="34" spans="2:51" x14ac:dyDescent="0.2">
      <c r="B34" s="18">
        <f t="shared" si="19"/>
        <v>43215</v>
      </c>
      <c r="C34" s="8">
        <f t="shared" si="20"/>
        <v>43215</v>
      </c>
      <c r="D34" s="5">
        <f>INDEX(Klima!$B$1:$E$520,MATCH('Afgrødemodel 1'!$C34,Klima!$B$1:$B$520,0),MATCH('Afgrødemodel 1'!$D$7,Klima!$B$1:$E$1,0))</f>
        <v>8.1999999999999993</v>
      </c>
      <c r="E34" s="8">
        <f t="shared" si="35"/>
        <v>8.1999999999999993</v>
      </c>
      <c r="F34">
        <v>0</v>
      </c>
      <c r="G34" s="8">
        <f t="shared" si="21"/>
        <v>208.89999999999998</v>
      </c>
      <c r="H34" s="8">
        <f t="shared" si="0"/>
        <v>0</v>
      </c>
      <c r="I34" s="8">
        <f t="shared" si="1"/>
        <v>0</v>
      </c>
      <c r="J34" s="8">
        <f t="shared" si="2"/>
        <v>0</v>
      </c>
      <c r="K34" s="8" t="str">
        <f t="shared" si="3"/>
        <v xml:space="preserve"> </v>
      </c>
      <c r="L34" s="8" t="str">
        <f t="shared" si="4"/>
        <v xml:space="preserve"> </v>
      </c>
      <c r="M34" t="e">
        <f t="shared" si="5"/>
        <v>#N/A</v>
      </c>
      <c r="N34">
        <v>8</v>
      </c>
      <c r="O34" t="str">
        <f t="shared" si="22"/>
        <v xml:space="preserve"> </v>
      </c>
      <c r="P34" t="str">
        <f t="shared" si="6"/>
        <v xml:space="preserve"> </v>
      </c>
      <c r="Q34" t="str">
        <f t="shared" si="7"/>
        <v xml:space="preserve"> </v>
      </c>
      <c r="R34" t="str">
        <f t="shared" si="8"/>
        <v xml:space="preserve"> </v>
      </c>
      <c r="S34">
        <f t="shared" si="9"/>
        <v>0</v>
      </c>
      <c r="T34" s="8">
        <f t="shared" si="23"/>
        <v>0</v>
      </c>
      <c r="U34" s="2">
        <f t="shared" si="24"/>
        <v>0</v>
      </c>
      <c r="V34">
        <f t="shared" si="10"/>
        <v>5</v>
      </c>
      <c r="W34" s="2">
        <f t="shared" si="25"/>
        <v>15</v>
      </c>
      <c r="X34">
        <f t="shared" si="11"/>
        <v>0</v>
      </c>
      <c r="Y34">
        <f t="shared" si="26"/>
        <v>0.5</v>
      </c>
      <c r="Z34">
        <v>0</v>
      </c>
      <c r="AA34" s="18">
        <f t="shared" si="12"/>
        <v>43215</v>
      </c>
      <c r="AB34" s="13">
        <f t="shared" si="13"/>
        <v>0</v>
      </c>
      <c r="AC34">
        <v>0</v>
      </c>
      <c r="AD34" s="5">
        <f t="shared" si="27"/>
        <v>0</v>
      </c>
      <c r="AE34">
        <f t="shared" si="36"/>
        <v>0</v>
      </c>
      <c r="AF34">
        <f t="shared" si="36"/>
        <v>0</v>
      </c>
      <c r="AG34">
        <v>0</v>
      </c>
      <c r="AH34" s="18">
        <f t="shared" si="28"/>
        <v>43215</v>
      </c>
      <c r="AI34" s="5">
        <f t="shared" si="29"/>
        <v>0</v>
      </c>
      <c r="AJ34" s="13">
        <f t="shared" si="15"/>
        <v>0</v>
      </c>
      <c r="AK34" s="20">
        <f t="shared" si="16"/>
        <v>0</v>
      </c>
      <c r="AL34" s="20">
        <f t="shared" si="30"/>
        <v>50</v>
      </c>
      <c r="AM34" s="20">
        <f t="shared" si="31"/>
        <v>50</v>
      </c>
      <c r="AN34" s="20">
        <f t="shared" si="17"/>
        <v>0</v>
      </c>
      <c r="AO34" s="20">
        <f t="shared" si="32"/>
        <v>200</v>
      </c>
      <c r="AP34" s="1">
        <v>0</v>
      </c>
      <c r="AQ34" s="24">
        <f t="shared" si="33"/>
        <v>43215</v>
      </c>
      <c r="AR34" s="10">
        <f t="shared" si="18"/>
        <v>0</v>
      </c>
      <c r="AS34" s="1">
        <f t="shared" si="34"/>
        <v>0</v>
      </c>
      <c r="AV34" t="s">
        <v>151</v>
      </c>
      <c r="AW34">
        <f>VLOOKUP($AU$2,Konstanter!$A$32:$G$50,3,FALSE)</f>
        <v>0</v>
      </c>
      <c r="AX34" t="s">
        <v>148</v>
      </c>
    </row>
    <row r="35" spans="2:51" x14ac:dyDescent="0.2">
      <c r="B35" s="18">
        <f t="shared" si="19"/>
        <v>43216</v>
      </c>
      <c r="C35" s="8">
        <f t="shared" si="20"/>
        <v>43216</v>
      </c>
      <c r="D35" s="5">
        <f>INDEX(Klima!$B$1:$E$520,MATCH('Afgrødemodel 1'!$C35,Klima!$B$1:$B$520,0),MATCH('Afgrødemodel 1'!$D$7,Klima!$B$1:$E$1,0))</f>
        <v>8.4</v>
      </c>
      <c r="E35" s="8">
        <f t="shared" si="35"/>
        <v>8.4</v>
      </c>
      <c r="F35">
        <v>0</v>
      </c>
      <c r="G35" s="8">
        <f t="shared" si="21"/>
        <v>217.29999999999998</v>
      </c>
      <c r="H35" s="8">
        <f t="shared" si="0"/>
        <v>0</v>
      </c>
      <c r="I35" s="8">
        <f t="shared" si="1"/>
        <v>0</v>
      </c>
      <c r="J35" s="8">
        <f t="shared" si="2"/>
        <v>0</v>
      </c>
      <c r="K35" s="8" t="str">
        <f t="shared" si="3"/>
        <v xml:space="preserve"> </v>
      </c>
      <c r="L35" s="8" t="str">
        <f t="shared" si="4"/>
        <v xml:space="preserve"> </v>
      </c>
      <c r="M35" t="e">
        <f t="shared" si="5"/>
        <v>#N/A</v>
      </c>
      <c r="N35">
        <v>8</v>
      </c>
      <c r="O35" t="str">
        <f t="shared" si="22"/>
        <v xml:space="preserve"> </v>
      </c>
      <c r="P35" t="str">
        <f t="shared" si="6"/>
        <v xml:space="preserve"> </v>
      </c>
      <c r="Q35" t="str">
        <f t="shared" si="7"/>
        <v xml:space="preserve"> </v>
      </c>
      <c r="R35" t="str">
        <f t="shared" si="8"/>
        <v xml:space="preserve"> </v>
      </c>
      <c r="S35">
        <f t="shared" si="9"/>
        <v>0</v>
      </c>
      <c r="T35" s="8">
        <f t="shared" si="23"/>
        <v>0</v>
      </c>
      <c r="U35" s="2">
        <f t="shared" si="24"/>
        <v>0</v>
      </c>
      <c r="V35">
        <f t="shared" si="10"/>
        <v>5</v>
      </c>
      <c r="W35" s="2">
        <f t="shared" si="25"/>
        <v>15</v>
      </c>
      <c r="X35">
        <f t="shared" si="11"/>
        <v>0</v>
      </c>
      <c r="Y35">
        <f t="shared" si="26"/>
        <v>0.5</v>
      </c>
      <c r="Z35">
        <v>0</v>
      </c>
      <c r="AA35" s="18">
        <f t="shared" si="12"/>
        <v>43216</v>
      </c>
      <c r="AB35" s="13">
        <f t="shared" si="13"/>
        <v>0</v>
      </c>
      <c r="AC35">
        <v>0</v>
      </c>
      <c r="AD35" s="5">
        <f t="shared" si="27"/>
        <v>0</v>
      </c>
      <c r="AE35">
        <f t="shared" si="36"/>
        <v>0</v>
      </c>
      <c r="AF35">
        <f t="shared" si="36"/>
        <v>0</v>
      </c>
      <c r="AG35">
        <v>0</v>
      </c>
      <c r="AH35" s="18">
        <f t="shared" si="28"/>
        <v>43216</v>
      </c>
      <c r="AI35" s="5">
        <f t="shared" si="29"/>
        <v>0</v>
      </c>
      <c r="AJ35" s="13">
        <f t="shared" si="15"/>
        <v>0</v>
      </c>
      <c r="AK35" s="20">
        <f t="shared" si="16"/>
        <v>0</v>
      </c>
      <c r="AL35" s="20">
        <f t="shared" si="30"/>
        <v>50</v>
      </c>
      <c r="AM35" s="20">
        <f t="shared" si="31"/>
        <v>50</v>
      </c>
      <c r="AN35" s="20">
        <f t="shared" si="17"/>
        <v>0</v>
      </c>
      <c r="AO35" s="20">
        <f t="shared" si="32"/>
        <v>200</v>
      </c>
      <c r="AP35" s="1">
        <v>0</v>
      </c>
      <c r="AQ35" s="24">
        <f t="shared" si="33"/>
        <v>43216</v>
      </c>
      <c r="AR35" s="10">
        <f t="shared" si="18"/>
        <v>0</v>
      </c>
      <c r="AS35" s="1">
        <f t="shared" si="34"/>
        <v>0</v>
      </c>
      <c r="AV35" t="s">
        <v>152</v>
      </c>
      <c r="AW35">
        <f>VLOOKUP($AU$2,Konstanter!$A$32:$G$50,4,FALSE)</f>
        <v>5</v>
      </c>
      <c r="AX35" t="s">
        <v>148</v>
      </c>
    </row>
    <row r="36" spans="2:51" x14ac:dyDescent="0.2">
      <c r="B36" s="18">
        <f t="shared" si="19"/>
        <v>43217</v>
      </c>
      <c r="C36" s="8">
        <f t="shared" si="20"/>
        <v>43217</v>
      </c>
      <c r="D36" s="5">
        <f>INDEX(Klima!$B$1:$E$520,MATCH('Afgrødemodel 1'!$C36,Klima!$B$1:$B$520,0),MATCH('Afgrødemodel 1'!$D$7,Klima!$B$1:$E$1,0))</f>
        <v>9.4</v>
      </c>
      <c r="E36" s="8">
        <f t="shared" si="35"/>
        <v>9.4</v>
      </c>
      <c r="F36">
        <v>0</v>
      </c>
      <c r="G36" s="8">
        <f t="shared" si="21"/>
        <v>226.7</v>
      </c>
      <c r="H36" s="8">
        <f t="shared" si="0"/>
        <v>0</v>
      </c>
      <c r="I36" s="8">
        <f t="shared" si="1"/>
        <v>0</v>
      </c>
      <c r="J36" s="8">
        <f t="shared" si="2"/>
        <v>0</v>
      </c>
      <c r="K36" s="8" t="str">
        <f t="shared" si="3"/>
        <v xml:space="preserve"> </v>
      </c>
      <c r="L36" s="8" t="str">
        <f t="shared" si="4"/>
        <v xml:space="preserve"> </v>
      </c>
      <c r="M36" t="e">
        <f t="shared" si="5"/>
        <v>#N/A</v>
      </c>
      <c r="N36">
        <v>8</v>
      </c>
      <c r="O36" t="str">
        <f t="shared" si="22"/>
        <v xml:space="preserve"> </v>
      </c>
      <c r="P36" t="str">
        <f t="shared" si="6"/>
        <v xml:space="preserve"> </v>
      </c>
      <c r="Q36" t="str">
        <f t="shared" si="7"/>
        <v xml:space="preserve"> </v>
      </c>
      <c r="R36" t="str">
        <f t="shared" si="8"/>
        <v xml:space="preserve"> </v>
      </c>
      <c r="S36">
        <f t="shared" si="9"/>
        <v>0</v>
      </c>
      <c r="T36" s="8">
        <f t="shared" si="23"/>
        <v>0</v>
      </c>
      <c r="U36" s="2">
        <f t="shared" si="24"/>
        <v>0</v>
      </c>
      <c r="V36">
        <f t="shared" si="10"/>
        <v>5</v>
      </c>
      <c r="W36" s="2">
        <f t="shared" si="25"/>
        <v>15</v>
      </c>
      <c r="X36">
        <f t="shared" si="11"/>
        <v>0</v>
      </c>
      <c r="Y36">
        <f t="shared" si="26"/>
        <v>0.5</v>
      </c>
      <c r="Z36">
        <v>0</v>
      </c>
      <c r="AA36" s="18">
        <f t="shared" si="12"/>
        <v>43217</v>
      </c>
      <c r="AB36" s="13">
        <f t="shared" si="13"/>
        <v>0</v>
      </c>
      <c r="AC36">
        <v>0</v>
      </c>
      <c r="AD36" s="5">
        <f t="shared" si="27"/>
        <v>0</v>
      </c>
      <c r="AE36">
        <f t="shared" si="36"/>
        <v>0</v>
      </c>
      <c r="AF36">
        <f t="shared" si="36"/>
        <v>0</v>
      </c>
      <c r="AG36">
        <v>0</v>
      </c>
      <c r="AH36" s="18">
        <f t="shared" si="28"/>
        <v>43217</v>
      </c>
      <c r="AI36" s="5">
        <f t="shared" si="29"/>
        <v>0</v>
      </c>
      <c r="AJ36" s="13">
        <f t="shared" si="15"/>
        <v>0</v>
      </c>
      <c r="AK36" s="20">
        <f t="shared" si="16"/>
        <v>0</v>
      </c>
      <c r="AL36" s="20">
        <f t="shared" si="30"/>
        <v>50</v>
      </c>
      <c r="AM36" s="20">
        <f t="shared" si="31"/>
        <v>50</v>
      </c>
      <c r="AN36" s="20">
        <f t="shared" si="17"/>
        <v>0</v>
      </c>
      <c r="AO36" s="20">
        <f t="shared" si="32"/>
        <v>200</v>
      </c>
      <c r="AP36" s="1">
        <v>0</v>
      </c>
      <c r="AQ36" s="24">
        <f t="shared" si="33"/>
        <v>43217</v>
      </c>
      <c r="AR36" s="10">
        <f t="shared" si="18"/>
        <v>0</v>
      </c>
      <c r="AS36" s="1">
        <f t="shared" si="34"/>
        <v>0</v>
      </c>
      <c r="AV36" t="s">
        <v>153</v>
      </c>
      <c r="AW36">
        <f>VLOOKUP($AU$2,Konstanter!$A$32:$G$50,5,FALSE)</f>
        <v>0</v>
      </c>
      <c r="AX36" t="s">
        <v>148</v>
      </c>
    </row>
    <row r="37" spans="2:51" x14ac:dyDescent="0.2">
      <c r="B37" s="18">
        <f t="shared" si="19"/>
        <v>43218</v>
      </c>
      <c r="C37" s="8">
        <f t="shared" si="20"/>
        <v>43218</v>
      </c>
      <c r="D37" s="5">
        <f>INDEX(Klima!$B$1:$E$520,MATCH('Afgrødemodel 1'!$C37,Klima!$B$1:$B$520,0),MATCH('Afgrødemodel 1'!$D$7,Klima!$B$1:$E$1,0))</f>
        <v>8.3000000000000007</v>
      </c>
      <c r="E37" s="8">
        <f t="shared" si="35"/>
        <v>8.3000000000000007</v>
      </c>
      <c r="F37">
        <v>0</v>
      </c>
      <c r="G37" s="8">
        <f t="shared" si="21"/>
        <v>235</v>
      </c>
      <c r="H37" s="8">
        <f t="shared" si="0"/>
        <v>0</v>
      </c>
      <c r="I37" s="8">
        <f t="shared" si="1"/>
        <v>0</v>
      </c>
      <c r="J37" s="8">
        <f t="shared" si="2"/>
        <v>0</v>
      </c>
      <c r="K37" s="8" t="str">
        <f t="shared" si="3"/>
        <v xml:space="preserve"> </v>
      </c>
      <c r="L37" s="8" t="str">
        <f t="shared" si="4"/>
        <v xml:space="preserve"> </v>
      </c>
      <c r="M37" t="e">
        <f t="shared" si="5"/>
        <v>#N/A</v>
      </c>
      <c r="N37">
        <v>8</v>
      </c>
      <c r="O37" t="str">
        <f t="shared" si="22"/>
        <v xml:space="preserve"> </v>
      </c>
      <c r="P37" t="str">
        <f t="shared" si="6"/>
        <v xml:space="preserve"> </v>
      </c>
      <c r="Q37" t="str">
        <f t="shared" si="7"/>
        <v xml:space="preserve"> </v>
      </c>
      <c r="R37" t="str">
        <f t="shared" si="8"/>
        <v xml:space="preserve"> </v>
      </c>
      <c r="S37">
        <f t="shared" si="9"/>
        <v>0</v>
      </c>
      <c r="T37" s="8">
        <f t="shared" si="23"/>
        <v>0</v>
      </c>
      <c r="U37" s="2">
        <f t="shared" si="24"/>
        <v>0</v>
      </c>
      <c r="V37">
        <f t="shared" si="10"/>
        <v>5</v>
      </c>
      <c r="W37" s="2">
        <f t="shared" si="25"/>
        <v>15</v>
      </c>
      <c r="X37">
        <f t="shared" si="11"/>
        <v>0</v>
      </c>
      <c r="Y37">
        <f t="shared" si="26"/>
        <v>0.5</v>
      </c>
      <c r="Z37">
        <v>0</v>
      </c>
      <c r="AA37" s="18">
        <f t="shared" si="12"/>
        <v>43218</v>
      </c>
      <c r="AB37" s="13">
        <f t="shared" si="13"/>
        <v>0</v>
      </c>
      <c r="AC37">
        <v>0</v>
      </c>
      <c r="AD37" s="5">
        <f t="shared" si="27"/>
        <v>0</v>
      </c>
      <c r="AE37">
        <f t="shared" si="36"/>
        <v>0</v>
      </c>
      <c r="AF37">
        <f t="shared" si="36"/>
        <v>0</v>
      </c>
      <c r="AG37">
        <v>0</v>
      </c>
      <c r="AH37" s="18">
        <f t="shared" si="28"/>
        <v>43218</v>
      </c>
      <c r="AI37" s="5">
        <f t="shared" si="29"/>
        <v>0</v>
      </c>
      <c r="AJ37" s="13">
        <f t="shared" si="15"/>
        <v>0</v>
      </c>
      <c r="AK37" s="20">
        <f t="shared" si="16"/>
        <v>0</v>
      </c>
      <c r="AL37" s="20">
        <f t="shared" si="30"/>
        <v>50</v>
      </c>
      <c r="AM37" s="20">
        <f t="shared" si="31"/>
        <v>50</v>
      </c>
      <c r="AN37" s="20">
        <f t="shared" si="17"/>
        <v>0</v>
      </c>
      <c r="AO37" s="20">
        <f t="shared" si="32"/>
        <v>200</v>
      </c>
      <c r="AP37" s="1">
        <v>0</v>
      </c>
      <c r="AQ37" s="24">
        <f t="shared" si="33"/>
        <v>43218</v>
      </c>
      <c r="AR37" s="10">
        <f t="shared" si="18"/>
        <v>0</v>
      </c>
      <c r="AS37" s="1">
        <f t="shared" si="34"/>
        <v>0</v>
      </c>
      <c r="AV37" t="s">
        <v>172</v>
      </c>
      <c r="AW37">
        <f>VLOOKUP($AU$2,Konstanter!$A$32:$G$50,6,FALSE)</f>
        <v>0</v>
      </c>
      <c r="AX37" t="s">
        <v>148</v>
      </c>
    </row>
    <row r="38" spans="2:51" x14ac:dyDescent="0.2">
      <c r="B38" s="18">
        <f t="shared" si="19"/>
        <v>43219</v>
      </c>
      <c r="C38" s="8">
        <f t="shared" si="20"/>
        <v>43219</v>
      </c>
      <c r="D38" s="5">
        <f>INDEX(Klima!$B$1:$E$520,MATCH('Afgrødemodel 1'!$C38,Klima!$B$1:$B$520,0),MATCH('Afgrødemodel 1'!$D$7,Klima!$B$1:$E$1,0))</f>
        <v>8.9</v>
      </c>
      <c r="E38" s="8">
        <f t="shared" si="35"/>
        <v>8.9</v>
      </c>
      <c r="F38">
        <v>0</v>
      </c>
      <c r="G38" s="8">
        <f t="shared" si="21"/>
        <v>243.9</v>
      </c>
      <c r="H38" s="8">
        <f t="shared" si="0"/>
        <v>0</v>
      </c>
      <c r="I38" s="8">
        <f t="shared" si="1"/>
        <v>0</v>
      </c>
      <c r="J38" s="8">
        <f t="shared" si="2"/>
        <v>0</v>
      </c>
      <c r="K38" s="8" t="str">
        <f t="shared" si="3"/>
        <v xml:space="preserve"> </v>
      </c>
      <c r="L38" s="8" t="str">
        <f t="shared" si="4"/>
        <v xml:space="preserve"> </v>
      </c>
      <c r="M38" t="e">
        <f t="shared" si="5"/>
        <v>#N/A</v>
      </c>
      <c r="N38">
        <v>8</v>
      </c>
      <c r="O38" t="str">
        <f t="shared" si="22"/>
        <v xml:space="preserve"> </v>
      </c>
      <c r="P38" t="str">
        <f t="shared" si="6"/>
        <v xml:space="preserve"> </v>
      </c>
      <c r="Q38" t="str">
        <f t="shared" si="7"/>
        <v xml:space="preserve"> </v>
      </c>
      <c r="R38" t="str">
        <f t="shared" si="8"/>
        <v xml:space="preserve"> </v>
      </c>
      <c r="S38">
        <f t="shared" si="9"/>
        <v>0</v>
      </c>
      <c r="T38" s="8">
        <f t="shared" si="23"/>
        <v>0</v>
      </c>
      <c r="U38" s="2">
        <f t="shared" si="24"/>
        <v>0</v>
      </c>
      <c r="V38">
        <f t="shared" si="10"/>
        <v>5</v>
      </c>
      <c r="W38" s="2">
        <f t="shared" si="25"/>
        <v>15</v>
      </c>
      <c r="X38">
        <f t="shared" si="11"/>
        <v>0</v>
      </c>
      <c r="Y38">
        <f t="shared" si="26"/>
        <v>0.5</v>
      </c>
      <c r="Z38">
        <v>0</v>
      </c>
      <c r="AA38" s="18">
        <f t="shared" si="12"/>
        <v>43219</v>
      </c>
      <c r="AB38" s="13">
        <f t="shared" si="13"/>
        <v>0</v>
      </c>
      <c r="AC38">
        <v>0</v>
      </c>
      <c r="AD38" s="5">
        <f t="shared" si="27"/>
        <v>0</v>
      </c>
      <c r="AE38">
        <f t="shared" si="36"/>
        <v>0</v>
      </c>
      <c r="AF38">
        <f t="shared" si="36"/>
        <v>0</v>
      </c>
      <c r="AG38">
        <v>0</v>
      </c>
      <c r="AH38" s="18">
        <f t="shared" si="28"/>
        <v>43219</v>
      </c>
      <c r="AI38" s="5">
        <f t="shared" si="29"/>
        <v>0</v>
      </c>
      <c r="AJ38" s="13">
        <f t="shared" si="15"/>
        <v>0</v>
      </c>
      <c r="AK38" s="20">
        <f t="shared" si="16"/>
        <v>0</v>
      </c>
      <c r="AL38" s="20">
        <f t="shared" si="30"/>
        <v>50</v>
      </c>
      <c r="AM38" s="20">
        <f t="shared" si="31"/>
        <v>50</v>
      </c>
      <c r="AN38" s="20">
        <f t="shared" si="17"/>
        <v>0</v>
      </c>
      <c r="AO38" s="20">
        <f t="shared" si="32"/>
        <v>200</v>
      </c>
      <c r="AP38" s="1">
        <v>0</v>
      </c>
      <c r="AQ38" s="24">
        <f t="shared" si="33"/>
        <v>43219</v>
      </c>
      <c r="AR38" s="10">
        <f t="shared" si="18"/>
        <v>0</v>
      </c>
      <c r="AS38" s="1">
        <f t="shared" si="34"/>
        <v>0</v>
      </c>
      <c r="AV38" t="s">
        <v>301</v>
      </c>
      <c r="AW38">
        <f>VLOOKUP($AU$2,Konstanter!$A$32:$G$50,7,FALSE)</f>
        <v>0.5</v>
      </c>
      <c r="AX38" t="s">
        <v>148</v>
      </c>
    </row>
    <row r="39" spans="2:51" x14ac:dyDescent="0.2">
      <c r="B39" s="18">
        <f t="shared" si="19"/>
        <v>43220</v>
      </c>
      <c r="C39" s="8">
        <f t="shared" si="20"/>
        <v>43220</v>
      </c>
      <c r="D39" s="5">
        <f>INDEX(Klima!$B$1:$E$520,MATCH('Afgrødemodel 1'!$C39,Klima!$B$1:$B$520,0),MATCH('Afgrødemodel 1'!$D$7,Klima!$B$1:$E$1,0))</f>
        <v>9</v>
      </c>
      <c r="E39" s="8">
        <f t="shared" si="35"/>
        <v>9</v>
      </c>
      <c r="F39">
        <v>0</v>
      </c>
      <c r="G39" s="8">
        <f t="shared" si="21"/>
        <v>252.9</v>
      </c>
      <c r="H39" s="8">
        <f t="shared" si="0"/>
        <v>0</v>
      </c>
      <c r="I39" s="8">
        <f t="shared" si="1"/>
        <v>0</v>
      </c>
      <c r="J39" s="8">
        <f t="shared" si="2"/>
        <v>0</v>
      </c>
      <c r="K39" s="8" t="str">
        <f t="shared" si="3"/>
        <v xml:space="preserve"> </v>
      </c>
      <c r="L39" s="8" t="str">
        <f t="shared" si="4"/>
        <v xml:space="preserve"> </v>
      </c>
      <c r="M39" t="e">
        <f t="shared" si="5"/>
        <v>#N/A</v>
      </c>
      <c r="N39">
        <v>8</v>
      </c>
      <c r="O39" t="str">
        <f t="shared" si="22"/>
        <v xml:space="preserve"> </v>
      </c>
      <c r="P39" t="str">
        <f t="shared" si="6"/>
        <v xml:space="preserve"> </v>
      </c>
      <c r="Q39" t="str">
        <f t="shared" si="7"/>
        <v xml:space="preserve"> </v>
      </c>
      <c r="R39" t="str">
        <f t="shared" si="8"/>
        <v xml:space="preserve"> </v>
      </c>
      <c r="S39">
        <f t="shared" si="9"/>
        <v>0</v>
      </c>
      <c r="T39" s="8">
        <f t="shared" si="23"/>
        <v>0</v>
      </c>
      <c r="U39" s="2">
        <f t="shared" si="24"/>
        <v>0</v>
      </c>
      <c r="V39">
        <f t="shared" si="10"/>
        <v>5</v>
      </c>
      <c r="W39" s="2">
        <f t="shared" si="25"/>
        <v>15</v>
      </c>
      <c r="X39">
        <f t="shared" si="11"/>
        <v>0</v>
      </c>
      <c r="Y39">
        <f t="shared" si="26"/>
        <v>0.5</v>
      </c>
      <c r="Z39">
        <v>0</v>
      </c>
      <c r="AA39" s="18">
        <f t="shared" si="12"/>
        <v>43220</v>
      </c>
      <c r="AB39" s="13">
        <f t="shared" si="13"/>
        <v>0</v>
      </c>
      <c r="AC39">
        <v>0</v>
      </c>
      <c r="AD39" s="5">
        <f t="shared" si="27"/>
        <v>0</v>
      </c>
      <c r="AE39">
        <f t="shared" si="36"/>
        <v>0</v>
      </c>
      <c r="AF39">
        <f t="shared" si="36"/>
        <v>0</v>
      </c>
      <c r="AG39">
        <v>0</v>
      </c>
      <c r="AH39" s="18">
        <f t="shared" si="28"/>
        <v>43220</v>
      </c>
      <c r="AI39" s="5">
        <f t="shared" si="29"/>
        <v>0</v>
      </c>
      <c r="AJ39" s="13">
        <f t="shared" si="15"/>
        <v>0</v>
      </c>
      <c r="AK39" s="20">
        <f t="shared" si="16"/>
        <v>0</v>
      </c>
      <c r="AL39" s="20">
        <f t="shared" si="30"/>
        <v>50</v>
      </c>
      <c r="AM39" s="20">
        <f t="shared" si="31"/>
        <v>50</v>
      </c>
      <c r="AN39" s="20">
        <f t="shared" si="17"/>
        <v>0</v>
      </c>
      <c r="AO39" s="20">
        <f t="shared" si="32"/>
        <v>200</v>
      </c>
      <c r="AP39" s="1">
        <v>0</v>
      </c>
      <c r="AQ39" s="24">
        <f t="shared" si="33"/>
        <v>43220</v>
      </c>
      <c r="AR39" s="10">
        <f t="shared" si="18"/>
        <v>0</v>
      </c>
      <c r="AS39" s="1">
        <f t="shared" si="34"/>
        <v>0</v>
      </c>
    </row>
    <row r="40" spans="2:51" x14ac:dyDescent="0.2">
      <c r="B40" s="18">
        <f t="shared" si="19"/>
        <v>43221</v>
      </c>
      <c r="C40" s="8">
        <f t="shared" si="20"/>
        <v>43221</v>
      </c>
      <c r="D40" s="5">
        <f>INDEX(Klima!$B$1:$E$520,MATCH('Afgrødemodel 1'!$C40,Klima!$B$1:$B$520,0),MATCH('Afgrødemodel 1'!$D$7,Klima!$B$1:$E$1,0))</f>
        <v>8.1</v>
      </c>
      <c r="E40" s="8">
        <f t="shared" si="35"/>
        <v>8.1</v>
      </c>
      <c r="F40">
        <v>0</v>
      </c>
      <c r="G40" s="8">
        <f t="shared" si="21"/>
        <v>261</v>
      </c>
      <c r="H40" s="8">
        <f t="shared" si="0"/>
        <v>0</v>
      </c>
      <c r="I40" s="8">
        <f t="shared" si="1"/>
        <v>0</v>
      </c>
      <c r="J40" s="8">
        <f t="shared" si="2"/>
        <v>0</v>
      </c>
      <c r="K40" s="8" t="str">
        <f t="shared" si="3"/>
        <v xml:space="preserve"> </v>
      </c>
      <c r="L40" s="8" t="str">
        <f t="shared" si="4"/>
        <v xml:space="preserve"> </v>
      </c>
      <c r="M40" t="e">
        <f t="shared" si="5"/>
        <v>#N/A</v>
      </c>
      <c r="N40">
        <v>8</v>
      </c>
      <c r="O40" t="str">
        <f t="shared" si="22"/>
        <v xml:space="preserve"> </v>
      </c>
      <c r="P40" t="str">
        <f t="shared" si="6"/>
        <v xml:space="preserve"> </v>
      </c>
      <c r="Q40" t="str">
        <f t="shared" si="7"/>
        <v xml:space="preserve"> </v>
      </c>
      <c r="R40" t="str">
        <f t="shared" si="8"/>
        <v xml:space="preserve"> </v>
      </c>
      <c r="S40">
        <f t="shared" si="9"/>
        <v>0</v>
      </c>
      <c r="T40" s="8">
        <f t="shared" si="23"/>
        <v>0</v>
      </c>
      <c r="U40" s="2">
        <f t="shared" si="24"/>
        <v>0</v>
      </c>
      <c r="V40">
        <f t="shared" si="10"/>
        <v>5</v>
      </c>
      <c r="W40" s="2">
        <f t="shared" si="25"/>
        <v>15</v>
      </c>
      <c r="X40">
        <f t="shared" si="11"/>
        <v>0</v>
      </c>
      <c r="Y40">
        <f t="shared" si="26"/>
        <v>0.5</v>
      </c>
      <c r="Z40">
        <v>0</v>
      </c>
      <c r="AA40" s="18">
        <f t="shared" si="12"/>
        <v>43221</v>
      </c>
      <c r="AB40" s="13">
        <f t="shared" si="13"/>
        <v>0</v>
      </c>
      <c r="AC40">
        <v>0</v>
      </c>
      <c r="AD40" s="5">
        <f t="shared" si="27"/>
        <v>0</v>
      </c>
      <c r="AE40">
        <f t="shared" si="36"/>
        <v>0</v>
      </c>
      <c r="AF40">
        <f t="shared" si="36"/>
        <v>0</v>
      </c>
      <c r="AG40">
        <v>0</v>
      </c>
      <c r="AH40" s="18">
        <f t="shared" si="28"/>
        <v>43221</v>
      </c>
      <c r="AI40" s="5">
        <f t="shared" si="29"/>
        <v>0</v>
      </c>
      <c r="AJ40" s="13">
        <f t="shared" si="15"/>
        <v>0</v>
      </c>
      <c r="AK40" s="20">
        <f t="shared" si="16"/>
        <v>0</v>
      </c>
      <c r="AL40" s="20">
        <f t="shared" si="30"/>
        <v>50</v>
      </c>
      <c r="AM40" s="20">
        <f t="shared" si="31"/>
        <v>50</v>
      </c>
      <c r="AN40" s="20">
        <f t="shared" si="17"/>
        <v>0</v>
      </c>
      <c r="AO40" s="20">
        <f t="shared" si="32"/>
        <v>200</v>
      </c>
      <c r="AP40" s="1">
        <v>0</v>
      </c>
      <c r="AQ40" s="24">
        <f t="shared" si="33"/>
        <v>43221</v>
      </c>
      <c r="AR40" s="10">
        <f t="shared" si="18"/>
        <v>0</v>
      </c>
      <c r="AS40" s="1">
        <f t="shared" si="34"/>
        <v>0</v>
      </c>
      <c r="AV40" s="10" t="s">
        <v>179</v>
      </c>
      <c r="AX40" t="s">
        <v>148</v>
      </c>
    </row>
    <row r="41" spans="2:51" x14ac:dyDescent="0.2">
      <c r="B41" s="18">
        <f t="shared" si="19"/>
        <v>43222</v>
      </c>
      <c r="C41" s="8">
        <f t="shared" si="20"/>
        <v>43222</v>
      </c>
      <c r="D41" s="5">
        <f>INDEX(Klima!$B$1:$E$520,MATCH('Afgrødemodel 1'!$C41,Klima!$B$1:$B$520,0),MATCH('Afgrødemodel 1'!$D$7,Klima!$B$1:$E$1,0))</f>
        <v>9.3000000000000007</v>
      </c>
      <c r="E41" s="8">
        <f t="shared" si="35"/>
        <v>9.3000000000000007</v>
      </c>
      <c r="F41">
        <v>0</v>
      </c>
      <c r="G41" s="8">
        <f t="shared" si="21"/>
        <v>270.3</v>
      </c>
      <c r="H41" s="8">
        <f t="shared" si="0"/>
        <v>0</v>
      </c>
      <c r="I41" s="8">
        <f t="shared" si="1"/>
        <v>0</v>
      </c>
      <c r="J41" s="8">
        <f t="shared" si="2"/>
        <v>0</v>
      </c>
      <c r="K41" s="8" t="str">
        <f t="shared" si="3"/>
        <v xml:space="preserve"> </v>
      </c>
      <c r="L41" s="8" t="str">
        <f t="shared" si="4"/>
        <v xml:space="preserve"> </v>
      </c>
      <c r="M41" t="e">
        <f t="shared" si="5"/>
        <v>#N/A</v>
      </c>
      <c r="N41">
        <v>8</v>
      </c>
      <c r="O41" t="str">
        <f t="shared" si="22"/>
        <v xml:space="preserve"> </v>
      </c>
      <c r="P41" t="str">
        <f t="shared" si="6"/>
        <v xml:space="preserve"> </v>
      </c>
      <c r="Q41" t="str">
        <f t="shared" si="7"/>
        <v xml:space="preserve"> </v>
      </c>
      <c r="R41" t="str">
        <f t="shared" si="8"/>
        <v xml:space="preserve"> </v>
      </c>
      <c r="S41">
        <f t="shared" si="9"/>
        <v>0</v>
      </c>
      <c r="T41" s="8">
        <f t="shared" si="23"/>
        <v>0</v>
      </c>
      <c r="U41" s="2">
        <f t="shared" si="24"/>
        <v>0</v>
      </c>
      <c r="V41">
        <f t="shared" si="10"/>
        <v>5</v>
      </c>
      <c r="W41" s="2">
        <f t="shared" si="25"/>
        <v>15</v>
      </c>
      <c r="X41">
        <f t="shared" si="11"/>
        <v>0</v>
      </c>
      <c r="Y41">
        <f t="shared" si="26"/>
        <v>0.5</v>
      </c>
      <c r="Z41">
        <v>0</v>
      </c>
      <c r="AA41" s="18">
        <f t="shared" si="12"/>
        <v>43222</v>
      </c>
      <c r="AB41" s="13">
        <f t="shared" si="13"/>
        <v>0</v>
      </c>
      <c r="AC41">
        <v>0</v>
      </c>
      <c r="AD41" s="5">
        <f t="shared" si="27"/>
        <v>0</v>
      </c>
      <c r="AE41">
        <f t="shared" si="36"/>
        <v>0</v>
      </c>
      <c r="AF41">
        <f t="shared" si="36"/>
        <v>0</v>
      </c>
      <c r="AG41">
        <v>0</v>
      </c>
      <c r="AH41" s="18">
        <f t="shared" si="28"/>
        <v>43222</v>
      </c>
      <c r="AI41" s="5">
        <f t="shared" si="29"/>
        <v>0</v>
      </c>
      <c r="AJ41" s="13">
        <f t="shared" si="15"/>
        <v>0</v>
      </c>
      <c r="AK41" s="20">
        <f t="shared" si="16"/>
        <v>0</v>
      </c>
      <c r="AL41" s="20">
        <f t="shared" si="30"/>
        <v>50</v>
      </c>
      <c r="AM41" s="20">
        <f t="shared" si="31"/>
        <v>50</v>
      </c>
      <c r="AN41" s="20">
        <f t="shared" si="17"/>
        <v>0</v>
      </c>
      <c r="AO41" s="20">
        <f t="shared" si="32"/>
        <v>200</v>
      </c>
      <c r="AP41" s="1">
        <v>0</v>
      </c>
      <c r="AQ41" s="24">
        <f t="shared" si="33"/>
        <v>43222</v>
      </c>
      <c r="AR41" s="10">
        <f t="shared" si="18"/>
        <v>0</v>
      </c>
      <c r="AS41" s="1">
        <f t="shared" si="34"/>
        <v>0</v>
      </c>
      <c r="AX41" t="s">
        <v>148</v>
      </c>
    </row>
    <row r="42" spans="2:51" x14ac:dyDescent="0.2">
      <c r="B42" s="18">
        <f t="shared" si="19"/>
        <v>43223</v>
      </c>
      <c r="C42" s="8">
        <f t="shared" si="20"/>
        <v>43223</v>
      </c>
      <c r="D42" s="5">
        <f>INDEX(Klima!$B$1:$E$520,MATCH('Afgrødemodel 1'!$C42,Klima!$B$1:$B$520,0),MATCH('Afgrødemodel 1'!$D$7,Klima!$B$1:$E$1,0))</f>
        <v>9</v>
      </c>
      <c r="E42" s="8">
        <f t="shared" si="35"/>
        <v>9</v>
      </c>
      <c r="F42">
        <v>0</v>
      </c>
      <c r="G42" s="8">
        <f t="shared" si="21"/>
        <v>279.3</v>
      </c>
      <c r="H42" s="8">
        <f t="shared" si="0"/>
        <v>0</v>
      </c>
      <c r="I42" s="8">
        <f t="shared" si="1"/>
        <v>0</v>
      </c>
      <c r="J42" s="8">
        <f t="shared" si="2"/>
        <v>0</v>
      </c>
      <c r="K42" s="8" t="str">
        <f t="shared" si="3"/>
        <v xml:space="preserve"> </v>
      </c>
      <c r="L42" s="8" t="str">
        <f t="shared" si="4"/>
        <v xml:space="preserve"> </v>
      </c>
      <c r="M42" t="e">
        <f t="shared" si="5"/>
        <v>#N/A</v>
      </c>
      <c r="N42">
        <v>8</v>
      </c>
      <c r="O42" t="str">
        <f t="shared" si="22"/>
        <v xml:space="preserve"> </v>
      </c>
      <c r="P42" t="str">
        <f t="shared" si="6"/>
        <v xml:space="preserve"> </v>
      </c>
      <c r="Q42" t="str">
        <f t="shared" si="7"/>
        <v xml:space="preserve"> </v>
      </c>
      <c r="R42" t="str">
        <f t="shared" si="8"/>
        <v xml:space="preserve"> </v>
      </c>
      <c r="S42">
        <f t="shared" si="9"/>
        <v>0</v>
      </c>
      <c r="T42" s="8">
        <f t="shared" si="23"/>
        <v>0</v>
      </c>
      <c r="U42" s="2">
        <f t="shared" si="24"/>
        <v>0</v>
      </c>
      <c r="V42">
        <f t="shared" si="10"/>
        <v>5</v>
      </c>
      <c r="W42" s="2">
        <f t="shared" si="25"/>
        <v>15</v>
      </c>
      <c r="X42">
        <f t="shared" si="11"/>
        <v>0</v>
      </c>
      <c r="Y42">
        <f t="shared" si="26"/>
        <v>0.5</v>
      </c>
      <c r="Z42">
        <v>0</v>
      </c>
      <c r="AA42" s="18">
        <f t="shared" si="12"/>
        <v>43223</v>
      </c>
      <c r="AB42" s="13">
        <f t="shared" si="13"/>
        <v>0</v>
      </c>
      <c r="AC42">
        <v>0</v>
      </c>
      <c r="AD42" s="5">
        <f t="shared" si="27"/>
        <v>0</v>
      </c>
      <c r="AE42">
        <f t="shared" si="36"/>
        <v>0</v>
      </c>
      <c r="AF42">
        <f t="shared" si="36"/>
        <v>0</v>
      </c>
      <c r="AG42">
        <v>0</v>
      </c>
      <c r="AH42" s="18">
        <f t="shared" si="28"/>
        <v>43223</v>
      </c>
      <c r="AI42" s="5">
        <f t="shared" si="29"/>
        <v>0</v>
      </c>
      <c r="AJ42" s="13">
        <f t="shared" si="15"/>
        <v>0</v>
      </c>
      <c r="AK42" s="20">
        <f t="shared" si="16"/>
        <v>0</v>
      </c>
      <c r="AL42" s="20">
        <f t="shared" si="30"/>
        <v>50</v>
      </c>
      <c r="AM42" s="20">
        <f t="shared" si="31"/>
        <v>50</v>
      </c>
      <c r="AN42" s="20">
        <f t="shared" si="17"/>
        <v>0</v>
      </c>
      <c r="AO42" s="20">
        <f t="shared" si="32"/>
        <v>200</v>
      </c>
      <c r="AP42" s="1">
        <v>0</v>
      </c>
      <c r="AQ42" s="24">
        <f t="shared" si="33"/>
        <v>43223</v>
      </c>
      <c r="AR42" s="10">
        <f t="shared" si="18"/>
        <v>0</v>
      </c>
      <c r="AS42" s="1">
        <f t="shared" si="34"/>
        <v>0</v>
      </c>
      <c r="AV42" t="s">
        <v>180</v>
      </c>
      <c r="AW42">
        <f>VLOOKUP($AU$2,Konstanter!$I$32:$O$50,2,FALSE)</f>
        <v>0</v>
      </c>
      <c r="AX42" t="s">
        <v>148</v>
      </c>
    </row>
    <row r="43" spans="2:51" x14ac:dyDescent="0.2">
      <c r="B43" s="18">
        <f t="shared" si="19"/>
        <v>43224</v>
      </c>
      <c r="C43" s="8">
        <f t="shared" si="20"/>
        <v>43224</v>
      </c>
      <c r="D43" s="5">
        <f>INDEX(Klima!$B$1:$E$520,MATCH('Afgrødemodel 1'!$C43,Klima!$B$1:$B$520,0),MATCH('Afgrødemodel 1'!$D$7,Klima!$B$1:$E$1,0))</f>
        <v>8.1</v>
      </c>
      <c r="E43" s="8">
        <f t="shared" si="35"/>
        <v>8.1</v>
      </c>
      <c r="F43">
        <v>0</v>
      </c>
      <c r="G43" s="8">
        <f t="shared" si="21"/>
        <v>287.40000000000003</v>
      </c>
      <c r="H43" s="8">
        <f t="shared" si="0"/>
        <v>0</v>
      </c>
      <c r="I43" s="8">
        <f t="shared" si="1"/>
        <v>0</v>
      </c>
      <c r="J43" s="8">
        <f t="shared" si="2"/>
        <v>0</v>
      </c>
      <c r="K43" s="8" t="str">
        <f t="shared" si="3"/>
        <v xml:space="preserve"> </v>
      </c>
      <c r="L43" s="8" t="str">
        <f t="shared" si="4"/>
        <v xml:space="preserve"> </v>
      </c>
      <c r="M43" t="e">
        <f t="shared" si="5"/>
        <v>#N/A</v>
      </c>
      <c r="N43">
        <v>8</v>
      </c>
      <c r="O43" t="str">
        <f t="shared" si="22"/>
        <v xml:space="preserve"> </v>
      </c>
      <c r="P43" t="str">
        <f t="shared" si="6"/>
        <v xml:space="preserve"> </v>
      </c>
      <c r="Q43" t="str">
        <f t="shared" si="7"/>
        <v xml:space="preserve"> </v>
      </c>
      <c r="R43" t="str">
        <f t="shared" si="8"/>
        <v xml:space="preserve"> </v>
      </c>
      <c r="S43">
        <f t="shared" si="9"/>
        <v>0</v>
      </c>
      <c r="T43" s="8">
        <f t="shared" si="23"/>
        <v>0</v>
      </c>
      <c r="U43" s="2">
        <f t="shared" si="24"/>
        <v>0</v>
      </c>
      <c r="V43">
        <f t="shared" si="10"/>
        <v>5</v>
      </c>
      <c r="W43" s="2">
        <f t="shared" si="25"/>
        <v>15</v>
      </c>
      <c r="X43">
        <f t="shared" si="11"/>
        <v>0</v>
      </c>
      <c r="Y43">
        <f t="shared" si="26"/>
        <v>0.5</v>
      </c>
      <c r="Z43">
        <v>0</v>
      </c>
      <c r="AA43" s="18">
        <f t="shared" si="12"/>
        <v>43224</v>
      </c>
      <c r="AB43" s="13">
        <f t="shared" si="13"/>
        <v>0</v>
      </c>
      <c r="AC43">
        <v>0</v>
      </c>
      <c r="AD43" s="5">
        <f t="shared" si="27"/>
        <v>0</v>
      </c>
      <c r="AE43">
        <f t="shared" si="36"/>
        <v>0</v>
      </c>
      <c r="AF43">
        <f t="shared" si="36"/>
        <v>0</v>
      </c>
      <c r="AG43">
        <v>0</v>
      </c>
      <c r="AH43" s="18">
        <f t="shared" si="28"/>
        <v>43224</v>
      </c>
      <c r="AI43" s="5">
        <f t="shared" si="29"/>
        <v>0</v>
      </c>
      <c r="AJ43" s="13">
        <f t="shared" si="15"/>
        <v>0</v>
      </c>
      <c r="AK43" s="20">
        <f t="shared" si="16"/>
        <v>0</v>
      </c>
      <c r="AL43" s="20">
        <f t="shared" si="30"/>
        <v>50</v>
      </c>
      <c r="AM43" s="20">
        <f t="shared" si="31"/>
        <v>50</v>
      </c>
      <c r="AN43" s="20">
        <f t="shared" si="17"/>
        <v>0</v>
      </c>
      <c r="AO43" s="20">
        <f t="shared" si="32"/>
        <v>200</v>
      </c>
      <c r="AP43" s="1">
        <v>0</v>
      </c>
      <c r="AQ43" s="24">
        <f t="shared" si="33"/>
        <v>43224</v>
      </c>
      <c r="AR43" s="10">
        <f t="shared" si="18"/>
        <v>0</v>
      </c>
      <c r="AS43" s="1">
        <f t="shared" si="34"/>
        <v>0</v>
      </c>
      <c r="AV43" t="s">
        <v>181</v>
      </c>
      <c r="AW43">
        <f>VLOOKUP($AU$2,Konstanter!$I$32:$O$50,3,FALSE)</f>
        <v>50</v>
      </c>
      <c r="AX43" t="s">
        <v>148</v>
      </c>
    </row>
    <row r="44" spans="2:51" x14ac:dyDescent="0.2">
      <c r="B44" s="18">
        <f t="shared" si="19"/>
        <v>43225</v>
      </c>
      <c r="C44" s="8">
        <f t="shared" si="20"/>
        <v>43225</v>
      </c>
      <c r="D44" s="5">
        <f>INDEX(Klima!$B$1:$E$520,MATCH('Afgrødemodel 1'!$C44,Klima!$B$1:$B$520,0),MATCH('Afgrødemodel 1'!$D$7,Klima!$B$1:$E$1,0))</f>
        <v>11</v>
      </c>
      <c r="E44" s="8">
        <f t="shared" si="35"/>
        <v>11</v>
      </c>
      <c r="F44">
        <v>0</v>
      </c>
      <c r="G44" s="8">
        <f t="shared" si="21"/>
        <v>298.40000000000003</v>
      </c>
      <c r="H44" s="8">
        <f t="shared" si="0"/>
        <v>0</v>
      </c>
      <c r="I44" s="8">
        <f t="shared" si="1"/>
        <v>0</v>
      </c>
      <c r="J44" s="8">
        <f t="shared" si="2"/>
        <v>0</v>
      </c>
      <c r="K44" s="8" t="str">
        <f t="shared" si="3"/>
        <v xml:space="preserve"> </v>
      </c>
      <c r="L44" s="8" t="str">
        <f t="shared" si="4"/>
        <v xml:space="preserve"> </v>
      </c>
      <c r="M44" t="e">
        <f t="shared" si="5"/>
        <v>#N/A</v>
      </c>
      <c r="N44">
        <v>8</v>
      </c>
      <c r="O44" t="str">
        <f t="shared" si="22"/>
        <v xml:space="preserve"> </v>
      </c>
      <c r="P44" t="str">
        <f t="shared" si="6"/>
        <v xml:space="preserve"> </v>
      </c>
      <c r="Q44" t="str">
        <f t="shared" si="7"/>
        <v xml:space="preserve"> </v>
      </c>
      <c r="R44" t="str">
        <f t="shared" si="8"/>
        <v xml:space="preserve"> </v>
      </c>
      <c r="S44">
        <f t="shared" si="9"/>
        <v>0</v>
      </c>
      <c r="T44" s="8">
        <f t="shared" si="23"/>
        <v>0</v>
      </c>
      <c r="U44" s="2">
        <f t="shared" si="24"/>
        <v>0</v>
      </c>
      <c r="V44">
        <f t="shared" si="10"/>
        <v>5</v>
      </c>
      <c r="W44" s="2">
        <f t="shared" si="25"/>
        <v>15</v>
      </c>
      <c r="X44">
        <f t="shared" si="11"/>
        <v>0</v>
      </c>
      <c r="Y44">
        <f t="shared" si="26"/>
        <v>0.5</v>
      </c>
      <c r="Z44">
        <v>0</v>
      </c>
      <c r="AA44" s="18">
        <f t="shared" si="12"/>
        <v>43225</v>
      </c>
      <c r="AB44" s="13">
        <f t="shared" si="13"/>
        <v>0</v>
      </c>
      <c r="AC44">
        <v>0</v>
      </c>
      <c r="AD44" s="5">
        <f t="shared" si="27"/>
        <v>0</v>
      </c>
      <c r="AE44">
        <f t="shared" si="36"/>
        <v>0</v>
      </c>
      <c r="AF44">
        <f t="shared" si="36"/>
        <v>0</v>
      </c>
      <c r="AG44">
        <v>0</v>
      </c>
      <c r="AH44" s="18">
        <f t="shared" si="28"/>
        <v>43225</v>
      </c>
      <c r="AI44" s="5">
        <f t="shared" si="29"/>
        <v>0</v>
      </c>
      <c r="AJ44" s="13">
        <f t="shared" si="15"/>
        <v>0</v>
      </c>
      <c r="AK44" s="20">
        <f t="shared" si="16"/>
        <v>0</v>
      </c>
      <c r="AL44" s="20">
        <f t="shared" si="30"/>
        <v>50</v>
      </c>
      <c r="AM44" s="20">
        <f t="shared" si="31"/>
        <v>50</v>
      </c>
      <c r="AN44" s="20">
        <f t="shared" si="17"/>
        <v>0</v>
      </c>
      <c r="AO44" s="20">
        <f t="shared" si="32"/>
        <v>200</v>
      </c>
      <c r="AP44" s="1">
        <v>0</v>
      </c>
      <c r="AQ44" s="24">
        <f t="shared" si="33"/>
        <v>43225</v>
      </c>
      <c r="AR44" s="10">
        <f t="shared" si="18"/>
        <v>0</v>
      </c>
      <c r="AS44" s="1">
        <f t="shared" si="34"/>
        <v>0</v>
      </c>
      <c r="AV44" t="s">
        <v>182</v>
      </c>
      <c r="AW44">
        <f>VLOOKUP($AU$2,Konstanter!$I$32:$O$50,4,FALSE)</f>
        <v>900</v>
      </c>
      <c r="AX44" t="s">
        <v>148</v>
      </c>
    </row>
    <row r="45" spans="2:51" x14ac:dyDescent="0.2">
      <c r="B45" s="18">
        <f t="shared" si="19"/>
        <v>43226</v>
      </c>
      <c r="C45" s="8">
        <f t="shared" si="20"/>
        <v>43226</v>
      </c>
      <c r="D45" s="5">
        <f>INDEX(Klima!$B$1:$E$520,MATCH('Afgrødemodel 1'!$C45,Klima!$B$1:$B$520,0),MATCH('Afgrødemodel 1'!$D$7,Klima!$B$1:$E$1,0))</f>
        <v>13.2</v>
      </c>
      <c r="E45" s="8">
        <f t="shared" si="35"/>
        <v>13.2</v>
      </c>
      <c r="F45">
        <v>0</v>
      </c>
      <c r="G45" s="8">
        <f t="shared" si="21"/>
        <v>311.60000000000002</v>
      </c>
      <c r="H45" s="8">
        <f t="shared" si="0"/>
        <v>0</v>
      </c>
      <c r="I45" s="8">
        <f t="shared" si="1"/>
        <v>0</v>
      </c>
      <c r="J45" s="8">
        <f t="shared" si="2"/>
        <v>0</v>
      </c>
      <c r="K45" s="8" t="str">
        <f t="shared" si="3"/>
        <v xml:space="preserve"> </v>
      </c>
      <c r="L45" s="8" t="str">
        <f t="shared" si="4"/>
        <v xml:space="preserve"> </v>
      </c>
      <c r="M45" t="e">
        <f t="shared" si="5"/>
        <v>#N/A</v>
      </c>
      <c r="N45">
        <v>8</v>
      </c>
      <c r="O45" t="str">
        <f t="shared" si="22"/>
        <v xml:space="preserve"> </v>
      </c>
      <c r="P45" t="str">
        <f t="shared" si="6"/>
        <v xml:space="preserve"> </v>
      </c>
      <c r="Q45" t="str">
        <f t="shared" si="7"/>
        <v xml:space="preserve"> </v>
      </c>
      <c r="R45" t="str">
        <f t="shared" si="8"/>
        <v xml:space="preserve"> </v>
      </c>
      <c r="S45">
        <f t="shared" si="9"/>
        <v>0</v>
      </c>
      <c r="T45" s="8">
        <f t="shared" si="23"/>
        <v>0</v>
      </c>
      <c r="U45" s="2">
        <f t="shared" si="24"/>
        <v>0</v>
      </c>
      <c r="V45">
        <f t="shared" si="10"/>
        <v>5</v>
      </c>
      <c r="W45" s="2">
        <f t="shared" si="25"/>
        <v>15</v>
      </c>
      <c r="X45">
        <f t="shared" si="11"/>
        <v>0</v>
      </c>
      <c r="Y45">
        <f t="shared" si="26"/>
        <v>0.5</v>
      </c>
      <c r="Z45">
        <v>0</v>
      </c>
      <c r="AA45" s="18">
        <f t="shared" si="12"/>
        <v>43226</v>
      </c>
      <c r="AB45" s="13">
        <f t="shared" si="13"/>
        <v>0</v>
      </c>
      <c r="AC45">
        <v>0</v>
      </c>
      <c r="AD45" s="5">
        <f t="shared" si="27"/>
        <v>0</v>
      </c>
      <c r="AE45">
        <f t="shared" si="36"/>
        <v>0</v>
      </c>
      <c r="AF45">
        <f t="shared" si="36"/>
        <v>0</v>
      </c>
      <c r="AG45">
        <v>0</v>
      </c>
      <c r="AH45" s="18">
        <f t="shared" si="28"/>
        <v>43226</v>
      </c>
      <c r="AI45" s="5">
        <f t="shared" si="29"/>
        <v>0</v>
      </c>
      <c r="AJ45" s="13">
        <f t="shared" si="15"/>
        <v>0</v>
      </c>
      <c r="AK45" s="20">
        <f t="shared" si="16"/>
        <v>0</v>
      </c>
      <c r="AL45" s="20">
        <f t="shared" si="30"/>
        <v>50</v>
      </c>
      <c r="AM45" s="20">
        <f t="shared" si="31"/>
        <v>50</v>
      </c>
      <c r="AN45" s="20">
        <f t="shared" si="17"/>
        <v>0</v>
      </c>
      <c r="AO45" s="20">
        <f t="shared" si="32"/>
        <v>200</v>
      </c>
      <c r="AP45" s="1">
        <v>0</v>
      </c>
      <c r="AQ45" s="24">
        <f t="shared" si="33"/>
        <v>43226</v>
      </c>
      <c r="AR45" s="10">
        <f t="shared" si="18"/>
        <v>0</v>
      </c>
      <c r="AS45" s="1">
        <f t="shared" si="34"/>
        <v>0</v>
      </c>
      <c r="AV45" t="s">
        <v>183</v>
      </c>
      <c r="AW45">
        <f>VLOOKUP($AU$2,Konstanter!$I$32:$O$50,5,FALSE)</f>
        <v>0</v>
      </c>
      <c r="AX45" t="s">
        <v>148</v>
      </c>
    </row>
    <row r="46" spans="2:51" x14ac:dyDescent="0.2">
      <c r="B46" s="18">
        <f t="shared" si="19"/>
        <v>43227</v>
      </c>
      <c r="C46" s="8">
        <f t="shared" si="20"/>
        <v>43227</v>
      </c>
      <c r="D46" s="5">
        <f>INDEX(Klima!$B$1:$E$520,MATCH('Afgrødemodel 1'!$C46,Klima!$B$1:$B$520,0),MATCH('Afgrødemodel 1'!$D$7,Klima!$B$1:$E$1,0))</f>
        <v>15.3</v>
      </c>
      <c r="E46" s="8">
        <f t="shared" si="35"/>
        <v>15.3</v>
      </c>
      <c r="F46">
        <v>0</v>
      </c>
      <c r="G46" s="8">
        <f t="shared" si="21"/>
        <v>326.90000000000003</v>
      </c>
      <c r="H46" s="8">
        <f t="shared" si="0"/>
        <v>0</v>
      </c>
      <c r="I46" s="8">
        <f t="shared" si="1"/>
        <v>0</v>
      </c>
      <c r="J46" s="8">
        <f t="shared" si="2"/>
        <v>0</v>
      </c>
      <c r="K46" s="8" t="str">
        <f t="shared" si="3"/>
        <v xml:space="preserve"> </v>
      </c>
      <c r="L46" s="8" t="str">
        <f t="shared" si="4"/>
        <v xml:space="preserve"> </v>
      </c>
      <c r="M46" t="e">
        <f t="shared" si="5"/>
        <v>#N/A</v>
      </c>
      <c r="N46">
        <v>8</v>
      </c>
      <c r="O46" t="str">
        <f t="shared" si="22"/>
        <v xml:space="preserve"> </v>
      </c>
      <c r="P46" t="str">
        <f t="shared" si="6"/>
        <v xml:space="preserve"> </v>
      </c>
      <c r="Q46" t="str">
        <f t="shared" si="7"/>
        <v xml:space="preserve"> </v>
      </c>
      <c r="R46" t="str">
        <f t="shared" si="8"/>
        <v xml:space="preserve"> </v>
      </c>
      <c r="S46">
        <f t="shared" si="9"/>
        <v>0</v>
      </c>
      <c r="T46" s="8">
        <f t="shared" si="23"/>
        <v>0</v>
      </c>
      <c r="U46" s="2">
        <f t="shared" si="24"/>
        <v>0</v>
      </c>
      <c r="V46">
        <f t="shared" si="10"/>
        <v>5</v>
      </c>
      <c r="W46" s="2">
        <f t="shared" si="25"/>
        <v>15</v>
      </c>
      <c r="X46">
        <f t="shared" si="11"/>
        <v>0</v>
      </c>
      <c r="Y46">
        <f t="shared" si="26"/>
        <v>0.5</v>
      </c>
      <c r="Z46">
        <v>0</v>
      </c>
      <c r="AA46" s="18">
        <f t="shared" si="12"/>
        <v>43227</v>
      </c>
      <c r="AB46" s="13">
        <f t="shared" si="13"/>
        <v>0</v>
      </c>
      <c r="AC46">
        <v>0</v>
      </c>
      <c r="AD46" s="5">
        <f t="shared" si="27"/>
        <v>0</v>
      </c>
      <c r="AE46">
        <f t="shared" si="36"/>
        <v>0</v>
      </c>
      <c r="AF46">
        <f t="shared" si="36"/>
        <v>0</v>
      </c>
      <c r="AG46">
        <v>0</v>
      </c>
      <c r="AH46" s="18">
        <f t="shared" si="28"/>
        <v>43227</v>
      </c>
      <c r="AI46" s="5">
        <f t="shared" si="29"/>
        <v>0</v>
      </c>
      <c r="AJ46" s="13">
        <f t="shared" si="15"/>
        <v>0</v>
      </c>
      <c r="AK46" s="20">
        <f t="shared" si="16"/>
        <v>0</v>
      </c>
      <c r="AL46" s="20">
        <f t="shared" si="30"/>
        <v>50</v>
      </c>
      <c r="AM46" s="20">
        <f t="shared" si="31"/>
        <v>50</v>
      </c>
      <c r="AN46" s="20">
        <f t="shared" si="17"/>
        <v>0</v>
      </c>
      <c r="AO46" s="20">
        <f t="shared" si="32"/>
        <v>200</v>
      </c>
      <c r="AP46" s="1">
        <v>0</v>
      </c>
      <c r="AQ46" s="24">
        <f t="shared" si="33"/>
        <v>43227</v>
      </c>
      <c r="AR46" s="10">
        <f t="shared" si="18"/>
        <v>0</v>
      </c>
      <c r="AS46" s="1">
        <f t="shared" si="34"/>
        <v>0</v>
      </c>
      <c r="AV46" t="s">
        <v>184</v>
      </c>
      <c r="AW46">
        <f>VLOOKUP($AU$2,Konstanter!$I$32:$O$50,6,FALSE)</f>
        <v>15</v>
      </c>
      <c r="AX46" t="s">
        <v>148</v>
      </c>
    </row>
    <row r="47" spans="2:51" x14ac:dyDescent="0.2">
      <c r="B47" s="18">
        <f t="shared" si="19"/>
        <v>43228</v>
      </c>
      <c r="C47" s="8">
        <f t="shared" si="20"/>
        <v>43228</v>
      </c>
      <c r="D47" s="5">
        <f>INDEX(Klima!$B$1:$E$520,MATCH('Afgrødemodel 1'!$C47,Klima!$B$1:$B$520,0),MATCH('Afgrødemodel 1'!$D$7,Klima!$B$1:$E$1,0))</f>
        <v>15.3</v>
      </c>
      <c r="E47" s="8">
        <f t="shared" si="35"/>
        <v>15.3</v>
      </c>
      <c r="F47">
        <v>0</v>
      </c>
      <c r="G47" s="8">
        <f t="shared" si="21"/>
        <v>342.20000000000005</v>
      </c>
      <c r="H47" s="8">
        <f t="shared" si="0"/>
        <v>0</v>
      </c>
      <c r="I47" s="8">
        <f t="shared" si="1"/>
        <v>0</v>
      </c>
      <c r="J47" s="8">
        <f t="shared" si="2"/>
        <v>0</v>
      </c>
      <c r="K47" s="8" t="str">
        <f t="shared" si="3"/>
        <v xml:space="preserve"> </v>
      </c>
      <c r="L47" s="8" t="str">
        <f t="shared" si="4"/>
        <v xml:space="preserve"> </v>
      </c>
      <c r="M47" t="e">
        <f t="shared" si="5"/>
        <v>#N/A</v>
      </c>
      <c r="N47">
        <v>8</v>
      </c>
      <c r="O47" t="str">
        <f t="shared" si="22"/>
        <v xml:space="preserve"> </v>
      </c>
      <c r="P47" t="str">
        <f t="shared" si="6"/>
        <v xml:space="preserve"> </v>
      </c>
      <c r="Q47" t="str">
        <f t="shared" si="7"/>
        <v xml:space="preserve"> </v>
      </c>
      <c r="R47" t="str">
        <f t="shared" si="8"/>
        <v xml:space="preserve"> </v>
      </c>
      <c r="S47">
        <f t="shared" si="9"/>
        <v>0</v>
      </c>
      <c r="T47" s="8">
        <f t="shared" si="23"/>
        <v>0</v>
      </c>
      <c r="U47" s="2">
        <f t="shared" si="24"/>
        <v>0</v>
      </c>
      <c r="V47">
        <f t="shared" si="10"/>
        <v>5</v>
      </c>
      <c r="W47" s="2">
        <f t="shared" si="25"/>
        <v>15</v>
      </c>
      <c r="X47">
        <f t="shared" si="11"/>
        <v>0</v>
      </c>
      <c r="Y47">
        <f t="shared" si="26"/>
        <v>0.5</v>
      </c>
      <c r="Z47">
        <v>0</v>
      </c>
      <c r="AA47" s="18">
        <f t="shared" si="12"/>
        <v>43228</v>
      </c>
      <c r="AB47" s="13">
        <f t="shared" si="13"/>
        <v>0</v>
      </c>
      <c r="AC47">
        <v>0</v>
      </c>
      <c r="AD47" s="5">
        <f t="shared" si="27"/>
        <v>0</v>
      </c>
      <c r="AE47">
        <f t="shared" si="36"/>
        <v>0</v>
      </c>
      <c r="AF47">
        <f t="shared" si="36"/>
        <v>0</v>
      </c>
      <c r="AG47">
        <v>0</v>
      </c>
      <c r="AH47" s="18">
        <f t="shared" si="28"/>
        <v>43228</v>
      </c>
      <c r="AI47" s="5">
        <f t="shared" si="29"/>
        <v>0</v>
      </c>
      <c r="AJ47" s="13">
        <f t="shared" si="15"/>
        <v>0</v>
      </c>
      <c r="AK47" s="20">
        <f t="shared" si="16"/>
        <v>0</v>
      </c>
      <c r="AL47" s="20">
        <f t="shared" si="30"/>
        <v>50</v>
      </c>
      <c r="AM47" s="20">
        <f t="shared" si="31"/>
        <v>50</v>
      </c>
      <c r="AN47" s="20">
        <f t="shared" si="17"/>
        <v>0</v>
      </c>
      <c r="AO47" s="20">
        <f t="shared" si="32"/>
        <v>200</v>
      </c>
      <c r="AP47" s="1">
        <v>0</v>
      </c>
      <c r="AQ47" s="24">
        <f t="shared" si="33"/>
        <v>43228</v>
      </c>
      <c r="AR47" s="10">
        <f t="shared" si="18"/>
        <v>0</v>
      </c>
      <c r="AS47" s="1">
        <f t="shared" si="34"/>
        <v>0</v>
      </c>
      <c r="AV47" t="s">
        <v>210</v>
      </c>
      <c r="AW47">
        <f>IF($AU$4=1,Konstanter!R32,IF($AU$4=2,Konstanter!R33,IF($AU$4=3,Konstanter!R34,IF($AU$4=4,Konstanter!R35,IF($AU$4=5,Konstanter!R36,IF($AU$4=6,Konstanter!R37,IF($AU$4=7,Konstanter!R38,IF($AU$4=8,Konstanter!R39,IF($AU$4=9,Konstanter!R40,IF($AU$4=10,Konstanter!R41,IF($AU$2="Test",Konstanter!R38," ")))))))))))</f>
        <v>900</v>
      </c>
      <c r="AX47" t="s">
        <v>224</v>
      </c>
      <c r="AY47">
        <f>IF(AX4="","",VLOOKUP($AX$4,Konstanter!$U$32:$W$41,3,FALSE))</f>
        <v>900</v>
      </c>
    </row>
    <row r="48" spans="2:51" x14ac:dyDescent="0.2">
      <c r="B48" s="18">
        <f t="shared" si="19"/>
        <v>43229</v>
      </c>
      <c r="C48" s="8">
        <f t="shared" si="20"/>
        <v>43229</v>
      </c>
      <c r="D48" s="5">
        <f>INDEX(Klima!$B$1:$E$520,MATCH('Afgrødemodel 1'!$C48,Klima!$B$1:$B$520,0),MATCH('Afgrødemodel 1'!$D$7,Klima!$B$1:$E$1,0))</f>
        <v>16.100000000000001</v>
      </c>
      <c r="E48" s="8">
        <f t="shared" si="35"/>
        <v>16.100000000000001</v>
      </c>
      <c r="F48">
        <v>0</v>
      </c>
      <c r="G48" s="8">
        <f t="shared" si="21"/>
        <v>358.30000000000007</v>
      </c>
      <c r="H48" s="8">
        <f t="shared" si="0"/>
        <v>0</v>
      </c>
      <c r="I48" s="8">
        <f t="shared" si="1"/>
        <v>0</v>
      </c>
      <c r="J48" s="8">
        <f t="shared" si="2"/>
        <v>0</v>
      </c>
      <c r="K48" s="8" t="str">
        <f t="shared" si="3"/>
        <v xml:space="preserve"> </v>
      </c>
      <c r="L48" s="8" t="str">
        <f t="shared" si="4"/>
        <v xml:space="preserve"> </v>
      </c>
      <c r="M48" t="e">
        <f t="shared" si="5"/>
        <v>#N/A</v>
      </c>
      <c r="N48">
        <v>8</v>
      </c>
      <c r="O48" t="str">
        <f t="shared" si="22"/>
        <v xml:space="preserve"> </v>
      </c>
      <c r="P48" t="str">
        <f t="shared" si="6"/>
        <v xml:space="preserve"> </v>
      </c>
      <c r="Q48" t="str">
        <f t="shared" si="7"/>
        <v xml:space="preserve"> </v>
      </c>
      <c r="R48" t="str">
        <f t="shared" si="8"/>
        <v xml:space="preserve"> </v>
      </c>
      <c r="S48">
        <f t="shared" si="9"/>
        <v>0</v>
      </c>
      <c r="T48" s="8">
        <f t="shared" si="23"/>
        <v>0</v>
      </c>
      <c r="U48" s="2">
        <f t="shared" si="24"/>
        <v>0</v>
      </c>
      <c r="V48">
        <f t="shared" si="10"/>
        <v>5</v>
      </c>
      <c r="W48" s="2">
        <f t="shared" si="25"/>
        <v>15</v>
      </c>
      <c r="X48">
        <f t="shared" si="11"/>
        <v>0</v>
      </c>
      <c r="Y48">
        <f t="shared" si="26"/>
        <v>0.5</v>
      </c>
      <c r="Z48">
        <v>0</v>
      </c>
      <c r="AA48" s="18">
        <f t="shared" si="12"/>
        <v>43229</v>
      </c>
      <c r="AB48" s="13">
        <f t="shared" si="13"/>
        <v>0</v>
      </c>
      <c r="AC48">
        <v>0</v>
      </c>
      <c r="AD48" s="5">
        <f t="shared" si="27"/>
        <v>0</v>
      </c>
      <c r="AE48">
        <f t="shared" si="36"/>
        <v>0</v>
      </c>
      <c r="AF48">
        <f t="shared" si="36"/>
        <v>0</v>
      </c>
      <c r="AG48">
        <v>0</v>
      </c>
      <c r="AH48" s="18">
        <f t="shared" si="28"/>
        <v>43229</v>
      </c>
      <c r="AI48" s="5">
        <f t="shared" si="29"/>
        <v>0</v>
      </c>
      <c r="AJ48" s="13">
        <f t="shared" si="15"/>
        <v>0</v>
      </c>
      <c r="AK48" s="20">
        <f t="shared" si="16"/>
        <v>0</v>
      </c>
      <c r="AL48" s="20">
        <f t="shared" si="30"/>
        <v>50</v>
      </c>
      <c r="AM48" s="20">
        <f t="shared" si="31"/>
        <v>50</v>
      </c>
      <c r="AN48" s="20">
        <f t="shared" si="17"/>
        <v>0</v>
      </c>
      <c r="AO48" s="20">
        <f t="shared" si="32"/>
        <v>200</v>
      </c>
      <c r="AP48" s="1">
        <v>0</v>
      </c>
      <c r="AQ48" s="24">
        <f t="shared" si="33"/>
        <v>43229</v>
      </c>
      <c r="AR48" s="10">
        <f t="shared" si="18"/>
        <v>0</v>
      </c>
      <c r="AS48" s="1">
        <f t="shared" si="34"/>
        <v>0</v>
      </c>
      <c r="AV48" t="s">
        <v>371</v>
      </c>
      <c r="AW48">
        <f>IF(AX4="",AW47,$AY$47)</f>
        <v>900</v>
      </c>
    </row>
    <row r="49" spans="2:49" x14ac:dyDescent="0.2">
      <c r="B49" s="18">
        <f t="shared" si="19"/>
        <v>43230</v>
      </c>
      <c r="C49" s="8">
        <f t="shared" si="20"/>
        <v>43230</v>
      </c>
      <c r="D49" s="5">
        <f>INDEX(Klima!$B$1:$E$520,MATCH('Afgrødemodel 1'!$C49,Klima!$B$1:$B$520,0),MATCH('Afgrødemodel 1'!$D$7,Klima!$B$1:$E$1,0))</f>
        <v>14.9</v>
      </c>
      <c r="E49" s="8">
        <f t="shared" si="35"/>
        <v>14.9</v>
      </c>
      <c r="F49">
        <v>0</v>
      </c>
      <c r="G49" s="8">
        <f t="shared" si="21"/>
        <v>373.20000000000005</v>
      </c>
      <c r="H49" s="8">
        <f t="shared" si="0"/>
        <v>0</v>
      </c>
      <c r="I49" s="8">
        <f t="shared" si="1"/>
        <v>0</v>
      </c>
      <c r="J49" s="8">
        <f t="shared" si="2"/>
        <v>0</v>
      </c>
      <c r="K49" s="8" t="str">
        <f t="shared" si="3"/>
        <v xml:space="preserve"> </v>
      </c>
      <c r="L49" s="8" t="str">
        <f t="shared" si="4"/>
        <v xml:space="preserve"> </v>
      </c>
      <c r="M49" t="e">
        <f t="shared" si="5"/>
        <v>#N/A</v>
      </c>
      <c r="N49">
        <v>8</v>
      </c>
      <c r="O49" t="str">
        <f t="shared" si="22"/>
        <v xml:space="preserve"> </v>
      </c>
      <c r="P49" t="str">
        <f t="shared" si="6"/>
        <v xml:space="preserve"> </v>
      </c>
      <c r="Q49" t="str">
        <f t="shared" si="7"/>
        <v xml:space="preserve"> </v>
      </c>
      <c r="R49" t="str">
        <f t="shared" si="8"/>
        <v xml:space="preserve"> </v>
      </c>
      <c r="S49">
        <f t="shared" si="9"/>
        <v>0</v>
      </c>
      <c r="T49" s="8">
        <f t="shared" si="23"/>
        <v>0</v>
      </c>
      <c r="U49" s="2">
        <f t="shared" si="24"/>
        <v>0</v>
      </c>
      <c r="V49">
        <f t="shared" si="10"/>
        <v>5</v>
      </c>
      <c r="W49" s="2">
        <f t="shared" si="25"/>
        <v>15</v>
      </c>
      <c r="X49">
        <f t="shared" si="11"/>
        <v>0</v>
      </c>
      <c r="Y49">
        <f t="shared" si="26"/>
        <v>0.5</v>
      </c>
      <c r="Z49">
        <v>0</v>
      </c>
      <c r="AA49" s="18">
        <f t="shared" si="12"/>
        <v>43230</v>
      </c>
      <c r="AB49" s="13">
        <f t="shared" si="13"/>
        <v>0</v>
      </c>
      <c r="AC49">
        <v>0</v>
      </c>
      <c r="AD49" s="5">
        <f t="shared" si="27"/>
        <v>0</v>
      </c>
      <c r="AE49">
        <f t="shared" si="36"/>
        <v>0</v>
      </c>
      <c r="AF49">
        <f t="shared" si="36"/>
        <v>0</v>
      </c>
      <c r="AG49">
        <v>0</v>
      </c>
      <c r="AH49" s="18">
        <f t="shared" si="28"/>
        <v>43230</v>
      </c>
      <c r="AI49" s="5">
        <f t="shared" si="29"/>
        <v>0</v>
      </c>
      <c r="AJ49" s="13">
        <f t="shared" si="15"/>
        <v>0</v>
      </c>
      <c r="AK49" s="20">
        <f t="shared" si="16"/>
        <v>0</v>
      </c>
      <c r="AL49" s="20">
        <f t="shared" si="30"/>
        <v>50</v>
      </c>
      <c r="AM49" s="20">
        <f t="shared" si="31"/>
        <v>50</v>
      </c>
      <c r="AN49" s="20">
        <f t="shared" si="17"/>
        <v>0</v>
      </c>
      <c r="AO49" s="20">
        <f t="shared" si="32"/>
        <v>200</v>
      </c>
      <c r="AP49" s="1">
        <v>0</v>
      </c>
      <c r="AQ49" s="24">
        <f t="shared" si="33"/>
        <v>43230</v>
      </c>
      <c r="AR49" s="10">
        <f t="shared" si="18"/>
        <v>0</v>
      </c>
      <c r="AS49" s="1">
        <f t="shared" si="34"/>
        <v>0</v>
      </c>
      <c r="AV49" t="s">
        <v>306</v>
      </c>
      <c r="AW49">
        <f>VLOOKUP($AU$2,Konstanter!$I$32:$O$50,7,FALSE)</f>
        <v>200</v>
      </c>
    </row>
    <row r="50" spans="2:49" x14ac:dyDescent="0.2">
      <c r="B50" s="18">
        <f t="shared" si="19"/>
        <v>43231</v>
      </c>
      <c r="C50" s="8">
        <f t="shared" si="20"/>
        <v>43231</v>
      </c>
      <c r="D50" s="5">
        <f>INDEX(Klima!$B$1:$E$520,MATCH('Afgrødemodel 1'!$C50,Klima!$B$1:$B$520,0),MATCH('Afgrødemodel 1'!$D$7,Klima!$B$1:$E$1,0))</f>
        <v>12.4</v>
      </c>
      <c r="E50" s="8">
        <f t="shared" si="35"/>
        <v>12.4</v>
      </c>
      <c r="F50">
        <v>0</v>
      </c>
      <c r="G50" s="8">
        <f t="shared" si="21"/>
        <v>385.6</v>
      </c>
      <c r="H50" s="8">
        <f t="shared" si="0"/>
        <v>0</v>
      </c>
      <c r="I50" s="8">
        <f t="shared" si="1"/>
        <v>0</v>
      </c>
      <c r="J50" s="8">
        <f t="shared" si="2"/>
        <v>0</v>
      </c>
      <c r="K50" s="8" t="str">
        <f t="shared" si="3"/>
        <v xml:space="preserve"> </v>
      </c>
      <c r="L50" s="8" t="str">
        <f t="shared" si="4"/>
        <v xml:space="preserve"> </v>
      </c>
      <c r="M50" t="e">
        <f t="shared" si="5"/>
        <v>#N/A</v>
      </c>
      <c r="N50">
        <v>8</v>
      </c>
      <c r="O50" t="str">
        <f t="shared" si="22"/>
        <v xml:space="preserve"> </v>
      </c>
      <c r="P50" t="str">
        <f t="shared" si="6"/>
        <v xml:space="preserve"> </v>
      </c>
      <c r="Q50" t="str">
        <f t="shared" si="7"/>
        <v xml:space="preserve"> </v>
      </c>
      <c r="R50" t="str">
        <f t="shared" si="8"/>
        <v xml:space="preserve"> </v>
      </c>
      <c r="S50">
        <f t="shared" si="9"/>
        <v>0</v>
      </c>
      <c r="T50" s="8">
        <f t="shared" si="23"/>
        <v>0</v>
      </c>
      <c r="U50" s="2">
        <f t="shared" si="24"/>
        <v>0</v>
      </c>
      <c r="V50">
        <f t="shared" si="10"/>
        <v>5</v>
      </c>
      <c r="W50" s="2">
        <f t="shared" si="25"/>
        <v>15</v>
      </c>
      <c r="X50">
        <f t="shared" si="11"/>
        <v>0</v>
      </c>
      <c r="Y50">
        <f t="shared" si="26"/>
        <v>0.5</v>
      </c>
      <c r="Z50">
        <v>0</v>
      </c>
      <c r="AA50" s="18">
        <f t="shared" si="12"/>
        <v>43231</v>
      </c>
      <c r="AB50" s="13">
        <f t="shared" si="13"/>
        <v>0</v>
      </c>
      <c r="AC50">
        <v>0</v>
      </c>
      <c r="AD50" s="5">
        <f t="shared" si="27"/>
        <v>0</v>
      </c>
      <c r="AE50">
        <f t="shared" si="36"/>
        <v>0</v>
      </c>
      <c r="AF50">
        <f t="shared" si="36"/>
        <v>0</v>
      </c>
      <c r="AG50">
        <v>0</v>
      </c>
      <c r="AH50" s="18">
        <f t="shared" si="28"/>
        <v>43231</v>
      </c>
      <c r="AI50" s="5">
        <f t="shared" si="29"/>
        <v>0</v>
      </c>
      <c r="AJ50" s="13">
        <f t="shared" si="15"/>
        <v>0</v>
      </c>
      <c r="AK50" s="20">
        <f t="shared" si="16"/>
        <v>0</v>
      </c>
      <c r="AL50" s="20">
        <f t="shared" si="30"/>
        <v>50</v>
      </c>
      <c r="AM50" s="20">
        <f t="shared" si="31"/>
        <v>50</v>
      </c>
      <c r="AN50" s="20">
        <f t="shared" si="17"/>
        <v>0</v>
      </c>
      <c r="AO50" s="20">
        <f t="shared" si="32"/>
        <v>200</v>
      </c>
      <c r="AP50" s="1">
        <v>0</v>
      </c>
      <c r="AQ50" s="24">
        <f t="shared" si="33"/>
        <v>43231</v>
      </c>
      <c r="AR50" s="10">
        <f t="shared" si="18"/>
        <v>0</v>
      </c>
      <c r="AS50" s="1">
        <f t="shared" si="34"/>
        <v>0</v>
      </c>
    </row>
    <row r="51" spans="2:49" x14ac:dyDescent="0.2">
      <c r="B51" s="18">
        <f t="shared" si="19"/>
        <v>43232</v>
      </c>
      <c r="C51" s="8">
        <f t="shared" si="20"/>
        <v>43232</v>
      </c>
      <c r="D51" s="5">
        <f>INDEX(Klima!$B$1:$E$520,MATCH('Afgrødemodel 1'!$C51,Klima!$B$1:$B$520,0),MATCH('Afgrødemodel 1'!$D$7,Klima!$B$1:$E$1,0))</f>
        <v>12.3</v>
      </c>
      <c r="E51" s="8">
        <f t="shared" si="35"/>
        <v>12.3</v>
      </c>
      <c r="F51">
        <v>0</v>
      </c>
      <c r="G51" s="8">
        <f t="shared" si="21"/>
        <v>397.90000000000003</v>
      </c>
      <c r="H51" s="8">
        <f t="shared" si="0"/>
        <v>0</v>
      </c>
      <c r="I51" s="8">
        <f t="shared" si="1"/>
        <v>0</v>
      </c>
      <c r="J51" s="8">
        <f t="shared" si="2"/>
        <v>0</v>
      </c>
      <c r="K51" s="8" t="str">
        <f t="shared" si="3"/>
        <v xml:space="preserve"> </v>
      </c>
      <c r="L51" s="8" t="str">
        <f t="shared" si="4"/>
        <v xml:space="preserve"> </v>
      </c>
      <c r="M51" t="e">
        <f t="shared" si="5"/>
        <v>#N/A</v>
      </c>
      <c r="N51">
        <v>8</v>
      </c>
      <c r="O51" t="str">
        <f t="shared" si="22"/>
        <v xml:space="preserve"> </v>
      </c>
      <c r="P51" t="str">
        <f t="shared" si="6"/>
        <v xml:space="preserve"> </v>
      </c>
      <c r="Q51" t="str">
        <f t="shared" si="7"/>
        <v xml:space="preserve"> </v>
      </c>
      <c r="R51" t="str">
        <f t="shared" si="8"/>
        <v xml:space="preserve"> </v>
      </c>
      <c r="S51">
        <f t="shared" si="9"/>
        <v>0</v>
      </c>
      <c r="T51" s="8">
        <f t="shared" si="23"/>
        <v>0</v>
      </c>
      <c r="U51" s="2">
        <f t="shared" si="24"/>
        <v>0</v>
      </c>
      <c r="V51">
        <f t="shared" si="10"/>
        <v>5</v>
      </c>
      <c r="W51" s="2">
        <f t="shared" si="25"/>
        <v>15</v>
      </c>
      <c r="X51">
        <f t="shared" si="11"/>
        <v>0</v>
      </c>
      <c r="Y51">
        <f t="shared" si="26"/>
        <v>0.5</v>
      </c>
      <c r="Z51">
        <v>0</v>
      </c>
      <c r="AA51" s="18">
        <f t="shared" si="12"/>
        <v>43232</v>
      </c>
      <c r="AB51" s="13">
        <f t="shared" si="13"/>
        <v>0</v>
      </c>
      <c r="AC51">
        <v>0</v>
      </c>
      <c r="AD51" s="5">
        <f t="shared" si="27"/>
        <v>0</v>
      </c>
      <c r="AE51">
        <f t="shared" si="36"/>
        <v>0</v>
      </c>
      <c r="AF51">
        <f t="shared" si="36"/>
        <v>0</v>
      </c>
      <c r="AG51">
        <v>0</v>
      </c>
      <c r="AH51" s="18">
        <f t="shared" si="28"/>
        <v>43232</v>
      </c>
      <c r="AI51" s="5">
        <f t="shared" si="29"/>
        <v>0</v>
      </c>
      <c r="AJ51" s="13">
        <f t="shared" si="15"/>
        <v>0</v>
      </c>
      <c r="AK51" s="20">
        <f t="shared" si="16"/>
        <v>0</v>
      </c>
      <c r="AL51" s="20">
        <f t="shared" si="30"/>
        <v>50</v>
      </c>
      <c r="AM51" s="20">
        <f t="shared" si="31"/>
        <v>50</v>
      </c>
      <c r="AN51" s="20">
        <f t="shared" si="17"/>
        <v>0</v>
      </c>
      <c r="AO51" s="20">
        <f t="shared" si="32"/>
        <v>200</v>
      </c>
      <c r="AP51" s="1">
        <v>0</v>
      </c>
      <c r="AQ51" s="24">
        <f t="shared" si="33"/>
        <v>43232</v>
      </c>
      <c r="AR51" s="10">
        <f t="shared" si="18"/>
        <v>0</v>
      </c>
      <c r="AS51" s="1">
        <f t="shared" si="34"/>
        <v>0</v>
      </c>
    </row>
    <row r="52" spans="2:49" x14ac:dyDescent="0.2">
      <c r="B52" s="18">
        <f t="shared" si="19"/>
        <v>43233</v>
      </c>
      <c r="C52" s="8">
        <f t="shared" si="20"/>
        <v>43233</v>
      </c>
      <c r="D52" s="5">
        <f>INDEX(Klima!$B$1:$E$520,MATCH('Afgrødemodel 1'!$C52,Klima!$B$1:$B$520,0),MATCH('Afgrødemodel 1'!$D$7,Klima!$B$1:$E$1,0))</f>
        <v>15.7</v>
      </c>
      <c r="E52" s="8">
        <f t="shared" si="35"/>
        <v>15.7</v>
      </c>
      <c r="F52">
        <v>0</v>
      </c>
      <c r="G52" s="8">
        <f t="shared" si="21"/>
        <v>413.6</v>
      </c>
      <c r="H52" s="8">
        <f t="shared" si="0"/>
        <v>0</v>
      </c>
      <c r="I52" s="8">
        <f t="shared" si="1"/>
        <v>0</v>
      </c>
      <c r="J52" s="8">
        <f t="shared" si="2"/>
        <v>0</v>
      </c>
      <c r="K52" s="8" t="str">
        <f t="shared" si="3"/>
        <v xml:space="preserve"> </v>
      </c>
      <c r="L52" s="8" t="str">
        <f t="shared" si="4"/>
        <v xml:space="preserve"> </v>
      </c>
      <c r="M52" t="e">
        <f t="shared" si="5"/>
        <v>#N/A</v>
      </c>
      <c r="N52">
        <v>8</v>
      </c>
      <c r="O52" t="str">
        <f t="shared" si="22"/>
        <v xml:space="preserve"> </v>
      </c>
      <c r="P52" t="str">
        <f t="shared" si="6"/>
        <v xml:space="preserve"> </v>
      </c>
      <c r="Q52" t="str">
        <f t="shared" si="7"/>
        <v xml:space="preserve"> </v>
      </c>
      <c r="R52" t="str">
        <f t="shared" si="8"/>
        <v xml:space="preserve"> </v>
      </c>
      <c r="S52">
        <f t="shared" si="9"/>
        <v>0</v>
      </c>
      <c r="T52" s="8">
        <f t="shared" si="23"/>
        <v>0</v>
      </c>
      <c r="U52" s="2">
        <f t="shared" si="24"/>
        <v>0</v>
      </c>
      <c r="V52">
        <f t="shared" si="10"/>
        <v>5</v>
      </c>
      <c r="W52" s="2">
        <f t="shared" si="25"/>
        <v>15</v>
      </c>
      <c r="X52">
        <f t="shared" si="11"/>
        <v>0</v>
      </c>
      <c r="Y52">
        <f t="shared" si="26"/>
        <v>0.5</v>
      </c>
      <c r="Z52">
        <v>0</v>
      </c>
      <c r="AA52" s="18">
        <f t="shared" si="12"/>
        <v>43233</v>
      </c>
      <c r="AB52" s="13">
        <f t="shared" si="13"/>
        <v>0</v>
      </c>
      <c r="AC52">
        <v>0</v>
      </c>
      <c r="AD52" s="5">
        <f t="shared" si="27"/>
        <v>0</v>
      </c>
      <c r="AE52">
        <f t="shared" si="36"/>
        <v>0</v>
      </c>
      <c r="AF52">
        <f t="shared" si="36"/>
        <v>0</v>
      </c>
      <c r="AG52">
        <v>0</v>
      </c>
      <c r="AH52" s="18">
        <f t="shared" si="28"/>
        <v>43233</v>
      </c>
      <c r="AI52" s="5">
        <f t="shared" si="29"/>
        <v>0</v>
      </c>
      <c r="AJ52" s="13">
        <f t="shared" si="15"/>
        <v>0</v>
      </c>
      <c r="AK52" s="20">
        <f t="shared" si="16"/>
        <v>0</v>
      </c>
      <c r="AL52" s="20">
        <f t="shared" si="30"/>
        <v>50</v>
      </c>
      <c r="AM52" s="20">
        <f t="shared" si="31"/>
        <v>50</v>
      </c>
      <c r="AN52" s="20">
        <f t="shared" si="17"/>
        <v>0</v>
      </c>
      <c r="AO52" s="20">
        <f t="shared" si="32"/>
        <v>200</v>
      </c>
      <c r="AP52" s="1">
        <v>0</v>
      </c>
      <c r="AQ52" s="24">
        <f t="shared" si="33"/>
        <v>43233</v>
      </c>
      <c r="AR52" s="10">
        <f t="shared" si="18"/>
        <v>0</v>
      </c>
      <c r="AS52" s="1">
        <f t="shared" si="34"/>
        <v>0</v>
      </c>
    </row>
    <row r="53" spans="2:49" x14ac:dyDescent="0.2">
      <c r="B53" s="18">
        <f t="shared" si="19"/>
        <v>43234</v>
      </c>
      <c r="C53" s="8">
        <f t="shared" si="20"/>
        <v>43234</v>
      </c>
      <c r="D53" s="5">
        <f>INDEX(Klima!$B$1:$E$520,MATCH('Afgrødemodel 1'!$C53,Klima!$B$1:$B$520,0),MATCH('Afgrødemodel 1'!$D$7,Klima!$B$1:$E$1,0))</f>
        <v>18.2</v>
      </c>
      <c r="E53" s="8">
        <f t="shared" si="35"/>
        <v>18.2</v>
      </c>
      <c r="F53">
        <v>0</v>
      </c>
      <c r="G53" s="8">
        <f t="shared" si="21"/>
        <v>431.8</v>
      </c>
      <c r="H53" s="8">
        <f t="shared" si="0"/>
        <v>0</v>
      </c>
      <c r="I53" s="8">
        <f t="shared" si="1"/>
        <v>0</v>
      </c>
      <c r="J53" s="8">
        <f t="shared" si="2"/>
        <v>0</v>
      </c>
      <c r="K53" s="8" t="str">
        <f t="shared" si="3"/>
        <v xml:space="preserve"> </v>
      </c>
      <c r="L53" s="8" t="str">
        <f t="shared" si="4"/>
        <v xml:space="preserve"> </v>
      </c>
      <c r="M53" t="e">
        <f t="shared" si="5"/>
        <v>#N/A</v>
      </c>
      <c r="N53">
        <v>8</v>
      </c>
      <c r="O53" t="str">
        <f t="shared" si="22"/>
        <v xml:space="preserve"> </v>
      </c>
      <c r="P53" t="str">
        <f t="shared" si="6"/>
        <v xml:space="preserve"> </v>
      </c>
      <c r="Q53" t="str">
        <f t="shared" si="7"/>
        <v xml:space="preserve"> </v>
      </c>
      <c r="R53" t="str">
        <f t="shared" si="8"/>
        <v xml:space="preserve"> </v>
      </c>
      <c r="S53">
        <f t="shared" si="9"/>
        <v>0</v>
      </c>
      <c r="T53" s="8">
        <f t="shared" si="23"/>
        <v>0</v>
      </c>
      <c r="U53" s="2">
        <f t="shared" si="24"/>
        <v>0</v>
      </c>
      <c r="V53">
        <f t="shared" si="10"/>
        <v>5</v>
      </c>
      <c r="W53" s="2">
        <f t="shared" si="25"/>
        <v>15</v>
      </c>
      <c r="X53">
        <f t="shared" si="11"/>
        <v>0</v>
      </c>
      <c r="Y53">
        <f t="shared" si="26"/>
        <v>0.5</v>
      </c>
      <c r="Z53">
        <v>0</v>
      </c>
      <c r="AA53" s="18">
        <f t="shared" si="12"/>
        <v>43234</v>
      </c>
      <c r="AB53" s="13">
        <f t="shared" si="13"/>
        <v>0</v>
      </c>
      <c r="AC53">
        <v>0</v>
      </c>
      <c r="AD53" s="5">
        <f t="shared" si="27"/>
        <v>0</v>
      </c>
      <c r="AE53">
        <f t="shared" si="36"/>
        <v>0</v>
      </c>
      <c r="AF53">
        <f t="shared" si="36"/>
        <v>0</v>
      </c>
      <c r="AG53">
        <v>0</v>
      </c>
      <c r="AH53" s="18">
        <f t="shared" si="28"/>
        <v>43234</v>
      </c>
      <c r="AI53" s="5">
        <f t="shared" si="29"/>
        <v>0</v>
      </c>
      <c r="AJ53" s="13">
        <f t="shared" si="15"/>
        <v>0</v>
      </c>
      <c r="AK53" s="20">
        <f t="shared" si="16"/>
        <v>0</v>
      </c>
      <c r="AL53" s="20">
        <f t="shared" si="30"/>
        <v>50</v>
      </c>
      <c r="AM53" s="20">
        <f t="shared" si="31"/>
        <v>50</v>
      </c>
      <c r="AN53" s="20">
        <f t="shared" si="17"/>
        <v>0</v>
      </c>
      <c r="AO53" s="20">
        <f t="shared" si="32"/>
        <v>200</v>
      </c>
      <c r="AP53" s="1">
        <v>0</v>
      </c>
      <c r="AQ53" s="24">
        <f t="shared" si="33"/>
        <v>43234</v>
      </c>
      <c r="AR53" s="10">
        <f t="shared" si="18"/>
        <v>0</v>
      </c>
      <c r="AS53" s="1">
        <f t="shared" si="34"/>
        <v>0</v>
      </c>
    </row>
    <row r="54" spans="2:49" x14ac:dyDescent="0.2">
      <c r="B54" s="18">
        <f t="shared" si="19"/>
        <v>43235</v>
      </c>
      <c r="C54" s="8">
        <f t="shared" si="20"/>
        <v>43235</v>
      </c>
      <c r="D54" s="5">
        <f>INDEX(Klima!$B$1:$E$520,MATCH('Afgrødemodel 1'!$C54,Klima!$B$1:$B$520,0),MATCH('Afgrødemodel 1'!$D$7,Klima!$B$1:$E$1,0))</f>
        <v>17.899999999999999</v>
      </c>
      <c r="E54" s="8">
        <f t="shared" si="35"/>
        <v>17.899999999999999</v>
      </c>
      <c r="F54">
        <v>0</v>
      </c>
      <c r="G54" s="8">
        <f t="shared" si="21"/>
        <v>449.7</v>
      </c>
      <c r="H54" s="8">
        <f t="shared" si="0"/>
        <v>0</v>
      </c>
      <c r="I54" s="8">
        <f t="shared" si="1"/>
        <v>0</v>
      </c>
      <c r="J54" s="8">
        <f t="shared" si="2"/>
        <v>0</v>
      </c>
      <c r="K54" s="8" t="str">
        <f t="shared" si="3"/>
        <v xml:space="preserve"> </v>
      </c>
      <c r="L54" s="8" t="str">
        <f t="shared" si="4"/>
        <v xml:space="preserve"> </v>
      </c>
      <c r="M54" t="e">
        <f t="shared" si="5"/>
        <v>#N/A</v>
      </c>
      <c r="N54">
        <v>8</v>
      </c>
      <c r="O54" t="str">
        <f t="shared" si="22"/>
        <v xml:space="preserve"> </v>
      </c>
      <c r="P54" t="str">
        <f t="shared" si="6"/>
        <v xml:space="preserve"> </v>
      </c>
      <c r="Q54" t="str">
        <f t="shared" si="7"/>
        <v xml:space="preserve"> </v>
      </c>
      <c r="R54" t="str">
        <f t="shared" si="8"/>
        <v xml:space="preserve"> </v>
      </c>
      <c r="S54">
        <f t="shared" si="9"/>
        <v>0</v>
      </c>
      <c r="T54" s="8">
        <f t="shared" si="23"/>
        <v>0</v>
      </c>
      <c r="U54" s="2">
        <f t="shared" si="24"/>
        <v>0</v>
      </c>
      <c r="V54">
        <f t="shared" si="10"/>
        <v>5</v>
      </c>
      <c r="W54" s="2">
        <f t="shared" si="25"/>
        <v>15</v>
      </c>
      <c r="X54">
        <f t="shared" si="11"/>
        <v>0</v>
      </c>
      <c r="Y54">
        <f t="shared" si="26"/>
        <v>0.5</v>
      </c>
      <c r="Z54">
        <v>0</v>
      </c>
      <c r="AA54" s="18">
        <f t="shared" si="12"/>
        <v>43235</v>
      </c>
      <c r="AB54" s="13">
        <f t="shared" si="13"/>
        <v>0</v>
      </c>
      <c r="AC54">
        <v>0</v>
      </c>
      <c r="AD54" s="5">
        <f t="shared" si="27"/>
        <v>0</v>
      </c>
      <c r="AE54">
        <f t="shared" si="36"/>
        <v>0</v>
      </c>
      <c r="AF54">
        <f t="shared" si="36"/>
        <v>0</v>
      </c>
      <c r="AG54">
        <v>0</v>
      </c>
      <c r="AH54" s="18">
        <f t="shared" si="28"/>
        <v>43235</v>
      </c>
      <c r="AI54" s="5">
        <f t="shared" si="29"/>
        <v>0</v>
      </c>
      <c r="AJ54" s="13">
        <f t="shared" si="15"/>
        <v>0</v>
      </c>
      <c r="AK54" s="20">
        <f t="shared" si="16"/>
        <v>0</v>
      </c>
      <c r="AL54" s="20">
        <f t="shared" si="30"/>
        <v>50</v>
      </c>
      <c r="AM54" s="20">
        <f t="shared" si="31"/>
        <v>50</v>
      </c>
      <c r="AN54" s="20">
        <f t="shared" si="17"/>
        <v>0</v>
      </c>
      <c r="AO54" s="20">
        <f t="shared" si="32"/>
        <v>200</v>
      </c>
      <c r="AP54" s="1">
        <v>0</v>
      </c>
      <c r="AQ54" s="24">
        <f t="shared" si="33"/>
        <v>43235</v>
      </c>
      <c r="AR54" s="10">
        <f t="shared" si="18"/>
        <v>0</v>
      </c>
      <c r="AS54" s="1">
        <f t="shared" si="34"/>
        <v>0</v>
      </c>
    </row>
    <row r="55" spans="2:49" x14ac:dyDescent="0.2">
      <c r="B55" s="18">
        <f t="shared" si="19"/>
        <v>43236</v>
      </c>
      <c r="C55" s="8">
        <f t="shared" si="20"/>
        <v>43236</v>
      </c>
      <c r="D55" s="5">
        <f>INDEX(Klima!$B$1:$E$520,MATCH('Afgrødemodel 1'!$C55,Klima!$B$1:$B$520,0),MATCH('Afgrødemodel 1'!$D$7,Klima!$B$1:$E$1,0))</f>
        <v>17</v>
      </c>
      <c r="E55" s="8">
        <f t="shared" si="35"/>
        <v>17</v>
      </c>
      <c r="F55">
        <v>0</v>
      </c>
      <c r="G55" s="8">
        <f t="shared" si="21"/>
        <v>466.7</v>
      </c>
      <c r="H55" s="8">
        <f t="shared" si="0"/>
        <v>0</v>
      </c>
      <c r="I55" s="8">
        <f t="shared" si="1"/>
        <v>0</v>
      </c>
      <c r="J55" s="8">
        <f t="shared" si="2"/>
        <v>0</v>
      </c>
      <c r="K55" s="8" t="str">
        <f t="shared" si="3"/>
        <v xml:space="preserve"> </v>
      </c>
      <c r="L55" s="8" t="str">
        <f t="shared" si="4"/>
        <v xml:space="preserve"> </v>
      </c>
      <c r="M55" t="e">
        <f t="shared" si="5"/>
        <v>#N/A</v>
      </c>
      <c r="N55">
        <v>8</v>
      </c>
      <c r="O55" t="str">
        <f t="shared" si="22"/>
        <v xml:space="preserve"> </v>
      </c>
      <c r="P55" t="str">
        <f t="shared" si="6"/>
        <v xml:space="preserve"> </v>
      </c>
      <c r="Q55" t="str">
        <f t="shared" si="7"/>
        <v xml:space="preserve"> </v>
      </c>
      <c r="R55" t="str">
        <f t="shared" si="8"/>
        <v xml:space="preserve"> </v>
      </c>
      <c r="S55">
        <f t="shared" si="9"/>
        <v>0</v>
      </c>
      <c r="T55" s="8">
        <f t="shared" si="23"/>
        <v>0</v>
      </c>
      <c r="U55" s="2">
        <f t="shared" si="24"/>
        <v>0</v>
      </c>
      <c r="V55">
        <f t="shared" si="10"/>
        <v>5</v>
      </c>
      <c r="W55" s="2">
        <f t="shared" si="25"/>
        <v>15</v>
      </c>
      <c r="X55">
        <f t="shared" si="11"/>
        <v>0</v>
      </c>
      <c r="Y55">
        <f t="shared" si="26"/>
        <v>0.5</v>
      </c>
      <c r="Z55">
        <v>0</v>
      </c>
      <c r="AA55" s="18">
        <f t="shared" si="12"/>
        <v>43236</v>
      </c>
      <c r="AB55" s="13">
        <f t="shared" si="13"/>
        <v>0</v>
      </c>
      <c r="AC55">
        <v>0</v>
      </c>
      <c r="AD55" s="5">
        <f t="shared" si="27"/>
        <v>0</v>
      </c>
      <c r="AE55">
        <f t="shared" si="36"/>
        <v>0</v>
      </c>
      <c r="AF55">
        <f t="shared" si="36"/>
        <v>0</v>
      </c>
      <c r="AG55">
        <v>0</v>
      </c>
      <c r="AH55" s="18">
        <f t="shared" si="28"/>
        <v>43236</v>
      </c>
      <c r="AI55" s="5">
        <f t="shared" si="29"/>
        <v>0</v>
      </c>
      <c r="AJ55" s="13">
        <f t="shared" si="15"/>
        <v>0</v>
      </c>
      <c r="AK55" s="20">
        <f t="shared" si="16"/>
        <v>0</v>
      </c>
      <c r="AL55" s="20">
        <f t="shared" si="30"/>
        <v>50</v>
      </c>
      <c r="AM55" s="20">
        <f t="shared" si="31"/>
        <v>50</v>
      </c>
      <c r="AN55" s="20">
        <f t="shared" si="17"/>
        <v>0</v>
      </c>
      <c r="AO55" s="20">
        <f t="shared" si="32"/>
        <v>200</v>
      </c>
      <c r="AP55" s="1">
        <v>0</v>
      </c>
      <c r="AQ55" s="24">
        <f t="shared" si="33"/>
        <v>43236</v>
      </c>
      <c r="AR55" s="10">
        <f t="shared" si="18"/>
        <v>0</v>
      </c>
      <c r="AS55" s="1">
        <f t="shared" si="34"/>
        <v>0</v>
      </c>
    </row>
    <row r="56" spans="2:49" x14ac:dyDescent="0.2">
      <c r="B56" s="18">
        <f t="shared" si="19"/>
        <v>43237</v>
      </c>
      <c r="C56" s="8">
        <f t="shared" si="20"/>
        <v>43237</v>
      </c>
      <c r="D56" s="5">
        <f>INDEX(Klima!$B$1:$E$520,MATCH('Afgrødemodel 1'!$C56,Klima!$B$1:$B$520,0),MATCH('Afgrødemodel 1'!$D$7,Klima!$B$1:$E$1,0))</f>
        <v>13.8</v>
      </c>
      <c r="E56" s="8">
        <f t="shared" si="35"/>
        <v>13.8</v>
      </c>
      <c r="F56">
        <v>0</v>
      </c>
      <c r="G56" s="8">
        <f t="shared" si="21"/>
        <v>480.5</v>
      </c>
      <c r="H56" s="8">
        <f t="shared" si="0"/>
        <v>0</v>
      </c>
      <c r="I56" s="8">
        <f t="shared" si="1"/>
        <v>0</v>
      </c>
      <c r="J56" s="8">
        <f t="shared" si="2"/>
        <v>0</v>
      </c>
      <c r="K56" s="8" t="str">
        <f t="shared" si="3"/>
        <v xml:space="preserve"> </v>
      </c>
      <c r="L56" s="8" t="str">
        <f t="shared" si="4"/>
        <v xml:space="preserve"> </v>
      </c>
      <c r="M56" t="e">
        <f t="shared" si="5"/>
        <v>#N/A</v>
      </c>
      <c r="N56">
        <v>8</v>
      </c>
      <c r="O56" t="str">
        <f t="shared" si="22"/>
        <v xml:space="preserve"> </v>
      </c>
      <c r="P56" t="str">
        <f t="shared" si="6"/>
        <v xml:space="preserve"> </v>
      </c>
      <c r="Q56" t="str">
        <f t="shared" si="7"/>
        <v xml:space="preserve"> </v>
      </c>
      <c r="R56" t="str">
        <f t="shared" si="8"/>
        <v xml:space="preserve"> </v>
      </c>
      <c r="S56">
        <f t="shared" si="9"/>
        <v>0</v>
      </c>
      <c r="T56" s="8">
        <f t="shared" si="23"/>
        <v>0</v>
      </c>
      <c r="U56" s="2">
        <f t="shared" si="24"/>
        <v>0</v>
      </c>
      <c r="V56">
        <f t="shared" si="10"/>
        <v>5</v>
      </c>
      <c r="W56" s="2">
        <f t="shared" si="25"/>
        <v>15</v>
      </c>
      <c r="X56">
        <f t="shared" si="11"/>
        <v>0</v>
      </c>
      <c r="Y56">
        <f t="shared" si="26"/>
        <v>0.5</v>
      </c>
      <c r="Z56">
        <v>0</v>
      </c>
      <c r="AA56" s="18">
        <f t="shared" si="12"/>
        <v>43237</v>
      </c>
      <c r="AB56" s="13">
        <f t="shared" si="13"/>
        <v>0</v>
      </c>
      <c r="AC56">
        <v>0</v>
      </c>
      <c r="AD56" s="5">
        <f t="shared" si="27"/>
        <v>0</v>
      </c>
      <c r="AE56">
        <f t="shared" si="36"/>
        <v>0</v>
      </c>
      <c r="AF56">
        <f t="shared" si="36"/>
        <v>0</v>
      </c>
      <c r="AG56">
        <v>0</v>
      </c>
      <c r="AH56" s="18">
        <f t="shared" si="28"/>
        <v>43237</v>
      </c>
      <c r="AI56" s="5">
        <f t="shared" si="29"/>
        <v>0</v>
      </c>
      <c r="AJ56" s="13">
        <f t="shared" si="15"/>
        <v>0</v>
      </c>
      <c r="AK56" s="20">
        <f t="shared" si="16"/>
        <v>0</v>
      </c>
      <c r="AL56" s="20">
        <f t="shared" si="30"/>
        <v>50</v>
      </c>
      <c r="AM56" s="20">
        <f t="shared" si="31"/>
        <v>50</v>
      </c>
      <c r="AN56" s="20">
        <f t="shared" si="17"/>
        <v>0</v>
      </c>
      <c r="AO56" s="20">
        <f t="shared" si="32"/>
        <v>200</v>
      </c>
      <c r="AP56" s="1">
        <v>0</v>
      </c>
      <c r="AQ56" s="24">
        <f t="shared" si="33"/>
        <v>43237</v>
      </c>
      <c r="AR56" s="10">
        <f t="shared" si="18"/>
        <v>0</v>
      </c>
      <c r="AS56" s="1">
        <f t="shared" si="34"/>
        <v>0</v>
      </c>
    </row>
    <row r="57" spans="2:49" x14ac:dyDescent="0.2">
      <c r="B57" s="18">
        <f t="shared" si="19"/>
        <v>43238</v>
      </c>
      <c r="C57" s="8">
        <f t="shared" si="20"/>
        <v>43238</v>
      </c>
      <c r="D57" s="5">
        <f>INDEX(Klima!$B$1:$E$520,MATCH('Afgrødemodel 1'!$C57,Klima!$B$1:$B$520,0),MATCH('Afgrødemodel 1'!$D$7,Klima!$B$1:$E$1,0))</f>
        <v>13.4</v>
      </c>
      <c r="E57" s="8">
        <f t="shared" si="35"/>
        <v>13.4</v>
      </c>
      <c r="F57">
        <v>0</v>
      </c>
      <c r="G57" s="8">
        <f t="shared" si="21"/>
        <v>493.9</v>
      </c>
      <c r="H57" s="8">
        <f t="shared" si="0"/>
        <v>0</v>
      </c>
      <c r="I57" s="8">
        <f t="shared" si="1"/>
        <v>0</v>
      </c>
      <c r="J57" s="8">
        <f t="shared" si="2"/>
        <v>0</v>
      </c>
      <c r="K57" s="8" t="str">
        <f t="shared" si="3"/>
        <v xml:space="preserve"> </v>
      </c>
      <c r="L57" s="8" t="str">
        <f t="shared" si="4"/>
        <v xml:space="preserve"> </v>
      </c>
      <c r="M57" t="e">
        <f t="shared" si="5"/>
        <v>#N/A</v>
      </c>
      <c r="N57">
        <v>8</v>
      </c>
      <c r="O57" t="str">
        <f t="shared" si="22"/>
        <v xml:space="preserve"> </v>
      </c>
      <c r="P57" t="str">
        <f t="shared" si="6"/>
        <v xml:space="preserve"> </v>
      </c>
      <c r="Q57" t="str">
        <f t="shared" si="7"/>
        <v xml:space="preserve"> </v>
      </c>
      <c r="R57" t="str">
        <f t="shared" si="8"/>
        <v xml:space="preserve"> </v>
      </c>
      <c r="S57">
        <f t="shared" si="9"/>
        <v>0</v>
      </c>
      <c r="T57" s="8">
        <f t="shared" si="23"/>
        <v>0</v>
      </c>
      <c r="U57" s="2">
        <f t="shared" si="24"/>
        <v>0</v>
      </c>
      <c r="V57">
        <f t="shared" si="10"/>
        <v>5</v>
      </c>
      <c r="W57" s="2">
        <f t="shared" si="25"/>
        <v>15</v>
      </c>
      <c r="X57">
        <f t="shared" si="11"/>
        <v>0</v>
      </c>
      <c r="Y57">
        <f t="shared" si="26"/>
        <v>0.5</v>
      </c>
      <c r="Z57">
        <v>0</v>
      </c>
      <c r="AA57" s="18">
        <f t="shared" si="12"/>
        <v>43238</v>
      </c>
      <c r="AB57" s="13">
        <f t="shared" si="13"/>
        <v>0</v>
      </c>
      <c r="AC57">
        <v>0</v>
      </c>
      <c r="AD57" s="5">
        <f t="shared" si="27"/>
        <v>0</v>
      </c>
      <c r="AE57">
        <f t="shared" si="36"/>
        <v>0</v>
      </c>
      <c r="AF57">
        <f t="shared" si="36"/>
        <v>0</v>
      </c>
      <c r="AG57">
        <v>0</v>
      </c>
      <c r="AH57" s="18">
        <f t="shared" si="28"/>
        <v>43238</v>
      </c>
      <c r="AI57" s="5">
        <f t="shared" si="29"/>
        <v>0</v>
      </c>
      <c r="AJ57" s="13">
        <f t="shared" si="15"/>
        <v>0</v>
      </c>
      <c r="AK57" s="20">
        <f t="shared" si="16"/>
        <v>0</v>
      </c>
      <c r="AL57" s="20">
        <f t="shared" si="30"/>
        <v>50</v>
      </c>
      <c r="AM57" s="20">
        <f t="shared" si="31"/>
        <v>50</v>
      </c>
      <c r="AN57" s="20">
        <f t="shared" si="17"/>
        <v>0</v>
      </c>
      <c r="AO57" s="20">
        <f t="shared" si="32"/>
        <v>200</v>
      </c>
      <c r="AP57" s="1">
        <v>0</v>
      </c>
      <c r="AQ57" s="24">
        <f t="shared" si="33"/>
        <v>43238</v>
      </c>
      <c r="AR57" s="10">
        <f t="shared" si="18"/>
        <v>0</v>
      </c>
      <c r="AS57" s="1">
        <f t="shared" si="34"/>
        <v>0</v>
      </c>
    </row>
    <row r="58" spans="2:49" x14ac:dyDescent="0.2">
      <c r="B58" s="18">
        <f t="shared" si="19"/>
        <v>43239</v>
      </c>
      <c r="C58" s="8">
        <f t="shared" si="20"/>
        <v>43239</v>
      </c>
      <c r="D58" s="5">
        <f>INDEX(Klima!$B$1:$E$520,MATCH('Afgrødemodel 1'!$C58,Klima!$B$1:$B$520,0),MATCH('Afgrødemodel 1'!$D$7,Klima!$B$1:$E$1,0))</f>
        <v>14.9</v>
      </c>
      <c r="E58" s="8">
        <f t="shared" si="35"/>
        <v>14.9</v>
      </c>
      <c r="F58">
        <v>0</v>
      </c>
      <c r="G58" s="8">
        <f t="shared" si="21"/>
        <v>508.79999999999995</v>
      </c>
      <c r="H58" s="8">
        <f t="shared" si="0"/>
        <v>0</v>
      </c>
      <c r="I58" s="8">
        <f t="shared" si="1"/>
        <v>0</v>
      </c>
      <c r="J58" s="8">
        <f t="shared" si="2"/>
        <v>0</v>
      </c>
      <c r="K58" s="8" t="str">
        <f t="shared" si="3"/>
        <v xml:space="preserve"> </v>
      </c>
      <c r="L58" s="8" t="str">
        <f t="shared" si="4"/>
        <v xml:space="preserve"> </v>
      </c>
      <c r="M58" t="e">
        <f t="shared" si="5"/>
        <v>#N/A</v>
      </c>
      <c r="N58">
        <v>8</v>
      </c>
      <c r="O58" t="str">
        <f t="shared" si="22"/>
        <v xml:space="preserve"> </v>
      </c>
      <c r="P58" t="str">
        <f t="shared" si="6"/>
        <v xml:space="preserve"> </v>
      </c>
      <c r="Q58" t="str">
        <f t="shared" si="7"/>
        <v xml:space="preserve"> </v>
      </c>
      <c r="R58" t="str">
        <f t="shared" si="8"/>
        <v xml:space="preserve"> </v>
      </c>
      <c r="S58">
        <f t="shared" si="9"/>
        <v>0</v>
      </c>
      <c r="T58" s="8">
        <f t="shared" si="23"/>
        <v>0</v>
      </c>
      <c r="U58" s="2">
        <f t="shared" si="24"/>
        <v>0</v>
      </c>
      <c r="V58">
        <f t="shared" si="10"/>
        <v>5</v>
      </c>
      <c r="W58" s="2">
        <f t="shared" si="25"/>
        <v>15</v>
      </c>
      <c r="X58">
        <f t="shared" si="11"/>
        <v>0</v>
      </c>
      <c r="Y58">
        <f t="shared" si="26"/>
        <v>0.5</v>
      </c>
      <c r="Z58">
        <v>0</v>
      </c>
      <c r="AA58" s="18">
        <f t="shared" si="12"/>
        <v>43239</v>
      </c>
      <c r="AB58" s="13">
        <f t="shared" si="13"/>
        <v>0</v>
      </c>
      <c r="AC58">
        <v>0</v>
      </c>
      <c r="AD58" s="5">
        <f t="shared" si="27"/>
        <v>0</v>
      </c>
      <c r="AE58">
        <f t="shared" si="36"/>
        <v>0</v>
      </c>
      <c r="AF58">
        <f t="shared" si="36"/>
        <v>0</v>
      </c>
      <c r="AG58">
        <v>0</v>
      </c>
      <c r="AH58" s="18">
        <f t="shared" si="28"/>
        <v>43239</v>
      </c>
      <c r="AI58" s="5">
        <f t="shared" si="29"/>
        <v>0</v>
      </c>
      <c r="AJ58" s="13">
        <f t="shared" si="15"/>
        <v>0</v>
      </c>
      <c r="AK58" s="20">
        <f t="shared" si="16"/>
        <v>0</v>
      </c>
      <c r="AL58" s="20">
        <f t="shared" si="30"/>
        <v>50</v>
      </c>
      <c r="AM58" s="20">
        <f t="shared" si="31"/>
        <v>50</v>
      </c>
      <c r="AN58" s="20">
        <f t="shared" si="17"/>
        <v>0</v>
      </c>
      <c r="AO58" s="20">
        <f t="shared" si="32"/>
        <v>200</v>
      </c>
      <c r="AP58" s="1">
        <v>0</v>
      </c>
      <c r="AQ58" s="24">
        <f t="shared" si="33"/>
        <v>43239</v>
      </c>
      <c r="AR58" s="10">
        <f t="shared" si="18"/>
        <v>0</v>
      </c>
      <c r="AS58" s="1">
        <f t="shared" si="34"/>
        <v>0</v>
      </c>
    </row>
    <row r="59" spans="2:49" x14ac:dyDescent="0.2">
      <c r="B59" s="18">
        <f t="shared" si="19"/>
        <v>43240</v>
      </c>
      <c r="C59" s="8">
        <f t="shared" si="20"/>
        <v>43240</v>
      </c>
      <c r="D59" s="5">
        <f>INDEX(Klima!$B$1:$E$520,MATCH('Afgrødemodel 1'!$C59,Klima!$B$1:$B$520,0),MATCH('Afgrødemodel 1'!$D$7,Klima!$B$1:$E$1,0))</f>
        <v>14.9</v>
      </c>
      <c r="E59" s="8">
        <f t="shared" si="35"/>
        <v>14.9</v>
      </c>
      <c r="F59">
        <v>0</v>
      </c>
      <c r="G59" s="8">
        <f t="shared" si="21"/>
        <v>523.69999999999993</v>
      </c>
      <c r="H59" s="8">
        <f t="shared" si="0"/>
        <v>0</v>
      </c>
      <c r="I59" s="8">
        <f t="shared" si="1"/>
        <v>0</v>
      </c>
      <c r="J59" s="8">
        <f t="shared" si="2"/>
        <v>0</v>
      </c>
      <c r="K59" s="8" t="str">
        <f t="shared" si="3"/>
        <v xml:space="preserve"> </v>
      </c>
      <c r="L59" s="8" t="str">
        <f t="shared" si="4"/>
        <v xml:space="preserve"> </v>
      </c>
      <c r="M59" t="e">
        <f t="shared" si="5"/>
        <v>#N/A</v>
      </c>
      <c r="N59">
        <v>8</v>
      </c>
      <c r="O59" t="str">
        <f t="shared" si="22"/>
        <v xml:space="preserve"> </v>
      </c>
      <c r="P59" t="str">
        <f t="shared" si="6"/>
        <v xml:space="preserve"> </v>
      </c>
      <c r="Q59" t="str">
        <f t="shared" si="7"/>
        <v xml:space="preserve"> </v>
      </c>
      <c r="R59" t="str">
        <f t="shared" si="8"/>
        <v xml:space="preserve"> </v>
      </c>
      <c r="S59">
        <f t="shared" si="9"/>
        <v>0</v>
      </c>
      <c r="T59" s="8">
        <f t="shared" si="23"/>
        <v>0</v>
      </c>
      <c r="U59" s="2">
        <f t="shared" si="24"/>
        <v>0</v>
      </c>
      <c r="V59">
        <f t="shared" si="10"/>
        <v>5</v>
      </c>
      <c r="W59" s="2">
        <f t="shared" si="25"/>
        <v>15</v>
      </c>
      <c r="X59">
        <f t="shared" si="11"/>
        <v>0</v>
      </c>
      <c r="Y59">
        <f t="shared" si="26"/>
        <v>0.5</v>
      </c>
      <c r="Z59">
        <v>0</v>
      </c>
      <c r="AA59" s="18">
        <f t="shared" si="12"/>
        <v>43240</v>
      </c>
      <c r="AB59" s="13">
        <f t="shared" si="13"/>
        <v>0</v>
      </c>
      <c r="AC59">
        <v>0</v>
      </c>
      <c r="AD59" s="5">
        <f t="shared" si="27"/>
        <v>0</v>
      </c>
      <c r="AE59">
        <f t="shared" si="36"/>
        <v>0</v>
      </c>
      <c r="AF59">
        <f t="shared" si="36"/>
        <v>0</v>
      </c>
      <c r="AG59">
        <v>0</v>
      </c>
      <c r="AH59" s="18">
        <f t="shared" si="28"/>
        <v>43240</v>
      </c>
      <c r="AI59" s="5">
        <f t="shared" si="29"/>
        <v>0</v>
      </c>
      <c r="AJ59" s="13">
        <f t="shared" si="15"/>
        <v>0</v>
      </c>
      <c r="AK59" s="20">
        <f t="shared" si="16"/>
        <v>0</v>
      </c>
      <c r="AL59" s="20">
        <f t="shared" si="30"/>
        <v>50</v>
      </c>
      <c r="AM59" s="20">
        <f t="shared" si="31"/>
        <v>50</v>
      </c>
      <c r="AN59" s="20">
        <f t="shared" si="17"/>
        <v>0</v>
      </c>
      <c r="AO59" s="20">
        <f t="shared" si="32"/>
        <v>200</v>
      </c>
      <c r="AP59" s="1">
        <v>0</v>
      </c>
      <c r="AQ59" s="24">
        <f t="shared" si="33"/>
        <v>43240</v>
      </c>
      <c r="AR59" s="10">
        <f t="shared" si="18"/>
        <v>0</v>
      </c>
      <c r="AS59" s="1">
        <f t="shared" si="34"/>
        <v>0</v>
      </c>
    </row>
    <row r="60" spans="2:49" x14ac:dyDescent="0.2">
      <c r="B60" s="18">
        <f t="shared" si="19"/>
        <v>43241</v>
      </c>
      <c r="C60" s="8">
        <f t="shared" si="20"/>
        <v>43241</v>
      </c>
      <c r="D60" s="5">
        <f>INDEX(Klima!$B$1:$E$520,MATCH('Afgrødemodel 1'!$C60,Klima!$B$1:$B$520,0),MATCH('Afgrødemodel 1'!$D$7,Klima!$B$1:$E$1,0))</f>
        <v>13.8</v>
      </c>
      <c r="E60" s="8">
        <f t="shared" si="35"/>
        <v>13.8</v>
      </c>
      <c r="F60">
        <v>0</v>
      </c>
      <c r="G60" s="8">
        <f t="shared" si="21"/>
        <v>537.49999999999989</v>
      </c>
      <c r="H60" s="8">
        <f t="shared" si="0"/>
        <v>0</v>
      </c>
      <c r="I60" s="8">
        <f t="shared" si="1"/>
        <v>0</v>
      </c>
      <c r="J60" s="8">
        <f t="shared" si="2"/>
        <v>0</v>
      </c>
      <c r="K60" s="8" t="str">
        <f t="shared" si="3"/>
        <v xml:space="preserve"> </v>
      </c>
      <c r="L60" s="8" t="str">
        <f t="shared" si="4"/>
        <v xml:space="preserve"> </v>
      </c>
      <c r="M60" t="e">
        <f t="shared" si="5"/>
        <v>#N/A</v>
      </c>
      <c r="N60">
        <v>8</v>
      </c>
      <c r="O60" t="str">
        <f t="shared" si="22"/>
        <v xml:space="preserve"> </v>
      </c>
      <c r="P60" t="str">
        <f t="shared" si="6"/>
        <v xml:space="preserve"> </v>
      </c>
      <c r="Q60" t="str">
        <f t="shared" si="7"/>
        <v xml:space="preserve"> </v>
      </c>
      <c r="R60" t="str">
        <f t="shared" si="8"/>
        <v xml:space="preserve"> </v>
      </c>
      <c r="S60">
        <f t="shared" si="9"/>
        <v>0</v>
      </c>
      <c r="T60" s="8">
        <f t="shared" si="23"/>
        <v>0</v>
      </c>
      <c r="U60" s="2">
        <f t="shared" si="24"/>
        <v>0</v>
      </c>
      <c r="V60">
        <f t="shared" si="10"/>
        <v>5</v>
      </c>
      <c r="W60" s="2">
        <f t="shared" si="25"/>
        <v>15</v>
      </c>
      <c r="X60">
        <f t="shared" si="11"/>
        <v>0</v>
      </c>
      <c r="Y60">
        <f t="shared" si="26"/>
        <v>0.5</v>
      </c>
      <c r="Z60">
        <v>0</v>
      </c>
      <c r="AA60" s="18">
        <f t="shared" si="12"/>
        <v>43241</v>
      </c>
      <c r="AB60" s="13">
        <f t="shared" si="13"/>
        <v>0</v>
      </c>
      <c r="AC60">
        <v>0</v>
      </c>
      <c r="AD60" s="5">
        <f t="shared" si="27"/>
        <v>0</v>
      </c>
      <c r="AE60">
        <f t="shared" si="36"/>
        <v>0</v>
      </c>
      <c r="AF60">
        <f t="shared" si="36"/>
        <v>0</v>
      </c>
      <c r="AG60">
        <v>0</v>
      </c>
      <c r="AH60" s="18">
        <f t="shared" si="28"/>
        <v>43241</v>
      </c>
      <c r="AI60" s="5">
        <f t="shared" si="29"/>
        <v>0</v>
      </c>
      <c r="AJ60" s="13">
        <f t="shared" si="15"/>
        <v>0</v>
      </c>
      <c r="AK60" s="20">
        <f t="shared" si="16"/>
        <v>0</v>
      </c>
      <c r="AL60" s="20">
        <f t="shared" si="30"/>
        <v>50</v>
      </c>
      <c r="AM60" s="20">
        <f t="shared" si="31"/>
        <v>50</v>
      </c>
      <c r="AN60" s="20">
        <f t="shared" si="17"/>
        <v>0</v>
      </c>
      <c r="AO60" s="20">
        <f t="shared" si="32"/>
        <v>200</v>
      </c>
      <c r="AP60" s="1">
        <v>0</v>
      </c>
      <c r="AQ60" s="24">
        <f t="shared" si="33"/>
        <v>43241</v>
      </c>
      <c r="AR60" s="10">
        <f t="shared" si="18"/>
        <v>0</v>
      </c>
      <c r="AS60" s="1">
        <f t="shared" si="34"/>
        <v>0</v>
      </c>
    </row>
    <row r="61" spans="2:49" x14ac:dyDescent="0.2">
      <c r="B61" s="18">
        <f t="shared" si="19"/>
        <v>43242</v>
      </c>
      <c r="C61" s="8">
        <f t="shared" si="20"/>
        <v>43242</v>
      </c>
      <c r="D61" s="5">
        <f>INDEX(Klima!$B$1:$E$520,MATCH('Afgrødemodel 1'!$C61,Klima!$B$1:$B$520,0),MATCH('Afgrødemodel 1'!$D$7,Klima!$B$1:$E$1,0))</f>
        <v>15.9</v>
      </c>
      <c r="E61" s="8">
        <f t="shared" si="35"/>
        <v>15.9</v>
      </c>
      <c r="F61">
        <v>0</v>
      </c>
      <c r="G61" s="8">
        <f t="shared" si="21"/>
        <v>553.39999999999986</v>
      </c>
      <c r="H61" s="8">
        <f t="shared" si="0"/>
        <v>0</v>
      </c>
      <c r="I61" s="8">
        <f t="shared" si="1"/>
        <v>0</v>
      </c>
      <c r="J61" s="8">
        <f t="shared" si="2"/>
        <v>0</v>
      </c>
      <c r="K61" s="8" t="str">
        <f t="shared" si="3"/>
        <v xml:space="preserve"> </v>
      </c>
      <c r="L61" s="8" t="str">
        <f t="shared" si="4"/>
        <v xml:space="preserve"> </v>
      </c>
      <c r="M61" t="e">
        <f t="shared" si="5"/>
        <v>#N/A</v>
      </c>
      <c r="N61">
        <v>8</v>
      </c>
      <c r="O61" t="str">
        <f t="shared" si="22"/>
        <v xml:space="preserve"> </v>
      </c>
      <c r="P61" t="str">
        <f t="shared" si="6"/>
        <v xml:space="preserve"> </v>
      </c>
      <c r="Q61" t="str">
        <f t="shared" si="7"/>
        <v xml:space="preserve"> </v>
      </c>
      <c r="R61" t="str">
        <f t="shared" si="8"/>
        <v xml:space="preserve"> </v>
      </c>
      <c r="S61">
        <f t="shared" si="9"/>
        <v>0</v>
      </c>
      <c r="T61" s="8">
        <f t="shared" si="23"/>
        <v>0</v>
      </c>
      <c r="U61" s="2">
        <f t="shared" si="24"/>
        <v>0</v>
      </c>
      <c r="V61">
        <f t="shared" si="10"/>
        <v>5</v>
      </c>
      <c r="W61" s="2">
        <f t="shared" si="25"/>
        <v>15</v>
      </c>
      <c r="X61">
        <f t="shared" si="11"/>
        <v>0</v>
      </c>
      <c r="Y61">
        <f t="shared" si="26"/>
        <v>0.5</v>
      </c>
      <c r="Z61">
        <v>0</v>
      </c>
      <c r="AA61" s="18">
        <f t="shared" si="12"/>
        <v>43242</v>
      </c>
      <c r="AB61" s="13">
        <f t="shared" si="13"/>
        <v>0</v>
      </c>
      <c r="AC61">
        <v>0</v>
      </c>
      <c r="AD61" s="5">
        <f t="shared" si="27"/>
        <v>0</v>
      </c>
      <c r="AE61">
        <f t="shared" si="36"/>
        <v>0</v>
      </c>
      <c r="AF61">
        <f t="shared" si="36"/>
        <v>0</v>
      </c>
      <c r="AG61">
        <v>0</v>
      </c>
      <c r="AH61" s="18">
        <f t="shared" si="28"/>
        <v>43242</v>
      </c>
      <c r="AI61" s="5">
        <f t="shared" si="29"/>
        <v>0</v>
      </c>
      <c r="AJ61" s="13">
        <f t="shared" si="15"/>
        <v>0</v>
      </c>
      <c r="AK61" s="20">
        <f t="shared" si="16"/>
        <v>0</v>
      </c>
      <c r="AL61" s="20">
        <f t="shared" si="30"/>
        <v>50</v>
      </c>
      <c r="AM61" s="20">
        <f t="shared" si="31"/>
        <v>50</v>
      </c>
      <c r="AN61" s="20">
        <f t="shared" si="17"/>
        <v>0</v>
      </c>
      <c r="AO61" s="20">
        <f t="shared" si="32"/>
        <v>200</v>
      </c>
      <c r="AP61" s="1">
        <v>0</v>
      </c>
      <c r="AQ61" s="24">
        <f t="shared" si="33"/>
        <v>43242</v>
      </c>
      <c r="AR61" s="10">
        <f t="shared" si="18"/>
        <v>0</v>
      </c>
      <c r="AS61" s="1">
        <f t="shared" si="34"/>
        <v>0</v>
      </c>
    </row>
    <row r="62" spans="2:49" x14ac:dyDescent="0.2">
      <c r="B62" s="18">
        <f t="shared" si="19"/>
        <v>43243</v>
      </c>
      <c r="C62" s="8">
        <f t="shared" si="20"/>
        <v>43243</v>
      </c>
      <c r="D62" s="5">
        <f>INDEX(Klima!$B$1:$E$520,MATCH('Afgrødemodel 1'!$C62,Klima!$B$1:$B$520,0),MATCH('Afgrødemodel 1'!$D$7,Klima!$B$1:$E$1,0))</f>
        <v>16.3</v>
      </c>
      <c r="E62" s="8">
        <f t="shared" si="35"/>
        <v>16.3</v>
      </c>
      <c r="F62">
        <v>0</v>
      </c>
      <c r="G62" s="8">
        <f t="shared" si="21"/>
        <v>569.69999999999982</v>
      </c>
      <c r="H62" s="8">
        <f t="shared" si="0"/>
        <v>0</v>
      </c>
      <c r="I62" s="8">
        <f t="shared" si="1"/>
        <v>0</v>
      </c>
      <c r="J62" s="8">
        <f t="shared" si="2"/>
        <v>0</v>
      </c>
      <c r="K62" s="8" t="str">
        <f t="shared" si="3"/>
        <v xml:space="preserve"> </v>
      </c>
      <c r="L62" s="8" t="str">
        <f t="shared" si="4"/>
        <v xml:space="preserve"> </v>
      </c>
      <c r="M62" t="e">
        <f t="shared" si="5"/>
        <v>#N/A</v>
      </c>
      <c r="N62">
        <v>8</v>
      </c>
      <c r="O62" t="str">
        <f t="shared" si="22"/>
        <v xml:space="preserve"> </v>
      </c>
      <c r="P62" t="str">
        <f t="shared" si="6"/>
        <v xml:space="preserve"> </v>
      </c>
      <c r="Q62" t="str">
        <f t="shared" si="7"/>
        <v xml:space="preserve"> </v>
      </c>
      <c r="R62" t="str">
        <f t="shared" si="8"/>
        <v xml:space="preserve"> </v>
      </c>
      <c r="S62">
        <f t="shared" si="9"/>
        <v>0</v>
      </c>
      <c r="T62" s="8">
        <f t="shared" si="23"/>
        <v>0</v>
      </c>
      <c r="U62" s="2">
        <f t="shared" si="24"/>
        <v>0</v>
      </c>
      <c r="V62">
        <f t="shared" si="10"/>
        <v>5</v>
      </c>
      <c r="W62" s="2">
        <f t="shared" si="25"/>
        <v>15</v>
      </c>
      <c r="X62">
        <f t="shared" si="11"/>
        <v>0</v>
      </c>
      <c r="Y62">
        <f t="shared" si="26"/>
        <v>0.5</v>
      </c>
      <c r="Z62">
        <v>0</v>
      </c>
      <c r="AA62" s="18">
        <f t="shared" si="12"/>
        <v>43243</v>
      </c>
      <c r="AB62" s="13">
        <f t="shared" si="13"/>
        <v>0</v>
      </c>
      <c r="AC62">
        <v>0</v>
      </c>
      <c r="AD62" s="5">
        <f t="shared" si="27"/>
        <v>0</v>
      </c>
      <c r="AE62">
        <f t="shared" si="36"/>
        <v>0</v>
      </c>
      <c r="AF62">
        <f t="shared" si="36"/>
        <v>0</v>
      </c>
      <c r="AG62">
        <v>0</v>
      </c>
      <c r="AH62" s="18">
        <f t="shared" si="28"/>
        <v>43243</v>
      </c>
      <c r="AI62" s="5">
        <f t="shared" si="29"/>
        <v>0</v>
      </c>
      <c r="AJ62" s="13">
        <f t="shared" si="15"/>
        <v>0</v>
      </c>
      <c r="AK62" s="20">
        <f t="shared" si="16"/>
        <v>0</v>
      </c>
      <c r="AL62" s="20">
        <f t="shared" si="30"/>
        <v>50</v>
      </c>
      <c r="AM62" s="20">
        <f t="shared" si="31"/>
        <v>50</v>
      </c>
      <c r="AN62" s="20">
        <f t="shared" si="17"/>
        <v>0</v>
      </c>
      <c r="AO62" s="20">
        <f t="shared" si="32"/>
        <v>200</v>
      </c>
      <c r="AP62" s="1">
        <v>0</v>
      </c>
      <c r="AQ62" s="24">
        <f t="shared" si="33"/>
        <v>43243</v>
      </c>
      <c r="AR62" s="10">
        <f t="shared" si="18"/>
        <v>0</v>
      </c>
      <c r="AS62" s="1">
        <f t="shared" si="34"/>
        <v>0</v>
      </c>
    </row>
    <row r="63" spans="2:49" x14ac:dyDescent="0.2">
      <c r="B63" s="18">
        <f t="shared" si="19"/>
        <v>43244</v>
      </c>
      <c r="C63" s="8">
        <f t="shared" si="20"/>
        <v>43244</v>
      </c>
      <c r="D63" s="5">
        <f>INDEX(Klima!$B$1:$E$520,MATCH('Afgrødemodel 1'!$C63,Klima!$B$1:$B$520,0),MATCH('Afgrødemodel 1'!$D$7,Klima!$B$1:$E$1,0))</f>
        <v>16.7</v>
      </c>
      <c r="E63" s="8">
        <f t="shared" si="35"/>
        <v>16.7</v>
      </c>
      <c r="F63">
        <v>0</v>
      </c>
      <c r="G63" s="8">
        <f t="shared" si="21"/>
        <v>586.39999999999986</v>
      </c>
      <c r="H63" s="8">
        <f t="shared" si="0"/>
        <v>0</v>
      </c>
      <c r="I63" s="8">
        <f t="shared" si="1"/>
        <v>0</v>
      </c>
      <c r="J63" s="8">
        <f t="shared" si="2"/>
        <v>0</v>
      </c>
      <c r="K63" s="8" t="str">
        <f t="shared" si="3"/>
        <v xml:space="preserve"> </v>
      </c>
      <c r="L63" s="8" t="str">
        <f t="shared" si="4"/>
        <v xml:space="preserve"> </v>
      </c>
      <c r="M63" t="e">
        <f t="shared" si="5"/>
        <v>#N/A</v>
      </c>
      <c r="N63">
        <v>8</v>
      </c>
      <c r="O63" t="str">
        <f t="shared" si="22"/>
        <v xml:space="preserve"> </v>
      </c>
      <c r="P63" t="str">
        <f t="shared" si="6"/>
        <v xml:space="preserve"> </v>
      </c>
      <c r="Q63" t="str">
        <f t="shared" si="7"/>
        <v xml:space="preserve"> </v>
      </c>
      <c r="R63" t="str">
        <f t="shared" si="8"/>
        <v xml:space="preserve"> </v>
      </c>
      <c r="S63">
        <f t="shared" si="9"/>
        <v>0</v>
      </c>
      <c r="T63" s="8">
        <f t="shared" si="23"/>
        <v>0</v>
      </c>
      <c r="U63" s="2">
        <f t="shared" si="24"/>
        <v>0</v>
      </c>
      <c r="V63">
        <f t="shared" si="10"/>
        <v>5</v>
      </c>
      <c r="W63" s="2">
        <f t="shared" si="25"/>
        <v>15</v>
      </c>
      <c r="X63">
        <f t="shared" si="11"/>
        <v>0</v>
      </c>
      <c r="Y63">
        <f t="shared" si="26"/>
        <v>0.5</v>
      </c>
      <c r="Z63">
        <v>0</v>
      </c>
      <c r="AA63" s="18">
        <f t="shared" si="12"/>
        <v>43244</v>
      </c>
      <c r="AB63" s="13">
        <f t="shared" si="13"/>
        <v>0</v>
      </c>
      <c r="AC63">
        <v>0</v>
      </c>
      <c r="AD63" s="5">
        <f t="shared" si="27"/>
        <v>0</v>
      </c>
      <c r="AE63">
        <f t="shared" si="36"/>
        <v>0</v>
      </c>
      <c r="AF63">
        <f t="shared" si="36"/>
        <v>0</v>
      </c>
      <c r="AG63">
        <v>0</v>
      </c>
      <c r="AH63" s="18">
        <f t="shared" si="28"/>
        <v>43244</v>
      </c>
      <c r="AI63" s="5">
        <f t="shared" si="29"/>
        <v>0</v>
      </c>
      <c r="AJ63" s="13">
        <f t="shared" si="15"/>
        <v>0</v>
      </c>
      <c r="AK63" s="20">
        <f t="shared" si="16"/>
        <v>0</v>
      </c>
      <c r="AL63" s="20">
        <f t="shared" si="30"/>
        <v>50</v>
      </c>
      <c r="AM63" s="20">
        <f t="shared" si="31"/>
        <v>50</v>
      </c>
      <c r="AN63" s="20">
        <f t="shared" si="17"/>
        <v>0</v>
      </c>
      <c r="AO63" s="20">
        <f t="shared" si="32"/>
        <v>200</v>
      </c>
      <c r="AP63" s="1">
        <v>0</v>
      </c>
      <c r="AQ63" s="24">
        <f t="shared" si="33"/>
        <v>43244</v>
      </c>
      <c r="AR63" s="10">
        <f t="shared" si="18"/>
        <v>0</v>
      </c>
      <c r="AS63" s="1">
        <f t="shared" si="34"/>
        <v>0</v>
      </c>
    </row>
    <row r="64" spans="2:49" x14ac:dyDescent="0.2">
      <c r="B64" s="18">
        <f t="shared" si="19"/>
        <v>43245</v>
      </c>
      <c r="C64" s="8">
        <f t="shared" si="20"/>
        <v>43245</v>
      </c>
      <c r="D64" s="5">
        <f>INDEX(Klima!$B$1:$E$520,MATCH('Afgrødemodel 1'!$C64,Klima!$B$1:$B$520,0),MATCH('Afgrødemodel 1'!$D$7,Klima!$B$1:$E$1,0))</f>
        <v>17.5</v>
      </c>
      <c r="E64" s="8">
        <f t="shared" si="35"/>
        <v>17.5</v>
      </c>
      <c r="F64">
        <v>0</v>
      </c>
      <c r="G64" s="8">
        <f t="shared" si="21"/>
        <v>603.89999999999986</v>
      </c>
      <c r="H64" s="8">
        <f t="shared" si="0"/>
        <v>0</v>
      </c>
      <c r="I64" s="8">
        <f t="shared" si="1"/>
        <v>0</v>
      </c>
      <c r="J64" s="8">
        <f t="shared" si="2"/>
        <v>0</v>
      </c>
      <c r="K64" s="8" t="str">
        <f t="shared" si="3"/>
        <v xml:space="preserve"> </v>
      </c>
      <c r="L64" s="8" t="str">
        <f t="shared" si="4"/>
        <v xml:space="preserve"> </v>
      </c>
      <c r="M64" t="e">
        <f t="shared" si="5"/>
        <v>#N/A</v>
      </c>
      <c r="N64">
        <v>8</v>
      </c>
      <c r="O64" t="str">
        <f t="shared" si="22"/>
        <v xml:space="preserve"> </v>
      </c>
      <c r="P64" t="str">
        <f t="shared" si="6"/>
        <v xml:space="preserve"> </v>
      </c>
      <c r="Q64" t="str">
        <f t="shared" si="7"/>
        <v xml:space="preserve"> </v>
      </c>
      <c r="R64" t="str">
        <f t="shared" si="8"/>
        <v xml:space="preserve"> </v>
      </c>
      <c r="S64">
        <f t="shared" si="9"/>
        <v>0</v>
      </c>
      <c r="T64" s="8">
        <f t="shared" si="23"/>
        <v>0</v>
      </c>
      <c r="U64" s="2">
        <f t="shared" si="24"/>
        <v>0</v>
      </c>
      <c r="V64">
        <f t="shared" si="10"/>
        <v>5</v>
      </c>
      <c r="W64" s="2">
        <f t="shared" si="25"/>
        <v>15</v>
      </c>
      <c r="X64">
        <f t="shared" si="11"/>
        <v>0</v>
      </c>
      <c r="Y64">
        <f t="shared" si="26"/>
        <v>0.5</v>
      </c>
      <c r="Z64">
        <v>0</v>
      </c>
      <c r="AA64" s="18">
        <f t="shared" si="12"/>
        <v>43245</v>
      </c>
      <c r="AB64" s="13">
        <f t="shared" si="13"/>
        <v>0</v>
      </c>
      <c r="AC64">
        <v>0</v>
      </c>
      <c r="AD64" s="5">
        <f t="shared" si="27"/>
        <v>0</v>
      </c>
      <c r="AE64">
        <f t="shared" si="36"/>
        <v>0</v>
      </c>
      <c r="AF64">
        <f t="shared" si="36"/>
        <v>0</v>
      </c>
      <c r="AG64">
        <v>0</v>
      </c>
      <c r="AH64" s="18">
        <f t="shared" si="28"/>
        <v>43245</v>
      </c>
      <c r="AI64" s="5">
        <f t="shared" si="29"/>
        <v>0</v>
      </c>
      <c r="AJ64" s="13">
        <f t="shared" si="15"/>
        <v>0</v>
      </c>
      <c r="AK64" s="20">
        <f t="shared" si="16"/>
        <v>0</v>
      </c>
      <c r="AL64" s="20">
        <f t="shared" si="30"/>
        <v>50</v>
      </c>
      <c r="AM64" s="20">
        <f t="shared" si="31"/>
        <v>50</v>
      </c>
      <c r="AN64" s="20">
        <f t="shared" si="17"/>
        <v>0</v>
      </c>
      <c r="AO64" s="20">
        <f t="shared" si="32"/>
        <v>200</v>
      </c>
      <c r="AP64" s="1">
        <v>0</v>
      </c>
      <c r="AQ64" s="24">
        <f t="shared" si="33"/>
        <v>43245</v>
      </c>
      <c r="AR64" s="10">
        <f t="shared" si="18"/>
        <v>0</v>
      </c>
      <c r="AS64" s="1">
        <f t="shared" si="34"/>
        <v>0</v>
      </c>
    </row>
    <row r="65" spans="2:45" x14ac:dyDescent="0.2">
      <c r="B65" s="18">
        <f t="shared" si="19"/>
        <v>43246</v>
      </c>
      <c r="C65" s="8">
        <f t="shared" si="20"/>
        <v>43246</v>
      </c>
      <c r="D65" s="5">
        <f>INDEX(Klima!$B$1:$E$520,MATCH('Afgrødemodel 1'!$C65,Klima!$B$1:$B$520,0),MATCH('Afgrødemodel 1'!$D$7,Klima!$B$1:$E$1,0))</f>
        <v>18.399999999999999</v>
      </c>
      <c r="E65" s="8">
        <f t="shared" si="35"/>
        <v>18.399999999999999</v>
      </c>
      <c r="F65">
        <v>0</v>
      </c>
      <c r="G65" s="8">
        <f t="shared" si="21"/>
        <v>622.29999999999984</v>
      </c>
      <c r="H65" s="8">
        <f t="shared" si="0"/>
        <v>0</v>
      </c>
      <c r="I65" s="8">
        <f t="shared" si="1"/>
        <v>0</v>
      </c>
      <c r="J65" s="8">
        <f t="shared" si="2"/>
        <v>0</v>
      </c>
      <c r="K65" s="8" t="str">
        <f t="shared" si="3"/>
        <v xml:space="preserve"> </v>
      </c>
      <c r="L65" s="8" t="str">
        <f t="shared" si="4"/>
        <v xml:space="preserve"> </v>
      </c>
      <c r="M65" t="e">
        <f t="shared" si="5"/>
        <v>#N/A</v>
      </c>
      <c r="N65">
        <v>8</v>
      </c>
      <c r="O65" t="str">
        <f t="shared" si="22"/>
        <v xml:space="preserve"> </v>
      </c>
      <c r="P65" t="str">
        <f t="shared" si="6"/>
        <v xml:space="preserve"> </v>
      </c>
      <c r="Q65" t="str">
        <f t="shared" si="7"/>
        <v xml:space="preserve"> </v>
      </c>
      <c r="R65" t="str">
        <f t="shared" si="8"/>
        <v xml:space="preserve"> </v>
      </c>
      <c r="S65">
        <f t="shared" si="9"/>
        <v>0</v>
      </c>
      <c r="T65" s="8">
        <f t="shared" si="23"/>
        <v>0</v>
      </c>
      <c r="U65" s="2">
        <f t="shared" si="24"/>
        <v>0</v>
      </c>
      <c r="V65">
        <f t="shared" si="10"/>
        <v>5</v>
      </c>
      <c r="W65" s="2">
        <f t="shared" si="25"/>
        <v>15</v>
      </c>
      <c r="X65">
        <f t="shared" si="11"/>
        <v>0</v>
      </c>
      <c r="Y65">
        <f t="shared" si="26"/>
        <v>0.5</v>
      </c>
      <c r="Z65">
        <v>0</v>
      </c>
      <c r="AA65" s="18">
        <f t="shared" si="12"/>
        <v>43246</v>
      </c>
      <c r="AB65" s="13">
        <f t="shared" si="13"/>
        <v>0</v>
      </c>
      <c r="AC65">
        <v>0</v>
      </c>
      <c r="AD65" s="5">
        <f t="shared" si="27"/>
        <v>0</v>
      </c>
      <c r="AE65">
        <f t="shared" si="36"/>
        <v>0</v>
      </c>
      <c r="AF65">
        <f t="shared" si="36"/>
        <v>0</v>
      </c>
      <c r="AG65">
        <v>0</v>
      </c>
      <c r="AH65" s="18">
        <f t="shared" si="28"/>
        <v>43246</v>
      </c>
      <c r="AI65" s="5">
        <f t="shared" si="29"/>
        <v>0</v>
      </c>
      <c r="AJ65" s="13">
        <f t="shared" si="15"/>
        <v>0</v>
      </c>
      <c r="AK65" s="20">
        <f t="shared" si="16"/>
        <v>0</v>
      </c>
      <c r="AL65" s="20">
        <f t="shared" si="30"/>
        <v>50</v>
      </c>
      <c r="AM65" s="20">
        <f t="shared" si="31"/>
        <v>50</v>
      </c>
      <c r="AN65" s="20">
        <f t="shared" si="17"/>
        <v>0</v>
      </c>
      <c r="AO65" s="20">
        <f t="shared" si="32"/>
        <v>200</v>
      </c>
      <c r="AP65" s="1">
        <v>0</v>
      </c>
      <c r="AQ65" s="24">
        <f t="shared" si="33"/>
        <v>43246</v>
      </c>
      <c r="AR65" s="10">
        <f t="shared" si="18"/>
        <v>0</v>
      </c>
      <c r="AS65" s="1">
        <f t="shared" si="34"/>
        <v>0</v>
      </c>
    </row>
    <row r="66" spans="2:45" x14ac:dyDescent="0.2">
      <c r="B66" s="18">
        <f t="shared" si="19"/>
        <v>43247</v>
      </c>
      <c r="C66" s="8">
        <f t="shared" si="20"/>
        <v>43247</v>
      </c>
      <c r="D66" s="5">
        <f>INDEX(Klima!$B$1:$E$520,MATCH('Afgrødemodel 1'!$C66,Klima!$B$1:$B$520,0),MATCH('Afgrødemodel 1'!$D$7,Klima!$B$1:$E$1,0))</f>
        <v>17.7</v>
      </c>
      <c r="E66" s="8">
        <f t="shared" si="35"/>
        <v>17.7</v>
      </c>
      <c r="F66">
        <v>0</v>
      </c>
      <c r="G66" s="8">
        <f t="shared" si="21"/>
        <v>639.99999999999989</v>
      </c>
      <c r="H66" s="8">
        <f t="shared" si="0"/>
        <v>0</v>
      </c>
      <c r="I66" s="8">
        <f t="shared" si="1"/>
        <v>0</v>
      </c>
      <c r="J66" s="8">
        <f t="shared" si="2"/>
        <v>0</v>
      </c>
      <c r="K66" s="8" t="str">
        <f t="shared" si="3"/>
        <v xml:space="preserve"> </v>
      </c>
      <c r="L66" s="8" t="str">
        <f t="shared" si="4"/>
        <v xml:space="preserve"> </v>
      </c>
      <c r="M66" t="e">
        <f t="shared" si="5"/>
        <v>#N/A</v>
      </c>
      <c r="N66">
        <v>8</v>
      </c>
      <c r="O66" t="str">
        <f t="shared" si="22"/>
        <v xml:space="preserve"> </v>
      </c>
      <c r="P66" t="str">
        <f t="shared" si="6"/>
        <v xml:space="preserve"> </v>
      </c>
      <c r="Q66" t="str">
        <f t="shared" si="7"/>
        <v xml:space="preserve"> </v>
      </c>
      <c r="R66" t="str">
        <f t="shared" si="8"/>
        <v xml:space="preserve"> </v>
      </c>
      <c r="S66">
        <f t="shared" si="9"/>
        <v>0</v>
      </c>
      <c r="T66" s="8">
        <f t="shared" si="23"/>
        <v>0</v>
      </c>
      <c r="U66" s="2">
        <f t="shared" si="24"/>
        <v>0</v>
      </c>
      <c r="V66">
        <f t="shared" si="10"/>
        <v>5</v>
      </c>
      <c r="W66" s="2">
        <f t="shared" si="25"/>
        <v>15</v>
      </c>
      <c r="X66">
        <f t="shared" si="11"/>
        <v>0</v>
      </c>
      <c r="Y66">
        <f t="shared" si="26"/>
        <v>0.5</v>
      </c>
      <c r="Z66">
        <v>0</v>
      </c>
      <c r="AA66" s="18">
        <f t="shared" si="12"/>
        <v>43247</v>
      </c>
      <c r="AB66" s="13">
        <f t="shared" si="13"/>
        <v>0</v>
      </c>
      <c r="AC66">
        <v>0</v>
      </c>
      <c r="AD66" s="5">
        <f t="shared" si="27"/>
        <v>0</v>
      </c>
      <c r="AE66">
        <f t="shared" si="36"/>
        <v>0</v>
      </c>
      <c r="AF66">
        <f t="shared" si="36"/>
        <v>0</v>
      </c>
      <c r="AG66">
        <v>0</v>
      </c>
      <c r="AH66" s="18">
        <f t="shared" si="28"/>
        <v>43247</v>
      </c>
      <c r="AI66" s="5">
        <f t="shared" si="29"/>
        <v>0</v>
      </c>
      <c r="AJ66" s="13">
        <f t="shared" si="15"/>
        <v>0</v>
      </c>
      <c r="AK66" s="20">
        <f t="shared" si="16"/>
        <v>0</v>
      </c>
      <c r="AL66" s="20">
        <f t="shared" si="30"/>
        <v>50</v>
      </c>
      <c r="AM66" s="20">
        <f t="shared" si="31"/>
        <v>50</v>
      </c>
      <c r="AN66" s="20">
        <f t="shared" si="17"/>
        <v>0</v>
      </c>
      <c r="AO66" s="20">
        <f t="shared" si="32"/>
        <v>200</v>
      </c>
      <c r="AP66" s="1">
        <v>0</v>
      </c>
      <c r="AQ66" s="24">
        <f t="shared" si="33"/>
        <v>43247</v>
      </c>
      <c r="AR66" s="10">
        <f t="shared" si="18"/>
        <v>0</v>
      </c>
      <c r="AS66" s="1">
        <f t="shared" si="34"/>
        <v>0</v>
      </c>
    </row>
    <row r="67" spans="2:45" x14ac:dyDescent="0.2">
      <c r="B67" s="18">
        <f t="shared" si="19"/>
        <v>43248</v>
      </c>
      <c r="C67" s="8">
        <f t="shared" si="20"/>
        <v>43248</v>
      </c>
      <c r="D67" s="5">
        <f>INDEX(Klima!$B$1:$E$520,MATCH('Afgrødemodel 1'!$C67,Klima!$B$1:$B$520,0),MATCH('Afgrødemodel 1'!$D$7,Klima!$B$1:$E$1,0))</f>
        <v>17.600000000000001</v>
      </c>
      <c r="E67" s="8">
        <f t="shared" si="35"/>
        <v>17.600000000000001</v>
      </c>
      <c r="F67">
        <v>0</v>
      </c>
      <c r="G67" s="8">
        <f t="shared" si="21"/>
        <v>657.59999999999991</v>
      </c>
      <c r="H67" s="8">
        <f t="shared" si="0"/>
        <v>0</v>
      </c>
      <c r="I67" s="8">
        <f t="shared" si="1"/>
        <v>0</v>
      </c>
      <c r="J67" s="8">
        <f t="shared" si="2"/>
        <v>0</v>
      </c>
      <c r="K67" s="8" t="str">
        <f t="shared" si="3"/>
        <v xml:space="preserve"> </v>
      </c>
      <c r="L67" s="8" t="str">
        <f t="shared" si="4"/>
        <v xml:space="preserve"> </v>
      </c>
      <c r="M67" t="e">
        <f t="shared" si="5"/>
        <v>#N/A</v>
      </c>
      <c r="N67">
        <v>8</v>
      </c>
      <c r="O67" t="str">
        <f t="shared" si="22"/>
        <v xml:space="preserve"> </v>
      </c>
      <c r="P67" t="str">
        <f t="shared" si="6"/>
        <v xml:space="preserve"> </v>
      </c>
      <c r="Q67" t="str">
        <f t="shared" si="7"/>
        <v xml:space="preserve"> </v>
      </c>
      <c r="R67" t="str">
        <f t="shared" si="8"/>
        <v xml:space="preserve"> </v>
      </c>
      <c r="S67">
        <f t="shared" si="9"/>
        <v>0</v>
      </c>
      <c r="T67" s="8">
        <f t="shared" si="23"/>
        <v>0</v>
      </c>
      <c r="U67" s="2">
        <f t="shared" si="24"/>
        <v>0</v>
      </c>
      <c r="V67">
        <f t="shared" si="10"/>
        <v>5</v>
      </c>
      <c r="W67" s="2">
        <f t="shared" si="25"/>
        <v>15</v>
      </c>
      <c r="X67">
        <f t="shared" si="11"/>
        <v>0</v>
      </c>
      <c r="Y67">
        <f t="shared" si="26"/>
        <v>0.5</v>
      </c>
      <c r="Z67">
        <v>0</v>
      </c>
      <c r="AA67" s="18">
        <f t="shared" si="12"/>
        <v>43248</v>
      </c>
      <c r="AB67" s="13">
        <f t="shared" si="13"/>
        <v>0</v>
      </c>
      <c r="AC67">
        <v>0</v>
      </c>
      <c r="AD67" s="5">
        <f t="shared" si="27"/>
        <v>0</v>
      </c>
      <c r="AE67">
        <f t="shared" si="36"/>
        <v>0</v>
      </c>
      <c r="AF67">
        <f t="shared" si="36"/>
        <v>0</v>
      </c>
      <c r="AG67">
        <v>0</v>
      </c>
      <c r="AH67" s="18">
        <f t="shared" si="28"/>
        <v>43248</v>
      </c>
      <c r="AI67" s="5">
        <f t="shared" si="29"/>
        <v>0</v>
      </c>
      <c r="AJ67" s="13">
        <f t="shared" si="15"/>
        <v>0</v>
      </c>
      <c r="AK67" s="20">
        <f t="shared" si="16"/>
        <v>0</v>
      </c>
      <c r="AL67" s="20">
        <f t="shared" si="30"/>
        <v>50</v>
      </c>
      <c r="AM67" s="20">
        <f t="shared" si="31"/>
        <v>50</v>
      </c>
      <c r="AN67" s="20">
        <f t="shared" si="17"/>
        <v>0</v>
      </c>
      <c r="AO67" s="20">
        <f t="shared" si="32"/>
        <v>200</v>
      </c>
      <c r="AP67" s="1">
        <v>0</v>
      </c>
      <c r="AQ67" s="24">
        <f t="shared" si="33"/>
        <v>43248</v>
      </c>
      <c r="AR67" s="10">
        <f t="shared" si="18"/>
        <v>0</v>
      </c>
      <c r="AS67" s="1">
        <f t="shared" si="34"/>
        <v>0</v>
      </c>
    </row>
    <row r="68" spans="2:45" x14ac:dyDescent="0.2">
      <c r="B68" s="18">
        <f t="shared" si="19"/>
        <v>43249</v>
      </c>
      <c r="C68" s="8">
        <f t="shared" si="20"/>
        <v>43249</v>
      </c>
      <c r="D68" s="5">
        <f>INDEX(Klima!$B$1:$E$520,MATCH('Afgrødemodel 1'!$C68,Klima!$B$1:$B$520,0),MATCH('Afgrødemodel 1'!$D$7,Klima!$B$1:$E$1,0))</f>
        <v>18.899999999999999</v>
      </c>
      <c r="E68" s="8">
        <f t="shared" si="35"/>
        <v>18.899999999999999</v>
      </c>
      <c r="F68">
        <v>0</v>
      </c>
      <c r="G68" s="8">
        <f t="shared" si="21"/>
        <v>676.49999999999989</v>
      </c>
      <c r="H68" s="8">
        <f t="shared" si="0"/>
        <v>0</v>
      </c>
      <c r="I68" s="8">
        <f t="shared" si="1"/>
        <v>0</v>
      </c>
      <c r="J68" s="8">
        <f t="shared" si="2"/>
        <v>0</v>
      </c>
      <c r="K68" s="8" t="str">
        <f t="shared" si="3"/>
        <v xml:space="preserve"> </v>
      </c>
      <c r="L68" s="8" t="str">
        <f t="shared" si="4"/>
        <v xml:space="preserve"> </v>
      </c>
      <c r="M68" t="e">
        <f t="shared" si="5"/>
        <v>#N/A</v>
      </c>
      <c r="N68">
        <v>8</v>
      </c>
      <c r="O68" t="str">
        <f t="shared" si="22"/>
        <v xml:space="preserve"> </v>
      </c>
      <c r="P68" t="str">
        <f t="shared" si="6"/>
        <v xml:space="preserve"> </v>
      </c>
      <c r="Q68" t="str">
        <f t="shared" si="7"/>
        <v xml:space="preserve"> </v>
      </c>
      <c r="R68" t="str">
        <f t="shared" si="8"/>
        <v xml:space="preserve"> </v>
      </c>
      <c r="S68">
        <f t="shared" si="9"/>
        <v>0</v>
      </c>
      <c r="T68" s="8">
        <f t="shared" si="23"/>
        <v>0</v>
      </c>
      <c r="U68" s="2">
        <f t="shared" si="24"/>
        <v>0</v>
      </c>
      <c r="V68">
        <f t="shared" si="10"/>
        <v>5</v>
      </c>
      <c r="W68" s="2">
        <f t="shared" si="25"/>
        <v>15</v>
      </c>
      <c r="X68">
        <f t="shared" si="11"/>
        <v>0</v>
      </c>
      <c r="Y68">
        <f t="shared" si="26"/>
        <v>0.5</v>
      </c>
      <c r="Z68">
        <v>0</v>
      </c>
      <c r="AA68" s="18">
        <f t="shared" si="12"/>
        <v>43249</v>
      </c>
      <c r="AB68" s="13">
        <f t="shared" si="13"/>
        <v>0</v>
      </c>
      <c r="AC68">
        <v>0</v>
      </c>
      <c r="AD68" s="5">
        <f t="shared" si="27"/>
        <v>0</v>
      </c>
      <c r="AE68">
        <f t="shared" si="36"/>
        <v>0</v>
      </c>
      <c r="AF68">
        <f t="shared" si="36"/>
        <v>0</v>
      </c>
      <c r="AG68">
        <v>0</v>
      </c>
      <c r="AH68" s="18">
        <f t="shared" si="28"/>
        <v>43249</v>
      </c>
      <c r="AI68" s="5">
        <f t="shared" si="29"/>
        <v>0</v>
      </c>
      <c r="AJ68" s="13">
        <f t="shared" si="15"/>
        <v>0</v>
      </c>
      <c r="AK68" s="20">
        <f t="shared" si="16"/>
        <v>0</v>
      </c>
      <c r="AL68" s="20">
        <f t="shared" si="30"/>
        <v>50</v>
      </c>
      <c r="AM68" s="20">
        <f t="shared" si="31"/>
        <v>50</v>
      </c>
      <c r="AN68" s="20">
        <f t="shared" si="17"/>
        <v>0</v>
      </c>
      <c r="AO68" s="20">
        <f t="shared" si="32"/>
        <v>200</v>
      </c>
      <c r="AP68" s="1">
        <v>0</v>
      </c>
      <c r="AQ68" s="24">
        <f t="shared" si="33"/>
        <v>43249</v>
      </c>
      <c r="AR68" s="10">
        <f t="shared" si="18"/>
        <v>0</v>
      </c>
      <c r="AS68" s="1">
        <f t="shared" si="34"/>
        <v>0</v>
      </c>
    </row>
    <row r="69" spans="2:45" x14ac:dyDescent="0.2">
      <c r="B69" s="18">
        <f t="shared" si="19"/>
        <v>43250</v>
      </c>
      <c r="C69" s="8">
        <f t="shared" si="20"/>
        <v>43250</v>
      </c>
      <c r="D69" s="5">
        <f>INDEX(Klima!$B$1:$E$520,MATCH('Afgrødemodel 1'!$C69,Klima!$B$1:$B$520,0),MATCH('Afgrødemodel 1'!$D$7,Klima!$B$1:$E$1,0))</f>
        <v>20.9</v>
      </c>
      <c r="E69" s="8">
        <f t="shared" si="35"/>
        <v>20.9</v>
      </c>
      <c r="F69">
        <v>0</v>
      </c>
      <c r="G69" s="8">
        <f t="shared" si="21"/>
        <v>697.39999999999986</v>
      </c>
      <c r="H69" s="8">
        <f t="shared" si="0"/>
        <v>0</v>
      </c>
      <c r="I69" s="8">
        <f t="shared" si="1"/>
        <v>0</v>
      </c>
      <c r="J69" s="8">
        <f t="shared" si="2"/>
        <v>0</v>
      </c>
      <c r="K69" s="8" t="str">
        <f t="shared" si="3"/>
        <v xml:space="preserve"> </v>
      </c>
      <c r="L69" s="8" t="str">
        <f t="shared" si="4"/>
        <v xml:space="preserve"> </v>
      </c>
      <c r="M69" t="e">
        <f t="shared" si="5"/>
        <v>#N/A</v>
      </c>
      <c r="N69">
        <v>8</v>
      </c>
      <c r="O69" t="str">
        <f t="shared" si="22"/>
        <v xml:space="preserve"> </v>
      </c>
      <c r="P69" t="str">
        <f t="shared" si="6"/>
        <v xml:space="preserve"> </v>
      </c>
      <c r="Q69" t="str">
        <f t="shared" si="7"/>
        <v xml:space="preserve"> </v>
      </c>
      <c r="R69" t="str">
        <f t="shared" si="8"/>
        <v xml:space="preserve"> </v>
      </c>
      <c r="S69">
        <f t="shared" si="9"/>
        <v>0</v>
      </c>
      <c r="T69" s="8">
        <f t="shared" si="23"/>
        <v>0</v>
      </c>
      <c r="U69" s="2">
        <f t="shared" si="24"/>
        <v>0</v>
      </c>
      <c r="V69">
        <f t="shared" si="10"/>
        <v>5</v>
      </c>
      <c r="W69" s="2">
        <f t="shared" si="25"/>
        <v>15</v>
      </c>
      <c r="X69">
        <f t="shared" si="11"/>
        <v>0</v>
      </c>
      <c r="Y69">
        <f t="shared" si="26"/>
        <v>0.5</v>
      </c>
      <c r="Z69">
        <v>0</v>
      </c>
      <c r="AA69" s="18">
        <f t="shared" si="12"/>
        <v>43250</v>
      </c>
      <c r="AB69" s="13">
        <f t="shared" si="13"/>
        <v>0</v>
      </c>
      <c r="AC69">
        <v>0</v>
      </c>
      <c r="AD69" s="5">
        <f t="shared" si="27"/>
        <v>0</v>
      </c>
      <c r="AE69">
        <f t="shared" si="36"/>
        <v>0</v>
      </c>
      <c r="AF69">
        <f t="shared" si="36"/>
        <v>0</v>
      </c>
      <c r="AG69">
        <v>0</v>
      </c>
      <c r="AH69" s="18">
        <f t="shared" si="28"/>
        <v>43250</v>
      </c>
      <c r="AI69" s="5">
        <f t="shared" si="29"/>
        <v>0</v>
      </c>
      <c r="AJ69" s="13">
        <f t="shared" si="15"/>
        <v>0</v>
      </c>
      <c r="AK69" s="20">
        <f t="shared" si="16"/>
        <v>0</v>
      </c>
      <c r="AL69" s="20">
        <f t="shared" si="30"/>
        <v>50</v>
      </c>
      <c r="AM69" s="20">
        <f t="shared" si="31"/>
        <v>50</v>
      </c>
      <c r="AN69" s="20">
        <f t="shared" si="17"/>
        <v>0</v>
      </c>
      <c r="AO69" s="20">
        <f t="shared" si="32"/>
        <v>200</v>
      </c>
      <c r="AP69" s="1">
        <v>0</v>
      </c>
      <c r="AQ69" s="24">
        <f t="shared" si="33"/>
        <v>43250</v>
      </c>
      <c r="AR69" s="10">
        <f t="shared" si="18"/>
        <v>0</v>
      </c>
      <c r="AS69" s="1">
        <f t="shared" si="34"/>
        <v>0</v>
      </c>
    </row>
    <row r="70" spans="2:45" x14ac:dyDescent="0.2">
      <c r="B70" s="18">
        <f t="shared" si="19"/>
        <v>43251</v>
      </c>
      <c r="C70" s="8">
        <f t="shared" si="20"/>
        <v>43251</v>
      </c>
      <c r="D70" s="5">
        <f>INDEX(Klima!$B$1:$E$520,MATCH('Afgrødemodel 1'!$C70,Klima!$B$1:$B$520,0),MATCH('Afgrødemodel 1'!$D$7,Klima!$B$1:$E$1,0))</f>
        <v>19.5</v>
      </c>
      <c r="E70" s="8">
        <f t="shared" si="35"/>
        <v>19.5</v>
      </c>
      <c r="F70">
        <v>0</v>
      </c>
      <c r="G70" s="8">
        <f t="shared" si="21"/>
        <v>716.89999999999986</v>
      </c>
      <c r="H70" s="8">
        <f t="shared" si="0"/>
        <v>0</v>
      </c>
      <c r="I70" s="8">
        <f t="shared" si="1"/>
        <v>0</v>
      </c>
      <c r="J70" s="8">
        <f t="shared" si="2"/>
        <v>0</v>
      </c>
      <c r="K70" s="8" t="str">
        <f t="shared" si="3"/>
        <v xml:space="preserve"> </v>
      </c>
      <c r="L70" s="8" t="str">
        <f t="shared" si="4"/>
        <v xml:space="preserve"> </v>
      </c>
      <c r="M70" t="e">
        <f t="shared" si="5"/>
        <v>#N/A</v>
      </c>
      <c r="N70">
        <v>8</v>
      </c>
      <c r="O70" t="str">
        <f t="shared" si="22"/>
        <v xml:space="preserve"> </v>
      </c>
      <c r="P70" t="str">
        <f t="shared" si="6"/>
        <v xml:space="preserve"> </v>
      </c>
      <c r="Q70" t="str">
        <f t="shared" si="7"/>
        <v xml:space="preserve"> </v>
      </c>
      <c r="R70" t="str">
        <f t="shared" si="8"/>
        <v xml:space="preserve"> </v>
      </c>
      <c r="S70">
        <f t="shared" si="9"/>
        <v>0</v>
      </c>
      <c r="T70" s="8">
        <f t="shared" si="23"/>
        <v>0</v>
      </c>
      <c r="U70" s="2">
        <f t="shared" si="24"/>
        <v>0</v>
      </c>
      <c r="V70">
        <f t="shared" si="10"/>
        <v>5</v>
      </c>
      <c r="W70" s="2">
        <f t="shared" si="25"/>
        <v>15</v>
      </c>
      <c r="X70">
        <f t="shared" si="11"/>
        <v>0</v>
      </c>
      <c r="Y70">
        <f t="shared" si="26"/>
        <v>0.5</v>
      </c>
      <c r="Z70">
        <v>0</v>
      </c>
      <c r="AA70" s="18">
        <f t="shared" si="12"/>
        <v>43251</v>
      </c>
      <c r="AB70" s="13">
        <f t="shared" si="13"/>
        <v>0</v>
      </c>
      <c r="AC70">
        <v>0</v>
      </c>
      <c r="AD70" s="5">
        <f t="shared" si="27"/>
        <v>0</v>
      </c>
      <c r="AE70">
        <f t="shared" si="36"/>
        <v>0</v>
      </c>
      <c r="AF70">
        <f t="shared" si="36"/>
        <v>0</v>
      </c>
      <c r="AG70">
        <v>0</v>
      </c>
      <c r="AH70" s="18">
        <f t="shared" si="28"/>
        <v>43251</v>
      </c>
      <c r="AI70" s="5">
        <f t="shared" si="29"/>
        <v>0</v>
      </c>
      <c r="AJ70" s="13">
        <f t="shared" si="15"/>
        <v>0</v>
      </c>
      <c r="AK70" s="20">
        <f t="shared" si="16"/>
        <v>0</v>
      </c>
      <c r="AL70" s="20">
        <f t="shared" si="30"/>
        <v>50</v>
      </c>
      <c r="AM70" s="20">
        <f t="shared" si="31"/>
        <v>50</v>
      </c>
      <c r="AN70" s="20">
        <f t="shared" si="17"/>
        <v>0</v>
      </c>
      <c r="AO70" s="20">
        <f t="shared" si="32"/>
        <v>200</v>
      </c>
      <c r="AP70" s="1">
        <v>0</v>
      </c>
      <c r="AQ70" s="24">
        <f t="shared" si="33"/>
        <v>43251</v>
      </c>
      <c r="AR70" s="10">
        <f t="shared" si="18"/>
        <v>0</v>
      </c>
      <c r="AS70" s="1">
        <f t="shared" si="34"/>
        <v>0</v>
      </c>
    </row>
    <row r="71" spans="2:45" x14ac:dyDescent="0.2">
      <c r="B71" s="18">
        <f t="shared" si="19"/>
        <v>43252</v>
      </c>
      <c r="C71" s="8">
        <f t="shared" si="20"/>
        <v>43252</v>
      </c>
      <c r="D71" s="5">
        <f>INDEX(Klima!$B$1:$E$520,MATCH('Afgrødemodel 1'!$C71,Klima!$B$1:$B$520,0),MATCH('Afgrødemodel 1'!$D$7,Klima!$B$1:$E$1,0))</f>
        <v>19</v>
      </c>
      <c r="E71" s="8">
        <f t="shared" si="35"/>
        <v>19</v>
      </c>
      <c r="F71">
        <v>0</v>
      </c>
      <c r="G71" s="8">
        <f t="shared" si="21"/>
        <v>735.89999999999986</v>
      </c>
      <c r="H71" s="8">
        <f t="shared" si="0"/>
        <v>0</v>
      </c>
      <c r="I71" s="8">
        <f t="shared" si="1"/>
        <v>0</v>
      </c>
      <c r="J71" s="8">
        <f t="shared" si="2"/>
        <v>0</v>
      </c>
      <c r="K71" s="8" t="str">
        <f t="shared" si="3"/>
        <v xml:space="preserve"> </v>
      </c>
      <c r="L71" s="8" t="str">
        <f t="shared" si="4"/>
        <v xml:space="preserve"> </v>
      </c>
      <c r="M71" t="e">
        <f t="shared" si="5"/>
        <v>#N/A</v>
      </c>
      <c r="N71">
        <v>8</v>
      </c>
      <c r="O71" t="str">
        <f t="shared" si="22"/>
        <v xml:space="preserve"> </v>
      </c>
      <c r="P71" t="str">
        <f t="shared" si="6"/>
        <v xml:space="preserve"> </v>
      </c>
      <c r="Q71" t="str">
        <f t="shared" si="7"/>
        <v xml:space="preserve"> </v>
      </c>
      <c r="R71" t="str">
        <f t="shared" si="8"/>
        <v xml:space="preserve"> </v>
      </c>
      <c r="S71">
        <f t="shared" si="9"/>
        <v>0</v>
      </c>
      <c r="T71" s="8">
        <f t="shared" si="23"/>
        <v>0</v>
      </c>
      <c r="U71" s="2">
        <f t="shared" si="24"/>
        <v>0</v>
      </c>
      <c r="V71">
        <f t="shared" si="10"/>
        <v>5</v>
      </c>
      <c r="W71" s="2">
        <f t="shared" si="25"/>
        <v>15</v>
      </c>
      <c r="X71">
        <f t="shared" si="11"/>
        <v>0</v>
      </c>
      <c r="Y71">
        <f t="shared" si="26"/>
        <v>0.5</v>
      </c>
      <c r="Z71">
        <v>0</v>
      </c>
      <c r="AA71" s="18">
        <f t="shared" si="12"/>
        <v>43252</v>
      </c>
      <c r="AB71" s="13">
        <f t="shared" si="13"/>
        <v>0</v>
      </c>
      <c r="AC71">
        <v>0</v>
      </c>
      <c r="AD71" s="5">
        <f t="shared" si="27"/>
        <v>0</v>
      </c>
      <c r="AE71">
        <f t="shared" si="36"/>
        <v>0</v>
      </c>
      <c r="AF71">
        <f t="shared" si="36"/>
        <v>0</v>
      </c>
      <c r="AG71">
        <v>0</v>
      </c>
      <c r="AH71" s="18">
        <f t="shared" si="28"/>
        <v>43252</v>
      </c>
      <c r="AI71" s="5">
        <f t="shared" si="29"/>
        <v>0</v>
      </c>
      <c r="AJ71" s="13">
        <f t="shared" si="15"/>
        <v>0</v>
      </c>
      <c r="AK71" s="20">
        <f t="shared" si="16"/>
        <v>0</v>
      </c>
      <c r="AL71" s="20">
        <f t="shared" si="30"/>
        <v>50</v>
      </c>
      <c r="AM71" s="20">
        <f t="shared" si="31"/>
        <v>50</v>
      </c>
      <c r="AN71" s="20">
        <f t="shared" si="17"/>
        <v>0</v>
      </c>
      <c r="AO71" s="20">
        <f t="shared" si="32"/>
        <v>200</v>
      </c>
      <c r="AP71" s="1">
        <v>0</v>
      </c>
      <c r="AQ71" s="24">
        <f t="shared" si="33"/>
        <v>43252</v>
      </c>
      <c r="AR71" s="10">
        <f t="shared" si="18"/>
        <v>0</v>
      </c>
      <c r="AS71" s="1">
        <f t="shared" si="34"/>
        <v>0</v>
      </c>
    </row>
    <row r="72" spans="2:45" x14ac:dyDescent="0.2">
      <c r="B72" s="18">
        <f t="shared" si="19"/>
        <v>43253</v>
      </c>
      <c r="C72" s="8">
        <f t="shared" si="20"/>
        <v>43253</v>
      </c>
      <c r="D72" s="5">
        <f>INDEX(Klima!$B$1:$E$520,MATCH('Afgrødemodel 1'!$C72,Klima!$B$1:$B$520,0),MATCH('Afgrødemodel 1'!$D$7,Klima!$B$1:$E$1,0))</f>
        <v>20</v>
      </c>
      <c r="E72" s="8">
        <f t="shared" si="35"/>
        <v>20</v>
      </c>
      <c r="F72">
        <v>0</v>
      </c>
      <c r="G72" s="8">
        <f t="shared" si="21"/>
        <v>755.89999999999986</v>
      </c>
      <c r="H72" s="8">
        <f t="shared" si="0"/>
        <v>0</v>
      </c>
      <c r="I72" s="8">
        <f t="shared" si="1"/>
        <v>0</v>
      </c>
      <c r="J72" s="8">
        <f t="shared" si="2"/>
        <v>0</v>
      </c>
      <c r="K72" s="8" t="str">
        <f t="shared" si="3"/>
        <v xml:space="preserve"> </v>
      </c>
      <c r="L72" s="8" t="str">
        <f t="shared" si="4"/>
        <v xml:space="preserve"> </v>
      </c>
      <c r="M72" t="e">
        <f t="shared" si="5"/>
        <v>#N/A</v>
      </c>
      <c r="N72">
        <v>8</v>
      </c>
      <c r="O72" t="str">
        <f t="shared" si="22"/>
        <v xml:space="preserve"> </v>
      </c>
      <c r="P72" t="str">
        <f t="shared" si="6"/>
        <v xml:space="preserve"> </v>
      </c>
      <c r="Q72" t="str">
        <f t="shared" si="7"/>
        <v xml:space="preserve"> </v>
      </c>
      <c r="R72" t="str">
        <f t="shared" si="8"/>
        <v xml:space="preserve"> </v>
      </c>
      <c r="S72">
        <f t="shared" si="9"/>
        <v>0</v>
      </c>
      <c r="T72" s="8">
        <f t="shared" si="23"/>
        <v>0</v>
      </c>
      <c r="U72" s="2">
        <f t="shared" si="24"/>
        <v>0</v>
      </c>
      <c r="V72">
        <f t="shared" si="10"/>
        <v>5</v>
      </c>
      <c r="W72" s="2">
        <f t="shared" si="25"/>
        <v>15</v>
      </c>
      <c r="X72">
        <f t="shared" si="11"/>
        <v>0</v>
      </c>
      <c r="Y72">
        <f t="shared" si="26"/>
        <v>0.5</v>
      </c>
      <c r="Z72">
        <v>0</v>
      </c>
      <c r="AA72" s="18">
        <f t="shared" si="12"/>
        <v>43253</v>
      </c>
      <c r="AB72" s="13">
        <f t="shared" si="13"/>
        <v>0</v>
      </c>
      <c r="AC72">
        <v>0</v>
      </c>
      <c r="AD72" s="5">
        <f t="shared" si="27"/>
        <v>0</v>
      </c>
      <c r="AE72">
        <f t="shared" si="36"/>
        <v>0</v>
      </c>
      <c r="AF72">
        <f t="shared" si="36"/>
        <v>0</v>
      </c>
      <c r="AG72">
        <v>0</v>
      </c>
      <c r="AH72" s="18">
        <f t="shared" si="28"/>
        <v>43253</v>
      </c>
      <c r="AI72" s="5">
        <f t="shared" si="29"/>
        <v>0</v>
      </c>
      <c r="AJ72" s="13">
        <f t="shared" si="15"/>
        <v>0</v>
      </c>
      <c r="AK72" s="20">
        <f t="shared" si="16"/>
        <v>0</v>
      </c>
      <c r="AL72" s="20">
        <f t="shared" si="30"/>
        <v>50</v>
      </c>
      <c r="AM72" s="20">
        <f t="shared" si="31"/>
        <v>50</v>
      </c>
      <c r="AN72" s="20">
        <f t="shared" si="17"/>
        <v>0</v>
      </c>
      <c r="AO72" s="20">
        <f t="shared" si="32"/>
        <v>200</v>
      </c>
      <c r="AP72" s="1">
        <v>0</v>
      </c>
      <c r="AQ72" s="24">
        <f t="shared" si="33"/>
        <v>43253</v>
      </c>
      <c r="AR72" s="10">
        <f t="shared" si="18"/>
        <v>0</v>
      </c>
      <c r="AS72" s="1">
        <f t="shared" si="34"/>
        <v>0</v>
      </c>
    </row>
    <row r="73" spans="2:45" x14ac:dyDescent="0.2">
      <c r="B73" s="18">
        <f t="shared" si="19"/>
        <v>43254</v>
      </c>
      <c r="C73" s="8">
        <f t="shared" si="20"/>
        <v>43254</v>
      </c>
      <c r="D73" s="5">
        <f>INDEX(Klima!$B$1:$E$520,MATCH('Afgrødemodel 1'!$C73,Klima!$B$1:$B$520,0),MATCH('Afgrødemodel 1'!$D$7,Klima!$B$1:$E$1,0))</f>
        <v>20.2</v>
      </c>
      <c r="E73" s="8">
        <f t="shared" si="35"/>
        <v>20.2</v>
      </c>
      <c r="F73">
        <v>0</v>
      </c>
      <c r="G73" s="8">
        <f t="shared" si="21"/>
        <v>776.09999999999991</v>
      </c>
      <c r="H73" s="8">
        <f t="shared" si="0"/>
        <v>0</v>
      </c>
      <c r="I73" s="8">
        <f t="shared" si="1"/>
        <v>0</v>
      </c>
      <c r="J73" s="8">
        <f t="shared" si="2"/>
        <v>0</v>
      </c>
      <c r="K73" s="8" t="str">
        <f t="shared" si="3"/>
        <v xml:space="preserve"> </v>
      </c>
      <c r="L73" s="8" t="str">
        <f t="shared" si="4"/>
        <v xml:space="preserve"> </v>
      </c>
      <c r="M73" t="e">
        <f t="shared" si="5"/>
        <v>#N/A</v>
      </c>
      <c r="N73">
        <v>8</v>
      </c>
      <c r="O73" t="str">
        <f t="shared" si="22"/>
        <v xml:space="preserve"> </v>
      </c>
      <c r="P73" t="str">
        <f t="shared" si="6"/>
        <v xml:space="preserve"> </v>
      </c>
      <c r="Q73" t="str">
        <f t="shared" si="7"/>
        <v xml:space="preserve"> </v>
      </c>
      <c r="R73" t="str">
        <f t="shared" si="8"/>
        <v xml:space="preserve"> </v>
      </c>
      <c r="S73">
        <f t="shared" si="9"/>
        <v>0</v>
      </c>
      <c r="T73" s="8">
        <f t="shared" si="23"/>
        <v>0</v>
      </c>
      <c r="U73" s="2">
        <f t="shared" si="24"/>
        <v>0</v>
      </c>
      <c r="V73">
        <f t="shared" si="10"/>
        <v>5</v>
      </c>
      <c r="W73" s="2">
        <f t="shared" si="25"/>
        <v>15</v>
      </c>
      <c r="X73">
        <f t="shared" si="11"/>
        <v>0</v>
      </c>
      <c r="Y73">
        <f t="shared" si="26"/>
        <v>0.5</v>
      </c>
      <c r="Z73">
        <v>0</v>
      </c>
      <c r="AA73" s="18">
        <f t="shared" si="12"/>
        <v>43254</v>
      </c>
      <c r="AB73" s="13">
        <f t="shared" si="13"/>
        <v>0</v>
      </c>
      <c r="AC73">
        <v>0</v>
      </c>
      <c r="AD73" s="5">
        <f t="shared" si="27"/>
        <v>0</v>
      </c>
      <c r="AE73">
        <f t="shared" si="36"/>
        <v>0</v>
      </c>
      <c r="AF73">
        <f t="shared" si="36"/>
        <v>0</v>
      </c>
      <c r="AG73">
        <v>0</v>
      </c>
      <c r="AH73" s="18">
        <f t="shared" si="28"/>
        <v>43254</v>
      </c>
      <c r="AI73" s="5">
        <f t="shared" si="29"/>
        <v>0</v>
      </c>
      <c r="AJ73" s="13">
        <f t="shared" si="15"/>
        <v>0</v>
      </c>
      <c r="AK73" s="20">
        <f t="shared" si="16"/>
        <v>0</v>
      </c>
      <c r="AL73" s="20">
        <f t="shared" si="30"/>
        <v>50</v>
      </c>
      <c r="AM73" s="20">
        <f t="shared" si="31"/>
        <v>50</v>
      </c>
      <c r="AN73" s="20">
        <f t="shared" si="17"/>
        <v>0</v>
      </c>
      <c r="AO73" s="20">
        <f t="shared" si="32"/>
        <v>200</v>
      </c>
      <c r="AP73" s="1">
        <v>0</v>
      </c>
      <c r="AQ73" s="24">
        <f t="shared" si="33"/>
        <v>43254</v>
      </c>
      <c r="AR73" s="10">
        <f t="shared" si="18"/>
        <v>0</v>
      </c>
      <c r="AS73" s="1">
        <f t="shared" si="34"/>
        <v>0</v>
      </c>
    </row>
    <row r="74" spans="2:45" x14ac:dyDescent="0.2">
      <c r="B74" s="18">
        <f t="shared" si="19"/>
        <v>43255</v>
      </c>
      <c r="C74" s="8">
        <f t="shared" si="20"/>
        <v>43255</v>
      </c>
      <c r="D74" s="5">
        <f>INDEX(Klima!$B$1:$E$520,MATCH('Afgrødemodel 1'!$C74,Klima!$B$1:$B$520,0),MATCH('Afgrødemodel 1'!$D$7,Klima!$B$1:$E$1,0))</f>
        <v>18.399999999999999</v>
      </c>
      <c r="E74" s="8">
        <f t="shared" si="35"/>
        <v>18.399999999999999</v>
      </c>
      <c r="F74">
        <v>0</v>
      </c>
      <c r="G74" s="8">
        <f t="shared" si="21"/>
        <v>794.49999999999989</v>
      </c>
      <c r="H74" s="8">
        <f t="shared" ref="H74:H137" si="37">IF(C74&gt;=$AY$21,E74+H73,0)</f>
        <v>0</v>
      </c>
      <c r="I74" s="8">
        <f t="shared" ref="I74:I137" si="38">IF(C74&lt;$AY$27,0,E74)</f>
        <v>0</v>
      </c>
      <c r="J74" s="8">
        <f t="shared" ref="J74:J137" si="39">IF(C74&lt;$AY$27,0,I74+J73)</f>
        <v>0</v>
      </c>
      <c r="K74" s="8" t="str">
        <f t="shared" ref="K74:K137" si="40">IF(AND(H74&gt;=$AX$12,H73&lt;$AX$12),"tSF1",IF(AND(H74&gt;=$AZ$13,H73&lt;$AZ$13),"tSF2",IF(AND(H74&gt;=$AZ$14,H73&lt;$AZ$14),"tSF3",IF(AND(H74&gt;=$AZ$15,H73&lt;$AZ$15),"tSF4",IF(AND(H74&gt;=$AZ$16,H73&lt;$AZ$16),"tSF5"," ")))))</f>
        <v xml:space="preserve"> </v>
      </c>
      <c r="L74" s="8" t="str">
        <f t="shared" ref="L74:L137" si="41">IF(OR(K74="tSF1",K74="tSF2",K74="tSF3",K74="tSF4",K74="tSF5"),C74," ")</f>
        <v xml:space="preserve"> </v>
      </c>
      <c r="M74" t="e">
        <f t="shared" ref="M74:M137" si="42">IF(AND($BA$12&gt;C74,C74&gt;=$AY$21),"F1",IF(AND(C74&gt;=$BA$12,C74&lt;$BA$13),"F2",IF(AND(C74&gt;=$BA$13,C74&lt;$BA$14),"F3",IF(AND(C74&gt;=$BA$14,C74&lt;$BA$15),"F4",IF(AND(C74&gt;=$BA$15,C74&lt;$BA$16),"F5"," ")))))</f>
        <v>#N/A</v>
      </c>
      <c r="N74">
        <v>8</v>
      </c>
      <c r="O74" t="str">
        <f t="shared" si="22"/>
        <v xml:space="preserve"> </v>
      </c>
      <c r="P74" t="str">
        <f t="shared" ref="P74:P137" si="43">IF($AV$2=1,(IF(AND(J74&gt;=$AW$21,J73&lt;$AW$21),C74," ")),(IF(AND(G74&gt;=$AW$21,G73&lt;$AW$21),C74," ")))</f>
        <v xml:space="preserve"> </v>
      </c>
      <c r="Q74" t="str">
        <f t="shared" ref="Q74:Q137" si="44">IF(AND($AW$22=0,O74="tSL0"),"tSLe",IF(AND(H74&gt;=($AW$22),H73&lt;($AW$22)),"tSLe",IF(AND(H74&gt;=($AW$23),H73&lt;($AW$23)),"tSLx",IF(AND(H74&gt;=($AW$24),H73&lt;($AW$24)),"tSLr",IF(AND(H74&gt;=($AW$25),H73&lt;($AW$25)),"tSLm",IF(AND($AW$27=B74),"Sådato",IF(AND($AW$29=B74),"tv",IF(AND($AW$28=B74),"th"," "))))))))</f>
        <v xml:space="preserve"> </v>
      </c>
      <c r="R74" t="str">
        <f t="shared" ref="R74:R137" si="45">IF(AND(Q74="Sådato"),C74,IF(AND(Q74="tSLe"),C74,IF(AND(Q74="tSLx"),C74,IF(AND(Q74="tSLr"),C74,IF(AND(Q74="tSLm"),C74,IF(AND(Q74="tv"),C74,IF(AND(Q74="th"),C74," ")))))))</f>
        <v xml:space="preserve"> </v>
      </c>
      <c r="S74">
        <f t="shared" ref="S74:S137" si="46">$AW$33</f>
        <v>0</v>
      </c>
      <c r="T74" s="8">
        <f t="shared" si="23"/>
        <v>0</v>
      </c>
      <c r="U74" s="2">
        <f t="shared" si="24"/>
        <v>0</v>
      </c>
      <c r="V74">
        <f t="shared" ref="V74:V137" si="47">$AW$35</f>
        <v>5</v>
      </c>
      <c r="W74" s="2">
        <f t="shared" si="25"/>
        <v>15</v>
      </c>
      <c r="X74">
        <f t="shared" ref="X74:X137" si="48">$AW$36</f>
        <v>0</v>
      </c>
      <c r="Y74">
        <f t="shared" si="26"/>
        <v>0.5</v>
      </c>
      <c r="Z74">
        <v>0</v>
      </c>
      <c r="AA74" s="18">
        <f t="shared" ref="AA74:AA137" si="49">B74</f>
        <v>43255</v>
      </c>
      <c r="AB74" s="13">
        <f t="shared" ref="AB74:AB137" si="50">IF((C74&lt;$AY$21),S74,IF(AND($AY$21&lt;=C74,C74&lt;MIN($AY$22,$AY$28,$AY$29)),T74,IF(AND($AY$22&lt;=C74,C74&lt;MIN($AY$23,$AY$28,$AY$29)),U74,IF(AND($AY$23&lt;=C74,C74&lt;(MIN($AY$24,$AY$29,$AY$28))),V74,IF(AND($AY$24&lt;=C74,C74&lt;(MIN($AY$25,$AY$28,$AY$29))),W74,IF(AND($AY$25&lt;=C74,C74&lt;(MIN($AY$28,$AY$29))),X74,IF(AND($AY$29&lt;=C74,C74&lt;$AY$28),Y74,IF(AND(C74&gt;$AY$28),Z74,0))))))))</f>
        <v>0</v>
      </c>
      <c r="AC74">
        <v>0</v>
      </c>
      <c r="AD74" s="5">
        <f t="shared" si="27"/>
        <v>0</v>
      </c>
      <c r="AE74">
        <f t="shared" si="36"/>
        <v>0</v>
      </c>
      <c r="AF74">
        <f t="shared" si="36"/>
        <v>0</v>
      </c>
      <c r="AG74">
        <v>0</v>
      </c>
      <c r="AH74" s="18">
        <f t="shared" si="28"/>
        <v>43255</v>
      </c>
      <c r="AI74" s="5">
        <f t="shared" si="29"/>
        <v>0</v>
      </c>
      <c r="AJ74" s="13">
        <f t="shared" ref="AJ74:AJ137" si="51">IF(C74&lt;(MIN($AY$24,$AY$28,$AY$29)),AC74,IF(AND($AY$24&lt;=C74,C74&lt;(MIN($AY$25,$AY$28,$AY$29))),AD74,IF(AND($AY$25&lt;=C74,C74&lt;(MIN($AY$28,$AY$29))),AE74,IF(AND($AY$29&lt;=C74,C74&lt;$AY$28),AF74,IF(AND(C74&gt;=$AY$28),AG74," ")))))</f>
        <v>0</v>
      </c>
      <c r="AK74" s="20">
        <f t="shared" ref="AK74:AK137" si="52">$AW$42</f>
        <v>0</v>
      </c>
      <c r="AL74" s="20">
        <f t="shared" si="30"/>
        <v>50</v>
      </c>
      <c r="AM74" s="20">
        <f t="shared" si="31"/>
        <v>50</v>
      </c>
      <c r="AN74" s="20">
        <f t="shared" ref="AN74:AN137" si="53">$AW$45</f>
        <v>0</v>
      </c>
      <c r="AO74" s="20">
        <f t="shared" si="32"/>
        <v>200</v>
      </c>
      <c r="AP74" s="1">
        <v>0</v>
      </c>
      <c r="AQ74" s="24">
        <f t="shared" si="33"/>
        <v>43255</v>
      </c>
      <c r="AR74" s="10">
        <f t="shared" ref="AR74:AR137" si="54">IF(C74&lt;$AY$21,AK74,IF(AND($AY$21&lt;=C74,C74&lt;(MIN($AY$25,$AY$29,$AY$28))),AM74,IF(AND($AY$25&lt;=C74,C74&lt;MIN($AY$29,$AY$28)),AN74,IF(AND($AY$29&lt;=C74,C74&lt;$AY$28),AO74,IF(AND(C74&gt;=$AY$28),AP74,"0")))))</f>
        <v>0</v>
      </c>
      <c r="AS74" s="1">
        <f t="shared" si="34"/>
        <v>0</v>
      </c>
    </row>
    <row r="75" spans="2:45" x14ac:dyDescent="0.2">
      <c r="B75" s="18">
        <f t="shared" ref="B75:B138" si="55">B74+1</f>
        <v>43256</v>
      </c>
      <c r="C75" s="8">
        <f t="shared" ref="C75:C138" si="56">B75</f>
        <v>43256</v>
      </c>
      <c r="D75" s="5">
        <f>INDEX(Klima!$B$1:$E$520,MATCH('Afgrødemodel 1'!$C75,Klima!$B$1:$B$520,0),MATCH('Afgrødemodel 1'!$D$7,Klima!$B$1:$E$1,0))</f>
        <v>16.100000000000001</v>
      </c>
      <c r="E75" s="8">
        <f t="shared" si="35"/>
        <v>16.100000000000001</v>
      </c>
      <c r="F75">
        <v>0</v>
      </c>
      <c r="G75" s="8">
        <f t="shared" ref="G75:G138" si="57">(E75-F75)+G74</f>
        <v>810.59999999999991</v>
      </c>
      <c r="H75" s="8">
        <f t="shared" si="37"/>
        <v>0</v>
      </c>
      <c r="I75" s="8">
        <f t="shared" si="38"/>
        <v>0</v>
      </c>
      <c r="J75" s="8">
        <f t="shared" si="39"/>
        <v>0</v>
      </c>
      <c r="K75" s="8" t="str">
        <f t="shared" si="40"/>
        <v xml:space="preserve"> </v>
      </c>
      <c r="L75" s="8" t="str">
        <f t="shared" si="41"/>
        <v xml:space="preserve"> </v>
      </c>
      <c r="M75" t="e">
        <f t="shared" si="42"/>
        <v>#N/A</v>
      </c>
      <c r="N75">
        <v>8</v>
      </c>
      <c r="O75" t="str">
        <f t="shared" ref="O75:O138" si="58">IF($AV$2=1,(IF(AND(J75&gt;=$AW$21,J74&lt;$AW$21),"tSL0"," ")),(IF(AND(G75&gt;=$AW$21,G74&lt;$AW$21),"tSL0"," ")))</f>
        <v xml:space="preserve"> </v>
      </c>
      <c r="P75" t="str">
        <f t="shared" si="43"/>
        <v xml:space="preserve"> </v>
      </c>
      <c r="Q75" t="str">
        <f t="shared" si="44"/>
        <v xml:space="preserve"> </v>
      </c>
      <c r="R75" t="str">
        <f t="shared" si="45"/>
        <v xml:space="preserve"> </v>
      </c>
      <c r="S75">
        <f t="shared" si="46"/>
        <v>0</v>
      </c>
      <c r="T75" s="8">
        <f t="shared" ref="T75:T138" si="59">IFERROR($AW$33+($AW$34-$AW$33)*((H75)/$AW$22),0)</f>
        <v>0</v>
      </c>
      <c r="U75" s="2">
        <f t="shared" ref="U75:U138" si="60">$AW$34+($AW$35-$AW$34)*((((2.7182^(2.4*((((H75)-$AW$22)/($AW$23-$AW$22))))-1)))/10)</f>
        <v>0</v>
      </c>
      <c r="V75">
        <f t="shared" si="47"/>
        <v>5</v>
      </c>
      <c r="W75" s="2">
        <f t="shared" ref="W75:W138" si="61">$AW$35-($AW$35-$AW$36)*((((H75)-$AW$24)/($AW$25-$AW$24)))</f>
        <v>15</v>
      </c>
      <c r="X75">
        <f t="shared" si="48"/>
        <v>0</v>
      </c>
      <c r="Y75">
        <f t="shared" ref="Y75:Y138" si="62">$AW$38</f>
        <v>0.5</v>
      </c>
      <c r="Z75">
        <v>0</v>
      </c>
      <c r="AA75" s="18">
        <f t="shared" si="49"/>
        <v>43256</v>
      </c>
      <c r="AB75" s="13">
        <f t="shared" si="50"/>
        <v>0</v>
      </c>
      <c r="AC75">
        <v>0</v>
      </c>
      <c r="AD75" s="5">
        <f t="shared" ref="AD75:AD138" si="63">$AW$37*(((H75)-$AW$24)/($AW$25-$AW$24))</f>
        <v>0</v>
      </c>
      <c r="AE75">
        <f t="shared" si="36"/>
        <v>0</v>
      </c>
      <c r="AF75">
        <f t="shared" si="36"/>
        <v>0</v>
      </c>
      <c r="AG75">
        <v>0</v>
      </c>
      <c r="AH75" s="18">
        <f t="shared" ref="AH75:AH138" si="64">AA75</f>
        <v>43256</v>
      </c>
      <c r="AI75" s="5">
        <f t="shared" ref="AI75:AI138" si="65">AB75+AJ75</f>
        <v>0</v>
      </c>
      <c r="AJ75" s="13">
        <f t="shared" si="51"/>
        <v>0</v>
      </c>
      <c r="AK75" s="20">
        <f t="shared" si="52"/>
        <v>0</v>
      </c>
      <c r="AL75" s="20">
        <f t="shared" ref="AL75:AL138" si="66">MAX($AW$43,($AW$46*(C75-$AY$21)))</f>
        <v>50</v>
      </c>
      <c r="AM75" s="20">
        <f t="shared" ref="AM75:AM138" si="67">MIN(MIN($AW$48,$AW$44),AL75)</f>
        <v>50</v>
      </c>
      <c r="AN75" s="20">
        <f t="shared" si="53"/>
        <v>0</v>
      </c>
      <c r="AO75" s="20">
        <f t="shared" ref="AO75:AO138" si="68">$AW$49</f>
        <v>200</v>
      </c>
      <c r="AP75" s="1">
        <v>0</v>
      </c>
      <c r="AQ75" s="24">
        <f t="shared" ref="AQ75:AQ138" si="69">AH75</f>
        <v>43256</v>
      </c>
      <c r="AR75" s="10">
        <f t="shared" si="54"/>
        <v>0</v>
      </c>
      <c r="AS75" s="1">
        <f t="shared" ref="AS75:AS138" si="70">(0-AR75)/10</f>
        <v>0</v>
      </c>
    </row>
    <row r="76" spans="2:45" x14ac:dyDescent="0.2">
      <c r="B76" s="18">
        <f t="shared" si="55"/>
        <v>43257</v>
      </c>
      <c r="C76" s="8">
        <f t="shared" si="56"/>
        <v>43257</v>
      </c>
      <c r="D76" s="5">
        <f>INDEX(Klima!$B$1:$E$520,MATCH('Afgrødemodel 1'!$C76,Klima!$B$1:$B$520,0),MATCH('Afgrødemodel 1'!$D$7,Klima!$B$1:$E$1,0))</f>
        <v>16.5</v>
      </c>
      <c r="E76" s="8">
        <f t="shared" si="35"/>
        <v>16.5</v>
      </c>
      <c r="F76">
        <v>0</v>
      </c>
      <c r="G76" s="8">
        <f t="shared" si="57"/>
        <v>827.09999999999991</v>
      </c>
      <c r="H76" s="8">
        <f t="shared" si="37"/>
        <v>0</v>
      </c>
      <c r="I76" s="8">
        <f t="shared" si="38"/>
        <v>0</v>
      </c>
      <c r="J76" s="8">
        <f t="shared" si="39"/>
        <v>0</v>
      </c>
      <c r="K76" s="8" t="str">
        <f t="shared" si="40"/>
        <v xml:space="preserve"> </v>
      </c>
      <c r="L76" s="8" t="str">
        <f t="shared" si="41"/>
        <v xml:space="preserve"> </v>
      </c>
      <c r="M76" t="e">
        <f t="shared" si="42"/>
        <v>#N/A</v>
      </c>
      <c r="N76">
        <v>8</v>
      </c>
      <c r="O76" t="str">
        <f t="shared" si="58"/>
        <v xml:space="preserve"> </v>
      </c>
      <c r="P76" t="str">
        <f t="shared" si="43"/>
        <v xml:space="preserve"> </v>
      </c>
      <c r="Q76" t="str">
        <f t="shared" si="44"/>
        <v xml:space="preserve"> </v>
      </c>
      <c r="R76" t="str">
        <f t="shared" si="45"/>
        <v xml:space="preserve"> </v>
      </c>
      <c r="S76">
        <f t="shared" si="46"/>
        <v>0</v>
      </c>
      <c r="T76" s="8">
        <f t="shared" si="59"/>
        <v>0</v>
      </c>
      <c r="U76" s="2">
        <f t="shared" si="60"/>
        <v>0</v>
      </c>
      <c r="V76">
        <f t="shared" si="47"/>
        <v>5</v>
      </c>
      <c r="W76" s="2">
        <f t="shared" si="61"/>
        <v>15</v>
      </c>
      <c r="X76">
        <f t="shared" si="48"/>
        <v>0</v>
      </c>
      <c r="Y76">
        <f t="shared" si="62"/>
        <v>0.5</v>
      </c>
      <c r="Z76">
        <v>0</v>
      </c>
      <c r="AA76" s="18">
        <f t="shared" si="49"/>
        <v>43257</v>
      </c>
      <c r="AB76" s="13">
        <f t="shared" si="50"/>
        <v>0</v>
      </c>
      <c r="AC76">
        <v>0</v>
      </c>
      <c r="AD76" s="5">
        <f t="shared" si="63"/>
        <v>0</v>
      </c>
      <c r="AE76">
        <f t="shared" si="36"/>
        <v>0</v>
      </c>
      <c r="AF76">
        <f t="shared" si="36"/>
        <v>0</v>
      </c>
      <c r="AG76">
        <v>0</v>
      </c>
      <c r="AH76" s="18">
        <f t="shared" si="64"/>
        <v>43257</v>
      </c>
      <c r="AI76" s="5">
        <f t="shared" si="65"/>
        <v>0</v>
      </c>
      <c r="AJ76" s="13">
        <f t="shared" si="51"/>
        <v>0</v>
      </c>
      <c r="AK76" s="20">
        <f t="shared" si="52"/>
        <v>0</v>
      </c>
      <c r="AL76" s="20">
        <f t="shared" si="66"/>
        <v>50</v>
      </c>
      <c r="AM76" s="20">
        <f t="shared" si="67"/>
        <v>50</v>
      </c>
      <c r="AN76" s="20">
        <f t="shared" si="53"/>
        <v>0</v>
      </c>
      <c r="AO76" s="20">
        <f t="shared" si="68"/>
        <v>200</v>
      </c>
      <c r="AP76" s="1">
        <v>0</v>
      </c>
      <c r="AQ76" s="24">
        <f t="shared" si="69"/>
        <v>43257</v>
      </c>
      <c r="AR76" s="10">
        <f t="shared" si="54"/>
        <v>0</v>
      </c>
      <c r="AS76" s="1">
        <f t="shared" si="70"/>
        <v>0</v>
      </c>
    </row>
    <row r="77" spans="2:45" x14ac:dyDescent="0.2">
      <c r="B77" s="18">
        <f t="shared" si="55"/>
        <v>43258</v>
      </c>
      <c r="C77" s="8">
        <f t="shared" si="56"/>
        <v>43258</v>
      </c>
      <c r="D77" s="5">
        <f>INDEX(Klima!$B$1:$E$520,MATCH('Afgrødemodel 1'!$C77,Klima!$B$1:$B$520,0),MATCH('Afgrødemodel 1'!$D$7,Klima!$B$1:$E$1,0))</f>
        <v>17.5</v>
      </c>
      <c r="E77" s="8">
        <f t="shared" si="35"/>
        <v>17.5</v>
      </c>
      <c r="F77">
        <v>0</v>
      </c>
      <c r="G77" s="8">
        <f t="shared" si="57"/>
        <v>844.59999999999991</v>
      </c>
      <c r="H77" s="8">
        <f t="shared" si="37"/>
        <v>0</v>
      </c>
      <c r="I77" s="8">
        <f t="shared" si="38"/>
        <v>0</v>
      </c>
      <c r="J77" s="8">
        <f t="shared" si="39"/>
        <v>0</v>
      </c>
      <c r="K77" s="8" t="str">
        <f t="shared" si="40"/>
        <v xml:space="preserve"> </v>
      </c>
      <c r="L77" s="8" t="str">
        <f t="shared" si="41"/>
        <v xml:space="preserve"> </v>
      </c>
      <c r="M77" t="e">
        <f t="shared" si="42"/>
        <v>#N/A</v>
      </c>
      <c r="N77">
        <v>8</v>
      </c>
      <c r="O77" t="str">
        <f t="shared" si="58"/>
        <v xml:space="preserve"> </v>
      </c>
      <c r="P77" t="str">
        <f t="shared" si="43"/>
        <v xml:space="preserve"> </v>
      </c>
      <c r="Q77" t="str">
        <f t="shared" si="44"/>
        <v xml:space="preserve"> </v>
      </c>
      <c r="R77" t="str">
        <f t="shared" si="45"/>
        <v xml:space="preserve"> </v>
      </c>
      <c r="S77">
        <f t="shared" si="46"/>
        <v>0</v>
      </c>
      <c r="T77" s="8">
        <f t="shared" si="59"/>
        <v>0</v>
      </c>
      <c r="U77" s="2">
        <f t="shared" si="60"/>
        <v>0</v>
      </c>
      <c r="V77">
        <f t="shared" si="47"/>
        <v>5</v>
      </c>
      <c r="W77" s="2">
        <f t="shared" si="61"/>
        <v>15</v>
      </c>
      <c r="X77">
        <f t="shared" si="48"/>
        <v>0</v>
      </c>
      <c r="Y77">
        <f t="shared" si="62"/>
        <v>0.5</v>
      </c>
      <c r="Z77">
        <v>0</v>
      </c>
      <c r="AA77" s="18">
        <f t="shared" si="49"/>
        <v>43258</v>
      </c>
      <c r="AB77" s="13">
        <f t="shared" si="50"/>
        <v>0</v>
      </c>
      <c r="AC77">
        <v>0</v>
      </c>
      <c r="AD77" s="5">
        <f t="shared" si="63"/>
        <v>0</v>
      </c>
      <c r="AE77">
        <f t="shared" si="36"/>
        <v>0</v>
      </c>
      <c r="AF77">
        <f t="shared" si="36"/>
        <v>0</v>
      </c>
      <c r="AG77">
        <v>0</v>
      </c>
      <c r="AH77" s="18">
        <f t="shared" si="64"/>
        <v>43258</v>
      </c>
      <c r="AI77" s="5">
        <f t="shared" si="65"/>
        <v>0</v>
      </c>
      <c r="AJ77" s="13">
        <f t="shared" si="51"/>
        <v>0</v>
      </c>
      <c r="AK77" s="20">
        <f t="shared" si="52"/>
        <v>0</v>
      </c>
      <c r="AL77" s="20">
        <f t="shared" si="66"/>
        <v>50</v>
      </c>
      <c r="AM77" s="20">
        <f t="shared" si="67"/>
        <v>50</v>
      </c>
      <c r="AN77" s="20">
        <f t="shared" si="53"/>
        <v>0</v>
      </c>
      <c r="AO77" s="20">
        <f t="shared" si="68"/>
        <v>200</v>
      </c>
      <c r="AP77" s="1">
        <v>0</v>
      </c>
      <c r="AQ77" s="24">
        <f t="shared" si="69"/>
        <v>43258</v>
      </c>
      <c r="AR77" s="10">
        <f t="shared" si="54"/>
        <v>0</v>
      </c>
      <c r="AS77" s="1">
        <f t="shared" si="70"/>
        <v>0</v>
      </c>
    </row>
    <row r="78" spans="2:45" x14ac:dyDescent="0.2">
      <c r="B78" s="18">
        <f t="shared" si="55"/>
        <v>43259</v>
      </c>
      <c r="C78" s="8">
        <f t="shared" si="56"/>
        <v>43259</v>
      </c>
      <c r="D78" s="5">
        <f>INDEX(Klima!$B$1:$E$520,MATCH('Afgrødemodel 1'!$C78,Klima!$B$1:$B$520,0),MATCH('Afgrødemodel 1'!$D$7,Klima!$B$1:$E$1,0))</f>
        <v>18.5</v>
      </c>
      <c r="E78" s="8">
        <f t="shared" ref="E78:E141" si="71">IF(D78&gt;0,D78,0)</f>
        <v>18.5</v>
      </c>
      <c r="F78">
        <v>0</v>
      </c>
      <c r="G78" s="8">
        <f t="shared" si="57"/>
        <v>863.09999999999991</v>
      </c>
      <c r="H78" s="8">
        <f t="shared" si="37"/>
        <v>0</v>
      </c>
      <c r="I78" s="8">
        <f t="shared" si="38"/>
        <v>0</v>
      </c>
      <c r="J78" s="8">
        <f t="shared" si="39"/>
        <v>0</v>
      </c>
      <c r="K78" s="8" t="str">
        <f t="shared" si="40"/>
        <v xml:space="preserve"> </v>
      </c>
      <c r="L78" s="8" t="str">
        <f t="shared" si="41"/>
        <v xml:space="preserve"> </v>
      </c>
      <c r="M78" t="e">
        <f t="shared" si="42"/>
        <v>#N/A</v>
      </c>
      <c r="N78">
        <v>8</v>
      </c>
      <c r="O78" t="str">
        <f t="shared" si="58"/>
        <v xml:space="preserve"> </v>
      </c>
      <c r="P78" t="str">
        <f t="shared" si="43"/>
        <v xml:space="preserve"> </v>
      </c>
      <c r="Q78" t="str">
        <f t="shared" si="44"/>
        <v xml:space="preserve"> </v>
      </c>
      <c r="R78" t="str">
        <f t="shared" si="45"/>
        <v xml:space="preserve"> </v>
      </c>
      <c r="S78">
        <f t="shared" si="46"/>
        <v>0</v>
      </c>
      <c r="T78" s="8">
        <f t="shared" si="59"/>
        <v>0</v>
      </c>
      <c r="U78" s="2">
        <f t="shared" si="60"/>
        <v>0</v>
      </c>
      <c r="V78">
        <f t="shared" si="47"/>
        <v>5</v>
      </c>
      <c r="W78" s="2">
        <f t="shared" si="61"/>
        <v>15</v>
      </c>
      <c r="X78">
        <f t="shared" si="48"/>
        <v>0</v>
      </c>
      <c r="Y78">
        <f t="shared" si="62"/>
        <v>0.5</v>
      </c>
      <c r="Z78">
        <v>0</v>
      </c>
      <c r="AA78" s="18">
        <f t="shared" si="49"/>
        <v>43259</v>
      </c>
      <c r="AB78" s="13">
        <f t="shared" si="50"/>
        <v>0</v>
      </c>
      <c r="AC78">
        <v>0</v>
      </c>
      <c r="AD78" s="5">
        <f t="shared" si="63"/>
        <v>0</v>
      </c>
      <c r="AE78">
        <f t="shared" si="36"/>
        <v>0</v>
      </c>
      <c r="AF78">
        <f t="shared" si="36"/>
        <v>0</v>
      </c>
      <c r="AG78">
        <v>0</v>
      </c>
      <c r="AH78" s="18">
        <f t="shared" si="64"/>
        <v>43259</v>
      </c>
      <c r="AI78" s="5">
        <f t="shared" si="65"/>
        <v>0</v>
      </c>
      <c r="AJ78" s="13">
        <f t="shared" si="51"/>
        <v>0</v>
      </c>
      <c r="AK78" s="20">
        <f t="shared" si="52"/>
        <v>0</v>
      </c>
      <c r="AL78" s="20">
        <f t="shared" si="66"/>
        <v>50</v>
      </c>
      <c r="AM78" s="20">
        <f t="shared" si="67"/>
        <v>50</v>
      </c>
      <c r="AN78" s="20">
        <f t="shared" si="53"/>
        <v>0</v>
      </c>
      <c r="AO78" s="20">
        <f t="shared" si="68"/>
        <v>200</v>
      </c>
      <c r="AP78" s="1">
        <v>0</v>
      </c>
      <c r="AQ78" s="24">
        <f t="shared" si="69"/>
        <v>43259</v>
      </c>
      <c r="AR78" s="10">
        <f t="shared" si="54"/>
        <v>0</v>
      </c>
      <c r="AS78" s="1">
        <f t="shared" si="70"/>
        <v>0</v>
      </c>
    </row>
    <row r="79" spans="2:45" x14ac:dyDescent="0.2">
      <c r="B79" s="18">
        <f t="shared" si="55"/>
        <v>43260</v>
      </c>
      <c r="C79" s="8">
        <f t="shared" si="56"/>
        <v>43260</v>
      </c>
      <c r="D79" s="5">
        <f>INDEX(Klima!$B$1:$E$520,MATCH('Afgrødemodel 1'!$C79,Klima!$B$1:$B$520,0),MATCH('Afgrødemodel 1'!$D$7,Klima!$B$1:$E$1,0))</f>
        <v>19.100000000000001</v>
      </c>
      <c r="E79" s="8">
        <f t="shared" si="71"/>
        <v>19.100000000000001</v>
      </c>
      <c r="F79">
        <v>0</v>
      </c>
      <c r="G79" s="8">
        <f t="shared" si="57"/>
        <v>882.19999999999993</v>
      </c>
      <c r="H79" s="8">
        <f t="shared" si="37"/>
        <v>0</v>
      </c>
      <c r="I79" s="8">
        <f t="shared" si="38"/>
        <v>0</v>
      </c>
      <c r="J79" s="8">
        <f t="shared" si="39"/>
        <v>0</v>
      </c>
      <c r="K79" s="8" t="str">
        <f t="shared" si="40"/>
        <v xml:space="preserve"> </v>
      </c>
      <c r="L79" s="8" t="str">
        <f t="shared" si="41"/>
        <v xml:space="preserve"> </v>
      </c>
      <c r="M79" t="e">
        <f t="shared" si="42"/>
        <v>#N/A</v>
      </c>
      <c r="N79">
        <v>8</v>
      </c>
      <c r="O79" t="str">
        <f t="shared" si="58"/>
        <v xml:space="preserve"> </v>
      </c>
      <c r="P79" t="str">
        <f t="shared" si="43"/>
        <v xml:space="preserve"> </v>
      </c>
      <c r="Q79" t="str">
        <f t="shared" si="44"/>
        <v xml:space="preserve"> </v>
      </c>
      <c r="R79" t="str">
        <f t="shared" si="45"/>
        <v xml:space="preserve"> </v>
      </c>
      <c r="S79">
        <f t="shared" si="46"/>
        <v>0</v>
      </c>
      <c r="T79" s="8">
        <f t="shared" si="59"/>
        <v>0</v>
      </c>
      <c r="U79" s="2">
        <f t="shared" si="60"/>
        <v>0</v>
      </c>
      <c r="V79">
        <f t="shared" si="47"/>
        <v>5</v>
      </c>
      <c r="W79" s="2">
        <f t="shared" si="61"/>
        <v>15</v>
      </c>
      <c r="X79">
        <f t="shared" si="48"/>
        <v>0</v>
      </c>
      <c r="Y79">
        <f t="shared" si="62"/>
        <v>0.5</v>
      </c>
      <c r="Z79">
        <v>0</v>
      </c>
      <c r="AA79" s="18">
        <f t="shared" si="49"/>
        <v>43260</v>
      </c>
      <c r="AB79" s="13">
        <f t="shared" si="50"/>
        <v>0</v>
      </c>
      <c r="AC79">
        <v>0</v>
      </c>
      <c r="AD79" s="5">
        <f t="shared" si="63"/>
        <v>0</v>
      </c>
      <c r="AE79">
        <f t="shared" si="36"/>
        <v>0</v>
      </c>
      <c r="AF79">
        <f t="shared" si="36"/>
        <v>0</v>
      </c>
      <c r="AG79">
        <v>0</v>
      </c>
      <c r="AH79" s="18">
        <f t="shared" si="64"/>
        <v>43260</v>
      </c>
      <c r="AI79" s="5">
        <f t="shared" si="65"/>
        <v>0</v>
      </c>
      <c r="AJ79" s="13">
        <f t="shared" si="51"/>
        <v>0</v>
      </c>
      <c r="AK79" s="20">
        <f t="shared" si="52"/>
        <v>0</v>
      </c>
      <c r="AL79" s="20">
        <f t="shared" si="66"/>
        <v>50</v>
      </c>
      <c r="AM79" s="20">
        <f t="shared" si="67"/>
        <v>50</v>
      </c>
      <c r="AN79" s="20">
        <f t="shared" si="53"/>
        <v>0</v>
      </c>
      <c r="AO79" s="20">
        <f t="shared" si="68"/>
        <v>200</v>
      </c>
      <c r="AP79" s="1">
        <v>0</v>
      </c>
      <c r="AQ79" s="24">
        <f t="shared" si="69"/>
        <v>43260</v>
      </c>
      <c r="AR79" s="10">
        <f t="shared" si="54"/>
        <v>0</v>
      </c>
      <c r="AS79" s="1">
        <f t="shared" si="70"/>
        <v>0</v>
      </c>
    </row>
    <row r="80" spans="2:45" x14ac:dyDescent="0.2">
      <c r="B80" s="18">
        <f t="shared" si="55"/>
        <v>43261</v>
      </c>
      <c r="C80" s="8">
        <f t="shared" si="56"/>
        <v>43261</v>
      </c>
      <c r="D80" s="5">
        <f>INDEX(Klima!$B$1:$E$520,MATCH('Afgrødemodel 1'!$C80,Klima!$B$1:$B$520,0),MATCH('Afgrødemodel 1'!$D$7,Klima!$B$1:$E$1,0))</f>
        <v>16.5</v>
      </c>
      <c r="E80" s="8">
        <f t="shared" si="71"/>
        <v>16.5</v>
      </c>
      <c r="F80">
        <v>0</v>
      </c>
      <c r="G80" s="8">
        <f t="shared" si="57"/>
        <v>898.69999999999993</v>
      </c>
      <c r="H80" s="8">
        <f t="shared" si="37"/>
        <v>0</v>
      </c>
      <c r="I80" s="8">
        <f t="shared" si="38"/>
        <v>0</v>
      </c>
      <c r="J80" s="8">
        <f t="shared" si="39"/>
        <v>0</v>
      </c>
      <c r="K80" s="8" t="str">
        <f t="shared" si="40"/>
        <v xml:space="preserve"> </v>
      </c>
      <c r="L80" s="8" t="str">
        <f t="shared" si="41"/>
        <v xml:space="preserve"> </v>
      </c>
      <c r="M80" t="e">
        <f t="shared" si="42"/>
        <v>#N/A</v>
      </c>
      <c r="N80">
        <v>8</v>
      </c>
      <c r="O80" t="str">
        <f t="shared" si="58"/>
        <v xml:space="preserve"> </v>
      </c>
      <c r="P80" t="str">
        <f t="shared" si="43"/>
        <v xml:space="preserve"> </v>
      </c>
      <c r="Q80" t="str">
        <f t="shared" si="44"/>
        <v xml:space="preserve"> </v>
      </c>
      <c r="R80" t="str">
        <f t="shared" si="45"/>
        <v xml:space="preserve"> </v>
      </c>
      <c r="S80">
        <f t="shared" si="46"/>
        <v>0</v>
      </c>
      <c r="T80" s="8">
        <f t="shared" si="59"/>
        <v>0</v>
      </c>
      <c r="U80" s="2">
        <f t="shared" si="60"/>
        <v>0</v>
      </c>
      <c r="V80">
        <f t="shared" si="47"/>
        <v>5</v>
      </c>
      <c r="W80" s="2">
        <f t="shared" si="61"/>
        <v>15</v>
      </c>
      <c r="X80">
        <f t="shared" si="48"/>
        <v>0</v>
      </c>
      <c r="Y80">
        <f t="shared" si="62"/>
        <v>0.5</v>
      </c>
      <c r="Z80">
        <v>0</v>
      </c>
      <c r="AA80" s="18">
        <f t="shared" si="49"/>
        <v>43261</v>
      </c>
      <c r="AB80" s="13">
        <f t="shared" si="50"/>
        <v>0</v>
      </c>
      <c r="AC80">
        <v>0</v>
      </c>
      <c r="AD80" s="5">
        <f t="shared" si="63"/>
        <v>0</v>
      </c>
      <c r="AE80">
        <f t="shared" si="36"/>
        <v>0</v>
      </c>
      <c r="AF80">
        <f t="shared" si="36"/>
        <v>0</v>
      </c>
      <c r="AG80">
        <v>0</v>
      </c>
      <c r="AH80" s="18">
        <f t="shared" si="64"/>
        <v>43261</v>
      </c>
      <c r="AI80" s="5">
        <f t="shared" si="65"/>
        <v>0</v>
      </c>
      <c r="AJ80" s="13">
        <f t="shared" si="51"/>
        <v>0</v>
      </c>
      <c r="AK80" s="20">
        <f t="shared" si="52"/>
        <v>0</v>
      </c>
      <c r="AL80" s="20">
        <f t="shared" si="66"/>
        <v>50</v>
      </c>
      <c r="AM80" s="20">
        <f t="shared" si="67"/>
        <v>50</v>
      </c>
      <c r="AN80" s="20">
        <f t="shared" si="53"/>
        <v>0</v>
      </c>
      <c r="AO80" s="20">
        <f t="shared" si="68"/>
        <v>200</v>
      </c>
      <c r="AP80" s="1">
        <v>0</v>
      </c>
      <c r="AQ80" s="24">
        <f t="shared" si="69"/>
        <v>43261</v>
      </c>
      <c r="AR80" s="10">
        <f t="shared" si="54"/>
        <v>0</v>
      </c>
      <c r="AS80" s="1">
        <f t="shared" si="70"/>
        <v>0</v>
      </c>
    </row>
    <row r="81" spans="2:45" x14ac:dyDescent="0.2">
      <c r="B81" s="18">
        <f t="shared" si="55"/>
        <v>43262</v>
      </c>
      <c r="C81" s="8">
        <f t="shared" si="56"/>
        <v>43262</v>
      </c>
      <c r="D81" s="5">
        <f>INDEX(Klima!$B$1:$E$520,MATCH('Afgrødemodel 1'!$C81,Klima!$B$1:$B$520,0),MATCH('Afgrødemodel 1'!$D$7,Klima!$B$1:$E$1,0))</f>
        <v>13.9</v>
      </c>
      <c r="E81" s="8">
        <f t="shared" si="71"/>
        <v>13.9</v>
      </c>
      <c r="F81">
        <v>0</v>
      </c>
      <c r="G81" s="8">
        <f t="shared" si="57"/>
        <v>912.59999999999991</v>
      </c>
      <c r="H81" s="8">
        <f t="shared" si="37"/>
        <v>0</v>
      </c>
      <c r="I81" s="8">
        <f t="shared" si="38"/>
        <v>0</v>
      </c>
      <c r="J81" s="8">
        <f t="shared" si="39"/>
        <v>0</v>
      </c>
      <c r="K81" s="8" t="str">
        <f t="shared" si="40"/>
        <v xml:space="preserve"> </v>
      </c>
      <c r="L81" s="8" t="str">
        <f t="shared" si="41"/>
        <v xml:space="preserve"> </v>
      </c>
      <c r="M81" t="e">
        <f t="shared" si="42"/>
        <v>#N/A</v>
      </c>
      <c r="N81">
        <v>8</v>
      </c>
      <c r="O81" t="str">
        <f t="shared" si="58"/>
        <v xml:space="preserve"> </v>
      </c>
      <c r="P81" t="str">
        <f t="shared" si="43"/>
        <v xml:space="preserve"> </v>
      </c>
      <c r="Q81" t="str">
        <f t="shared" si="44"/>
        <v xml:space="preserve"> </v>
      </c>
      <c r="R81" t="str">
        <f t="shared" si="45"/>
        <v xml:space="preserve"> </v>
      </c>
      <c r="S81">
        <f t="shared" si="46"/>
        <v>0</v>
      </c>
      <c r="T81" s="8">
        <f t="shared" si="59"/>
        <v>0</v>
      </c>
      <c r="U81" s="2">
        <f t="shared" si="60"/>
        <v>0</v>
      </c>
      <c r="V81">
        <f t="shared" si="47"/>
        <v>5</v>
      </c>
      <c r="W81" s="2">
        <f t="shared" si="61"/>
        <v>15</v>
      </c>
      <c r="X81">
        <f t="shared" si="48"/>
        <v>0</v>
      </c>
      <c r="Y81">
        <f t="shared" si="62"/>
        <v>0.5</v>
      </c>
      <c r="Z81">
        <v>0</v>
      </c>
      <c r="AA81" s="18">
        <f t="shared" si="49"/>
        <v>43262</v>
      </c>
      <c r="AB81" s="13">
        <f t="shared" si="50"/>
        <v>0</v>
      </c>
      <c r="AC81">
        <v>0</v>
      </c>
      <c r="AD81" s="5">
        <f t="shared" si="63"/>
        <v>0</v>
      </c>
      <c r="AE81">
        <f t="shared" si="36"/>
        <v>0</v>
      </c>
      <c r="AF81">
        <f t="shared" si="36"/>
        <v>0</v>
      </c>
      <c r="AG81">
        <v>0</v>
      </c>
      <c r="AH81" s="18">
        <f t="shared" si="64"/>
        <v>43262</v>
      </c>
      <c r="AI81" s="5">
        <f t="shared" si="65"/>
        <v>0</v>
      </c>
      <c r="AJ81" s="13">
        <f t="shared" si="51"/>
        <v>0</v>
      </c>
      <c r="AK81" s="20">
        <f t="shared" si="52"/>
        <v>0</v>
      </c>
      <c r="AL81" s="20">
        <f t="shared" si="66"/>
        <v>50</v>
      </c>
      <c r="AM81" s="20">
        <f t="shared" si="67"/>
        <v>50</v>
      </c>
      <c r="AN81" s="20">
        <f t="shared" si="53"/>
        <v>0</v>
      </c>
      <c r="AO81" s="20">
        <f t="shared" si="68"/>
        <v>200</v>
      </c>
      <c r="AP81" s="1">
        <v>0</v>
      </c>
      <c r="AQ81" s="24">
        <f t="shared" si="69"/>
        <v>43262</v>
      </c>
      <c r="AR81" s="10">
        <f t="shared" si="54"/>
        <v>0</v>
      </c>
      <c r="AS81" s="1">
        <f t="shared" si="70"/>
        <v>0</v>
      </c>
    </row>
    <row r="82" spans="2:45" x14ac:dyDescent="0.2">
      <c r="B82" s="18">
        <f t="shared" si="55"/>
        <v>43263</v>
      </c>
      <c r="C82" s="8">
        <f t="shared" si="56"/>
        <v>43263</v>
      </c>
      <c r="D82" s="5">
        <f>INDEX(Klima!$B$1:$E$520,MATCH('Afgrødemodel 1'!$C82,Klima!$B$1:$B$520,0),MATCH('Afgrødemodel 1'!$D$7,Klima!$B$1:$E$1,0))</f>
        <v>15.4</v>
      </c>
      <c r="E82" s="8">
        <f t="shared" si="71"/>
        <v>15.4</v>
      </c>
      <c r="F82">
        <v>0</v>
      </c>
      <c r="G82" s="8">
        <f t="shared" si="57"/>
        <v>927.99999999999989</v>
      </c>
      <c r="H82" s="8">
        <f t="shared" si="37"/>
        <v>0</v>
      </c>
      <c r="I82" s="8">
        <f t="shared" si="38"/>
        <v>0</v>
      </c>
      <c r="J82" s="8">
        <f t="shared" si="39"/>
        <v>0</v>
      </c>
      <c r="K82" s="8" t="str">
        <f t="shared" si="40"/>
        <v xml:space="preserve"> </v>
      </c>
      <c r="L82" s="8" t="str">
        <f t="shared" si="41"/>
        <v xml:space="preserve"> </v>
      </c>
      <c r="M82" t="e">
        <f t="shared" si="42"/>
        <v>#N/A</v>
      </c>
      <c r="N82">
        <v>8</v>
      </c>
      <c r="O82" t="str">
        <f t="shared" si="58"/>
        <v xml:space="preserve"> </v>
      </c>
      <c r="P82" t="str">
        <f t="shared" si="43"/>
        <v xml:space="preserve"> </v>
      </c>
      <c r="Q82" t="str">
        <f t="shared" si="44"/>
        <v xml:space="preserve"> </v>
      </c>
      <c r="R82" t="str">
        <f t="shared" si="45"/>
        <v xml:space="preserve"> </v>
      </c>
      <c r="S82">
        <f t="shared" si="46"/>
        <v>0</v>
      </c>
      <c r="T82" s="8">
        <f t="shared" si="59"/>
        <v>0</v>
      </c>
      <c r="U82" s="2">
        <f t="shared" si="60"/>
        <v>0</v>
      </c>
      <c r="V82">
        <f t="shared" si="47"/>
        <v>5</v>
      </c>
      <c r="W82" s="2">
        <f t="shared" si="61"/>
        <v>15</v>
      </c>
      <c r="X82">
        <f t="shared" si="48"/>
        <v>0</v>
      </c>
      <c r="Y82">
        <f t="shared" si="62"/>
        <v>0.5</v>
      </c>
      <c r="Z82">
        <v>0</v>
      </c>
      <c r="AA82" s="18">
        <f t="shared" si="49"/>
        <v>43263</v>
      </c>
      <c r="AB82" s="13">
        <f t="shared" si="50"/>
        <v>0</v>
      </c>
      <c r="AC82">
        <v>0</v>
      </c>
      <c r="AD82" s="5">
        <f t="shared" si="63"/>
        <v>0</v>
      </c>
      <c r="AE82">
        <f t="shared" si="36"/>
        <v>0</v>
      </c>
      <c r="AF82">
        <f t="shared" si="36"/>
        <v>0</v>
      </c>
      <c r="AG82">
        <v>0</v>
      </c>
      <c r="AH82" s="18">
        <f t="shared" si="64"/>
        <v>43263</v>
      </c>
      <c r="AI82" s="5">
        <f t="shared" si="65"/>
        <v>0</v>
      </c>
      <c r="AJ82" s="13">
        <f t="shared" si="51"/>
        <v>0</v>
      </c>
      <c r="AK82" s="20">
        <f t="shared" si="52"/>
        <v>0</v>
      </c>
      <c r="AL82" s="20">
        <f t="shared" si="66"/>
        <v>50</v>
      </c>
      <c r="AM82" s="20">
        <f t="shared" si="67"/>
        <v>50</v>
      </c>
      <c r="AN82" s="20">
        <f t="shared" si="53"/>
        <v>0</v>
      </c>
      <c r="AO82" s="20">
        <f t="shared" si="68"/>
        <v>200</v>
      </c>
      <c r="AP82" s="1">
        <v>0</v>
      </c>
      <c r="AQ82" s="24">
        <f t="shared" si="69"/>
        <v>43263</v>
      </c>
      <c r="AR82" s="10">
        <f t="shared" si="54"/>
        <v>0</v>
      </c>
      <c r="AS82" s="1">
        <f t="shared" si="70"/>
        <v>0</v>
      </c>
    </row>
    <row r="83" spans="2:45" x14ac:dyDescent="0.2">
      <c r="B83" s="18">
        <f t="shared" si="55"/>
        <v>43264</v>
      </c>
      <c r="C83" s="8">
        <f t="shared" si="56"/>
        <v>43264</v>
      </c>
      <c r="D83" s="5">
        <f>INDEX(Klima!$B$1:$E$520,MATCH('Afgrødemodel 1'!$C83,Klima!$B$1:$B$520,0),MATCH('Afgrødemodel 1'!$D$7,Klima!$B$1:$E$1,0))</f>
        <v>13.7</v>
      </c>
      <c r="E83" s="8">
        <f t="shared" si="71"/>
        <v>13.7</v>
      </c>
      <c r="F83">
        <v>0</v>
      </c>
      <c r="G83" s="8">
        <f t="shared" si="57"/>
        <v>941.69999999999993</v>
      </c>
      <c r="H83" s="8">
        <f t="shared" si="37"/>
        <v>0</v>
      </c>
      <c r="I83" s="8">
        <f t="shared" si="38"/>
        <v>0</v>
      </c>
      <c r="J83" s="8">
        <f t="shared" si="39"/>
        <v>0</v>
      </c>
      <c r="K83" s="8" t="str">
        <f t="shared" si="40"/>
        <v xml:space="preserve"> </v>
      </c>
      <c r="L83" s="8" t="str">
        <f t="shared" si="41"/>
        <v xml:space="preserve"> </v>
      </c>
      <c r="M83" t="e">
        <f t="shared" si="42"/>
        <v>#N/A</v>
      </c>
      <c r="N83">
        <v>8</v>
      </c>
      <c r="O83" t="str">
        <f t="shared" si="58"/>
        <v xml:space="preserve"> </v>
      </c>
      <c r="P83" t="str">
        <f t="shared" si="43"/>
        <v xml:space="preserve"> </v>
      </c>
      <c r="Q83" t="str">
        <f t="shared" si="44"/>
        <v xml:space="preserve"> </v>
      </c>
      <c r="R83" t="str">
        <f t="shared" si="45"/>
        <v xml:space="preserve"> </v>
      </c>
      <c r="S83">
        <f t="shared" si="46"/>
        <v>0</v>
      </c>
      <c r="T83" s="8">
        <f t="shared" si="59"/>
        <v>0</v>
      </c>
      <c r="U83" s="2">
        <f t="shared" si="60"/>
        <v>0</v>
      </c>
      <c r="V83">
        <f t="shared" si="47"/>
        <v>5</v>
      </c>
      <c r="W83" s="2">
        <f t="shared" si="61"/>
        <v>15</v>
      </c>
      <c r="X83">
        <f t="shared" si="48"/>
        <v>0</v>
      </c>
      <c r="Y83">
        <f t="shared" si="62"/>
        <v>0.5</v>
      </c>
      <c r="Z83">
        <v>0</v>
      </c>
      <c r="AA83" s="18">
        <f t="shared" si="49"/>
        <v>43264</v>
      </c>
      <c r="AB83" s="13">
        <f t="shared" si="50"/>
        <v>0</v>
      </c>
      <c r="AC83">
        <v>0</v>
      </c>
      <c r="AD83" s="5">
        <f t="shared" si="63"/>
        <v>0</v>
      </c>
      <c r="AE83">
        <f t="shared" si="36"/>
        <v>0</v>
      </c>
      <c r="AF83">
        <f t="shared" si="36"/>
        <v>0</v>
      </c>
      <c r="AG83">
        <v>0</v>
      </c>
      <c r="AH83" s="18">
        <f t="shared" si="64"/>
        <v>43264</v>
      </c>
      <c r="AI83" s="5">
        <f t="shared" si="65"/>
        <v>0</v>
      </c>
      <c r="AJ83" s="13">
        <f t="shared" si="51"/>
        <v>0</v>
      </c>
      <c r="AK83" s="20">
        <f t="shared" si="52"/>
        <v>0</v>
      </c>
      <c r="AL83" s="20">
        <f t="shared" si="66"/>
        <v>50</v>
      </c>
      <c r="AM83" s="20">
        <f t="shared" si="67"/>
        <v>50</v>
      </c>
      <c r="AN83" s="20">
        <f t="shared" si="53"/>
        <v>0</v>
      </c>
      <c r="AO83" s="20">
        <f t="shared" si="68"/>
        <v>200</v>
      </c>
      <c r="AP83" s="1">
        <v>0</v>
      </c>
      <c r="AQ83" s="24">
        <f t="shared" si="69"/>
        <v>43264</v>
      </c>
      <c r="AR83" s="10">
        <f t="shared" si="54"/>
        <v>0</v>
      </c>
      <c r="AS83" s="1">
        <f t="shared" si="70"/>
        <v>0</v>
      </c>
    </row>
    <row r="84" spans="2:45" x14ac:dyDescent="0.2">
      <c r="B84" s="18">
        <f t="shared" si="55"/>
        <v>43265</v>
      </c>
      <c r="C84" s="8">
        <f t="shared" si="56"/>
        <v>43265</v>
      </c>
      <c r="D84" s="5">
        <f>INDEX(Klima!$B$1:$E$520,MATCH('Afgrødemodel 1'!$C84,Klima!$B$1:$B$520,0),MATCH('Afgrødemodel 1'!$D$7,Klima!$B$1:$E$1,0))</f>
        <v>14.6</v>
      </c>
      <c r="E84" s="8">
        <f t="shared" si="71"/>
        <v>14.6</v>
      </c>
      <c r="F84">
        <v>0</v>
      </c>
      <c r="G84" s="8">
        <f t="shared" si="57"/>
        <v>956.3</v>
      </c>
      <c r="H84" s="8">
        <f t="shared" si="37"/>
        <v>0</v>
      </c>
      <c r="I84" s="8">
        <f t="shared" si="38"/>
        <v>0</v>
      </c>
      <c r="J84" s="8">
        <f t="shared" si="39"/>
        <v>0</v>
      </c>
      <c r="K84" s="8" t="str">
        <f t="shared" si="40"/>
        <v xml:space="preserve"> </v>
      </c>
      <c r="L84" s="8" t="str">
        <f t="shared" si="41"/>
        <v xml:space="preserve"> </v>
      </c>
      <c r="M84" t="e">
        <f t="shared" si="42"/>
        <v>#N/A</v>
      </c>
      <c r="N84">
        <v>8</v>
      </c>
      <c r="O84" t="str">
        <f t="shared" si="58"/>
        <v xml:space="preserve"> </v>
      </c>
      <c r="P84" t="str">
        <f t="shared" si="43"/>
        <v xml:space="preserve"> </v>
      </c>
      <c r="Q84" t="str">
        <f t="shared" si="44"/>
        <v xml:space="preserve"> </v>
      </c>
      <c r="R84" t="str">
        <f t="shared" si="45"/>
        <v xml:space="preserve"> </v>
      </c>
      <c r="S84">
        <f t="shared" si="46"/>
        <v>0</v>
      </c>
      <c r="T84" s="8">
        <f t="shared" si="59"/>
        <v>0</v>
      </c>
      <c r="U84" s="2">
        <f t="shared" si="60"/>
        <v>0</v>
      </c>
      <c r="V84">
        <f t="shared" si="47"/>
        <v>5</v>
      </c>
      <c r="W84" s="2">
        <f t="shared" si="61"/>
        <v>15</v>
      </c>
      <c r="X84">
        <f t="shared" si="48"/>
        <v>0</v>
      </c>
      <c r="Y84">
        <f t="shared" si="62"/>
        <v>0.5</v>
      </c>
      <c r="Z84">
        <v>0</v>
      </c>
      <c r="AA84" s="18">
        <f t="shared" si="49"/>
        <v>43265</v>
      </c>
      <c r="AB84" s="13">
        <f t="shared" si="50"/>
        <v>0</v>
      </c>
      <c r="AC84">
        <v>0</v>
      </c>
      <c r="AD84" s="5">
        <f t="shared" si="63"/>
        <v>0</v>
      </c>
      <c r="AE84">
        <f t="shared" si="36"/>
        <v>0</v>
      </c>
      <c r="AF84">
        <f t="shared" si="36"/>
        <v>0</v>
      </c>
      <c r="AG84">
        <v>0</v>
      </c>
      <c r="AH84" s="18">
        <f t="shared" si="64"/>
        <v>43265</v>
      </c>
      <c r="AI84" s="5">
        <f t="shared" si="65"/>
        <v>0</v>
      </c>
      <c r="AJ84" s="13">
        <f t="shared" si="51"/>
        <v>0</v>
      </c>
      <c r="AK84" s="20">
        <f t="shared" si="52"/>
        <v>0</v>
      </c>
      <c r="AL84" s="20">
        <f t="shared" si="66"/>
        <v>50</v>
      </c>
      <c r="AM84" s="20">
        <f t="shared" si="67"/>
        <v>50</v>
      </c>
      <c r="AN84" s="20">
        <f t="shared" si="53"/>
        <v>0</v>
      </c>
      <c r="AO84" s="20">
        <f t="shared" si="68"/>
        <v>200</v>
      </c>
      <c r="AP84" s="1">
        <v>0</v>
      </c>
      <c r="AQ84" s="24">
        <f t="shared" si="69"/>
        <v>43265</v>
      </c>
      <c r="AR84" s="10">
        <f t="shared" si="54"/>
        <v>0</v>
      </c>
      <c r="AS84" s="1">
        <f t="shared" si="70"/>
        <v>0</v>
      </c>
    </row>
    <row r="85" spans="2:45" x14ac:dyDescent="0.2">
      <c r="B85" s="18">
        <f t="shared" si="55"/>
        <v>43266</v>
      </c>
      <c r="C85" s="8">
        <f t="shared" si="56"/>
        <v>43266</v>
      </c>
      <c r="D85" s="5">
        <f>INDEX(Klima!$B$1:$E$520,MATCH('Afgrødemodel 1'!$C85,Klima!$B$1:$B$520,0),MATCH('Afgrødemodel 1'!$D$7,Klima!$B$1:$E$1,0))</f>
        <v>14.5</v>
      </c>
      <c r="E85" s="8">
        <f t="shared" si="71"/>
        <v>14.5</v>
      </c>
      <c r="F85">
        <v>0</v>
      </c>
      <c r="G85" s="8">
        <f t="shared" si="57"/>
        <v>970.8</v>
      </c>
      <c r="H85" s="8">
        <f t="shared" si="37"/>
        <v>0</v>
      </c>
      <c r="I85" s="8">
        <f t="shared" si="38"/>
        <v>0</v>
      </c>
      <c r="J85" s="8">
        <f t="shared" si="39"/>
        <v>0</v>
      </c>
      <c r="K85" s="8" t="str">
        <f t="shared" si="40"/>
        <v xml:space="preserve"> </v>
      </c>
      <c r="L85" s="8" t="str">
        <f t="shared" si="41"/>
        <v xml:space="preserve"> </v>
      </c>
      <c r="M85" t="e">
        <f t="shared" si="42"/>
        <v>#N/A</v>
      </c>
      <c r="N85">
        <v>8</v>
      </c>
      <c r="O85" t="str">
        <f t="shared" si="58"/>
        <v xml:space="preserve"> </v>
      </c>
      <c r="P85" t="str">
        <f t="shared" si="43"/>
        <v xml:space="preserve"> </v>
      </c>
      <c r="Q85" t="str">
        <f t="shared" si="44"/>
        <v xml:space="preserve"> </v>
      </c>
      <c r="R85" t="str">
        <f t="shared" si="45"/>
        <v xml:space="preserve"> </v>
      </c>
      <c r="S85">
        <f t="shared" si="46"/>
        <v>0</v>
      </c>
      <c r="T85" s="8">
        <f t="shared" si="59"/>
        <v>0</v>
      </c>
      <c r="U85" s="2">
        <f t="shared" si="60"/>
        <v>0</v>
      </c>
      <c r="V85">
        <f t="shared" si="47"/>
        <v>5</v>
      </c>
      <c r="W85" s="2">
        <f t="shared" si="61"/>
        <v>15</v>
      </c>
      <c r="X85">
        <f t="shared" si="48"/>
        <v>0</v>
      </c>
      <c r="Y85">
        <f t="shared" si="62"/>
        <v>0.5</v>
      </c>
      <c r="Z85">
        <v>0</v>
      </c>
      <c r="AA85" s="18">
        <f t="shared" si="49"/>
        <v>43266</v>
      </c>
      <c r="AB85" s="13">
        <f t="shared" si="50"/>
        <v>0</v>
      </c>
      <c r="AC85">
        <v>0</v>
      </c>
      <c r="AD85" s="5">
        <f t="shared" si="63"/>
        <v>0</v>
      </c>
      <c r="AE85">
        <f t="shared" si="36"/>
        <v>0</v>
      </c>
      <c r="AF85">
        <f t="shared" si="36"/>
        <v>0</v>
      </c>
      <c r="AG85">
        <v>0</v>
      </c>
      <c r="AH85" s="18">
        <f t="shared" si="64"/>
        <v>43266</v>
      </c>
      <c r="AI85" s="5">
        <f t="shared" si="65"/>
        <v>0</v>
      </c>
      <c r="AJ85" s="13">
        <f t="shared" si="51"/>
        <v>0</v>
      </c>
      <c r="AK85" s="20">
        <f t="shared" si="52"/>
        <v>0</v>
      </c>
      <c r="AL85" s="20">
        <f t="shared" si="66"/>
        <v>50</v>
      </c>
      <c r="AM85" s="20">
        <f t="shared" si="67"/>
        <v>50</v>
      </c>
      <c r="AN85" s="20">
        <f t="shared" si="53"/>
        <v>0</v>
      </c>
      <c r="AO85" s="20">
        <f t="shared" si="68"/>
        <v>200</v>
      </c>
      <c r="AP85" s="1">
        <v>0</v>
      </c>
      <c r="AQ85" s="24">
        <f t="shared" si="69"/>
        <v>43266</v>
      </c>
      <c r="AR85" s="10">
        <f t="shared" si="54"/>
        <v>0</v>
      </c>
      <c r="AS85" s="1">
        <f t="shared" si="70"/>
        <v>0</v>
      </c>
    </row>
    <row r="86" spans="2:45" x14ac:dyDescent="0.2">
      <c r="B86" s="18">
        <f t="shared" si="55"/>
        <v>43267</v>
      </c>
      <c r="C86" s="8">
        <f t="shared" si="56"/>
        <v>43267</v>
      </c>
      <c r="D86" s="5">
        <f>INDEX(Klima!$B$1:$E$520,MATCH('Afgrødemodel 1'!$C86,Klima!$B$1:$B$520,0),MATCH('Afgrødemodel 1'!$D$7,Klima!$B$1:$E$1,0))</f>
        <v>13.4</v>
      </c>
      <c r="E86" s="8">
        <f t="shared" si="71"/>
        <v>13.4</v>
      </c>
      <c r="F86">
        <v>0</v>
      </c>
      <c r="G86" s="8">
        <f t="shared" si="57"/>
        <v>984.19999999999993</v>
      </c>
      <c r="H86" s="8">
        <f t="shared" si="37"/>
        <v>0</v>
      </c>
      <c r="I86" s="8">
        <f t="shared" si="38"/>
        <v>0</v>
      </c>
      <c r="J86" s="8">
        <f t="shared" si="39"/>
        <v>0</v>
      </c>
      <c r="K86" s="8" t="str">
        <f t="shared" si="40"/>
        <v xml:space="preserve"> </v>
      </c>
      <c r="L86" s="8" t="str">
        <f t="shared" si="41"/>
        <v xml:space="preserve"> </v>
      </c>
      <c r="M86" t="e">
        <f t="shared" si="42"/>
        <v>#N/A</v>
      </c>
      <c r="N86">
        <v>8</v>
      </c>
      <c r="O86" t="str">
        <f t="shared" si="58"/>
        <v xml:space="preserve"> </v>
      </c>
      <c r="P86" t="str">
        <f t="shared" si="43"/>
        <v xml:space="preserve"> </v>
      </c>
      <c r="Q86" t="str">
        <f t="shared" si="44"/>
        <v xml:space="preserve"> </v>
      </c>
      <c r="R86" t="str">
        <f t="shared" si="45"/>
        <v xml:space="preserve"> </v>
      </c>
      <c r="S86">
        <f t="shared" si="46"/>
        <v>0</v>
      </c>
      <c r="T86" s="8">
        <f t="shared" si="59"/>
        <v>0</v>
      </c>
      <c r="U86" s="2">
        <f t="shared" si="60"/>
        <v>0</v>
      </c>
      <c r="V86">
        <f t="shared" si="47"/>
        <v>5</v>
      </c>
      <c r="W86" s="2">
        <f t="shared" si="61"/>
        <v>15</v>
      </c>
      <c r="X86">
        <f t="shared" si="48"/>
        <v>0</v>
      </c>
      <c r="Y86">
        <f t="shared" si="62"/>
        <v>0.5</v>
      </c>
      <c r="Z86">
        <v>0</v>
      </c>
      <c r="AA86" s="18">
        <f t="shared" si="49"/>
        <v>43267</v>
      </c>
      <c r="AB86" s="13">
        <f t="shared" si="50"/>
        <v>0</v>
      </c>
      <c r="AC86">
        <v>0</v>
      </c>
      <c r="AD86" s="5">
        <f t="shared" si="63"/>
        <v>0</v>
      </c>
      <c r="AE86">
        <f t="shared" si="36"/>
        <v>0</v>
      </c>
      <c r="AF86">
        <f t="shared" si="36"/>
        <v>0</v>
      </c>
      <c r="AG86">
        <v>0</v>
      </c>
      <c r="AH86" s="18">
        <f t="shared" si="64"/>
        <v>43267</v>
      </c>
      <c r="AI86" s="5">
        <f t="shared" si="65"/>
        <v>0</v>
      </c>
      <c r="AJ86" s="13">
        <f t="shared" si="51"/>
        <v>0</v>
      </c>
      <c r="AK86" s="20">
        <f t="shared" si="52"/>
        <v>0</v>
      </c>
      <c r="AL86" s="20">
        <f t="shared" si="66"/>
        <v>50</v>
      </c>
      <c r="AM86" s="20">
        <f t="shared" si="67"/>
        <v>50</v>
      </c>
      <c r="AN86" s="20">
        <f t="shared" si="53"/>
        <v>0</v>
      </c>
      <c r="AO86" s="20">
        <f t="shared" si="68"/>
        <v>200</v>
      </c>
      <c r="AP86" s="1">
        <v>0</v>
      </c>
      <c r="AQ86" s="24">
        <f t="shared" si="69"/>
        <v>43267</v>
      </c>
      <c r="AR86" s="10">
        <f t="shared" si="54"/>
        <v>0</v>
      </c>
      <c r="AS86" s="1">
        <f t="shared" si="70"/>
        <v>0</v>
      </c>
    </row>
    <row r="87" spans="2:45" x14ac:dyDescent="0.2">
      <c r="B87" s="18">
        <f t="shared" si="55"/>
        <v>43268</v>
      </c>
      <c r="C87" s="8">
        <f t="shared" si="56"/>
        <v>43268</v>
      </c>
      <c r="D87" s="5">
        <f>INDEX(Klima!$B$1:$E$520,MATCH('Afgrødemodel 1'!$C87,Klima!$B$1:$B$520,0),MATCH('Afgrødemodel 1'!$D$7,Klima!$B$1:$E$1,0))</f>
        <v>15</v>
      </c>
      <c r="E87" s="8">
        <f t="shared" si="71"/>
        <v>15</v>
      </c>
      <c r="F87">
        <v>0</v>
      </c>
      <c r="G87" s="8">
        <f t="shared" si="57"/>
        <v>999.19999999999993</v>
      </c>
      <c r="H87" s="8">
        <f t="shared" si="37"/>
        <v>0</v>
      </c>
      <c r="I87" s="8">
        <f t="shared" si="38"/>
        <v>0</v>
      </c>
      <c r="J87" s="8">
        <f t="shared" si="39"/>
        <v>0</v>
      </c>
      <c r="K87" s="8" t="str">
        <f t="shared" si="40"/>
        <v xml:space="preserve"> </v>
      </c>
      <c r="L87" s="8" t="str">
        <f t="shared" si="41"/>
        <v xml:space="preserve"> </v>
      </c>
      <c r="M87" t="e">
        <f t="shared" si="42"/>
        <v>#N/A</v>
      </c>
      <c r="N87">
        <v>8</v>
      </c>
      <c r="O87" t="str">
        <f t="shared" si="58"/>
        <v xml:space="preserve"> </v>
      </c>
      <c r="P87" t="str">
        <f t="shared" si="43"/>
        <v xml:space="preserve"> </v>
      </c>
      <c r="Q87" t="str">
        <f t="shared" si="44"/>
        <v xml:space="preserve"> </v>
      </c>
      <c r="R87" t="str">
        <f t="shared" si="45"/>
        <v xml:space="preserve"> </v>
      </c>
      <c r="S87">
        <f t="shared" si="46"/>
        <v>0</v>
      </c>
      <c r="T87" s="8">
        <f t="shared" si="59"/>
        <v>0</v>
      </c>
      <c r="U87" s="2">
        <f t="shared" si="60"/>
        <v>0</v>
      </c>
      <c r="V87">
        <f t="shared" si="47"/>
        <v>5</v>
      </c>
      <c r="W87" s="2">
        <f t="shared" si="61"/>
        <v>15</v>
      </c>
      <c r="X87">
        <f t="shared" si="48"/>
        <v>0</v>
      </c>
      <c r="Y87">
        <f t="shared" si="62"/>
        <v>0.5</v>
      </c>
      <c r="Z87">
        <v>0</v>
      </c>
      <c r="AA87" s="18">
        <f t="shared" si="49"/>
        <v>43268</v>
      </c>
      <c r="AB87" s="13">
        <f t="shared" si="50"/>
        <v>0</v>
      </c>
      <c r="AC87">
        <v>0</v>
      </c>
      <c r="AD87" s="5">
        <f t="shared" si="63"/>
        <v>0</v>
      </c>
      <c r="AE87">
        <f t="shared" si="36"/>
        <v>0</v>
      </c>
      <c r="AF87">
        <f t="shared" si="36"/>
        <v>0</v>
      </c>
      <c r="AG87">
        <v>0</v>
      </c>
      <c r="AH87" s="18">
        <f t="shared" si="64"/>
        <v>43268</v>
      </c>
      <c r="AI87" s="5">
        <f t="shared" si="65"/>
        <v>0</v>
      </c>
      <c r="AJ87" s="13">
        <f t="shared" si="51"/>
        <v>0</v>
      </c>
      <c r="AK87" s="20">
        <f t="shared" si="52"/>
        <v>0</v>
      </c>
      <c r="AL87" s="20">
        <f t="shared" si="66"/>
        <v>50</v>
      </c>
      <c r="AM87" s="20">
        <f t="shared" si="67"/>
        <v>50</v>
      </c>
      <c r="AN87" s="20">
        <f t="shared" si="53"/>
        <v>0</v>
      </c>
      <c r="AO87" s="20">
        <f t="shared" si="68"/>
        <v>200</v>
      </c>
      <c r="AP87" s="1">
        <v>0</v>
      </c>
      <c r="AQ87" s="24">
        <f t="shared" si="69"/>
        <v>43268</v>
      </c>
      <c r="AR87" s="10">
        <f t="shared" si="54"/>
        <v>0</v>
      </c>
      <c r="AS87" s="1">
        <f t="shared" si="70"/>
        <v>0</v>
      </c>
    </row>
    <row r="88" spans="2:45" x14ac:dyDescent="0.2">
      <c r="B88" s="18">
        <f t="shared" si="55"/>
        <v>43269</v>
      </c>
      <c r="C88" s="8">
        <f t="shared" si="56"/>
        <v>43269</v>
      </c>
      <c r="D88" s="5">
        <f>INDEX(Klima!$B$1:$E$520,MATCH('Afgrødemodel 1'!$C88,Klima!$B$1:$B$520,0),MATCH('Afgrødemodel 1'!$D$7,Klima!$B$1:$E$1,0))</f>
        <v>13.8</v>
      </c>
      <c r="E88" s="8">
        <f t="shared" si="71"/>
        <v>13.8</v>
      </c>
      <c r="F88">
        <v>0</v>
      </c>
      <c r="G88" s="8">
        <f t="shared" si="57"/>
        <v>1012.9999999999999</v>
      </c>
      <c r="H88" s="8">
        <f t="shared" si="37"/>
        <v>0</v>
      </c>
      <c r="I88" s="8">
        <f t="shared" si="38"/>
        <v>0</v>
      </c>
      <c r="J88" s="8">
        <f t="shared" si="39"/>
        <v>0</v>
      </c>
      <c r="K88" s="8" t="str">
        <f t="shared" si="40"/>
        <v xml:space="preserve"> </v>
      </c>
      <c r="L88" s="8" t="str">
        <f t="shared" si="41"/>
        <v xml:space="preserve"> </v>
      </c>
      <c r="M88" t="e">
        <f t="shared" si="42"/>
        <v>#N/A</v>
      </c>
      <c r="N88">
        <v>8</v>
      </c>
      <c r="O88" t="str">
        <f t="shared" si="58"/>
        <v xml:space="preserve"> </v>
      </c>
      <c r="P88" t="str">
        <f t="shared" si="43"/>
        <v xml:space="preserve"> </v>
      </c>
      <c r="Q88" t="str">
        <f t="shared" si="44"/>
        <v xml:space="preserve"> </v>
      </c>
      <c r="R88" t="str">
        <f t="shared" si="45"/>
        <v xml:space="preserve"> </v>
      </c>
      <c r="S88">
        <f t="shared" si="46"/>
        <v>0</v>
      </c>
      <c r="T88" s="8">
        <f t="shared" si="59"/>
        <v>0</v>
      </c>
      <c r="U88" s="2">
        <f t="shared" si="60"/>
        <v>0</v>
      </c>
      <c r="V88">
        <f t="shared" si="47"/>
        <v>5</v>
      </c>
      <c r="W88" s="2">
        <f t="shared" si="61"/>
        <v>15</v>
      </c>
      <c r="X88">
        <f t="shared" si="48"/>
        <v>0</v>
      </c>
      <c r="Y88">
        <f t="shared" si="62"/>
        <v>0.5</v>
      </c>
      <c r="Z88">
        <v>0</v>
      </c>
      <c r="AA88" s="18">
        <f t="shared" si="49"/>
        <v>43269</v>
      </c>
      <c r="AB88" s="13">
        <f t="shared" si="50"/>
        <v>0</v>
      </c>
      <c r="AC88">
        <v>0</v>
      </c>
      <c r="AD88" s="5">
        <f t="shared" si="63"/>
        <v>0</v>
      </c>
      <c r="AE88">
        <f t="shared" si="36"/>
        <v>0</v>
      </c>
      <c r="AF88">
        <f t="shared" si="36"/>
        <v>0</v>
      </c>
      <c r="AG88">
        <v>0</v>
      </c>
      <c r="AH88" s="18">
        <f t="shared" si="64"/>
        <v>43269</v>
      </c>
      <c r="AI88" s="5">
        <f t="shared" si="65"/>
        <v>0</v>
      </c>
      <c r="AJ88" s="13">
        <f t="shared" si="51"/>
        <v>0</v>
      </c>
      <c r="AK88" s="20">
        <f t="shared" si="52"/>
        <v>0</v>
      </c>
      <c r="AL88" s="20">
        <f t="shared" si="66"/>
        <v>50</v>
      </c>
      <c r="AM88" s="20">
        <f t="shared" si="67"/>
        <v>50</v>
      </c>
      <c r="AN88" s="20">
        <f t="shared" si="53"/>
        <v>0</v>
      </c>
      <c r="AO88" s="20">
        <f t="shared" si="68"/>
        <v>200</v>
      </c>
      <c r="AP88" s="1">
        <v>0</v>
      </c>
      <c r="AQ88" s="24">
        <f t="shared" si="69"/>
        <v>43269</v>
      </c>
      <c r="AR88" s="10">
        <f t="shared" si="54"/>
        <v>0</v>
      </c>
      <c r="AS88" s="1">
        <f t="shared" si="70"/>
        <v>0</v>
      </c>
    </row>
    <row r="89" spans="2:45" x14ac:dyDescent="0.2">
      <c r="B89" s="18">
        <f t="shared" si="55"/>
        <v>43270</v>
      </c>
      <c r="C89" s="8">
        <f t="shared" si="56"/>
        <v>43270</v>
      </c>
      <c r="D89" s="5">
        <f>INDEX(Klima!$B$1:$E$520,MATCH('Afgrødemodel 1'!$C89,Klima!$B$1:$B$520,0),MATCH('Afgrødemodel 1'!$D$7,Klima!$B$1:$E$1,0))</f>
        <v>14.9</v>
      </c>
      <c r="E89" s="8">
        <f t="shared" si="71"/>
        <v>14.9</v>
      </c>
      <c r="F89">
        <v>0</v>
      </c>
      <c r="G89" s="8">
        <f t="shared" si="57"/>
        <v>1027.8999999999999</v>
      </c>
      <c r="H89" s="8">
        <f t="shared" si="37"/>
        <v>0</v>
      </c>
      <c r="I89" s="8">
        <f t="shared" si="38"/>
        <v>0</v>
      </c>
      <c r="J89" s="8">
        <f t="shared" si="39"/>
        <v>0</v>
      </c>
      <c r="K89" s="8" t="str">
        <f t="shared" si="40"/>
        <v xml:space="preserve"> </v>
      </c>
      <c r="L89" s="8" t="str">
        <f t="shared" si="41"/>
        <v xml:space="preserve"> </v>
      </c>
      <c r="M89" t="e">
        <f t="shared" si="42"/>
        <v>#N/A</v>
      </c>
      <c r="N89">
        <v>8</v>
      </c>
      <c r="O89" t="str">
        <f t="shared" si="58"/>
        <v xml:space="preserve"> </v>
      </c>
      <c r="P89" t="str">
        <f t="shared" si="43"/>
        <v xml:space="preserve"> </v>
      </c>
      <c r="Q89" t="str">
        <f t="shared" si="44"/>
        <v xml:space="preserve"> </v>
      </c>
      <c r="R89" t="str">
        <f t="shared" si="45"/>
        <v xml:space="preserve"> </v>
      </c>
      <c r="S89">
        <f t="shared" si="46"/>
        <v>0</v>
      </c>
      <c r="T89" s="8">
        <f t="shared" si="59"/>
        <v>0</v>
      </c>
      <c r="U89" s="2">
        <f t="shared" si="60"/>
        <v>0</v>
      </c>
      <c r="V89">
        <f t="shared" si="47"/>
        <v>5</v>
      </c>
      <c r="W89" s="2">
        <f t="shared" si="61"/>
        <v>15</v>
      </c>
      <c r="X89">
        <f t="shared" si="48"/>
        <v>0</v>
      </c>
      <c r="Y89">
        <f t="shared" si="62"/>
        <v>0.5</v>
      </c>
      <c r="Z89">
        <v>0</v>
      </c>
      <c r="AA89" s="18">
        <f t="shared" si="49"/>
        <v>43270</v>
      </c>
      <c r="AB89" s="13">
        <f t="shared" si="50"/>
        <v>0</v>
      </c>
      <c r="AC89">
        <v>0</v>
      </c>
      <c r="AD89" s="5">
        <f t="shared" si="63"/>
        <v>0</v>
      </c>
      <c r="AE89">
        <f t="shared" si="36"/>
        <v>0</v>
      </c>
      <c r="AF89">
        <f t="shared" si="36"/>
        <v>0</v>
      </c>
      <c r="AG89">
        <v>0</v>
      </c>
      <c r="AH89" s="18">
        <f t="shared" si="64"/>
        <v>43270</v>
      </c>
      <c r="AI89" s="5">
        <f t="shared" si="65"/>
        <v>0</v>
      </c>
      <c r="AJ89" s="13">
        <f t="shared" si="51"/>
        <v>0</v>
      </c>
      <c r="AK89" s="20">
        <f t="shared" si="52"/>
        <v>0</v>
      </c>
      <c r="AL89" s="20">
        <f t="shared" si="66"/>
        <v>50</v>
      </c>
      <c r="AM89" s="20">
        <f t="shared" si="67"/>
        <v>50</v>
      </c>
      <c r="AN89" s="20">
        <f t="shared" si="53"/>
        <v>0</v>
      </c>
      <c r="AO89" s="20">
        <f t="shared" si="68"/>
        <v>200</v>
      </c>
      <c r="AP89" s="1">
        <v>0</v>
      </c>
      <c r="AQ89" s="24">
        <f t="shared" si="69"/>
        <v>43270</v>
      </c>
      <c r="AR89" s="10">
        <f t="shared" si="54"/>
        <v>0</v>
      </c>
      <c r="AS89" s="1">
        <f t="shared" si="70"/>
        <v>0</v>
      </c>
    </row>
    <row r="90" spans="2:45" x14ac:dyDescent="0.2">
      <c r="B90" s="18">
        <f t="shared" si="55"/>
        <v>43271</v>
      </c>
      <c r="C90" s="8">
        <f t="shared" si="56"/>
        <v>43271</v>
      </c>
      <c r="D90" s="5">
        <f>INDEX(Klima!$B$1:$E$520,MATCH('Afgrødemodel 1'!$C90,Klima!$B$1:$B$520,0),MATCH('Afgrødemodel 1'!$D$7,Klima!$B$1:$E$1,0))</f>
        <v>14.7</v>
      </c>
      <c r="E90" s="8">
        <f t="shared" si="71"/>
        <v>14.7</v>
      </c>
      <c r="F90">
        <v>0</v>
      </c>
      <c r="G90" s="8">
        <f t="shared" si="57"/>
        <v>1042.5999999999999</v>
      </c>
      <c r="H90" s="8">
        <f t="shared" si="37"/>
        <v>0</v>
      </c>
      <c r="I90" s="8">
        <f t="shared" si="38"/>
        <v>0</v>
      </c>
      <c r="J90" s="8">
        <f t="shared" si="39"/>
        <v>0</v>
      </c>
      <c r="K90" s="8" t="str">
        <f t="shared" si="40"/>
        <v xml:space="preserve"> </v>
      </c>
      <c r="L90" s="8" t="str">
        <f t="shared" si="41"/>
        <v xml:space="preserve"> </v>
      </c>
      <c r="M90" t="e">
        <f t="shared" si="42"/>
        <v>#N/A</v>
      </c>
      <c r="N90">
        <v>8</v>
      </c>
      <c r="O90" t="str">
        <f t="shared" si="58"/>
        <v xml:space="preserve"> </v>
      </c>
      <c r="P90" t="str">
        <f t="shared" si="43"/>
        <v xml:space="preserve"> </v>
      </c>
      <c r="Q90" t="str">
        <f t="shared" si="44"/>
        <v xml:space="preserve"> </v>
      </c>
      <c r="R90" t="str">
        <f t="shared" si="45"/>
        <v xml:space="preserve"> </v>
      </c>
      <c r="S90">
        <f t="shared" si="46"/>
        <v>0</v>
      </c>
      <c r="T90" s="8">
        <f t="shared" si="59"/>
        <v>0</v>
      </c>
      <c r="U90" s="2">
        <f t="shared" si="60"/>
        <v>0</v>
      </c>
      <c r="V90">
        <f t="shared" si="47"/>
        <v>5</v>
      </c>
      <c r="W90" s="2">
        <f t="shared" si="61"/>
        <v>15</v>
      </c>
      <c r="X90">
        <f t="shared" si="48"/>
        <v>0</v>
      </c>
      <c r="Y90">
        <f t="shared" si="62"/>
        <v>0.5</v>
      </c>
      <c r="Z90">
        <v>0</v>
      </c>
      <c r="AA90" s="18">
        <f t="shared" si="49"/>
        <v>43271</v>
      </c>
      <c r="AB90" s="13">
        <f t="shared" si="50"/>
        <v>0</v>
      </c>
      <c r="AC90">
        <v>0</v>
      </c>
      <c r="AD90" s="5">
        <f t="shared" si="63"/>
        <v>0</v>
      </c>
      <c r="AE90">
        <f t="shared" ref="AE90:AF153" si="72">$AW$37</f>
        <v>0</v>
      </c>
      <c r="AF90">
        <f t="shared" si="72"/>
        <v>0</v>
      </c>
      <c r="AG90">
        <v>0</v>
      </c>
      <c r="AH90" s="18">
        <f t="shared" si="64"/>
        <v>43271</v>
      </c>
      <c r="AI90" s="5">
        <f t="shared" si="65"/>
        <v>0</v>
      </c>
      <c r="AJ90" s="13">
        <f t="shared" si="51"/>
        <v>0</v>
      </c>
      <c r="AK90" s="20">
        <f t="shared" si="52"/>
        <v>0</v>
      </c>
      <c r="AL90" s="20">
        <f t="shared" si="66"/>
        <v>50</v>
      </c>
      <c r="AM90" s="20">
        <f t="shared" si="67"/>
        <v>50</v>
      </c>
      <c r="AN90" s="20">
        <f t="shared" si="53"/>
        <v>0</v>
      </c>
      <c r="AO90" s="20">
        <f t="shared" si="68"/>
        <v>200</v>
      </c>
      <c r="AP90" s="1">
        <v>0</v>
      </c>
      <c r="AQ90" s="24">
        <f t="shared" si="69"/>
        <v>43271</v>
      </c>
      <c r="AR90" s="10">
        <f t="shared" si="54"/>
        <v>0</v>
      </c>
      <c r="AS90" s="1">
        <f t="shared" si="70"/>
        <v>0</v>
      </c>
    </row>
    <row r="91" spans="2:45" x14ac:dyDescent="0.2">
      <c r="B91" s="18">
        <f t="shared" si="55"/>
        <v>43272</v>
      </c>
      <c r="C91" s="8">
        <f t="shared" si="56"/>
        <v>43272</v>
      </c>
      <c r="D91" s="5">
        <f>INDEX(Klima!$B$1:$E$520,MATCH('Afgrødemodel 1'!$C91,Klima!$B$1:$B$520,0),MATCH('Afgrødemodel 1'!$D$7,Klima!$B$1:$E$1,0))</f>
        <v>12.5</v>
      </c>
      <c r="E91" s="8">
        <f t="shared" si="71"/>
        <v>12.5</v>
      </c>
      <c r="F91">
        <v>0</v>
      </c>
      <c r="G91" s="8">
        <f t="shared" si="57"/>
        <v>1055.0999999999999</v>
      </c>
      <c r="H91" s="8">
        <f t="shared" si="37"/>
        <v>0</v>
      </c>
      <c r="I91" s="8">
        <f t="shared" si="38"/>
        <v>0</v>
      </c>
      <c r="J91" s="8">
        <f t="shared" si="39"/>
        <v>0</v>
      </c>
      <c r="K91" s="8" t="str">
        <f t="shared" si="40"/>
        <v xml:space="preserve"> </v>
      </c>
      <c r="L91" s="8" t="str">
        <f t="shared" si="41"/>
        <v xml:space="preserve"> </v>
      </c>
      <c r="M91" t="e">
        <f t="shared" si="42"/>
        <v>#N/A</v>
      </c>
      <c r="N91">
        <v>8</v>
      </c>
      <c r="O91" t="str">
        <f t="shared" si="58"/>
        <v xml:space="preserve"> </v>
      </c>
      <c r="P91" t="str">
        <f t="shared" si="43"/>
        <v xml:space="preserve"> </v>
      </c>
      <c r="Q91" t="str">
        <f t="shared" si="44"/>
        <v xml:space="preserve"> </v>
      </c>
      <c r="R91" t="str">
        <f t="shared" si="45"/>
        <v xml:space="preserve"> </v>
      </c>
      <c r="S91">
        <f t="shared" si="46"/>
        <v>0</v>
      </c>
      <c r="T91" s="8">
        <f t="shared" si="59"/>
        <v>0</v>
      </c>
      <c r="U91" s="2">
        <f t="shared" si="60"/>
        <v>0</v>
      </c>
      <c r="V91">
        <f t="shared" si="47"/>
        <v>5</v>
      </c>
      <c r="W91" s="2">
        <f t="shared" si="61"/>
        <v>15</v>
      </c>
      <c r="X91">
        <f t="shared" si="48"/>
        <v>0</v>
      </c>
      <c r="Y91">
        <f t="shared" si="62"/>
        <v>0.5</v>
      </c>
      <c r="Z91">
        <v>0</v>
      </c>
      <c r="AA91" s="18">
        <f t="shared" si="49"/>
        <v>43272</v>
      </c>
      <c r="AB91" s="13">
        <f t="shared" si="50"/>
        <v>0</v>
      </c>
      <c r="AC91">
        <v>0</v>
      </c>
      <c r="AD91" s="5">
        <f t="shared" si="63"/>
        <v>0</v>
      </c>
      <c r="AE91">
        <f t="shared" si="72"/>
        <v>0</v>
      </c>
      <c r="AF91">
        <f t="shared" si="72"/>
        <v>0</v>
      </c>
      <c r="AG91">
        <v>0</v>
      </c>
      <c r="AH91" s="18">
        <f t="shared" si="64"/>
        <v>43272</v>
      </c>
      <c r="AI91" s="5">
        <f t="shared" si="65"/>
        <v>0</v>
      </c>
      <c r="AJ91" s="13">
        <f t="shared" si="51"/>
        <v>0</v>
      </c>
      <c r="AK91" s="20">
        <f t="shared" si="52"/>
        <v>0</v>
      </c>
      <c r="AL91" s="20">
        <f t="shared" si="66"/>
        <v>50</v>
      </c>
      <c r="AM91" s="20">
        <f t="shared" si="67"/>
        <v>50</v>
      </c>
      <c r="AN91" s="20">
        <f t="shared" si="53"/>
        <v>0</v>
      </c>
      <c r="AO91" s="20">
        <f t="shared" si="68"/>
        <v>200</v>
      </c>
      <c r="AP91" s="1">
        <v>0</v>
      </c>
      <c r="AQ91" s="24">
        <f t="shared" si="69"/>
        <v>43272</v>
      </c>
      <c r="AR91" s="10">
        <f t="shared" si="54"/>
        <v>0</v>
      </c>
      <c r="AS91" s="1">
        <f t="shared" si="70"/>
        <v>0</v>
      </c>
    </row>
    <row r="92" spans="2:45" x14ac:dyDescent="0.2">
      <c r="B92" s="18">
        <f t="shared" si="55"/>
        <v>43273</v>
      </c>
      <c r="C92" s="8">
        <f t="shared" si="56"/>
        <v>43273</v>
      </c>
      <c r="D92" s="5">
        <f>INDEX(Klima!$B$1:$E$520,MATCH('Afgrødemodel 1'!$C92,Klima!$B$1:$B$520,0),MATCH('Afgrødemodel 1'!$D$7,Klima!$B$1:$E$1,0))</f>
        <v>12.3</v>
      </c>
      <c r="E92" s="8">
        <f t="shared" si="71"/>
        <v>12.3</v>
      </c>
      <c r="F92">
        <v>0</v>
      </c>
      <c r="G92" s="8">
        <f t="shared" si="57"/>
        <v>1067.3999999999999</v>
      </c>
      <c r="H92" s="8">
        <f t="shared" si="37"/>
        <v>0</v>
      </c>
      <c r="I92" s="8">
        <f t="shared" si="38"/>
        <v>0</v>
      </c>
      <c r="J92" s="8">
        <f t="shared" si="39"/>
        <v>0</v>
      </c>
      <c r="K92" s="8" t="str">
        <f t="shared" si="40"/>
        <v xml:space="preserve"> </v>
      </c>
      <c r="L92" s="8" t="str">
        <f t="shared" si="41"/>
        <v xml:space="preserve"> </v>
      </c>
      <c r="M92" t="e">
        <f t="shared" si="42"/>
        <v>#N/A</v>
      </c>
      <c r="N92">
        <v>8</v>
      </c>
      <c r="O92" t="str">
        <f t="shared" si="58"/>
        <v xml:space="preserve"> </v>
      </c>
      <c r="P92" t="str">
        <f t="shared" si="43"/>
        <v xml:space="preserve"> </v>
      </c>
      <c r="Q92" t="str">
        <f t="shared" si="44"/>
        <v xml:space="preserve"> </v>
      </c>
      <c r="R92" t="str">
        <f t="shared" si="45"/>
        <v xml:space="preserve"> </v>
      </c>
      <c r="S92">
        <f t="shared" si="46"/>
        <v>0</v>
      </c>
      <c r="T92" s="8">
        <f t="shared" si="59"/>
        <v>0</v>
      </c>
      <c r="U92" s="2">
        <f t="shared" si="60"/>
        <v>0</v>
      </c>
      <c r="V92">
        <f t="shared" si="47"/>
        <v>5</v>
      </c>
      <c r="W92" s="2">
        <f t="shared" si="61"/>
        <v>15</v>
      </c>
      <c r="X92">
        <f t="shared" si="48"/>
        <v>0</v>
      </c>
      <c r="Y92">
        <f t="shared" si="62"/>
        <v>0.5</v>
      </c>
      <c r="Z92">
        <v>0</v>
      </c>
      <c r="AA92" s="18">
        <f t="shared" si="49"/>
        <v>43273</v>
      </c>
      <c r="AB92" s="13">
        <f t="shared" si="50"/>
        <v>0</v>
      </c>
      <c r="AC92">
        <v>0</v>
      </c>
      <c r="AD92" s="5">
        <f t="shared" si="63"/>
        <v>0</v>
      </c>
      <c r="AE92">
        <f t="shared" si="72"/>
        <v>0</v>
      </c>
      <c r="AF92">
        <f t="shared" si="72"/>
        <v>0</v>
      </c>
      <c r="AG92">
        <v>0</v>
      </c>
      <c r="AH92" s="18">
        <f t="shared" si="64"/>
        <v>43273</v>
      </c>
      <c r="AI92" s="5">
        <f t="shared" si="65"/>
        <v>0</v>
      </c>
      <c r="AJ92" s="13">
        <f t="shared" si="51"/>
        <v>0</v>
      </c>
      <c r="AK92" s="20">
        <f t="shared" si="52"/>
        <v>0</v>
      </c>
      <c r="AL92" s="20">
        <f t="shared" si="66"/>
        <v>50</v>
      </c>
      <c r="AM92" s="20">
        <f t="shared" si="67"/>
        <v>50</v>
      </c>
      <c r="AN92" s="20">
        <f t="shared" si="53"/>
        <v>0</v>
      </c>
      <c r="AO92" s="20">
        <f t="shared" si="68"/>
        <v>200</v>
      </c>
      <c r="AP92" s="1">
        <v>0</v>
      </c>
      <c r="AQ92" s="24">
        <f t="shared" si="69"/>
        <v>43273</v>
      </c>
      <c r="AR92" s="10">
        <f t="shared" si="54"/>
        <v>0</v>
      </c>
      <c r="AS92" s="1">
        <f t="shared" si="70"/>
        <v>0</v>
      </c>
    </row>
    <row r="93" spans="2:45" x14ac:dyDescent="0.2">
      <c r="B93" s="18">
        <f t="shared" si="55"/>
        <v>43274</v>
      </c>
      <c r="C93" s="8">
        <f t="shared" si="56"/>
        <v>43274</v>
      </c>
      <c r="D93" s="5">
        <f>INDEX(Klima!$B$1:$E$520,MATCH('Afgrødemodel 1'!$C93,Klima!$B$1:$B$520,0),MATCH('Afgrødemodel 1'!$D$7,Klima!$B$1:$E$1,0))</f>
        <v>13</v>
      </c>
      <c r="E93" s="8">
        <f t="shared" si="71"/>
        <v>13</v>
      </c>
      <c r="F93">
        <v>0</v>
      </c>
      <c r="G93" s="8">
        <f t="shared" si="57"/>
        <v>1080.3999999999999</v>
      </c>
      <c r="H93" s="8">
        <f t="shared" si="37"/>
        <v>0</v>
      </c>
      <c r="I93" s="8">
        <f t="shared" si="38"/>
        <v>0</v>
      </c>
      <c r="J93" s="8">
        <f t="shared" si="39"/>
        <v>0</v>
      </c>
      <c r="K93" s="8" t="str">
        <f t="shared" si="40"/>
        <v xml:space="preserve"> </v>
      </c>
      <c r="L93" s="8" t="str">
        <f t="shared" si="41"/>
        <v xml:space="preserve"> </v>
      </c>
      <c r="M93" t="e">
        <f t="shared" si="42"/>
        <v>#N/A</v>
      </c>
      <c r="N93">
        <v>8</v>
      </c>
      <c r="O93" t="str">
        <f t="shared" si="58"/>
        <v xml:space="preserve"> </v>
      </c>
      <c r="P93" t="str">
        <f t="shared" si="43"/>
        <v xml:space="preserve"> </v>
      </c>
      <c r="Q93" t="str">
        <f t="shared" si="44"/>
        <v xml:space="preserve"> </v>
      </c>
      <c r="R93" t="str">
        <f t="shared" si="45"/>
        <v xml:space="preserve"> </v>
      </c>
      <c r="S93">
        <f t="shared" si="46"/>
        <v>0</v>
      </c>
      <c r="T93" s="8">
        <f t="shared" si="59"/>
        <v>0</v>
      </c>
      <c r="U93" s="2">
        <f t="shared" si="60"/>
        <v>0</v>
      </c>
      <c r="V93">
        <f t="shared" si="47"/>
        <v>5</v>
      </c>
      <c r="W93" s="2">
        <f t="shared" si="61"/>
        <v>15</v>
      </c>
      <c r="X93">
        <f t="shared" si="48"/>
        <v>0</v>
      </c>
      <c r="Y93">
        <f t="shared" si="62"/>
        <v>0.5</v>
      </c>
      <c r="Z93">
        <v>0</v>
      </c>
      <c r="AA93" s="18">
        <f t="shared" si="49"/>
        <v>43274</v>
      </c>
      <c r="AB93" s="13">
        <f t="shared" si="50"/>
        <v>0</v>
      </c>
      <c r="AC93">
        <v>0</v>
      </c>
      <c r="AD93" s="5">
        <f t="shared" si="63"/>
        <v>0</v>
      </c>
      <c r="AE93">
        <f t="shared" si="72"/>
        <v>0</v>
      </c>
      <c r="AF93">
        <f t="shared" si="72"/>
        <v>0</v>
      </c>
      <c r="AG93">
        <v>0</v>
      </c>
      <c r="AH93" s="18">
        <f t="shared" si="64"/>
        <v>43274</v>
      </c>
      <c r="AI93" s="5">
        <f t="shared" si="65"/>
        <v>0</v>
      </c>
      <c r="AJ93" s="13">
        <f t="shared" si="51"/>
        <v>0</v>
      </c>
      <c r="AK93" s="20">
        <f t="shared" si="52"/>
        <v>0</v>
      </c>
      <c r="AL93" s="20">
        <f t="shared" si="66"/>
        <v>50</v>
      </c>
      <c r="AM93" s="20">
        <f t="shared" si="67"/>
        <v>50</v>
      </c>
      <c r="AN93" s="20">
        <f t="shared" si="53"/>
        <v>0</v>
      </c>
      <c r="AO93" s="20">
        <f t="shared" si="68"/>
        <v>200</v>
      </c>
      <c r="AP93" s="1">
        <v>0</v>
      </c>
      <c r="AQ93" s="24">
        <f t="shared" si="69"/>
        <v>43274</v>
      </c>
      <c r="AR93" s="10">
        <f t="shared" si="54"/>
        <v>0</v>
      </c>
      <c r="AS93" s="1">
        <f t="shared" si="70"/>
        <v>0</v>
      </c>
    </row>
    <row r="94" spans="2:45" x14ac:dyDescent="0.2">
      <c r="B94" s="18">
        <f t="shared" si="55"/>
        <v>43275</v>
      </c>
      <c r="C94" s="8">
        <f t="shared" si="56"/>
        <v>43275</v>
      </c>
      <c r="D94" s="5">
        <f>INDEX(Klima!$B$1:$E$520,MATCH('Afgrødemodel 1'!$C94,Klima!$B$1:$B$520,0),MATCH('Afgrødemodel 1'!$D$7,Klima!$B$1:$E$1,0))</f>
        <v>16</v>
      </c>
      <c r="E94" s="8">
        <f t="shared" si="71"/>
        <v>16</v>
      </c>
      <c r="F94">
        <v>0</v>
      </c>
      <c r="G94" s="8">
        <f t="shared" si="57"/>
        <v>1096.3999999999999</v>
      </c>
      <c r="H94" s="8">
        <f t="shared" si="37"/>
        <v>0</v>
      </c>
      <c r="I94" s="8">
        <f t="shared" si="38"/>
        <v>0</v>
      </c>
      <c r="J94" s="8">
        <f t="shared" si="39"/>
        <v>0</v>
      </c>
      <c r="K94" s="8" t="str">
        <f t="shared" si="40"/>
        <v xml:space="preserve"> </v>
      </c>
      <c r="L94" s="8" t="str">
        <f t="shared" si="41"/>
        <v xml:space="preserve"> </v>
      </c>
      <c r="M94" t="e">
        <f t="shared" si="42"/>
        <v>#N/A</v>
      </c>
      <c r="N94">
        <v>8</v>
      </c>
      <c r="O94" t="str">
        <f t="shared" si="58"/>
        <v xml:space="preserve"> </v>
      </c>
      <c r="P94" t="str">
        <f t="shared" si="43"/>
        <v xml:space="preserve"> </v>
      </c>
      <c r="Q94" t="str">
        <f t="shared" si="44"/>
        <v xml:space="preserve"> </v>
      </c>
      <c r="R94" t="str">
        <f t="shared" si="45"/>
        <v xml:space="preserve"> </v>
      </c>
      <c r="S94">
        <f t="shared" si="46"/>
        <v>0</v>
      </c>
      <c r="T94" s="8">
        <f t="shared" si="59"/>
        <v>0</v>
      </c>
      <c r="U94" s="2">
        <f t="shared" si="60"/>
        <v>0</v>
      </c>
      <c r="V94">
        <f t="shared" si="47"/>
        <v>5</v>
      </c>
      <c r="W94" s="2">
        <f t="shared" si="61"/>
        <v>15</v>
      </c>
      <c r="X94">
        <f t="shared" si="48"/>
        <v>0</v>
      </c>
      <c r="Y94">
        <f t="shared" si="62"/>
        <v>0.5</v>
      </c>
      <c r="Z94">
        <v>0</v>
      </c>
      <c r="AA94" s="18">
        <f t="shared" si="49"/>
        <v>43275</v>
      </c>
      <c r="AB94" s="13">
        <f t="shared" si="50"/>
        <v>0</v>
      </c>
      <c r="AC94">
        <v>0</v>
      </c>
      <c r="AD94" s="5">
        <f t="shared" si="63"/>
        <v>0</v>
      </c>
      <c r="AE94">
        <f t="shared" si="72"/>
        <v>0</v>
      </c>
      <c r="AF94">
        <f t="shared" si="72"/>
        <v>0</v>
      </c>
      <c r="AG94">
        <v>0</v>
      </c>
      <c r="AH94" s="18">
        <f t="shared" si="64"/>
        <v>43275</v>
      </c>
      <c r="AI94" s="5">
        <f t="shared" si="65"/>
        <v>0</v>
      </c>
      <c r="AJ94" s="13">
        <f t="shared" si="51"/>
        <v>0</v>
      </c>
      <c r="AK94" s="20">
        <f t="shared" si="52"/>
        <v>0</v>
      </c>
      <c r="AL94" s="20">
        <f t="shared" si="66"/>
        <v>50</v>
      </c>
      <c r="AM94" s="20">
        <f t="shared" si="67"/>
        <v>50</v>
      </c>
      <c r="AN94" s="20">
        <f t="shared" si="53"/>
        <v>0</v>
      </c>
      <c r="AO94" s="20">
        <f t="shared" si="68"/>
        <v>200</v>
      </c>
      <c r="AP94" s="1">
        <v>0</v>
      </c>
      <c r="AQ94" s="24">
        <f t="shared" si="69"/>
        <v>43275</v>
      </c>
      <c r="AR94" s="10">
        <f t="shared" si="54"/>
        <v>0</v>
      </c>
      <c r="AS94" s="1">
        <f t="shared" si="70"/>
        <v>0</v>
      </c>
    </row>
    <row r="95" spans="2:45" x14ac:dyDescent="0.2">
      <c r="B95" s="18">
        <f t="shared" si="55"/>
        <v>43276</v>
      </c>
      <c r="C95" s="8">
        <f t="shared" si="56"/>
        <v>43276</v>
      </c>
      <c r="D95" s="5">
        <f>INDEX(Klima!$B$1:$E$520,MATCH('Afgrødemodel 1'!$C95,Klima!$B$1:$B$520,0),MATCH('Afgrødemodel 1'!$D$7,Klima!$B$1:$E$1,0))</f>
        <v>17.8</v>
      </c>
      <c r="E95" s="8">
        <f t="shared" si="71"/>
        <v>17.8</v>
      </c>
      <c r="F95">
        <v>0</v>
      </c>
      <c r="G95" s="8">
        <f t="shared" si="57"/>
        <v>1114.1999999999998</v>
      </c>
      <c r="H95" s="8">
        <f t="shared" si="37"/>
        <v>0</v>
      </c>
      <c r="I95" s="8">
        <f t="shared" si="38"/>
        <v>0</v>
      </c>
      <c r="J95" s="8">
        <f t="shared" si="39"/>
        <v>0</v>
      </c>
      <c r="K95" s="8" t="str">
        <f t="shared" si="40"/>
        <v xml:space="preserve"> </v>
      </c>
      <c r="L95" s="8" t="str">
        <f t="shared" si="41"/>
        <v xml:space="preserve"> </v>
      </c>
      <c r="M95" t="e">
        <f t="shared" si="42"/>
        <v>#N/A</v>
      </c>
      <c r="N95">
        <v>8</v>
      </c>
      <c r="O95" t="str">
        <f t="shared" si="58"/>
        <v xml:space="preserve"> </v>
      </c>
      <c r="P95" t="str">
        <f t="shared" si="43"/>
        <v xml:space="preserve"> </v>
      </c>
      <c r="Q95" t="str">
        <f t="shared" si="44"/>
        <v xml:space="preserve"> </v>
      </c>
      <c r="R95" t="str">
        <f t="shared" si="45"/>
        <v xml:space="preserve"> </v>
      </c>
      <c r="S95">
        <f t="shared" si="46"/>
        <v>0</v>
      </c>
      <c r="T95" s="8">
        <f t="shared" si="59"/>
        <v>0</v>
      </c>
      <c r="U95" s="2">
        <f t="shared" si="60"/>
        <v>0</v>
      </c>
      <c r="V95">
        <f t="shared" si="47"/>
        <v>5</v>
      </c>
      <c r="W95" s="2">
        <f t="shared" si="61"/>
        <v>15</v>
      </c>
      <c r="X95">
        <f t="shared" si="48"/>
        <v>0</v>
      </c>
      <c r="Y95">
        <f t="shared" si="62"/>
        <v>0.5</v>
      </c>
      <c r="Z95">
        <v>0</v>
      </c>
      <c r="AA95" s="18">
        <f t="shared" si="49"/>
        <v>43276</v>
      </c>
      <c r="AB95" s="13">
        <f t="shared" si="50"/>
        <v>0</v>
      </c>
      <c r="AC95">
        <v>0</v>
      </c>
      <c r="AD95" s="5">
        <f t="shared" si="63"/>
        <v>0</v>
      </c>
      <c r="AE95">
        <f t="shared" si="72"/>
        <v>0</v>
      </c>
      <c r="AF95">
        <f t="shared" si="72"/>
        <v>0</v>
      </c>
      <c r="AG95">
        <v>0</v>
      </c>
      <c r="AH95" s="18">
        <f t="shared" si="64"/>
        <v>43276</v>
      </c>
      <c r="AI95" s="5">
        <f t="shared" si="65"/>
        <v>0</v>
      </c>
      <c r="AJ95" s="13">
        <f t="shared" si="51"/>
        <v>0</v>
      </c>
      <c r="AK95" s="20">
        <f t="shared" si="52"/>
        <v>0</v>
      </c>
      <c r="AL95" s="20">
        <f t="shared" si="66"/>
        <v>50</v>
      </c>
      <c r="AM95" s="20">
        <f t="shared" si="67"/>
        <v>50</v>
      </c>
      <c r="AN95" s="20">
        <f t="shared" si="53"/>
        <v>0</v>
      </c>
      <c r="AO95" s="20">
        <f t="shared" si="68"/>
        <v>200</v>
      </c>
      <c r="AP95" s="1">
        <v>0</v>
      </c>
      <c r="AQ95" s="24">
        <f t="shared" si="69"/>
        <v>43276</v>
      </c>
      <c r="AR95" s="10">
        <f t="shared" si="54"/>
        <v>0</v>
      </c>
      <c r="AS95" s="1">
        <f t="shared" si="70"/>
        <v>0</v>
      </c>
    </row>
    <row r="96" spans="2:45" x14ac:dyDescent="0.2">
      <c r="B96" s="18">
        <f t="shared" si="55"/>
        <v>43277</v>
      </c>
      <c r="C96" s="8">
        <f t="shared" si="56"/>
        <v>43277</v>
      </c>
      <c r="D96" s="5">
        <f>INDEX(Klima!$B$1:$E$520,MATCH('Afgrødemodel 1'!$C96,Klima!$B$1:$B$520,0),MATCH('Afgrødemodel 1'!$D$7,Klima!$B$1:$E$1,0))</f>
        <v>18.899999999999999</v>
      </c>
      <c r="E96" s="8">
        <f t="shared" si="71"/>
        <v>18.899999999999999</v>
      </c>
      <c r="F96">
        <v>0</v>
      </c>
      <c r="G96" s="8">
        <f t="shared" si="57"/>
        <v>1133.0999999999999</v>
      </c>
      <c r="H96" s="8">
        <f t="shared" si="37"/>
        <v>0</v>
      </c>
      <c r="I96" s="8">
        <f t="shared" si="38"/>
        <v>0</v>
      </c>
      <c r="J96" s="8">
        <f t="shared" si="39"/>
        <v>0</v>
      </c>
      <c r="K96" s="8" t="str">
        <f t="shared" si="40"/>
        <v xml:space="preserve"> </v>
      </c>
      <c r="L96" s="8" t="str">
        <f t="shared" si="41"/>
        <v xml:space="preserve"> </v>
      </c>
      <c r="M96" t="e">
        <f t="shared" si="42"/>
        <v>#N/A</v>
      </c>
      <c r="N96">
        <v>8</v>
      </c>
      <c r="O96" t="str">
        <f t="shared" si="58"/>
        <v xml:space="preserve"> </v>
      </c>
      <c r="P96" t="str">
        <f t="shared" si="43"/>
        <v xml:space="preserve"> </v>
      </c>
      <c r="Q96" t="str">
        <f t="shared" si="44"/>
        <v xml:space="preserve"> </v>
      </c>
      <c r="R96" t="str">
        <f t="shared" si="45"/>
        <v xml:space="preserve"> </v>
      </c>
      <c r="S96">
        <f t="shared" si="46"/>
        <v>0</v>
      </c>
      <c r="T96" s="8">
        <f t="shared" si="59"/>
        <v>0</v>
      </c>
      <c r="U96" s="2">
        <f t="shared" si="60"/>
        <v>0</v>
      </c>
      <c r="V96">
        <f t="shared" si="47"/>
        <v>5</v>
      </c>
      <c r="W96" s="2">
        <f t="shared" si="61"/>
        <v>15</v>
      </c>
      <c r="X96">
        <f t="shared" si="48"/>
        <v>0</v>
      </c>
      <c r="Y96">
        <f t="shared" si="62"/>
        <v>0.5</v>
      </c>
      <c r="Z96">
        <v>0</v>
      </c>
      <c r="AA96" s="18">
        <f t="shared" si="49"/>
        <v>43277</v>
      </c>
      <c r="AB96" s="13">
        <f t="shared" si="50"/>
        <v>0</v>
      </c>
      <c r="AC96">
        <v>0</v>
      </c>
      <c r="AD96" s="5">
        <f t="shared" si="63"/>
        <v>0</v>
      </c>
      <c r="AE96">
        <f t="shared" si="72"/>
        <v>0</v>
      </c>
      <c r="AF96">
        <f t="shared" si="72"/>
        <v>0</v>
      </c>
      <c r="AG96">
        <v>0</v>
      </c>
      <c r="AH96" s="18">
        <f t="shared" si="64"/>
        <v>43277</v>
      </c>
      <c r="AI96" s="5">
        <f t="shared" si="65"/>
        <v>0</v>
      </c>
      <c r="AJ96" s="13">
        <f t="shared" si="51"/>
        <v>0</v>
      </c>
      <c r="AK96" s="20">
        <f t="shared" si="52"/>
        <v>0</v>
      </c>
      <c r="AL96" s="20">
        <f t="shared" si="66"/>
        <v>50</v>
      </c>
      <c r="AM96" s="20">
        <f t="shared" si="67"/>
        <v>50</v>
      </c>
      <c r="AN96" s="20">
        <f t="shared" si="53"/>
        <v>0</v>
      </c>
      <c r="AO96" s="20">
        <f t="shared" si="68"/>
        <v>200</v>
      </c>
      <c r="AP96" s="1">
        <v>0</v>
      </c>
      <c r="AQ96" s="24">
        <f t="shared" si="69"/>
        <v>43277</v>
      </c>
      <c r="AR96" s="10">
        <f t="shared" si="54"/>
        <v>0</v>
      </c>
      <c r="AS96" s="1">
        <f t="shared" si="70"/>
        <v>0</v>
      </c>
    </row>
    <row r="97" spans="2:45" x14ac:dyDescent="0.2">
      <c r="B97" s="18">
        <f t="shared" si="55"/>
        <v>43278</v>
      </c>
      <c r="C97" s="8">
        <f t="shared" si="56"/>
        <v>43278</v>
      </c>
      <c r="D97" s="5">
        <f>INDEX(Klima!$B$1:$E$520,MATCH('Afgrødemodel 1'!$C97,Klima!$B$1:$B$520,0),MATCH('Afgrødemodel 1'!$D$7,Klima!$B$1:$E$1,0))</f>
        <v>19.100000000000001</v>
      </c>
      <c r="E97" s="8">
        <f t="shared" si="71"/>
        <v>19.100000000000001</v>
      </c>
      <c r="F97">
        <v>0</v>
      </c>
      <c r="G97" s="8">
        <f t="shared" si="57"/>
        <v>1152.1999999999998</v>
      </c>
      <c r="H97" s="8">
        <f t="shared" si="37"/>
        <v>0</v>
      </c>
      <c r="I97" s="8">
        <f t="shared" si="38"/>
        <v>0</v>
      </c>
      <c r="J97" s="8">
        <f t="shared" si="39"/>
        <v>0</v>
      </c>
      <c r="K97" s="8" t="str">
        <f t="shared" si="40"/>
        <v xml:space="preserve"> </v>
      </c>
      <c r="L97" s="8" t="str">
        <f t="shared" si="41"/>
        <v xml:space="preserve"> </v>
      </c>
      <c r="M97" t="e">
        <f t="shared" si="42"/>
        <v>#N/A</v>
      </c>
      <c r="N97">
        <v>8</v>
      </c>
      <c r="O97" t="str">
        <f t="shared" si="58"/>
        <v xml:space="preserve"> </v>
      </c>
      <c r="P97" t="str">
        <f t="shared" si="43"/>
        <v xml:space="preserve"> </v>
      </c>
      <c r="Q97" t="str">
        <f t="shared" si="44"/>
        <v xml:space="preserve"> </v>
      </c>
      <c r="R97" t="str">
        <f t="shared" si="45"/>
        <v xml:space="preserve"> </v>
      </c>
      <c r="S97">
        <f t="shared" si="46"/>
        <v>0</v>
      </c>
      <c r="T97" s="8">
        <f t="shared" si="59"/>
        <v>0</v>
      </c>
      <c r="U97" s="2">
        <f t="shared" si="60"/>
        <v>0</v>
      </c>
      <c r="V97">
        <f t="shared" si="47"/>
        <v>5</v>
      </c>
      <c r="W97" s="2">
        <f t="shared" si="61"/>
        <v>15</v>
      </c>
      <c r="X97">
        <f t="shared" si="48"/>
        <v>0</v>
      </c>
      <c r="Y97">
        <f t="shared" si="62"/>
        <v>0.5</v>
      </c>
      <c r="Z97">
        <v>0</v>
      </c>
      <c r="AA97" s="18">
        <f t="shared" si="49"/>
        <v>43278</v>
      </c>
      <c r="AB97" s="13">
        <f t="shared" si="50"/>
        <v>0</v>
      </c>
      <c r="AC97">
        <v>0</v>
      </c>
      <c r="AD97" s="5">
        <f t="shared" si="63"/>
        <v>0</v>
      </c>
      <c r="AE97">
        <f t="shared" si="72"/>
        <v>0</v>
      </c>
      <c r="AF97">
        <f t="shared" si="72"/>
        <v>0</v>
      </c>
      <c r="AG97">
        <v>0</v>
      </c>
      <c r="AH97" s="18">
        <f t="shared" si="64"/>
        <v>43278</v>
      </c>
      <c r="AI97" s="5">
        <f t="shared" si="65"/>
        <v>0</v>
      </c>
      <c r="AJ97" s="13">
        <f t="shared" si="51"/>
        <v>0</v>
      </c>
      <c r="AK97" s="20">
        <f t="shared" si="52"/>
        <v>0</v>
      </c>
      <c r="AL97" s="20">
        <f t="shared" si="66"/>
        <v>50</v>
      </c>
      <c r="AM97" s="20">
        <f t="shared" si="67"/>
        <v>50</v>
      </c>
      <c r="AN97" s="20">
        <f t="shared" si="53"/>
        <v>0</v>
      </c>
      <c r="AO97" s="20">
        <f t="shared" si="68"/>
        <v>200</v>
      </c>
      <c r="AP97" s="1">
        <v>0</v>
      </c>
      <c r="AQ97" s="24">
        <f t="shared" si="69"/>
        <v>43278</v>
      </c>
      <c r="AR97" s="10">
        <f t="shared" si="54"/>
        <v>0</v>
      </c>
      <c r="AS97" s="1">
        <f t="shared" si="70"/>
        <v>0</v>
      </c>
    </row>
    <row r="98" spans="2:45" x14ac:dyDescent="0.2">
      <c r="B98" s="18">
        <f t="shared" si="55"/>
        <v>43279</v>
      </c>
      <c r="C98" s="8">
        <f t="shared" si="56"/>
        <v>43279</v>
      </c>
      <c r="D98" s="5">
        <f>INDEX(Klima!$B$1:$E$520,MATCH('Afgrødemodel 1'!$C98,Klima!$B$1:$B$520,0),MATCH('Afgrødemodel 1'!$D$7,Klima!$B$1:$E$1,0))</f>
        <v>20.2</v>
      </c>
      <c r="E98" s="8">
        <f t="shared" si="71"/>
        <v>20.2</v>
      </c>
      <c r="F98">
        <v>0</v>
      </c>
      <c r="G98" s="8">
        <f t="shared" si="57"/>
        <v>1172.3999999999999</v>
      </c>
      <c r="H98" s="8">
        <f t="shared" si="37"/>
        <v>0</v>
      </c>
      <c r="I98" s="8">
        <f t="shared" si="38"/>
        <v>0</v>
      </c>
      <c r="J98" s="8">
        <f t="shared" si="39"/>
        <v>0</v>
      </c>
      <c r="K98" s="8" t="str">
        <f t="shared" si="40"/>
        <v xml:space="preserve"> </v>
      </c>
      <c r="L98" s="8" t="str">
        <f t="shared" si="41"/>
        <v xml:space="preserve"> </v>
      </c>
      <c r="M98" t="e">
        <f t="shared" si="42"/>
        <v>#N/A</v>
      </c>
      <c r="N98">
        <v>8</v>
      </c>
      <c r="O98" t="str">
        <f t="shared" si="58"/>
        <v xml:space="preserve"> </v>
      </c>
      <c r="P98" t="str">
        <f t="shared" si="43"/>
        <v xml:space="preserve"> </v>
      </c>
      <c r="Q98" t="str">
        <f t="shared" si="44"/>
        <v xml:space="preserve"> </v>
      </c>
      <c r="R98" t="str">
        <f t="shared" si="45"/>
        <v xml:space="preserve"> </v>
      </c>
      <c r="S98">
        <f t="shared" si="46"/>
        <v>0</v>
      </c>
      <c r="T98" s="8">
        <f t="shared" si="59"/>
        <v>0</v>
      </c>
      <c r="U98" s="2">
        <f t="shared" si="60"/>
        <v>0</v>
      </c>
      <c r="V98">
        <f t="shared" si="47"/>
        <v>5</v>
      </c>
      <c r="W98" s="2">
        <f t="shared" si="61"/>
        <v>15</v>
      </c>
      <c r="X98">
        <f t="shared" si="48"/>
        <v>0</v>
      </c>
      <c r="Y98">
        <f t="shared" si="62"/>
        <v>0.5</v>
      </c>
      <c r="Z98">
        <v>0</v>
      </c>
      <c r="AA98" s="18">
        <f t="shared" si="49"/>
        <v>43279</v>
      </c>
      <c r="AB98" s="13">
        <f t="shared" si="50"/>
        <v>0</v>
      </c>
      <c r="AC98">
        <v>0</v>
      </c>
      <c r="AD98" s="5">
        <f t="shared" si="63"/>
        <v>0</v>
      </c>
      <c r="AE98">
        <f t="shared" si="72"/>
        <v>0</v>
      </c>
      <c r="AF98">
        <f t="shared" si="72"/>
        <v>0</v>
      </c>
      <c r="AG98">
        <v>0</v>
      </c>
      <c r="AH98" s="18">
        <f t="shared" si="64"/>
        <v>43279</v>
      </c>
      <c r="AI98" s="5">
        <f t="shared" si="65"/>
        <v>0</v>
      </c>
      <c r="AJ98" s="13">
        <f t="shared" si="51"/>
        <v>0</v>
      </c>
      <c r="AK98" s="20">
        <f t="shared" si="52"/>
        <v>0</v>
      </c>
      <c r="AL98" s="20">
        <f t="shared" si="66"/>
        <v>50</v>
      </c>
      <c r="AM98" s="20">
        <f t="shared" si="67"/>
        <v>50</v>
      </c>
      <c r="AN98" s="20">
        <f t="shared" si="53"/>
        <v>0</v>
      </c>
      <c r="AO98" s="20">
        <f t="shared" si="68"/>
        <v>200</v>
      </c>
      <c r="AP98" s="1">
        <v>0</v>
      </c>
      <c r="AQ98" s="24">
        <f t="shared" si="69"/>
        <v>43279</v>
      </c>
      <c r="AR98" s="10">
        <f t="shared" si="54"/>
        <v>0</v>
      </c>
      <c r="AS98" s="1">
        <f t="shared" si="70"/>
        <v>0</v>
      </c>
    </row>
    <row r="99" spans="2:45" x14ac:dyDescent="0.2">
      <c r="B99" s="18">
        <f t="shared" si="55"/>
        <v>43280</v>
      </c>
      <c r="C99" s="8">
        <f t="shared" si="56"/>
        <v>43280</v>
      </c>
      <c r="D99" s="5">
        <f>INDEX(Klima!$B$1:$E$520,MATCH('Afgrødemodel 1'!$C99,Klima!$B$1:$B$520,0),MATCH('Afgrødemodel 1'!$D$7,Klima!$B$1:$E$1,0))</f>
        <v>17.3</v>
      </c>
      <c r="E99" s="8">
        <f t="shared" si="71"/>
        <v>17.3</v>
      </c>
      <c r="F99">
        <v>0</v>
      </c>
      <c r="G99" s="8">
        <f t="shared" si="57"/>
        <v>1189.6999999999998</v>
      </c>
      <c r="H99" s="8">
        <f t="shared" si="37"/>
        <v>0</v>
      </c>
      <c r="I99" s="8">
        <f t="shared" si="38"/>
        <v>0</v>
      </c>
      <c r="J99" s="8">
        <f t="shared" si="39"/>
        <v>0</v>
      </c>
      <c r="K99" s="8" t="str">
        <f t="shared" si="40"/>
        <v xml:space="preserve"> </v>
      </c>
      <c r="L99" s="8" t="str">
        <f t="shared" si="41"/>
        <v xml:space="preserve"> </v>
      </c>
      <c r="M99" t="e">
        <f t="shared" si="42"/>
        <v>#N/A</v>
      </c>
      <c r="N99">
        <v>8</v>
      </c>
      <c r="O99" t="str">
        <f t="shared" si="58"/>
        <v xml:space="preserve"> </v>
      </c>
      <c r="P99" t="str">
        <f t="shared" si="43"/>
        <v xml:space="preserve"> </v>
      </c>
      <c r="Q99" t="str">
        <f t="shared" si="44"/>
        <v xml:space="preserve"> </v>
      </c>
      <c r="R99" t="str">
        <f t="shared" si="45"/>
        <v xml:space="preserve"> </v>
      </c>
      <c r="S99">
        <f t="shared" si="46"/>
        <v>0</v>
      </c>
      <c r="T99" s="8">
        <f t="shared" si="59"/>
        <v>0</v>
      </c>
      <c r="U99" s="2">
        <f t="shared" si="60"/>
        <v>0</v>
      </c>
      <c r="V99">
        <f t="shared" si="47"/>
        <v>5</v>
      </c>
      <c r="W99" s="2">
        <f t="shared" si="61"/>
        <v>15</v>
      </c>
      <c r="X99">
        <f t="shared" si="48"/>
        <v>0</v>
      </c>
      <c r="Y99">
        <f t="shared" si="62"/>
        <v>0.5</v>
      </c>
      <c r="Z99">
        <v>0</v>
      </c>
      <c r="AA99" s="18">
        <f t="shared" si="49"/>
        <v>43280</v>
      </c>
      <c r="AB99" s="13">
        <f t="shared" si="50"/>
        <v>0</v>
      </c>
      <c r="AC99">
        <v>0</v>
      </c>
      <c r="AD99" s="5">
        <f t="shared" si="63"/>
        <v>0</v>
      </c>
      <c r="AE99">
        <f t="shared" si="72"/>
        <v>0</v>
      </c>
      <c r="AF99">
        <f t="shared" si="72"/>
        <v>0</v>
      </c>
      <c r="AG99">
        <v>0</v>
      </c>
      <c r="AH99" s="18">
        <f t="shared" si="64"/>
        <v>43280</v>
      </c>
      <c r="AI99" s="5">
        <f t="shared" si="65"/>
        <v>0</v>
      </c>
      <c r="AJ99" s="13">
        <f t="shared" si="51"/>
        <v>0</v>
      </c>
      <c r="AK99" s="20">
        <f t="shared" si="52"/>
        <v>0</v>
      </c>
      <c r="AL99" s="20">
        <f t="shared" si="66"/>
        <v>50</v>
      </c>
      <c r="AM99" s="20">
        <f t="shared" si="67"/>
        <v>50</v>
      </c>
      <c r="AN99" s="20">
        <f t="shared" si="53"/>
        <v>0</v>
      </c>
      <c r="AO99" s="20">
        <f t="shared" si="68"/>
        <v>200</v>
      </c>
      <c r="AP99" s="1">
        <v>0</v>
      </c>
      <c r="AQ99" s="24">
        <f t="shared" si="69"/>
        <v>43280</v>
      </c>
      <c r="AR99" s="10">
        <f t="shared" si="54"/>
        <v>0</v>
      </c>
      <c r="AS99" s="1">
        <f t="shared" si="70"/>
        <v>0</v>
      </c>
    </row>
    <row r="100" spans="2:45" x14ac:dyDescent="0.2">
      <c r="B100" s="18">
        <f t="shared" si="55"/>
        <v>43281</v>
      </c>
      <c r="C100" s="8">
        <f t="shared" si="56"/>
        <v>43281</v>
      </c>
      <c r="D100" s="5">
        <f>INDEX(Klima!$B$1:$E$520,MATCH('Afgrødemodel 1'!$C100,Klima!$B$1:$B$520,0),MATCH('Afgrødemodel 1'!$D$7,Klima!$B$1:$E$1,0))</f>
        <v>17.100000000000001</v>
      </c>
      <c r="E100" s="8">
        <f t="shared" si="71"/>
        <v>17.100000000000001</v>
      </c>
      <c r="F100">
        <v>0</v>
      </c>
      <c r="G100" s="8">
        <f t="shared" si="57"/>
        <v>1206.7999999999997</v>
      </c>
      <c r="H100" s="8">
        <f t="shared" si="37"/>
        <v>0</v>
      </c>
      <c r="I100" s="8">
        <f t="shared" si="38"/>
        <v>0</v>
      </c>
      <c r="J100" s="8">
        <f t="shared" si="39"/>
        <v>0</v>
      </c>
      <c r="K100" s="8" t="str">
        <f t="shared" si="40"/>
        <v xml:space="preserve"> </v>
      </c>
      <c r="L100" s="8" t="str">
        <f t="shared" si="41"/>
        <v xml:space="preserve"> </v>
      </c>
      <c r="M100" t="e">
        <f t="shared" si="42"/>
        <v>#N/A</v>
      </c>
      <c r="N100">
        <v>8</v>
      </c>
      <c r="O100" t="str">
        <f t="shared" si="58"/>
        <v xml:space="preserve"> </v>
      </c>
      <c r="P100" t="str">
        <f t="shared" si="43"/>
        <v xml:space="preserve"> </v>
      </c>
      <c r="Q100" t="str">
        <f t="shared" si="44"/>
        <v xml:space="preserve"> </v>
      </c>
      <c r="R100" t="str">
        <f t="shared" si="45"/>
        <v xml:space="preserve"> </v>
      </c>
      <c r="S100">
        <f t="shared" si="46"/>
        <v>0</v>
      </c>
      <c r="T100" s="8">
        <f t="shared" si="59"/>
        <v>0</v>
      </c>
      <c r="U100" s="2">
        <f t="shared" si="60"/>
        <v>0</v>
      </c>
      <c r="V100">
        <f t="shared" si="47"/>
        <v>5</v>
      </c>
      <c r="W100" s="2">
        <f t="shared" si="61"/>
        <v>15</v>
      </c>
      <c r="X100">
        <f t="shared" si="48"/>
        <v>0</v>
      </c>
      <c r="Y100">
        <f t="shared" si="62"/>
        <v>0.5</v>
      </c>
      <c r="Z100">
        <v>0</v>
      </c>
      <c r="AA100" s="18">
        <f t="shared" si="49"/>
        <v>43281</v>
      </c>
      <c r="AB100" s="13">
        <f t="shared" si="50"/>
        <v>0</v>
      </c>
      <c r="AC100">
        <v>0</v>
      </c>
      <c r="AD100" s="5">
        <f t="shared" si="63"/>
        <v>0</v>
      </c>
      <c r="AE100">
        <f t="shared" si="72"/>
        <v>0</v>
      </c>
      <c r="AF100">
        <f t="shared" si="72"/>
        <v>0</v>
      </c>
      <c r="AG100">
        <v>0</v>
      </c>
      <c r="AH100" s="18">
        <f t="shared" si="64"/>
        <v>43281</v>
      </c>
      <c r="AI100" s="5">
        <f t="shared" si="65"/>
        <v>0</v>
      </c>
      <c r="AJ100" s="13">
        <f t="shared" si="51"/>
        <v>0</v>
      </c>
      <c r="AK100" s="20">
        <f t="shared" si="52"/>
        <v>0</v>
      </c>
      <c r="AL100" s="20">
        <f t="shared" si="66"/>
        <v>50</v>
      </c>
      <c r="AM100" s="20">
        <f t="shared" si="67"/>
        <v>50</v>
      </c>
      <c r="AN100" s="20">
        <f t="shared" si="53"/>
        <v>0</v>
      </c>
      <c r="AO100" s="20">
        <f t="shared" si="68"/>
        <v>200</v>
      </c>
      <c r="AP100" s="1">
        <v>0</v>
      </c>
      <c r="AQ100" s="24">
        <f t="shared" si="69"/>
        <v>43281</v>
      </c>
      <c r="AR100" s="10">
        <f t="shared" si="54"/>
        <v>0</v>
      </c>
      <c r="AS100" s="1">
        <f t="shared" si="70"/>
        <v>0</v>
      </c>
    </row>
    <row r="101" spans="2:45" x14ac:dyDescent="0.2">
      <c r="B101" s="18">
        <f t="shared" si="55"/>
        <v>43282</v>
      </c>
      <c r="C101" s="8">
        <f t="shared" si="56"/>
        <v>43282</v>
      </c>
      <c r="D101" s="5">
        <f>INDEX(Klima!$B$1:$E$520,MATCH('Afgrødemodel 1'!$C101,Klima!$B$1:$B$520,0),MATCH('Afgrødemodel 1'!$D$7,Klima!$B$1:$E$1,0))</f>
        <v>16.600000000000001</v>
      </c>
      <c r="E101" s="8">
        <f t="shared" si="71"/>
        <v>16.600000000000001</v>
      </c>
      <c r="F101">
        <v>0</v>
      </c>
      <c r="G101" s="8">
        <f t="shared" si="57"/>
        <v>1223.3999999999996</v>
      </c>
      <c r="H101" s="8">
        <f t="shared" si="37"/>
        <v>0</v>
      </c>
      <c r="I101" s="8">
        <f t="shared" si="38"/>
        <v>0</v>
      </c>
      <c r="J101" s="8">
        <f t="shared" si="39"/>
        <v>0</v>
      </c>
      <c r="K101" s="8" t="str">
        <f t="shared" si="40"/>
        <v xml:space="preserve"> </v>
      </c>
      <c r="L101" s="8" t="str">
        <f t="shared" si="41"/>
        <v xml:space="preserve"> </v>
      </c>
      <c r="M101" t="e">
        <f t="shared" si="42"/>
        <v>#N/A</v>
      </c>
      <c r="N101">
        <v>8</v>
      </c>
      <c r="O101" t="str">
        <f t="shared" si="58"/>
        <v xml:space="preserve"> </v>
      </c>
      <c r="P101" t="str">
        <f t="shared" si="43"/>
        <v xml:space="preserve"> </v>
      </c>
      <c r="Q101" t="str">
        <f t="shared" si="44"/>
        <v xml:space="preserve"> </v>
      </c>
      <c r="R101" t="str">
        <f t="shared" si="45"/>
        <v xml:space="preserve"> </v>
      </c>
      <c r="S101">
        <f t="shared" si="46"/>
        <v>0</v>
      </c>
      <c r="T101" s="8">
        <f t="shared" si="59"/>
        <v>0</v>
      </c>
      <c r="U101" s="2">
        <f t="shared" si="60"/>
        <v>0</v>
      </c>
      <c r="V101">
        <f t="shared" si="47"/>
        <v>5</v>
      </c>
      <c r="W101" s="2">
        <f t="shared" si="61"/>
        <v>15</v>
      </c>
      <c r="X101">
        <f t="shared" si="48"/>
        <v>0</v>
      </c>
      <c r="Y101">
        <f t="shared" si="62"/>
        <v>0.5</v>
      </c>
      <c r="Z101">
        <v>0</v>
      </c>
      <c r="AA101" s="18">
        <f t="shared" si="49"/>
        <v>43282</v>
      </c>
      <c r="AB101" s="13">
        <f t="shared" si="50"/>
        <v>0</v>
      </c>
      <c r="AC101">
        <v>0</v>
      </c>
      <c r="AD101" s="5">
        <f t="shared" si="63"/>
        <v>0</v>
      </c>
      <c r="AE101">
        <f t="shared" si="72"/>
        <v>0</v>
      </c>
      <c r="AF101">
        <f t="shared" si="72"/>
        <v>0</v>
      </c>
      <c r="AG101">
        <v>0</v>
      </c>
      <c r="AH101" s="18">
        <f t="shared" si="64"/>
        <v>43282</v>
      </c>
      <c r="AI101" s="5">
        <f t="shared" si="65"/>
        <v>0</v>
      </c>
      <c r="AJ101" s="13">
        <f t="shared" si="51"/>
        <v>0</v>
      </c>
      <c r="AK101" s="20">
        <f t="shared" si="52"/>
        <v>0</v>
      </c>
      <c r="AL101" s="20">
        <f t="shared" si="66"/>
        <v>50</v>
      </c>
      <c r="AM101" s="20">
        <f t="shared" si="67"/>
        <v>50</v>
      </c>
      <c r="AN101" s="20">
        <f t="shared" si="53"/>
        <v>0</v>
      </c>
      <c r="AO101" s="20">
        <f t="shared" si="68"/>
        <v>200</v>
      </c>
      <c r="AP101" s="1">
        <v>0</v>
      </c>
      <c r="AQ101" s="24">
        <f t="shared" si="69"/>
        <v>43282</v>
      </c>
      <c r="AR101" s="10">
        <f t="shared" si="54"/>
        <v>0</v>
      </c>
      <c r="AS101" s="1">
        <f t="shared" si="70"/>
        <v>0</v>
      </c>
    </row>
    <row r="102" spans="2:45" x14ac:dyDescent="0.2">
      <c r="B102" s="18">
        <f t="shared" si="55"/>
        <v>43283</v>
      </c>
      <c r="C102" s="8">
        <f t="shared" si="56"/>
        <v>43283</v>
      </c>
      <c r="D102" s="5">
        <f>INDEX(Klima!$B$1:$E$520,MATCH('Afgrødemodel 1'!$C102,Klima!$B$1:$B$520,0),MATCH('Afgrødemodel 1'!$D$7,Klima!$B$1:$E$1,0))</f>
        <v>17.8</v>
      </c>
      <c r="E102" s="8">
        <f t="shared" si="71"/>
        <v>17.8</v>
      </c>
      <c r="F102">
        <v>0</v>
      </c>
      <c r="G102" s="8">
        <f t="shared" si="57"/>
        <v>1241.1999999999996</v>
      </c>
      <c r="H102" s="8">
        <f t="shared" si="37"/>
        <v>0</v>
      </c>
      <c r="I102" s="8">
        <f t="shared" si="38"/>
        <v>0</v>
      </c>
      <c r="J102" s="8">
        <f t="shared" si="39"/>
        <v>0</v>
      </c>
      <c r="K102" s="8" t="str">
        <f t="shared" si="40"/>
        <v xml:space="preserve"> </v>
      </c>
      <c r="L102" s="8" t="str">
        <f t="shared" si="41"/>
        <v xml:space="preserve"> </v>
      </c>
      <c r="M102" t="e">
        <f t="shared" si="42"/>
        <v>#N/A</v>
      </c>
      <c r="N102">
        <v>8</v>
      </c>
      <c r="O102" t="str">
        <f t="shared" si="58"/>
        <v xml:space="preserve"> </v>
      </c>
      <c r="P102" t="str">
        <f t="shared" si="43"/>
        <v xml:space="preserve"> </v>
      </c>
      <c r="Q102" t="str">
        <f t="shared" si="44"/>
        <v xml:space="preserve"> </v>
      </c>
      <c r="R102" t="str">
        <f t="shared" si="45"/>
        <v xml:space="preserve"> </v>
      </c>
      <c r="S102">
        <f t="shared" si="46"/>
        <v>0</v>
      </c>
      <c r="T102" s="8">
        <f t="shared" si="59"/>
        <v>0</v>
      </c>
      <c r="U102" s="2">
        <f t="shared" si="60"/>
        <v>0</v>
      </c>
      <c r="V102">
        <f t="shared" si="47"/>
        <v>5</v>
      </c>
      <c r="W102" s="2">
        <f t="shared" si="61"/>
        <v>15</v>
      </c>
      <c r="X102">
        <f t="shared" si="48"/>
        <v>0</v>
      </c>
      <c r="Y102">
        <f t="shared" si="62"/>
        <v>0.5</v>
      </c>
      <c r="Z102">
        <v>0</v>
      </c>
      <c r="AA102" s="18">
        <f t="shared" si="49"/>
        <v>43283</v>
      </c>
      <c r="AB102" s="13">
        <f t="shared" si="50"/>
        <v>0</v>
      </c>
      <c r="AC102">
        <v>0</v>
      </c>
      <c r="AD102" s="5">
        <f t="shared" si="63"/>
        <v>0</v>
      </c>
      <c r="AE102">
        <f t="shared" si="72"/>
        <v>0</v>
      </c>
      <c r="AF102">
        <f t="shared" si="72"/>
        <v>0</v>
      </c>
      <c r="AG102">
        <v>0</v>
      </c>
      <c r="AH102" s="18">
        <f t="shared" si="64"/>
        <v>43283</v>
      </c>
      <c r="AI102" s="5">
        <f t="shared" si="65"/>
        <v>0</v>
      </c>
      <c r="AJ102" s="13">
        <f t="shared" si="51"/>
        <v>0</v>
      </c>
      <c r="AK102" s="20">
        <f t="shared" si="52"/>
        <v>0</v>
      </c>
      <c r="AL102" s="20">
        <f t="shared" si="66"/>
        <v>50</v>
      </c>
      <c r="AM102" s="20">
        <f t="shared" si="67"/>
        <v>50</v>
      </c>
      <c r="AN102" s="20">
        <f t="shared" si="53"/>
        <v>0</v>
      </c>
      <c r="AO102" s="20">
        <f t="shared" si="68"/>
        <v>200</v>
      </c>
      <c r="AP102" s="1">
        <v>0</v>
      </c>
      <c r="AQ102" s="24">
        <f t="shared" si="69"/>
        <v>43283</v>
      </c>
      <c r="AR102" s="10">
        <f t="shared" si="54"/>
        <v>0</v>
      </c>
      <c r="AS102" s="1">
        <f t="shared" si="70"/>
        <v>0</v>
      </c>
    </row>
    <row r="103" spans="2:45" x14ac:dyDescent="0.2">
      <c r="B103" s="18">
        <f t="shared" si="55"/>
        <v>43284</v>
      </c>
      <c r="C103" s="8">
        <f t="shared" si="56"/>
        <v>43284</v>
      </c>
      <c r="D103" s="5">
        <f>INDEX(Klima!$B$1:$E$520,MATCH('Afgrødemodel 1'!$C103,Klima!$B$1:$B$520,0),MATCH('Afgrødemodel 1'!$D$7,Klima!$B$1:$E$1,0))</f>
        <v>17.8</v>
      </c>
      <c r="E103" s="8">
        <f t="shared" si="71"/>
        <v>17.8</v>
      </c>
      <c r="F103">
        <v>0</v>
      </c>
      <c r="G103" s="8">
        <f t="shared" si="57"/>
        <v>1258.9999999999995</v>
      </c>
      <c r="H103" s="8">
        <f t="shared" si="37"/>
        <v>0</v>
      </c>
      <c r="I103" s="8">
        <f t="shared" si="38"/>
        <v>0</v>
      </c>
      <c r="J103" s="8">
        <f t="shared" si="39"/>
        <v>0</v>
      </c>
      <c r="K103" s="8" t="str">
        <f t="shared" si="40"/>
        <v xml:space="preserve"> </v>
      </c>
      <c r="L103" s="8" t="str">
        <f t="shared" si="41"/>
        <v xml:space="preserve"> </v>
      </c>
      <c r="M103" t="e">
        <f t="shared" si="42"/>
        <v>#N/A</v>
      </c>
      <c r="N103">
        <v>8</v>
      </c>
      <c r="O103" t="str">
        <f t="shared" si="58"/>
        <v xml:space="preserve"> </v>
      </c>
      <c r="P103" t="str">
        <f t="shared" si="43"/>
        <v xml:space="preserve"> </v>
      </c>
      <c r="Q103" t="str">
        <f t="shared" si="44"/>
        <v xml:space="preserve"> </v>
      </c>
      <c r="R103" t="str">
        <f t="shared" si="45"/>
        <v xml:space="preserve"> </v>
      </c>
      <c r="S103">
        <f t="shared" si="46"/>
        <v>0</v>
      </c>
      <c r="T103" s="8">
        <f t="shared" si="59"/>
        <v>0</v>
      </c>
      <c r="U103" s="2">
        <f t="shared" si="60"/>
        <v>0</v>
      </c>
      <c r="V103">
        <f t="shared" si="47"/>
        <v>5</v>
      </c>
      <c r="W103" s="2">
        <f t="shared" si="61"/>
        <v>15</v>
      </c>
      <c r="X103">
        <f t="shared" si="48"/>
        <v>0</v>
      </c>
      <c r="Y103">
        <f t="shared" si="62"/>
        <v>0.5</v>
      </c>
      <c r="Z103">
        <v>0</v>
      </c>
      <c r="AA103" s="18">
        <f t="shared" si="49"/>
        <v>43284</v>
      </c>
      <c r="AB103" s="13">
        <f t="shared" si="50"/>
        <v>0</v>
      </c>
      <c r="AC103">
        <v>0</v>
      </c>
      <c r="AD103" s="5">
        <f t="shared" si="63"/>
        <v>0</v>
      </c>
      <c r="AE103">
        <f t="shared" si="72"/>
        <v>0</v>
      </c>
      <c r="AF103">
        <f t="shared" si="72"/>
        <v>0</v>
      </c>
      <c r="AG103">
        <v>0</v>
      </c>
      <c r="AH103" s="18">
        <f t="shared" si="64"/>
        <v>43284</v>
      </c>
      <c r="AI103" s="5">
        <f t="shared" si="65"/>
        <v>0</v>
      </c>
      <c r="AJ103" s="13">
        <f t="shared" si="51"/>
        <v>0</v>
      </c>
      <c r="AK103" s="20">
        <f t="shared" si="52"/>
        <v>0</v>
      </c>
      <c r="AL103" s="20">
        <f t="shared" si="66"/>
        <v>50</v>
      </c>
      <c r="AM103" s="20">
        <f t="shared" si="67"/>
        <v>50</v>
      </c>
      <c r="AN103" s="20">
        <f t="shared" si="53"/>
        <v>0</v>
      </c>
      <c r="AO103" s="20">
        <f t="shared" si="68"/>
        <v>200</v>
      </c>
      <c r="AP103" s="1">
        <v>0</v>
      </c>
      <c r="AQ103" s="24">
        <f t="shared" si="69"/>
        <v>43284</v>
      </c>
      <c r="AR103" s="10">
        <f t="shared" si="54"/>
        <v>0</v>
      </c>
      <c r="AS103" s="1">
        <f t="shared" si="70"/>
        <v>0</v>
      </c>
    </row>
    <row r="104" spans="2:45" x14ac:dyDescent="0.2">
      <c r="B104" s="18">
        <f t="shared" si="55"/>
        <v>43285</v>
      </c>
      <c r="C104" s="8">
        <f t="shared" si="56"/>
        <v>43285</v>
      </c>
      <c r="D104" s="5">
        <f>INDEX(Klima!$B$1:$E$520,MATCH('Afgrødemodel 1'!$C104,Klima!$B$1:$B$520,0),MATCH('Afgrødemodel 1'!$D$7,Klima!$B$1:$E$1,0))</f>
        <v>16.2</v>
      </c>
      <c r="E104" s="8">
        <f t="shared" si="71"/>
        <v>16.2</v>
      </c>
      <c r="F104">
        <v>0</v>
      </c>
      <c r="G104" s="8">
        <f t="shared" si="57"/>
        <v>1275.1999999999996</v>
      </c>
      <c r="H104" s="8">
        <f t="shared" si="37"/>
        <v>0</v>
      </c>
      <c r="I104" s="8">
        <f t="shared" si="38"/>
        <v>0</v>
      </c>
      <c r="J104" s="8">
        <f t="shared" si="39"/>
        <v>0</v>
      </c>
      <c r="K104" s="8" t="str">
        <f t="shared" si="40"/>
        <v xml:space="preserve"> </v>
      </c>
      <c r="L104" s="8" t="str">
        <f t="shared" si="41"/>
        <v xml:space="preserve"> </v>
      </c>
      <c r="M104" t="e">
        <f t="shared" si="42"/>
        <v>#N/A</v>
      </c>
      <c r="N104">
        <v>8</v>
      </c>
      <c r="O104" t="str">
        <f t="shared" si="58"/>
        <v xml:space="preserve"> </v>
      </c>
      <c r="P104" t="str">
        <f t="shared" si="43"/>
        <v xml:space="preserve"> </v>
      </c>
      <c r="Q104" t="str">
        <f t="shared" si="44"/>
        <v xml:space="preserve"> </v>
      </c>
      <c r="R104" t="str">
        <f t="shared" si="45"/>
        <v xml:space="preserve"> </v>
      </c>
      <c r="S104">
        <f t="shared" si="46"/>
        <v>0</v>
      </c>
      <c r="T104" s="8">
        <f t="shared" si="59"/>
        <v>0</v>
      </c>
      <c r="U104" s="2">
        <f t="shared" si="60"/>
        <v>0</v>
      </c>
      <c r="V104">
        <f t="shared" si="47"/>
        <v>5</v>
      </c>
      <c r="W104" s="2">
        <f t="shared" si="61"/>
        <v>15</v>
      </c>
      <c r="X104">
        <f t="shared" si="48"/>
        <v>0</v>
      </c>
      <c r="Y104">
        <f t="shared" si="62"/>
        <v>0.5</v>
      </c>
      <c r="Z104">
        <v>0</v>
      </c>
      <c r="AA104" s="18">
        <f t="shared" si="49"/>
        <v>43285</v>
      </c>
      <c r="AB104" s="13">
        <f t="shared" si="50"/>
        <v>0</v>
      </c>
      <c r="AC104">
        <v>0</v>
      </c>
      <c r="AD104" s="5">
        <f t="shared" si="63"/>
        <v>0</v>
      </c>
      <c r="AE104">
        <f t="shared" si="72"/>
        <v>0</v>
      </c>
      <c r="AF104">
        <f t="shared" si="72"/>
        <v>0</v>
      </c>
      <c r="AG104">
        <v>0</v>
      </c>
      <c r="AH104" s="18">
        <f t="shared" si="64"/>
        <v>43285</v>
      </c>
      <c r="AI104" s="5">
        <f t="shared" si="65"/>
        <v>0</v>
      </c>
      <c r="AJ104" s="13">
        <f t="shared" si="51"/>
        <v>0</v>
      </c>
      <c r="AK104" s="20">
        <f t="shared" si="52"/>
        <v>0</v>
      </c>
      <c r="AL104" s="20">
        <f t="shared" si="66"/>
        <v>50</v>
      </c>
      <c r="AM104" s="20">
        <f t="shared" si="67"/>
        <v>50</v>
      </c>
      <c r="AN104" s="20">
        <f t="shared" si="53"/>
        <v>0</v>
      </c>
      <c r="AO104" s="20">
        <f t="shared" si="68"/>
        <v>200</v>
      </c>
      <c r="AP104" s="1">
        <v>0</v>
      </c>
      <c r="AQ104" s="24">
        <f t="shared" si="69"/>
        <v>43285</v>
      </c>
      <c r="AR104" s="10">
        <f t="shared" si="54"/>
        <v>0</v>
      </c>
      <c r="AS104" s="1">
        <f t="shared" si="70"/>
        <v>0</v>
      </c>
    </row>
    <row r="105" spans="2:45" x14ac:dyDescent="0.2">
      <c r="B105" s="18">
        <f t="shared" si="55"/>
        <v>43286</v>
      </c>
      <c r="C105" s="8">
        <f t="shared" si="56"/>
        <v>43286</v>
      </c>
      <c r="D105" s="5">
        <f>INDEX(Klima!$B$1:$E$520,MATCH('Afgrødemodel 1'!$C105,Klima!$B$1:$B$520,0),MATCH('Afgrødemodel 1'!$D$7,Klima!$B$1:$E$1,0))</f>
        <v>15.1</v>
      </c>
      <c r="E105" s="8">
        <f t="shared" si="71"/>
        <v>15.1</v>
      </c>
      <c r="F105">
        <v>0</v>
      </c>
      <c r="G105" s="8">
        <f t="shared" si="57"/>
        <v>1290.2999999999995</v>
      </c>
      <c r="H105" s="8">
        <f t="shared" si="37"/>
        <v>0</v>
      </c>
      <c r="I105" s="8">
        <f t="shared" si="38"/>
        <v>0</v>
      </c>
      <c r="J105" s="8">
        <f t="shared" si="39"/>
        <v>0</v>
      </c>
      <c r="K105" s="8" t="str">
        <f t="shared" si="40"/>
        <v xml:space="preserve"> </v>
      </c>
      <c r="L105" s="8" t="str">
        <f t="shared" si="41"/>
        <v xml:space="preserve"> </v>
      </c>
      <c r="M105" t="e">
        <f t="shared" si="42"/>
        <v>#N/A</v>
      </c>
      <c r="N105">
        <v>8</v>
      </c>
      <c r="O105" t="str">
        <f t="shared" si="58"/>
        <v xml:space="preserve"> </v>
      </c>
      <c r="P105" t="str">
        <f t="shared" si="43"/>
        <v xml:space="preserve"> </v>
      </c>
      <c r="Q105" t="str">
        <f t="shared" si="44"/>
        <v xml:space="preserve"> </v>
      </c>
      <c r="R105" t="str">
        <f t="shared" si="45"/>
        <v xml:space="preserve"> </v>
      </c>
      <c r="S105">
        <f t="shared" si="46"/>
        <v>0</v>
      </c>
      <c r="T105" s="8">
        <f t="shared" si="59"/>
        <v>0</v>
      </c>
      <c r="U105" s="2">
        <f t="shared" si="60"/>
        <v>0</v>
      </c>
      <c r="V105">
        <f t="shared" si="47"/>
        <v>5</v>
      </c>
      <c r="W105" s="2">
        <f t="shared" si="61"/>
        <v>15</v>
      </c>
      <c r="X105">
        <f t="shared" si="48"/>
        <v>0</v>
      </c>
      <c r="Y105">
        <f t="shared" si="62"/>
        <v>0.5</v>
      </c>
      <c r="Z105">
        <v>0</v>
      </c>
      <c r="AA105" s="18">
        <f t="shared" si="49"/>
        <v>43286</v>
      </c>
      <c r="AB105" s="13">
        <f t="shared" si="50"/>
        <v>0</v>
      </c>
      <c r="AC105">
        <v>0</v>
      </c>
      <c r="AD105" s="5">
        <f t="shared" si="63"/>
        <v>0</v>
      </c>
      <c r="AE105">
        <f t="shared" si="72"/>
        <v>0</v>
      </c>
      <c r="AF105">
        <f t="shared" si="72"/>
        <v>0</v>
      </c>
      <c r="AG105">
        <v>0</v>
      </c>
      <c r="AH105" s="18">
        <f t="shared" si="64"/>
        <v>43286</v>
      </c>
      <c r="AI105" s="5">
        <f t="shared" si="65"/>
        <v>0</v>
      </c>
      <c r="AJ105" s="13">
        <f t="shared" si="51"/>
        <v>0</v>
      </c>
      <c r="AK105" s="20">
        <f t="shared" si="52"/>
        <v>0</v>
      </c>
      <c r="AL105" s="20">
        <f t="shared" si="66"/>
        <v>50</v>
      </c>
      <c r="AM105" s="20">
        <f t="shared" si="67"/>
        <v>50</v>
      </c>
      <c r="AN105" s="20">
        <f t="shared" si="53"/>
        <v>0</v>
      </c>
      <c r="AO105" s="20">
        <f t="shared" si="68"/>
        <v>200</v>
      </c>
      <c r="AP105" s="1">
        <v>0</v>
      </c>
      <c r="AQ105" s="24">
        <f t="shared" si="69"/>
        <v>43286</v>
      </c>
      <c r="AR105" s="10">
        <f t="shared" si="54"/>
        <v>0</v>
      </c>
      <c r="AS105" s="1">
        <f t="shared" si="70"/>
        <v>0</v>
      </c>
    </row>
    <row r="106" spans="2:45" x14ac:dyDescent="0.2">
      <c r="B106" s="18">
        <f t="shared" si="55"/>
        <v>43287</v>
      </c>
      <c r="C106" s="8">
        <f t="shared" si="56"/>
        <v>43287</v>
      </c>
      <c r="D106" s="5">
        <f>INDEX(Klima!$B$1:$E$520,MATCH('Afgrødemodel 1'!$C106,Klima!$B$1:$B$520,0),MATCH('Afgrødemodel 1'!$D$7,Klima!$B$1:$E$1,0))</f>
        <v>15.9</v>
      </c>
      <c r="E106" s="8">
        <f t="shared" si="71"/>
        <v>15.9</v>
      </c>
      <c r="F106">
        <v>0</v>
      </c>
      <c r="G106" s="8">
        <f t="shared" si="57"/>
        <v>1306.1999999999996</v>
      </c>
      <c r="H106" s="8">
        <f t="shared" si="37"/>
        <v>0</v>
      </c>
      <c r="I106" s="8">
        <f t="shared" si="38"/>
        <v>0</v>
      </c>
      <c r="J106" s="8">
        <f t="shared" si="39"/>
        <v>0</v>
      </c>
      <c r="K106" s="8" t="str">
        <f t="shared" si="40"/>
        <v xml:space="preserve"> </v>
      </c>
      <c r="L106" s="8" t="str">
        <f t="shared" si="41"/>
        <v xml:space="preserve"> </v>
      </c>
      <c r="M106" t="e">
        <f t="shared" si="42"/>
        <v>#N/A</v>
      </c>
      <c r="N106">
        <v>8</v>
      </c>
      <c r="O106" t="str">
        <f t="shared" si="58"/>
        <v xml:space="preserve"> </v>
      </c>
      <c r="P106" t="str">
        <f t="shared" si="43"/>
        <v xml:space="preserve"> </v>
      </c>
      <c r="Q106" t="str">
        <f t="shared" si="44"/>
        <v xml:space="preserve"> </v>
      </c>
      <c r="R106" t="str">
        <f t="shared" si="45"/>
        <v xml:space="preserve"> </v>
      </c>
      <c r="S106">
        <f t="shared" si="46"/>
        <v>0</v>
      </c>
      <c r="T106" s="8">
        <f t="shared" si="59"/>
        <v>0</v>
      </c>
      <c r="U106" s="2">
        <f t="shared" si="60"/>
        <v>0</v>
      </c>
      <c r="V106">
        <f t="shared" si="47"/>
        <v>5</v>
      </c>
      <c r="W106" s="2">
        <f t="shared" si="61"/>
        <v>15</v>
      </c>
      <c r="X106">
        <f t="shared" si="48"/>
        <v>0</v>
      </c>
      <c r="Y106">
        <f t="shared" si="62"/>
        <v>0.5</v>
      </c>
      <c r="Z106">
        <v>0</v>
      </c>
      <c r="AA106" s="18">
        <f t="shared" si="49"/>
        <v>43287</v>
      </c>
      <c r="AB106" s="13">
        <f t="shared" si="50"/>
        <v>0</v>
      </c>
      <c r="AC106">
        <v>0</v>
      </c>
      <c r="AD106" s="5">
        <f t="shared" si="63"/>
        <v>0</v>
      </c>
      <c r="AE106">
        <f t="shared" si="72"/>
        <v>0</v>
      </c>
      <c r="AF106">
        <f t="shared" si="72"/>
        <v>0</v>
      </c>
      <c r="AG106">
        <v>0</v>
      </c>
      <c r="AH106" s="18">
        <f t="shared" si="64"/>
        <v>43287</v>
      </c>
      <c r="AI106" s="5">
        <f t="shared" si="65"/>
        <v>0</v>
      </c>
      <c r="AJ106" s="13">
        <f t="shared" si="51"/>
        <v>0</v>
      </c>
      <c r="AK106" s="20">
        <f t="shared" si="52"/>
        <v>0</v>
      </c>
      <c r="AL106" s="20">
        <f t="shared" si="66"/>
        <v>50</v>
      </c>
      <c r="AM106" s="20">
        <f t="shared" si="67"/>
        <v>50</v>
      </c>
      <c r="AN106" s="20">
        <f t="shared" si="53"/>
        <v>0</v>
      </c>
      <c r="AO106" s="20">
        <f t="shared" si="68"/>
        <v>200</v>
      </c>
      <c r="AP106" s="1">
        <v>0</v>
      </c>
      <c r="AQ106" s="24">
        <f t="shared" si="69"/>
        <v>43287</v>
      </c>
      <c r="AR106" s="10">
        <f t="shared" si="54"/>
        <v>0</v>
      </c>
      <c r="AS106" s="1">
        <f t="shared" si="70"/>
        <v>0</v>
      </c>
    </row>
    <row r="107" spans="2:45" x14ac:dyDescent="0.2">
      <c r="B107" s="18">
        <f t="shared" si="55"/>
        <v>43288</v>
      </c>
      <c r="C107" s="8">
        <f t="shared" si="56"/>
        <v>43288</v>
      </c>
      <c r="D107" s="5">
        <f>INDEX(Klima!$B$1:$E$520,MATCH('Afgrødemodel 1'!$C107,Klima!$B$1:$B$520,0),MATCH('Afgrødemodel 1'!$D$7,Klima!$B$1:$E$1,0))</f>
        <v>17.8</v>
      </c>
      <c r="E107" s="8">
        <f t="shared" si="71"/>
        <v>17.8</v>
      </c>
      <c r="F107">
        <v>0</v>
      </c>
      <c r="G107" s="8">
        <f t="shared" si="57"/>
        <v>1323.9999999999995</v>
      </c>
      <c r="H107" s="8">
        <f t="shared" si="37"/>
        <v>0</v>
      </c>
      <c r="I107" s="8">
        <f t="shared" si="38"/>
        <v>0</v>
      </c>
      <c r="J107" s="8">
        <f t="shared" si="39"/>
        <v>0</v>
      </c>
      <c r="K107" s="8" t="str">
        <f t="shared" si="40"/>
        <v xml:space="preserve"> </v>
      </c>
      <c r="L107" s="8" t="str">
        <f t="shared" si="41"/>
        <v xml:space="preserve"> </v>
      </c>
      <c r="M107" t="e">
        <f t="shared" si="42"/>
        <v>#N/A</v>
      </c>
      <c r="N107">
        <v>8</v>
      </c>
      <c r="O107" t="str">
        <f t="shared" si="58"/>
        <v xml:space="preserve"> </v>
      </c>
      <c r="P107" t="str">
        <f t="shared" si="43"/>
        <v xml:space="preserve"> </v>
      </c>
      <c r="Q107" t="str">
        <f t="shared" si="44"/>
        <v xml:space="preserve"> </v>
      </c>
      <c r="R107" t="str">
        <f t="shared" si="45"/>
        <v xml:space="preserve"> </v>
      </c>
      <c r="S107">
        <f t="shared" si="46"/>
        <v>0</v>
      </c>
      <c r="T107" s="8">
        <f t="shared" si="59"/>
        <v>0</v>
      </c>
      <c r="U107" s="2">
        <f t="shared" si="60"/>
        <v>0</v>
      </c>
      <c r="V107">
        <f t="shared" si="47"/>
        <v>5</v>
      </c>
      <c r="W107" s="2">
        <f t="shared" si="61"/>
        <v>15</v>
      </c>
      <c r="X107">
        <f t="shared" si="48"/>
        <v>0</v>
      </c>
      <c r="Y107">
        <f t="shared" si="62"/>
        <v>0.5</v>
      </c>
      <c r="Z107">
        <v>0</v>
      </c>
      <c r="AA107" s="18">
        <f t="shared" si="49"/>
        <v>43288</v>
      </c>
      <c r="AB107" s="13">
        <f t="shared" si="50"/>
        <v>0</v>
      </c>
      <c r="AC107">
        <v>0</v>
      </c>
      <c r="AD107" s="5">
        <f t="shared" si="63"/>
        <v>0</v>
      </c>
      <c r="AE107">
        <f t="shared" si="72"/>
        <v>0</v>
      </c>
      <c r="AF107">
        <f t="shared" si="72"/>
        <v>0</v>
      </c>
      <c r="AG107">
        <v>0</v>
      </c>
      <c r="AH107" s="18">
        <f t="shared" si="64"/>
        <v>43288</v>
      </c>
      <c r="AI107" s="5">
        <f t="shared" si="65"/>
        <v>0</v>
      </c>
      <c r="AJ107" s="13">
        <f t="shared" si="51"/>
        <v>0</v>
      </c>
      <c r="AK107" s="20">
        <f t="shared" si="52"/>
        <v>0</v>
      </c>
      <c r="AL107" s="20">
        <f t="shared" si="66"/>
        <v>50</v>
      </c>
      <c r="AM107" s="20">
        <f t="shared" si="67"/>
        <v>50</v>
      </c>
      <c r="AN107" s="20">
        <f t="shared" si="53"/>
        <v>0</v>
      </c>
      <c r="AO107" s="20">
        <f t="shared" si="68"/>
        <v>200</v>
      </c>
      <c r="AP107" s="1">
        <v>0</v>
      </c>
      <c r="AQ107" s="24">
        <f t="shared" si="69"/>
        <v>43288</v>
      </c>
      <c r="AR107" s="10">
        <f t="shared" si="54"/>
        <v>0</v>
      </c>
      <c r="AS107" s="1">
        <f t="shared" si="70"/>
        <v>0</v>
      </c>
    </row>
    <row r="108" spans="2:45" x14ac:dyDescent="0.2">
      <c r="B108" s="18">
        <f t="shared" si="55"/>
        <v>43289</v>
      </c>
      <c r="C108" s="8">
        <f t="shared" si="56"/>
        <v>43289</v>
      </c>
      <c r="D108" s="5">
        <f>INDEX(Klima!$B$1:$E$520,MATCH('Afgrødemodel 1'!$C108,Klima!$B$1:$B$520,0),MATCH('Afgrødemodel 1'!$D$7,Klima!$B$1:$E$1,0))</f>
        <v>17.399999999999999</v>
      </c>
      <c r="E108" s="8">
        <f t="shared" si="71"/>
        <v>17.399999999999999</v>
      </c>
      <c r="F108">
        <v>0</v>
      </c>
      <c r="G108" s="8">
        <f t="shared" si="57"/>
        <v>1341.3999999999996</v>
      </c>
      <c r="H108" s="8">
        <f t="shared" si="37"/>
        <v>0</v>
      </c>
      <c r="I108" s="8">
        <f t="shared" si="38"/>
        <v>0</v>
      </c>
      <c r="J108" s="8">
        <f t="shared" si="39"/>
        <v>0</v>
      </c>
      <c r="K108" s="8" t="str">
        <f t="shared" si="40"/>
        <v xml:space="preserve"> </v>
      </c>
      <c r="L108" s="8" t="str">
        <f t="shared" si="41"/>
        <v xml:space="preserve"> </v>
      </c>
      <c r="M108" t="e">
        <f t="shared" si="42"/>
        <v>#N/A</v>
      </c>
      <c r="N108">
        <v>8</v>
      </c>
      <c r="O108" t="str">
        <f t="shared" si="58"/>
        <v xml:space="preserve"> </v>
      </c>
      <c r="P108" t="str">
        <f t="shared" si="43"/>
        <v xml:space="preserve"> </v>
      </c>
      <c r="Q108" t="str">
        <f t="shared" si="44"/>
        <v xml:space="preserve"> </v>
      </c>
      <c r="R108" t="str">
        <f t="shared" si="45"/>
        <v xml:space="preserve"> </v>
      </c>
      <c r="S108">
        <f t="shared" si="46"/>
        <v>0</v>
      </c>
      <c r="T108" s="8">
        <f t="shared" si="59"/>
        <v>0</v>
      </c>
      <c r="U108" s="2">
        <f t="shared" si="60"/>
        <v>0</v>
      </c>
      <c r="V108">
        <f t="shared" si="47"/>
        <v>5</v>
      </c>
      <c r="W108" s="2">
        <f t="shared" si="61"/>
        <v>15</v>
      </c>
      <c r="X108">
        <f t="shared" si="48"/>
        <v>0</v>
      </c>
      <c r="Y108">
        <f t="shared" si="62"/>
        <v>0.5</v>
      </c>
      <c r="Z108">
        <v>0</v>
      </c>
      <c r="AA108" s="18">
        <f t="shared" si="49"/>
        <v>43289</v>
      </c>
      <c r="AB108" s="13">
        <f t="shared" si="50"/>
        <v>0</v>
      </c>
      <c r="AC108">
        <v>0</v>
      </c>
      <c r="AD108" s="5">
        <f t="shared" si="63"/>
        <v>0</v>
      </c>
      <c r="AE108">
        <f t="shared" si="72"/>
        <v>0</v>
      </c>
      <c r="AF108">
        <f t="shared" si="72"/>
        <v>0</v>
      </c>
      <c r="AG108">
        <v>0</v>
      </c>
      <c r="AH108" s="18">
        <f t="shared" si="64"/>
        <v>43289</v>
      </c>
      <c r="AI108" s="5">
        <f t="shared" si="65"/>
        <v>0</v>
      </c>
      <c r="AJ108" s="13">
        <f t="shared" si="51"/>
        <v>0</v>
      </c>
      <c r="AK108" s="20">
        <f t="shared" si="52"/>
        <v>0</v>
      </c>
      <c r="AL108" s="20">
        <f t="shared" si="66"/>
        <v>50</v>
      </c>
      <c r="AM108" s="20">
        <f t="shared" si="67"/>
        <v>50</v>
      </c>
      <c r="AN108" s="20">
        <f t="shared" si="53"/>
        <v>0</v>
      </c>
      <c r="AO108" s="20">
        <f t="shared" si="68"/>
        <v>200</v>
      </c>
      <c r="AP108" s="1">
        <v>0</v>
      </c>
      <c r="AQ108" s="24">
        <f t="shared" si="69"/>
        <v>43289</v>
      </c>
      <c r="AR108" s="10">
        <f t="shared" si="54"/>
        <v>0</v>
      </c>
      <c r="AS108" s="1">
        <f t="shared" si="70"/>
        <v>0</v>
      </c>
    </row>
    <row r="109" spans="2:45" x14ac:dyDescent="0.2">
      <c r="B109" s="18">
        <f t="shared" si="55"/>
        <v>43290</v>
      </c>
      <c r="C109" s="8">
        <f t="shared" si="56"/>
        <v>43290</v>
      </c>
      <c r="D109" s="5">
        <f>INDEX(Klima!$B$1:$E$520,MATCH('Afgrødemodel 1'!$C109,Klima!$B$1:$B$520,0),MATCH('Afgrødemodel 1'!$D$7,Klima!$B$1:$E$1,0))</f>
        <v>16</v>
      </c>
      <c r="E109" s="8">
        <f t="shared" si="71"/>
        <v>16</v>
      </c>
      <c r="F109">
        <v>0</v>
      </c>
      <c r="G109" s="8">
        <f t="shared" si="57"/>
        <v>1357.3999999999996</v>
      </c>
      <c r="H109" s="8">
        <f t="shared" si="37"/>
        <v>0</v>
      </c>
      <c r="I109" s="8">
        <f t="shared" si="38"/>
        <v>0</v>
      </c>
      <c r="J109" s="8">
        <f t="shared" si="39"/>
        <v>0</v>
      </c>
      <c r="K109" s="8" t="str">
        <f t="shared" si="40"/>
        <v xml:space="preserve"> </v>
      </c>
      <c r="L109" s="8" t="str">
        <f t="shared" si="41"/>
        <v xml:space="preserve"> </v>
      </c>
      <c r="M109" t="e">
        <f t="shared" si="42"/>
        <v>#N/A</v>
      </c>
      <c r="N109">
        <v>8</v>
      </c>
      <c r="O109" t="str">
        <f t="shared" si="58"/>
        <v xml:space="preserve"> </v>
      </c>
      <c r="P109" t="str">
        <f t="shared" si="43"/>
        <v xml:space="preserve"> </v>
      </c>
      <c r="Q109" t="str">
        <f t="shared" si="44"/>
        <v xml:space="preserve"> </v>
      </c>
      <c r="R109" t="str">
        <f t="shared" si="45"/>
        <v xml:space="preserve"> </v>
      </c>
      <c r="S109">
        <f t="shared" si="46"/>
        <v>0</v>
      </c>
      <c r="T109" s="8">
        <f t="shared" si="59"/>
        <v>0</v>
      </c>
      <c r="U109" s="2">
        <f t="shared" si="60"/>
        <v>0</v>
      </c>
      <c r="V109">
        <f t="shared" si="47"/>
        <v>5</v>
      </c>
      <c r="W109" s="2">
        <f t="shared" si="61"/>
        <v>15</v>
      </c>
      <c r="X109">
        <f t="shared" si="48"/>
        <v>0</v>
      </c>
      <c r="Y109">
        <f t="shared" si="62"/>
        <v>0.5</v>
      </c>
      <c r="Z109">
        <v>0</v>
      </c>
      <c r="AA109" s="18">
        <f t="shared" si="49"/>
        <v>43290</v>
      </c>
      <c r="AB109" s="13">
        <f t="shared" si="50"/>
        <v>0</v>
      </c>
      <c r="AC109">
        <v>0</v>
      </c>
      <c r="AD109" s="5">
        <f t="shared" si="63"/>
        <v>0</v>
      </c>
      <c r="AE109">
        <f t="shared" si="72"/>
        <v>0</v>
      </c>
      <c r="AF109">
        <f t="shared" si="72"/>
        <v>0</v>
      </c>
      <c r="AG109">
        <v>0</v>
      </c>
      <c r="AH109" s="18">
        <f t="shared" si="64"/>
        <v>43290</v>
      </c>
      <c r="AI109" s="5">
        <f t="shared" si="65"/>
        <v>0</v>
      </c>
      <c r="AJ109" s="13">
        <f t="shared" si="51"/>
        <v>0</v>
      </c>
      <c r="AK109" s="20">
        <f t="shared" si="52"/>
        <v>0</v>
      </c>
      <c r="AL109" s="20">
        <f t="shared" si="66"/>
        <v>50</v>
      </c>
      <c r="AM109" s="20">
        <f t="shared" si="67"/>
        <v>50</v>
      </c>
      <c r="AN109" s="20">
        <f t="shared" si="53"/>
        <v>0</v>
      </c>
      <c r="AO109" s="20">
        <f t="shared" si="68"/>
        <v>200</v>
      </c>
      <c r="AP109" s="1">
        <v>0</v>
      </c>
      <c r="AQ109" s="24">
        <f t="shared" si="69"/>
        <v>43290</v>
      </c>
      <c r="AR109" s="10">
        <f t="shared" si="54"/>
        <v>0</v>
      </c>
      <c r="AS109" s="1">
        <f t="shared" si="70"/>
        <v>0</v>
      </c>
    </row>
    <row r="110" spans="2:45" x14ac:dyDescent="0.2">
      <c r="B110" s="18">
        <f t="shared" si="55"/>
        <v>43291</v>
      </c>
      <c r="C110" s="8">
        <f t="shared" si="56"/>
        <v>43291</v>
      </c>
      <c r="D110" s="5">
        <f>INDEX(Klima!$B$1:$E$520,MATCH('Afgrødemodel 1'!$C110,Klima!$B$1:$B$520,0),MATCH('Afgrødemodel 1'!$D$7,Klima!$B$1:$E$1,0))</f>
        <v>17.600000000000001</v>
      </c>
      <c r="E110" s="8">
        <f t="shared" si="71"/>
        <v>17.600000000000001</v>
      </c>
      <c r="F110">
        <v>0</v>
      </c>
      <c r="G110" s="8">
        <f t="shared" si="57"/>
        <v>1374.9999999999995</v>
      </c>
      <c r="H110" s="8">
        <f t="shared" si="37"/>
        <v>0</v>
      </c>
      <c r="I110" s="8">
        <f t="shared" si="38"/>
        <v>0</v>
      </c>
      <c r="J110" s="8">
        <f t="shared" si="39"/>
        <v>0</v>
      </c>
      <c r="K110" s="8" t="str">
        <f t="shared" si="40"/>
        <v xml:space="preserve"> </v>
      </c>
      <c r="L110" s="8" t="str">
        <f t="shared" si="41"/>
        <v xml:space="preserve"> </v>
      </c>
      <c r="M110" t="e">
        <f t="shared" si="42"/>
        <v>#N/A</v>
      </c>
      <c r="N110">
        <v>8</v>
      </c>
      <c r="O110" t="str">
        <f t="shared" si="58"/>
        <v xml:space="preserve"> </v>
      </c>
      <c r="P110" t="str">
        <f t="shared" si="43"/>
        <v xml:space="preserve"> </v>
      </c>
      <c r="Q110" t="str">
        <f t="shared" si="44"/>
        <v xml:space="preserve"> </v>
      </c>
      <c r="R110" t="str">
        <f t="shared" si="45"/>
        <v xml:space="preserve"> </v>
      </c>
      <c r="S110">
        <f t="shared" si="46"/>
        <v>0</v>
      </c>
      <c r="T110" s="8">
        <f t="shared" si="59"/>
        <v>0</v>
      </c>
      <c r="U110" s="2">
        <f t="shared" si="60"/>
        <v>0</v>
      </c>
      <c r="V110">
        <f t="shared" si="47"/>
        <v>5</v>
      </c>
      <c r="W110" s="2">
        <f t="shared" si="61"/>
        <v>15</v>
      </c>
      <c r="X110">
        <f t="shared" si="48"/>
        <v>0</v>
      </c>
      <c r="Y110">
        <f t="shared" si="62"/>
        <v>0.5</v>
      </c>
      <c r="Z110">
        <v>0</v>
      </c>
      <c r="AA110" s="18">
        <f t="shared" si="49"/>
        <v>43291</v>
      </c>
      <c r="AB110" s="13">
        <f t="shared" si="50"/>
        <v>0</v>
      </c>
      <c r="AC110">
        <v>0</v>
      </c>
      <c r="AD110" s="5">
        <f t="shared" si="63"/>
        <v>0</v>
      </c>
      <c r="AE110">
        <f t="shared" si="72"/>
        <v>0</v>
      </c>
      <c r="AF110">
        <f t="shared" si="72"/>
        <v>0</v>
      </c>
      <c r="AG110">
        <v>0</v>
      </c>
      <c r="AH110" s="18">
        <f t="shared" si="64"/>
        <v>43291</v>
      </c>
      <c r="AI110" s="5">
        <f t="shared" si="65"/>
        <v>0</v>
      </c>
      <c r="AJ110" s="13">
        <f t="shared" si="51"/>
        <v>0</v>
      </c>
      <c r="AK110" s="20">
        <f t="shared" si="52"/>
        <v>0</v>
      </c>
      <c r="AL110" s="20">
        <f t="shared" si="66"/>
        <v>50</v>
      </c>
      <c r="AM110" s="20">
        <f t="shared" si="67"/>
        <v>50</v>
      </c>
      <c r="AN110" s="20">
        <f t="shared" si="53"/>
        <v>0</v>
      </c>
      <c r="AO110" s="20">
        <f t="shared" si="68"/>
        <v>200</v>
      </c>
      <c r="AP110" s="1">
        <v>0</v>
      </c>
      <c r="AQ110" s="24">
        <f t="shared" si="69"/>
        <v>43291</v>
      </c>
      <c r="AR110" s="10">
        <f t="shared" si="54"/>
        <v>0</v>
      </c>
      <c r="AS110" s="1">
        <f t="shared" si="70"/>
        <v>0</v>
      </c>
    </row>
    <row r="111" spans="2:45" x14ac:dyDescent="0.2">
      <c r="B111" s="18">
        <f t="shared" si="55"/>
        <v>43292</v>
      </c>
      <c r="C111" s="8">
        <f t="shared" si="56"/>
        <v>43292</v>
      </c>
      <c r="D111" s="5">
        <f>INDEX(Klima!$B$1:$E$520,MATCH('Afgrødemodel 1'!$C111,Klima!$B$1:$B$520,0),MATCH('Afgrødemodel 1'!$D$7,Klima!$B$1:$E$1,0))</f>
        <v>20.399999999999999</v>
      </c>
      <c r="E111" s="8">
        <f t="shared" si="71"/>
        <v>20.399999999999999</v>
      </c>
      <c r="F111">
        <v>0</v>
      </c>
      <c r="G111" s="8">
        <f t="shared" si="57"/>
        <v>1395.3999999999996</v>
      </c>
      <c r="H111" s="8">
        <f t="shared" si="37"/>
        <v>0</v>
      </c>
      <c r="I111" s="8">
        <f t="shared" si="38"/>
        <v>0</v>
      </c>
      <c r="J111" s="8">
        <f t="shared" si="39"/>
        <v>0</v>
      </c>
      <c r="K111" s="8" t="str">
        <f t="shared" si="40"/>
        <v xml:space="preserve"> </v>
      </c>
      <c r="L111" s="8" t="str">
        <f t="shared" si="41"/>
        <v xml:space="preserve"> </v>
      </c>
      <c r="M111" t="e">
        <f t="shared" si="42"/>
        <v>#N/A</v>
      </c>
      <c r="N111">
        <v>8</v>
      </c>
      <c r="O111" t="str">
        <f t="shared" si="58"/>
        <v xml:space="preserve"> </v>
      </c>
      <c r="P111" t="str">
        <f t="shared" si="43"/>
        <v xml:space="preserve"> </v>
      </c>
      <c r="Q111" t="str">
        <f t="shared" si="44"/>
        <v xml:space="preserve"> </v>
      </c>
      <c r="R111" t="str">
        <f t="shared" si="45"/>
        <v xml:space="preserve"> </v>
      </c>
      <c r="S111">
        <f t="shared" si="46"/>
        <v>0</v>
      </c>
      <c r="T111" s="8">
        <f t="shared" si="59"/>
        <v>0</v>
      </c>
      <c r="U111" s="2">
        <f t="shared" si="60"/>
        <v>0</v>
      </c>
      <c r="V111">
        <f t="shared" si="47"/>
        <v>5</v>
      </c>
      <c r="W111" s="2">
        <f t="shared" si="61"/>
        <v>15</v>
      </c>
      <c r="X111">
        <f t="shared" si="48"/>
        <v>0</v>
      </c>
      <c r="Y111">
        <f t="shared" si="62"/>
        <v>0.5</v>
      </c>
      <c r="Z111">
        <v>0</v>
      </c>
      <c r="AA111" s="18">
        <f t="shared" si="49"/>
        <v>43292</v>
      </c>
      <c r="AB111" s="13">
        <f t="shared" si="50"/>
        <v>0</v>
      </c>
      <c r="AC111">
        <v>0</v>
      </c>
      <c r="AD111" s="5">
        <f t="shared" si="63"/>
        <v>0</v>
      </c>
      <c r="AE111">
        <f t="shared" si="72"/>
        <v>0</v>
      </c>
      <c r="AF111">
        <f t="shared" si="72"/>
        <v>0</v>
      </c>
      <c r="AG111">
        <v>0</v>
      </c>
      <c r="AH111" s="18">
        <f t="shared" si="64"/>
        <v>43292</v>
      </c>
      <c r="AI111" s="5">
        <f t="shared" si="65"/>
        <v>0</v>
      </c>
      <c r="AJ111" s="13">
        <f t="shared" si="51"/>
        <v>0</v>
      </c>
      <c r="AK111" s="20">
        <f t="shared" si="52"/>
        <v>0</v>
      </c>
      <c r="AL111" s="20">
        <f t="shared" si="66"/>
        <v>50</v>
      </c>
      <c r="AM111" s="20">
        <f t="shared" si="67"/>
        <v>50</v>
      </c>
      <c r="AN111" s="20">
        <f t="shared" si="53"/>
        <v>0</v>
      </c>
      <c r="AO111" s="20">
        <f t="shared" si="68"/>
        <v>200</v>
      </c>
      <c r="AP111" s="1">
        <v>0</v>
      </c>
      <c r="AQ111" s="24">
        <f t="shared" si="69"/>
        <v>43292</v>
      </c>
      <c r="AR111" s="10">
        <f t="shared" si="54"/>
        <v>0</v>
      </c>
      <c r="AS111" s="1">
        <f t="shared" si="70"/>
        <v>0</v>
      </c>
    </row>
    <row r="112" spans="2:45" x14ac:dyDescent="0.2">
      <c r="B112" s="18">
        <f t="shared" si="55"/>
        <v>43293</v>
      </c>
      <c r="C112" s="8">
        <f t="shared" si="56"/>
        <v>43293</v>
      </c>
      <c r="D112" s="5">
        <f>INDEX(Klima!$B$1:$E$520,MATCH('Afgrødemodel 1'!$C112,Klima!$B$1:$B$520,0),MATCH('Afgrødemodel 1'!$D$7,Klima!$B$1:$E$1,0))</f>
        <v>21.5</v>
      </c>
      <c r="E112" s="8">
        <f t="shared" si="71"/>
        <v>21.5</v>
      </c>
      <c r="F112">
        <v>0</v>
      </c>
      <c r="G112" s="8">
        <f t="shared" si="57"/>
        <v>1416.8999999999996</v>
      </c>
      <c r="H112" s="8">
        <f t="shared" si="37"/>
        <v>0</v>
      </c>
      <c r="I112" s="8">
        <f t="shared" si="38"/>
        <v>0</v>
      </c>
      <c r="J112" s="8">
        <f t="shared" si="39"/>
        <v>0</v>
      </c>
      <c r="K112" s="8" t="str">
        <f t="shared" si="40"/>
        <v xml:space="preserve"> </v>
      </c>
      <c r="L112" s="8" t="str">
        <f t="shared" si="41"/>
        <v xml:space="preserve"> </v>
      </c>
      <c r="M112" t="e">
        <f t="shared" si="42"/>
        <v>#N/A</v>
      </c>
      <c r="N112">
        <v>8</v>
      </c>
      <c r="O112" t="str">
        <f t="shared" si="58"/>
        <v xml:space="preserve"> </v>
      </c>
      <c r="P112" t="str">
        <f t="shared" si="43"/>
        <v xml:space="preserve"> </v>
      </c>
      <c r="Q112" t="str">
        <f t="shared" si="44"/>
        <v xml:space="preserve"> </v>
      </c>
      <c r="R112" t="str">
        <f t="shared" si="45"/>
        <v xml:space="preserve"> </v>
      </c>
      <c r="S112">
        <f t="shared" si="46"/>
        <v>0</v>
      </c>
      <c r="T112" s="8">
        <f t="shared" si="59"/>
        <v>0</v>
      </c>
      <c r="U112" s="2">
        <f t="shared" si="60"/>
        <v>0</v>
      </c>
      <c r="V112">
        <f t="shared" si="47"/>
        <v>5</v>
      </c>
      <c r="W112" s="2">
        <f t="shared" si="61"/>
        <v>15</v>
      </c>
      <c r="X112">
        <f t="shared" si="48"/>
        <v>0</v>
      </c>
      <c r="Y112">
        <f t="shared" si="62"/>
        <v>0.5</v>
      </c>
      <c r="Z112">
        <v>0</v>
      </c>
      <c r="AA112" s="18">
        <f t="shared" si="49"/>
        <v>43293</v>
      </c>
      <c r="AB112" s="13">
        <f t="shared" si="50"/>
        <v>0</v>
      </c>
      <c r="AC112">
        <v>0</v>
      </c>
      <c r="AD112" s="5">
        <f t="shared" si="63"/>
        <v>0</v>
      </c>
      <c r="AE112">
        <f t="shared" si="72"/>
        <v>0</v>
      </c>
      <c r="AF112">
        <f t="shared" si="72"/>
        <v>0</v>
      </c>
      <c r="AG112">
        <v>0</v>
      </c>
      <c r="AH112" s="18">
        <f t="shared" si="64"/>
        <v>43293</v>
      </c>
      <c r="AI112" s="5">
        <f t="shared" si="65"/>
        <v>0</v>
      </c>
      <c r="AJ112" s="13">
        <f t="shared" si="51"/>
        <v>0</v>
      </c>
      <c r="AK112" s="20">
        <f t="shared" si="52"/>
        <v>0</v>
      </c>
      <c r="AL112" s="20">
        <f t="shared" si="66"/>
        <v>50</v>
      </c>
      <c r="AM112" s="20">
        <f t="shared" si="67"/>
        <v>50</v>
      </c>
      <c r="AN112" s="20">
        <f t="shared" si="53"/>
        <v>0</v>
      </c>
      <c r="AO112" s="20">
        <f t="shared" si="68"/>
        <v>200</v>
      </c>
      <c r="AP112" s="1">
        <v>0</v>
      </c>
      <c r="AQ112" s="24">
        <f t="shared" si="69"/>
        <v>43293</v>
      </c>
      <c r="AR112" s="10">
        <f t="shared" si="54"/>
        <v>0</v>
      </c>
      <c r="AS112" s="1">
        <f t="shared" si="70"/>
        <v>0</v>
      </c>
    </row>
    <row r="113" spans="2:45" x14ac:dyDescent="0.2">
      <c r="B113" s="18">
        <f t="shared" si="55"/>
        <v>43294</v>
      </c>
      <c r="C113" s="8">
        <f t="shared" si="56"/>
        <v>43294</v>
      </c>
      <c r="D113" s="5">
        <f>INDEX(Klima!$B$1:$E$520,MATCH('Afgrødemodel 1'!$C113,Klima!$B$1:$B$520,0),MATCH('Afgrødemodel 1'!$D$7,Klima!$B$1:$E$1,0))</f>
        <v>18.5</v>
      </c>
      <c r="E113" s="8">
        <f t="shared" si="71"/>
        <v>18.5</v>
      </c>
      <c r="F113">
        <v>0</v>
      </c>
      <c r="G113" s="8">
        <f t="shared" si="57"/>
        <v>1435.3999999999996</v>
      </c>
      <c r="H113" s="8">
        <f t="shared" si="37"/>
        <v>0</v>
      </c>
      <c r="I113" s="8">
        <f t="shared" si="38"/>
        <v>0</v>
      </c>
      <c r="J113" s="8">
        <f t="shared" si="39"/>
        <v>0</v>
      </c>
      <c r="K113" s="8" t="str">
        <f t="shared" si="40"/>
        <v xml:space="preserve"> </v>
      </c>
      <c r="L113" s="8" t="str">
        <f t="shared" si="41"/>
        <v xml:space="preserve"> </v>
      </c>
      <c r="M113" t="e">
        <f t="shared" si="42"/>
        <v>#N/A</v>
      </c>
      <c r="N113">
        <v>8</v>
      </c>
      <c r="O113" t="str">
        <f t="shared" si="58"/>
        <v xml:space="preserve"> </v>
      </c>
      <c r="P113" t="str">
        <f t="shared" si="43"/>
        <v xml:space="preserve"> </v>
      </c>
      <c r="Q113" t="str">
        <f t="shared" si="44"/>
        <v xml:space="preserve"> </v>
      </c>
      <c r="R113" t="str">
        <f t="shared" si="45"/>
        <v xml:space="preserve"> </v>
      </c>
      <c r="S113">
        <f t="shared" si="46"/>
        <v>0</v>
      </c>
      <c r="T113" s="8">
        <f t="shared" si="59"/>
        <v>0</v>
      </c>
      <c r="U113" s="2">
        <f t="shared" si="60"/>
        <v>0</v>
      </c>
      <c r="V113">
        <f t="shared" si="47"/>
        <v>5</v>
      </c>
      <c r="W113" s="2">
        <f t="shared" si="61"/>
        <v>15</v>
      </c>
      <c r="X113">
        <f t="shared" si="48"/>
        <v>0</v>
      </c>
      <c r="Y113">
        <f t="shared" si="62"/>
        <v>0.5</v>
      </c>
      <c r="Z113">
        <v>0</v>
      </c>
      <c r="AA113" s="18">
        <f t="shared" si="49"/>
        <v>43294</v>
      </c>
      <c r="AB113" s="13">
        <f t="shared" si="50"/>
        <v>0</v>
      </c>
      <c r="AC113">
        <v>0</v>
      </c>
      <c r="AD113" s="5">
        <f t="shared" si="63"/>
        <v>0</v>
      </c>
      <c r="AE113">
        <f t="shared" si="72"/>
        <v>0</v>
      </c>
      <c r="AF113">
        <f t="shared" si="72"/>
        <v>0</v>
      </c>
      <c r="AG113">
        <v>0</v>
      </c>
      <c r="AH113" s="18">
        <f t="shared" si="64"/>
        <v>43294</v>
      </c>
      <c r="AI113" s="5">
        <f t="shared" si="65"/>
        <v>0</v>
      </c>
      <c r="AJ113" s="13">
        <f t="shared" si="51"/>
        <v>0</v>
      </c>
      <c r="AK113" s="20">
        <f t="shared" si="52"/>
        <v>0</v>
      </c>
      <c r="AL113" s="20">
        <f t="shared" si="66"/>
        <v>50</v>
      </c>
      <c r="AM113" s="20">
        <f t="shared" si="67"/>
        <v>50</v>
      </c>
      <c r="AN113" s="20">
        <f t="shared" si="53"/>
        <v>0</v>
      </c>
      <c r="AO113" s="20">
        <f t="shared" si="68"/>
        <v>200</v>
      </c>
      <c r="AP113" s="1">
        <v>0</v>
      </c>
      <c r="AQ113" s="24">
        <f t="shared" si="69"/>
        <v>43294</v>
      </c>
      <c r="AR113" s="10">
        <f t="shared" si="54"/>
        <v>0</v>
      </c>
      <c r="AS113" s="1">
        <f t="shared" si="70"/>
        <v>0</v>
      </c>
    </row>
    <row r="114" spans="2:45" x14ac:dyDescent="0.2">
      <c r="B114" s="18">
        <f t="shared" si="55"/>
        <v>43295</v>
      </c>
      <c r="C114" s="8">
        <f t="shared" si="56"/>
        <v>43295</v>
      </c>
      <c r="D114" s="5">
        <f>INDEX(Klima!$B$1:$E$520,MATCH('Afgrødemodel 1'!$C114,Klima!$B$1:$B$520,0),MATCH('Afgrødemodel 1'!$D$7,Klima!$B$1:$E$1,0))</f>
        <v>15.9</v>
      </c>
      <c r="E114" s="8">
        <f t="shared" si="71"/>
        <v>15.9</v>
      </c>
      <c r="F114">
        <v>0</v>
      </c>
      <c r="G114" s="8">
        <f t="shared" si="57"/>
        <v>1451.2999999999997</v>
      </c>
      <c r="H114" s="8">
        <f t="shared" si="37"/>
        <v>0</v>
      </c>
      <c r="I114" s="8">
        <f t="shared" si="38"/>
        <v>0</v>
      </c>
      <c r="J114" s="8">
        <f t="shared" si="39"/>
        <v>0</v>
      </c>
      <c r="K114" s="8" t="str">
        <f t="shared" si="40"/>
        <v xml:space="preserve"> </v>
      </c>
      <c r="L114" s="8" t="str">
        <f t="shared" si="41"/>
        <v xml:space="preserve"> </v>
      </c>
      <c r="M114" t="e">
        <f t="shared" si="42"/>
        <v>#N/A</v>
      </c>
      <c r="N114">
        <v>8</v>
      </c>
      <c r="O114" t="str">
        <f t="shared" si="58"/>
        <v xml:space="preserve"> </v>
      </c>
      <c r="P114" t="str">
        <f t="shared" si="43"/>
        <v xml:space="preserve"> </v>
      </c>
      <c r="Q114" t="str">
        <f t="shared" si="44"/>
        <v xml:space="preserve"> </v>
      </c>
      <c r="R114" t="str">
        <f t="shared" si="45"/>
        <v xml:space="preserve"> </v>
      </c>
      <c r="S114">
        <f t="shared" si="46"/>
        <v>0</v>
      </c>
      <c r="T114" s="8">
        <f t="shared" si="59"/>
        <v>0</v>
      </c>
      <c r="U114" s="2">
        <f t="shared" si="60"/>
        <v>0</v>
      </c>
      <c r="V114">
        <f t="shared" si="47"/>
        <v>5</v>
      </c>
      <c r="W114" s="2">
        <f t="shared" si="61"/>
        <v>15</v>
      </c>
      <c r="X114">
        <f t="shared" si="48"/>
        <v>0</v>
      </c>
      <c r="Y114">
        <f t="shared" si="62"/>
        <v>0.5</v>
      </c>
      <c r="Z114">
        <v>0</v>
      </c>
      <c r="AA114" s="18">
        <f t="shared" si="49"/>
        <v>43295</v>
      </c>
      <c r="AB114" s="13">
        <f t="shared" si="50"/>
        <v>0</v>
      </c>
      <c r="AC114">
        <v>0</v>
      </c>
      <c r="AD114" s="5">
        <f t="shared" si="63"/>
        <v>0</v>
      </c>
      <c r="AE114">
        <f t="shared" si="72"/>
        <v>0</v>
      </c>
      <c r="AF114">
        <f t="shared" si="72"/>
        <v>0</v>
      </c>
      <c r="AG114">
        <v>0</v>
      </c>
      <c r="AH114" s="18">
        <f t="shared" si="64"/>
        <v>43295</v>
      </c>
      <c r="AI114" s="5">
        <f t="shared" si="65"/>
        <v>0</v>
      </c>
      <c r="AJ114" s="13">
        <f t="shared" si="51"/>
        <v>0</v>
      </c>
      <c r="AK114" s="20">
        <f t="shared" si="52"/>
        <v>0</v>
      </c>
      <c r="AL114" s="20">
        <f t="shared" si="66"/>
        <v>50</v>
      </c>
      <c r="AM114" s="20">
        <f t="shared" si="67"/>
        <v>50</v>
      </c>
      <c r="AN114" s="20">
        <f t="shared" si="53"/>
        <v>0</v>
      </c>
      <c r="AO114" s="20">
        <f t="shared" si="68"/>
        <v>200</v>
      </c>
      <c r="AP114" s="1">
        <v>0</v>
      </c>
      <c r="AQ114" s="24">
        <f t="shared" si="69"/>
        <v>43295</v>
      </c>
      <c r="AR114" s="10">
        <f t="shared" si="54"/>
        <v>0</v>
      </c>
      <c r="AS114" s="1">
        <f t="shared" si="70"/>
        <v>0</v>
      </c>
    </row>
    <row r="115" spans="2:45" x14ac:dyDescent="0.2">
      <c r="B115" s="18">
        <f t="shared" si="55"/>
        <v>43296</v>
      </c>
      <c r="C115" s="8">
        <f t="shared" si="56"/>
        <v>43296</v>
      </c>
      <c r="D115" s="5">
        <f>INDEX(Klima!$B$1:$E$520,MATCH('Afgrødemodel 1'!$C115,Klima!$B$1:$B$520,0),MATCH('Afgrødemodel 1'!$D$7,Klima!$B$1:$E$1,0))</f>
        <v>19</v>
      </c>
      <c r="E115" s="8">
        <f t="shared" si="71"/>
        <v>19</v>
      </c>
      <c r="F115">
        <v>0</v>
      </c>
      <c r="G115" s="8">
        <f t="shared" si="57"/>
        <v>1470.2999999999997</v>
      </c>
      <c r="H115" s="8">
        <f t="shared" si="37"/>
        <v>0</v>
      </c>
      <c r="I115" s="8">
        <f t="shared" si="38"/>
        <v>0</v>
      </c>
      <c r="J115" s="8">
        <f t="shared" si="39"/>
        <v>0</v>
      </c>
      <c r="K115" s="8" t="str">
        <f t="shared" si="40"/>
        <v xml:space="preserve"> </v>
      </c>
      <c r="L115" s="8" t="str">
        <f t="shared" si="41"/>
        <v xml:space="preserve"> </v>
      </c>
      <c r="M115" t="e">
        <f t="shared" si="42"/>
        <v>#N/A</v>
      </c>
      <c r="N115">
        <v>8</v>
      </c>
      <c r="O115" t="str">
        <f t="shared" si="58"/>
        <v xml:space="preserve"> </v>
      </c>
      <c r="P115" t="str">
        <f t="shared" si="43"/>
        <v xml:space="preserve"> </v>
      </c>
      <c r="Q115" t="str">
        <f t="shared" si="44"/>
        <v xml:space="preserve"> </v>
      </c>
      <c r="R115" t="str">
        <f t="shared" si="45"/>
        <v xml:space="preserve"> </v>
      </c>
      <c r="S115">
        <f t="shared" si="46"/>
        <v>0</v>
      </c>
      <c r="T115" s="8">
        <f t="shared" si="59"/>
        <v>0</v>
      </c>
      <c r="U115" s="2">
        <f t="shared" si="60"/>
        <v>0</v>
      </c>
      <c r="V115">
        <f t="shared" si="47"/>
        <v>5</v>
      </c>
      <c r="W115" s="2">
        <f t="shared" si="61"/>
        <v>15</v>
      </c>
      <c r="X115">
        <f t="shared" si="48"/>
        <v>0</v>
      </c>
      <c r="Y115">
        <f t="shared" si="62"/>
        <v>0.5</v>
      </c>
      <c r="Z115">
        <v>0</v>
      </c>
      <c r="AA115" s="18">
        <f t="shared" si="49"/>
        <v>43296</v>
      </c>
      <c r="AB115" s="13">
        <f t="shared" si="50"/>
        <v>0</v>
      </c>
      <c r="AC115">
        <v>0</v>
      </c>
      <c r="AD115" s="5">
        <f t="shared" si="63"/>
        <v>0</v>
      </c>
      <c r="AE115">
        <f t="shared" si="72"/>
        <v>0</v>
      </c>
      <c r="AF115">
        <f t="shared" si="72"/>
        <v>0</v>
      </c>
      <c r="AG115">
        <v>0</v>
      </c>
      <c r="AH115" s="18">
        <f t="shared" si="64"/>
        <v>43296</v>
      </c>
      <c r="AI115" s="5">
        <f t="shared" si="65"/>
        <v>0</v>
      </c>
      <c r="AJ115" s="13">
        <f t="shared" si="51"/>
        <v>0</v>
      </c>
      <c r="AK115" s="20">
        <f t="shared" si="52"/>
        <v>0</v>
      </c>
      <c r="AL115" s="20">
        <f t="shared" si="66"/>
        <v>50</v>
      </c>
      <c r="AM115" s="20">
        <f t="shared" si="67"/>
        <v>50</v>
      </c>
      <c r="AN115" s="20">
        <f t="shared" si="53"/>
        <v>0</v>
      </c>
      <c r="AO115" s="20">
        <f t="shared" si="68"/>
        <v>200</v>
      </c>
      <c r="AP115" s="1">
        <v>0</v>
      </c>
      <c r="AQ115" s="24">
        <f t="shared" si="69"/>
        <v>43296</v>
      </c>
      <c r="AR115" s="10">
        <f t="shared" si="54"/>
        <v>0</v>
      </c>
      <c r="AS115" s="1">
        <f t="shared" si="70"/>
        <v>0</v>
      </c>
    </row>
    <row r="116" spans="2:45" x14ac:dyDescent="0.2">
      <c r="B116" s="18">
        <f t="shared" si="55"/>
        <v>43297</v>
      </c>
      <c r="C116" s="8">
        <f t="shared" si="56"/>
        <v>43297</v>
      </c>
      <c r="D116" s="5">
        <f>INDEX(Klima!$B$1:$E$520,MATCH('Afgrødemodel 1'!$C116,Klima!$B$1:$B$520,0),MATCH('Afgrødemodel 1'!$D$7,Klima!$B$1:$E$1,0))</f>
        <v>19.899999999999999</v>
      </c>
      <c r="E116" s="8">
        <f t="shared" si="71"/>
        <v>19.899999999999999</v>
      </c>
      <c r="F116">
        <v>0</v>
      </c>
      <c r="G116" s="8">
        <f t="shared" si="57"/>
        <v>1490.1999999999998</v>
      </c>
      <c r="H116" s="8">
        <f t="shared" si="37"/>
        <v>0</v>
      </c>
      <c r="I116" s="8">
        <f t="shared" si="38"/>
        <v>0</v>
      </c>
      <c r="J116" s="8">
        <f t="shared" si="39"/>
        <v>0</v>
      </c>
      <c r="K116" s="8" t="str">
        <f t="shared" si="40"/>
        <v xml:space="preserve"> </v>
      </c>
      <c r="L116" s="8" t="str">
        <f t="shared" si="41"/>
        <v xml:space="preserve"> </v>
      </c>
      <c r="M116" t="e">
        <f t="shared" si="42"/>
        <v>#N/A</v>
      </c>
      <c r="N116">
        <v>8</v>
      </c>
      <c r="O116" t="str">
        <f t="shared" si="58"/>
        <v xml:space="preserve"> </v>
      </c>
      <c r="P116" t="str">
        <f t="shared" si="43"/>
        <v xml:space="preserve"> </v>
      </c>
      <c r="Q116" t="str">
        <f t="shared" si="44"/>
        <v xml:space="preserve"> </v>
      </c>
      <c r="R116" t="str">
        <f t="shared" si="45"/>
        <v xml:space="preserve"> </v>
      </c>
      <c r="S116">
        <f t="shared" si="46"/>
        <v>0</v>
      </c>
      <c r="T116" s="8">
        <f t="shared" si="59"/>
        <v>0</v>
      </c>
      <c r="U116" s="2">
        <f t="shared" si="60"/>
        <v>0</v>
      </c>
      <c r="V116">
        <f t="shared" si="47"/>
        <v>5</v>
      </c>
      <c r="W116" s="2">
        <f t="shared" si="61"/>
        <v>15</v>
      </c>
      <c r="X116">
        <f t="shared" si="48"/>
        <v>0</v>
      </c>
      <c r="Y116">
        <f t="shared" si="62"/>
        <v>0.5</v>
      </c>
      <c r="Z116">
        <v>0</v>
      </c>
      <c r="AA116" s="18">
        <f t="shared" si="49"/>
        <v>43297</v>
      </c>
      <c r="AB116" s="13">
        <f t="shared" si="50"/>
        <v>0</v>
      </c>
      <c r="AC116">
        <v>0</v>
      </c>
      <c r="AD116" s="5">
        <f t="shared" si="63"/>
        <v>0</v>
      </c>
      <c r="AE116">
        <f t="shared" si="72"/>
        <v>0</v>
      </c>
      <c r="AF116">
        <f t="shared" si="72"/>
        <v>0</v>
      </c>
      <c r="AG116">
        <v>0</v>
      </c>
      <c r="AH116" s="18">
        <f t="shared" si="64"/>
        <v>43297</v>
      </c>
      <c r="AI116" s="5">
        <f t="shared" si="65"/>
        <v>0</v>
      </c>
      <c r="AJ116" s="13">
        <f t="shared" si="51"/>
        <v>0</v>
      </c>
      <c r="AK116" s="20">
        <f t="shared" si="52"/>
        <v>0</v>
      </c>
      <c r="AL116" s="20">
        <f t="shared" si="66"/>
        <v>50</v>
      </c>
      <c r="AM116" s="20">
        <f t="shared" si="67"/>
        <v>50</v>
      </c>
      <c r="AN116" s="20">
        <f t="shared" si="53"/>
        <v>0</v>
      </c>
      <c r="AO116" s="20">
        <f t="shared" si="68"/>
        <v>200</v>
      </c>
      <c r="AP116" s="1">
        <v>0</v>
      </c>
      <c r="AQ116" s="24">
        <f t="shared" si="69"/>
        <v>43297</v>
      </c>
      <c r="AR116" s="10">
        <f t="shared" si="54"/>
        <v>0</v>
      </c>
      <c r="AS116" s="1">
        <f t="shared" si="70"/>
        <v>0</v>
      </c>
    </row>
    <row r="117" spans="2:45" x14ac:dyDescent="0.2">
      <c r="B117" s="18">
        <f t="shared" si="55"/>
        <v>43298</v>
      </c>
      <c r="C117" s="8">
        <f t="shared" si="56"/>
        <v>43298</v>
      </c>
      <c r="D117" s="5">
        <f>INDEX(Klima!$B$1:$E$520,MATCH('Afgrødemodel 1'!$C117,Klima!$B$1:$B$520,0),MATCH('Afgrødemodel 1'!$D$7,Klima!$B$1:$E$1,0))</f>
        <v>21.3</v>
      </c>
      <c r="E117" s="8">
        <f t="shared" si="71"/>
        <v>21.3</v>
      </c>
      <c r="F117">
        <v>0</v>
      </c>
      <c r="G117" s="8">
        <f t="shared" si="57"/>
        <v>1511.4999999999998</v>
      </c>
      <c r="H117" s="8">
        <f t="shared" si="37"/>
        <v>0</v>
      </c>
      <c r="I117" s="8">
        <f t="shared" si="38"/>
        <v>0</v>
      </c>
      <c r="J117" s="8">
        <f t="shared" si="39"/>
        <v>0</v>
      </c>
      <c r="K117" s="8" t="str">
        <f t="shared" si="40"/>
        <v xml:space="preserve"> </v>
      </c>
      <c r="L117" s="8" t="str">
        <f t="shared" si="41"/>
        <v xml:space="preserve"> </v>
      </c>
      <c r="M117" t="e">
        <f t="shared" si="42"/>
        <v>#N/A</v>
      </c>
      <c r="N117">
        <v>8</v>
      </c>
      <c r="O117" t="str">
        <f t="shared" si="58"/>
        <v xml:space="preserve"> </v>
      </c>
      <c r="P117" t="str">
        <f t="shared" si="43"/>
        <v xml:space="preserve"> </v>
      </c>
      <c r="Q117" t="str">
        <f t="shared" si="44"/>
        <v xml:space="preserve"> </v>
      </c>
      <c r="R117" t="str">
        <f t="shared" si="45"/>
        <v xml:space="preserve"> </v>
      </c>
      <c r="S117">
        <f t="shared" si="46"/>
        <v>0</v>
      </c>
      <c r="T117" s="8">
        <f t="shared" si="59"/>
        <v>0</v>
      </c>
      <c r="U117" s="2">
        <f t="shared" si="60"/>
        <v>0</v>
      </c>
      <c r="V117">
        <f t="shared" si="47"/>
        <v>5</v>
      </c>
      <c r="W117" s="2">
        <f t="shared" si="61"/>
        <v>15</v>
      </c>
      <c r="X117">
        <f t="shared" si="48"/>
        <v>0</v>
      </c>
      <c r="Y117">
        <f t="shared" si="62"/>
        <v>0.5</v>
      </c>
      <c r="Z117">
        <v>0</v>
      </c>
      <c r="AA117" s="18">
        <f t="shared" si="49"/>
        <v>43298</v>
      </c>
      <c r="AB117" s="13">
        <f t="shared" si="50"/>
        <v>0</v>
      </c>
      <c r="AC117">
        <v>0</v>
      </c>
      <c r="AD117" s="5">
        <f t="shared" si="63"/>
        <v>0</v>
      </c>
      <c r="AE117">
        <f t="shared" si="72"/>
        <v>0</v>
      </c>
      <c r="AF117">
        <f t="shared" si="72"/>
        <v>0</v>
      </c>
      <c r="AG117">
        <v>0</v>
      </c>
      <c r="AH117" s="18">
        <f t="shared" si="64"/>
        <v>43298</v>
      </c>
      <c r="AI117" s="5">
        <f t="shared" si="65"/>
        <v>0</v>
      </c>
      <c r="AJ117" s="13">
        <f t="shared" si="51"/>
        <v>0</v>
      </c>
      <c r="AK117" s="20">
        <f t="shared" si="52"/>
        <v>0</v>
      </c>
      <c r="AL117" s="20">
        <f t="shared" si="66"/>
        <v>50</v>
      </c>
      <c r="AM117" s="20">
        <f t="shared" si="67"/>
        <v>50</v>
      </c>
      <c r="AN117" s="20">
        <f t="shared" si="53"/>
        <v>0</v>
      </c>
      <c r="AO117" s="20">
        <f t="shared" si="68"/>
        <v>200</v>
      </c>
      <c r="AP117" s="1">
        <v>0</v>
      </c>
      <c r="AQ117" s="24">
        <f t="shared" si="69"/>
        <v>43298</v>
      </c>
      <c r="AR117" s="10">
        <f t="shared" si="54"/>
        <v>0</v>
      </c>
      <c r="AS117" s="1">
        <f t="shared" si="70"/>
        <v>0</v>
      </c>
    </row>
    <row r="118" spans="2:45" x14ac:dyDescent="0.2">
      <c r="B118" s="18">
        <f t="shared" si="55"/>
        <v>43299</v>
      </c>
      <c r="C118" s="8">
        <f t="shared" si="56"/>
        <v>43299</v>
      </c>
      <c r="D118" s="5">
        <f>INDEX(Klima!$B$1:$E$520,MATCH('Afgrødemodel 1'!$C118,Klima!$B$1:$B$520,0),MATCH('Afgrødemodel 1'!$D$7,Klima!$B$1:$E$1,0))</f>
        <v>19</v>
      </c>
      <c r="E118" s="8">
        <f t="shared" si="71"/>
        <v>19</v>
      </c>
      <c r="F118">
        <v>0</v>
      </c>
      <c r="G118" s="8">
        <f t="shared" si="57"/>
        <v>1530.4999999999998</v>
      </c>
      <c r="H118" s="8">
        <f t="shared" si="37"/>
        <v>0</v>
      </c>
      <c r="I118" s="8">
        <f t="shared" si="38"/>
        <v>0</v>
      </c>
      <c r="J118" s="8">
        <f t="shared" si="39"/>
        <v>0</v>
      </c>
      <c r="K118" s="8" t="str">
        <f t="shared" si="40"/>
        <v xml:space="preserve"> </v>
      </c>
      <c r="L118" s="8" t="str">
        <f t="shared" si="41"/>
        <v xml:space="preserve"> </v>
      </c>
      <c r="M118" t="e">
        <f t="shared" si="42"/>
        <v>#N/A</v>
      </c>
      <c r="N118">
        <v>8</v>
      </c>
      <c r="O118" t="str">
        <f t="shared" si="58"/>
        <v xml:space="preserve"> </v>
      </c>
      <c r="P118" t="str">
        <f t="shared" si="43"/>
        <v xml:space="preserve"> </v>
      </c>
      <c r="Q118" t="str">
        <f t="shared" si="44"/>
        <v xml:space="preserve"> </v>
      </c>
      <c r="R118" t="str">
        <f t="shared" si="45"/>
        <v xml:space="preserve"> </v>
      </c>
      <c r="S118">
        <f t="shared" si="46"/>
        <v>0</v>
      </c>
      <c r="T118" s="8">
        <f t="shared" si="59"/>
        <v>0</v>
      </c>
      <c r="U118" s="2">
        <f t="shared" si="60"/>
        <v>0</v>
      </c>
      <c r="V118">
        <f t="shared" si="47"/>
        <v>5</v>
      </c>
      <c r="W118" s="2">
        <f t="shared" si="61"/>
        <v>15</v>
      </c>
      <c r="X118">
        <f t="shared" si="48"/>
        <v>0</v>
      </c>
      <c r="Y118">
        <f t="shared" si="62"/>
        <v>0.5</v>
      </c>
      <c r="Z118">
        <v>0</v>
      </c>
      <c r="AA118" s="18">
        <f t="shared" si="49"/>
        <v>43299</v>
      </c>
      <c r="AB118" s="13">
        <f t="shared" si="50"/>
        <v>0</v>
      </c>
      <c r="AC118">
        <v>0</v>
      </c>
      <c r="AD118" s="5">
        <f t="shared" si="63"/>
        <v>0</v>
      </c>
      <c r="AE118">
        <f t="shared" si="72"/>
        <v>0</v>
      </c>
      <c r="AF118">
        <f t="shared" si="72"/>
        <v>0</v>
      </c>
      <c r="AG118">
        <v>0</v>
      </c>
      <c r="AH118" s="18">
        <f t="shared" si="64"/>
        <v>43299</v>
      </c>
      <c r="AI118" s="5">
        <f t="shared" si="65"/>
        <v>0</v>
      </c>
      <c r="AJ118" s="13">
        <f t="shared" si="51"/>
        <v>0</v>
      </c>
      <c r="AK118" s="20">
        <f t="shared" si="52"/>
        <v>0</v>
      </c>
      <c r="AL118" s="20">
        <f t="shared" si="66"/>
        <v>50</v>
      </c>
      <c r="AM118" s="20">
        <f t="shared" si="67"/>
        <v>50</v>
      </c>
      <c r="AN118" s="20">
        <f t="shared" si="53"/>
        <v>0</v>
      </c>
      <c r="AO118" s="20">
        <f t="shared" si="68"/>
        <v>200</v>
      </c>
      <c r="AP118" s="1">
        <v>0</v>
      </c>
      <c r="AQ118" s="24">
        <f t="shared" si="69"/>
        <v>43299</v>
      </c>
      <c r="AR118" s="10">
        <f t="shared" si="54"/>
        <v>0</v>
      </c>
      <c r="AS118" s="1">
        <f t="shared" si="70"/>
        <v>0</v>
      </c>
    </row>
    <row r="119" spans="2:45" x14ac:dyDescent="0.2">
      <c r="B119" s="18">
        <f t="shared" si="55"/>
        <v>43300</v>
      </c>
      <c r="C119" s="8">
        <f t="shared" si="56"/>
        <v>43300</v>
      </c>
      <c r="D119" s="5">
        <f>INDEX(Klima!$B$1:$E$520,MATCH('Afgrødemodel 1'!$C119,Klima!$B$1:$B$520,0),MATCH('Afgrødemodel 1'!$D$7,Klima!$B$1:$E$1,0))</f>
        <v>17.399999999999999</v>
      </c>
      <c r="E119" s="8">
        <f t="shared" si="71"/>
        <v>17.399999999999999</v>
      </c>
      <c r="F119">
        <v>0</v>
      </c>
      <c r="G119" s="8">
        <f t="shared" si="57"/>
        <v>1547.8999999999999</v>
      </c>
      <c r="H119" s="8">
        <f t="shared" si="37"/>
        <v>0</v>
      </c>
      <c r="I119" s="8">
        <f t="shared" si="38"/>
        <v>0</v>
      </c>
      <c r="J119" s="8">
        <f t="shared" si="39"/>
        <v>0</v>
      </c>
      <c r="K119" s="8" t="str">
        <f t="shared" si="40"/>
        <v xml:space="preserve"> </v>
      </c>
      <c r="L119" s="8" t="str">
        <f t="shared" si="41"/>
        <v xml:space="preserve"> </v>
      </c>
      <c r="M119" t="e">
        <f t="shared" si="42"/>
        <v>#N/A</v>
      </c>
      <c r="N119">
        <v>8</v>
      </c>
      <c r="O119" t="str">
        <f t="shared" si="58"/>
        <v xml:space="preserve"> </v>
      </c>
      <c r="P119" t="str">
        <f t="shared" si="43"/>
        <v xml:space="preserve"> </v>
      </c>
      <c r="Q119" t="str">
        <f t="shared" si="44"/>
        <v xml:space="preserve"> </v>
      </c>
      <c r="R119" t="str">
        <f t="shared" si="45"/>
        <v xml:space="preserve"> </v>
      </c>
      <c r="S119">
        <f t="shared" si="46"/>
        <v>0</v>
      </c>
      <c r="T119" s="8">
        <f t="shared" si="59"/>
        <v>0</v>
      </c>
      <c r="U119" s="2">
        <f t="shared" si="60"/>
        <v>0</v>
      </c>
      <c r="V119">
        <f t="shared" si="47"/>
        <v>5</v>
      </c>
      <c r="W119" s="2">
        <f t="shared" si="61"/>
        <v>15</v>
      </c>
      <c r="X119">
        <f t="shared" si="48"/>
        <v>0</v>
      </c>
      <c r="Y119">
        <f t="shared" si="62"/>
        <v>0.5</v>
      </c>
      <c r="Z119">
        <v>0</v>
      </c>
      <c r="AA119" s="18">
        <f t="shared" si="49"/>
        <v>43300</v>
      </c>
      <c r="AB119" s="13">
        <f t="shared" si="50"/>
        <v>0</v>
      </c>
      <c r="AC119">
        <v>0</v>
      </c>
      <c r="AD119" s="5">
        <f t="shared" si="63"/>
        <v>0</v>
      </c>
      <c r="AE119">
        <f t="shared" si="72"/>
        <v>0</v>
      </c>
      <c r="AF119">
        <f t="shared" si="72"/>
        <v>0</v>
      </c>
      <c r="AG119">
        <v>0</v>
      </c>
      <c r="AH119" s="18">
        <f t="shared" si="64"/>
        <v>43300</v>
      </c>
      <c r="AI119" s="5">
        <f t="shared" si="65"/>
        <v>0</v>
      </c>
      <c r="AJ119" s="13">
        <f t="shared" si="51"/>
        <v>0</v>
      </c>
      <c r="AK119" s="20">
        <f t="shared" si="52"/>
        <v>0</v>
      </c>
      <c r="AL119" s="20">
        <f t="shared" si="66"/>
        <v>50</v>
      </c>
      <c r="AM119" s="20">
        <f t="shared" si="67"/>
        <v>50</v>
      </c>
      <c r="AN119" s="20">
        <f t="shared" si="53"/>
        <v>0</v>
      </c>
      <c r="AO119" s="20">
        <f t="shared" si="68"/>
        <v>200</v>
      </c>
      <c r="AP119" s="1">
        <v>0</v>
      </c>
      <c r="AQ119" s="24">
        <f t="shared" si="69"/>
        <v>43300</v>
      </c>
      <c r="AR119" s="10">
        <f t="shared" si="54"/>
        <v>0</v>
      </c>
      <c r="AS119" s="1">
        <f t="shared" si="70"/>
        <v>0</v>
      </c>
    </row>
    <row r="120" spans="2:45" x14ac:dyDescent="0.2">
      <c r="B120" s="18">
        <f t="shared" si="55"/>
        <v>43301</v>
      </c>
      <c r="C120" s="8">
        <f t="shared" si="56"/>
        <v>43301</v>
      </c>
      <c r="D120" s="5">
        <f>INDEX(Klima!$B$1:$E$520,MATCH('Afgrødemodel 1'!$C120,Klima!$B$1:$B$520,0),MATCH('Afgrødemodel 1'!$D$7,Klima!$B$1:$E$1,0))</f>
        <v>18.100000000000001</v>
      </c>
      <c r="E120" s="8">
        <f t="shared" si="71"/>
        <v>18.100000000000001</v>
      </c>
      <c r="F120">
        <v>0</v>
      </c>
      <c r="G120" s="8">
        <f t="shared" si="57"/>
        <v>1565.9999999999998</v>
      </c>
      <c r="H120" s="8">
        <f t="shared" si="37"/>
        <v>0</v>
      </c>
      <c r="I120" s="8">
        <f t="shared" si="38"/>
        <v>0</v>
      </c>
      <c r="J120" s="8">
        <f t="shared" si="39"/>
        <v>0</v>
      </c>
      <c r="K120" s="8" t="str">
        <f t="shared" si="40"/>
        <v xml:space="preserve"> </v>
      </c>
      <c r="L120" s="8" t="str">
        <f t="shared" si="41"/>
        <v xml:space="preserve"> </v>
      </c>
      <c r="M120" t="e">
        <f t="shared" si="42"/>
        <v>#N/A</v>
      </c>
      <c r="N120">
        <v>8</v>
      </c>
      <c r="O120" t="str">
        <f t="shared" si="58"/>
        <v xml:space="preserve"> </v>
      </c>
      <c r="P120" t="str">
        <f t="shared" si="43"/>
        <v xml:space="preserve"> </v>
      </c>
      <c r="Q120" t="str">
        <f t="shared" si="44"/>
        <v xml:space="preserve"> </v>
      </c>
      <c r="R120" t="str">
        <f t="shared" si="45"/>
        <v xml:space="preserve"> </v>
      </c>
      <c r="S120">
        <f t="shared" si="46"/>
        <v>0</v>
      </c>
      <c r="T120" s="8">
        <f t="shared" si="59"/>
        <v>0</v>
      </c>
      <c r="U120" s="2">
        <f t="shared" si="60"/>
        <v>0</v>
      </c>
      <c r="V120">
        <f t="shared" si="47"/>
        <v>5</v>
      </c>
      <c r="W120" s="2">
        <f t="shared" si="61"/>
        <v>15</v>
      </c>
      <c r="X120">
        <f t="shared" si="48"/>
        <v>0</v>
      </c>
      <c r="Y120">
        <f t="shared" si="62"/>
        <v>0.5</v>
      </c>
      <c r="Z120">
        <v>0</v>
      </c>
      <c r="AA120" s="18">
        <f t="shared" si="49"/>
        <v>43301</v>
      </c>
      <c r="AB120" s="13">
        <f t="shared" si="50"/>
        <v>0</v>
      </c>
      <c r="AC120">
        <v>0</v>
      </c>
      <c r="AD120" s="5">
        <f t="shared" si="63"/>
        <v>0</v>
      </c>
      <c r="AE120">
        <f t="shared" si="72"/>
        <v>0</v>
      </c>
      <c r="AF120">
        <f t="shared" si="72"/>
        <v>0</v>
      </c>
      <c r="AG120">
        <v>0</v>
      </c>
      <c r="AH120" s="18">
        <f t="shared" si="64"/>
        <v>43301</v>
      </c>
      <c r="AI120" s="5">
        <f t="shared" si="65"/>
        <v>0</v>
      </c>
      <c r="AJ120" s="13">
        <f t="shared" si="51"/>
        <v>0</v>
      </c>
      <c r="AK120" s="20">
        <f t="shared" si="52"/>
        <v>0</v>
      </c>
      <c r="AL120" s="20">
        <f t="shared" si="66"/>
        <v>50</v>
      </c>
      <c r="AM120" s="20">
        <f t="shared" si="67"/>
        <v>50</v>
      </c>
      <c r="AN120" s="20">
        <f t="shared" si="53"/>
        <v>0</v>
      </c>
      <c r="AO120" s="20">
        <f t="shared" si="68"/>
        <v>200</v>
      </c>
      <c r="AP120" s="1">
        <v>0</v>
      </c>
      <c r="AQ120" s="24">
        <f t="shared" si="69"/>
        <v>43301</v>
      </c>
      <c r="AR120" s="10">
        <f t="shared" si="54"/>
        <v>0</v>
      </c>
      <c r="AS120" s="1">
        <f t="shared" si="70"/>
        <v>0</v>
      </c>
    </row>
    <row r="121" spans="2:45" x14ac:dyDescent="0.2">
      <c r="B121" s="18">
        <f t="shared" si="55"/>
        <v>43302</v>
      </c>
      <c r="C121" s="8">
        <f t="shared" si="56"/>
        <v>43302</v>
      </c>
      <c r="D121" s="5">
        <f>INDEX(Klima!$B$1:$E$520,MATCH('Afgrødemodel 1'!$C121,Klima!$B$1:$B$520,0),MATCH('Afgrødemodel 1'!$D$7,Klima!$B$1:$E$1,0))</f>
        <v>18.899999999999999</v>
      </c>
      <c r="E121" s="8">
        <f t="shared" si="71"/>
        <v>18.899999999999999</v>
      </c>
      <c r="F121">
        <v>0</v>
      </c>
      <c r="G121" s="8">
        <f t="shared" si="57"/>
        <v>1584.8999999999999</v>
      </c>
      <c r="H121" s="8">
        <f t="shared" si="37"/>
        <v>0</v>
      </c>
      <c r="I121" s="8">
        <f t="shared" si="38"/>
        <v>0</v>
      </c>
      <c r="J121" s="8">
        <f t="shared" si="39"/>
        <v>0</v>
      </c>
      <c r="K121" s="8" t="str">
        <f t="shared" si="40"/>
        <v xml:space="preserve"> </v>
      </c>
      <c r="L121" s="8" t="str">
        <f t="shared" si="41"/>
        <v xml:space="preserve"> </v>
      </c>
      <c r="M121" t="e">
        <f t="shared" si="42"/>
        <v>#N/A</v>
      </c>
      <c r="N121">
        <v>8</v>
      </c>
      <c r="O121" t="str">
        <f t="shared" si="58"/>
        <v xml:space="preserve"> </v>
      </c>
      <c r="P121" t="str">
        <f t="shared" si="43"/>
        <v xml:space="preserve"> </v>
      </c>
      <c r="Q121" t="str">
        <f t="shared" si="44"/>
        <v xml:space="preserve"> </v>
      </c>
      <c r="R121" t="str">
        <f t="shared" si="45"/>
        <v xml:space="preserve"> </v>
      </c>
      <c r="S121">
        <f t="shared" si="46"/>
        <v>0</v>
      </c>
      <c r="T121" s="8">
        <f t="shared" si="59"/>
        <v>0</v>
      </c>
      <c r="U121" s="2">
        <f t="shared" si="60"/>
        <v>0</v>
      </c>
      <c r="V121">
        <f t="shared" si="47"/>
        <v>5</v>
      </c>
      <c r="W121" s="2">
        <f t="shared" si="61"/>
        <v>15</v>
      </c>
      <c r="X121">
        <f t="shared" si="48"/>
        <v>0</v>
      </c>
      <c r="Y121">
        <f t="shared" si="62"/>
        <v>0.5</v>
      </c>
      <c r="Z121">
        <v>0</v>
      </c>
      <c r="AA121" s="18">
        <f t="shared" si="49"/>
        <v>43302</v>
      </c>
      <c r="AB121" s="13">
        <f t="shared" si="50"/>
        <v>0</v>
      </c>
      <c r="AC121">
        <v>0</v>
      </c>
      <c r="AD121" s="5">
        <f t="shared" si="63"/>
        <v>0</v>
      </c>
      <c r="AE121">
        <f t="shared" si="72"/>
        <v>0</v>
      </c>
      <c r="AF121">
        <f t="shared" si="72"/>
        <v>0</v>
      </c>
      <c r="AG121">
        <v>0</v>
      </c>
      <c r="AH121" s="18">
        <f t="shared" si="64"/>
        <v>43302</v>
      </c>
      <c r="AI121" s="5">
        <f t="shared" si="65"/>
        <v>0</v>
      </c>
      <c r="AJ121" s="13">
        <f t="shared" si="51"/>
        <v>0</v>
      </c>
      <c r="AK121" s="20">
        <f t="shared" si="52"/>
        <v>0</v>
      </c>
      <c r="AL121" s="20">
        <f t="shared" si="66"/>
        <v>50</v>
      </c>
      <c r="AM121" s="20">
        <f t="shared" si="67"/>
        <v>50</v>
      </c>
      <c r="AN121" s="20">
        <f t="shared" si="53"/>
        <v>0</v>
      </c>
      <c r="AO121" s="20">
        <f t="shared" si="68"/>
        <v>200</v>
      </c>
      <c r="AP121" s="1">
        <v>0</v>
      </c>
      <c r="AQ121" s="24">
        <f t="shared" si="69"/>
        <v>43302</v>
      </c>
      <c r="AR121" s="10">
        <f t="shared" si="54"/>
        <v>0</v>
      </c>
      <c r="AS121" s="1">
        <f t="shared" si="70"/>
        <v>0</v>
      </c>
    </row>
    <row r="122" spans="2:45" x14ac:dyDescent="0.2">
      <c r="B122" s="18">
        <f t="shared" si="55"/>
        <v>43303</v>
      </c>
      <c r="C122" s="8">
        <f t="shared" si="56"/>
        <v>43303</v>
      </c>
      <c r="D122" s="5">
        <f>INDEX(Klima!$B$1:$E$520,MATCH('Afgrødemodel 1'!$C122,Klima!$B$1:$B$520,0),MATCH('Afgrødemodel 1'!$D$7,Klima!$B$1:$E$1,0))</f>
        <v>19</v>
      </c>
      <c r="E122" s="8">
        <f t="shared" si="71"/>
        <v>19</v>
      </c>
      <c r="F122">
        <v>0</v>
      </c>
      <c r="G122" s="8">
        <f t="shared" si="57"/>
        <v>1603.8999999999999</v>
      </c>
      <c r="H122" s="8">
        <f t="shared" si="37"/>
        <v>0</v>
      </c>
      <c r="I122" s="8">
        <f t="shared" si="38"/>
        <v>0</v>
      </c>
      <c r="J122" s="8">
        <f t="shared" si="39"/>
        <v>0</v>
      </c>
      <c r="K122" s="8" t="str">
        <f t="shared" si="40"/>
        <v xml:space="preserve"> </v>
      </c>
      <c r="L122" s="8" t="str">
        <f t="shared" si="41"/>
        <v xml:space="preserve"> </v>
      </c>
      <c r="M122" t="e">
        <f t="shared" si="42"/>
        <v>#N/A</v>
      </c>
      <c r="N122">
        <v>8</v>
      </c>
      <c r="O122" t="str">
        <f t="shared" si="58"/>
        <v xml:space="preserve"> </v>
      </c>
      <c r="P122" t="str">
        <f t="shared" si="43"/>
        <v xml:space="preserve"> </v>
      </c>
      <c r="Q122" t="str">
        <f t="shared" si="44"/>
        <v xml:space="preserve"> </v>
      </c>
      <c r="R122" t="str">
        <f t="shared" si="45"/>
        <v xml:space="preserve"> </v>
      </c>
      <c r="S122">
        <f t="shared" si="46"/>
        <v>0</v>
      </c>
      <c r="T122" s="8">
        <f t="shared" si="59"/>
        <v>0</v>
      </c>
      <c r="U122" s="2">
        <f t="shared" si="60"/>
        <v>0</v>
      </c>
      <c r="V122">
        <f t="shared" si="47"/>
        <v>5</v>
      </c>
      <c r="W122" s="2">
        <f t="shared" si="61"/>
        <v>15</v>
      </c>
      <c r="X122">
        <f t="shared" si="48"/>
        <v>0</v>
      </c>
      <c r="Y122">
        <f t="shared" si="62"/>
        <v>0.5</v>
      </c>
      <c r="Z122">
        <v>0</v>
      </c>
      <c r="AA122" s="18">
        <f t="shared" si="49"/>
        <v>43303</v>
      </c>
      <c r="AB122" s="13">
        <f t="shared" si="50"/>
        <v>0</v>
      </c>
      <c r="AC122">
        <v>0</v>
      </c>
      <c r="AD122" s="5">
        <f t="shared" si="63"/>
        <v>0</v>
      </c>
      <c r="AE122">
        <f t="shared" si="72"/>
        <v>0</v>
      </c>
      <c r="AF122">
        <f t="shared" si="72"/>
        <v>0</v>
      </c>
      <c r="AG122">
        <v>0</v>
      </c>
      <c r="AH122" s="18">
        <f t="shared" si="64"/>
        <v>43303</v>
      </c>
      <c r="AI122" s="5">
        <f t="shared" si="65"/>
        <v>0</v>
      </c>
      <c r="AJ122" s="13">
        <f t="shared" si="51"/>
        <v>0</v>
      </c>
      <c r="AK122" s="20">
        <f t="shared" si="52"/>
        <v>0</v>
      </c>
      <c r="AL122" s="20">
        <f t="shared" si="66"/>
        <v>50</v>
      </c>
      <c r="AM122" s="20">
        <f t="shared" si="67"/>
        <v>50</v>
      </c>
      <c r="AN122" s="20">
        <f t="shared" si="53"/>
        <v>0</v>
      </c>
      <c r="AO122" s="20">
        <f t="shared" si="68"/>
        <v>200</v>
      </c>
      <c r="AP122" s="1">
        <v>0</v>
      </c>
      <c r="AQ122" s="24">
        <f t="shared" si="69"/>
        <v>43303</v>
      </c>
      <c r="AR122" s="10">
        <f t="shared" si="54"/>
        <v>0</v>
      </c>
      <c r="AS122" s="1">
        <f t="shared" si="70"/>
        <v>0</v>
      </c>
    </row>
    <row r="123" spans="2:45" x14ac:dyDescent="0.2">
      <c r="B123" s="18">
        <f t="shared" si="55"/>
        <v>43304</v>
      </c>
      <c r="C123" s="8">
        <f t="shared" si="56"/>
        <v>43304</v>
      </c>
      <c r="D123" s="5">
        <f>INDEX(Klima!$B$1:$E$520,MATCH('Afgrødemodel 1'!$C123,Klima!$B$1:$B$520,0),MATCH('Afgrødemodel 1'!$D$7,Klima!$B$1:$E$1,0))</f>
        <v>20.9</v>
      </c>
      <c r="E123" s="8">
        <f t="shared" si="71"/>
        <v>20.9</v>
      </c>
      <c r="F123">
        <v>0</v>
      </c>
      <c r="G123" s="8">
        <f t="shared" si="57"/>
        <v>1624.8</v>
      </c>
      <c r="H123" s="8">
        <f t="shared" si="37"/>
        <v>0</v>
      </c>
      <c r="I123" s="8">
        <f t="shared" si="38"/>
        <v>0</v>
      </c>
      <c r="J123" s="8">
        <f t="shared" si="39"/>
        <v>0</v>
      </c>
      <c r="K123" s="8" t="str">
        <f t="shared" si="40"/>
        <v xml:space="preserve"> </v>
      </c>
      <c r="L123" s="8" t="str">
        <f t="shared" si="41"/>
        <v xml:space="preserve"> </v>
      </c>
      <c r="M123" t="e">
        <f t="shared" si="42"/>
        <v>#N/A</v>
      </c>
      <c r="N123">
        <v>8</v>
      </c>
      <c r="O123" t="str">
        <f t="shared" si="58"/>
        <v xml:space="preserve"> </v>
      </c>
      <c r="P123" t="str">
        <f t="shared" si="43"/>
        <v xml:space="preserve"> </v>
      </c>
      <c r="Q123" t="str">
        <f t="shared" si="44"/>
        <v xml:space="preserve"> </v>
      </c>
      <c r="R123" t="str">
        <f t="shared" si="45"/>
        <v xml:space="preserve"> </v>
      </c>
      <c r="S123">
        <f t="shared" si="46"/>
        <v>0</v>
      </c>
      <c r="T123" s="8">
        <f t="shared" si="59"/>
        <v>0</v>
      </c>
      <c r="U123" s="2">
        <f t="shared" si="60"/>
        <v>0</v>
      </c>
      <c r="V123">
        <f t="shared" si="47"/>
        <v>5</v>
      </c>
      <c r="W123" s="2">
        <f t="shared" si="61"/>
        <v>15</v>
      </c>
      <c r="X123">
        <f t="shared" si="48"/>
        <v>0</v>
      </c>
      <c r="Y123">
        <f t="shared" si="62"/>
        <v>0.5</v>
      </c>
      <c r="Z123">
        <v>0</v>
      </c>
      <c r="AA123" s="18">
        <f t="shared" si="49"/>
        <v>43304</v>
      </c>
      <c r="AB123" s="13">
        <f t="shared" si="50"/>
        <v>0</v>
      </c>
      <c r="AC123">
        <v>0</v>
      </c>
      <c r="AD123" s="5">
        <f t="shared" si="63"/>
        <v>0</v>
      </c>
      <c r="AE123">
        <f t="shared" si="72"/>
        <v>0</v>
      </c>
      <c r="AF123">
        <f t="shared" si="72"/>
        <v>0</v>
      </c>
      <c r="AG123">
        <v>0</v>
      </c>
      <c r="AH123" s="18">
        <f t="shared" si="64"/>
        <v>43304</v>
      </c>
      <c r="AI123" s="5">
        <f t="shared" si="65"/>
        <v>0</v>
      </c>
      <c r="AJ123" s="13">
        <f t="shared" si="51"/>
        <v>0</v>
      </c>
      <c r="AK123" s="20">
        <f t="shared" si="52"/>
        <v>0</v>
      </c>
      <c r="AL123" s="20">
        <f t="shared" si="66"/>
        <v>50</v>
      </c>
      <c r="AM123" s="20">
        <f t="shared" si="67"/>
        <v>50</v>
      </c>
      <c r="AN123" s="20">
        <f t="shared" si="53"/>
        <v>0</v>
      </c>
      <c r="AO123" s="20">
        <f t="shared" si="68"/>
        <v>200</v>
      </c>
      <c r="AP123" s="1">
        <v>0</v>
      </c>
      <c r="AQ123" s="24">
        <f t="shared" si="69"/>
        <v>43304</v>
      </c>
      <c r="AR123" s="10">
        <f t="shared" si="54"/>
        <v>0</v>
      </c>
      <c r="AS123" s="1">
        <f t="shared" si="70"/>
        <v>0</v>
      </c>
    </row>
    <row r="124" spans="2:45" x14ac:dyDescent="0.2">
      <c r="B124" s="18">
        <f t="shared" si="55"/>
        <v>43305</v>
      </c>
      <c r="C124" s="8">
        <f t="shared" si="56"/>
        <v>43305</v>
      </c>
      <c r="D124" s="5">
        <f>INDEX(Klima!$B$1:$E$520,MATCH('Afgrødemodel 1'!$C124,Klima!$B$1:$B$520,0),MATCH('Afgrødemodel 1'!$D$7,Klima!$B$1:$E$1,0))</f>
        <v>22</v>
      </c>
      <c r="E124" s="8">
        <f t="shared" si="71"/>
        <v>22</v>
      </c>
      <c r="F124">
        <v>0</v>
      </c>
      <c r="G124" s="8">
        <f t="shared" si="57"/>
        <v>1646.8</v>
      </c>
      <c r="H124" s="8">
        <f t="shared" si="37"/>
        <v>0</v>
      </c>
      <c r="I124" s="8">
        <f t="shared" si="38"/>
        <v>0</v>
      </c>
      <c r="J124" s="8">
        <f t="shared" si="39"/>
        <v>0</v>
      </c>
      <c r="K124" s="8" t="str">
        <f t="shared" si="40"/>
        <v xml:space="preserve"> </v>
      </c>
      <c r="L124" s="8" t="str">
        <f t="shared" si="41"/>
        <v xml:space="preserve"> </v>
      </c>
      <c r="M124" t="e">
        <f t="shared" si="42"/>
        <v>#N/A</v>
      </c>
      <c r="N124">
        <v>8</v>
      </c>
      <c r="O124" t="str">
        <f t="shared" si="58"/>
        <v xml:space="preserve"> </v>
      </c>
      <c r="P124" t="str">
        <f t="shared" si="43"/>
        <v xml:space="preserve"> </v>
      </c>
      <c r="Q124" t="str">
        <f t="shared" si="44"/>
        <v xml:space="preserve"> </v>
      </c>
      <c r="R124" t="str">
        <f t="shared" si="45"/>
        <v xml:space="preserve"> </v>
      </c>
      <c r="S124">
        <f t="shared" si="46"/>
        <v>0</v>
      </c>
      <c r="T124" s="8">
        <f t="shared" si="59"/>
        <v>0</v>
      </c>
      <c r="U124" s="2">
        <f t="shared" si="60"/>
        <v>0</v>
      </c>
      <c r="V124">
        <f t="shared" si="47"/>
        <v>5</v>
      </c>
      <c r="W124" s="2">
        <f t="shared" si="61"/>
        <v>15</v>
      </c>
      <c r="X124">
        <f t="shared" si="48"/>
        <v>0</v>
      </c>
      <c r="Y124">
        <f t="shared" si="62"/>
        <v>0.5</v>
      </c>
      <c r="Z124">
        <v>0</v>
      </c>
      <c r="AA124" s="18">
        <f t="shared" si="49"/>
        <v>43305</v>
      </c>
      <c r="AB124" s="13">
        <f t="shared" si="50"/>
        <v>0</v>
      </c>
      <c r="AC124">
        <v>0</v>
      </c>
      <c r="AD124" s="5">
        <f t="shared" si="63"/>
        <v>0</v>
      </c>
      <c r="AE124">
        <f t="shared" si="72"/>
        <v>0</v>
      </c>
      <c r="AF124">
        <f t="shared" si="72"/>
        <v>0</v>
      </c>
      <c r="AG124">
        <v>0</v>
      </c>
      <c r="AH124" s="18">
        <f t="shared" si="64"/>
        <v>43305</v>
      </c>
      <c r="AI124" s="5">
        <f t="shared" si="65"/>
        <v>0</v>
      </c>
      <c r="AJ124" s="13">
        <f t="shared" si="51"/>
        <v>0</v>
      </c>
      <c r="AK124" s="20">
        <f t="shared" si="52"/>
        <v>0</v>
      </c>
      <c r="AL124" s="20">
        <f t="shared" si="66"/>
        <v>50</v>
      </c>
      <c r="AM124" s="20">
        <f t="shared" si="67"/>
        <v>50</v>
      </c>
      <c r="AN124" s="20">
        <f t="shared" si="53"/>
        <v>0</v>
      </c>
      <c r="AO124" s="20">
        <f t="shared" si="68"/>
        <v>200</v>
      </c>
      <c r="AP124" s="1">
        <v>0</v>
      </c>
      <c r="AQ124" s="24">
        <f t="shared" si="69"/>
        <v>43305</v>
      </c>
      <c r="AR124" s="10">
        <f t="shared" si="54"/>
        <v>0</v>
      </c>
      <c r="AS124" s="1">
        <f t="shared" si="70"/>
        <v>0</v>
      </c>
    </row>
    <row r="125" spans="2:45" x14ac:dyDescent="0.2">
      <c r="B125" s="18">
        <f t="shared" si="55"/>
        <v>43306</v>
      </c>
      <c r="C125" s="8">
        <f t="shared" si="56"/>
        <v>43306</v>
      </c>
      <c r="D125" s="5">
        <f>INDEX(Klima!$B$1:$E$520,MATCH('Afgrødemodel 1'!$C125,Klima!$B$1:$B$520,0),MATCH('Afgrødemodel 1'!$D$7,Klima!$B$1:$E$1,0))</f>
        <v>23</v>
      </c>
      <c r="E125" s="8">
        <f t="shared" si="71"/>
        <v>23</v>
      </c>
      <c r="F125">
        <v>0</v>
      </c>
      <c r="G125" s="8">
        <f t="shared" si="57"/>
        <v>1669.8</v>
      </c>
      <c r="H125" s="8">
        <f t="shared" si="37"/>
        <v>0</v>
      </c>
      <c r="I125" s="8">
        <f t="shared" si="38"/>
        <v>0</v>
      </c>
      <c r="J125" s="8">
        <f t="shared" si="39"/>
        <v>0</v>
      </c>
      <c r="K125" s="8" t="str">
        <f t="shared" si="40"/>
        <v xml:space="preserve"> </v>
      </c>
      <c r="L125" s="8" t="str">
        <f t="shared" si="41"/>
        <v xml:space="preserve"> </v>
      </c>
      <c r="M125" t="e">
        <f t="shared" si="42"/>
        <v>#N/A</v>
      </c>
      <c r="N125">
        <v>8</v>
      </c>
      <c r="O125" t="str">
        <f t="shared" si="58"/>
        <v xml:space="preserve"> </v>
      </c>
      <c r="P125" t="str">
        <f t="shared" si="43"/>
        <v xml:space="preserve"> </v>
      </c>
      <c r="Q125" t="str">
        <f t="shared" si="44"/>
        <v xml:space="preserve"> </v>
      </c>
      <c r="R125" t="str">
        <f t="shared" si="45"/>
        <v xml:space="preserve"> </v>
      </c>
      <c r="S125">
        <f t="shared" si="46"/>
        <v>0</v>
      </c>
      <c r="T125" s="8">
        <f t="shared" si="59"/>
        <v>0</v>
      </c>
      <c r="U125" s="2">
        <f t="shared" si="60"/>
        <v>0</v>
      </c>
      <c r="V125">
        <f t="shared" si="47"/>
        <v>5</v>
      </c>
      <c r="W125" s="2">
        <f t="shared" si="61"/>
        <v>15</v>
      </c>
      <c r="X125">
        <f t="shared" si="48"/>
        <v>0</v>
      </c>
      <c r="Y125">
        <f t="shared" si="62"/>
        <v>0.5</v>
      </c>
      <c r="Z125">
        <v>0</v>
      </c>
      <c r="AA125" s="18">
        <f t="shared" si="49"/>
        <v>43306</v>
      </c>
      <c r="AB125" s="13">
        <f t="shared" si="50"/>
        <v>0</v>
      </c>
      <c r="AC125">
        <v>0</v>
      </c>
      <c r="AD125" s="5">
        <f t="shared" si="63"/>
        <v>0</v>
      </c>
      <c r="AE125">
        <f t="shared" si="72"/>
        <v>0</v>
      </c>
      <c r="AF125">
        <f t="shared" si="72"/>
        <v>0</v>
      </c>
      <c r="AG125">
        <v>0</v>
      </c>
      <c r="AH125" s="18">
        <f t="shared" si="64"/>
        <v>43306</v>
      </c>
      <c r="AI125" s="5">
        <f t="shared" si="65"/>
        <v>0</v>
      </c>
      <c r="AJ125" s="13">
        <f t="shared" si="51"/>
        <v>0</v>
      </c>
      <c r="AK125" s="20">
        <f t="shared" si="52"/>
        <v>0</v>
      </c>
      <c r="AL125" s="20">
        <f t="shared" si="66"/>
        <v>50</v>
      </c>
      <c r="AM125" s="20">
        <f t="shared" si="67"/>
        <v>50</v>
      </c>
      <c r="AN125" s="20">
        <f t="shared" si="53"/>
        <v>0</v>
      </c>
      <c r="AO125" s="20">
        <f t="shared" si="68"/>
        <v>200</v>
      </c>
      <c r="AP125" s="1">
        <v>0</v>
      </c>
      <c r="AQ125" s="24">
        <f t="shared" si="69"/>
        <v>43306</v>
      </c>
      <c r="AR125" s="10">
        <f t="shared" si="54"/>
        <v>0</v>
      </c>
      <c r="AS125" s="1">
        <f t="shared" si="70"/>
        <v>0</v>
      </c>
    </row>
    <row r="126" spans="2:45" x14ac:dyDescent="0.2">
      <c r="B126" s="18">
        <f t="shared" si="55"/>
        <v>43307</v>
      </c>
      <c r="C126" s="8">
        <f t="shared" si="56"/>
        <v>43307</v>
      </c>
      <c r="D126" s="5">
        <f>INDEX(Klima!$B$1:$E$520,MATCH('Afgrødemodel 1'!$C126,Klima!$B$1:$B$520,0),MATCH('Afgrødemodel 1'!$D$7,Klima!$B$1:$E$1,0))</f>
        <v>22</v>
      </c>
      <c r="E126" s="8">
        <f t="shared" si="71"/>
        <v>22</v>
      </c>
      <c r="F126">
        <v>0</v>
      </c>
      <c r="G126" s="8">
        <f t="shared" si="57"/>
        <v>1691.8</v>
      </c>
      <c r="H126" s="8">
        <f t="shared" si="37"/>
        <v>0</v>
      </c>
      <c r="I126" s="8">
        <f t="shared" si="38"/>
        <v>0</v>
      </c>
      <c r="J126" s="8">
        <f t="shared" si="39"/>
        <v>0</v>
      </c>
      <c r="K126" s="8" t="str">
        <f t="shared" si="40"/>
        <v xml:space="preserve"> </v>
      </c>
      <c r="L126" s="8" t="str">
        <f t="shared" si="41"/>
        <v xml:space="preserve"> </v>
      </c>
      <c r="M126" t="e">
        <f t="shared" si="42"/>
        <v>#N/A</v>
      </c>
      <c r="N126">
        <v>8</v>
      </c>
      <c r="O126" t="str">
        <f t="shared" si="58"/>
        <v xml:space="preserve"> </v>
      </c>
      <c r="P126" t="str">
        <f t="shared" si="43"/>
        <v xml:space="preserve"> </v>
      </c>
      <c r="Q126" t="str">
        <f t="shared" si="44"/>
        <v xml:space="preserve"> </v>
      </c>
      <c r="R126" t="str">
        <f t="shared" si="45"/>
        <v xml:space="preserve"> </v>
      </c>
      <c r="S126">
        <f t="shared" si="46"/>
        <v>0</v>
      </c>
      <c r="T126" s="8">
        <f t="shared" si="59"/>
        <v>0</v>
      </c>
      <c r="U126" s="2">
        <f t="shared" si="60"/>
        <v>0</v>
      </c>
      <c r="V126">
        <f t="shared" si="47"/>
        <v>5</v>
      </c>
      <c r="W126" s="2">
        <f t="shared" si="61"/>
        <v>15</v>
      </c>
      <c r="X126">
        <f t="shared" si="48"/>
        <v>0</v>
      </c>
      <c r="Y126">
        <f t="shared" si="62"/>
        <v>0.5</v>
      </c>
      <c r="Z126">
        <v>0</v>
      </c>
      <c r="AA126" s="18">
        <f t="shared" si="49"/>
        <v>43307</v>
      </c>
      <c r="AB126" s="13">
        <f t="shared" si="50"/>
        <v>0</v>
      </c>
      <c r="AC126">
        <v>0</v>
      </c>
      <c r="AD126" s="5">
        <f t="shared" si="63"/>
        <v>0</v>
      </c>
      <c r="AE126">
        <f t="shared" si="72"/>
        <v>0</v>
      </c>
      <c r="AF126">
        <f t="shared" si="72"/>
        <v>0</v>
      </c>
      <c r="AG126">
        <v>0</v>
      </c>
      <c r="AH126" s="18">
        <f t="shared" si="64"/>
        <v>43307</v>
      </c>
      <c r="AI126" s="5">
        <f t="shared" si="65"/>
        <v>0</v>
      </c>
      <c r="AJ126" s="13">
        <f t="shared" si="51"/>
        <v>0</v>
      </c>
      <c r="AK126" s="20">
        <f t="shared" si="52"/>
        <v>0</v>
      </c>
      <c r="AL126" s="20">
        <f t="shared" si="66"/>
        <v>50</v>
      </c>
      <c r="AM126" s="20">
        <f t="shared" si="67"/>
        <v>50</v>
      </c>
      <c r="AN126" s="20">
        <f t="shared" si="53"/>
        <v>0</v>
      </c>
      <c r="AO126" s="20">
        <f t="shared" si="68"/>
        <v>200</v>
      </c>
      <c r="AP126" s="1">
        <v>0</v>
      </c>
      <c r="AQ126" s="24">
        <f t="shared" si="69"/>
        <v>43307</v>
      </c>
      <c r="AR126" s="10">
        <f t="shared" si="54"/>
        <v>0</v>
      </c>
      <c r="AS126" s="1">
        <f t="shared" si="70"/>
        <v>0</v>
      </c>
    </row>
    <row r="127" spans="2:45" x14ac:dyDescent="0.2">
      <c r="B127" s="18">
        <f t="shared" si="55"/>
        <v>43308</v>
      </c>
      <c r="C127" s="8">
        <f t="shared" si="56"/>
        <v>43308</v>
      </c>
      <c r="D127" s="5">
        <f>INDEX(Klima!$B$1:$E$520,MATCH('Afgrødemodel 1'!$C127,Klima!$B$1:$B$520,0),MATCH('Afgrødemodel 1'!$D$7,Klima!$B$1:$E$1,0))</f>
        <v>23.4</v>
      </c>
      <c r="E127" s="8">
        <f t="shared" si="71"/>
        <v>23.4</v>
      </c>
      <c r="F127">
        <v>0</v>
      </c>
      <c r="G127" s="8">
        <f t="shared" si="57"/>
        <v>1715.2</v>
      </c>
      <c r="H127" s="8">
        <f t="shared" si="37"/>
        <v>0</v>
      </c>
      <c r="I127" s="8">
        <f t="shared" si="38"/>
        <v>0</v>
      </c>
      <c r="J127" s="8">
        <f t="shared" si="39"/>
        <v>0</v>
      </c>
      <c r="K127" s="8" t="str">
        <f t="shared" si="40"/>
        <v xml:space="preserve"> </v>
      </c>
      <c r="L127" s="8" t="str">
        <f t="shared" si="41"/>
        <v xml:space="preserve"> </v>
      </c>
      <c r="M127" t="e">
        <f t="shared" si="42"/>
        <v>#N/A</v>
      </c>
      <c r="N127">
        <v>8</v>
      </c>
      <c r="O127" t="str">
        <f t="shared" si="58"/>
        <v xml:space="preserve"> </v>
      </c>
      <c r="P127" t="str">
        <f t="shared" si="43"/>
        <v xml:space="preserve"> </v>
      </c>
      <c r="Q127" t="str">
        <f t="shared" si="44"/>
        <v xml:space="preserve"> </v>
      </c>
      <c r="R127" t="str">
        <f t="shared" si="45"/>
        <v xml:space="preserve"> </v>
      </c>
      <c r="S127">
        <f t="shared" si="46"/>
        <v>0</v>
      </c>
      <c r="T127" s="8">
        <f t="shared" si="59"/>
        <v>0</v>
      </c>
      <c r="U127" s="2">
        <f t="shared" si="60"/>
        <v>0</v>
      </c>
      <c r="V127">
        <f t="shared" si="47"/>
        <v>5</v>
      </c>
      <c r="W127" s="2">
        <f t="shared" si="61"/>
        <v>15</v>
      </c>
      <c r="X127">
        <f t="shared" si="48"/>
        <v>0</v>
      </c>
      <c r="Y127">
        <f t="shared" si="62"/>
        <v>0.5</v>
      </c>
      <c r="Z127">
        <v>0</v>
      </c>
      <c r="AA127" s="18">
        <f t="shared" si="49"/>
        <v>43308</v>
      </c>
      <c r="AB127" s="13">
        <f t="shared" si="50"/>
        <v>0</v>
      </c>
      <c r="AC127">
        <v>0</v>
      </c>
      <c r="AD127" s="5">
        <f t="shared" si="63"/>
        <v>0</v>
      </c>
      <c r="AE127">
        <f t="shared" si="72"/>
        <v>0</v>
      </c>
      <c r="AF127">
        <f t="shared" si="72"/>
        <v>0</v>
      </c>
      <c r="AG127">
        <v>0</v>
      </c>
      <c r="AH127" s="18">
        <f t="shared" si="64"/>
        <v>43308</v>
      </c>
      <c r="AI127" s="5">
        <f t="shared" si="65"/>
        <v>0</v>
      </c>
      <c r="AJ127" s="13">
        <f t="shared" si="51"/>
        <v>0</v>
      </c>
      <c r="AK127" s="20">
        <f t="shared" si="52"/>
        <v>0</v>
      </c>
      <c r="AL127" s="20">
        <f t="shared" si="66"/>
        <v>50</v>
      </c>
      <c r="AM127" s="20">
        <f t="shared" si="67"/>
        <v>50</v>
      </c>
      <c r="AN127" s="20">
        <f t="shared" si="53"/>
        <v>0</v>
      </c>
      <c r="AO127" s="20">
        <f t="shared" si="68"/>
        <v>200</v>
      </c>
      <c r="AP127" s="1">
        <v>0</v>
      </c>
      <c r="AQ127" s="24">
        <f t="shared" si="69"/>
        <v>43308</v>
      </c>
      <c r="AR127" s="10">
        <f t="shared" si="54"/>
        <v>0</v>
      </c>
      <c r="AS127" s="1">
        <f t="shared" si="70"/>
        <v>0</v>
      </c>
    </row>
    <row r="128" spans="2:45" x14ac:dyDescent="0.2">
      <c r="B128" s="18">
        <f t="shared" si="55"/>
        <v>43309</v>
      </c>
      <c r="C128" s="8">
        <f t="shared" si="56"/>
        <v>43309</v>
      </c>
      <c r="D128" s="5">
        <f>INDEX(Klima!$B$1:$E$520,MATCH('Afgrødemodel 1'!$C128,Klima!$B$1:$B$520,0),MATCH('Afgrødemodel 1'!$D$7,Klima!$B$1:$E$1,0))</f>
        <v>23.2</v>
      </c>
      <c r="E128" s="8">
        <f t="shared" si="71"/>
        <v>23.2</v>
      </c>
      <c r="F128">
        <v>0</v>
      </c>
      <c r="G128" s="8">
        <f t="shared" si="57"/>
        <v>1738.4</v>
      </c>
      <c r="H128" s="8">
        <f t="shared" si="37"/>
        <v>0</v>
      </c>
      <c r="I128" s="8">
        <f t="shared" si="38"/>
        <v>0</v>
      </c>
      <c r="J128" s="8">
        <f t="shared" si="39"/>
        <v>0</v>
      </c>
      <c r="K128" s="8" t="str">
        <f t="shared" si="40"/>
        <v xml:space="preserve"> </v>
      </c>
      <c r="L128" s="8" t="str">
        <f t="shared" si="41"/>
        <v xml:space="preserve"> </v>
      </c>
      <c r="M128" t="e">
        <f t="shared" si="42"/>
        <v>#N/A</v>
      </c>
      <c r="N128">
        <v>8</v>
      </c>
      <c r="O128" t="str">
        <f t="shared" si="58"/>
        <v xml:space="preserve"> </v>
      </c>
      <c r="P128" t="str">
        <f t="shared" si="43"/>
        <v xml:space="preserve"> </v>
      </c>
      <c r="Q128" t="str">
        <f t="shared" si="44"/>
        <v xml:space="preserve"> </v>
      </c>
      <c r="R128" t="str">
        <f t="shared" si="45"/>
        <v xml:space="preserve"> </v>
      </c>
      <c r="S128">
        <f t="shared" si="46"/>
        <v>0</v>
      </c>
      <c r="T128" s="8">
        <f t="shared" si="59"/>
        <v>0</v>
      </c>
      <c r="U128" s="2">
        <f t="shared" si="60"/>
        <v>0</v>
      </c>
      <c r="V128">
        <f t="shared" si="47"/>
        <v>5</v>
      </c>
      <c r="W128" s="2">
        <f t="shared" si="61"/>
        <v>15</v>
      </c>
      <c r="X128">
        <f t="shared" si="48"/>
        <v>0</v>
      </c>
      <c r="Y128">
        <f t="shared" si="62"/>
        <v>0.5</v>
      </c>
      <c r="Z128">
        <v>0</v>
      </c>
      <c r="AA128" s="18">
        <f t="shared" si="49"/>
        <v>43309</v>
      </c>
      <c r="AB128" s="13">
        <f t="shared" si="50"/>
        <v>0</v>
      </c>
      <c r="AC128">
        <v>0</v>
      </c>
      <c r="AD128" s="5">
        <f t="shared" si="63"/>
        <v>0</v>
      </c>
      <c r="AE128">
        <f t="shared" si="72"/>
        <v>0</v>
      </c>
      <c r="AF128">
        <f t="shared" si="72"/>
        <v>0</v>
      </c>
      <c r="AG128">
        <v>0</v>
      </c>
      <c r="AH128" s="18">
        <f t="shared" si="64"/>
        <v>43309</v>
      </c>
      <c r="AI128" s="5">
        <f t="shared" si="65"/>
        <v>0</v>
      </c>
      <c r="AJ128" s="13">
        <f t="shared" si="51"/>
        <v>0</v>
      </c>
      <c r="AK128" s="20">
        <f t="shared" si="52"/>
        <v>0</v>
      </c>
      <c r="AL128" s="20">
        <f t="shared" si="66"/>
        <v>50</v>
      </c>
      <c r="AM128" s="20">
        <f t="shared" si="67"/>
        <v>50</v>
      </c>
      <c r="AN128" s="20">
        <f t="shared" si="53"/>
        <v>0</v>
      </c>
      <c r="AO128" s="20">
        <f t="shared" si="68"/>
        <v>200</v>
      </c>
      <c r="AP128" s="1">
        <v>0</v>
      </c>
      <c r="AQ128" s="24">
        <f t="shared" si="69"/>
        <v>43309</v>
      </c>
      <c r="AR128" s="10">
        <f t="shared" si="54"/>
        <v>0</v>
      </c>
      <c r="AS128" s="1">
        <f t="shared" si="70"/>
        <v>0</v>
      </c>
    </row>
    <row r="129" spans="2:45" x14ac:dyDescent="0.2">
      <c r="B129" s="18">
        <f t="shared" si="55"/>
        <v>43310</v>
      </c>
      <c r="C129" s="8">
        <f t="shared" si="56"/>
        <v>43310</v>
      </c>
      <c r="D129" s="5">
        <f>INDEX(Klima!$B$1:$E$520,MATCH('Afgrødemodel 1'!$C129,Klima!$B$1:$B$520,0),MATCH('Afgrødemodel 1'!$D$7,Klima!$B$1:$E$1,0))</f>
        <v>20.100000000000001</v>
      </c>
      <c r="E129" s="8">
        <f t="shared" si="71"/>
        <v>20.100000000000001</v>
      </c>
      <c r="F129">
        <v>0</v>
      </c>
      <c r="G129" s="8">
        <f t="shared" si="57"/>
        <v>1758.5</v>
      </c>
      <c r="H129" s="8">
        <f t="shared" si="37"/>
        <v>0</v>
      </c>
      <c r="I129" s="8">
        <f t="shared" si="38"/>
        <v>0</v>
      </c>
      <c r="J129" s="8">
        <f t="shared" si="39"/>
        <v>0</v>
      </c>
      <c r="K129" s="8" t="str">
        <f t="shared" si="40"/>
        <v xml:space="preserve"> </v>
      </c>
      <c r="L129" s="8" t="str">
        <f t="shared" si="41"/>
        <v xml:space="preserve"> </v>
      </c>
      <c r="M129" t="e">
        <f t="shared" si="42"/>
        <v>#N/A</v>
      </c>
      <c r="N129">
        <v>8</v>
      </c>
      <c r="O129" t="str">
        <f t="shared" si="58"/>
        <v xml:space="preserve"> </v>
      </c>
      <c r="P129" t="str">
        <f t="shared" si="43"/>
        <v xml:space="preserve"> </v>
      </c>
      <c r="Q129" t="str">
        <f t="shared" si="44"/>
        <v xml:space="preserve"> </v>
      </c>
      <c r="R129" t="str">
        <f t="shared" si="45"/>
        <v xml:space="preserve"> </v>
      </c>
      <c r="S129">
        <f t="shared" si="46"/>
        <v>0</v>
      </c>
      <c r="T129" s="8">
        <f t="shared" si="59"/>
        <v>0</v>
      </c>
      <c r="U129" s="2">
        <f t="shared" si="60"/>
        <v>0</v>
      </c>
      <c r="V129">
        <f t="shared" si="47"/>
        <v>5</v>
      </c>
      <c r="W129" s="2">
        <f t="shared" si="61"/>
        <v>15</v>
      </c>
      <c r="X129">
        <f t="shared" si="48"/>
        <v>0</v>
      </c>
      <c r="Y129">
        <f t="shared" si="62"/>
        <v>0.5</v>
      </c>
      <c r="Z129">
        <v>0</v>
      </c>
      <c r="AA129" s="18">
        <f t="shared" si="49"/>
        <v>43310</v>
      </c>
      <c r="AB129" s="13">
        <f t="shared" si="50"/>
        <v>0</v>
      </c>
      <c r="AC129">
        <v>0</v>
      </c>
      <c r="AD129" s="5">
        <f t="shared" si="63"/>
        <v>0</v>
      </c>
      <c r="AE129">
        <f t="shared" si="72"/>
        <v>0</v>
      </c>
      <c r="AF129">
        <f t="shared" si="72"/>
        <v>0</v>
      </c>
      <c r="AG129">
        <v>0</v>
      </c>
      <c r="AH129" s="18">
        <f t="shared" si="64"/>
        <v>43310</v>
      </c>
      <c r="AI129" s="5">
        <f t="shared" si="65"/>
        <v>0</v>
      </c>
      <c r="AJ129" s="13">
        <f t="shared" si="51"/>
        <v>0</v>
      </c>
      <c r="AK129" s="20">
        <f t="shared" si="52"/>
        <v>0</v>
      </c>
      <c r="AL129" s="20">
        <f t="shared" si="66"/>
        <v>50</v>
      </c>
      <c r="AM129" s="20">
        <f t="shared" si="67"/>
        <v>50</v>
      </c>
      <c r="AN129" s="20">
        <f t="shared" si="53"/>
        <v>0</v>
      </c>
      <c r="AO129" s="20">
        <f t="shared" si="68"/>
        <v>200</v>
      </c>
      <c r="AP129" s="1">
        <v>0</v>
      </c>
      <c r="AQ129" s="24">
        <f t="shared" si="69"/>
        <v>43310</v>
      </c>
      <c r="AR129" s="10">
        <f t="shared" si="54"/>
        <v>0</v>
      </c>
      <c r="AS129" s="1">
        <f t="shared" si="70"/>
        <v>0</v>
      </c>
    </row>
    <row r="130" spans="2:45" x14ac:dyDescent="0.2">
      <c r="B130" s="18">
        <f t="shared" si="55"/>
        <v>43311</v>
      </c>
      <c r="C130" s="8">
        <f t="shared" si="56"/>
        <v>43311</v>
      </c>
      <c r="D130" s="5">
        <f>INDEX(Klima!$B$1:$E$520,MATCH('Afgrødemodel 1'!$C130,Klima!$B$1:$B$520,0),MATCH('Afgrødemodel 1'!$D$7,Klima!$B$1:$E$1,0))</f>
        <v>23.7</v>
      </c>
      <c r="E130" s="8">
        <f t="shared" si="71"/>
        <v>23.7</v>
      </c>
      <c r="F130">
        <v>0</v>
      </c>
      <c r="G130" s="8">
        <f t="shared" si="57"/>
        <v>1782.2</v>
      </c>
      <c r="H130" s="8">
        <f t="shared" si="37"/>
        <v>0</v>
      </c>
      <c r="I130" s="8">
        <f t="shared" si="38"/>
        <v>0</v>
      </c>
      <c r="J130" s="8">
        <f t="shared" si="39"/>
        <v>0</v>
      </c>
      <c r="K130" s="8" t="str">
        <f t="shared" si="40"/>
        <v xml:space="preserve"> </v>
      </c>
      <c r="L130" s="8" t="str">
        <f t="shared" si="41"/>
        <v xml:space="preserve"> </v>
      </c>
      <c r="M130" t="e">
        <f t="shared" si="42"/>
        <v>#N/A</v>
      </c>
      <c r="N130">
        <v>8</v>
      </c>
      <c r="O130" t="str">
        <f t="shared" si="58"/>
        <v xml:space="preserve"> </v>
      </c>
      <c r="P130" t="str">
        <f t="shared" si="43"/>
        <v xml:space="preserve"> </v>
      </c>
      <c r="Q130" t="str">
        <f t="shared" si="44"/>
        <v xml:space="preserve"> </v>
      </c>
      <c r="R130" t="str">
        <f t="shared" si="45"/>
        <v xml:space="preserve"> </v>
      </c>
      <c r="S130">
        <f t="shared" si="46"/>
        <v>0</v>
      </c>
      <c r="T130" s="8">
        <f t="shared" si="59"/>
        <v>0</v>
      </c>
      <c r="U130" s="2">
        <f t="shared" si="60"/>
        <v>0</v>
      </c>
      <c r="V130">
        <f t="shared" si="47"/>
        <v>5</v>
      </c>
      <c r="W130" s="2">
        <f t="shared" si="61"/>
        <v>15</v>
      </c>
      <c r="X130">
        <f t="shared" si="48"/>
        <v>0</v>
      </c>
      <c r="Y130">
        <f t="shared" si="62"/>
        <v>0.5</v>
      </c>
      <c r="Z130">
        <v>0</v>
      </c>
      <c r="AA130" s="18">
        <f t="shared" si="49"/>
        <v>43311</v>
      </c>
      <c r="AB130" s="13">
        <f t="shared" si="50"/>
        <v>0</v>
      </c>
      <c r="AC130">
        <v>0</v>
      </c>
      <c r="AD130" s="5">
        <f t="shared" si="63"/>
        <v>0</v>
      </c>
      <c r="AE130">
        <f t="shared" si="72"/>
        <v>0</v>
      </c>
      <c r="AF130">
        <f t="shared" si="72"/>
        <v>0</v>
      </c>
      <c r="AG130">
        <v>0</v>
      </c>
      <c r="AH130" s="18">
        <f t="shared" si="64"/>
        <v>43311</v>
      </c>
      <c r="AI130" s="5">
        <f t="shared" si="65"/>
        <v>0</v>
      </c>
      <c r="AJ130" s="13">
        <f t="shared" si="51"/>
        <v>0</v>
      </c>
      <c r="AK130" s="20">
        <f t="shared" si="52"/>
        <v>0</v>
      </c>
      <c r="AL130" s="20">
        <f t="shared" si="66"/>
        <v>50</v>
      </c>
      <c r="AM130" s="20">
        <f t="shared" si="67"/>
        <v>50</v>
      </c>
      <c r="AN130" s="20">
        <f t="shared" si="53"/>
        <v>0</v>
      </c>
      <c r="AO130" s="20">
        <f t="shared" si="68"/>
        <v>200</v>
      </c>
      <c r="AP130" s="1">
        <v>0</v>
      </c>
      <c r="AQ130" s="24">
        <f t="shared" si="69"/>
        <v>43311</v>
      </c>
      <c r="AR130" s="10">
        <f t="shared" si="54"/>
        <v>0</v>
      </c>
      <c r="AS130" s="1">
        <f t="shared" si="70"/>
        <v>0</v>
      </c>
    </row>
    <row r="131" spans="2:45" x14ac:dyDescent="0.2">
      <c r="B131" s="18">
        <f t="shared" si="55"/>
        <v>43312</v>
      </c>
      <c r="C131" s="8">
        <f t="shared" si="56"/>
        <v>43312</v>
      </c>
      <c r="D131" s="5">
        <f>INDEX(Klima!$B$1:$E$520,MATCH('Afgrødemodel 1'!$C131,Klima!$B$1:$B$520,0),MATCH('Afgrødemodel 1'!$D$7,Klima!$B$1:$E$1,0))</f>
        <v>23.5</v>
      </c>
      <c r="E131" s="8">
        <f t="shared" si="71"/>
        <v>23.5</v>
      </c>
      <c r="F131">
        <v>0</v>
      </c>
      <c r="G131" s="8">
        <f t="shared" si="57"/>
        <v>1805.7</v>
      </c>
      <c r="H131" s="8">
        <f t="shared" si="37"/>
        <v>0</v>
      </c>
      <c r="I131" s="8">
        <f t="shared" si="38"/>
        <v>0</v>
      </c>
      <c r="J131" s="8">
        <f t="shared" si="39"/>
        <v>0</v>
      </c>
      <c r="K131" s="8" t="str">
        <f t="shared" si="40"/>
        <v xml:space="preserve"> </v>
      </c>
      <c r="L131" s="8" t="str">
        <f t="shared" si="41"/>
        <v xml:space="preserve"> </v>
      </c>
      <c r="M131" t="e">
        <f t="shared" si="42"/>
        <v>#N/A</v>
      </c>
      <c r="N131">
        <v>8</v>
      </c>
      <c r="O131" t="str">
        <f t="shared" si="58"/>
        <v xml:space="preserve"> </v>
      </c>
      <c r="P131" t="str">
        <f t="shared" si="43"/>
        <v xml:space="preserve"> </v>
      </c>
      <c r="Q131" t="str">
        <f t="shared" si="44"/>
        <v xml:space="preserve"> </v>
      </c>
      <c r="R131" t="str">
        <f t="shared" si="45"/>
        <v xml:space="preserve"> </v>
      </c>
      <c r="S131">
        <f t="shared" si="46"/>
        <v>0</v>
      </c>
      <c r="T131" s="8">
        <f t="shared" si="59"/>
        <v>0</v>
      </c>
      <c r="U131" s="2">
        <f t="shared" si="60"/>
        <v>0</v>
      </c>
      <c r="V131">
        <f t="shared" si="47"/>
        <v>5</v>
      </c>
      <c r="W131" s="2">
        <f t="shared" si="61"/>
        <v>15</v>
      </c>
      <c r="X131">
        <f t="shared" si="48"/>
        <v>0</v>
      </c>
      <c r="Y131">
        <f t="shared" si="62"/>
        <v>0.5</v>
      </c>
      <c r="Z131">
        <v>0</v>
      </c>
      <c r="AA131" s="18">
        <f t="shared" si="49"/>
        <v>43312</v>
      </c>
      <c r="AB131" s="13">
        <f t="shared" si="50"/>
        <v>0</v>
      </c>
      <c r="AC131">
        <v>0</v>
      </c>
      <c r="AD131" s="5">
        <f t="shared" si="63"/>
        <v>0</v>
      </c>
      <c r="AE131">
        <f t="shared" si="72"/>
        <v>0</v>
      </c>
      <c r="AF131">
        <f t="shared" si="72"/>
        <v>0</v>
      </c>
      <c r="AG131">
        <v>0</v>
      </c>
      <c r="AH131" s="18">
        <f t="shared" si="64"/>
        <v>43312</v>
      </c>
      <c r="AI131" s="5">
        <f t="shared" si="65"/>
        <v>0</v>
      </c>
      <c r="AJ131" s="13">
        <f t="shared" si="51"/>
        <v>0</v>
      </c>
      <c r="AK131" s="20">
        <f t="shared" si="52"/>
        <v>0</v>
      </c>
      <c r="AL131" s="20">
        <f t="shared" si="66"/>
        <v>50</v>
      </c>
      <c r="AM131" s="20">
        <f t="shared" si="67"/>
        <v>50</v>
      </c>
      <c r="AN131" s="20">
        <f t="shared" si="53"/>
        <v>0</v>
      </c>
      <c r="AO131" s="20">
        <f t="shared" si="68"/>
        <v>200</v>
      </c>
      <c r="AP131" s="1">
        <v>0</v>
      </c>
      <c r="AQ131" s="24">
        <f t="shared" si="69"/>
        <v>43312</v>
      </c>
      <c r="AR131" s="10">
        <f t="shared" si="54"/>
        <v>0</v>
      </c>
      <c r="AS131" s="1">
        <f t="shared" si="70"/>
        <v>0</v>
      </c>
    </row>
    <row r="132" spans="2:45" x14ac:dyDescent="0.2">
      <c r="B132" s="18">
        <f t="shared" si="55"/>
        <v>43313</v>
      </c>
      <c r="C132" s="8">
        <f t="shared" si="56"/>
        <v>43313</v>
      </c>
      <c r="D132" s="5">
        <f>INDEX(Klima!$B$1:$E$520,MATCH('Afgrødemodel 1'!$C132,Klima!$B$1:$B$520,0),MATCH('Afgrødemodel 1'!$D$7,Klima!$B$1:$E$1,0))</f>
        <v>20.100000000000001</v>
      </c>
      <c r="E132" s="8">
        <f t="shared" si="71"/>
        <v>20.100000000000001</v>
      </c>
      <c r="F132">
        <v>0</v>
      </c>
      <c r="G132" s="8">
        <f t="shared" si="57"/>
        <v>1825.8</v>
      </c>
      <c r="H132" s="8">
        <f t="shared" si="37"/>
        <v>0</v>
      </c>
      <c r="I132" s="8">
        <f t="shared" si="38"/>
        <v>0</v>
      </c>
      <c r="J132" s="8">
        <f t="shared" si="39"/>
        <v>0</v>
      </c>
      <c r="K132" s="8" t="str">
        <f t="shared" si="40"/>
        <v xml:space="preserve"> </v>
      </c>
      <c r="L132" s="8" t="str">
        <f t="shared" si="41"/>
        <v xml:space="preserve"> </v>
      </c>
      <c r="M132" t="e">
        <f t="shared" si="42"/>
        <v>#N/A</v>
      </c>
      <c r="N132">
        <v>8</v>
      </c>
      <c r="O132" t="str">
        <f t="shared" si="58"/>
        <v xml:space="preserve"> </v>
      </c>
      <c r="P132" t="str">
        <f t="shared" si="43"/>
        <v xml:space="preserve"> </v>
      </c>
      <c r="Q132" t="str">
        <f t="shared" si="44"/>
        <v xml:space="preserve"> </v>
      </c>
      <c r="R132" t="str">
        <f t="shared" si="45"/>
        <v xml:space="preserve"> </v>
      </c>
      <c r="S132">
        <f t="shared" si="46"/>
        <v>0</v>
      </c>
      <c r="T132" s="8">
        <f t="shared" si="59"/>
        <v>0</v>
      </c>
      <c r="U132" s="2">
        <f t="shared" si="60"/>
        <v>0</v>
      </c>
      <c r="V132">
        <f t="shared" si="47"/>
        <v>5</v>
      </c>
      <c r="W132" s="2">
        <f t="shared" si="61"/>
        <v>15</v>
      </c>
      <c r="X132">
        <f t="shared" si="48"/>
        <v>0</v>
      </c>
      <c r="Y132">
        <f t="shared" si="62"/>
        <v>0.5</v>
      </c>
      <c r="Z132">
        <v>0</v>
      </c>
      <c r="AA132" s="18">
        <f t="shared" si="49"/>
        <v>43313</v>
      </c>
      <c r="AB132" s="13">
        <f t="shared" si="50"/>
        <v>0</v>
      </c>
      <c r="AC132">
        <v>0</v>
      </c>
      <c r="AD132" s="5">
        <f t="shared" si="63"/>
        <v>0</v>
      </c>
      <c r="AE132">
        <f t="shared" si="72"/>
        <v>0</v>
      </c>
      <c r="AF132">
        <f t="shared" si="72"/>
        <v>0</v>
      </c>
      <c r="AG132">
        <v>0</v>
      </c>
      <c r="AH132" s="18">
        <f t="shared" si="64"/>
        <v>43313</v>
      </c>
      <c r="AI132" s="5">
        <f t="shared" si="65"/>
        <v>0</v>
      </c>
      <c r="AJ132" s="13">
        <f t="shared" si="51"/>
        <v>0</v>
      </c>
      <c r="AK132" s="20">
        <f t="shared" si="52"/>
        <v>0</v>
      </c>
      <c r="AL132" s="20">
        <f t="shared" si="66"/>
        <v>50</v>
      </c>
      <c r="AM132" s="20">
        <f t="shared" si="67"/>
        <v>50</v>
      </c>
      <c r="AN132" s="20">
        <f t="shared" si="53"/>
        <v>0</v>
      </c>
      <c r="AO132" s="20">
        <f t="shared" si="68"/>
        <v>200</v>
      </c>
      <c r="AP132" s="1">
        <v>0</v>
      </c>
      <c r="AQ132" s="24">
        <f t="shared" si="69"/>
        <v>43313</v>
      </c>
      <c r="AR132" s="10">
        <f t="shared" si="54"/>
        <v>0</v>
      </c>
      <c r="AS132" s="1">
        <f t="shared" si="70"/>
        <v>0</v>
      </c>
    </row>
    <row r="133" spans="2:45" x14ac:dyDescent="0.2">
      <c r="B133" s="18">
        <f t="shared" si="55"/>
        <v>43314</v>
      </c>
      <c r="C133" s="8">
        <f t="shared" si="56"/>
        <v>43314</v>
      </c>
      <c r="D133" s="5">
        <f>INDEX(Klima!$B$1:$E$520,MATCH('Afgrødemodel 1'!$C133,Klima!$B$1:$B$520,0),MATCH('Afgrødemodel 1'!$D$7,Klima!$B$1:$E$1,0))</f>
        <v>20.399999999999999</v>
      </c>
      <c r="E133" s="8">
        <f t="shared" si="71"/>
        <v>20.399999999999999</v>
      </c>
      <c r="F133">
        <v>0</v>
      </c>
      <c r="G133" s="8">
        <f t="shared" si="57"/>
        <v>1846.2</v>
      </c>
      <c r="H133" s="8">
        <f t="shared" si="37"/>
        <v>0</v>
      </c>
      <c r="I133" s="8">
        <f t="shared" si="38"/>
        <v>0</v>
      </c>
      <c r="J133" s="8">
        <f t="shared" si="39"/>
        <v>0</v>
      </c>
      <c r="K133" s="8" t="str">
        <f t="shared" si="40"/>
        <v xml:space="preserve"> </v>
      </c>
      <c r="L133" s="8" t="str">
        <f t="shared" si="41"/>
        <v xml:space="preserve"> </v>
      </c>
      <c r="M133" t="e">
        <f t="shared" si="42"/>
        <v>#N/A</v>
      </c>
      <c r="N133">
        <v>8</v>
      </c>
      <c r="O133" t="str">
        <f t="shared" si="58"/>
        <v xml:space="preserve"> </v>
      </c>
      <c r="P133" t="str">
        <f t="shared" si="43"/>
        <v xml:space="preserve"> </v>
      </c>
      <c r="Q133" t="str">
        <f t="shared" si="44"/>
        <v xml:space="preserve"> </v>
      </c>
      <c r="R133" t="str">
        <f t="shared" si="45"/>
        <v xml:space="preserve"> </v>
      </c>
      <c r="S133">
        <f t="shared" si="46"/>
        <v>0</v>
      </c>
      <c r="T133" s="8">
        <f t="shared" si="59"/>
        <v>0</v>
      </c>
      <c r="U133" s="2">
        <f t="shared" si="60"/>
        <v>0</v>
      </c>
      <c r="V133">
        <f t="shared" si="47"/>
        <v>5</v>
      </c>
      <c r="W133" s="2">
        <f t="shared" si="61"/>
        <v>15</v>
      </c>
      <c r="X133">
        <f t="shared" si="48"/>
        <v>0</v>
      </c>
      <c r="Y133">
        <f t="shared" si="62"/>
        <v>0.5</v>
      </c>
      <c r="Z133">
        <v>0</v>
      </c>
      <c r="AA133" s="18">
        <f t="shared" si="49"/>
        <v>43314</v>
      </c>
      <c r="AB133" s="13">
        <f t="shared" si="50"/>
        <v>0</v>
      </c>
      <c r="AC133">
        <v>0</v>
      </c>
      <c r="AD133" s="5">
        <f t="shared" si="63"/>
        <v>0</v>
      </c>
      <c r="AE133">
        <f t="shared" si="72"/>
        <v>0</v>
      </c>
      <c r="AF133">
        <f t="shared" si="72"/>
        <v>0</v>
      </c>
      <c r="AG133">
        <v>0</v>
      </c>
      <c r="AH133" s="18">
        <f t="shared" si="64"/>
        <v>43314</v>
      </c>
      <c r="AI133" s="5">
        <f t="shared" si="65"/>
        <v>0</v>
      </c>
      <c r="AJ133" s="13">
        <f t="shared" si="51"/>
        <v>0</v>
      </c>
      <c r="AK133" s="20">
        <f t="shared" si="52"/>
        <v>0</v>
      </c>
      <c r="AL133" s="20">
        <f t="shared" si="66"/>
        <v>50</v>
      </c>
      <c r="AM133" s="20">
        <f t="shared" si="67"/>
        <v>50</v>
      </c>
      <c r="AN133" s="20">
        <f t="shared" si="53"/>
        <v>0</v>
      </c>
      <c r="AO133" s="20">
        <f t="shared" si="68"/>
        <v>200</v>
      </c>
      <c r="AP133" s="1">
        <v>0</v>
      </c>
      <c r="AQ133" s="24">
        <f t="shared" si="69"/>
        <v>43314</v>
      </c>
      <c r="AR133" s="10">
        <f t="shared" si="54"/>
        <v>0</v>
      </c>
      <c r="AS133" s="1">
        <f t="shared" si="70"/>
        <v>0</v>
      </c>
    </row>
    <row r="134" spans="2:45" x14ac:dyDescent="0.2">
      <c r="B134" s="18">
        <f t="shared" si="55"/>
        <v>43315</v>
      </c>
      <c r="C134" s="8">
        <f t="shared" si="56"/>
        <v>43315</v>
      </c>
      <c r="D134" s="5">
        <f>INDEX(Klima!$B$1:$E$520,MATCH('Afgrødemodel 1'!$C134,Klima!$B$1:$B$520,0),MATCH('Afgrødemodel 1'!$D$7,Klima!$B$1:$E$1,0))</f>
        <v>21.2</v>
      </c>
      <c r="E134" s="8">
        <f t="shared" si="71"/>
        <v>21.2</v>
      </c>
      <c r="F134">
        <v>0</v>
      </c>
      <c r="G134" s="8">
        <f t="shared" si="57"/>
        <v>1867.4</v>
      </c>
      <c r="H134" s="8">
        <f t="shared" si="37"/>
        <v>0</v>
      </c>
      <c r="I134" s="8">
        <f t="shared" si="38"/>
        <v>0</v>
      </c>
      <c r="J134" s="8">
        <f t="shared" si="39"/>
        <v>0</v>
      </c>
      <c r="K134" s="8" t="str">
        <f t="shared" si="40"/>
        <v xml:space="preserve"> </v>
      </c>
      <c r="L134" s="8" t="str">
        <f t="shared" si="41"/>
        <v xml:space="preserve"> </v>
      </c>
      <c r="M134" t="e">
        <f t="shared" si="42"/>
        <v>#N/A</v>
      </c>
      <c r="N134">
        <v>8</v>
      </c>
      <c r="O134" t="str">
        <f t="shared" si="58"/>
        <v xml:space="preserve"> </v>
      </c>
      <c r="P134" t="str">
        <f t="shared" si="43"/>
        <v xml:space="preserve"> </v>
      </c>
      <c r="Q134" t="str">
        <f t="shared" si="44"/>
        <v xml:space="preserve"> </v>
      </c>
      <c r="R134" t="str">
        <f t="shared" si="45"/>
        <v xml:space="preserve"> </v>
      </c>
      <c r="S134">
        <f t="shared" si="46"/>
        <v>0</v>
      </c>
      <c r="T134" s="8">
        <f t="shared" si="59"/>
        <v>0</v>
      </c>
      <c r="U134" s="2">
        <f t="shared" si="60"/>
        <v>0</v>
      </c>
      <c r="V134">
        <f t="shared" si="47"/>
        <v>5</v>
      </c>
      <c r="W134" s="2">
        <f t="shared" si="61"/>
        <v>15</v>
      </c>
      <c r="X134">
        <f t="shared" si="48"/>
        <v>0</v>
      </c>
      <c r="Y134">
        <f t="shared" si="62"/>
        <v>0.5</v>
      </c>
      <c r="Z134">
        <v>0</v>
      </c>
      <c r="AA134" s="18">
        <f t="shared" si="49"/>
        <v>43315</v>
      </c>
      <c r="AB134" s="13">
        <f t="shared" si="50"/>
        <v>0</v>
      </c>
      <c r="AC134">
        <v>0</v>
      </c>
      <c r="AD134" s="5">
        <f t="shared" si="63"/>
        <v>0</v>
      </c>
      <c r="AE134">
        <f t="shared" si="72"/>
        <v>0</v>
      </c>
      <c r="AF134">
        <f t="shared" si="72"/>
        <v>0</v>
      </c>
      <c r="AG134">
        <v>0</v>
      </c>
      <c r="AH134" s="18">
        <f t="shared" si="64"/>
        <v>43315</v>
      </c>
      <c r="AI134" s="5">
        <f t="shared" si="65"/>
        <v>0</v>
      </c>
      <c r="AJ134" s="13">
        <f t="shared" si="51"/>
        <v>0</v>
      </c>
      <c r="AK134" s="20">
        <f t="shared" si="52"/>
        <v>0</v>
      </c>
      <c r="AL134" s="20">
        <f t="shared" si="66"/>
        <v>50</v>
      </c>
      <c r="AM134" s="20">
        <f t="shared" si="67"/>
        <v>50</v>
      </c>
      <c r="AN134" s="20">
        <f t="shared" si="53"/>
        <v>0</v>
      </c>
      <c r="AO134" s="20">
        <f t="shared" si="68"/>
        <v>200</v>
      </c>
      <c r="AP134" s="1">
        <v>0</v>
      </c>
      <c r="AQ134" s="24">
        <f t="shared" si="69"/>
        <v>43315</v>
      </c>
      <c r="AR134" s="10">
        <f t="shared" si="54"/>
        <v>0</v>
      </c>
      <c r="AS134" s="1">
        <f t="shared" si="70"/>
        <v>0</v>
      </c>
    </row>
    <row r="135" spans="2:45" x14ac:dyDescent="0.2">
      <c r="B135" s="18">
        <f t="shared" si="55"/>
        <v>43316</v>
      </c>
      <c r="C135" s="8">
        <f t="shared" si="56"/>
        <v>43316</v>
      </c>
      <c r="D135" s="5">
        <f>INDEX(Klima!$B$1:$E$520,MATCH('Afgrødemodel 1'!$C135,Klima!$B$1:$B$520,0),MATCH('Afgrødemodel 1'!$D$7,Klima!$B$1:$E$1,0))</f>
        <v>20.399999999999999</v>
      </c>
      <c r="E135" s="8">
        <f t="shared" si="71"/>
        <v>20.399999999999999</v>
      </c>
      <c r="F135">
        <v>0</v>
      </c>
      <c r="G135" s="8">
        <f t="shared" si="57"/>
        <v>1887.8000000000002</v>
      </c>
      <c r="H135" s="8">
        <f t="shared" si="37"/>
        <v>0</v>
      </c>
      <c r="I135" s="8">
        <f t="shared" si="38"/>
        <v>0</v>
      </c>
      <c r="J135" s="8">
        <f t="shared" si="39"/>
        <v>0</v>
      </c>
      <c r="K135" s="8" t="str">
        <f t="shared" si="40"/>
        <v xml:space="preserve"> </v>
      </c>
      <c r="L135" s="8" t="str">
        <f t="shared" si="41"/>
        <v xml:space="preserve"> </v>
      </c>
      <c r="M135" t="e">
        <f t="shared" si="42"/>
        <v>#N/A</v>
      </c>
      <c r="N135">
        <v>8</v>
      </c>
      <c r="O135" t="str">
        <f t="shared" si="58"/>
        <v xml:space="preserve"> </v>
      </c>
      <c r="P135" t="str">
        <f t="shared" si="43"/>
        <v xml:space="preserve"> </v>
      </c>
      <c r="Q135" t="str">
        <f t="shared" si="44"/>
        <v xml:space="preserve"> </v>
      </c>
      <c r="R135" t="str">
        <f t="shared" si="45"/>
        <v xml:space="preserve"> </v>
      </c>
      <c r="S135">
        <f t="shared" si="46"/>
        <v>0</v>
      </c>
      <c r="T135" s="8">
        <f t="shared" si="59"/>
        <v>0</v>
      </c>
      <c r="U135" s="2">
        <f t="shared" si="60"/>
        <v>0</v>
      </c>
      <c r="V135">
        <f t="shared" si="47"/>
        <v>5</v>
      </c>
      <c r="W135" s="2">
        <f t="shared" si="61"/>
        <v>15</v>
      </c>
      <c r="X135">
        <f t="shared" si="48"/>
        <v>0</v>
      </c>
      <c r="Y135">
        <f t="shared" si="62"/>
        <v>0.5</v>
      </c>
      <c r="Z135">
        <v>0</v>
      </c>
      <c r="AA135" s="18">
        <f t="shared" si="49"/>
        <v>43316</v>
      </c>
      <c r="AB135" s="13">
        <f t="shared" si="50"/>
        <v>0</v>
      </c>
      <c r="AC135">
        <v>0</v>
      </c>
      <c r="AD135" s="5">
        <f t="shared" si="63"/>
        <v>0</v>
      </c>
      <c r="AE135">
        <f t="shared" si="72"/>
        <v>0</v>
      </c>
      <c r="AF135">
        <f t="shared" si="72"/>
        <v>0</v>
      </c>
      <c r="AG135">
        <v>0</v>
      </c>
      <c r="AH135" s="18">
        <f t="shared" si="64"/>
        <v>43316</v>
      </c>
      <c r="AI135" s="5">
        <f t="shared" si="65"/>
        <v>0</v>
      </c>
      <c r="AJ135" s="13">
        <f t="shared" si="51"/>
        <v>0</v>
      </c>
      <c r="AK135" s="20">
        <f t="shared" si="52"/>
        <v>0</v>
      </c>
      <c r="AL135" s="20">
        <f t="shared" si="66"/>
        <v>50</v>
      </c>
      <c r="AM135" s="20">
        <f t="shared" si="67"/>
        <v>50</v>
      </c>
      <c r="AN135" s="20">
        <f t="shared" si="53"/>
        <v>0</v>
      </c>
      <c r="AO135" s="20">
        <f t="shared" si="68"/>
        <v>200</v>
      </c>
      <c r="AP135" s="1">
        <v>0</v>
      </c>
      <c r="AQ135" s="24">
        <f t="shared" si="69"/>
        <v>43316</v>
      </c>
      <c r="AR135" s="10">
        <f t="shared" si="54"/>
        <v>0</v>
      </c>
      <c r="AS135" s="1">
        <f t="shared" si="70"/>
        <v>0</v>
      </c>
    </row>
    <row r="136" spans="2:45" x14ac:dyDescent="0.2">
      <c r="B136" s="18">
        <f t="shared" si="55"/>
        <v>43317</v>
      </c>
      <c r="C136" s="8">
        <f t="shared" si="56"/>
        <v>43317</v>
      </c>
      <c r="D136" s="5">
        <f>INDEX(Klima!$B$1:$E$520,MATCH('Afgrødemodel 1'!$C136,Klima!$B$1:$B$520,0),MATCH('Afgrødemodel 1'!$D$7,Klima!$B$1:$E$1,0))</f>
        <v>17.8</v>
      </c>
      <c r="E136" s="8">
        <f t="shared" si="71"/>
        <v>17.8</v>
      </c>
      <c r="F136">
        <v>0</v>
      </c>
      <c r="G136" s="8">
        <f t="shared" si="57"/>
        <v>1905.6000000000001</v>
      </c>
      <c r="H136" s="8">
        <f t="shared" si="37"/>
        <v>0</v>
      </c>
      <c r="I136" s="8">
        <f t="shared" si="38"/>
        <v>0</v>
      </c>
      <c r="J136" s="8">
        <f t="shared" si="39"/>
        <v>0</v>
      </c>
      <c r="K136" s="8" t="str">
        <f t="shared" si="40"/>
        <v xml:space="preserve"> </v>
      </c>
      <c r="L136" s="8" t="str">
        <f t="shared" si="41"/>
        <v xml:space="preserve"> </v>
      </c>
      <c r="M136" t="e">
        <f t="shared" si="42"/>
        <v>#N/A</v>
      </c>
      <c r="N136">
        <v>8</v>
      </c>
      <c r="O136" t="str">
        <f t="shared" si="58"/>
        <v xml:space="preserve"> </v>
      </c>
      <c r="P136" t="str">
        <f t="shared" si="43"/>
        <v xml:space="preserve"> </v>
      </c>
      <c r="Q136" t="str">
        <f t="shared" si="44"/>
        <v xml:space="preserve"> </v>
      </c>
      <c r="R136" t="str">
        <f t="shared" si="45"/>
        <v xml:space="preserve"> </v>
      </c>
      <c r="S136">
        <f t="shared" si="46"/>
        <v>0</v>
      </c>
      <c r="T136" s="8">
        <f t="shared" si="59"/>
        <v>0</v>
      </c>
      <c r="U136" s="2">
        <f t="shared" si="60"/>
        <v>0</v>
      </c>
      <c r="V136">
        <f t="shared" si="47"/>
        <v>5</v>
      </c>
      <c r="W136" s="2">
        <f t="shared" si="61"/>
        <v>15</v>
      </c>
      <c r="X136">
        <f t="shared" si="48"/>
        <v>0</v>
      </c>
      <c r="Y136">
        <f t="shared" si="62"/>
        <v>0.5</v>
      </c>
      <c r="Z136">
        <v>0</v>
      </c>
      <c r="AA136" s="18">
        <f t="shared" si="49"/>
        <v>43317</v>
      </c>
      <c r="AB136" s="13">
        <f t="shared" si="50"/>
        <v>0</v>
      </c>
      <c r="AC136">
        <v>0</v>
      </c>
      <c r="AD136" s="5">
        <f t="shared" si="63"/>
        <v>0</v>
      </c>
      <c r="AE136">
        <f t="shared" si="72"/>
        <v>0</v>
      </c>
      <c r="AF136">
        <f t="shared" si="72"/>
        <v>0</v>
      </c>
      <c r="AG136">
        <v>0</v>
      </c>
      <c r="AH136" s="18">
        <f t="shared" si="64"/>
        <v>43317</v>
      </c>
      <c r="AI136" s="5">
        <f t="shared" si="65"/>
        <v>0</v>
      </c>
      <c r="AJ136" s="13">
        <f t="shared" si="51"/>
        <v>0</v>
      </c>
      <c r="AK136" s="20">
        <f t="shared" si="52"/>
        <v>0</v>
      </c>
      <c r="AL136" s="20">
        <f t="shared" si="66"/>
        <v>50</v>
      </c>
      <c r="AM136" s="20">
        <f t="shared" si="67"/>
        <v>50</v>
      </c>
      <c r="AN136" s="20">
        <f t="shared" si="53"/>
        <v>0</v>
      </c>
      <c r="AO136" s="20">
        <f t="shared" si="68"/>
        <v>200</v>
      </c>
      <c r="AP136" s="1">
        <v>0</v>
      </c>
      <c r="AQ136" s="24">
        <f t="shared" si="69"/>
        <v>43317</v>
      </c>
      <c r="AR136" s="10">
        <f t="shared" si="54"/>
        <v>0</v>
      </c>
      <c r="AS136" s="1">
        <f t="shared" si="70"/>
        <v>0</v>
      </c>
    </row>
    <row r="137" spans="2:45" x14ac:dyDescent="0.2">
      <c r="B137" s="18">
        <f t="shared" si="55"/>
        <v>43318</v>
      </c>
      <c r="C137" s="8">
        <f t="shared" si="56"/>
        <v>43318</v>
      </c>
      <c r="D137" s="5">
        <f>INDEX(Klima!$B$1:$E$520,MATCH('Afgrødemodel 1'!$C137,Klima!$B$1:$B$520,0),MATCH('Afgrødemodel 1'!$D$7,Klima!$B$1:$E$1,0))</f>
        <v>17.8</v>
      </c>
      <c r="E137" s="8">
        <f t="shared" si="71"/>
        <v>17.8</v>
      </c>
      <c r="F137">
        <v>0</v>
      </c>
      <c r="G137" s="8">
        <f t="shared" si="57"/>
        <v>1923.4</v>
      </c>
      <c r="H137" s="8">
        <f t="shared" si="37"/>
        <v>0</v>
      </c>
      <c r="I137" s="8">
        <f t="shared" si="38"/>
        <v>0</v>
      </c>
      <c r="J137" s="8">
        <f t="shared" si="39"/>
        <v>0</v>
      </c>
      <c r="K137" s="8" t="str">
        <f t="shared" si="40"/>
        <v xml:space="preserve"> </v>
      </c>
      <c r="L137" s="8" t="str">
        <f t="shared" si="41"/>
        <v xml:space="preserve"> </v>
      </c>
      <c r="M137" t="e">
        <f t="shared" si="42"/>
        <v>#N/A</v>
      </c>
      <c r="N137">
        <v>8</v>
      </c>
      <c r="O137" t="str">
        <f t="shared" si="58"/>
        <v xml:space="preserve"> </v>
      </c>
      <c r="P137" t="str">
        <f t="shared" si="43"/>
        <v xml:space="preserve"> </v>
      </c>
      <c r="Q137" t="str">
        <f t="shared" si="44"/>
        <v xml:space="preserve"> </v>
      </c>
      <c r="R137" t="str">
        <f t="shared" si="45"/>
        <v xml:space="preserve"> </v>
      </c>
      <c r="S137">
        <f t="shared" si="46"/>
        <v>0</v>
      </c>
      <c r="T137" s="8">
        <f t="shared" si="59"/>
        <v>0</v>
      </c>
      <c r="U137" s="2">
        <f t="shared" si="60"/>
        <v>0</v>
      </c>
      <c r="V137">
        <f t="shared" si="47"/>
        <v>5</v>
      </c>
      <c r="W137" s="2">
        <f t="shared" si="61"/>
        <v>15</v>
      </c>
      <c r="X137">
        <f t="shared" si="48"/>
        <v>0</v>
      </c>
      <c r="Y137">
        <f t="shared" si="62"/>
        <v>0.5</v>
      </c>
      <c r="Z137">
        <v>0</v>
      </c>
      <c r="AA137" s="18">
        <f t="shared" si="49"/>
        <v>43318</v>
      </c>
      <c r="AB137" s="13">
        <f t="shared" si="50"/>
        <v>0</v>
      </c>
      <c r="AC137">
        <v>0</v>
      </c>
      <c r="AD137" s="5">
        <f t="shared" si="63"/>
        <v>0</v>
      </c>
      <c r="AE137">
        <f t="shared" si="72"/>
        <v>0</v>
      </c>
      <c r="AF137">
        <f t="shared" si="72"/>
        <v>0</v>
      </c>
      <c r="AG137">
        <v>0</v>
      </c>
      <c r="AH137" s="18">
        <f t="shared" si="64"/>
        <v>43318</v>
      </c>
      <c r="AI137" s="5">
        <f t="shared" si="65"/>
        <v>0</v>
      </c>
      <c r="AJ137" s="13">
        <f t="shared" si="51"/>
        <v>0</v>
      </c>
      <c r="AK137" s="20">
        <f t="shared" si="52"/>
        <v>0</v>
      </c>
      <c r="AL137" s="20">
        <f t="shared" si="66"/>
        <v>50</v>
      </c>
      <c r="AM137" s="20">
        <f t="shared" si="67"/>
        <v>50</v>
      </c>
      <c r="AN137" s="20">
        <f t="shared" si="53"/>
        <v>0</v>
      </c>
      <c r="AO137" s="20">
        <f t="shared" si="68"/>
        <v>200</v>
      </c>
      <c r="AP137" s="1">
        <v>0</v>
      </c>
      <c r="AQ137" s="24">
        <f t="shared" si="69"/>
        <v>43318</v>
      </c>
      <c r="AR137" s="10">
        <f t="shared" si="54"/>
        <v>0</v>
      </c>
      <c r="AS137" s="1">
        <f t="shared" si="70"/>
        <v>0</v>
      </c>
    </row>
    <row r="138" spans="2:45" x14ac:dyDescent="0.2">
      <c r="B138" s="18">
        <f t="shared" si="55"/>
        <v>43319</v>
      </c>
      <c r="C138" s="8">
        <f t="shared" si="56"/>
        <v>43319</v>
      </c>
      <c r="D138" s="5">
        <f>INDEX(Klima!$B$1:$E$520,MATCH('Afgrødemodel 1'!$C138,Klima!$B$1:$B$520,0),MATCH('Afgrødemodel 1'!$D$7,Klima!$B$1:$E$1,0))</f>
        <v>21.9</v>
      </c>
      <c r="E138" s="8">
        <f t="shared" si="71"/>
        <v>21.9</v>
      </c>
      <c r="F138">
        <v>0</v>
      </c>
      <c r="G138" s="8">
        <f t="shared" si="57"/>
        <v>1945.3000000000002</v>
      </c>
      <c r="H138" s="8">
        <f t="shared" ref="H138:H201" si="73">IF(C138&gt;=$AY$21,E138+H137,0)</f>
        <v>0</v>
      </c>
      <c r="I138" s="8">
        <f t="shared" ref="I138:I201" si="74">IF(C138&lt;$AY$27,0,E138)</f>
        <v>0</v>
      </c>
      <c r="J138" s="8">
        <f t="shared" ref="J138:J201" si="75">IF(C138&lt;$AY$27,0,I138+J137)</f>
        <v>0</v>
      </c>
      <c r="K138" s="8" t="str">
        <f t="shared" ref="K138:K201" si="76">IF(AND(H138&gt;=$AX$12,H137&lt;$AX$12),"tSF1",IF(AND(H138&gt;=$AZ$13,H137&lt;$AZ$13),"tSF2",IF(AND(H138&gt;=$AZ$14,H137&lt;$AZ$14),"tSF3",IF(AND(H138&gt;=$AZ$15,H137&lt;$AZ$15),"tSF4",IF(AND(H138&gt;=$AZ$16,H137&lt;$AZ$16),"tSF5"," ")))))</f>
        <v xml:space="preserve"> </v>
      </c>
      <c r="L138" s="8" t="str">
        <f t="shared" ref="L138:L201" si="77">IF(OR(K138="tSF1",K138="tSF2",K138="tSF3",K138="tSF4",K138="tSF5"),C138," ")</f>
        <v xml:space="preserve"> </v>
      </c>
      <c r="M138" t="e">
        <f t="shared" ref="M138:M201" si="78">IF(AND($BA$12&gt;C138,C138&gt;=$AY$21),"F1",IF(AND(C138&gt;=$BA$12,C138&lt;$BA$13),"F2",IF(AND(C138&gt;=$BA$13,C138&lt;$BA$14),"F3",IF(AND(C138&gt;=$BA$14,C138&lt;$BA$15),"F4",IF(AND(C138&gt;=$BA$15,C138&lt;$BA$16),"F5"," ")))))</f>
        <v>#N/A</v>
      </c>
      <c r="N138">
        <v>8</v>
      </c>
      <c r="O138" t="str">
        <f t="shared" si="58"/>
        <v xml:space="preserve"> </v>
      </c>
      <c r="P138" t="str">
        <f t="shared" ref="P138:P201" si="79">IF($AV$2=1,(IF(AND(J138&gt;=$AW$21,J137&lt;$AW$21),C138," ")),(IF(AND(G138&gt;=$AW$21,G137&lt;$AW$21),C138," ")))</f>
        <v xml:space="preserve"> </v>
      </c>
      <c r="Q138" t="str">
        <f t="shared" ref="Q138:Q201" si="80">IF(AND($AW$22=0,O138="tSL0"),"tSLe",IF(AND(H138&gt;=($AW$22),H137&lt;($AW$22)),"tSLe",IF(AND(H138&gt;=($AW$23),H137&lt;($AW$23)),"tSLx",IF(AND(H138&gt;=($AW$24),H137&lt;($AW$24)),"tSLr",IF(AND(H138&gt;=($AW$25),H137&lt;($AW$25)),"tSLm",IF(AND($AW$27=B138),"Sådato",IF(AND($AW$29=B138),"tv",IF(AND($AW$28=B138),"th"," "))))))))</f>
        <v xml:space="preserve"> </v>
      </c>
      <c r="R138" t="str">
        <f t="shared" ref="R138:R201" si="81">IF(AND(Q138="Sådato"),C138,IF(AND(Q138="tSLe"),C138,IF(AND(Q138="tSLx"),C138,IF(AND(Q138="tSLr"),C138,IF(AND(Q138="tSLm"),C138,IF(AND(Q138="tv"),C138,IF(AND(Q138="th"),C138," ")))))))</f>
        <v xml:space="preserve"> </v>
      </c>
      <c r="S138">
        <f t="shared" ref="S138:S201" si="82">$AW$33</f>
        <v>0</v>
      </c>
      <c r="T138" s="8">
        <f t="shared" si="59"/>
        <v>0</v>
      </c>
      <c r="U138" s="2">
        <f t="shared" si="60"/>
        <v>0</v>
      </c>
      <c r="V138">
        <f t="shared" ref="V138:V201" si="83">$AW$35</f>
        <v>5</v>
      </c>
      <c r="W138" s="2">
        <f t="shared" si="61"/>
        <v>15</v>
      </c>
      <c r="X138">
        <f t="shared" ref="X138:X201" si="84">$AW$36</f>
        <v>0</v>
      </c>
      <c r="Y138">
        <f t="shared" si="62"/>
        <v>0.5</v>
      </c>
      <c r="Z138">
        <v>0</v>
      </c>
      <c r="AA138" s="18">
        <f t="shared" ref="AA138:AA201" si="85">B138</f>
        <v>43319</v>
      </c>
      <c r="AB138" s="13">
        <f t="shared" ref="AB138:AB201" si="86">IF((C138&lt;$AY$21),S138,IF(AND($AY$21&lt;=C138,C138&lt;MIN($AY$22,$AY$28,$AY$29)),T138,IF(AND($AY$22&lt;=C138,C138&lt;MIN($AY$23,$AY$28,$AY$29)),U138,IF(AND($AY$23&lt;=C138,C138&lt;(MIN($AY$24,$AY$29,$AY$28))),V138,IF(AND($AY$24&lt;=C138,C138&lt;(MIN($AY$25,$AY$28,$AY$29))),W138,IF(AND($AY$25&lt;=C138,C138&lt;(MIN($AY$28,$AY$29))),X138,IF(AND($AY$29&lt;=C138,C138&lt;$AY$28),Y138,IF(AND(C138&gt;$AY$28),Z138,0))))))))</f>
        <v>0</v>
      </c>
      <c r="AC138">
        <v>0</v>
      </c>
      <c r="AD138" s="5">
        <f t="shared" si="63"/>
        <v>0</v>
      </c>
      <c r="AE138">
        <f t="shared" si="72"/>
        <v>0</v>
      </c>
      <c r="AF138">
        <f t="shared" si="72"/>
        <v>0</v>
      </c>
      <c r="AG138">
        <v>0</v>
      </c>
      <c r="AH138" s="18">
        <f t="shared" si="64"/>
        <v>43319</v>
      </c>
      <c r="AI138" s="5">
        <f t="shared" si="65"/>
        <v>0</v>
      </c>
      <c r="AJ138" s="13">
        <f t="shared" ref="AJ138:AJ201" si="87">IF(C138&lt;(MIN($AY$24,$AY$28,$AY$29)),AC138,IF(AND($AY$24&lt;=C138,C138&lt;(MIN($AY$25,$AY$28,$AY$29))),AD138,IF(AND($AY$25&lt;=C138,C138&lt;(MIN($AY$28,$AY$29))),AE138,IF(AND($AY$29&lt;=C138,C138&lt;$AY$28),AF138,IF(AND(C138&gt;=$AY$28),AG138," ")))))</f>
        <v>0</v>
      </c>
      <c r="AK138" s="20">
        <f t="shared" ref="AK138:AK201" si="88">$AW$42</f>
        <v>0</v>
      </c>
      <c r="AL138" s="20">
        <f t="shared" si="66"/>
        <v>50</v>
      </c>
      <c r="AM138" s="20">
        <f t="shared" si="67"/>
        <v>50</v>
      </c>
      <c r="AN138" s="20">
        <f t="shared" ref="AN138:AN201" si="89">$AW$45</f>
        <v>0</v>
      </c>
      <c r="AO138" s="20">
        <f t="shared" si="68"/>
        <v>200</v>
      </c>
      <c r="AP138" s="1">
        <v>0</v>
      </c>
      <c r="AQ138" s="24">
        <f t="shared" si="69"/>
        <v>43319</v>
      </c>
      <c r="AR138" s="10">
        <f t="shared" ref="AR138:AR201" si="90">IF(C138&lt;$AY$21,AK138,IF(AND($AY$21&lt;=C138,C138&lt;(MIN($AY$25,$AY$29,$AY$28))),AM138,IF(AND($AY$25&lt;=C138,C138&lt;MIN($AY$29,$AY$28)),AN138,IF(AND($AY$29&lt;=C138,C138&lt;$AY$28),AO138,IF(AND(C138&gt;=$AY$28),AP138,"0")))))</f>
        <v>0</v>
      </c>
      <c r="AS138" s="1">
        <f t="shared" si="70"/>
        <v>0</v>
      </c>
    </row>
    <row r="139" spans="2:45" x14ac:dyDescent="0.2">
      <c r="B139" s="18">
        <f t="shared" ref="B139:B202" si="91">B138+1</f>
        <v>43320</v>
      </c>
      <c r="C139" s="8">
        <f t="shared" ref="C139:C202" si="92">B139</f>
        <v>43320</v>
      </c>
      <c r="D139" s="5">
        <f>INDEX(Klima!$B$1:$E$520,MATCH('Afgrødemodel 1'!$C139,Klima!$B$1:$B$520,0),MATCH('Afgrødemodel 1'!$D$7,Klima!$B$1:$E$1,0))</f>
        <v>23.1</v>
      </c>
      <c r="E139" s="8">
        <f t="shared" si="71"/>
        <v>23.1</v>
      </c>
      <c r="F139">
        <v>0</v>
      </c>
      <c r="G139" s="8">
        <f t="shared" ref="G139:G202" si="93">(E139-F139)+G138</f>
        <v>1968.4</v>
      </c>
      <c r="H139" s="8">
        <f t="shared" si="73"/>
        <v>0</v>
      </c>
      <c r="I139" s="8">
        <f t="shared" si="74"/>
        <v>0</v>
      </c>
      <c r="J139" s="8">
        <f t="shared" si="75"/>
        <v>0</v>
      </c>
      <c r="K139" s="8" t="str">
        <f t="shared" si="76"/>
        <v xml:space="preserve"> </v>
      </c>
      <c r="L139" s="8" t="str">
        <f t="shared" si="77"/>
        <v xml:space="preserve"> </v>
      </c>
      <c r="M139" t="e">
        <f t="shared" si="78"/>
        <v>#N/A</v>
      </c>
      <c r="N139">
        <v>8</v>
      </c>
      <c r="O139" t="str">
        <f t="shared" ref="O139:O202" si="94">IF($AV$2=1,(IF(AND(J139&gt;=$AW$21,J138&lt;$AW$21),"tSL0"," ")),(IF(AND(G139&gt;=$AW$21,G138&lt;$AW$21),"tSL0"," ")))</f>
        <v xml:space="preserve"> </v>
      </c>
      <c r="P139" t="str">
        <f t="shared" si="79"/>
        <v xml:space="preserve"> </v>
      </c>
      <c r="Q139" t="str">
        <f t="shared" si="80"/>
        <v xml:space="preserve"> </v>
      </c>
      <c r="R139" t="str">
        <f t="shared" si="81"/>
        <v xml:space="preserve"> </v>
      </c>
      <c r="S139">
        <f t="shared" si="82"/>
        <v>0</v>
      </c>
      <c r="T139" s="8">
        <f t="shared" ref="T139:T202" si="95">IFERROR($AW$33+($AW$34-$AW$33)*((H139)/$AW$22),0)</f>
        <v>0</v>
      </c>
      <c r="U139" s="2">
        <f t="shared" ref="U139:U202" si="96">$AW$34+($AW$35-$AW$34)*((((2.7182^(2.4*((((H139)-$AW$22)/($AW$23-$AW$22))))-1)))/10)</f>
        <v>0</v>
      </c>
      <c r="V139">
        <f t="shared" si="83"/>
        <v>5</v>
      </c>
      <c r="W139" s="2">
        <f t="shared" ref="W139:W202" si="97">$AW$35-($AW$35-$AW$36)*((((H139)-$AW$24)/($AW$25-$AW$24)))</f>
        <v>15</v>
      </c>
      <c r="X139">
        <f t="shared" si="84"/>
        <v>0</v>
      </c>
      <c r="Y139">
        <f t="shared" ref="Y139:Y202" si="98">$AW$38</f>
        <v>0.5</v>
      </c>
      <c r="Z139">
        <v>0</v>
      </c>
      <c r="AA139" s="18">
        <f t="shared" si="85"/>
        <v>43320</v>
      </c>
      <c r="AB139" s="13">
        <f t="shared" si="86"/>
        <v>0</v>
      </c>
      <c r="AC139">
        <v>0</v>
      </c>
      <c r="AD139" s="5">
        <f t="shared" ref="AD139:AD202" si="99">$AW$37*(((H139)-$AW$24)/($AW$25-$AW$24))</f>
        <v>0</v>
      </c>
      <c r="AE139">
        <f t="shared" si="72"/>
        <v>0</v>
      </c>
      <c r="AF139">
        <f t="shared" si="72"/>
        <v>0</v>
      </c>
      <c r="AG139">
        <v>0</v>
      </c>
      <c r="AH139" s="18">
        <f t="shared" ref="AH139:AH202" si="100">AA139</f>
        <v>43320</v>
      </c>
      <c r="AI139" s="5">
        <f t="shared" ref="AI139:AI202" si="101">AB139+AJ139</f>
        <v>0</v>
      </c>
      <c r="AJ139" s="13">
        <f t="shared" si="87"/>
        <v>0</v>
      </c>
      <c r="AK139" s="20">
        <f t="shared" si="88"/>
        <v>0</v>
      </c>
      <c r="AL139" s="20">
        <f t="shared" ref="AL139:AL202" si="102">MAX($AW$43,($AW$46*(C139-$AY$21)))</f>
        <v>50</v>
      </c>
      <c r="AM139" s="20">
        <f t="shared" ref="AM139:AM202" si="103">MIN(MIN($AW$48,$AW$44),AL139)</f>
        <v>50</v>
      </c>
      <c r="AN139" s="20">
        <f t="shared" si="89"/>
        <v>0</v>
      </c>
      <c r="AO139" s="20">
        <f t="shared" ref="AO139:AO202" si="104">$AW$49</f>
        <v>200</v>
      </c>
      <c r="AP139" s="1">
        <v>0</v>
      </c>
      <c r="AQ139" s="24">
        <f t="shared" ref="AQ139:AQ202" si="105">AH139</f>
        <v>43320</v>
      </c>
      <c r="AR139" s="10">
        <f t="shared" si="90"/>
        <v>0</v>
      </c>
      <c r="AS139" s="1">
        <f t="shared" ref="AS139:AS202" si="106">(0-AR139)/10</f>
        <v>0</v>
      </c>
    </row>
    <row r="140" spans="2:45" x14ac:dyDescent="0.2">
      <c r="B140" s="18">
        <f t="shared" si="91"/>
        <v>43321</v>
      </c>
      <c r="C140" s="8">
        <f t="shared" si="92"/>
        <v>43321</v>
      </c>
      <c r="D140" s="5">
        <f>INDEX(Klima!$B$1:$E$520,MATCH('Afgrødemodel 1'!$C140,Klima!$B$1:$B$520,0),MATCH('Afgrødemodel 1'!$D$7,Klima!$B$1:$E$1,0))</f>
        <v>18.7</v>
      </c>
      <c r="E140" s="8">
        <f t="shared" si="71"/>
        <v>18.7</v>
      </c>
      <c r="F140">
        <v>0</v>
      </c>
      <c r="G140" s="8">
        <f t="shared" si="93"/>
        <v>1987.1000000000001</v>
      </c>
      <c r="H140" s="8">
        <f t="shared" si="73"/>
        <v>0</v>
      </c>
      <c r="I140" s="8">
        <f t="shared" si="74"/>
        <v>0</v>
      </c>
      <c r="J140" s="8">
        <f t="shared" si="75"/>
        <v>0</v>
      </c>
      <c r="K140" s="8" t="str">
        <f t="shared" si="76"/>
        <v xml:space="preserve"> </v>
      </c>
      <c r="L140" s="8" t="str">
        <f t="shared" si="77"/>
        <v xml:space="preserve"> </v>
      </c>
      <c r="M140" t="e">
        <f t="shared" si="78"/>
        <v>#N/A</v>
      </c>
      <c r="N140">
        <v>8</v>
      </c>
      <c r="O140" t="str">
        <f t="shared" si="94"/>
        <v xml:space="preserve"> </v>
      </c>
      <c r="P140" t="str">
        <f t="shared" si="79"/>
        <v xml:space="preserve"> </v>
      </c>
      <c r="Q140" t="str">
        <f t="shared" si="80"/>
        <v xml:space="preserve"> </v>
      </c>
      <c r="R140" t="str">
        <f t="shared" si="81"/>
        <v xml:space="preserve"> </v>
      </c>
      <c r="S140">
        <f t="shared" si="82"/>
        <v>0</v>
      </c>
      <c r="T140" s="8">
        <f t="shared" si="95"/>
        <v>0</v>
      </c>
      <c r="U140" s="2">
        <f t="shared" si="96"/>
        <v>0</v>
      </c>
      <c r="V140">
        <f t="shared" si="83"/>
        <v>5</v>
      </c>
      <c r="W140" s="2">
        <f t="shared" si="97"/>
        <v>15</v>
      </c>
      <c r="X140">
        <f t="shared" si="84"/>
        <v>0</v>
      </c>
      <c r="Y140">
        <f t="shared" si="98"/>
        <v>0.5</v>
      </c>
      <c r="Z140">
        <v>0</v>
      </c>
      <c r="AA140" s="18">
        <f t="shared" si="85"/>
        <v>43321</v>
      </c>
      <c r="AB140" s="13">
        <f t="shared" si="86"/>
        <v>0</v>
      </c>
      <c r="AC140">
        <v>0</v>
      </c>
      <c r="AD140" s="5">
        <f t="shared" si="99"/>
        <v>0</v>
      </c>
      <c r="AE140">
        <f t="shared" si="72"/>
        <v>0</v>
      </c>
      <c r="AF140">
        <f t="shared" si="72"/>
        <v>0</v>
      </c>
      <c r="AG140">
        <v>0</v>
      </c>
      <c r="AH140" s="18">
        <f t="shared" si="100"/>
        <v>43321</v>
      </c>
      <c r="AI140" s="5">
        <f t="shared" si="101"/>
        <v>0</v>
      </c>
      <c r="AJ140" s="13">
        <f t="shared" si="87"/>
        <v>0</v>
      </c>
      <c r="AK140" s="20">
        <f t="shared" si="88"/>
        <v>0</v>
      </c>
      <c r="AL140" s="20">
        <f t="shared" si="102"/>
        <v>50</v>
      </c>
      <c r="AM140" s="20">
        <f t="shared" si="103"/>
        <v>50</v>
      </c>
      <c r="AN140" s="20">
        <f t="shared" si="89"/>
        <v>0</v>
      </c>
      <c r="AO140" s="20">
        <f t="shared" si="104"/>
        <v>200</v>
      </c>
      <c r="AP140" s="1">
        <v>0</v>
      </c>
      <c r="AQ140" s="24">
        <f t="shared" si="105"/>
        <v>43321</v>
      </c>
      <c r="AR140" s="10">
        <f t="shared" si="90"/>
        <v>0</v>
      </c>
      <c r="AS140" s="1">
        <f t="shared" si="106"/>
        <v>0</v>
      </c>
    </row>
    <row r="141" spans="2:45" x14ac:dyDescent="0.2">
      <c r="B141" s="18">
        <f t="shared" si="91"/>
        <v>43322</v>
      </c>
      <c r="C141" s="8">
        <f t="shared" si="92"/>
        <v>43322</v>
      </c>
      <c r="D141" s="5">
        <f>INDEX(Klima!$B$1:$E$520,MATCH('Afgrødemodel 1'!$C141,Klima!$B$1:$B$520,0),MATCH('Afgrødemodel 1'!$D$7,Klima!$B$1:$E$1,0))</f>
        <v>17.600000000000001</v>
      </c>
      <c r="E141" s="8">
        <f t="shared" si="71"/>
        <v>17.600000000000001</v>
      </c>
      <c r="F141">
        <v>0</v>
      </c>
      <c r="G141" s="8">
        <f t="shared" si="93"/>
        <v>2004.7</v>
      </c>
      <c r="H141" s="8">
        <f t="shared" si="73"/>
        <v>0</v>
      </c>
      <c r="I141" s="8">
        <f t="shared" si="74"/>
        <v>0</v>
      </c>
      <c r="J141" s="8">
        <f t="shared" si="75"/>
        <v>0</v>
      </c>
      <c r="K141" s="8" t="str">
        <f t="shared" si="76"/>
        <v xml:space="preserve"> </v>
      </c>
      <c r="L141" s="8" t="str">
        <f t="shared" si="77"/>
        <v xml:space="preserve"> </v>
      </c>
      <c r="M141" t="e">
        <f t="shared" si="78"/>
        <v>#N/A</v>
      </c>
      <c r="N141">
        <v>8</v>
      </c>
      <c r="O141" t="str">
        <f t="shared" si="94"/>
        <v xml:space="preserve"> </v>
      </c>
      <c r="P141" t="str">
        <f t="shared" si="79"/>
        <v xml:space="preserve"> </v>
      </c>
      <c r="Q141" t="str">
        <f t="shared" si="80"/>
        <v xml:space="preserve"> </v>
      </c>
      <c r="R141" t="str">
        <f t="shared" si="81"/>
        <v xml:space="preserve"> </v>
      </c>
      <c r="S141">
        <f t="shared" si="82"/>
        <v>0</v>
      </c>
      <c r="T141" s="8">
        <f t="shared" si="95"/>
        <v>0</v>
      </c>
      <c r="U141" s="2">
        <f t="shared" si="96"/>
        <v>0</v>
      </c>
      <c r="V141">
        <f t="shared" si="83"/>
        <v>5</v>
      </c>
      <c r="W141" s="2">
        <f t="shared" si="97"/>
        <v>15</v>
      </c>
      <c r="X141">
        <f t="shared" si="84"/>
        <v>0</v>
      </c>
      <c r="Y141">
        <f t="shared" si="98"/>
        <v>0.5</v>
      </c>
      <c r="Z141">
        <v>0</v>
      </c>
      <c r="AA141" s="18">
        <f t="shared" si="85"/>
        <v>43322</v>
      </c>
      <c r="AB141" s="13">
        <f t="shared" si="86"/>
        <v>0</v>
      </c>
      <c r="AC141">
        <v>0</v>
      </c>
      <c r="AD141" s="5">
        <f t="shared" si="99"/>
        <v>0</v>
      </c>
      <c r="AE141">
        <f t="shared" si="72"/>
        <v>0</v>
      </c>
      <c r="AF141">
        <f t="shared" si="72"/>
        <v>0</v>
      </c>
      <c r="AG141">
        <v>0</v>
      </c>
      <c r="AH141" s="18">
        <f t="shared" si="100"/>
        <v>43322</v>
      </c>
      <c r="AI141" s="5">
        <f t="shared" si="101"/>
        <v>0</v>
      </c>
      <c r="AJ141" s="13">
        <f t="shared" si="87"/>
        <v>0</v>
      </c>
      <c r="AK141" s="20">
        <f t="shared" si="88"/>
        <v>0</v>
      </c>
      <c r="AL141" s="20">
        <f t="shared" si="102"/>
        <v>50</v>
      </c>
      <c r="AM141" s="20">
        <f t="shared" si="103"/>
        <v>50</v>
      </c>
      <c r="AN141" s="20">
        <f t="shared" si="89"/>
        <v>0</v>
      </c>
      <c r="AO141" s="20">
        <f t="shared" si="104"/>
        <v>200</v>
      </c>
      <c r="AP141" s="1">
        <v>0</v>
      </c>
      <c r="AQ141" s="24">
        <f t="shared" si="105"/>
        <v>43322</v>
      </c>
      <c r="AR141" s="10">
        <f t="shared" si="90"/>
        <v>0</v>
      </c>
      <c r="AS141" s="1">
        <f t="shared" si="106"/>
        <v>0</v>
      </c>
    </row>
    <row r="142" spans="2:45" x14ac:dyDescent="0.2">
      <c r="B142" s="18">
        <f t="shared" si="91"/>
        <v>43323</v>
      </c>
      <c r="C142" s="8">
        <f t="shared" si="92"/>
        <v>43323</v>
      </c>
      <c r="D142" s="5">
        <f>INDEX(Klima!$B$1:$E$520,MATCH('Afgrødemodel 1'!$C142,Klima!$B$1:$B$520,0),MATCH('Afgrødemodel 1'!$D$7,Klima!$B$1:$E$1,0))</f>
        <v>14</v>
      </c>
      <c r="E142" s="8">
        <f t="shared" ref="E142:E205" si="107">IF(D142&gt;0,D142,0)</f>
        <v>14</v>
      </c>
      <c r="F142">
        <v>0</v>
      </c>
      <c r="G142" s="8">
        <f t="shared" si="93"/>
        <v>2018.7</v>
      </c>
      <c r="H142" s="8">
        <f t="shared" si="73"/>
        <v>0</v>
      </c>
      <c r="I142" s="8">
        <f t="shared" si="74"/>
        <v>0</v>
      </c>
      <c r="J142" s="8">
        <f t="shared" si="75"/>
        <v>0</v>
      </c>
      <c r="K142" s="8" t="str">
        <f t="shared" si="76"/>
        <v xml:space="preserve"> </v>
      </c>
      <c r="L142" s="8" t="str">
        <f t="shared" si="77"/>
        <v xml:space="preserve"> </v>
      </c>
      <c r="M142" t="e">
        <f t="shared" si="78"/>
        <v>#N/A</v>
      </c>
      <c r="N142">
        <v>8</v>
      </c>
      <c r="O142" t="str">
        <f t="shared" si="94"/>
        <v xml:space="preserve"> </v>
      </c>
      <c r="P142" t="str">
        <f t="shared" si="79"/>
        <v xml:space="preserve"> </v>
      </c>
      <c r="Q142" t="str">
        <f t="shared" si="80"/>
        <v xml:space="preserve"> </v>
      </c>
      <c r="R142" t="str">
        <f t="shared" si="81"/>
        <v xml:space="preserve"> </v>
      </c>
      <c r="S142">
        <f t="shared" si="82"/>
        <v>0</v>
      </c>
      <c r="T142" s="8">
        <f t="shared" si="95"/>
        <v>0</v>
      </c>
      <c r="U142" s="2">
        <f t="shared" si="96"/>
        <v>0</v>
      </c>
      <c r="V142">
        <f t="shared" si="83"/>
        <v>5</v>
      </c>
      <c r="W142" s="2">
        <f t="shared" si="97"/>
        <v>15</v>
      </c>
      <c r="X142">
        <f t="shared" si="84"/>
        <v>0</v>
      </c>
      <c r="Y142">
        <f t="shared" si="98"/>
        <v>0.5</v>
      </c>
      <c r="Z142">
        <v>0</v>
      </c>
      <c r="AA142" s="18">
        <f t="shared" si="85"/>
        <v>43323</v>
      </c>
      <c r="AB142" s="13">
        <f t="shared" si="86"/>
        <v>0</v>
      </c>
      <c r="AC142">
        <v>0</v>
      </c>
      <c r="AD142" s="5">
        <f t="shared" si="99"/>
        <v>0</v>
      </c>
      <c r="AE142">
        <f t="shared" si="72"/>
        <v>0</v>
      </c>
      <c r="AF142">
        <f t="shared" si="72"/>
        <v>0</v>
      </c>
      <c r="AG142">
        <v>0</v>
      </c>
      <c r="AH142" s="18">
        <f t="shared" si="100"/>
        <v>43323</v>
      </c>
      <c r="AI142" s="5">
        <f t="shared" si="101"/>
        <v>0</v>
      </c>
      <c r="AJ142" s="13">
        <f t="shared" si="87"/>
        <v>0</v>
      </c>
      <c r="AK142" s="20">
        <f t="shared" si="88"/>
        <v>0</v>
      </c>
      <c r="AL142" s="20">
        <f t="shared" si="102"/>
        <v>50</v>
      </c>
      <c r="AM142" s="20">
        <f t="shared" si="103"/>
        <v>50</v>
      </c>
      <c r="AN142" s="20">
        <f t="shared" si="89"/>
        <v>0</v>
      </c>
      <c r="AO142" s="20">
        <f t="shared" si="104"/>
        <v>200</v>
      </c>
      <c r="AP142" s="1">
        <v>0</v>
      </c>
      <c r="AQ142" s="24">
        <f t="shared" si="105"/>
        <v>43323</v>
      </c>
      <c r="AR142" s="10">
        <f t="shared" si="90"/>
        <v>0</v>
      </c>
      <c r="AS142" s="1">
        <f t="shared" si="106"/>
        <v>0</v>
      </c>
    </row>
    <row r="143" spans="2:45" x14ac:dyDescent="0.2">
      <c r="B143" s="18">
        <f t="shared" si="91"/>
        <v>43324</v>
      </c>
      <c r="C143" s="8">
        <f t="shared" si="92"/>
        <v>43324</v>
      </c>
      <c r="D143" s="5">
        <f>INDEX(Klima!$B$1:$E$520,MATCH('Afgrødemodel 1'!$C143,Klima!$B$1:$B$520,0),MATCH('Afgrødemodel 1'!$D$7,Klima!$B$1:$E$1,0))</f>
        <v>13.2</v>
      </c>
      <c r="E143" s="8">
        <f t="shared" si="107"/>
        <v>13.2</v>
      </c>
      <c r="F143">
        <v>0</v>
      </c>
      <c r="G143" s="8">
        <f t="shared" si="93"/>
        <v>2031.9</v>
      </c>
      <c r="H143" s="8">
        <f t="shared" si="73"/>
        <v>0</v>
      </c>
      <c r="I143" s="8">
        <f t="shared" si="74"/>
        <v>0</v>
      </c>
      <c r="J143" s="8">
        <f t="shared" si="75"/>
        <v>0</v>
      </c>
      <c r="K143" s="8" t="str">
        <f t="shared" si="76"/>
        <v xml:space="preserve"> </v>
      </c>
      <c r="L143" s="8" t="str">
        <f t="shared" si="77"/>
        <v xml:space="preserve"> </v>
      </c>
      <c r="M143" t="e">
        <f t="shared" si="78"/>
        <v>#N/A</v>
      </c>
      <c r="N143">
        <v>8</v>
      </c>
      <c r="O143" t="str">
        <f t="shared" si="94"/>
        <v xml:space="preserve"> </v>
      </c>
      <c r="P143" t="str">
        <f t="shared" si="79"/>
        <v xml:space="preserve"> </v>
      </c>
      <c r="Q143" t="str">
        <f t="shared" si="80"/>
        <v xml:space="preserve"> </v>
      </c>
      <c r="R143" t="str">
        <f t="shared" si="81"/>
        <v xml:space="preserve"> </v>
      </c>
      <c r="S143">
        <f t="shared" si="82"/>
        <v>0</v>
      </c>
      <c r="T143" s="8">
        <f t="shared" si="95"/>
        <v>0</v>
      </c>
      <c r="U143" s="2">
        <f t="shared" si="96"/>
        <v>0</v>
      </c>
      <c r="V143">
        <f t="shared" si="83"/>
        <v>5</v>
      </c>
      <c r="W143" s="2">
        <f t="shared" si="97"/>
        <v>15</v>
      </c>
      <c r="X143">
        <f t="shared" si="84"/>
        <v>0</v>
      </c>
      <c r="Y143">
        <f t="shared" si="98"/>
        <v>0.5</v>
      </c>
      <c r="Z143">
        <v>0</v>
      </c>
      <c r="AA143" s="18">
        <f t="shared" si="85"/>
        <v>43324</v>
      </c>
      <c r="AB143" s="13">
        <f t="shared" si="86"/>
        <v>0</v>
      </c>
      <c r="AC143">
        <v>0</v>
      </c>
      <c r="AD143" s="5">
        <f t="shared" si="99"/>
        <v>0</v>
      </c>
      <c r="AE143">
        <f t="shared" si="72"/>
        <v>0</v>
      </c>
      <c r="AF143">
        <f t="shared" si="72"/>
        <v>0</v>
      </c>
      <c r="AG143">
        <v>0</v>
      </c>
      <c r="AH143" s="18">
        <f t="shared" si="100"/>
        <v>43324</v>
      </c>
      <c r="AI143" s="5">
        <f t="shared" si="101"/>
        <v>0</v>
      </c>
      <c r="AJ143" s="13">
        <f t="shared" si="87"/>
        <v>0</v>
      </c>
      <c r="AK143" s="20">
        <f t="shared" si="88"/>
        <v>0</v>
      </c>
      <c r="AL143" s="20">
        <f t="shared" si="102"/>
        <v>50</v>
      </c>
      <c r="AM143" s="20">
        <f t="shared" si="103"/>
        <v>50</v>
      </c>
      <c r="AN143" s="20">
        <f t="shared" si="89"/>
        <v>0</v>
      </c>
      <c r="AO143" s="20">
        <f t="shared" si="104"/>
        <v>200</v>
      </c>
      <c r="AP143" s="1">
        <v>0</v>
      </c>
      <c r="AQ143" s="24">
        <f t="shared" si="105"/>
        <v>43324</v>
      </c>
      <c r="AR143" s="10">
        <f t="shared" si="90"/>
        <v>0</v>
      </c>
      <c r="AS143" s="1">
        <f t="shared" si="106"/>
        <v>0</v>
      </c>
    </row>
    <row r="144" spans="2:45" x14ac:dyDescent="0.2">
      <c r="B144" s="18">
        <f t="shared" si="91"/>
        <v>43325</v>
      </c>
      <c r="C144" s="8">
        <f t="shared" si="92"/>
        <v>43325</v>
      </c>
      <c r="D144" s="5">
        <f>INDEX(Klima!$B$1:$E$520,MATCH('Afgrødemodel 1'!$C144,Klima!$B$1:$B$520,0),MATCH('Afgrødemodel 1'!$D$7,Klima!$B$1:$E$1,0))</f>
        <v>15.9</v>
      </c>
      <c r="E144" s="8">
        <f t="shared" si="107"/>
        <v>15.9</v>
      </c>
      <c r="F144">
        <v>0</v>
      </c>
      <c r="G144" s="8">
        <f t="shared" si="93"/>
        <v>2047.8000000000002</v>
      </c>
      <c r="H144" s="8">
        <f t="shared" si="73"/>
        <v>0</v>
      </c>
      <c r="I144" s="8">
        <f t="shared" si="74"/>
        <v>0</v>
      </c>
      <c r="J144" s="8">
        <f t="shared" si="75"/>
        <v>0</v>
      </c>
      <c r="K144" s="8" t="str">
        <f t="shared" si="76"/>
        <v xml:space="preserve"> </v>
      </c>
      <c r="L144" s="8" t="str">
        <f t="shared" si="77"/>
        <v xml:space="preserve"> </v>
      </c>
      <c r="M144" t="e">
        <f t="shared" si="78"/>
        <v>#N/A</v>
      </c>
      <c r="N144">
        <v>8</v>
      </c>
      <c r="O144" t="str">
        <f t="shared" si="94"/>
        <v xml:space="preserve"> </v>
      </c>
      <c r="P144" t="str">
        <f t="shared" si="79"/>
        <v xml:space="preserve"> </v>
      </c>
      <c r="Q144" t="str">
        <f t="shared" si="80"/>
        <v xml:space="preserve"> </v>
      </c>
      <c r="R144" t="str">
        <f t="shared" si="81"/>
        <v xml:space="preserve"> </v>
      </c>
      <c r="S144">
        <f t="shared" si="82"/>
        <v>0</v>
      </c>
      <c r="T144" s="8">
        <f t="shared" si="95"/>
        <v>0</v>
      </c>
      <c r="U144" s="2">
        <f t="shared" si="96"/>
        <v>0</v>
      </c>
      <c r="V144">
        <f t="shared" si="83"/>
        <v>5</v>
      </c>
      <c r="W144" s="2">
        <f t="shared" si="97"/>
        <v>15</v>
      </c>
      <c r="X144">
        <f t="shared" si="84"/>
        <v>0</v>
      </c>
      <c r="Y144">
        <f t="shared" si="98"/>
        <v>0.5</v>
      </c>
      <c r="Z144">
        <v>0</v>
      </c>
      <c r="AA144" s="18">
        <f t="shared" si="85"/>
        <v>43325</v>
      </c>
      <c r="AB144" s="13">
        <f t="shared" si="86"/>
        <v>0</v>
      </c>
      <c r="AC144">
        <v>0</v>
      </c>
      <c r="AD144" s="5">
        <f t="shared" si="99"/>
        <v>0</v>
      </c>
      <c r="AE144">
        <f t="shared" si="72"/>
        <v>0</v>
      </c>
      <c r="AF144">
        <f t="shared" si="72"/>
        <v>0</v>
      </c>
      <c r="AG144">
        <v>0</v>
      </c>
      <c r="AH144" s="18">
        <f t="shared" si="100"/>
        <v>43325</v>
      </c>
      <c r="AI144" s="5">
        <f t="shared" si="101"/>
        <v>0</v>
      </c>
      <c r="AJ144" s="13">
        <f t="shared" si="87"/>
        <v>0</v>
      </c>
      <c r="AK144" s="20">
        <f t="shared" si="88"/>
        <v>0</v>
      </c>
      <c r="AL144" s="20">
        <f t="shared" si="102"/>
        <v>50</v>
      </c>
      <c r="AM144" s="20">
        <f t="shared" si="103"/>
        <v>50</v>
      </c>
      <c r="AN144" s="20">
        <f t="shared" si="89"/>
        <v>0</v>
      </c>
      <c r="AO144" s="20">
        <f t="shared" si="104"/>
        <v>200</v>
      </c>
      <c r="AP144" s="1">
        <v>0</v>
      </c>
      <c r="AQ144" s="24">
        <f t="shared" si="105"/>
        <v>43325</v>
      </c>
      <c r="AR144" s="10">
        <f t="shared" si="90"/>
        <v>0</v>
      </c>
      <c r="AS144" s="1">
        <f t="shared" si="106"/>
        <v>0</v>
      </c>
    </row>
    <row r="145" spans="2:45" x14ac:dyDescent="0.2">
      <c r="B145" s="18">
        <f t="shared" si="91"/>
        <v>43326</v>
      </c>
      <c r="C145" s="8">
        <f t="shared" si="92"/>
        <v>43326</v>
      </c>
      <c r="D145" s="5">
        <f>INDEX(Klima!$B$1:$E$520,MATCH('Afgrødemodel 1'!$C145,Klima!$B$1:$B$520,0),MATCH('Afgrødemodel 1'!$D$7,Klima!$B$1:$E$1,0))</f>
        <v>17.100000000000001</v>
      </c>
      <c r="E145" s="8">
        <f t="shared" si="107"/>
        <v>17.100000000000001</v>
      </c>
      <c r="F145">
        <v>0</v>
      </c>
      <c r="G145" s="8">
        <f t="shared" si="93"/>
        <v>2064.9</v>
      </c>
      <c r="H145" s="8">
        <f t="shared" si="73"/>
        <v>0</v>
      </c>
      <c r="I145" s="8">
        <f t="shared" si="74"/>
        <v>0</v>
      </c>
      <c r="J145" s="8">
        <f t="shared" si="75"/>
        <v>0</v>
      </c>
      <c r="K145" s="8" t="str">
        <f t="shared" si="76"/>
        <v xml:space="preserve"> </v>
      </c>
      <c r="L145" s="8" t="str">
        <f t="shared" si="77"/>
        <v xml:space="preserve"> </v>
      </c>
      <c r="M145" t="e">
        <f t="shared" si="78"/>
        <v>#N/A</v>
      </c>
      <c r="N145">
        <v>8</v>
      </c>
      <c r="O145" t="str">
        <f t="shared" si="94"/>
        <v xml:space="preserve"> </v>
      </c>
      <c r="P145" t="str">
        <f t="shared" si="79"/>
        <v xml:space="preserve"> </v>
      </c>
      <c r="Q145" t="str">
        <f t="shared" si="80"/>
        <v xml:space="preserve"> </v>
      </c>
      <c r="R145" t="str">
        <f t="shared" si="81"/>
        <v xml:space="preserve"> </v>
      </c>
      <c r="S145">
        <f t="shared" si="82"/>
        <v>0</v>
      </c>
      <c r="T145" s="8">
        <f t="shared" si="95"/>
        <v>0</v>
      </c>
      <c r="U145" s="2">
        <f t="shared" si="96"/>
        <v>0</v>
      </c>
      <c r="V145">
        <f t="shared" si="83"/>
        <v>5</v>
      </c>
      <c r="W145" s="2">
        <f t="shared" si="97"/>
        <v>15</v>
      </c>
      <c r="X145">
        <f t="shared" si="84"/>
        <v>0</v>
      </c>
      <c r="Y145">
        <f t="shared" si="98"/>
        <v>0.5</v>
      </c>
      <c r="Z145">
        <v>0</v>
      </c>
      <c r="AA145" s="18">
        <f t="shared" si="85"/>
        <v>43326</v>
      </c>
      <c r="AB145" s="13">
        <f t="shared" si="86"/>
        <v>0</v>
      </c>
      <c r="AC145">
        <v>0</v>
      </c>
      <c r="AD145" s="5">
        <f t="shared" si="99"/>
        <v>0</v>
      </c>
      <c r="AE145">
        <f t="shared" si="72"/>
        <v>0</v>
      </c>
      <c r="AF145">
        <f t="shared" si="72"/>
        <v>0</v>
      </c>
      <c r="AG145">
        <v>0</v>
      </c>
      <c r="AH145" s="18">
        <f t="shared" si="100"/>
        <v>43326</v>
      </c>
      <c r="AI145" s="5">
        <f t="shared" si="101"/>
        <v>0</v>
      </c>
      <c r="AJ145" s="13">
        <f t="shared" si="87"/>
        <v>0</v>
      </c>
      <c r="AK145" s="20">
        <f t="shared" si="88"/>
        <v>0</v>
      </c>
      <c r="AL145" s="20">
        <f t="shared" si="102"/>
        <v>50</v>
      </c>
      <c r="AM145" s="20">
        <f t="shared" si="103"/>
        <v>50</v>
      </c>
      <c r="AN145" s="20">
        <f t="shared" si="89"/>
        <v>0</v>
      </c>
      <c r="AO145" s="20">
        <f t="shared" si="104"/>
        <v>200</v>
      </c>
      <c r="AP145" s="1">
        <v>0</v>
      </c>
      <c r="AQ145" s="24">
        <f t="shared" si="105"/>
        <v>43326</v>
      </c>
      <c r="AR145" s="10">
        <f t="shared" si="90"/>
        <v>0</v>
      </c>
      <c r="AS145" s="1">
        <f t="shared" si="106"/>
        <v>0</v>
      </c>
    </row>
    <row r="146" spans="2:45" x14ac:dyDescent="0.2">
      <c r="B146" s="18">
        <f t="shared" si="91"/>
        <v>43327</v>
      </c>
      <c r="C146" s="8">
        <f t="shared" si="92"/>
        <v>43327</v>
      </c>
      <c r="D146" s="5">
        <f>INDEX(Klima!$B$1:$E$520,MATCH('Afgrødemodel 1'!$C146,Klima!$B$1:$B$520,0),MATCH('Afgrødemodel 1'!$D$7,Klima!$B$1:$E$1,0))</f>
        <v>18</v>
      </c>
      <c r="E146" s="8">
        <f t="shared" si="107"/>
        <v>18</v>
      </c>
      <c r="F146">
        <v>0</v>
      </c>
      <c r="G146" s="8">
        <f t="shared" si="93"/>
        <v>2082.9</v>
      </c>
      <c r="H146" s="8">
        <f t="shared" si="73"/>
        <v>0</v>
      </c>
      <c r="I146" s="8">
        <f t="shared" si="74"/>
        <v>0</v>
      </c>
      <c r="J146" s="8">
        <f t="shared" si="75"/>
        <v>0</v>
      </c>
      <c r="K146" s="8" t="str">
        <f t="shared" si="76"/>
        <v xml:space="preserve"> </v>
      </c>
      <c r="L146" s="8" t="str">
        <f t="shared" si="77"/>
        <v xml:space="preserve"> </v>
      </c>
      <c r="M146" t="e">
        <f t="shared" si="78"/>
        <v>#N/A</v>
      </c>
      <c r="N146">
        <v>8</v>
      </c>
      <c r="O146" t="str">
        <f t="shared" si="94"/>
        <v xml:space="preserve"> </v>
      </c>
      <c r="P146" t="str">
        <f t="shared" si="79"/>
        <v xml:space="preserve"> </v>
      </c>
      <c r="Q146" t="str">
        <f t="shared" si="80"/>
        <v xml:space="preserve"> </v>
      </c>
      <c r="R146" t="str">
        <f t="shared" si="81"/>
        <v xml:space="preserve"> </v>
      </c>
      <c r="S146">
        <f t="shared" si="82"/>
        <v>0</v>
      </c>
      <c r="T146" s="8">
        <f t="shared" si="95"/>
        <v>0</v>
      </c>
      <c r="U146" s="2">
        <f t="shared" si="96"/>
        <v>0</v>
      </c>
      <c r="V146">
        <f t="shared" si="83"/>
        <v>5</v>
      </c>
      <c r="W146" s="2">
        <f t="shared" si="97"/>
        <v>15</v>
      </c>
      <c r="X146">
        <f t="shared" si="84"/>
        <v>0</v>
      </c>
      <c r="Y146">
        <f t="shared" si="98"/>
        <v>0.5</v>
      </c>
      <c r="Z146">
        <v>0</v>
      </c>
      <c r="AA146" s="18">
        <f t="shared" si="85"/>
        <v>43327</v>
      </c>
      <c r="AB146" s="13">
        <f t="shared" si="86"/>
        <v>0</v>
      </c>
      <c r="AC146">
        <v>0</v>
      </c>
      <c r="AD146" s="5">
        <f t="shared" si="99"/>
        <v>0</v>
      </c>
      <c r="AE146">
        <f t="shared" si="72"/>
        <v>0</v>
      </c>
      <c r="AF146">
        <f t="shared" si="72"/>
        <v>0</v>
      </c>
      <c r="AG146">
        <v>0</v>
      </c>
      <c r="AH146" s="18">
        <f t="shared" si="100"/>
        <v>43327</v>
      </c>
      <c r="AI146" s="5">
        <f t="shared" si="101"/>
        <v>0</v>
      </c>
      <c r="AJ146" s="13">
        <f t="shared" si="87"/>
        <v>0</v>
      </c>
      <c r="AK146" s="20">
        <f t="shared" si="88"/>
        <v>0</v>
      </c>
      <c r="AL146" s="20">
        <f t="shared" si="102"/>
        <v>50</v>
      </c>
      <c r="AM146" s="20">
        <f t="shared" si="103"/>
        <v>50</v>
      </c>
      <c r="AN146" s="20">
        <f t="shared" si="89"/>
        <v>0</v>
      </c>
      <c r="AO146" s="20">
        <f t="shared" si="104"/>
        <v>200</v>
      </c>
      <c r="AP146" s="1">
        <v>0</v>
      </c>
      <c r="AQ146" s="24">
        <f t="shared" si="105"/>
        <v>43327</v>
      </c>
      <c r="AR146" s="10">
        <f t="shared" si="90"/>
        <v>0</v>
      </c>
      <c r="AS146" s="1">
        <f t="shared" si="106"/>
        <v>0</v>
      </c>
    </row>
    <row r="147" spans="2:45" x14ac:dyDescent="0.2">
      <c r="B147" s="18">
        <f t="shared" si="91"/>
        <v>43328</v>
      </c>
      <c r="C147" s="8">
        <f t="shared" si="92"/>
        <v>43328</v>
      </c>
      <c r="D147" s="5">
        <f>INDEX(Klima!$B$1:$E$520,MATCH('Afgrødemodel 1'!$C147,Klima!$B$1:$B$520,0),MATCH('Afgrødemodel 1'!$D$7,Klima!$B$1:$E$1,0))</f>
        <v>19</v>
      </c>
      <c r="E147" s="8">
        <f t="shared" si="107"/>
        <v>19</v>
      </c>
      <c r="F147">
        <v>0</v>
      </c>
      <c r="G147" s="8">
        <f t="shared" si="93"/>
        <v>2101.9</v>
      </c>
      <c r="H147" s="8">
        <f t="shared" si="73"/>
        <v>0</v>
      </c>
      <c r="I147" s="8">
        <f t="shared" si="74"/>
        <v>0</v>
      </c>
      <c r="J147" s="8">
        <f t="shared" si="75"/>
        <v>0</v>
      </c>
      <c r="K147" s="8" t="str">
        <f t="shared" si="76"/>
        <v xml:space="preserve"> </v>
      </c>
      <c r="L147" s="8" t="str">
        <f t="shared" si="77"/>
        <v xml:space="preserve"> </v>
      </c>
      <c r="M147" t="e">
        <f t="shared" si="78"/>
        <v>#N/A</v>
      </c>
      <c r="N147">
        <v>8</v>
      </c>
      <c r="O147" t="str">
        <f t="shared" si="94"/>
        <v xml:space="preserve"> </v>
      </c>
      <c r="P147" t="str">
        <f t="shared" si="79"/>
        <v xml:space="preserve"> </v>
      </c>
      <c r="Q147" t="str">
        <f t="shared" si="80"/>
        <v xml:space="preserve"> </v>
      </c>
      <c r="R147" t="str">
        <f t="shared" si="81"/>
        <v xml:space="preserve"> </v>
      </c>
      <c r="S147">
        <f t="shared" si="82"/>
        <v>0</v>
      </c>
      <c r="T147" s="8">
        <f t="shared" si="95"/>
        <v>0</v>
      </c>
      <c r="U147" s="2">
        <f t="shared" si="96"/>
        <v>0</v>
      </c>
      <c r="V147">
        <f t="shared" si="83"/>
        <v>5</v>
      </c>
      <c r="W147" s="2">
        <f t="shared" si="97"/>
        <v>15</v>
      </c>
      <c r="X147">
        <f t="shared" si="84"/>
        <v>0</v>
      </c>
      <c r="Y147">
        <f t="shared" si="98"/>
        <v>0.5</v>
      </c>
      <c r="Z147">
        <v>0</v>
      </c>
      <c r="AA147" s="18">
        <f t="shared" si="85"/>
        <v>43328</v>
      </c>
      <c r="AB147" s="13">
        <f t="shared" si="86"/>
        <v>0</v>
      </c>
      <c r="AC147">
        <v>0</v>
      </c>
      <c r="AD147" s="5">
        <f t="shared" si="99"/>
        <v>0</v>
      </c>
      <c r="AE147">
        <f t="shared" si="72"/>
        <v>0</v>
      </c>
      <c r="AF147">
        <f t="shared" si="72"/>
        <v>0</v>
      </c>
      <c r="AG147">
        <v>0</v>
      </c>
      <c r="AH147" s="18">
        <f t="shared" si="100"/>
        <v>43328</v>
      </c>
      <c r="AI147" s="5">
        <f t="shared" si="101"/>
        <v>0</v>
      </c>
      <c r="AJ147" s="13">
        <f t="shared" si="87"/>
        <v>0</v>
      </c>
      <c r="AK147" s="20">
        <f t="shared" si="88"/>
        <v>0</v>
      </c>
      <c r="AL147" s="20">
        <f t="shared" si="102"/>
        <v>50</v>
      </c>
      <c r="AM147" s="20">
        <f t="shared" si="103"/>
        <v>50</v>
      </c>
      <c r="AN147" s="20">
        <f t="shared" si="89"/>
        <v>0</v>
      </c>
      <c r="AO147" s="20">
        <f t="shared" si="104"/>
        <v>200</v>
      </c>
      <c r="AP147" s="1">
        <v>0</v>
      </c>
      <c r="AQ147" s="24">
        <f t="shared" si="105"/>
        <v>43328</v>
      </c>
      <c r="AR147" s="10">
        <f t="shared" si="90"/>
        <v>0</v>
      </c>
      <c r="AS147" s="1">
        <f t="shared" si="106"/>
        <v>0</v>
      </c>
    </row>
    <row r="148" spans="2:45" x14ac:dyDescent="0.2">
      <c r="B148" s="18">
        <f t="shared" si="91"/>
        <v>43329</v>
      </c>
      <c r="C148" s="8">
        <f t="shared" si="92"/>
        <v>43329</v>
      </c>
      <c r="D148" s="5">
        <f>INDEX(Klima!$B$1:$E$520,MATCH('Afgrødemodel 1'!$C148,Klima!$B$1:$B$520,0),MATCH('Afgrødemodel 1'!$D$7,Klima!$B$1:$E$1,0))</f>
        <v>17.2</v>
      </c>
      <c r="E148" s="8">
        <f t="shared" si="107"/>
        <v>17.2</v>
      </c>
      <c r="F148">
        <v>0</v>
      </c>
      <c r="G148" s="8">
        <f t="shared" si="93"/>
        <v>2119.1</v>
      </c>
      <c r="H148" s="8">
        <f t="shared" si="73"/>
        <v>0</v>
      </c>
      <c r="I148" s="8">
        <f t="shared" si="74"/>
        <v>0</v>
      </c>
      <c r="J148" s="8">
        <f t="shared" si="75"/>
        <v>0</v>
      </c>
      <c r="K148" s="8" t="str">
        <f t="shared" si="76"/>
        <v xml:space="preserve"> </v>
      </c>
      <c r="L148" s="8" t="str">
        <f t="shared" si="77"/>
        <v xml:space="preserve"> </v>
      </c>
      <c r="M148" t="e">
        <f t="shared" si="78"/>
        <v>#N/A</v>
      </c>
      <c r="N148">
        <v>8</v>
      </c>
      <c r="O148" t="str">
        <f t="shared" si="94"/>
        <v xml:space="preserve"> </v>
      </c>
      <c r="P148" t="str">
        <f t="shared" si="79"/>
        <v xml:space="preserve"> </v>
      </c>
      <c r="Q148" t="str">
        <f t="shared" si="80"/>
        <v xml:space="preserve"> </v>
      </c>
      <c r="R148" t="str">
        <f t="shared" si="81"/>
        <v xml:space="preserve"> </v>
      </c>
      <c r="S148">
        <f t="shared" si="82"/>
        <v>0</v>
      </c>
      <c r="T148" s="8">
        <f t="shared" si="95"/>
        <v>0</v>
      </c>
      <c r="U148" s="2">
        <f t="shared" si="96"/>
        <v>0</v>
      </c>
      <c r="V148">
        <f t="shared" si="83"/>
        <v>5</v>
      </c>
      <c r="W148" s="2">
        <f t="shared" si="97"/>
        <v>15</v>
      </c>
      <c r="X148">
        <f t="shared" si="84"/>
        <v>0</v>
      </c>
      <c r="Y148">
        <f t="shared" si="98"/>
        <v>0.5</v>
      </c>
      <c r="Z148">
        <v>0</v>
      </c>
      <c r="AA148" s="18">
        <f t="shared" si="85"/>
        <v>43329</v>
      </c>
      <c r="AB148" s="13">
        <f t="shared" si="86"/>
        <v>0</v>
      </c>
      <c r="AC148">
        <v>0</v>
      </c>
      <c r="AD148" s="5">
        <f t="shared" si="99"/>
        <v>0</v>
      </c>
      <c r="AE148">
        <f t="shared" si="72"/>
        <v>0</v>
      </c>
      <c r="AF148">
        <f t="shared" si="72"/>
        <v>0</v>
      </c>
      <c r="AG148">
        <v>0</v>
      </c>
      <c r="AH148" s="18">
        <f t="shared" si="100"/>
        <v>43329</v>
      </c>
      <c r="AI148" s="5">
        <f t="shared" si="101"/>
        <v>0</v>
      </c>
      <c r="AJ148" s="13">
        <f t="shared" si="87"/>
        <v>0</v>
      </c>
      <c r="AK148" s="20">
        <f t="shared" si="88"/>
        <v>0</v>
      </c>
      <c r="AL148" s="20">
        <f t="shared" si="102"/>
        <v>50</v>
      </c>
      <c r="AM148" s="20">
        <f t="shared" si="103"/>
        <v>50</v>
      </c>
      <c r="AN148" s="20">
        <f t="shared" si="89"/>
        <v>0</v>
      </c>
      <c r="AO148" s="20">
        <f t="shared" si="104"/>
        <v>200</v>
      </c>
      <c r="AP148" s="1">
        <v>0</v>
      </c>
      <c r="AQ148" s="24">
        <f t="shared" si="105"/>
        <v>43329</v>
      </c>
      <c r="AR148" s="10">
        <f t="shared" si="90"/>
        <v>0</v>
      </c>
      <c r="AS148" s="1">
        <f t="shared" si="106"/>
        <v>0</v>
      </c>
    </row>
    <row r="149" spans="2:45" x14ac:dyDescent="0.2">
      <c r="B149" s="18">
        <f t="shared" si="91"/>
        <v>43330</v>
      </c>
      <c r="C149" s="8">
        <f t="shared" si="92"/>
        <v>43330</v>
      </c>
      <c r="D149" s="5">
        <f>INDEX(Klima!$B$1:$E$520,MATCH('Afgrødemodel 1'!$C149,Klima!$B$1:$B$520,0),MATCH('Afgrødemodel 1'!$D$7,Klima!$B$1:$E$1,0))</f>
        <v>15.8</v>
      </c>
      <c r="E149" s="8">
        <f t="shared" si="107"/>
        <v>15.8</v>
      </c>
      <c r="F149">
        <v>0</v>
      </c>
      <c r="G149" s="8">
        <f t="shared" si="93"/>
        <v>2134.9</v>
      </c>
      <c r="H149" s="8">
        <f t="shared" si="73"/>
        <v>0</v>
      </c>
      <c r="I149" s="8">
        <f t="shared" si="74"/>
        <v>0</v>
      </c>
      <c r="J149" s="8">
        <f t="shared" si="75"/>
        <v>0</v>
      </c>
      <c r="K149" s="8" t="str">
        <f t="shared" si="76"/>
        <v xml:space="preserve"> </v>
      </c>
      <c r="L149" s="8" t="str">
        <f t="shared" si="77"/>
        <v xml:space="preserve"> </v>
      </c>
      <c r="M149" t="e">
        <f t="shared" si="78"/>
        <v>#N/A</v>
      </c>
      <c r="N149">
        <v>8</v>
      </c>
      <c r="O149" t="str">
        <f t="shared" si="94"/>
        <v xml:space="preserve"> </v>
      </c>
      <c r="P149" t="str">
        <f t="shared" si="79"/>
        <v xml:space="preserve"> </v>
      </c>
      <c r="Q149" t="str">
        <f t="shared" si="80"/>
        <v xml:space="preserve"> </v>
      </c>
      <c r="R149" t="str">
        <f t="shared" si="81"/>
        <v xml:space="preserve"> </v>
      </c>
      <c r="S149">
        <f t="shared" si="82"/>
        <v>0</v>
      </c>
      <c r="T149" s="8">
        <f t="shared" si="95"/>
        <v>0</v>
      </c>
      <c r="U149" s="2">
        <f t="shared" si="96"/>
        <v>0</v>
      </c>
      <c r="V149">
        <f t="shared" si="83"/>
        <v>5</v>
      </c>
      <c r="W149" s="2">
        <f t="shared" si="97"/>
        <v>15</v>
      </c>
      <c r="X149">
        <f t="shared" si="84"/>
        <v>0</v>
      </c>
      <c r="Y149">
        <f t="shared" si="98"/>
        <v>0.5</v>
      </c>
      <c r="Z149">
        <v>0</v>
      </c>
      <c r="AA149" s="18">
        <f t="shared" si="85"/>
        <v>43330</v>
      </c>
      <c r="AB149" s="13">
        <f t="shared" si="86"/>
        <v>0</v>
      </c>
      <c r="AC149">
        <v>0</v>
      </c>
      <c r="AD149" s="5">
        <f t="shared" si="99"/>
        <v>0</v>
      </c>
      <c r="AE149">
        <f t="shared" si="72"/>
        <v>0</v>
      </c>
      <c r="AF149">
        <f t="shared" si="72"/>
        <v>0</v>
      </c>
      <c r="AG149">
        <v>0</v>
      </c>
      <c r="AH149" s="18">
        <f t="shared" si="100"/>
        <v>43330</v>
      </c>
      <c r="AI149" s="5">
        <f t="shared" si="101"/>
        <v>0</v>
      </c>
      <c r="AJ149" s="13">
        <f t="shared" si="87"/>
        <v>0</v>
      </c>
      <c r="AK149" s="20">
        <f t="shared" si="88"/>
        <v>0</v>
      </c>
      <c r="AL149" s="20">
        <f t="shared" si="102"/>
        <v>50</v>
      </c>
      <c r="AM149" s="20">
        <f t="shared" si="103"/>
        <v>50</v>
      </c>
      <c r="AN149" s="20">
        <f t="shared" si="89"/>
        <v>0</v>
      </c>
      <c r="AO149" s="20">
        <f t="shared" si="104"/>
        <v>200</v>
      </c>
      <c r="AP149" s="1">
        <v>0</v>
      </c>
      <c r="AQ149" s="24">
        <f t="shared" si="105"/>
        <v>43330</v>
      </c>
      <c r="AR149" s="10">
        <f t="shared" si="90"/>
        <v>0</v>
      </c>
      <c r="AS149" s="1">
        <f t="shared" si="106"/>
        <v>0</v>
      </c>
    </row>
    <row r="150" spans="2:45" x14ac:dyDescent="0.2">
      <c r="B150" s="18">
        <f t="shared" si="91"/>
        <v>43331</v>
      </c>
      <c r="C150" s="8">
        <f t="shared" si="92"/>
        <v>43331</v>
      </c>
      <c r="D150" s="5">
        <f>INDEX(Klima!$B$1:$E$520,MATCH('Afgrødemodel 1'!$C150,Klima!$B$1:$B$520,0),MATCH('Afgrødemodel 1'!$D$7,Klima!$B$1:$E$1,0))</f>
        <v>17.7</v>
      </c>
      <c r="E150" s="8">
        <f t="shared" si="107"/>
        <v>17.7</v>
      </c>
      <c r="F150">
        <v>0</v>
      </c>
      <c r="G150" s="8">
        <f t="shared" si="93"/>
        <v>2152.6</v>
      </c>
      <c r="H150" s="8">
        <f t="shared" si="73"/>
        <v>0</v>
      </c>
      <c r="I150" s="8">
        <f t="shared" si="74"/>
        <v>0</v>
      </c>
      <c r="J150" s="8">
        <f t="shared" si="75"/>
        <v>0</v>
      </c>
      <c r="K150" s="8" t="str">
        <f t="shared" si="76"/>
        <v xml:space="preserve"> </v>
      </c>
      <c r="L150" s="8" t="str">
        <f t="shared" si="77"/>
        <v xml:space="preserve"> </v>
      </c>
      <c r="M150" t="e">
        <f t="shared" si="78"/>
        <v>#N/A</v>
      </c>
      <c r="N150">
        <v>8</v>
      </c>
      <c r="O150" t="str">
        <f t="shared" si="94"/>
        <v xml:space="preserve"> </v>
      </c>
      <c r="P150" t="str">
        <f t="shared" si="79"/>
        <v xml:space="preserve"> </v>
      </c>
      <c r="Q150" t="str">
        <f t="shared" si="80"/>
        <v xml:space="preserve"> </v>
      </c>
      <c r="R150" t="str">
        <f t="shared" si="81"/>
        <v xml:space="preserve"> </v>
      </c>
      <c r="S150">
        <f t="shared" si="82"/>
        <v>0</v>
      </c>
      <c r="T150" s="8">
        <f t="shared" si="95"/>
        <v>0</v>
      </c>
      <c r="U150" s="2">
        <f t="shared" si="96"/>
        <v>0</v>
      </c>
      <c r="V150">
        <f t="shared" si="83"/>
        <v>5</v>
      </c>
      <c r="W150" s="2">
        <f t="shared" si="97"/>
        <v>15</v>
      </c>
      <c r="X150">
        <f t="shared" si="84"/>
        <v>0</v>
      </c>
      <c r="Y150">
        <f t="shared" si="98"/>
        <v>0.5</v>
      </c>
      <c r="Z150">
        <v>0</v>
      </c>
      <c r="AA150" s="18">
        <f t="shared" si="85"/>
        <v>43331</v>
      </c>
      <c r="AB150" s="13">
        <f t="shared" si="86"/>
        <v>0</v>
      </c>
      <c r="AC150">
        <v>0</v>
      </c>
      <c r="AD150" s="5">
        <f t="shared" si="99"/>
        <v>0</v>
      </c>
      <c r="AE150">
        <f t="shared" si="72"/>
        <v>0</v>
      </c>
      <c r="AF150">
        <f t="shared" si="72"/>
        <v>0</v>
      </c>
      <c r="AG150">
        <v>0</v>
      </c>
      <c r="AH150" s="18">
        <f t="shared" si="100"/>
        <v>43331</v>
      </c>
      <c r="AI150" s="5">
        <f t="shared" si="101"/>
        <v>0</v>
      </c>
      <c r="AJ150" s="13">
        <f t="shared" si="87"/>
        <v>0</v>
      </c>
      <c r="AK150" s="20">
        <f t="shared" si="88"/>
        <v>0</v>
      </c>
      <c r="AL150" s="20">
        <f t="shared" si="102"/>
        <v>50</v>
      </c>
      <c r="AM150" s="20">
        <f t="shared" si="103"/>
        <v>50</v>
      </c>
      <c r="AN150" s="20">
        <f t="shared" si="89"/>
        <v>0</v>
      </c>
      <c r="AO150" s="20">
        <f t="shared" si="104"/>
        <v>200</v>
      </c>
      <c r="AP150" s="1">
        <v>0</v>
      </c>
      <c r="AQ150" s="24">
        <f t="shared" si="105"/>
        <v>43331</v>
      </c>
      <c r="AR150" s="10">
        <f t="shared" si="90"/>
        <v>0</v>
      </c>
      <c r="AS150" s="1">
        <f t="shared" si="106"/>
        <v>0</v>
      </c>
    </row>
    <row r="151" spans="2:45" x14ac:dyDescent="0.2">
      <c r="B151" s="18">
        <f t="shared" si="91"/>
        <v>43332</v>
      </c>
      <c r="C151" s="8">
        <f t="shared" si="92"/>
        <v>43332</v>
      </c>
      <c r="D151" s="5">
        <f>INDEX(Klima!$B$1:$E$520,MATCH('Afgrødemodel 1'!$C151,Klima!$B$1:$B$520,0),MATCH('Afgrødemodel 1'!$D$7,Klima!$B$1:$E$1,0))</f>
        <v>16.5</v>
      </c>
      <c r="E151" s="8">
        <f t="shared" si="107"/>
        <v>16.5</v>
      </c>
      <c r="F151">
        <v>0</v>
      </c>
      <c r="G151" s="8">
        <f t="shared" si="93"/>
        <v>2169.1</v>
      </c>
      <c r="H151" s="8">
        <f t="shared" si="73"/>
        <v>0</v>
      </c>
      <c r="I151" s="8">
        <f t="shared" si="74"/>
        <v>0</v>
      </c>
      <c r="J151" s="8">
        <f t="shared" si="75"/>
        <v>0</v>
      </c>
      <c r="K151" s="8" t="str">
        <f t="shared" si="76"/>
        <v xml:space="preserve"> </v>
      </c>
      <c r="L151" s="8" t="str">
        <f t="shared" si="77"/>
        <v xml:space="preserve"> </v>
      </c>
      <c r="M151" t="e">
        <f t="shared" si="78"/>
        <v>#N/A</v>
      </c>
      <c r="N151">
        <v>8</v>
      </c>
      <c r="O151" t="str">
        <f t="shared" si="94"/>
        <v xml:space="preserve"> </v>
      </c>
      <c r="P151" t="str">
        <f t="shared" si="79"/>
        <v xml:space="preserve"> </v>
      </c>
      <c r="Q151" t="str">
        <f t="shared" si="80"/>
        <v xml:space="preserve"> </v>
      </c>
      <c r="R151" t="str">
        <f t="shared" si="81"/>
        <v xml:space="preserve"> </v>
      </c>
      <c r="S151">
        <f t="shared" si="82"/>
        <v>0</v>
      </c>
      <c r="T151" s="8">
        <f t="shared" si="95"/>
        <v>0</v>
      </c>
      <c r="U151" s="2">
        <f t="shared" si="96"/>
        <v>0</v>
      </c>
      <c r="V151">
        <f t="shared" si="83"/>
        <v>5</v>
      </c>
      <c r="W151" s="2">
        <f t="shared" si="97"/>
        <v>15</v>
      </c>
      <c r="X151">
        <f t="shared" si="84"/>
        <v>0</v>
      </c>
      <c r="Y151">
        <f t="shared" si="98"/>
        <v>0.5</v>
      </c>
      <c r="Z151">
        <v>0</v>
      </c>
      <c r="AA151" s="18">
        <f t="shared" si="85"/>
        <v>43332</v>
      </c>
      <c r="AB151" s="13">
        <f t="shared" si="86"/>
        <v>0</v>
      </c>
      <c r="AC151">
        <v>0</v>
      </c>
      <c r="AD151" s="5">
        <f t="shared" si="99"/>
        <v>0</v>
      </c>
      <c r="AE151">
        <f t="shared" si="72"/>
        <v>0</v>
      </c>
      <c r="AF151">
        <f t="shared" si="72"/>
        <v>0</v>
      </c>
      <c r="AG151">
        <v>0</v>
      </c>
      <c r="AH151" s="18">
        <f t="shared" si="100"/>
        <v>43332</v>
      </c>
      <c r="AI151" s="5">
        <f t="shared" si="101"/>
        <v>0</v>
      </c>
      <c r="AJ151" s="13">
        <f t="shared" si="87"/>
        <v>0</v>
      </c>
      <c r="AK151" s="20">
        <f t="shared" si="88"/>
        <v>0</v>
      </c>
      <c r="AL151" s="20">
        <f t="shared" si="102"/>
        <v>50</v>
      </c>
      <c r="AM151" s="20">
        <f t="shared" si="103"/>
        <v>50</v>
      </c>
      <c r="AN151" s="20">
        <f t="shared" si="89"/>
        <v>0</v>
      </c>
      <c r="AO151" s="20">
        <f t="shared" si="104"/>
        <v>200</v>
      </c>
      <c r="AP151" s="1">
        <v>0</v>
      </c>
      <c r="AQ151" s="24">
        <f t="shared" si="105"/>
        <v>43332</v>
      </c>
      <c r="AR151" s="10">
        <f t="shared" si="90"/>
        <v>0</v>
      </c>
      <c r="AS151" s="1">
        <f t="shared" si="106"/>
        <v>0</v>
      </c>
    </row>
    <row r="152" spans="2:45" x14ac:dyDescent="0.2">
      <c r="B152" s="18">
        <f t="shared" si="91"/>
        <v>43333</v>
      </c>
      <c r="C152" s="8">
        <f t="shared" si="92"/>
        <v>43333</v>
      </c>
      <c r="D152" s="5">
        <f>INDEX(Klima!$B$1:$E$520,MATCH('Afgrødemodel 1'!$C152,Klima!$B$1:$B$520,0),MATCH('Afgrødemodel 1'!$D$7,Klima!$B$1:$E$1,0))</f>
        <v>15.4</v>
      </c>
      <c r="E152" s="8">
        <f t="shared" si="107"/>
        <v>15.4</v>
      </c>
      <c r="F152">
        <v>0</v>
      </c>
      <c r="G152" s="8">
        <f t="shared" si="93"/>
        <v>2184.5</v>
      </c>
      <c r="H152" s="8">
        <f t="shared" si="73"/>
        <v>0</v>
      </c>
      <c r="I152" s="8">
        <f t="shared" si="74"/>
        <v>0</v>
      </c>
      <c r="J152" s="8">
        <f t="shared" si="75"/>
        <v>0</v>
      </c>
      <c r="K152" s="8" t="str">
        <f t="shared" si="76"/>
        <v xml:space="preserve"> </v>
      </c>
      <c r="L152" s="8" t="str">
        <f t="shared" si="77"/>
        <v xml:space="preserve"> </v>
      </c>
      <c r="M152" t="e">
        <f t="shared" si="78"/>
        <v>#N/A</v>
      </c>
      <c r="N152">
        <v>8</v>
      </c>
      <c r="O152" t="str">
        <f t="shared" si="94"/>
        <v xml:space="preserve"> </v>
      </c>
      <c r="P152" t="str">
        <f t="shared" si="79"/>
        <v xml:space="preserve"> </v>
      </c>
      <c r="Q152" t="str">
        <f t="shared" si="80"/>
        <v xml:space="preserve"> </v>
      </c>
      <c r="R152" t="str">
        <f t="shared" si="81"/>
        <v xml:space="preserve"> </v>
      </c>
      <c r="S152">
        <f t="shared" si="82"/>
        <v>0</v>
      </c>
      <c r="T152" s="8">
        <f t="shared" si="95"/>
        <v>0</v>
      </c>
      <c r="U152" s="2">
        <f t="shared" si="96"/>
        <v>0</v>
      </c>
      <c r="V152">
        <f t="shared" si="83"/>
        <v>5</v>
      </c>
      <c r="W152" s="2">
        <f t="shared" si="97"/>
        <v>15</v>
      </c>
      <c r="X152">
        <f t="shared" si="84"/>
        <v>0</v>
      </c>
      <c r="Y152">
        <f t="shared" si="98"/>
        <v>0.5</v>
      </c>
      <c r="Z152">
        <v>0</v>
      </c>
      <c r="AA152" s="18">
        <f t="shared" si="85"/>
        <v>43333</v>
      </c>
      <c r="AB152" s="13">
        <f t="shared" si="86"/>
        <v>0</v>
      </c>
      <c r="AC152">
        <v>0</v>
      </c>
      <c r="AD152" s="5">
        <f t="shared" si="99"/>
        <v>0</v>
      </c>
      <c r="AE152">
        <f t="shared" si="72"/>
        <v>0</v>
      </c>
      <c r="AF152">
        <f t="shared" si="72"/>
        <v>0</v>
      </c>
      <c r="AG152">
        <v>0</v>
      </c>
      <c r="AH152" s="18">
        <f t="shared" si="100"/>
        <v>43333</v>
      </c>
      <c r="AI152" s="5">
        <f t="shared" si="101"/>
        <v>0</v>
      </c>
      <c r="AJ152" s="13">
        <f t="shared" si="87"/>
        <v>0</v>
      </c>
      <c r="AK152" s="20">
        <f t="shared" si="88"/>
        <v>0</v>
      </c>
      <c r="AL152" s="20">
        <f t="shared" si="102"/>
        <v>50</v>
      </c>
      <c r="AM152" s="20">
        <f t="shared" si="103"/>
        <v>50</v>
      </c>
      <c r="AN152" s="20">
        <f t="shared" si="89"/>
        <v>0</v>
      </c>
      <c r="AO152" s="20">
        <f t="shared" si="104"/>
        <v>200</v>
      </c>
      <c r="AP152" s="1">
        <v>0</v>
      </c>
      <c r="AQ152" s="24">
        <f t="shared" si="105"/>
        <v>43333</v>
      </c>
      <c r="AR152" s="10">
        <f t="shared" si="90"/>
        <v>0</v>
      </c>
      <c r="AS152" s="1">
        <f t="shared" si="106"/>
        <v>0</v>
      </c>
    </row>
    <row r="153" spans="2:45" x14ac:dyDescent="0.2">
      <c r="B153" s="18">
        <f t="shared" si="91"/>
        <v>43334</v>
      </c>
      <c r="C153" s="8">
        <f t="shared" si="92"/>
        <v>43334</v>
      </c>
      <c r="D153" s="5">
        <f>INDEX(Klima!$B$1:$E$520,MATCH('Afgrødemodel 1'!$C153,Klima!$B$1:$B$520,0),MATCH('Afgrødemodel 1'!$D$7,Klima!$B$1:$E$1,0))</f>
        <v>19.399999999999999</v>
      </c>
      <c r="E153" s="8">
        <f t="shared" si="107"/>
        <v>19.399999999999999</v>
      </c>
      <c r="F153">
        <v>0</v>
      </c>
      <c r="G153" s="8">
        <f t="shared" si="93"/>
        <v>2203.9</v>
      </c>
      <c r="H153" s="8">
        <f t="shared" si="73"/>
        <v>0</v>
      </c>
      <c r="I153" s="8">
        <f t="shared" si="74"/>
        <v>0</v>
      </c>
      <c r="J153" s="8">
        <f t="shared" si="75"/>
        <v>0</v>
      </c>
      <c r="K153" s="8" t="str">
        <f t="shared" si="76"/>
        <v xml:space="preserve"> </v>
      </c>
      <c r="L153" s="8" t="str">
        <f t="shared" si="77"/>
        <v xml:space="preserve"> </v>
      </c>
      <c r="M153" t="e">
        <f t="shared" si="78"/>
        <v>#N/A</v>
      </c>
      <c r="N153">
        <v>8</v>
      </c>
      <c r="O153" t="str">
        <f t="shared" si="94"/>
        <v xml:space="preserve"> </v>
      </c>
      <c r="P153" t="str">
        <f t="shared" si="79"/>
        <v xml:space="preserve"> </v>
      </c>
      <c r="Q153" t="str">
        <f t="shared" si="80"/>
        <v xml:space="preserve"> </v>
      </c>
      <c r="R153" t="str">
        <f t="shared" si="81"/>
        <v xml:space="preserve"> </v>
      </c>
      <c r="S153">
        <f t="shared" si="82"/>
        <v>0</v>
      </c>
      <c r="T153" s="8">
        <f t="shared" si="95"/>
        <v>0</v>
      </c>
      <c r="U153" s="2">
        <f t="shared" si="96"/>
        <v>0</v>
      </c>
      <c r="V153">
        <f t="shared" si="83"/>
        <v>5</v>
      </c>
      <c r="W153" s="2">
        <f t="shared" si="97"/>
        <v>15</v>
      </c>
      <c r="X153">
        <f t="shared" si="84"/>
        <v>0</v>
      </c>
      <c r="Y153">
        <f t="shared" si="98"/>
        <v>0.5</v>
      </c>
      <c r="Z153">
        <v>0</v>
      </c>
      <c r="AA153" s="18">
        <f t="shared" si="85"/>
        <v>43334</v>
      </c>
      <c r="AB153" s="13">
        <f t="shared" si="86"/>
        <v>0</v>
      </c>
      <c r="AC153">
        <v>0</v>
      </c>
      <c r="AD153" s="5">
        <f t="shared" si="99"/>
        <v>0</v>
      </c>
      <c r="AE153">
        <f t="shared" si="72"/>
        <v>0</v>
      </c>
      <c r="AF153">
        <f t="shared" si="72"/>
        <v>0</v>
      </c>
      <c r="AG153">
        <v>0</v>
      </c>
      <c r="AH153" s="18">
        <f t="shared" si="100"/>
        <v>43334</v>
      </c>
      <c r="AI153" s="5">
        <f t="shared" si="101"/>
        <v>0</v>
      </c>
      <c r="AJ153" s="13">
        <f t="shared" si="87"/>
        <v>0</v>
      </c>
      <c r="AK153" s="20">
        <f t="shared" si="88"/>
        <v>0</v>
      </c>
      <c r="AL153" s="20">
        <f t="shared" si="102"/>
        <v>50</v>
      </c>
      <c r="AM153" s="20">
        <f t="shared" si="103"/>
        <v>50</v>
      </c>
      <c r="AN153" s="20">
        <f t="shared" si="89"/>
        <v>0</v>
      </c>
      <c r="AO153" s="20">
        <f t="shared" si="104"/>
        <v>200</v>
      </c>
      <c r="AP153" s="1">
        <v>0</v>
      </c>
      <c r="AQ153" s="24">
        <f t="shared" si="105"/>
        <v>43334</v>
      </c>
      <c r="AR153" s="10">
        <f t="shared" si="90"/>
        <v>0</v>
      </c>
      <c r="AS153" s="1">
        <f t="shared" si="106"/>
        <v>0</v>
      </c>
    </row>
    <row r="154" spans="2:45" x14ac:dyDescent="0.2">
      <c r="B154" s="18">
        <f t="shared" si="91"/>
        <v>43335</v>
      </c>
      <c r="C154" s="8">
        <f t="shared" si="92"/>
        <v>43335</v>
      </c>
      <c r="D154" s="5">
        <f>INDEX(Klima!$B$1:$E$520,MATCH('Afgrødemodel 1'!$C154,Klima!$B$1:$B$520,0),MATCH('Afgrødemodel 1'!$D$7,Klima!$B$1:$E$1,0))</f>
        <v>18.8</v>
      </c>
      <c r="E154" s="8">
        <f t="shared" si="107"/>
        <v>18.8</v>
      </c>
      <c r="F154">
        <v>0</v>
      </c>
      <c r="G154" s="8">
        <f t="shared" si="93"/>
        <v>2222.7000000000003</v>
      </c>
      <c r="H154" s="8">
        <f t="shared" si="73"/>
        <v>0</v>
      </c>
      <c r="I154" s="8">
        <f t="shared" si="74"/>
        <v>0</v>
      </c>
      <c r="J154" s="8">
        <f t="shared" si="75"/>
        <v>0</v>
      </c>
      <c r="K154" s="8" t="str">
        <f t="shared" si="76"/>
        <v xml:space="preserve"> </v>
      </c>
      <c r="L154" s="8" t="str">
        <f t="shared" si="77"/>
        <v xml:space="preserve"> </v>
      </c>
      <c r="M154" t="e">
        <f t="shared" si="78"/>
        <v>#N/A</v>
      </c>
      <c r="N154">
        <v>8</v>
      </c>
      <c r="O154" t="str">
        <f t="shared" si="94"/>
        <v xml:space="preserve"> </v>
      </c>
      <c r="P154" t="str">
        <f t="shared" si="79"/>
        <v xml:space="preserve"> </v>
      </c>
      <c r="Q154" t="str">
        <f t="shared" si="80"/>
        <v xml:space="preserve"> </v>
      </c>
      <c r="R154" t="str">
        <f t="shared" si="81"/>
        <v xml:space="preserve"> </v>
      </c>
      <c r="S154">
        <f t="shared" si="82"/>
        <v>0</v>
      </c>
      <c r="T154" s="8">
        <f t="shared" si="95"/>
        <v>0</v>
      </c>
      <c r="U154" s="2">
        <f t="shared" si="96"/>
        <v>0</v>
      </c>
      <c r="V154">
        <f t="shared" si="83"/>
        <v>5</v>
      </c>
      <c r="W154" s="2">
        <f t="shared" si="97"/>
        <v>15</v>
      </c>
      <c r="X154">
        <f t="shared" si="84"/>
        <v>0</v>
      </c>
      <c r="Y154">
        <f t="shared" si="98"/>
        <v>0.5</v>
      </c>
      <c r="Z154">
        <v>0</v>
      </c>
      <c r="AA154" s="18">
        <f t="shared" si="85"/>
        <v>43335</v>
      </c>
      <c r="AB154" s="13">
        <f t="shared" si="86"/>
        <v>0</v>
      </c>
      <c r="AC154">
        <v>0</v>
      </c>
      <c r="AD154" s="5">
        <f t="shared" si="99"/>
        <v>0</v>
      </c>
      <c r="AE154">
        <f t="shared" ref="AE154:AF217" si="108">$AW$37</f>
        <v>0</v>
      </c>
      <c r="AF154">
        <f t="shared" si="108"/>
        <v>0</v>
      </c>
      <c r="AG154">
        <v>0</v>
      </c>
      <c r="AH154" s="18">
        <f t="shared" si="100"/>
        <v>43335</v>
      </c>
      <c r="AI154" s="5">
        <f t="shared" si="101"/>
        <v>0</v>
      </c>
      <c r="AJ154" s="13">
        <f t="shared" si="87"/>
        <v>0</v>
      </c>
      <c r="AK154" s="20">
        <f t="shared" si="88"/>
        <v>0</v>
      </c>
      <c r="AL154" s="20">
        <f t="shared" si="102"/>
        <v>50</v>
      </c>
      <c r="AM154" s="20">
        <f t="shared" si="103"/>
        <v>50</v>
      </c>
      <c r="AN154" s="20">
        <f t="shared" si="89"/>
        <v>0</v>
      </c>
      <c r="AO154" s="20">
        <f t="shared" si="104"/>
        <v>200</v>
      </c>
      <c r="AP154" s="1">
        <v>0</v>
      </c>
      <c r="AQ154" s="24">
        <f t="shared" si="105"/>
        <v>43335</v>
      </c>
      <c r="AR154" s="10">
        <f t="shared" si="90"/>
        <v>0</v>
      </c>
      <c r="AS154" s="1">
        <f t="shared" si="106"/>
        <v>0</v>
      </c>
    </row>
    <row r="155" spans="2:45" x14ac:dyDescent="0.2">
      <c r="B155" s="18">
        <f t="shared" si="91"/>
        <v>43336</v>
      </c>
      <c r="C155" s="8">
        <f t="shared" si="92"/>
        <v>43336</v>
      </c>
      <c r="D155" s="5">
        <f>INDEX(Klima!$B$1:$E$520,MATCH('Afgrødemodel 1'!$C155,Klima!$B$1:$B$520,0),MATCH('Afgrødemodel 1'!$D$7,Klima!$B$1:$E$1,0))</f>
        <v>14.3</v>
      </c>
      <c r="E155" s="8">
        <f t="shared" si="107"/>
        <v>14.3</v>
      </c>
      <c r="F155">
        <v>0</v>
      </c>
      <c r="G155" s="8">
        <f t="shared" si="93"/>
        <v>2237.0000000000005</v>
      </c>
      <c r="H155" s="8">
        <f t="shared" si="73"/>
        <v>0</v>
      </c>
      <c r="I155" s="8">
        <f t="shared" si="74"/>
        <v>0</v>
      </c>
      <c r="J155" s="8">
        <f t="shared" si="75"/>
        <v>0</v>
      </c>
      <c r="K155" s="8" t="str">
        <f t="shared" si="76"/>
        <v xml:space="preserve"> </v>
      </c>
      <c r="L155" s="8" t="str">
        <f t="shared" si="77"/>
        <v xml:space="preserve"> </v>
      </c>
      <c r="M155" t="e">
        <f t="shared" si="78"/>
        <v>#N/A</v>
      </c>
      <c r="N155">
        <v>8</v>
      </c>
      <c r="O155" t="str">
        <f t="shared" si="94"/>
        <v xml:space="preserve"> </v>
      </c>
      <c r="P155" t="str">
        <f t="shared" si="79"/>
        <v xml:space="preserve"> </v>
      </c>
      <c r="Q155" t="str">
        <f t="shared" si="80"/>
        <v xml:space="preserve"> </v>
      </c>
      <c r="R155" t="str">
        <f t="shared" si="81"/>
        <v xml:space="preserve"> </v>
      </c>
      <c r="S155">
        <f t="shared" si="82"/>
        <v>0</v>
      </c>
      <c r="T155" s="8">
        <f t="shared" si="95"/>
        <v>0</v>
      </c>
      <c r="U155" s="2">
        <f t="shared" si="96"/>
        <v>0</v>
      </c>
      <c r="V155">
        <f t="shared" si="83"/>
        <v>5</v>
      </c>
      <c r="W155" s="2">
        <f t="shared" si="97"/>
        <v>15</v>
      </c>
      <c r="X155">
        <f t="shared" si="84"/>
        <v>0</v>
      </c>
      <c r="Y155">
        <f t="shared" si="98"/>
        <v>0.5</v>
      </c>
      <c r="Z155">
        <v>0</v>
      </c>
      <c r="AA155" s="18">
        <f t="shared" si="85"/>
        <v>43336</v>
      </c>
      <c r="AB155" s="13">
        <f t="shared" si="86"/>
        <v>0</v>
      </c>
      <c r="AC155">
        <v>0</v>
      </c>
      <c r="AD155" s="5">
        <f t="shared" si="99"/>
        <v>0</v>
      </c>
      <c r="AE155">
        <f t="shared" si="108"/>
        <v>0</v>
      </c>
      <c r="AF155">
        <f t="shared" si="108"/>
        <v>0</v>
      </c>
      <c r="AG155">
        <v>0</v>
      </c>
      <c r="AH155" s="18">
        <f t="shared" si="100"/>
        <v>43336</v>
      </c>
      <c r="AI155" s="5">
        <f t="shared" si="101"/>
        <v>0</v>
      </c>
      <c r="AJ155" s="13">
        <f t="shared" si="87"/>
        <v>0</v>
      </c>
      <c r="AK155" s="20">
        <f t="shared" si="88"/>
        <v>0</v>
      </c>
      <c r="AL155" s="20">
        <f t="shared" si="102"/>
        <v>50</v>
      </c>
      <c r="AM155" s="20">
        <f t="shared" si="103"/>
        <v>50</v>
      </c>
      <c r="AN155" s="20">
        <f t="shared" si="89"/>
        <v>0</v>
      </c>
      <c r="AO155" s="20">
        <f t="shared" si="104"/>
        <v>200</v>
      </c>
      <c r="AP155" s="1">
        <v>0</v>
      </c>
      <c r="AQ155" s="24">
        <f t="shared" si="105"/>
        <v>43336</v>
      </c>
      <c r="AR155" s="10">
        <f t="shared" si="90"/>
        <v>0</v>
      </c>
      <c r="AS155" s="1">
        <f t="shared" si="106"/>
        <v>0</v>
      </c>
    </row>
    <row r="156" spans="2:45" x14ac:dyDescent="0.2">
      <c r="B156" s="18">
        <f t="shared" si="91"/>
        <v>43337</v>
      </c>
      <c r="C156" s="8">
        <f t="shared" si="92"/>
        <v>43337</v>
      </c>
      <c r="D156" s="5">
        <f>INDEX(Klima!$B$1:$E$520,MATCH('Afgrødemodel 1'!$C156,Klima!$B$1:$B$520,0),MATCH('Afgrødemodel 1'!$D$7,Klima!$B$1:$E$1,0))</f>
        <v>12.4</v>
      </c>
      <c r="E156" s="8">
        <f t="shared" si="107"/>
        <v>12.4</v>
      </c>
      <c r="F156">
        <v>0</v>
      </c>
      <c r="G156" s="8">
        <f t="shared" si="93"/>
        <v>2249.4000000000005</v>
      </c>
      <c r="H156" s="8">
        <f t="shared" si="73"/>
        <v>0</v>
      </c>
      <c r="I156" s="8">
        <f t="shared" si="74"/>
        <v>0</v>
      </c>
      <c r="J156" s="8">
        <f t="shared" si="75"/>
        <v>0</v>
      </c>
      <c r="K156" s="8" t="str">
        <f t="shared" si="76"/>
        <v xml:space="preserve"> </v>
      </c>
      <c r="L156" s="8" t="str">
        <f t="shared" si="77"/>
        <v xml:space="preserve"> </v>
      </c>
      <c r="M156" t="e">
        <f t="shared" si="78"/>
        <v>#N/A</v>
      </c>
      <c r="N156">
        <v>8</v>
      </c>
      <c r="O156" t="str">
        <f t="shared" si="94"/>
        <v xml:space="preserve"> </v>
      </c>
      <c r="P156" t="str">
        <f t="shared" si="79"/>
        <v xml:space="preserve"> </v>
      </c>
      <c r="Q156" t="str">
        <f t="shared" si="80"/>
        <v xml:space="preserve"> </v>
      </c>
      <c r="R156" t="str">
        <f t="shared" si="81"/>
        <v xml:space="preserve"> </v>
      </c>
      <c r="S156">
        <f t="shared" si="82"/>
        <v>0</v>
      </c>
      <c r="T156" s="8">
        <f t="shared" si="95"/>
        <v>0</v>
      </c>
      <c r="U156" s="2">
        <f t="shared" si="96"/>
        <v>0</v>
      </c>
      <c r="V156">
        <f t="shared" si="83"/>
        <v>5</v>
      </c>
      <c r="W156" s="2">
        <f t="shared" si="97"/>
        <v>15</v>
      </c>
      <c r="X156">
        <f t="shared" si="84"/>
        <v>0</v>
      </c>
      <c r="Y156">
        <f t="shared" si="98"/>
        <v>0.5</v>
      </c>
      <c r="Z156">
        <v>0</v>
      </c>
      <c r="AA156" s="18">
        <f t="shared" si="85"/>
        <v>43337</v>
      </c>
      <c r="AB156" s="13">
        <f t="shared" si="86"/>
        <v>0</v>
      </c>
      <c r="AC156">
        <v>0</v>
      </c>
      <c r="AD156" s="5">
        <f t="shared" si="99"/>
        <v>0</v>
      </c>
      <c r="AE156">
        <f t="shared" si="108"/>
        <v>0</v>
      </c>
      <c r="AF156">
        <f t="shared" si="108"/>
        <v>0</v>
      </c>
      <c r="AG156">
        <v>0</v>
      </c>
      <c r="AH156" s="18">
        <f t="shared" si="100"/>
        <v>43337</v>
      </c>
      <c r="AI156" s="5">
        <f t="shared" si="101"/>
        <v>0</v>
      </c>
      <c r="AJ156" s="13">
        <f t="shared" si="87"/>
        <v>0</v>
      </c>
      <c r="AK156" s="20">
        <f t="shared" si="88"/>
        <v>0</v>
      </c>
      <c r="AL156" s="20">
        <f t="shared" si="102"/>
        <v>50</v>
      </c>
      <c r="AM156" s="20">
        <f t="shared" si="103"/>
        <v>50</v>
      </c>
      <c r="AN156" s="20">
        <f t="shared" si="89"/>
        <v>0</v>
      </c>
      <c r="AO156" s="20">
        <f t="shared" si="104"/>
        <v>200</v>
      </c>
      <c r="AP156" s="1">
        <v>0</v>
      </c>
      <c r="AQ156" s="24">
        <f t="shared" si="105"/>
        <v>43337</v>
      </c>
      <c r="AR156" s="10">
        <f t="shared" si="90"/>
        <v>0</v>
      </c>
      <c r="AS156" s="1">
        <f t="shared" si="106"/>
        <v>0</v>
      </c>
    </row>
    <row r="157" spans="2:45" x14ac:dyDescent="0.2">
      <c r="B157" s="18">
        <f t="shared" si="91"/>
        <v>43338</v>
      </c>
      <c r="C157" s="8">
        <f t="shared" si="92"/>
        <v>43338</v>
      </c>
      <c r="D157" s="5">
        <f>INDEX(Klima!$B$1:$E$520,MATCH('Afgrødemodel 1'!$C157,Klima!$B$1:$B$520,0),MATCH('Afgrødemodel 1'!$D$7,Klima!$B$1:$E$1,0))</f>
        <v>12.7</v>
      </c>
      <c r="E157" s="8">
        <f t="shared" si="107"/>
        <v>12.7</v>
      </c>
      <c r="F157">
        <v>0</v>
      </c>
      <c r="G157" s="8">
        <f t="shared" si="93"/>
        <v>2262.1000000000004</v>
      </c>
      <c r="H157" s="8">
        <f t="shared" si="73"/>
        <v>0</v>
      </c>
      <c r="I157" s="8">
        <f t="shared" si="74"/>
        <v>0</v>
      </c>
      <c r="J157" s="8">
        <f t="shared" si="75"/>
        <v>0</v>
      </c>
      <c r="K157" s="8" t="str">
        <f t="shared" si="76"/>
        <v xml:space="preserve"> </v>
      </c>
      <c r="L157" s="8" t="str">
        <f t="shared" si="77"/>
        <v xml:space="preserve"> </v>
      </c>
      <c r="M157" t="e">
        <f t="shared" si="78"/>
        <v>#N/A</v>
      </c>
      <c r="N157">
        <v>8</v>
      </c>
      <c r="O157" t="str">
        <f t="shared" si="94"/>
        <v xml:space="preserve"> </v>
      </c>
      <c r="P157" t="str">
        <f t="shared" si="79"/>
        <v xml:space="preserve"> </v>
      </c>
      <c r="Q157" t="str">
        <f t="shared" si="80"/>
        <v xml:space="preserve"> </v>
      </c>
      <c r="R157" t="str">
        <f t="shared" si="81"/>
        <v xml:space="preserve"> </v>
      </c>
      <c r="S157">
        <f t="shared" si="82"/>
        <v>0</v>
      </c>
      <c r="T157" s="8">
        <f t="shared" si="95"/>
        <v>0</v>
      </c>
      <c r="U157" s="2">
        <f t="shared" si="96"/>
        <v>0</v>
      </c>
      <c r="V157">
        <f t="shared" si="83"/>
        <v>5</v>
      </c>
      <c r="W157" s="2">
        <f t="shared" si="97"/>
        <v>15</v>
      </c>
      <c r="X157">
        <f t="shared" si="84"/>
        <v>0</v>
      </c>
      <c r="Y157">
        <f t="shared" si="98"/>
        <v>0.5</v>
      </c>
      <c r="Z157">
        <v>0</v>
      </c>
      <c r="AA157" s="18">
        <f t="shared" si="85"/>
        <v>43338</v>
      </c>
      <c r="AB157" s="13">
        <f t="shared" si="86"/>
        <v>0</v>
      </c>
      <c r="AC157">
        <v>0</v>
      </c>
      <c r="AD157" s="5">
        <f t="shared" si="99"/>
        <v>0</v>
      </c>
      <c r="AE157">
        <f t="shared" si="108"/>
        <v>0</v>
      </c>
      <c r="AF157">
        <f t="shared" si="108"/>
        <v>0</v>
      </c>
      <c r="AG157">
        <v>0</v>
      </c>
      <c r="AH157" s="18">
        <f t="shared" si="100"/>
        <v>43338</v>
      </c>
      <c r="AI157" s="5">
        <f t="shared" si="101"/>
        <v>0</v>
      </c>
      <c r="AJ157" s="13">
        <f t="shared" si="87"/>
        <v>0</v>
      </c>
      <c r="AK157" s="20">
        <f t="shared" si="88"/>
        <v>0</v>
      </c>
      <c r="AL157" s="20">
        <f t="shared" si="102"/>
        <v>50</v>
      </c>
      <c r="AM157" s="20">
        <f t="shared" si="103"/>
        <v>50</v>
      </c>
      <c r="AN157" s="20">
        <f t="shared" si="89"/>
        <v>0</v>
      </c>
      <c r="AO157" s="20">
        <f t="shared" si="104"/>
        <v>200</v>
      </c>
      <c r="AP157" s="1">
        <v>0</v>
      </c>
      <c r="AQ157" s="24">
        <f t="shared" si="105"/>
        <v>43338</v>
      </c>
      <c r="AR157" s="10">
        <f t="shared" si="90"/>
        <v>0</v>
      </c>
      <c r="AS157" s="1">
        <f t="shared" si="106"/>
        <v>0</v>
      </c>
    </row>
    <row r="158" spans="2:45" x14ac:dyDescent="0.2">
      <c r="B158" s="18">
        <f t="shared" si="91"/>
        <v>43339</v>
      </c>
      <c r="C158" s="8">
        <f t="shared" si="92"/>
        <v>43339</v>
      </c>
      <c r="D158" s="5">
        <f>INDEX(Klima!$B$1:$E$520,MATCH('Afgrødemodel 1'!$C158,Klima!$B$1:$B$520,0),MATCH('Afgrødemodel 1'!$D$7,Klima!$B$1:$E$1,0))</f>
        <v>14.2</v>
      </c>
      <c r="E158" s="8">
        <f t="shared" si="107"/>
        <v>14.2</v>
      </c>
      <c r="F158">
        <v>0</v>
      </c>
      <c r="G158" s="8">
        <f t="shared" si="93"/>
        <v>2276.3000000000002</v>
      </c>
      <c r="H158" s="8">
        <f t="shared" si="73"/>
        <v>0</v>
      </c>
      <c r="I158" s="8">
        <f t="shared" si="74"/>
        <v>0</v>
      </c>
      <c r="J158" s="8">
        <f t="shared" si="75"/>
        <v>0</v>
      </c>
      <c r="K158" s="8" t="str">
        <f t="shared" si="76"/>
        <v xml:space="preserve"> </v>
      </c>
      <c r="L158" s="8" t="str">
        <f t="shared" si="77"/>
        <v xml:space="preserve"> </v>
      </c>
      <c r="M158" t="e">
        <f t="shared" si="78"/>
        <v>#N/A</v>
      </c>
      <c r="N158">
        <v>8</v>
      </c>
      <c r="O158" t="str">
        <f t="shared" si="94"/>
        <v xml:space="preserve"> </v>
      </c>
      <c r="P158" t="str">
        <f t="shared" si="79"/>
        <v xml:space="preserve"> </v>
      </c>
      <c r="Q158" t="str">
        <f t="shared" si="80"/>
        <v xml:space="preserve"> </v>
      </c>
      <c r="R158" t="str">
        <f t="shared" si="81"/>
        <v xml:space="preserve"> </v>
      </c>
      <c r="S158">
        <f t="shared" si="82"/>
        <v>0</v>
      </c>
      <c r="T158" s="8">
        <f t="shared" si="95"/>
        <v>0</v>
      </c>
      <c r="U158" s="2">
        <f t="shared" si="96"/>
        <v>0</v>
      </c>
      <c r="V158">
        <f t="shared" si="83"/>
        <v>5</v>
      </c>
      <c r="W158" s="2">
        <f t="shared" si="97"/>
        <v>15</v>
      </c>
      <c r="X158">
        <f t="shared" si="84"/>
        <v>0</v>
      </c>
      <c r="Y158">
        <f t="shared" si="98"/>
        <v>0.5</v>
      </c>
      <c r="Z158">
        <v>0</v>
      </c>
      <c r="AA158" s="18">
        <f t="shared" si="85"/>
        <v>43339</v>
      </c>
      <c r="AB158" s="13">
        <f t="shared" si="86"/>
        <v>0</v>
      </c>
      <c r="AC158">
        <v>0</v>
      </c>
      <c r="AD158" s="5">
        <f t="shared" si="99"/>
        <v>0</v>
      </c>
      <c r="AE158">
        <f t="shared" si="108"/>
        <v>0</v>
      </c>
      <c r="AF158">
        <f t="shared" si="108"/>
        <v>0</v>
      </c>
      <c r="AG158">
        <v>0</v>
      </c>
      <c r="AH158" s="18">
        <f t="shared" si="100"/>
        <v>43339</v>
      </c>
      <c r="AI158" s="5">
        <f t="shared" si="101"/>
        <v>0</v>
      </c>
      <c r="AJ158" s="13">
        <f t="shared" si="87"/>
        <v>0</v>
      </c>
      <c r="AK158" s="20">
        <f t="shared" si="88"/>
        <v>0</v>
      </c>
      <c r="AL158" s="20">
        <f t="shared" si="102"/>
        <v>50</v>
      </c>
      <c r="AM158" s="20">
        <f t="shared" si="103"/>
        <v>50</v>
      </c>
      <c r="AN158" s="20">
        <f t="shared" si="89"/>
        <v>0</v>
      </c>
      <c r="AO158" s="20">
        <f t="shared" si="104"/>
        <v>200</v>
      </c>
      <c r="AP158" s="1">
        <v>0</v>
      </c>
      <c r="AQ158" s="24">
        <f t="shared" si="105"/>
        <v>43339</v>
      </c>
      <c r="AR158" s="10">
        <f t="shared" si="90"/>
        <v>0</v>
      </c>
      <c r="AS158" s="1">
        <f t="shared" si="106"/>
        <v>0</v>
      </c>
    </row>
    <row r="159" spans="2:45" x14ac:dyDescent="0.2">
      <c r="B159" s="18">
        <f t="shared" si="91"/>
        <v>43340</v>
      </c>
      <c r="C159" s="8">
        <f t="shared" si="92"/>
        <v>43340</v>
      </c>
      <c r="D159" s="5">
        <f>INDEX(Klima!$B$1:$E$520,MATCH('Afgrødemodel 1'!$C159,Klima!$B$1:$B$520,0),MATCH('Afgrødemodel 1'!$D$7,Klima!$B$1:$E$1,0))</f>
        <v>15.3</v>
      </c>
      <c r="E159" s="8">
        <f t="shared" si="107"/>
        <v>15.3</v>
      </c>
      <c r="F159">
        <v>0</v>
      </c>
      <c r="G159" s="8">
        <f t="shared" si="93"/>
        <v>2291.6000000000004</v>
      </c>
      <c r="H159" s="8">
        <f t="shared" si="73"/>
        <v>0</v>
      </c>
      <c r="I159" s="8">
        <f t="shared" si="74"/>
        <v>0</v>
      </c>
      <c r="J159" s="8">
        <f t="shared" si="75"/>
        <v>0</v>
      </c>
      <c r="K159" s="8" t="str">
        <f t="shared" si="76"/>
        <v xml:space="preserve"> </v>
      </c>
      <c r="L159" s="8" t="str">
        <f t="shared" si="77"/>
        <v xml:space="preserve"> </v>
      </c>
      <c r="M159" t="e">
        <f t="shared" si="78"/>
        <v>#N/A</v>
      </c>
      <c r="N159">
        <v>8</v>
      </c>
      <c r="O159" t="str">
        <f t="shared" si="94"/>
        <v xml:space="preserve"> </v>
      </c>
      <c r="P159" t="str">
        <f t="shared" si="79"/>
        <v xml:space="preserve"> </v>
      </c>
      <c r="Q159" t="str">
        <f t="shared" si="80"/>
        <v xml:space="preserve"> </v>
      </c>
      <c r="R159" t="str">
        <f t="shared" si="81"/>
        <v xml:space="preserve"> </v>
      </c>
      <c r="S159">
        <f t="shared" si="82"/>
        <v>0</v>
      </c>
      <c r="T159" s="8">
        <f t="shared" si="95"/>
        <v>0</v>
      </c>
      <c r="U159" s="2">
        <f t="shared" si="96"/>
        <v>0</v>
      </c>
      <c r="V159">
        <f t="shared" si="83"/>
        <v>5</v>
      </c>
      <c r="W159" s="2">
        <f t="shared" si="97"/>
        <v>15</v>
      </c>
      <c r="X159">
        <f t="shared" si="84"/>
        <v>0</v>
      </c>
      <c r="Y159">
        <f t="shared" si="98"/>
        <v>0.5</v>
      </c>
      <c r="Z159">
        <v>0</v>
      </c>
      <c r="AA159" s="18">
        <f t="shared" si="85"/>
        <v>43340</v>
      </c>
      <c r="AB159" s="13">
        <f t="shared" si="86"/>
        <v>0</v>
      </c>
      <c r="AC159">
        <v>0</v>
      </c>
      <c r="AD159" s="5">
        <f t="shared" si="99"/>
        <v>0</v>
      </c>
      <c r="AE159">
        <f t="shared" si="108"/>
        <v>0</v>
      </c>
      <c r="AF159">
        <f t="shared" si="108"/>
        <v>0</v>
      </c>
      <c r="AG159">
        <v>0</v>
      </c>
      <c r="AH159" s="18">
        <f t="shared" si="100"/>
        <v>43340</v>
      </c>
      <c r="AI159" s="5">
        <f t="shared" si="101"/>
        <v>0</v>
      </c>
      <c r="AJ159" s="13">
        <f t="shared" si="87"/>
        <v>0</v>
      </c>
      <c r="AK159" s="20">
        <f t="shared" si="88"/>
        <v>0</v>
      </c>
      <c r="AL159" s="20">
        <f t="shared" si="102"/>
        <v>50</v>
      </c>
      <c r="AM159" s="20">
        <f t="shared" si="103"/>
        <v>50</v>
      </c>
      <c r="AN159" s="20">
        <f t="shared" si="89"/>
        <v>0</v>
      </c>
      <c r="AO159" s="20">
        <f t="shared" si="104"/>
        <v>200</v>
      </c>
      <c r="AP159" s="1">
        <v>0</v>
      </c>
      <c r="AQ159" s="24">
        <f t="shared" si="105"/>
        <v>43340</v>
      </c>
      <c r="AR159" s="10">
        <f t="shared" si="90"/>
        <v>0</v>
      </c>
      <c r="AS159" s="1">
        <f t="shared" si="106"/>
        <v>0</v>
      </c>
    </row>
    <row r="160" spans="2:45" x14ac:dyDescent="0.2">
      <c r="B160" s="18">
        <f t="shared" si="91"/>
        <v>43341</v>
      </c>
      <c r="C160" s="8">
        <f t="shared" si="92"/>
        <v>43341</v>
      </c>
      <c r="D160" s="5">
        <f>INDEX(Klima!$B$1:$E$520,MATCH('Afgrødemodel 1'!$C160,Klima!$B$1:$B$520,0),MATCH('Afgrødemodel 1'!$D$7,Klima!$B$1:$E$1,0))</f>
        <v>15.1</v>
      </c>
      <c r="E160" s="8">
        <f t="shared" si="107"/>
        <v>15.1</v>
      </c>
      <c r="F160">
        <v>0</v>
      </c>
      <c r="G160" s="8">
        <f t="shared" si="93"/>
        <v>2306.7000000000003</v>
      </c>
      <c r="H160" s="8">
        <f t="shared" si="73"/>
        <v>0</v>
      </c>
      <c r="I160" s="8">
        <f t="shared" si="74"/>
        <v>0</v>
      </c>
      <c r="J160" s="8">
        <f t="shared" si="75"/>
        <v>0</v>
      </c>
      <c r="K160" s="8" t="str">
        <f t="shared" si="76"/>
        <v xml:space="preserve"> </v>
      </c>
      <c r="L160" s="8" t="str">
        <f t="shared" si="77"/>
        <v xml:space="preserve"> </v>
      </c>
      <c r="M160" t="e">
        <f t="shared" si="78"/>
        <v>#N/A</v>
      </c>
      <c r="N160">
        <v>8</v>
      </c>
      <c r="O160" t="str">
        <f t="shared" si="94"/>
        <v xml:space="preserve"> </v>
      </c>
      <c r="P160" t="str">
        <f t="shared" si="79"/>
        <v xml:space="preserve"> </v>
      </c>
      <c r="Q160" t="str">
        <f t="shared" si="80"/>
        <v xml:space="preserve"> </v>
      </c>
      <c r="R160" t="str">
        <f t="shared" si="81"/>
        <v xml:space="preserve"> </v>
      </c>
      <c r="S160">
        <f t="shared" si="82"/>
        <v>0</v>
      </c>
      <c r="T160" s="8">
        <f t="shared" si="95"/>
        <v>0</v>
      </c>
      <c r="U160" s="2">
        <f t="shared" si="96"/>
        <v>0</v>
      </c>
      <c r="V160">
        <f t="shared" si="83"/>
        <v>5</v>
      </c>
      <c r="W160" s="2">
        <f t="shared" si="97"/>
        <v>15</v>
      </c>
      <c r="X160">
        <f t="shared" si="84"/>
        <v>0</v>
      </c>
      <c r="Y160">
        <f t="shared" si="98"/>
        <v>0.5</v>
      </c>
      <c r="Z160">
        <v>0</v>
      </c>
      <c r="AA160" s="18">
        <f t="shared" si="85"/>
        <v>43341</v>
      </c>
      <c r="AB160" s="13">
        <f t="shared" si="86"/>
        <v>0</v>
      </c>
      <c r="AC160">
        <v>0</v>
      </c>
      <c r="AD160" s="5">
        <f t="shared" si="99"/>
        <v>0</v>
      </c>
      <c r="AE160">
        <f t="shared" si="108"/>
        <v>0</v>
      </c>
      <c r="AF160">
        <f t="shared" si="108"/>
        <v>0</v>
      </c>
      <c r="AG160">
        <v>0</v>
      </c>
      <c r="AH160" s="18">
        <f t="shared" si="100"/>
        <v>43341</v>
      </c>
      <c r="AI160" s="5">
        <f t="shared" si="101"/>
        <v>0</v>
      </c>
      <c r="AJ160" s="13">
        <f t="shared" si="87"/>
        <v>0</v>
      </c>
      <c r="AK160" s="20">
        <f t="shared" si="88"/>
        <v>0</v>
      </c>
      <c r="AL160" s="20">
        <f t="shared" si="102"/>
        <v>50</v>
      </c>
      <c r="AM160" s="20">
        <f t="shared" si="103"/>
        <v>50</v>
      </c>
      <c r="AN160" s="20">
        <f t="shared" si="89"/>
        <v>0</v>
      </c>
      <c r="AO160" s="20">
        <f t="shared" si="104"/>
        <v>200</v>
      </c>
      <c r="AP160" s="1">
        <v>0</v>
      </c>
      <c r="AQ160" s="24">
        <f t="shared" si="105"/>
        <v>43341</v>
      </c>
      <c r="AR160" s="10">
        <f t="shared" si="90"/>
        <v>0</v>
      </c>
      <c r="AS160" s="1">
        <f t="shared" si="106"/>
        <v>0</v>
      </c>
    </row>
    <row r="161" spans="2:45" x14ac:dyDescent="0.2">
      <c r="B161" s="18">
        <f t="shared" si="91"/>
        <v>43342</v>
      </c>
      <c r="C161" s="8">
        <f t="shared" si="92"/>
        <v>43342</v>
      </c>
      <c r="D161" s="5">
        <f>INDEX(Klima!$B$1:$E$520,MATCH('Afgrødemodel 1'!$C161,Klima!$B$1:$B$520,0),MATCH('Afgrødemodel 1'!$D$7,Klima!$B$1:$E$1,0))</f>
        <v>15.2</v>
      </c>
      <c r="E161" s="8">
        <f t="shared" si="107"/>
        <v>15.2</v>
      </c>
      <c r="F161">
        <v>0</v>
      </c>
      <c r="G161" s="8">
        <f t="shared" si="93"/>
        <v>2321.9</v>
      </c>
      <c r="H161" s="8">
        <f t="shared" si="73"/>
        <v>0</v>
      </c>
      <c r="I161" s="8">
        <f t="shared" si="74"/>
        <v>0</v>
      </c>
      <c r="J161" s="8">
        <f t="shared" si="75"/>
        <v>0</v>
      </c>
      <c r="K161" s="8" t="str">
        <f t="shared" si="76"/>
        <v xml:space="preserve"> </v>
      </c>
      <c r="L161" s="8" t="str">
        <f t="shared" si="77"/>
        <v xml:space="preserve"> </v>
      </c>
      <c r="M161" t="e">
        <f t="shared" si="78"/>
        <v>#N/A</v>
      </c>
      <c r="N161">
        <v>8</v>
      </c>
      <c r="O161" t="str">
        <f t="shared" si="94"/>
        <v xml:space="preserve"> </v>
      </c>
      <c r="P161" t="str">
        <f t="shared" si="79"/>
        <v xml:space="preserve"> </v>
      </c>
      <c r="Q161" t="str">
        <f t="shared" si="80"/>
        <v xml:space="preserve"> </v>
      </c>
      <c r="R161" t="str">
        <f t="shared" si="81"/>
        <v xml:space="preserve"> </v>
      </c>
      <c r="S161">
        <f t="shared" si="82"/>
        <v>0</v>
      </c>
      <c r="T161" s="8">
        <f t="shared" si="95"/>
        <v>0</v>
      </c>
      <c r="U161" s="2">
        <f t="shared" si="96"/>
        <v>0</v>
      </c>
      <c r="V161">
        <f t="shared" si="83"/>
        <v>5</v>
      </c>
      <c r="W161" s="2">
        <f t="shared" si="97"/>
        <v>15</v>
      </c>
      <c r="X161">
        <f t="shared" si="84"/>
        <v>0</v>
      </c>
      <c r="Y161">
        <f t="shared" si="98"/>
        <v>0.5</v>
      </c>
      <c r="Z161">
        <v>0</v>
      </c>
      <c r="AA161" s="18">
        <f t="shared" si="85"/>
        <v>43342</v>
      </c>
      <c r="AB161" s="13">
        <f t="shared" si="86"/>
        <v>0</v>
      </c>
      <c r="AC161">
        <v>0</v>
      </c>
      <c r="AD161" s="5">
        <f t="shared" si="99"/>
        <v>0</v>
      </c>
      <c r="AE161">
        <f t="shared" si="108"/>
        <v>0</v>
      </c>
      <c r="AF161">
        <f t="shared" si="108"/>
        <v>0</v>
      </c>
      <c r="AG161">
        <v>0</v>
      </c>
      <c r="AH161" s="18">
        <f t="shared" si="100"/>
        <v>43342</v>
      </c>
      <c r="AI161" s="5">
        <f t="shared" si="101"/>
        <v>0</v>
      </c>
      <c r="AJ161" s="13">
        <f t="shared" si="87"/>
        <v>0</v>
      </c>
      <c r="AK161" s="20">
        <f t="shared" si="88"/>
        <v>0</v>
      </c>
      <c r="AL161" s="20">
        <f t="shared" si="102"/>
        <v>50</v>
      </c>
      <c r="AM161" s="20">
        <f t="shared" si="103"/>
        <v>50</v>
      </c>
      <c r="AN161" s="20">
        <f t="shared" si="89"/>
        <v>0</v>
      </c>
      <c r="AO161" s="20">
        <f t="shared" si="104"/>
        <v>200</v>
      </c>
      <c r="AP161" s="1">
        <v>0</v>
      </c>
      <c r="AQ161" s="24">
        <f t="shared" si="105"/>
        <v>43342</v>
      </c>
      <c r="AR161" s="10">
        <f t="shared" si="90"/>
        <v>0</v>
      </c>
      <c r="AS161" s="1">
        <f t="shared" si="106"/>
        <v>0</v>
      </c>
    </row>
    <row r="162" spans="2:45" x14ac:dyDescent="0.2">
      <c r="B162" s="18">
        <f t="shared" si="91"/>
        <v>43343</v>
      </c>
      <c r="C162" s="8">
        <f t="shared" si="92"/>
        <v>43343</v>
      </c>
      <c r="D162" s="5">
        <f>INDEX(Klima!$B$1:$E$520,MATCH('Afgrødemodel 1'!$C162,Klima!$B$1:$B$520,0),MATCH('Afgrødemodel 1'!$D$7,Klima!$B$1:$E$1,0))</f>
        <v>14.2</v>
      </c>
      <c r="E162" s="8">
        <f t="shared" si="107"/>
        <v>14.2</v>
      </c>
      <c r="F162">
        <v>0</v>
      </c>
      <c r="G162" s="8">
        <f t="shared" si="93"/>
        <v>2336.1</v>
      </c>
      <c r="H162" s="8">
        <f t="shared" si="73"/>
        <v>0</v>
      </c>
      <c r="I162" s="8">
        <f t="shared" si="74"/>
        <v>0</v>
      </c>
      <c r="J162" s="8">
        <f t="shared" si="75"/>
        <v>0</v>
      </c>
      <c r="K162" s="8" t="str">
        <f t="shared" si="76"/>
        <v xml:space="preserve"> </v>
      </c>
      <c r="L162" s="8" t="str">
        <f t="shared" si="77"/>
        <v xml:space="preserve"> </v>
      </c>
      <c r="M162" t="e">
        <f t="shared" si="78"/>
        <v>#N/A</v>
      </c>
      <c r="N162">
        <v>8</v>
      </c>
      <c r="O162" t="str">
        <f t="shared" si="94"/>
        <v xml:space="preserve"> </v>
      </c>
      <c r="P162" t="str">
        <f t="shared" si="79"/>
        <v xml:space="preserve"> </v>
      </c>
      <c r="Q162" t="str">
        <f t="shared" si="80"/>
        <v xml:space="preserve"> </v>
      </c>
      <c r="R162" t="str">
        <f t="shared" si="81"/>
        <v xml:space="preserve"> </v>
      </c>
      <c r="S162">
        <f t="shared" si="82"/>
        <v>0</v>
      </c>
      <c r="T162" s="8">
        <f t="shared" si="95"/>
        <v>0</v>
      </c>
      <c r="U162" s="2">
        <f t="shared" si="96"/>
        <v>0</v>
      </c>
      <c r="V162">
        <f t="shared" si="83"/>
        <v>5</v>
      </c>
      <c r="W162" s="2">
        <f t="shared" si="97"/>
        <v>15</v>
      </c>
      <c r="X162">
        <f t="shared" si="84"/>
        <v>0</v>
      </c>
      <c r="Y162">
        <f t="shared" si="98"/>
        <v>0.5</v>
      </c>
      <c r="Z162">
        <v>0</v>
      </c>
      <c r="AA162" s="18">
        <f t="shared" si="85"/>
        <v>43343</v>
      </c>
      <c r="AB162" s="13">
        <f t="shared" si="86"/>
        <v>0</v>
      </c>
      <c r="AC162">
        <v>0</v>
      </c>
      <c r="AD162" s="5">
        <f t="shared" si="99"/>
        <v>0</v>
      </c>
      <c r="AE162">
        <f t="shared" si="108"/>
        <v>0</v>
      </c>
      <c r="AF162">
        <f t="shared" si="108"/>
        <v>0</v>
      </c>
      <c r="AG162">
        <v>0</v>
      </c>
      <c r="AH162" s="18">
        <f t="shared" si="100"/>
        <v>43343</v>
      </c>
      <c r="AI162" s="5">
        <f t="shared" si="101"/>
        <v>0</v>
      </c>
      <c r="AJ162" s="13">
        <f t="shared" si="87"/>
        <v>0</v>
      </c>
      <c r="AK162" s="20">
        <f t="shared" si="88"/>
        <v>0</v>
      </c>
      <c r="AL162" s="20">
        <f t="shared" si="102"/>
        <v>50</v>
      </c>
      <c r="AM162" s="20">
        <f t="shared" si="103"/>
        <v>50</v>
      </c>
      <c r="AN162" s="20">
        <f t="shared" si="89"/>
        <v>0</v>
      </c>
      <c r="AO162" s="20">
        <f t="shared" si="104"/>
        <v>200</v>
      </c>
      <c r="AP162" s="1">
        <v>0</v>
      </c>
      <c r="AQ162" s="24">
        <f t="shared" si="105"/>
        <v>43343</v>
      </c>
      <c r="AR162" s="10">
        <f t="shared" si="90"/>
        <v>0</v>
      </c>
      <c r="AS162" s="1">
        <f t="shared" si="106"/>
        <v>0</v>
      </c>
    </row>
    <row r="163" spans="2:45" x14ac:dyDescent="0.2">
      <c r="B163" s="18">
        <f t="shared" si="91"/>
        <v>43344</v>
      </c>
      <c r="C163" s="8">
        <f t="shared" si="92"/>
        <v>43344</v>
      </c>
      <c r="D163" s="5">
        <f>INDEX(Klima!$B$1:$E$520,MATCH('Afgrødemodel 1'!$C163,Klima!$B$1:$B$520,0),MATCH('Afgrødemodel 1'!$D$7,Klima!$B$1:$E$1,0))</f>
        <v>15</v>
      </c>
      <c r="E163" s="8">
        <f t="shared" si="107"/>
        <v>15</v>
      </c>
      <c r="F163">
        <v>0</v>
      </c>
      <c r="G163" s="8">
        <f t="shared" si="93"/>
        <v>2351.1</v>
      </c>
      <c r="H163" s="8">
        <f t="shared" si="73"/>
        <v>0</v>
      </c>
      <c r="I163" s="8">
        <f t="shared" si="74"/>
        <v>15</v>
      </c>
      <c r="J163" s="8">
        <f t="shared" si="75"/>
        <v>15</v>
      </c>
      <c r="K163" s="8" t="str">
        <f t="shared" si="76"/>
        <v xml:space="preserve"> </v>
      </c>
      <c r="L163" s="8" t="str">
        <f t="shared" si="77"/>
        <v xml:space="preserve"> </v>
      </c>
      <c r="M163" t="e">
        <f t="shared" si="78"/>
        <v>#N/A</v>
      </c>
      <c r="N163">
        <v>8</v>
      </c>
      <c r="O163" t="str">
        <f t="shared" si="94"/>
        <v xml:space="preserve"> </v>
      </c>
      <c r="P163" t="str">
        <f t="shared" si="79"/>
        <v xml:space="preserve"> </v>
      </c>
      <c r="Q163" t="str">
        <f t="shared" si="80"/>
        <v>Sådato</v>
      </c>
      <c r="R163">
        <f t="shared" si="81"/>
        <v>43344</v>
      </c>
      <c r="S163">
        <f t="shared" si="82"/>
        <v>0</v>
      </c>
      <c r="T163" s="8">
        <f t="shared" si="95"/>
        <v>0</v>
      </c>
      <c r="U163" s="2">
        <f t="shared" si="96"/>
        <v>0</v>
      </c>
      <c r="V163">
        <f t="shared" si="83"/>
        <v>5</v>
      </c>
      <c r="W163" s="2">
        <f t="shared" si="97"/>
        <v>15</v>
      </c>
      <c r="X163">
        <f t="shared" si="84"/>
        <v>0</v>
      </c>
      <c r="Y163">
        <f t="shared" si="98"/>
        <v>0.5</v>
      </c>
      <c r="Z163">
        <v>0</v>
      </c>
      <c r="AA163" s="18">
        <f t="shared" si="85"/>
        <v>43344</v>
      </c>
      <c r="AB163" s="13">
        <f t="shared" si="86"/>
        <v>0</v>
      </c>
      <c r="AC163">
        <v>0</v>
      </c>
      <c r="AD163" s="5">
        <f t="shared" si="99"/>
        <v>0</v>
      </c>
      <c r="AE163">
        <f t="shared" si="108"/>
        <v>0</v>
      </c>
      <c r="AF163">
        <f t="shared" si="108"/>
        <v>0</v>
      </c>
      <c r="AG163">
        <v>0</v>
      </c>
      <c r="AH163" s="18">
        <f t="shared" si="100"/>
        <v>43344</v>
      </c>
      <c r="AI163" s="5">
        <f t="shared" si="101"/>
        <v>0</v>
      </c>
      <c r="AJ163" s="13">
        <f t="shared" si="87"/>
        <v>0</v>
      </c>
      <c r="AK163" s="20">
        <f t="shared" si="88"/>
        <v>0</v>
      </c>
      <c r="AL163" s="20">
        <f t="shared" si="102"/>
        <v>50</v>
      </c>
      <c r="AM163" s="20">
        <f t="shared" si="103"/>
        <v>50</v>
      </c>
      <c r="AN163" s="20">
        <f t="shared" si="89"/>
        <v>0</v>
      </c>
      <c r="AO163" s="20">
        <f t="shared" si="104"/>
        <v>200</v>
      </c>
      <c r="AP163" s="1">
        <v>0</v>
      </c>
      <c r="AQ163" s="24">
        <f t="shared" si="105"/>
        <v>43344</v>
      </c>
      <c r="AR163" s="10">
        <f t="shared" si="90"/>
        <v>0</v>
      </c>
      <c r="AS163" s="1">
        <f t="shared" si="106"/>
        <v>0</v>
      </c>
    </row>
    <row r="164" spans="2:45" x14ac:dyDescent="0.2">
      <c r="B164" s="18">
        <f t="shared" si="91"/>
        <v>43345</v>
      </c>
      <c r="C164" s="8">
        <f t="shared" si="92"/>
        <v>43345</v>
      </c>
      <c r="D164" s="5">
        <f>INDEX(Klima!$B$1:$E$520,MATCH('Afgrødemodel 1'!$C164,Klima!$B$1:$B$520,0),MATCH('Afgrødemodel 1'!$D$7,Klima!$B$1:$E$1,0))</f>
        <v>14.4</v>
      </c>
      <c r="E164" s="8">
        <f t="shared" si="107"/>
        <v>14.4</v>
      </c>
      <c r="F164">
        <v>0</v>
      </c>
      <c r="G164" s="8">
        <f t="shared" si="93"/>
        <v>2365.5</v>
      </c>
      <c r="H164" s="8">
        <f t="shared" si="73"/>
        <v>0</v>
      </c>
      <c r="I164" s="8">
        <f t="shared" si="74"/>
        <v>14.4</v>
      </c>
      <c r="J164" s="8">
        <f t="shared" si="75"/>
        <v>29.4</v>
      </c>
      <c r="K164" s="8" t="str">
        <f t="shared" si="76"/>
        <v xml:space="preserve"> </v>
      </c>
      <c r="L164" s="8" t="str">
        <f t="shared" si="77"/>
        <v xml:space="preserve"> </v>
      </c>
      <c r="M164" t="e">
        <f t="shared" si="78"/>
        <v>#N/A</v>
      </c>
      <c r="N164">
        <v>8</v>
      </c>
      <c r="O164" t="str">
        <f t="shared" si="94"/>
        <v xml:space="preserve"> </v>
      </c>
      <c r="P164" t="str">
        <f t="shared" si="79"/>
        <v xml:space="preserve"> </v>
      </c>
      <c r="Q164" t="str">
        <f t="shared" si="80"/>
        <v xml:space="preserve"> </v>
      </c>
      <c r="R164" t="str">
        <f t="shared" si="81"/>
        <v xml:space="preserve"> </v>
      </c>
      <c r="S164">
        <f t="shared" si="82"/>
        <v>0</v>
      </c>
      <c r="T164" s="8">
        <f t="shared" si="95"/>
        <v>0</v>
      </c>
      <c r="U164" s="2">
        <f t="shared" si="96"/>
        <v>0</v>
      </c>
      <c r="V164">
        <f t="shared" si="83"/>
        <v>5</v>
      </c>
      <c r="W164" s="2">
        <f t="shared" si="97"/>
        <v>15</v>
      </c>
      <c r="X164">
        <f t="shared" si="84"/>
        <v>0</v>
      </c>
      <c r="Y164">
        <f t="shared" si="98"/>
        <v>0.5</v>
      </c>
      <c r="Z164">
        <v>0</v>
      </c>
      <c r="AA164" s="18">
        <f t="shared" si="85"/>
        <v>43345</v>
      </c>
      <c r="AB164" s="13">
        <f t="shared" si="86"/>
        <v>0</v>
      </c>
      <c r="AC164">
        <v>0</v>
      </c>
      <c r="AD164" s="5">
        <f t="shared" si="99"/>
        <v>0</v>
      </c>
      <c r="AE164">
        <f t="shared" si="108"/>
        <v>0</v>
      </c>
      <c r="AF164">
        <f t="shared" si="108"/>
        <v>0</v>
      </c>
      <c r="AG164">
        <v>0</v>
      </c>
      <c r="AH164" s="18">
        <f t="shared" si="100"/>
        <v>43345</v>
      </c>
      <c r="AI164" s="5">
        <f t="shared" si="101"/>
        <v>0</v>
      </c>
      <c r="AJ164" s="13">
        <f t="shared" si="87"/>
        <v>0</v>
      </c>
      <c r="AK164" s="20">
        <f t="shared" si="88"/>
        <v>0</v>
      </c>
      <c r="AL164" s="20">
        <f t="shared" si="102"/>
        <v>50</v>
      </c>
      <c r="AM164" s="20">
        <f t="shared" si="103"/>
        <v>50</v>
      </c>
      <c r="AN164" s="20">
        <f t="shared" si="89"/>
        <v>0</v>
      </c>
      <c r="AO164" s="20">
        <f t="shared" si="104"/>
        <v>200</v>
      </c>
      <c r="AP164" s="1">
        <v>0</v>
      </c>
      <c r="AQ164" s="24">
        <f t="shared" si="105"/>
        <v>43345</v>
      </c>
      <c r="AR164" s="10">
        <f t="shared" si="90"/>
        <v>0</v>
      </c>
      <c r="AS164" s="1">
        <f t="shared" si="106"/>
        <v>0</v>
      </c>
    </row>
    <row r="165" spans="2:45" x14ac:dyDescent="0.2">
      <c r="B165" s="18">
        <f t="shared" si="91"/>
        <v>43346</v>
      </c>
      <c r="C165" s="8">
        <f t="shared" si="92"/>
        <v>43346</v>
      </c>
      <c r="D165" s="5">
        <f>INDEX(Klima!$B$1:$E$520,MATCH('Afgrødemodel 1'!$C165,Klima!$B$1:$B$520,0),MATCH('Afgrødemodel 1'!$D$7,Klima!$B$1:$E$1,0))</f>
        <v>16.399999999999999</v>
      </c>
      <c r="E165" s="8">
        <f t="shared" si="107"/>
        <v>16.399999999999999</v>
      </c>
      <c r="F165">
        <v>0</v>
      </c>
      <c r="G165" s="8">
        <f t="shared" si="93"/>
        <v>2381.9</v>
      </c>
      <c r="H165" s="8">
        <f t="shared" si="73"/>
        <v>0</v>
      </c>
      <c r="I165" s="8">
        <f t="shared" si="74"/>
        <v>16.399999999999999</v>
      </c>
      <c r="J165" s="8">
        <f t="shared" si="75"/>
        <v>45.8</v>
      </c>
      <c r="K165" s="8" t="str">
        <f t="shared" si="76"/>
        <v xml:space="preserve"> </v>
      </c>
      <c r="L165" s="8" t="str">
        <f t="shared" si="77"/>
        <v xml:space="preserve"> </v>
      </c>
      <c r="M165" t="e">
        <f t="shared" si="78"/>
        <v>#N/A</v>
      </c>
      <c r="N165">
        <v>8</v>
      </c>
      <c r="O165" t="str">
        <f t="shared" si="94"/>
        <v xml:space="preserve"> </v>
      </c>
      <c r="P165" t="str">
        <f t="shared" si="79"/>
        <v xml:space="preserve"> </v>
      </c>
      <c r="Q165" t="str">
        <f t="shared" si="80"/>
        <v xml:space="preserve"> </v>
      </c>
      <c r="R165" t="str">
        <f t="shared" si="81"/>
        <v xml:space="preserve"> </v>
      </c>
      <c r="S165">
        <f t="shared" si="82"/>
        <v>0</v>
      </c>
      <c r="T165" s="8">
        <f t="shared" si="95"/>
        <v>0</v>
      </c>
      <c r="U165" s="2">
        <f t="shared" si="96"/>
        <v>0</v>
      </c>
      <c r="V165">
        <f t="shared" si="83"/>
        <v>5</v>
      </c>
      <c r="W165" s="2">
        <f t="shared" si="97"/>
        <v>15</v>
      </c>
      <c r="X165">
        <f t="shared" si="84"/>
        <v>0</v>
      </c>
      <c r="Y165">
        <f t="shared" si="98"/>
        <v>0.5</v>
      </c>
      <c r="Z165">
        <v>0</v>
      </c>
      <c r="AA165" s="18">
        <f t="shared" si="85"/>
        <v>43346</v>
      </c>
      <c r="AB165" s="13">
        <f t="shared" si="86"/>
        <v>0</v>
      </c>
      <c r="AC165">
        <v>0</v>
      </c>
      <c r="AD165" s="5">
        <f t="shared" si="99"/>
        <v>0</v>
      </c>
      <c r="AE165">
        <f t="shared" si="108"/>
        <v>0</v>
      </c>
      <c r="AF165">
        <f t="shared" si="108"/>
        <v>0</v>
      </c>
      <c r="AG165">
        <v>0</v>
      </c>
      <c r="AH165" s="18">
        <f t="shared" si="100"/>
        <v>43346</v>
      </c>
      <c r="AI165" s="5">
        <f t="shared" si="101"/>
        <v>0</v>
      </c>
      <c r="AJ165" s="13">
        <f t="shared" si="87"/>
        <v>0</v>
      </c>
      <c r="AK165" s="20">
        <f t="shared" si="88"/>
        <v>0</v>
      </c>
      <c r="AL165" s="20">
        <f t="shared" si="102"/>
        <v>50</v>
      </c>
      <c r="AM165" s="20">
        <f t="shared" si="103"/>
        <v>50</v>
      </c>
      <c r="AN165" s="20">
        <f t="shared" si="89"/>
        <v>0</v>
      </c>
      <c r="AO165" s="20">
        <f t="shared" si="104"/>
        <v>200</v>
      </c>
      <c r="AP165" s="1">
        <v>0</v>
      </c>
      <c r="AQ165" s="24">
        <f t="shared" si="105"/>
        <v>43346</v>
      </c>
      <c r="AR165" s="10">
        <f t="shared" si="90"/>
        <v>0</v>
      </c>
      <c r="AS165" s="1">
        <f t="shared" si="106"/>
        <v>0</v>
      </c>
    </row>
    <row r="166" spans="2:45" x14ac:dyDescent="0.2">
      <c r="B166" s="18">
        <f t="shared" si="91"/>
        <v>43347</v>
      </c>
      <c r="C166" s="8">
        <f t="shared" si="92"/>
        <v>43347</v>
      </c>
      <c r="D166" s="5">
        <f>INDEX(Klima!$B$1:$E$520,MATCH('Afgrødemodel 1'!$C166,Klima!$B$1:$B$520,0),MATCH('Afgrødemodel 1'!$D$7,Klima!$B$1:$E$1,0))</f>
        <v>16.2</v>
      </c>
      <c r="E166" s="8">
        <f t="shared" si="107"/>
        <v>16.2</v>
      </c>
      <c r="F166">
        <v>0</v>
      </c>
      <c r="G166" s="8">
        <f t="shared" si="93"/>
        <v>2398.1</v>
      </c>
      <c r="H166" s="8">
        <f t="shared" si="73"/>
        <v>0</v>
      </c>
      <c r="I166" s="8">
        <f t="shared" si="74"/>
        <v>16.2</v>
      </c>
      <c r="J166" s="8">
        <f t="shared" si="75"/>
        <v>62</v>
      </c>
      <c r="K166" s="8" t="str">
        <f t="shared" si="76"/>
        <v xml:space="preserve"> </v>
      </c>
      <c r="L166" s="8" t="str">
        <f t="shared" si="77"/>
        <v xml:space="preserve"> </v>
      </c>
      <c r="M166" t="e">
        <f t="shared" si="78"/>
        <v>#N/A</v>
      </c>
      <c r="N166">
        <v>8</v>
      </c>
      <c r="O166" t="str">
        <f t="shared" si="94"/>
        <v xml:space="preserve"> </v>
      </c>
      <c r="P166" t="str">
        <f t="shared" si="79"/>
        <v xml:space="preserve"> </v>
      </c>
      <c r="Q166" t="str">
        <f t="shared" si="80"/>
        <v xml:space="preserve"> </v>
      </c>
      <c r="R166" t="str">
        <f t="shared" si="81"/>
        <v xml:space="preserve"> </v>
      </c>
      <c r="S166">
        <f t="shared" si="82"/>
        <v>0</v>
      </c>
      <c r="T166" s="8">
        <f t="shared" si="95"/>
        <v>0</v>
      </c>
      <c r="U166" s="2">
        <f t="shared" si="96"/>
        <v>0</v>
      </c>
      <c r="V166">
        <f t="shared" si="83"/>
        <v>5</v>
      </c>
      <c r="W166" s="2">
        <f t="shared" si="97"/>
        <v>15</v>
      </c>
      <c r="X166">
        <f t="shared" si="84"/>
        <v>0</v>
      </c>
      <c r="Y166">
        <f t="shared" si="98"/>
        <v>0.5</v>
      </c>
      <c r="Z166">
        <v>0</v>
      </c>
      <c r="AA166" s="18">
        <f t="shared" si="85"/>
        <v>43347</v>
      </c>
      <c r="AB166" s="13">
        <f t="shared" si="86"/>
        <v>0</v>
      </c>
      <c r="AC166">
        <v>0</v>
      </c>
      <c r="AD166" s="5">
        <f t="shared" si="99"/>
        <v>0</v>
      </c>
      <c r="AE166">
        <f t="shared" si="108"/>
        <v>0</v>
      </c>
      <c r="AF166">
        <f t="shared" si="108"/>
        <v>0</v>
      </c>
      <c r="AG166">
        <v>0</v>
      </c>
      <c r="AH166" s="18">
        <f t="shared" si="100"/>
        <v>43347</v>
      </c>
      <c r="AI166" s="5">
        <f t="shared" si="101"/>
        <v>0</v>
      </c>
      <c r="AJ166" s="13">
        <f t="shared" si="87"/>
        <v>0</v>
      </c>
      <c r="AK166" s="20">
        <f t="shared" si="88"/>
        <v>0</v>
      </c>
      <c r="AL166" s="20">
        <f t="shared" si="102"/>
        <v>50</v>
      </c>
      <c r="AM166" s="20">
        <f t="shared" si="103"/>
        <v>50</v>
      </c>
      <c r="AN166" s="20">
        <f t="shared" si="89"/>
        <v>0</v>
      </c>
      <c r="AO166" s="20">
        <f t="shared" si="104"/>
        <v>200</v>
      </c>
      <c r="AP166" s="1">
        <v>0</v>
      </c>
      <c r="AQ166" s="24">
        <f t="shared" si="105"/>
        <v>43347</v>
      </c>
      <c r="AR166" s="10">
        <f t="shared" si="90"/>
        <v>0</v>
      </c>
      <c r="AS166" s="1">
        <f t="shared" si="106"/>
        <v>0</v>
      </c>
    </row>
    <row r="167" spans="2:45" x14ac:dyDescent="0.2">
      <c r="B167" s="18">
        <f t="shared" si="91"/>
        <v>43348</v>
      </c>
      <c r="C167" s="8">
        <f t="shared" si="92"/>
        <v>43348</v>
      </c>
      <c r="D167" s="5">
        <f>INDEX(Klima!$B$1:$E$520,MATCH('Afgrødemodel 1'!$C167,Klima!$B$1:$B$520,0),MATCH('Afgrødemodel 1'!$D$7,Klima!$B$1:$E$1,0))</f>
        <v>16.399999999999999</v>
      </c>
      <c r="E167" s="8">
        <f t="shared" si="107"/>
        <v>16.399999999999999</v>
      </c>
      <c r="F167">
        <v>0</v>
      </c>
      <c r="G167" s="8">
        <f t="shared" si="93"/>
        <v>2414.5</v>
      </c>
      <c r="H167" s="8">
        <f t="shared" si="73"/>
        <v>0</v>
      </c>
      <c r="I167" s="8">
        <f t="shared" si="74"/>
        <v>16.399999999999999</v>
      </c>
      <c r="J167" s="8">
        <f t="shared" si="75"/>
        <v>78.400000000000006</v>
      </c>
      <c r="K167" s="8" t="str">
        <f t="shared" si="76"/>
        <v xml:space="preserve"> </v>
      </c>
      <c r="L167" s="8" t="str">
        <f t="shared" si="77"/>
        <v xml:space="preserve"> </v>
      </c>
      <c r="M167" t="e">
        <f t="shared" si="78"/>
        <v>#N/A</v>
      </c>
      <c r="N167">
        <v>8</v>
      </c>
      <c r="O167" t="str">
        <f t="shared" si="94"/>
        <v xml:space="preserve"> </v>
      </c>
      <c r="P167" t="str">
        <f t="shared" si="79"/>
        <v xml:space="preserve"> </v>
      </c>
      <c r="Q167" t="str">
        <f t="shared" si="80"/>
        <v xml:space="preserve"> </v>
      </c>
      <c r="R167" t="str">
        <f t="shared" si="81"/>
        <v xml:space="preserve"> </v>
      </c>
      <c r="S167">
        <f t="shared" si="82"/>
        <v>0</v>
      </c>
      <c r="T167" s="8">
        <f t="shared" si="95"/>
        <v>0</v>
      </c>
      <c r="U167" s="2">
        <f t="shared" si="96"/>
        <v>0</v>
      </c>
      <c r="V167">
        <f t="shared" si="83"/>
        <v>5</v>
      </c>
      <c r="W167" s="2">
        <f t="shared" si="97"/>
        <v>15</v>
      </c>
      <c r="X167">
        <f t="shared" si="84"/>
        <v>0</v>
      </c>
      <c r="Y167">
        <f t="shared" si="98"/>
        <v>0.5</v>
      </c>
      <c r="Z167">
        <v>0</v>
      </c>
      <c r="AA167" s="18">
        <f t="shared" si="85"/>
        <v>43348</v>
      </c>
      <c r="AB167" s="13">
        <f t="shared" si="86"/>
        <v>0</v>
      </c>
      <c r="AC167">
        <v>0</v>
      </c>
      <c r="AD167" s="5">
        <f t="shared" si="99"/>
        <v>0</v>
      </c>
      <c r="AE167">
        <f t="shared" si="108"/>
        <v>0</v>
      </c>
      <c r="AF167">
        <f t="shared" si="108"/>
        <v>0</v>
      </c>
      <c r="AG167">
        <v>0</v>
      </c>
      <c r="AH167" s="18">
        <f t="shared" si="100"/>
        <v>43348</v>
      </c>
      <c r="AI167" s="5">
        <f t="shared" si="101"/>
        <v>0</v>
      </c>
      <c r="AJ167" s="13">
        <f t="shared" si="87"/>
        <v>0</v>
      </c>
      <c r="AK167" s="20">
        <f t="shared" si="88"/>
        <v>0</v>
      </c>
      <c r="AL167" s="20">
        <f t="shared" si="102"/>
        <v>50</v>
      </c>
      <c r="AM167" s="20">
        <f t="shared" si="103"/>
        <v>50</v>
      </c>
      <c r="AN167" s="20">
        <f t="shared" si="89"/>
        <v>0</v>
      </c>
      <c r="AO167" s="20">
        <f t="shared" si="104"/>
        <v>200</v>
      </c>
      <c r="AP167" s="1">
        <v>0</v>
      </c>
      <c r="AQ167" s="24">
        <f t="shared" si="105"/>
        <v>43348</v>
      </c>
      <c r="AR167" s="10">
        <f t="shared" si="90"/>
        <v>0</v>
      </c>
      <c r="AS167" s="1">
        <f t="shared" si="106"/>
        <v>0</v>
      </c>
    </row>
    <row r="168" spans="2:45" x14ac:dyDescent="0.2">
      <c r="B168" s="18">
        <f t="shared" si="91"/>
        <v>43349</v>
      </c>
      <c r="C168" s="8">
        <f t="shared" si="92"/>
        <v>43349</v>
      </c>
      <c r="D168" s="5">
        <f>INDEX(Klima!$B$1:$E$520,MATCH('Afgrødemodel 1'!$C168,Klima!$B$1:$B$520,0),MATCH('Afgrødemodel 1'!$D$7,Klima!$B$1:$E$1,0))</f>
        <v>16.5</v>
      </c>
      <c r="E168" s="8">
        <f t="shared" si="107"/>
        <v>16.5</v>
      </c>
      <c r="F168">
        <v>0</v>
      </c>
      <c r="G168" s="8">
        <f t="shared" si="93"/>
        <v>2431</v>
      </c>
      <c r="H168" s="8">
        <f t="shared" si="73"/>
        <v>0</v>
      </c>
      <c r="I168" s="8">
        <f t="shared" si="74"/>
        <v>16.5</v>
      </c>
      <c r="J168" s="8">
        <f t="shared" si="75"/>
        <v>94.9</v>
      </c>
      <c r="K168" s="8" t="str">
        <f t="shared" si="76"/>
        <v xml:space="preserve"> </v>
      </c>
      <c r="L168" s="8" t="str">
        <f t="shared" si="77"/>
        <v xml:space="preserve"> </v>
      </c>
      <c r="M168" t="e">
        <f t="shared" si="78"/>
        <v>#N/A</v>
      </c>
      <c r="N168">
        <v>8</v>
      </c>
      <c r="O168" t="str">
        <f t="shared" si="94"/>
        <v xml:space="preserve"> </v>
      </c>
      <c r="P168" t="str">
        <f t="shared" si="79"/>
        <v xml:space="preserve"> </v>
      </c>
      <c r="Q168" t="str">
        <f t="shared" si="80"/>
        <v xml:space="preserve"> </v>
      </c>
      <c r="R168" t="str">
        <f t="shared" si="81"/>
        <v xml:space="preserve"> </v>
      </c>
      <c r="S168">
        <f t="shared" si="82"/>
        <v>0</v>
      </c>
      <c r="T168" s="8">
        <f t="shared" si="95"/>
        <v>0</v>
      </c>
      <c r="U168" s="2">
        <f t="shared" si="96"/>
        <v>0</v>
      </c>
      <c r="V168">
        <f t="shared" si="83"/>
        <v>5</v>
      </c>
      <c r="W168" s="2">
        <f t="shared" si="97"/>
        <v>15</v>
      </c>
      <c r="X168">
        <f t="shared" si="84"/>
        <v>0</v>
      </c>
      <c r="Y168">
        <f t="shared" si="98"/>
        <v>0.5</v>
      </c>
      <c r="Z168">
        <v>0</v>
      </c>
      <c r="AA168" s="18">
        <f t="shared" si="85"/>
        <v>43349</v>
      </c>
      <c r="AB168" s="13">
        <f t="shared" si="86"/>
        <v>0</v>
      </c>
      <c r="AC168">
        <v>0</v>
      </c>
      <c r="AD168" s="5">
        <f t="shared" si="99"/>
        <v>0</v>
      </c>
      <c r="AE168">
        <f t="shared" si="108"/>
        <v>0</v>
      </c>
      <c r="AF168">
        <f t="shared" si="108"/>
        <v>0</v>
      </c>
      <c r="AG168">
        <v>0</v>
      </c>
      <c r="AH168" s="18">
        <f t="shared" si="100"/>
        <v>43349</v>
      </c>
      <c r="AI168" s="5">
        <f t="shared" si="101"/>
        <v>0</v>
      </c>
      <c r="AJ168" s="13">
        <f t="shared" si="87"/>
        <v>0</v>
      </c>
      <c r="AK168" s="20">
        <f t="shared" si="88"/>
        <v>0</v>
      </c>
      <c r="AL168" s="20">
        <f t="shared" si="102"/>
        <v>50</v>
      </c>
      <c r="AM168" s="20">
        <f t="shared" si="103"/>
        <v>50</v>
      </c>
      <c r="AN168" s="20">
        <f t="shared" si="89"/>
        <v>0</v>
      </c>
      <c r="AO168" s="20">
        <f t="shared" si="104"/>
        <v>200</v>
      </c>
      <c r="AP168" s="1">
        <v>0</v>
      </c>
      <c r="AQ168" s="24">
        <f t="shared" si="105"/>
        <v>43349</v>
      </c>
      <c r="AR168" s="10">
        <f t="shared" si="90"/>
        <v>0</v>
      </c>
      <c r="AS168" s="1">
        <f t="shared" si="106"/>
        <v>0</v>
      </c>
    </row>
    <row r="169" spans="2:45" x14ac:dyDescent="0.2">
      <c r="B169" s="18">
        <f t="shared" si="91"/>
        <v>43350</v>
      </c>
      <c r="C169" s="8">
        <f t="shared" si="92"/>
        <v>43350</v>
      </c>
      <c r="D169" s="5">
        <f>INDEX(Klima!$B$1:$E$520,MATCH('Afgrødemodel 1'!$C169,Klima!$B$1:$B$520,0),MATCH('Afgrødemodel 1'!$D$7,Klima!$B$1:$E$1,0))</f>
        <v>15.7</v>
      </c>
      <c r="E169" s="8">
        <f t="shared" si="107"/>
        <v>15.7</v>
      </c>
      <c r="F169">
        <v>0</v>
      </c>
      <c r="G169" s="8">
        <f t="shared" si="93"/>
        <v>2446.6999999999998</v>
      </c>
      <c r="H169" s="8">
        <f t="shared" si="73"/>
        <v>0</v>
      </c>
      <c r="I169" s="8">
        <f t="shared" si="74"/>
        <v>15.7</v>
      </c>
      <c r="J169" s="8">
        <f t="shared" si="75"/>
        <v>110.60000000000001</v>
      </c>
      <c r="K169" s="8" t="str">
        <f t="shared" si="76"/>
        <v xml:space="preserve"> </v>
      </c>
      <c r="L169" s="8" t="str">
        <f t="shared" si="77"/>
        <v xml:space="preserve"> </v>
      </c>
      <c r="M169" t="e">
        <f t="shared" si="78"/>
        <v>#N/A</v>
      </c>
      <c r="N169">
        <v>8</v>
      </c>
      <c r="O169" t="str">
        <f t="shared" si="94"/>
        <v xml:space="preserve"> </v>
      </c>
      <c r="P169" t="str">
        <f t="shared" si="79"/>
        <v xml:space="preserve"> </v>
      </c>
      <c r="Q169" t="str">
        <f t="shared" si="80"/>
        <v xml:space="preserve"> </v>
      </c>
      <c r="R169" t="str">
        <f t="shared" si="81"/>
        <v xml:space="preserve"> </v>
      </c>
      <c r="S169">
        <f t="shared" si="82"/>
        <v>0</v>
      </c>
      <c r="T169" s="8">
        <f t="shared" si="95"/>
        <v>0</v>
      </c>
      <c r="U169" s="2">
        <f t="shared" si="96"/>
        <v>0</v>
      </c>
      <c r="V169">
        <f t="shared" si="83"/>
        <v>5</v>
      </c>
      <c r="W169" s="2">
        <f t="shared" si="97"/>
        <v>15</v>
      </c>
      <c r="X169">
        <f t="shared" si="84"/>
        <v>0</v>
      </c>
      <c r="Y169">
        <f t="shared" si="98"/>
        <v>0.5</v>
      </c>
      <c r="Z169">
        <v>0</v>
      </c>
      <c r="AA169" s="18">
        <f t="shared" si="85"/>
        <v>43350</v>
      </c>
      <c r="AB169" s="13">
        <f t="shared" si="86"/>
        <v>0</v>
      </c>
      <c r="AC169">
        <v>0</v>
      </c>
      <c r="AD169" s="5">
        <f t="shared" si="99"/>
        <v>0</v>
      </c>
      <c r="AE169">
        <f t="shared" si="108"/>
        <v>0</v>
      </c>
      <c r="AF169">
        <f t="shared" si="108"/>
        <v>0</v>
      </c>
      <c r="AG169">
        <v>0</v>
      </c>
      <c r="AH169" s="18">
        <f t="shared" si="100"/>
        <v>43350</v>
      </c>
      <c r="AI169" s="5">
        <f t="shared" si="101"/>
        <v>0</v>
      </c>
      <c r="AJ169" s="13">
        <f t="shared" si="87"/>
        <v>0</v>
      </c>
      <c r="AK169" s="20">
        <f t="shared" si="88"/>
        <v>0</v>
      </c>
      <c r="AL169" s="20">
        <f t="shared" si="102"/>
        <v>50</v>
      </c>
      <c r="AM169" s="20">
        <f t="shared" si="103"/>
        <v>50</v>
      </c>
      <c r="AN169" s="20">
        <f t="shared" si="89"/>
        <v>0</v>
      </c>
      <c r="AO169" s="20">
        <f t="shared" si="104"/>
        <v>200</v>
      </c>
      <c r="AP169" s="1">
        <v>0</v>
      </c>
      <c r="AQ169" s="24">
        <f t="shared" si="105"/>
        <v>43350</v>
      </c>
      <c r="AR169" s="10">
        <f t="shared" si="90"/>
        <v>0</v>
      </c>
      <c r="AS169" s="1">
        <f t="shared" si="106"/>
        <v>0</v>
      </c>
    </row>
    <row r="170" spans="2:45" x14ac:dyDescent="0.2">
      <c r="B170" s="18">
        <f t="shared" si="91"/>
        <v>43351</v>
      </c>
      <c r="C170" s="8">
        <f t="shared" si="92"/>
        <v>43351</v>
      </c>
      <c r="D170" s="5">
        <f>INDEX(Klima!$B$1:$E$520,MATCH('Afgrødemodel 1'!$C170,Klima!$B$1:$B$520,0),MATCH('Afgrødemodel 1'!$D$7,Klima!$B$1:$E$1,0))</f>
        <v>12.8</v>
      </c>
      <c r="E170" s="8">
        <f t="shared" si="107"/>
        <v>12.8</v>
      </c>
      <c r="F170">
        <v>0</v>
      </c>
      <c r="G170" s="8">
        <f t="shared" si="93"/>
        <v>2459.5</v>
      </c>
      <c r="H170" s="8">
        <f t="shared" si="73"/>
        <v>0</v>
      </c>
      <c r="I170" s="8">
        <f t="shared" si="74"/>
        <v>12.8</v>
      </c>
      <c r="J170" s="8">
        <f t="shared" si="75"/>
        <v>123.4</v>
      </c>
      <c r="K170" s="8" t="str">
        <f t="shared" si="76"/>
        <v xml:space="preserve"> </v>
      </c>
      <c r="L170" s="8" t="str">
        <f t="shared" si="77"/>
        <v xml:space="preserve"> </v>
      </c>
      <c r="M170" t="e">
        <f t="shared" si="78"/>
        <v>#N/A</v>
      </c>
      <c r="N170">
        <v>8</v>
      </c>
      <c r="O170" t="str">
        <f t="shared" si="94"/>
        <v xml:space="preserve"> </v>
      </c>
      <c r="P170" t="str">
        <f t="shared" si="79"/>
        <v xml:space="preserve"> </v>
      </c>
      <c r="Q170" t="str">
        <f t="shared" si="80"/>
        <v xml:space="preserve"> </v>
      </c>
      <c r="R170" t="str">
        <f t="shared" si="81"/>
        <v xml:space="preserve"> </v>
      </c>
      <c r="S170">
        <f t="shared" si="82"/>
        <v>0</v>
      </c>
      <c r="T170" s="8">
        <f t="shared" si="95"/>
        <v>0</v>
      </c>
      <c r="U170" s="2">
        <f t="shared" si="96"/>
        <v>0</v>
      </c>
      <c r="V170">
        <f t="shared" si="83"/>
        <v>5</v>
      </c>
      <c r="W170" s="2">
        <f t="shared" si="97"/>
        <v>15</v>
      </c>
      <c r="X170">
        <f t="shared" si="84"/>
        <v>0</v>
      </c>
      <c r="Y170">
        <f t="shared" si="98"/>
        <v>0.5</v>
      </c>
      <c r="Z170">
        <v>0</v>
      </c>
      <c r="AA170" s="18">
        <f t="shared" si="85"/>
        <v>43351</v>
      </c>
      <c r="AB170" s="13">
        <f t="shared" si="86"/>
        <v>0</v>
      </c>
      <c r="AC170">
        <v>0</v>
      </c>
      <c r="AD170" s="5">
        <f t="shared" si="99"/>
        <v>0</v>
      </c>
      <c r="AE170">
        <f t="shared" si="108"/>
        <v>0</v>
      </c>
      <c r="AF170">
        <f t="shared" si="108"/>
        <v>0</v>
      </c>
      <c r="AG170">
        <v>0</v>
      </c>
      <c r="AH170" s="18">
        <f t="shared" si="100"/>
        <v>43351</v>
      </c>
      <c r="AI170" s="5">
        <f t="shared" si="101"/>
        <v>0</v>
      </c>
      <c r="AJ170" s="13">
        <f t="shared" si="87"/>
        <v>0</v>
      </c>
      <c r="AK170" s="20">
        <f t="shared" si="88"/>
        <v>0</v>
      </c>
      <c r="AL170" s="20">
        <f t="shared" si="102"/>
        <v>50</v>
      </c>
      <c r="AM170" s="20">
        <f t="shared" si="103"/>
        <v>50</v>
      </c>
      <c r="AN170" s="20">
        <f t="shared" si="89"/>
        <v>0</v>
      </c>
      <c r="AO170" s="20">
        <f t="shared" si="104"/>
        <v>200</v>
      </c>
      <c r="AP170" s="1">
        <v>0</v>
      </c>
      <c r="AQ170" s="24">
        <f t="shared" si="105"/>
        <v>43351</v>
      </c>
      <c r="AR170" s="10">
        <f t="shared" si="90"/>
        <v>0</v>
      </c>
      <c r="AS170" s="1">
        <f t="shared" si="106"/>
        <v>0</v>
      </c>
    </row>
    <row r="171" spans="2:45" x14ac:dyDescent="0.2">
      <c r="B171" s="18">
        <f t="shared" si="91"/>
        <v>43352</v>
      </c>
      <c r="C171" s="8">
        <f t="shared" si="92"/>
        <v>43352</v>
      </c>
      <c r="D171" s="5">
        <f>INDEX(Klima!$B$1:$E$520,MATCH('Afgrødemodel 1'!$C171,Klima!$B$1:$B$520,0),MATCH('Afgrødemodel 1'!$D$7,Klima!$B$1:$E$1,0))</f>
        <v>15.6</v>
      </c>
      <c r="E171" s="8">
        <f t="shared" si="107"/>
        <v>15.6</v>
      </c>
      <c r="F171">
        <v>0</v>
      </c>
      <c r="G171" s="8">
        <f t="shared" si="93"/>
        <v>2475.1</v>
      </c>
      <c r="H171" s="8">
        <f t="shared" si="73"/>
        <v>0</v>
      </c>
      <c r="I171" s="8">
        <f t="shared" si="74"/>
        <v>15.6</v>
      </c>
      <c r="J171" s="8">
        <f t="shared" si="75"/>
        <v>139</v>
      </c>
      <c r="K171" s="8" t="str">
        <f t="shared" si="76"/>
        <v xml:space="preserve"> </v>
      </c>
      <c r="L171" s="8" t="str">
        <f t="shared" si="77"/>
        <v xml:space="preserve"> </v>
      </c>
      <c r="M171" t="e">
        <f t="shared" si="78"/>
        <v>#N/A</v>
      </c>
      <c r="N171">
        <v>8</v>
      </c>
      <c r="O171" t="str">
        <f t="shared" si="94"/>
        <v xml:space="preserve"> </v>
      </c>
      <c r="P171" t="str">
        <f t="shared" si="79"/>
        <v xml:space="preserve"> </v>
      </c>
      <c r="Q171" t="str">
        <f t="shared" si="80"/>
        <v xml:space="preserve"> </v>
      </c>
      <c r="R171" t="str">
        <f t="shared" si="81"/>
        <v xml:space="preserve"> </v>
      </c>
      <c r="S171">
        <f t="shared" si="82"/>
        <v>0</v>
      </c>
      <c r="T171" s="8">
        <f t="shared" si="95"/>
        <v>0</v>
      </c>
      <c r="U171" s="2">
        <f t="shared" si="96"/>
        <v>0</v>
      </c>
      <c r="V171">
        <f t="shared" si="83"/>
        <v>5</v>
      </c>
      <c r="W171" s="2">
        <f t="shared" si="97"/>
        <v>15</v>
      </c>
      <c r="X171">
        <f t="shared" si="84"/>
        <v>0</v>
      </c>
      <c r="Y171">
        <f t="shared" si="98"/>
        <v>0.5</v>
      </c>
      <c r="Z171">
        <v>0</v>
      </c>
      <c r="AA171" s="18">
        <f t="shared" si="85"/>
        <v>43352</v>
      </c>
      <c r="AB171" s="13">
        <f t="shared" si="86"/>
        <v>0</v>
      </c>
      <c r="AC171">
        <v>0</v>
      </c>
      <c r="AD171" s="5">
        <f t="shared" si="99"/>
        <v>0</v>
      </c>
      <c r="AE171">
        <f t="shared" si="108"/>
        <v>0</v>
      </c>
      <c r="AF171">
        <f t="shared" si="108"/>
        <v>0</v>
      </c>
      <c r="AG171">
        <v>0</v>
      </c>
      <c r="AH171" s="18">
        <f t="shared" si="100"/>
        <v>43352</v>
      </c>
      <c r="AI171" s="5">
        <f t="shared" si="101"/>
        <v>0</v>
      </c>
      <c r="AJ171" s="13">
        <f t="shared" si="87"/>
        <v>0</v>
      </c>
      <c r="AK171" s="20">
        <f t="shared" si="88"/>
        <v>0</v>
      </c>
      <c r="AL171" s="20">
        <f t="shared" si="102"/>
        <v>50</v>
      </c>
      <c r="AM171" s="20">
        <f t="shared" si="103"/>
        <v>50</v>
      </c>
      <c r="AN171" s="20">
        <f t="shared" si="89"/>
        <v>0</v>
      </c>
      <c r="AO171" s="20">
        <f t="shared" si="104"/>
        <v>200</v>
      </c>
      <c r="AP171" s="1">
        <v>0</v>
      </c>
      <c r="AQ171" s="24">
        <f t="shared" si="105"/>
        <v>43352</v>
      </c>
      <c r="AR171" s="10">
        <f t="shared" si="90"/>
        <v>0</v>
      </c>
      <c r="AS171" s="1">
        <f t="shared" si="106"/>
        <v>0</v>
      </c>
    </row>
    <row r="172" spans="2:45" x14ac:dyDescent="0.2">
      <c r="B172" s="18">
        <f t="shared" si="91"/>
        <v>43353</v>
      </c>
      <c r="C172" s="8">
        <f t="shared" si="92"/>
        <v>43353</v>
      </c>
      <c r="D172" s="5">
        <f>INDEX(Klima!$B$1:$E$520,MATCH('Afgrødemodel 1'!$C172,Klima!$B$1:$B$520,0),MATCH('Afgrødemodel 1'!$D$7,Klima!$B$1:$E$1,0))</f>
        <v>15.9</v>
      </c>
      <c r="E172" s="8">
        <f t="shared" si="107"/>
        <v>15.9</v>
      </c>
      <c r="F172">
        <v>0</v>
      </c>
      <c r="G172" s="8">
        <f t="shared" si="93"/>
        <v>2491</v>
      </c>
      <c r="H172" s="8">
        <f t="shared" si="73"/>
        <v>15.9</v>
      </c>
      <c r="I172" s="8">
        <f t="shared" si="74"/>
        <v>15.9</v>
      </c>
      <c r="J172" s="8">
        <f t="shared" si="75"/>
        <v>154.9</v>
      </c>
      <c r="K172" s="8" t="str">
        <f t="shared" si="76"/>
        <v xml:space="preserve"> </v>
      </c>
      <c r="L172" s="8" t="str">
        <f t="shared" si="77"/>
        <v xml:space="preserve"> </v>
      </c>
      <c r="M172" t="str">
        <f t="shared" si="78"/>
        <v>F1</v>
      </c>
      <c r="N172">
        <v>8</v>
      </c>
      <c r="O172" t="str">
        <f t="shared" si="94"/>
        <v>tSL0</v>
      </c>
      <c r="P172">
        <f t="shared" si="79"/>
        <v>43353</v>
      </c>
      <c r="Q172" t="str">
        <f t="shared" si="80"/>
        <v>tSLe</v>
      </c>
      <c r="R172">
        <f t="shared" si="81"/>
        <v>43353</v>
      </c>
      <c r="S172">
        <f t="shared" si="82"/>
        <v>0</v>
      </c>
      <c r="T172" s="8">
        <f t="shared" si="95"/>
        <v>0</v>
      </c>
      <c r="U172" s="2">
        <f t="shared" si="96"/>
        <v>4.6969821944155221E-2</v>
      </c>
      <c r="V172">
        <f t="shared" si="83"/>
        <v>5</v>
      </c>
      <c r="W172" s="2">
        <f t="shared" si="97"/>
        <v>14.920500000000001</v>
      </c>
      <c r="X172">
        <f t="shared" si="84"/>
        <v>0</v>
      </c>
      <c r="Y172">
        <f t="shared" si="98"/>
        <v>0.5</v>
      </c>
      <c r="Z172">
        <v>0</v>
      </c>
      <c r="AA172" s="18">
        <f t="shared" si="85"/>
        <v>43353</v>
      </c>
      <c r="AB172" s="13">
        <f t="shared" si="86"/>
        <v>4.6969821944155221E-2</v>
      </c>
      <c r="AC172">
        <v>0</v>
      </c>
      <c r="AD172" s="5">
        <f t="shared" si="99"/>
        <v>0</v>
      </c>
      <c r="AE172">
        <f t="shared" si="108"/>
        <v>0</v>
      </c>
      <c r="AF172">
        <f t="shared" si="108"/>
        <v>0</v>
      </c>
      <c r="AG172">
        <v>0</v>
      </c>
      <c r="AH172" s="18">
        <f t="shared" si="100"/>
        <v>43353</v>
      </c>
      <c r="AI172" s="5">
        <f t="shared" si="101"/>
        <v>4.6969821944155221E-2</v>
      </c>
      <c r="AJ172" s="13">
        <f t="shared" si="87"/>
        <v>0</v>
      </c>
      <c r="AK172" s="20">
        <f t="shared" si="88"/>
        <v>0</v>
      </c>
      <c r="AL172" s="20">
        <f t="shared" si="102"/>
        <v>50</v>
      </c>
      <c r="AM172" s="20">
        <f t="shared" si="103"/>
        <v>50</v>
      </c>
      <c r="AN172" s="20">
        <f t="shared" si="89"/>
        <v>0</v>
      </c>
      <c r="AO172" s="20">
        <f t="shared" si="104"/>
        <v>200</v>
      </c>
      <c r="AP172" s="1">
        <v>0</v>
      </c>
      <c r="AQ172" s="24">
        <f t="shared" si="105"/>
        <v>43353</v>
      </c>
      <c r="AR172" s="10">
        <f t="shared" si="90"/>
        <v>50</v>
      </c>
      <c r="AS172" s="1">
        <f t="shared" si="106"/>
        <v>-5</v>
      </c>
    </row>
    <row r="173" spans="2:45" x14ac:dyDescent="0.2">
      <c r="B173" s="18">
        <f t="shared" si="91"/>
        <v>43354</v>
      </c>
      <c r="C173" s="8">
        <f t="shared" si="92"/>
        <v>43354</v>
      </c>
      <c r="D173" s="5">
        <f>INDEX(Klima!$B$1:$E$520,MATCH('Afgrødemodel 1'!$C173,Klima!$B$1:$B$520,0),MATCH('Afgrødemodel 1'!$D$7,Klima!$B$1:$E$1,0))</f>
        <v>13.9</v>
      </c>
      <c r="E173" s="8">
        <f t="shared" si="107"/>
        <v>13.9</v>
      </c>
      <c r="F173">
        <v>0</v>
      </c>
      <c r="G173" s="8">
        <f t="shared" si="93"/>
        <v>2504.9</v>
      </c>
      <c r="H173" s="8">
        <f t="shared" si="73"/>
        <v>29.8</v>
      </c>
      <c r="I173" s="8">
        <f t="shared" si="74"/>
        <v>13.9</v>
      </c>
      <c r="J173" s="8">
        <f t="shared" si="75"/>
        <v>168.8</v>
      </c>
      <c r="K173" s="8" t="str">
        <f t="shared" si="76"/>
        <v xml:space="preserve"> </v>
      </c>
      <c r="L173" s="8" t="str">
        <f t="shared" si="77"/>
        <v xml:space="preserve"> </v>
      </c>
      <c r="M173" t="str">
        <f t="shared" si="78"/>
        <v>F1</v>
      </c>
      <c r="N173">
        <v>8</v>
      </c>
      <c r="O173" t="str">
        <f t="shared" si="94"/>
        <v xml:space="preserve"> </v>
      </c>
      <c r="P173" t="str">
        <f t="shared" si="79"/>
        <v xml:space="preserve"> </v>
      </c>
      <c r="Q173" t="str">
        <f t="shared" si="80"/>
        <v xml:space="preserve"> </v>
      </c>
      <c r="R173" t="str">
        <f t="shared" si="81"/>
        <v xml:space="preserve"> </v>
      </c>
      <c r="S173">
        <f t="shared" si="82"/>
        <v>0</v>
      </c>
      <c r="T173" s="8">
        <f t="shared" si="95"/>
        <v>0</v>
      </c>
      <c r="U173" s="2">
        <f t="shared" si="96"/>
        <v>9.1632334571883023E-2</v>
      </c>
      <c r="V173">
        <f t="shared" si="83"/>
        <v>5</v>
      </c>
      <c r="W173" s="2">
        <f t="shared" si="97"/>
        <v>14.850999999999999</v>
      </c>
      <c r="X173">
        <f t="shared" si="84"/>
        <v>0</v>
      </c>
      <c r="Y173">
        <f t="shared" si="98"/>
        <v>0.5</v>
      </c>
      <c r="Z173">
        <v>0</v>
      </c>
      <c r="AA173" s="18">
        <f t="shared" si="85"/>
        <v>43354</v>
      </c>
      <c r="AB173" s="13">
        <f t="shared" si="86"/>
        <v>9.1632334571883023E-2</v>
      </c>
      <c r="AC173">
        <v>0</v>
      </c>
      <c r="AD173" s="5">
        <f t="shared" si="99"/>
        <v>0</v>
      </c>
      <c r="AE173">
        <f t="shared" si="108"/>
        <v>0</v>
      </c>
      <c r="AF173">
        <f t="shared" si="108"/>
        <v>0</v>
      </c>
      <c r="AG173">
        <v>0</v>
      </c>
      <c r="AH173" s="18">
        <f t="shared" si="100"/>
        <v>43354</v>
      </c>
      <c r="AI173" s="5">
        <f t="shared" si="101"/>
        <v>9.1632334571883023E-2</v>
      </c>
      <c r="AJ173" s="13">
        <f t="shared" si="87"/>
        <v>0</v>
      </c>
      <c r="AK173" s="20">
        <f t="shared" si="88"/>
        <v>0</v>
      </c>
      <c r="AL173" s="20">
        <f t="shared" si="102"/>
        <v>50</v>
      </c>
      <c r="AM173" s="20">
        <f t="shared" si="103"/>
        <v>50</v>
      </c>
      <c r="AN173" s="20">
        <f t="shared" si="89"/>
        <v>0</v>
      </c>
      <c r="AO173" s="20">
        <f t="shared" si="104"/>
        <v>200</v>
      </c>
      <c r="AP173" s="1">
        <v>0</v>
      </c>
      <c r="AQ173" s="24">
        <f t="shared" si="105"/>
        <v>43354</v>
      </c>
      <c r="AR173" s="10">
        <f t="shared" si="90"/>
        <v>50</v>
      </c>
      <c r="AS173" s="1">
        <f t="shared" si="106"/>
        <v>-5</v>
      </c>
    </row>
    <row r="174" spans="2:45" x14ac:dyDescent="0.2">
      <c r="B174" s="18">
        <f t="shared" si="91"/>
        <v>43355</v>
      </c>
      <c r="C174" s="8">
        <f t="shared" si="92"/>
        <v>43355</v>
      </c>
      <c r="D174" s="5">
        <f>INDEX(Klima!$B$1:$E$520,MATCH('Afgrødemodel 1'!$C174,Klima!$B$1:$B$520,0),MATCH('Afgrødemodel 1'!$D$7,Klima!$B$1:$E$1,0))</f>
        <v>13.2</v>
      </c>
      <c r="E174" s="8">
        <f t="shared" si="107"/>
        <v>13.2</v>
      </c>
      <c r="F174">
        <v>0</v>
      </c>
      <c r="G174" s="8">
        <f t="shared" si="93"/>
        <v>2518.1</v>
      </c>
      <c r="H174" s="8">
        <f t="shared" si="73"/>
        <v>43</v>
      </c>
      <c r="I174" s="8">
        <f t="shared" si="74"/>
        <v>13.2</v>
      </c>
      <c r="J174" s="8">
        <f t="shared" si="75"/>
        <v>182</v>
      </c>
      <c r="K174" s="8" t="str">
        <f t="shared" si="76"/>
        <v xml:space="preserve"> </v>
      </c>
      <c r="L174" s="8" t="str">
        <f t="shared" si="77"/>
        <v xml:space="preserve"> </v>
      </c>
      <c r="M174" t="str">
        <f t="shared" si="78"/>
        <v>F1</v>
      </c>
      <c r="N174">
        <v>8</v>
      </c>
      <c r="O174" t="str">
        <f t="shared" si="94"/>
        <v xml:space="preserve"> </v>
      </c>
      <c r="P174" t="str">
        <f t="shared" si="79"/>
        <v xml:space="preserve"> </v>
      </c>
      <c r="Q174" t="str">
        <f t="shared" si="80"/>
        <v xml:space="preserve"> </v>
      </c>
      <c r="R174" t="str">
        <f t="shared" si="81"/>
        <v xml:space="preserve"> </v>
      </c>
      <c r="S174">
        <f t="shared" si="82"/>
        <v>0</v>
      </c>
      <c r="T174" s="8">
        <f t="shared" si="95"/>
        <v>0</v>
      </c>
      <c r="U174" s="2">
        <f t="shared" si="96"/>
        <v>0.1374171565033776</v>
      </c>
      <c r="V174">
        <f t="shared" si="83"/>
        <v>5</v>
      </c>
      <c r="W174" s="2">
        <f t="shared" si="97"/>
        <v>14.785</v>
      </c>
      <c r="X174">
        <f t="shared" si="84"/>
        <v>0</v>
      </c>
      <c r="Y174">
        <f t="shared" si="98"/>
        <v>0.5</v>
      </c>
      <c r="Z174">
        <v>0</v>
      </c>
      <c r="AA174" s="18">
        <f t="shared" si="85"/>
        <v>43355</v>
      </c>
      <c r="AB174" s="13">
        <f t="shared" si="86"/>
        <v>0.1374171565033776</v>
      </c>
      <c r="AC174">
        <v>0</v>
      </c>
      <c r="AD174" s="5">
        <f t="shared" si="99"/>
        <v>0</v>
      </c>
      <c r="AE174">
        <f t="shared" si="108"/>
        <v>0</v>
      </c>
      <c r="AF174">
        <f t="shared" si="108"/>
        <v>0</v>
      </c>
      <c r="AG174">
        <v>0</v>
      </c>
      <c r="AH174" s="18">
        <f t="shared" si="100"/>
        <v>43355</v>
      </c>
      <c r="AI174" s="5">
        <f t="shared" si="101"/>
        <v>0.1374171565033776</v>
      </c>
      <c r="AJ174" s="13">
        <f t="shared" si="87"/>
        <v>0</v>
      </c>
      <c r="AK174" s="20">
        <f t="shared" si="88"/>
        <v>0</v>
      </c>
      <c r="AL174" s="20">
        <f t="shared" si="102"/>
        <v>50</v>
      </c>
      <c r="AM174" s="20">
        <f t="shared" si="103"/>
        <v>50</v>
      </c>
      <c r="AN174" s="20">
        <f t="shared" si="89"/>
        <v>0</v>
      </c>
      <c r="AO174" s="20">
        <f t="shared" si="104"/>
        <v>200</v>
      </c>
      <c r="AP174" s="1">
        <v>0</v>
      </c>
      <c r="AQ174" s="24">
        <f t="shared" si="105"/>
        <v>43355</v>
      </c>
      <c r="AR174" s="10">
        <f t="shared" si="90"/>
        <v>50</v>
      </c>
      <c r="AS174" s="1">
        <f t="shared" si="106"/>
        <v>-5</v>
      </c>
    </row>
    <row r="175" spans="2:45" x14ac:dyDescent="0.2">
      <c r="B175" s="18">
        <f t="shared" si="91"/>
        <v>43356</v>
      </c>
      <c r="C175" s="8">
        <f t="shared" si="92"/>
        <v>43356</v>
      </c>
      <c r="D175" s="5">
        <f>INDEX(Klima!$B$1:$E$520,MATCH('Afgrødemodel 1'!$C175,Klima!$B$1:$B$520,0),MATCH('Afgrødemodel 1'!$D$7,Klima!$B$1:$E$1,0))</f>
        <v>11.6</v>
      </c>
      <c r="E175" s="8">
        <f t="shared" si="107"/>
        <v>11.6</v>
      </c>
      <c r="F175">
        <v>0</v>
      </c>
      <c r="G175" s="8">
        <f t="shared" si="93"/>
        <v>2529.6999999999998</v>
      </c>
      <c r="H175" s="8">
        <f t="shared" si="73"/>
        <v>54.6</v>
      </c>
      <c r="I175" s="8">
        <f t="shared" si="74"/>
        <v>11.6</v>
      </c>
      <c r="J175" s="8">
        <f t="shared" si="75"/>
        <v>193.6</v>
      </c>
      <c r="K175" s="8" t="str">
        <f t="shared" si="76"/>
        <v xml:space="preserve"> </v>
      </c>
      <c r="L175" s="8" t="str">
        <f t="shared" si="77"/>
        <v xml:space="preserve"> </v>
      </c>
      <c r="M175" t="str">
        <f t="shared" si="78"/>
        <v>F1</v>
      </c>
      <c r="N175">
        <v>8</v>
      </c>
      <c r="O175" t="str">
        <f t="shared" si="94"/>
        <v xml:space="preserve"> </v>
      </c>
      <c r="P175" t="str">
        <f t="shared" si="79"/>
        <v xml:space="preserve"> </v>
      </c>
      <c r="Q175" t="str">
        <f t="shared" si="80"/>
        <v xml:space="preserve"> </v>
      </c>
      <c r="R175" t="str">
        <f t="shared" si="81"/>
        <v xml:space="preserve"> </v>
      </c>
      <c r="S175">
        <f t="shared" si="82"/>
        <v>0</v>
      </c>
      <c r="T175" s="8">
        <f t="shared" si="95"/>
        <v>0</v>
      </c>
      <c r="U175" s="2">
        <f t="shared" si="96"/>
        <v>0.18056832992630922</v>
      </c>
      <c r="V175">
        <f t="shared" si="83"/>
        <v>5</v>
      </c>
      <c r="W175" s="2">
        <f t="shared" si="97"/>
        <v>14.727</v>
      </c>
      <c r="X175">
        <f t="shared" si="84"/>
        <v>0</v>
      </c>
      <c r="Y175">
        <f t="shared" si="98"/>
        <v>0.5</v>
      </c>
      <c r="Z175">
        <v>0</v>
      </c>
      <c r="AA175" s="18">
        <f t="shared" si="85"/>
        <v>43356</v>
      </c>
      <c r="AB175" s="13">
        <f t="shared" si="86"/>
        <v>0.18056832992630922</v>
      </c>
      <c r="AC175">
        <v>0</v>
      </c>
      <c r="AD175" s="5">
        <f t="shared" si="99"/>
        <v>0</v>
      </c>
      <c r="AE175">
        <f t="shared" si="108"/>
        <v>0</v>
      </c>
      <c r="AF175">
        <f t="shared" si="108"/>
        <v>0</v>
      </c>
      <c r="AG175">
        <v>0</v>
      </c>
      <c r="AH175" s="18">
        <f t="shared" si="100"/>
        <v>43356</v>
      </c>
      <c r="AI175" s="5">
        <f t="shared" si="101"/>
        <v>0.18056832992630922</v>
      </c>
      <c r="AJ175" s="13">
        <f t="shared" si="87"/>
        <v>0</v>
      </c>
      <c r="AK175" s="20">
        <f t="shared" si="88"/>
        <v>0</v>
      </c>
      <c r="AL175" s="20">
        <f t="shared" si="102"/>
        <v>50</v>
      </c>
      <c r="AM175" s="20">
        <f t="shared" si="103"/>
        <v>50</v>
      </c>
      <c r="AN175" s="20">
        <f t="shared" si="89"/>
        <v>0</v>
      </c>
      <c r="AO175" s="20">
        <f t="shared" si="104"/>
        <v>200</v>
      </c>
      <c r="AP175" s="1">
        <v>0</v>
      </c>
      <c r="AQ175" s="24">
        <f t="shared" si="105"/>
        <v>43356</v>
      </c>
      <c r="AR175" s="10">
        <f t="shared" si="90"/>
        <v>50</v>
      </c>
      <c r="AS175" s="1">
        <f t="shared" si="106"/>
        <v>-5</v>
      </c>
    </row>
    <row r="176" spans="2:45" x14ac:dyDescent="0.2">
      <c r="B176" s="18">
        <f t="shared" si="91"/>
        <v>43357</v>
      </c>
      <c r="C176" s="8">
        <f t="shared" si="92"/>
        <v>43357</v>
      </c>
      <c r="D176" s="5">
        <f>INDEX(Klima!$B$1:$E$520,MATCH('Afgrødemodel 1'!$C176,Klima!$B$1:$B$520,0),MATCH('Afgrødemodel 1'!$D$7,Klima!$B$1:$E$1,0))</f>
        <v>12.5</v>
      </c>
      <c r="E176" s="8">
        <f t="shared" si="107"/>
        <v>12.5</v>
      </c>
      <c r="F176">
        <v>0</v>
      </c>
      <c r="G176" s="8">
        <f t="shared" si="93"/>
        <v>2542.1999999999998</v>
      </c>
      <c r="H176" s="8">
        <f t="shared" si="73"/>
        <v>67.099999999999994</v>
      </c>
      <c r="I176" s="8">
        <f t="shared" si="74"/>
        <v>12.5</v>
      </c>
      <c r="J176" s="8">
        <f t="shared" si="75"/>
        <v>206.1</v>
      </c>
      <c r="K176" s="8" t="str">
        <f t="shared" si="76"/>
        <v xml:space="preserve"> </v>
      </c>
      <c r="L176" s="8" t="str">
        <f t="shared" si="77"/>
        <v xml:space="preserve"> </v>
      </c>
      <c r="M176" t="str">
        <f t="shared" si="78"/>
        <v>F1</v>
      </c>
      <c r="N176">
        <v>8</v>
      </c>
      <c r="O176" t="str">
        <f t="shared" si="94"/>
        <v xml:space="preserve"> </v>
      </c>
      <c r="P176" t="str">
        <f t="shared" si="79"/>
        <v xml:space="preserve"> </v>
      </c>
      <c r="Q176" t="str">
        <f t="shared" si="80"/>
        <v xml:space="preserve"> </v>
      </c>
      <c r="R176" t="str">
        <f t="shared" si="81"/>
        <v xml:space="preserve"> </v>
      </c>
      <c r="S176">
        <f t="shared" si="82"/>
        <v>0</v>
      </c>
      <c r="T176" s="8">
        <f t="shared" si="95"/>
        <v>0</v>
      </c>
      <c r="U176" s="2">
        <f t="shared" si="96"/>
        <v>0.23034303793647881</v>
      </c>
      <c r="V176">
        <f t="shared" si="83"/>
        <v>5</v>
      </c>
      <c r="W176" s="2">
        <f t="shared" si="97"/>
        <v>14.6645</v>
      </c>
      <c r="X176">
        <f t="shared" si="84"/>
        <v>0</v>
      </c>
      <c r="Y176">
        <f t="shared" si="98"/>
        <v>0.5</v>
      </c>
      <c r="Z176">
        <v>0</v>
      </c>
      <c r="AA176" s="18">
        <f t="shared" si="85"/>
        <v>43357</v>
      </c>
      <c r="AB176" s="13">
        <f t="shared" si="86"/>
        <v>0.23034303793647881</v>
      </c>
      <c r="AC176">
        <v>0</v>
      </c>
      <c r="AD176" s="5">
        <f t="shared" si="99"/>
        <v>0</v>
      </c>
      <c r="AE176">
        <f t="shared" si="108"/>
        <v>0</v>
      </c>
      <c r="AF176">
        <f t="shared" si="108"/>
        <v>0</v>
      </c>
      <c r="AG176">
        <v>0</v>
      </c>
      <c r="AH176" s="18">
        <f t="shared" si="100"/>
        <v>43357</v>
      </c>
      <c r="AI176" s="5">
        <f t="shared" si="101"/>
        <v>0.23034303793647881</v>
      </c>
      <c r="AJ176" s="13">
        <f t="shared" si="87"/>
        <v>0</v>
      </c>
      <c r="AK176" s="20">
        <f t="shared" si="88"/>
        <v>0</v>
      </c>
      <c r="AL176" s="20">
        <f t="shared" si="102"/>
        <v>60</v>
      </c>
      <c r="AM176" s="20">
        <f t="shared" si="103"/>
        <v>60</v>
      </c>
      <c r="AN176" s="20">
        <f t="shared" si="89"/>
        <v>0</v>
      </c>
      <c r="AO176" s="20">
        <f t="shared" si="104"/>
        <v>200</v>
      </c>
      <c r="AP176" s="1">
        <v>0</v>
      </c>
      <c r="AQ176" s="24">
        <f t="shared" si="105"/>
        <v>43357</v>
      </c>
      <c r="AR176" s="10">
        <f t="shared" si="90"/>
        <v>60</v>
      </c>
      <c r="AS176" s="1">
        <f t="shared" si="106"/>
        <v>-6</v>
      </c>
    </row>
    <row r="177" spans="2:45" x14ac:dyDescent="0.2">
      <c r="B177" s="18">
        <f t="shared" si="91"/>
        <v>43358</v>
      </c>
      <c r="C177" s="8">
        <f t="shared" si="92"/>
        <v>43358</v>
      </c>
      <c r="D177" s="5">
        <f>INDEX(Klima!$B$1:$E$520,MATCH('Afgrødemodel 1'!$C177,Klima!$B$1:$B$520,0),MATCH('Afgrødemodel 1'!$D$7,Klima!$B$1:$E$1,0))</f>
        <v>12.2</v>
      </c>
      <c r="E177" s="8">
        <f t="shared" si="107"/>
        <v>12.2</v>
      </c>
      <c r="F177">
        <v>0</v>
      </c>
      <c r="G177" s="8">
        <f t="shared" si="93"/>
        <v>2554.3999999999996</v>
      </c>
      <c r="H177" s="8">
        <f t="shared" si="73"/>
        <v>79.3</v>
      </c>
      <c r="I177" s="8">
        <f t="shared" si="74"/>
        <v>12.2</v>
      </c>
      <c r="J177" s="8">
        <f t="shared" si="75"/>
        <v>218.29999999999998</v>
      </c>
      <c r="K177" s="8" t="str">
        <f t="shared" si="76"/>
        <v xml:space="preserve"> </v>
      </c>
      <c r="L177" s="8" t="str">
        <f t="shared" si="77"/>
        <v xml:space="preserve"> </v>
      </c>
      <c r="M177" t="str">
        <f t="shared" si="78"/>
        <v>F1</v>
      </c>
      <c r="N177">
        <v>8</v>
      </c>
      <c r="O177" t="str">
        <f t="shared" si="94"/>
        <v xml:space="preserve"> </v>
      </c>
      <c r="P177" t="str">
        <f t="shared" si="79"/>
        <v xml:space="preserve"> </v>
      </c>
      <c r="Q177" t="str">
        <f t="shared" si="80"/>
        <v xml:space="preserve"> </v>
      </c>
      <c r="R177" t="str">
        <f t="shared" si="81"/>
        <v xml:space="preserve"> </v>
      </c>
      <c r="S177">
        <f t="shared" si="82"/>
        <v>0</v>
      </c>
      <c r="T177" s="8">
        <f t="shared" si="95"/>
        <v>0</v>
      </c>
      <c r="U177" s="2">
        <f t="shared" si="96"/>
        <v>0.28243150297149244</v>
      </c>
      <c r="V177">
        <f t="shared" si="83"/>
        <v>5</v>
      </c>
      <c r="W177" s="2">
        <f t="shared" si="97"/>
        <v>14.6035</v>
      </c>
      <c r="X177">
        <f t="shared" si="84"/>
        <v>0</v>
      </c>
      <c r="Y177">
        <f t="shared" si="98"/>
        <v>0.5</v>
      </c>
      <c r="Z177">
        <v>0</v>
      </c>
      <c r="AA177" s="18">
        <f t="shared" si="85"/>
        <v>43358</v>
      </c>
      <c r="AB177" s="13">
        <f t="shared" si="86"/>
        <v>0.28243150297149244</v>
      </c>
      <c r="AC177">
        <v>0</v>
      </c>
      <c r="AD177" s="5">
        <f t="shared" si="99"/>
        <v>0</v>
      </c>
      <c r="AE177">
        <f t="shared" si="108"/>
        <v>0</v>
      </c>
      <c r="AF177">
        <f t="shared" si="108"/>
        <v>0</v>
      </c>
      <c r="AG177">
        <v>0</v>
      </c>
      <c r="AH177" s="18">
        <f t="shared" si="100"/>
        <v>43358</v>
      </c>
      <c r="AI177" s="5">
        <f t="shared" si="101"/>
        <v>0.28243150297149244</v>
      </c>
      <c r="AJ177" s="13">
        <f t="shared" si="87"/>
        <v>0</v>
      </c>
      <c r="AK177" s="20">
        <f t="shared" si="88"/>
        <v>0</v>
      </c>
      <c r="AL177" s="20">
        <f t="shared" si="102"/>
        <v>75</v>
      </c>
      <c r="AM177" s="20">
        <f t="shared" si="103"/>
        <v>75</v>
      </c>
      <c r="AN177" s="20">
        <f t="shared" si="89"/>
        <v>0</v>
      </c>
      <c r="AO177" s="20">
        <f t="shared" si="104"/>
        <v>200</v>
      </c>
      <c r="AP177" s="1">
        <v>0</v>
      </c>
      <c r="AQ177" s="24">
        <f t="shared" si="105"/>
        <v>43358</v>
      </c>
      <c r="AR177" s="10">
        <f t="shared" si="90"/>
        <v>75</v>
      </c>
      <c r="AS177" s="1">
        <f t="shared" si="106"/>
        <v>-7.5</v>
      </c>
    </row>
    <row r="178" spans="2:45" x14ac:dyDescent="0.2">
      <c r="B178" s="18">
        <f t="shared" si="91"/>
        <v>43359</v>
      </c>
      <c r="C178" s="8">
        <f t="shared" si="92"/>
        <v>43359</v>
      </c>
      <c r="D178" s="5">
        <f>INDEX(Klima!$B$1:$E$520,MATCH('Afgrødemodel 1'!$C178,Klima!$B$1:$B$520,0),MATCH('Afgrødemodel 1'!$D$7,Klima!$B$1:$E$1,0))</f>
        <v>12.1</v>
      </c>
      <c r="E178" s="8">
        <f t="shared" si="107"/>
        <v>12.1</v>
      </c>
      <c r="F178">
        <v>0</v>
      </c>
      <c r="G178" s="8">
        <f t="shared" si="93"/>
        <v>2566.4999999999995</v>
      </c>
      <c r="H178" s="8">
        <f t="shared" si="73"/>
        <v>91.399999999999991</v>
      </c>
      <c r="I178" s="8">
        <f t="shared" si="74"/>
        <v>12.1</v>
      </c>
      <c r="J178" s="8">
        <f t="shared" si="75"/>
        <v>230.39999999999998</v>
      </c>
      <c r="K178" s="8" t="str">
        <f t="shared" si="76"/>
        <v xml:space="preserve"> </v>
      </c>
      <c r="L178" s="8" t="str">
        <f t="shared" si="77"/>
        <v xml:space="preserve"> </v>
      </c>
      <c r="M178" t="str">
        <f t="shared" si="78"/>
        <v>F1</v>
      </c>
      <c r="N178">
        <v>8</v>
      </c>
      <c r="O178" t="str">
        <f t="shared" si="94"/>
        <v xml:space="preserve"> </v>
      </c>
      <c r="P178" t="str">
        <f t="shared" si="79"/>
        <v xml:space="preserve"> </v>
      </c>
      <c r="Q178" t="str">
        <f t="shared" si="80"/>
        <v xml:space="preserve"> </v>
      </c>
      <c r="R178" t="str">
        <f t="shared" si="81"/>
        <v xml:space="preserve"> </v>
      </c>
      <c r="S178">
        <f t="shared" si="82"/>
        <v>0</v>
      </c>
      <c r="T178" s="8">
        <f t="shared" si="95"/>
        <v>0</v>
      </c>
      <c r="U178" s="2">
        <f t="shared" si="96"/>
        <v>0.33776173749558347</v>
      </c>
      <c r="V178">
        <f t="shared" si="83"/>
        <v>5</v>
      </c>
      <c r="W178" s="2">
        <f t="shared" si="97"/>
        <v>14.542999999999999</v>
      </c>
      <c r="X178">
        <f t="shared" si="84"/>
        <v>0</v>
      </c>
      <c r="Y178">
        <f t="shared" si="98"/>
        <v>0.5</v>
      </c>
      <c r="Z178">
        <v>0</v>
      </c>
      <c r="AA178" s="18">
        <f t="shared" si="85"/>
        <v>43359</v>
      </c>
      <c r="AB178" s="13">
        <f t="shared" si="86"/>
        <v>0.33776173749558347</v>
      </c>
      <c r="AC178">
        <v>0</v>
      </c>
      <c r="AD178" s="5">
        <f t="shared" si="99"/>
        <v>0</v>
      </c>
      <c r="AE178">
        <f t="shared" si="108"/>
        <v>0</v>
      </c>
      <c r="AF178">
        <f t="shared" si="108"/>
        <v>0</v>
      </c>
      <c r="AG178">
        <v>0</v>
      </c>
      <c r="AH178" s="18">
        <f t="shared" si="100"/>
        <v>43359</v>
      </c>
      <c r="AI178" s="5">
        <f t="shared" si="101"/>
        <v>0.33776173749558347</v>
      </c>
      <c r="AJ178" s="13">
        <f t="shared" si="87"/>
        <v>0</v>
      </c>
      <c r="AK178" s="20">
        <f t="shared" si="88"/>
        <v>0</v>
      </c>
      <c r="AL178" s="20">
        <f t="shared" si="102"/>
        <v>90</v>
      </c>
      <c r="AM178" s="20">
        <f t="shared" si="103"/>
        <v>90</v>
      </c>
      <c r="AN178" s="20">
        <f t="shared" si="89"/>
        <v>0</v>
      </c>
      <c r="AO178" s="20">
        <f t="shared" si="104"/>
        <v>200</v>
      </c>
      <c r="AP178" s="1">
        <v>0</v>
      </c>
      <c r="AQ178" s="24">
        <f t="shared" si="105"/>
        <v>43359</v>
      </c>
      <c r="AR178" s="10">
        <f t="shared" si="90"/>
        <v>90</v>
      </c>
      <c r="AS178" s="1">
        <f t="shared" si="106"/>
        <v>-9</v>
      </c>
    </row>
    <row r="179" spans="2:45" x14ac:dyDescent="0.2">
      <c r="B179" s="18">
        <f t="shared" si="91"/>
        <v>43360</v>
      </c>
      <c r="C179" s="8">
        <f t="shared" si="92"/>
        <v>43360</v>
      </c>
      <c r="D179" s="5">
        <f>INDEX(Klima!$B$1:$E$520,MATCH('Afgrødemodel 1'!$C179,Klima!$B$1:$B$520,0),MATCH('Afgrødemodel 1'!$D$7,Klima!$B$1:$E$1,0))</f>
        <v>16.5</v>
      </c>
      <c r="E179" s="8">
        <f t="shared" si="107"/>
        <v>16.5</v>
      </c>
      <c r="F179">
        <v>0</v>
      </c>
      <c r="G179" s="8">
        <f t="shared" si="93"/>
        <v>2582.9999999999995</v>
      </c>
      <c r="H179" s="8">
        <f t="shared" si="73"/>
        <v>107.89999999999999</v>
      </c>
      <c r="I179" s="8">
        <f t="shared" si="74"/>
        <v>16.5</v>
      </c>
      <c r="J179" s="8">
        <f t="shared" si="75"/>
        <v>246.89999999999998</v>
      </c>
      <c r="K179" s="8" t="str">
        <f t="shared" si="76"/>
        <v xml:space="preserve"> </v>
      </c>
      <c r="L179" s="8" t="str">
        <f t="shared" si="77"/>
        <v xml:space="preserve"> </v>
      </c>
      <c r="M179" t="str">
        <f t="shared" si="78"/>
        <v>F1</v>
      </c>
      <c r="N179">
        <v>8</v>
      </c>
      <c r="O179" t="str">
        <f t="shared" si="94"/>
        <v xml:space="preserve"> </v>
      </c>
      <c r="P179" t="str">
        <f t="shared" si="79"/>
        <v xml:space="preserve"> </v>
      </c>
      <c r="Q179" t="str">
        <f t="shared" si="80"/>
        <v xml:space="preserve"> </v>
      </c>
      <c r="R179" t="str">
        <f t="shared" si="81"/>
        <v xml:space="preserve"> </v>
      </c>
      <c r="S179">
        <f t="shared" si="82"/>
        <v>0</v>
      </c>
      <c r="T179" s="8">
        <f t="shared" si="95"/>
        <v>0</v>
      </c>
      <c r="U179" s="2">
        <f t="shared" si="96"/>
        <v>0.41957113422930981</v>
      </c>
      <c r="V179">
        <f t="shared" si="83"/>
        <v>5</v>
      </c>
      <c r="W179" s="2">
        <f t="shared" si="97"/>
        <v>14.4605</v>
      </c>
      <c r="X179">
        <f t="shared" si="84"/>
        <v>0</v>
      </c>
      <c r="Y179">
        <f t="shared" si="98"/>
        <v>0.5</v>
      </c>
      <c r="Z179">
        <v>0</v>
      </c>
      <c r="AA179" s="18">
        <f t="shared" si="85"/>
        <v>43360</v>
      </c>
      <c r="AB179" s="13">
        <f t="shared" si="86"/>
        <v>0.41957113422930981</v>
      </c>
      <c r="AC179">
        <v>0</v>
      </c>
      <c r="AD179" s="5">
        <f t="shared" si="99"/>
        <v>0</v>
      </c>
      <c r="AE179">
        <f t="shared" si="108"/>
        <v>0</v>
      </c>
      <c r="AF179">
        <f t="shared" si="108"/>
        <v>0</v>
      </c>
      <c r="AG179">
        <v>0</v>
      </c>
      <c r="AH179" s="18">
        <f t="shared" si="100"/>
        <v>43360</v>
      </c>
      <c r="AI179" s="5">
        <f t="shared" si="101"/>
        <v>0.41957113422930981</v>
      </c>
      <c r="AJ179" s="13">
        <f t="shared" si="87"/>
        <v>0</v>
      </c>
      <c r="AK179" s="20">
        <f t="shared" si="88"/>
        <v>0</v>
      </c>
      <c r="AL179" s="20">
        <f t="shared" si="102"/>
        <v>105</v>
      </c>
      <c r="AM179" s="20">
        <f t="shared" si="103"/>
        <v>105</v>
      </c>
      <c r="AN179" s="20">
        <f t="shared" si="89"/>
        <v>0</v>
      </c>
      <c r="AO179" s="20">
        <f t="shared" si="104"/>
        <v>200</v>
      </c>
      <c r="AP179" s="1">
        <v>0</v>
      </c>
      <c r="AQ179" s="24">
        <f t="shared" si="105"/>
        <v>43360</v>
      </c>
      <c r="AR179" s="10">
        <f t="shared" si="90"/>
        <v>105</v>
      </c>
      <c r="AS179" s="1">
        <f t="shared" si="106"/>
        <v>-10.5</v>
      </c>
    </row>
    <row r="180" spans="2:45" x14ac:dyDescent="0.2">
      <c r="B180" s="18">
        <f t="shared" si="91"/>
        <v>43361</v>
      </c>
      <c r="C180" s="8">
        <f t="shared" si="92"/>
        <v>43361</v>
      </c>
      <c r="D180" s="5">
        <f>INDEX(Klima!$B$1:$E$520,MATCH('Afgrødemodel 1'!$C180,Klima!$B$1:$B$520,0),MATCH('Afgrødemodel 1'!$D$7,Klima!$B$1:$E$1,0))</f>
        <v>17.899999999999999</v>
      </c>
      <c r="E180" s="8">
        <f t="shared" si="107"/>
        <v>17.899999999999999</v>
      </c>
      <c r="F180">
        <v>0</v>
      </c>
      <c r="G180" s="8">
        <f t="shared" si="93"/>
        <v>2600.8999999999996</v>
      </c>
      <c r="H180" s="8">
        <f t="shared" si="73"/>
        <v>125.79999999999998</v>
      </c>
      <c r="I180" s="8">
        <f t="shared" si="74"/>
        <v>17.899999999999999</v>
      </c>
      <c r="J180" s="8">
        <f t="shared" si="75"/>
        <v>264.79999999999995</v>
      </c>
      <c r="K180" s="8" t="str">
        <f t="shared" si="76"/>
        <v xml:space="preserve"> </v>
      </c>
      <c r="L180" s="8" t="str">
        <f t="shared" si="77"/>
        <v xml:space="preserve"> </v>
      </c>
      <c r="M180" t="str">
        <f t="shared" si="78"/>
        <v>F1</v>
      </c>
      <c r="N180">
        <v>8</v>
      </c>
      <c r="O180" t="str">
        <f t="shared" si="94"/>
        <v xml:space="preserve"> </v>
      </c>
      <c r="P180" t="str">
        <f t="shared" si="79"/>
        <v xml:space="preserve"> </v>
      </c>
      <c r="Q180" t="str">
        <f t="shared" si="80"/>
        <v xml:space="preserve"> </v>
      </c>
      <c r="R180" t="str">
        <f t="shared" si="81"/>
        <v xml:space="preserve"> </v>
      </c>
      <c r="S180">
        <f t="shared" si="82"/>
        <v>0</v>
      </c>
      <c r="T180" s="8">
        <f t="shared" si="95"/>
        <v>0</v>
      </c>
      <c r="U180" s="2">
        <f t="shared" si="96"/>
        <v>0.5173807515183042</v>
      </c>
      <c r="V180">
        <f t="shared" si="83"/>
        <v>5</v>
      </c>
      <c r="W180" s="2">
        <f t="shared" si="97"/>
        <v>14.371</v>
      </c>
      <c r="X180">
        <f t="shared" si="84"/>
        <v>0</v>
      </c>
      <c r="Y180">
        <f t="shared" si="98"/>
        <v>0.5</v>
      </c>
      <c r="Z180">
        <v>0</v>
      </c>
      <c r="AA180" s="18">
        <f t="shared" si="85"/>
        <v>43361</v>
      </c>
      <c r="AB180" s="13">
        <f t="shared" si="86"/>
        <v>0.5173807515183042</v>
      </c>
      <c r="AC180">
        <v>0</v>
      </c>
      <c r="AD180" s="5">
        <f t="shared" si="99"/>
        <v>0</v>
      </c>
      <c r="AE180">
        <f t="shared" si="108"/>
        <v>0</v>
      </c>
      <c r="AF180">
        <f t="shared" si="108"/>
        <v>0</v>
      </c>
      <c r="AG180">
        <v>0</v>
      </c>
      <c r="AH180" s="18">
        <f t="shared" si="100"/>
        <v>43361</v>
      </c>
      <c r="AI180" s="5">
        <f t="shared" si="101"/>
        <v>0.5173807515183042</v>
      </c>
      <c r="AJ180" s="13">
        <f t="shared" si="87"/>
        <v>0</v>
      </c>
      <c r="AK180" s="20">
        <f t="shared" si="88"/>
        <v>0</v>
      </c>
      <c r="AL180" s="20">
        <f t="shared" si="102"/>
        <v>120</v>
      </c>
      <c r="AM180" s="20">
        <f t="shared" si="103"/>
        <v>120</v>
      </c>
      <c r="AN180" s="20">
        <f t="shared" si="89"/>
        <v>0</v>
      </c>
      <c r="AO180" s="20">
        <f t="shared" si="104"/>
        <v>200</v>
      </c>
      <c r="AP180" s="1">
        <v>0</v>
      </c>
      <c r="AQ180" s="24">
        <f t="shared" si="105"/>
        <v>43361</v>
      </c>
      <c r="AR180" s="10">
        <f t="shared" si="90"/>
        <v>120</v>
      </c>
      <c r="AS180" s="1">
        <f t="shared" si="106"/>
        <v>-12</v>
      </c>
    </row>
    <row r="181" spans="2:45" x14ac:dyDescent="0.2">
      <c r="B181" s="18">
        <f t="shared" si="91"/>
        <v>43362</v>
      </c>
      <c r="C181" s="8">
        <f t="shared" si="92"/>
        <v>43362</v>
      </c>
      <c r="D181" s="5">
        <f>INDEX(Klima!$B$1:$E$520,MATCH('Afgrødemodel 1'!$C181,Klima!$B$1:$B$520,0),MATCH('Afgrødemodel 1'!$D$7,Klima!$B$1:$E$1,0))</f>
        <v>17.5</v>
      </c>
      <c r="E181" s="8">
        <f t="shared" si="107"/>
        <v>17.5</v>
      </c>
      <c r="F181">
        <v>0</v>
      </c>
      <c r="G181" s="8">
        <f t="shared" si="93"/>
        <v>2618.3999999999996</v>
      </c>
      <c r="H181" s="8">
        <f t="shared" si="73"/>
        <v>143.29999999999998</v>
      </c>
      <c r="I181" s="8">
        <f t="shared" si="74"/>
        <v>17.5</v>
      </c>
      <c r="J181" s="8">
        <f t="shared" si="75"/>
        <v>282.29999999999995</v>
      </c>
      <c r="K181" s="8" t="str">
        <f t="shared" si="76"/>
        <v xml:space="preserve"> </v>
      </c>
      <c r="L181" s="8" t="str">
        <f t="shared" si="77"/>
        <v xml:space="preserve"> </v>
      </c>
      <c r="M181" t="str">
        <f t="shared" si="78"/>
        <v>F1</v>
      </c>
      <c r="N181">
        <v>8</v>
      </c>
      <c r="O181" t="str">
        <f t="shared" si="94"/>
        <v xml:space="preserve"> </v>
      </c>
      <c r="P181" t="str">
        <f t="shared" si="79"/>
        <v xml:space="preserve"> </v>
      </c>
      <c r="Q181" t="str">
        <f t="shared" si="80"/>
        <v xml:space="preserve"> </v>
      </c>
      <c r="R181" t="str">
        <f t="shared" si="81"/>
        <v xml:space="preserve"> </v>
      </c>
      <c r="S181">
        <f t="shared" si="82"/>
        <v>0</v>
      </c>
      <c r="T181" s="8">
        <f t="shared" si="95"/>
        <v>0</v>
      </c>
      <c r="U181" s="2">
        <f t="shared" si="96"/>
        <v>0.62305425643526724</v>
      </c>
      <c r="V181">
        <f t="shared" si="83"/>
        <v>5</v>
      </c>
      <c r="W181" s="2">
        <f t="shared" si="97"/>
        <v>14.2835</v>
      </c>
      <c r="X181">
        <f t="shared" si="84"/>
        <v>0</v>
      </c>
      <c r="Y181">
        <f t="shared" si="98"/>
        <v>0.5</v>
      </c>
      <c r="Z181">
        <v>0</v>
      </c>
      <c r="AA181" s="18">
        <f t="shared" si="85"/>
        <v>43362</v>
      </c>
      <c r="AB181" s="13">
        <f t="shared" si="86"/>
        <v>0.62305425643526724</v>
      </c>
      <c r="AC181">
        <v>0</v>
      </c>
      <c r="AD181" s="5">
        <f t="shared" si="99"/>
        <v>0</v>
      </c>
      <c r="AE181">
        <f t="shared" si="108"/>
        <v>0</v>
      </c>
      <c r="AF181">
        <f t="shared" si="108"/>
        <v>0</v>
      </c>
      <c r="AG181">
        <v>0</v>
      </c>
      <c r="AH181" s="18">
        <f t="shared" si="100"/>
        <v>43362</v>
      </c>
      <c r="AI181" s="5">
        <f t="shared" si="101"/>
        <v>0.62305425643526724</v>
      </c>
      <c r="AJ181" s="13">
        <f t="shared" si="87"/>
        <v>0</v>
      </c>
      <c r="AK181" s="20">
        <f t="shared" si="88"/>
        <v>0</v>
      </c>
      <c r="AL181" s="20">
        <f t="shared" si="102"/>
        <v>135</v>
      </c>
      <c r="AM181" s="20">
        <f t="shared" si="103"/>
        <v>135</v>
      </c>
      <c r="AN181" s="20">
        <f t="shared" si="89"/>
        <v>0</v>
      </c>
      <c r="AO181" s="20">
        <f t="shared" si="104"/>
        <v>200</v>
      </c>
      <c r="AP181" s="1">
        <v>0</v>
      </c>
      <c r="AQ181" s="24">
        <f t="shared" si="105"/>
        <v>43362</v>
      </c>
      <c r="AR181" s="10">
        <f t="shared" si="90"/>
        <v>135</v>
      </c>
      <c r="AS181" s="1">
        <f t="shared" si="106"/>
        <v>-13.5</v>
      </c>
    </row>
    <row r="182" spans="2:45" x14ac:dyDescent="0.2">
      <c r="B182" s="18">
        <f t="shared" si="91"/>
        <v>43363</v>
      </c>
      <c r="C182" s="8">
        <f t="shared" si="92"/>
        <v>43363</v>
      </c>
      <c r="D182" s="5">
        <f>INDEX(Klima!$B$1:$E$520,MATCH('Afgrødemodel 1'!$C182,Klima!$B$1:$B$520,0),MATCH('Afgrødemodel 1'!$D$7,Klima!$B$1:$E$1,0))</f>
        <v>14.5</v>
      </c>
      <c r="E182" s="8">
        <f t="shared" si="107"/>
        <v>14.5</v>
      </c>
      <c r="F182">
        <v>0</v>
      </c>
      <c r="G182" s="8">
        <f t="shared" si="93"/>
        <v>2632.8999999999996</v>
      </c>
      <c r="H182" s="8">
        <f t="shared" si="73"/>
        <v>157.79999999999998</v>
      </c>
      <c r="I182" s="8">
        <f t="shared" si="74"/>
        <v>14.5</v>
      </c>
      <c r="J182" s="8">
        <f t="shared" si="75"/>
        <v>296.79999999999995</v>
      </c>
      <c r="K182" s="8" t="str">
        <f t="shared" si="76"/>
        <v xml:space="preserve"> </v>
      </c>
      <c r="L182" s="8" t="str">
        <f t="shared" si="77"/>
        <v xml:space="preserve"> </v>
      </c>
      <c r="M182" t="str">
        <f t="shared" si="78"/>
        <v>F1</v>
      </c>
      <c r="N182">
        <v>8</v>
      </c>
      <c r="O182" t="str">
        <f t="shared" si="94"/>
        <v xml:space="preserve"> </v>
      </c>
      <c r="P182" t="str">
        <f t="shared" si="79"/>
        <v xml:space="preserve"> </v>
      </c>
      <c r="Q182" t="str">
        <f t="shared" si="80"/>
        <v xml:space="preserve"> </v>
      </c>
      <c r="R182" t="str">
        <f t="shared" si="81"/>
        <v xml:space="preserve"> </v>
      </c>
      <c r="S182">
        <f t="shared" si="82"/>
        <v>0</v>
      </c>
      <c r="T182" s="8">
        <f t="shared" si="95"/>
        <v>0</v>
      </c>
      <c r="U182" s="2">
        <f t="shared" si="96"/>
        <v>0.71887935657025692</v>
      </c>
      <c r="V182">
        <f t="shared" si="83"/>
        <v>5</v>
      </c>
      <c r="W182" s="2">
        <f t="shared" si="97"/>
        <v>14.211</v>
      </c>
      <c r="X182">
        <f t="shared" si="84"/>
        <v>0</v>
      </c>
      <c r="Y182">
        <f t="shared" si="98"/>
        <v>0.5</v>
      </c>
      <c r="Z182">
        <v>0</v>
      </c>
      <c r="AA182" s="18">
        <f t="shared" si="85"/>
        <v>43363</v>
      </c>
      <c r="AB182" s="13">
        <f t="shared" si="86"/>
        <v>0.71887935657025692</v>
      </c>
      <c r="AC182">
        <v>0</v>
      </c>
      <c r="AD182" s="5">
        <f t="shared" si="99"/>
        <v>0</v>
      </c>
      <c r="AE182">
        <f t="shared" si="108"/>
        <v>0</v>
      </c>
      <c r="AF182">
        <f t="shared" si="108"/>
        <v>0</v>
      </c>
      <c r="AG182">
        <v>0</v>
      </c>
      <c r="AH182" s="18">
        <f t="shared" si="100"/>
        <v>43363</v>
      </c>
      <c r="AI182" s="5">
        <f t="shared" si="101"/>
        <v>0.71887935657025692</v>
      </c>
      <c r="AJ182" s="13">
        <f t="shared" si="87"/>
        <v>0</v>
      </c>
      <c r="AK182" s="20">
        <f t="shared" si="88"/>
        <v>0</v>
      </c>
      <c r="AL182" s="20">
        <f t="shared" si="102"/>
        <v>150</v>
      </c>
      <c r="AM182" s="20">
        <f t="shared" si="103"/>
        <v>150</v>
      </c>
      <c r="AN182" s="20">
        <f t="shared" si="89"/>
        <v>0</v>
      </c>
      <c r="AO182" s="20">
        <f t="shared" si="104"/>
        <v>200</v>
      </c>
      <c r="AP182" s="1">
        <v>0</v>
      </c>
      <c r="AQ182" s="24">
        <f t="shared" si="105"/>
        <v>43363</v>
      </c>
      <c r="AR182" s="10">
        <f t="shared" si="90"/>
        <v>150</v>
      </c>
      <c r="AS182" s="1">
        <f t="shared" si="106"/>
        <v>-15</v>
      </c>
    </row>
    <row r="183" spans="2:45" x14ac:dyDescent="0.2">
      <c r="B183" s="18">
        <f t="shared" si="91"/>
        <v>43364</v>
      </c>
      <c r="C183" s="8">
        <f t="shared" si="92"/>
        <v>43364</v>
      </c>
      <c r="D183" s="5">
        <f>INDEX(Klima!$B$1:$E$520,MATCH('Afgrødemodel 1'!$C183,Klima!$B$1:$B$520,0),MATCH('Afgrødemodel 1'!$D$7,Klima!$B$1:$E$1,0))</f>
        <v>14.4</v>
      </c>
      <c r="E183" s="8">
        <f t="shared" si="107"/>
        <v>14.4</v>
      </c>
      <c r="F183">
        <v>0</v>
      </c>
      <c r="G183" s="8">
        <f t="shared" si="93"/>
        <v>2647.2999999999997</v>
      </c>
      <c r="H183" s="8">
        <f t="shared" si="73"/>
        <v>172.2</v>
      </c>
      <c r="I183" s="8">
        <f t="shared" si="74"/>
        <v>14.4</v>
      </c>
      <c r="J183" s="8">
        <f t="shared" si="75"/>
        <v>311.19999999999993</v>
      </c>
      <c r="K183" s="8" t="str">
        <f t="shared" si="76"/>
        <v xml:space="preserve"> </v>
      </c>
      <c r="L183" s="8" t="str">
        <f t="shared" si="77"/>
        <v xml:space="preserve"> </v>
      </c>
      <c r="M183" t="str">
        <f t="shared" si="78"/>
        <v>F1</v>
      </c>
      <c r="N183">
        <v>8</v>
      </c>
      <c r="O183" t="str">
        <f t="shared" si="94"/>
        <v xml:space="preserve"> </v>
      </c>
      <c r="P183" t="str">
        <f t="shared" si="79"/>
        <v xml:space="preserve"> </v>
      </c>
      <c r="Q183" t="str">
        <f t="shared" si="80"/>
        <v xml:space="preserve"> </v>
      </c>
      <c r="R183" t="str">
        <f t="shared" si="81"/>
        <v xml:space="preserve"> </v>
      </c>
      <c r="S183">
        <f t="shared" si="82"/>
        <v>0</v>
      </c>
      <c r="T183" s="8">
        <f t="shared" si="95"/>
        <v>0</v>
      </c>
      <c r="U183" s="2">
        <f t="shared" si="96"/>
        <v>0.82213397047939485</v>
      </c>
      <c r="V183">
        <f t="shared" si="83"/>
        <v>5</v>
      </c>
      <c r="W183" s="2">
        <f t="shared" si="97"/>
        <v>14.138999999999999</v>
      </c>
      <c r="X183">
        <f t="shared" si="84"/>
        <v>0</v>
      </c>
      <c r="Y183">
        <f t="shared" si="98"/>
        <v>0.5</v>
      </c>
      <c r="Z183">
        <v>0</v>
      </c>
      <c r="AA183" s="18">
        <f t="shared" si="85"/>
        <v>43364</v>
      </c>
      <c r="AB183" s="13">
        <f t="shared" si="86"/>
        <v>0.82213397047939485</v>
      </c>
      <c r="AC183">
        <v>0</v>
      </c>
      <c r="AD183" s="5">
        <f t="shared" si="99"/>
        <v>0</v>
      </c>
      <c r="AE183">
        <f t="shared" si="108"/>
        <v>0</v>
      </c>
      <c r="AF183">
        <f t="shared" si="108"/>
        <v>0</v>
      </c>
      <c r="AG183">
        <v>0</v>
      </c>
      <c r="AH183" s="18">
        <f t="shared" si="100"/>
        <v>43364</v>
      </c>
      <c r="AI183" s="5">
        <f t="shared" si="101"/>
        <v>0.82213397047939485</v>
      </c>
      <c r="AJ183" s="13">
        <f t="shared" si="87"/>
        <v>0</v>
      </c>
      <c r="AK183" s="20">
        <f t="shared" si="88"/>
        <v>0</v>
      </c>
      <c r="AL183" s="20">
        <f t="shared" si="102"/>
        <v>165</v>
      </c>
      <c r="AM183" s="20">
        <f t="shared" si="103"/>
        <v>165</v>
      </c>
      <c r="AN183" s="20">
        <f t="shared" si="89"/>
        <v>0</v>
      </c>
      <c r="AO183" s="20">
        <f t="shared" si="104"/>
        <v>200</v>
      </c>
      <c r="AP183" s="1">
        <v>0</v>
      </c>
      <c r="AQ183" s="24">
        <f t="shared" si="105"/>
        <v>43364</v>
      </c>
      <c r="AR183" s="10">
        <f t="shared" si="90"/>
        <v>165</v>
      </c>
      <c r="AS183" s="1">
        <f t="shared" si="106"/>
        <v>-16.5</v>
      </c>
    </row>
    <row r="184" spans="2:45" x14ac:dyDescent="0.2">
      <c r="B184" s="18">
        <f t="shared" si="91"/>
        <v>43365</v>
      </c>
      <c r="C184" s="8">
        <f t="shared" si="92"/>
        <v>43365</v>
      </c>
      <c r="D184" s="5">
        <f>INDEX(Klima!$B$1:$E$520,MATCH('Afgrødemodel 1'!$C184,Klima!$B$1:$B$520,0),MATCH('Afgrødemodel 1'!$D$7,Klima!$B$1:$E$1,0))</f>
        <v>10.5</v>
      </c>
      <c r="E184" s="8">
        <f t="shared" si="107"/>
        <v>10.5</v>
      </c>
      <c r="F184">
        <v>0</v>
      </c>
      <c r="G184" s="8">
        <f t="shared" si="93"/>
        <v>2657.7999999999997</v>
      </c>
      <c r="H184" s="8">
        <f t="shared" si="73"/>
        <v>182.7</v>
      </c>
      <c r="I184" s="8">
        <f t="shared" si="74"/>
        <v>10.5</v>
      </c>
      <c r="J184" s="8">
        <f t="shared" si="75"/>
        <v>321.69999999999993</v>
      </c>
      <c r="K184" s="8" t="str">
        <f t="shared" si="76"/>
        <v xml:space="preserve"> </v>
      </c>
      <c r="L184" s="8" t="str">
        <f t="shared" si="77"/>
        <v xml:space="preserve"> </v>
      </c>
      <c r="M184" t="str">
        <f t="shared" si="78"/>
        <v>F1</v>
      </c>
      <c r="N184">
        <v>8</v>
      </c>
      <c r="O184" t="str">
        <f t="shared" si="94"/>
        <v xml:space="preserve"> </v>
      </c>
      <c r="P184" t="str">
        <f t="shared" si="79"/>
        <v xml:space="preserve"> </v>
      </c>
      <c r="Q184" t="str">
        <f t="shared" si="80"/>
        <v xml:space="preserve"> </v>
      </c>
      <c r="R184" t="str">
        <f t="shared" si="81"/>
        <v xml:space="preserve"> </v>
      </c>
      <c r="S184">
        <f t="shared" si="82"/>
        <v>0</v>
      </c>
      <c r="T184" s="8">
        <f t="shared" si="95"/>
        <v>0</v>
      </c>
      <c r="U184" s="2">
        <f t="shared" si="96"/>
        <v>0.90289703354927209</v>
      </c>
      <c r="V184">
        <f t="shared" si="83"/>
        <v>5</v>
      </c>
      <c r="W184" s="2">
        <f t="shared" si="97"/>
        <v>14.086499999999999</v>
      </c>
      <c r="X184">
        <f t="shared" si="84"/>
        <v>0</v>
      </c>
      <c r="Y184">
        <f t="shared" si="98"/>
        <v>0.5</v>
      </c>
      <c r="Z184">
        <v>0</v>
      </c>
      <c r="AA184" s="18">
        <f t="shared" si="85"/>
        <v>43365</v>
      </c>
      <c r="AB184" s="13">
        <f t="shared" si="86"/>
        <v>0.90289703354927209</v>
      </c>
      <c r="AC184">
        <v>0</v>
      </c>
      <c r="AD184" s="5">
        <f t="shared" si="99"/>
        <v>0</v>
      </c>
      <c r="AE184">
        <f t="shared" si="108"/>
        <v>0</v>
      </c>
      <c r="AF184">
        <f t="shared" si="108"/>
        <v>0</v>
      </c>
      <c r="AG184">
        <v>0</v>
      </c>
      <c r="AH184" s="18">
        <f t="shared" si="100"/>
        <v>43365</v>
      </c>
      <c r="AI184" s="5">
        <f t="shared" si="101"/>
        <v>0.90289703354927209</v>
      </c>
      <c r="AJ184" s="13">
        <f t="shared" si="87"/>
        <v>0</v>
      </c>
      <c r="AK184" s="20">
        <f t="shared" si="88"/>
        <v>0</v>
      </c>
      <c r="AL184" s="20">
        <f t="shared" si="102"/>
        <v>180</v>
      </c>
      <c r="AM184" s="20">
        <f t="shared" si="103"/>
        <v>180</v>
      </c>
      <c r="AN184" s="20">
        <f t="shared" si="89"/>
        <v>0</v>
      </c>
      <c r="AO184" s="20">
        <f t="shared" si="104"/>
        <v>200</v>
      </c>
      <c r="AP184" s="1">
        <v>0</v>
      </c>
      <c r="AQ184" s="24">
        <f t="shared" si="105"/>
        <v>43365</v>
      </c>
      <c r="AR184" s="10">
        <f t="shared" si="90"/>
        <v>180</v>
      </c>
      <c r="AS184" s="1">
        <f t="shared" si="106"/>
        <v>-18</v>
      </c>
    </row>
    <row r="185" spans="2:45" x14ac:dyDescent="0.2">
      <c r="B185" s="18">
        <f t="shared" si="91"/>
        <v>43366</v>
      </c>
      <c r="C185" s="8">
        <f t="shared" si="92"/>
        <v>43366</v>
      </c>
      <c r="D185" s="5">
        <f>INDEX(Klima!$B$1:$E$520,MATCH('Afgrødemodel 1'!$C185,Klima!$B$1:$B$520,0),MATCH('Afgrødemodel 1'!$D$7,Klima!$B$1:$E$1,0))</f>
        <v>9.8000000000000007</v>
      </c>
      <c r="E185" s="8">
        <f t="shared" si="107"/>
        <v>9.8000000000000007</v>
      </c>
      <c r="F185">
        <v>0</v>
      </c>
      <c r="G185" s="8">
        <f t="shared" si="93"/>
        <v>2667.6</v>
      </c>
      <c r="H185" s="8">
        <f t="shared" si="73"/>
        <v>192.5</v>
      </c>
      <c r="I185" s="8">
        <f t="shared" si="74"/>
        <v>9.8000000000000007</v>
      </c>
      <c r="J185" s="8">
        <f t="shared" si="75"/>
        <v>331.49999999999994</v>
      </c>
      <c r="K185" s="8" t="str">
        <f t="shared" si="76"/>
        <v xml:space="preserve"> </v>
      </c>
      <c r="L185" s="8" t="str">
        <f t="shared" si="77"/>
        <v xml:space="preserve"> </v>
      </c>
      <c r="M185" t="str">
        <f t="shared" si="78"/>
        <v>F1</v>
      </c>
      <c r="N185">
        <v>8</v>
      </c>
      <c r="O185" t="str">
        <f t="shared" si="94"/>
        <v xml:space="preserve"> </v>
      </c>
      <c r="P185" t="str">
        <f t="shared" si="79"/>
        <v xml:space="preserve"> </v>
      </c>
      <c r="Q185" t="str">
        <f t="shared" si="80"/>
        <v xml:space="preserve"> </v>
      </c>
      <c r="R185" t="str">
        <f t="shared" si="81"/>
        <v xml:space="preserve"> </v>
      </c>
      <c r="S185">
        <f t="shared" si="82"/>
        <v>0</v>
      </c>
      <c r="T185" s="8">
        <f t="shared" si="95"/>
        <v>0</v>
      </c>
      <c r="U185" s="2">
        <f t="shared" si="96"/>
        <v>0.98272100807267271</v>
      </c>
      <c r="V185">
        <f t="shared" si="83"/>
        <v>5</v>
      </c>
      <c r="W185" s="2">
        <f t="shared" si="97"/>
        <v>14.037500000000001</v>
      </c>
      <c r="X185">
        <f t="shared" si="84"/>
        <v>0</v>
      </c>
      <c r="Y185">
        <f t="shared" si="98"/>
        <v>0.5</v>
      </c>
      <c r="Z185">
        <v>0</v>
      </c>
      <c r="AA185" s="18">
        <f t="shared" si="85"/>
        <v>43366</v>
      </c>
      <c r="AB185" s="13">
        <f t="shared" si="86"/>
        <v>0.98272100807267271</v>
      </c>
      <c r="AC185">
        <v>0</v>
      </c>
      <c r="AD185" s="5">
        <f t="shared" si="99"/>
        <v>0</v>
      </c>
      <c r="AE185">
        <f t="shared" si="108"/>
        <v>0</v>
      </c>
      <c r="AF185">
        <f t="shared" si="108"/>
        <v>0</v>
      </c>
      <c r="AG185">
        <v>0</v>
      </c>
      <c r="AH185" s="18">
        <f t="shared" si="100"/>
        <v>43366</v>
      </c>
      <c r="AI185" s="5">
        <f t="shared" si="101"/>
        <v>0.98272100807267271</v>
      </c>
      <c r="AJ185" s="13">
        <f t="shared" si="87"/>
        <v>0</v>
      </c>
      <c r="AK185" s="20">
        <f t="shared" si="88"/>
        <v>0</v>
      </c>
      <c r="AL185" s="20">
        <f t="shared" si="102"/>
        <v>195</v>
      </c>
      <c r="AM185" s="20">
        <f t="shared" si="103"/>
        <v>195</v>
      </c>
      <c r="AN185" s="20">
        <f t="shared" si="89"/>
        <v>0</v>
      </c>
      <c r="AO185" s="20">
        <f t="shared" si="104"/>
        <v>200</v>
      </c>
      <c r="AP185" s="1">
        <v>0</v>
      </c>
      <c r="AQ185" s="24">
        <f t="shared" si="105"/>
        <v>43366</v>
      </c>
      <c r="AR185" s="10">
        <f t="shared" si="90"/>
        <v>195</v>
      </c>
      <c r="AS185" s="1">
        <f t="shared" si="106"/>
        <v>-19.5</v>
      </c>
    </row>
    <row r="186" spans="2:45" x14ac:dyDescent="0.2">
      <c r="B186" s="18">
        <f t="shared" si="91"/>
        <v>43367</v>
      </c>
      <c r="C186" s="8">
        <f t="shared" si="92"/>
        <v>43367</v>
      </c>
      <c r="D186" s="5">
        <f>INDEX(Klima!$B$1:$E$520,MATCH('Afgrødemodel 1'!$C186,Klima!$B$1:$B$520,0),MATCH('Afgrødemodel 1'!$D$7,Klima!$B$1:$E$1,0))</f>
        <v>8.9</v>
      </c>
      <c r="E186" s="8">
        <f t="shared" si="107"/>
        <v>8.9</v>
      </c>
      <c r="F186">
        <v>0</v>
      </c>
      <c r="G186" s="8">
        <f t="shared" si="93"/>
        <v>2676.5</v>
      </c>
      <c r="H186" s="8">
        <f t="shared" si="73"/>
        <v>201.4</v>
      </c>
      <c r="I186" s="8">
        <f t="shared" si="74"/>
        <v>8.9</v>
      </c>
      <c r="J186" s="8">
        <f t="shared" si="75"/>
        <v>340.39999999999992</v>
      </c>
      <c r="K186" s="8" t="str">
        <f t="shared" si="76"/>
        <v xml:space="preserve"> </v>
      </c>
      <c r="L186" s="8" t="str">
        <f t="shared" si="77"/>
        <v xml:space="preserve"> </v>
      </c>
      <c r="M186" t="str">
        <f t="shared" si="78"/>
        <v>F1</v>
      </c>
      <c r="N186">
        <v>8</v>
      </c>
      <c r="O186" t="str">
        <f t="shared" si="94"/>
        <v xml:space="preserve"> </v>
      </c>
      <c r="P186" t="str">
        <f t="shared" si="79"/>
        <v xml:space="preserve"> </v>
      </c>
      <c r="Q186" t="str">
        <f t="shared" si="80"/>
        <v xml:space="preserve"> </v>
      </c>
      <c r="R186" t="str">
        <f t="shared" si="81"/>
        <v xml:space="preserve"> </v>
      </c>
      <c r="S186">
        <f t="shared" si="82"/>
        <v>0</v>
      </c>
      <c r="T186" s="8">
        <f t="shared" si="95"/>
        <v>0</v>
      </c>
      <c r="U186" s="2">
        <f t="shared" si="96"/>
        <v>1.0591428720994707</v>
      </c>
      <c r="V186">
        <f t="shared" si="83"/>
        <v>5</v>
      </c>
      <c r="W186" s="2">
        <f t="shared" si="97"/>
        <v>13.993</v>
      </c>
      <c r="X186">
        <f t="shared" si="84"/>
        <v>0</v>
      </c>
      <c r="Y186">
        <f t="shared" si="98"/>
        <v>0.5</v>
      </c>
      <c r="Z186">
        <v>0</v>
      </c>
      <c r="AA186" s="18">
        <f t="shared" si="85"/>
        <v>43367</v>
      </c>
      <c r="AB186" s="13">
        <f t="shared" si="86"/>
        <v>1.0591428720994707</v>
      </c>
      <c r="AC186">
        <v>0</v>
      </c>
      <c r="AD186" s="5">
        <f t="shared" si="99"/>
        <v>0</v>
      </c>
      <c r="AE186">
        <f t="shared" si="108"/>
        <v>0</v>
      </c>
      <c r="AF186">
        <f t="shared" si="108"/>
        <v>0</v>
      </c>
      <c r="AG186">
        <v>0</v>
      </c>
      <c r="AH186" s="18">
        <f t="shared" si="100"/>
        <v>43367</v>
      </c>
      <c r="AI186" s="5">
        <f t="shared" si="101"/>
        <v>1.0591428720994707</v>
      </c>
      <c r="AJ186" s="13">
        <f t="shared" si="87"/>
        <v>0</v>
      </c>
      <c r="AK186" s="20">
        <f t="shared" si="88"/>
        <v>0</v>
      </c>
      <c r="AL186" s="20">
        <f t="shared" si="102"/>
        <v>210</v>
      </c>
      <c r="AM186" s="20">
        <f t="shared" si="103"/>
        <v>210</v>
      </c>
      <c r="AN186" s="20">
        <f t="shared" si="89"/>
        <v>0</v>
      </c>
      <c r="AO186" s="20">
        <f t="shared" si="104"/>
        <v>200</v>
      </c>
      <c r="AP186" s="1">
        <v>0</v>
      </c>
      <c r="AQ186" s="24">
        <f t="shared" si="105"/>
        <v>43367</v>
      </c>
      <c r="AR186" s="10">
        <f t="shared" si="90"/>
        <v>210</v>
      </c>
      <c r="AS186" s="1">
        <f t="shared" si="106"/>
        <v>-21</v>
      </c>
    </row>
    <row r="187" spans="2:45" x14ac:dyDescent="0.2">
      <c r="B187" s="18">
        <f t="shared" si="91"/>
        <v>43368</v>
      </c>
      <c r="C187" s="8">
        <f t="shared" si="92"/>
        <v>43368</v>
      </c>
      <c r="D187" s="5">
        <f>INDEX(Klima!$B$1:$E$520,MATCH('Afgrødemodel 1'!$C187,Klima!$B$1:$B$520,0),MATCH('Afgrødemodel 1'!$D$7,Klima!$B$1:$E$1,0))</f>
        <v>8.9</v>
      </c>
      <c r="E187" s="8">
        <f t="shared" si="107"/>
        <v>8.9</v>
      </c>
      <c r="F187">
        <v>0</v>
      </c>
      <c r="G187" s="8">
        <f t="shared" si="93"/>
        <v>2685.4</v>
      </c>
      <c r="H187" s="8">
        <f t="shared" si="73"/>
        <v>210.3</v>
      </c>
      <c r="I187" s="8">
        <f t="shared" si="74"/>
        <v>8.9</v>
      </c>
      <c r="J187" s="8">
        <f t="shared" si="75"/>
        <v>349.2999999999999</v>
      </c>
      <c r="K187" s="8" t="str">
        <f t="shared" si="76"/>
        <v xml:space="preserve"> </v>
      </c>
      <c r="L187" s="8" t="str">
        <f t="shared" si="77"/>
        <v xml:space="preserve"> </v>
      </c>
      <c r="M187" t="str">
        <f t="shared" si="78"/>
        <v>F1</v>
      </c>
      <c r="N187">
        <v>8</v>
      </c>
      <c r="O187" t="str">
        <f t="shared" si="94"/>
        <v xml:space="preserve"> </v>
      </c>
      <c r="P187" t="str">
        <f t="shared" si="79"/>
        <v xml:space="preserve"> </v>
      </c>
      <c r="Q187" t="str">
        <f t="shared" si="80"/>
        <v xml:space="preserve"> </v>
      </c>
      <c r="R187" t="str">
        <f t="shared" si="81"/>
        <v xml:space="preserve"> </v>
      </c>
      <c r="S187">
        <f t="shared" si="82"/>
        <v>0</v>
      </c>
      <c r="T187" s="8">
        <f t="shared" si="95"/>
        <v>0</v>
      </c>
      <c r="U187" s="2">
        <f t="shared" si="96"/>
        <v>1.1395036438975432</v>
      </c>
      <c r="V187">
        <f t="shared" si="83"/>
        <v>5</v>
      </c>
      <c r="W187" s="2">
        <f t="shared" si="97"/>
        <v>13.948500000000001</v>
      </c>
      <c r="X187">
        <f t="shared" si="84"/>
        <v>0</v>
      </c>
      <c r="Y187">
        <f t="shared" si="98"/>
        <v>0.5</v>
      </c>
      <c r="Z187">
        <v>0</v>
      </c>
      <c r="AA187" s="18">
        <f t="shared" si="85"/>
        <v>43368</v>
      </c>
      <c r="AB187" s="13">
        <f t="shared" si="86"/>
        <v>1.1395036438975432</v>
      </c>
      <c r="AC187">
        <v>0</v>
      </c>
      <c r="AD187" s="5">
        <f t="shared" si="99"/>
        <v>0</v>
      </c>
      <c r="AE187">
        <f t="shared" si="108"/>
        <v>0</v>
      </c>
      <c r="AF187">
        <f t="shared" si="108"/>
        <v>0</v>
      </c>
      <c r="AG187">
        <v>0</v>
      </c>
      <c r="AH187" s="18">
        <f t="shared" si="100"/>
        <v>43368</v>
      </c>
      <c r="AI187" s="5">
        <f t="shared" si="101"/>
        <v>1.1395036438975432</v>
      </c>
      <c r="AJ187" s="13">
        <f t="shared" si="87"/>
        <v>0</v>
      </c>
      <c r="AK187" s="20">
        <f t="shared" si="88"/>
        <v>0</v>
      </c>
      <c r="AL187" s="20">
        <f t="shared" si="102"/>
        <v>225</v>
      </c>
      <c r="AM187" s="20">
        <f t="shared" si="103"/>
        <v>225</v>
      </c>
      <c r="AN187" s="20">
        <f t="shared" si="89"/>
        <v>0</v>
      </c>
      <c r="AO187" s="20">
        <f t="shared" si="104"/>
        <v>200</v>
      </c>
      <c r="AP187" s="1">
        <v>0</v>
      </c>
      <c r="AQ187" s="24">
        <f t="shared" si="105"/>
        <v>43368</v>
      </c>
      <c r="AR187" s="10">
        <f t="shared" si="90"/>
        <v>225</v>
      </c>
      <c r="AS187" s="1">
        <f t="shared" si="106"/>
        <v>-22.5</v>
      </c>
    </row>
    <row r="188" spans="2:45" x14ac:dyDescent="0.2">
      <c r="B188" s="18">
        <f t="shared" si="91"/>
        <v>43369</v>
      </c>
      <c r="C188" s="8">
        <f t="shared" si="92"/>
        <v>43369</v>
      </c>
      <c r="D188" s="5">
        <f>INDEX(Klima!$B$1:$E$520,MATCH('Afgrødemodel 1'!$C188,Klima!$B$1:$B$520,0),MATCH('Afgrødemodel 1'!$D$7,Klima!$B$1:$E$1,0))</f>
        <v>13</v>
      </c>
      <c r="E188" s="8">
        <f t="shared" si="107"/>
        <v>13</v>
      </c>
      <c r="F188">
        <v>0</v>
      </c>
      <c r="G188" s="8">
        <f t="shared" si="93"/>
        <v>2698.4</v>
      </c>
      <c r="H188" s="8">
        <f t="shared" si="73"/>
        <v>223.3</v>
      </c>
      <c r="I188" s="8">
        <f t="shared" si="74"/>
        <v>13</v>
      </c>
      <c r="J188" s="8">
        <f t="shared" si="75"/>
        <v>362.2999999999999</v>
      </c>
      <c r="K188" s="8" t="str">
        <f t="shared" si="76"/>
        <v xml:space="preserve"> </v>
      </c>
      <c r="L188" s="8" t="str">
        <f t="shared" si="77"/>
        <v xml:space="preserve"> </v>
      </c>
      <c r="M188" t="str">
        <f t="shared" si="78"/>
        <v>F1</v>
      </c>
      <c r="N188">
        <v>8</v>
      </c>
      <c r="O188" t="str">
        <f t="shared" si="94"/>
        <v xml:space="preserve"> </v>
      </c>
      <c r="P188" t="str">
        <f t="shared" si="79"/>
        <v xml:space="preserve"> </v>
      </c>
      <c r="Q188" t="str">
        <f t="shared" si="80"/>
        <v xml:space="preserve"> </v>
      </c>
      <c r="R188" t="str">
        <f t="shared" si="81"/>
        <v xml:space="preserve"> </v>
      </c>
      <c r="S188">
        <f t="shared" si="82"/>
        <v>0</v>
      </c>
      <c r="T188" s="8">
        <f t="shared" si="95"/>
        <v>0</v>
      </c>
      <c r="U188" s="2">
        <f t="shared" si="96"/>
        <v>1.2643866000954165</v>
      </c>
      <c r="V188">
        <f t="shared" si="83"/>
        <v>5</v>
      </c>
      <c r="W188" s="2">
        <f t="shared" si="97"/>
        <v>13.8835</v>
      </c>
      <c r="X188">
        <f t="shared" si="84"/>
        <v>0</v>
      </c>
      <c r="Y188">
        <f t="shared" si="98"/>
        <v>0.5</v>
      </c>
      <c r="Z188">
        <v>0</v>
      </c>
      <c r="AA188" s="18">
        <f t="shared" si="85"/>
        <v>43369</v>
      </c>
      <c r="AB188" s="13">
        <f t="shared" si="86"/>
        <v>1.2643866000954165</v>
      </c>
      <c r="AC188">
        <v>0</v>
      </c>
      <c r="AD188" s="5">
        <f t="shared" si="99"/>
        <v>0</v>
      </c>
      <c r="AE188">
        <f t="shared" si="108"/>
        <v>0</v>
      </c>
      <c r="AF188">
        <f t="shared" si="108"/>
        <v>0</v>
      </c>
      <c r="AG188">
        <v>0</v>
      </c>
      <c r="AH188" s="18">
        <f t="shared" si="100"/>
        <v>43369</v>
      </c>
      <c r="AI188" s="5">
        <f t="shared" si="101"/>
        <v>1.2643866000954165</v>
      </c>
      <c r="AJ188" s="13">
        <f t="shared" si="87"/>
        <v>0</v>
      </c>
      <c r="AK188" s="20">
        <f t="shared" si="88"/>
        <v>0</v>
      </c>
      <c r="AL188" s="20">
        <f t="shared" si="102"/>
        <v>240</v>
      </c>
      <c r="AM188" s="20">
        <f t="shared" si="103"/>
        <v>240</v>
      </c>
      <c r="AN188" s="20">
        <f t="shared" si="89"/>
        <v>0</v>
      </c>
      <c r="AO188" s="20">
        <f t="shared" si="104"/>
        <v>200</v>
      </c>
      <c r="AP188" s="1">
        <v>0</v>
      </c>
      <c r="AQ188" s="24">
        <f t="shared" si="105"/>
        <v>43369</v>
      </c>
      <c r="AR188" s="10">
        <f t="shared" si="90"/>
        <v>240</v>
      </c>
      <c r="AS188" s="1">
        <f t="shared" si="106"/>
        <v>-24</v>
      </c>
    </row>
    <row r="189" spans="2:45" x14ac:dyDescent="0.2">
      <c r="B189" s="18">
        <f t="shared" si="91"/>
        <v>43370</v>
      </c>
      <c r="C189" s="8">
        <f t="shared" si="92"/>
        <v>43370</v>
      </c>
      <c r="D189" s="5">
        <f>INDEX(Klima!$B$1:$E$520,MATCH('Afgrødemodel 1'!$C189,Klima!$B$1:$B$520,0),MATCH('Afgrødemodel 1'!$D$7,Klima!$B$1:$E$1,0))</f>
        <v>14</v>
      </c>
      <c r="E189" s="8">
        <f t="shared" si="107"/>
        <v>14</v>
      </c>
      <c r="F189">
        <v>0</v>
      </c>
      <c r="G189" s="8">
        <f t="shared" si="93"/>
        <v>2712.4</v>
      </c>
      <c r="H189" s="8">
        <f t="shared" si="73"/>
        <v>237.3</v>
      </c>
      <c r="I189" s="8">
        <f t="shared" si="74"/>
        <v>14</v>
      </c>
      <c r="J189" s="8">
        <f t="shared" si="75"/>
        <v>376.2999999999999</v>
      </c>
      <c r="K189" s="8" t="str">
        <f t="shared" si="76"/>
        <v>tSF1</v>
      </c>
      <c r="L189" s="8">
        <f t="shared" si="77"/>
        <v>43370</v>
      </c>
      <c r="M189" t="str">
        <f t="shared" si="78"/>
        <v>F2</v>
      </c>
      <c r="N189">
        <v>8</v>
      </c>
      <c r="O189" t="str">
        <f t="shared" si="94"/>
        <v xml:space="preserve"> </v>
      </c>
      <c r="P189" t="str">
        <f t="shared" si="79"/>
        <v xml:space="preserve"> </v>
      </c>
      <c r="Q189" t="str">
        <f t="shared" si="80"/>
        <v xml:space="preserve"> </v>
      </c>
      <c r="R189" t="str">
        <f t="shared" si="81"/>
        <v xml:space="preserve"> </v>
      </c>
      <c r="S189">
        <f t="shared" si="82"/>
        <v>0</v>
      </c>
      <c r="T189" s="8">
        <f t="shared" si="95"/>
        <v>0</v>
      </c>
      <c r="U189" s="2">
        <f t="shared" si="96"/>
        <v>1.409534582362403</v>
      </c>
      <c r="V189">
        <f t="shared" si="83"/>
        <v>5</v>
      </c>
      <c r="W189" s="2">
        <f t="shared" si="97"/>
        <v>13.813500000000001</v>
      </c>
      <c r="X189">
        <f t="shared" si="84"/>
        <v>0</v>
      </c>
      <c r="Y189">
        <f t="shared" si="98"/>
        <v>0.5</v>
      </c>
      <c r="Z189">
        <v>0</v>
      </c>
      <c r="AA189" s="18">
        <f t="shared" si="85"/>
        <v>43370</v>
      </c>
      <c r="AB189" s="13">
        <f t="shared" si="86"/>
        <v>1.409534582362403</v>
      </c>
      <c r="AC189">
        <v>0</v>
      </c>
      <c r="AD189" s="5">
        <f t="shared" si="99"/>
        <v>0</v>
      </c>
      <c r="AE189">
        <f t="shared" si="108"/>
        <v>0</v>
      </c>
      <c r="AF189">
        <f t="shared" si="108"/>
        <v>0</v>
      </c>
      <c r="AG189">
        <v>0</v>
      </c>
      <c r="AH189" s="18">
        <f t="shared" si="100"/>
        <v>43370</v>
      </c>
      <c r="AI189" s="5">
        <f t="shared" si="101"/>
        <v>1.409534582362403</v>
      </c>
      <c r="AJ189" s="13">
        <f t="shared" si="87"/>
        <v>0</v>
      </c>
      <c r="AK189" s="20">
        <f t="shared" si="88"/>
        <v>0</v>
      </c>
      <c r="AL189" s="20">
        <f t="shared" si="102"/>
        <v>255</v>
      </c>
      <c r="AM189" s="20">
        <f t="shared" si="103"/>
        <v>255</v>
      </c>
      <c r="AN189" s="20">
        <f t="shared" si="89"/>
        <v>0</v>
      </c>
      <c r="AO189" s="20">
        <f t="shared" si="104"/>
        <v>200</v>
      </c>
      <c r="AP189" s="1">
        <v>0</v>
      </c>
      <c r="AQ189" s="24">
        <f t="shared" si="105"/>
        <v>43370</v>
      </c>
      <c r="AR189" s="10">
        <f t="shared" si="90"/>
        <v>255</v>
      </c>
      <c r="AS189" s="1">
        <f t="shared" si="106"/>
        <v>-25.5</v>
      </c>
    </row>
    <row r="190" spans="2:45" x14ac:dyDescent="0.2">
      <c r="B190" s="18">
        <f t="shared" si="91"/>
        <v>43371</v>
      </c>
      <c r="C190" s="8">
        <f t="shared" si="92"/>
        <v>43371</v>
      </c>
      <c r="D190" s="5">
        <f>INDEX(Klima!$B$1:$E$520,MATCH('Afgrødemodel 1'!$C190,Klima!$B$1:$B$520,0),MATCH('Afgrødemodel 1'!$D$7,Klima!$B$1:$E$1,0))</f>
        <v>9.8000000000000007</v>
      </c>
      <c r="E190" s="8">
        <f t="shared" si="107"/>
        <v>9.8000000000000007</v>
      </c>
      <c r="F190">
        <v>0</v>
      </c>
      <c r="G190" s="8">
        <f t="shared" si="93"/>
        <v>2722.2000000000003</v>
      </c>
      <c r="H190" s="8">
        <f t="shared" si="73"/>
        <v>247.10000000000002</v>
      </c>
      <c r="I190" s="8">
        <f t="shared" si="74"/>
        <v>9.8000000000000007</v>
      </c>
      <c r="J190" s="8">
        <f t="shared" si="75"/>
        <v>386.09999999999991</v>
      </c>
      <c r="K190" s="8" t="str">
        <f t="shared" si="76"/>
        <v xml:space="preserve"> </v>
      </c>
      <c r="L190" s="8" t="str">
        <f t="shared" si="77"/>
        <v xml:space="preserve"> </v>
      </c>
      <c r="M190" t="str">
        <f t="shared" si="78"/>
        <v>F2</v>
      </c>
      <c r="N190">
        <v>8</v>
      </c>
      <c r="O190" t="str">
        <f t="shared" si="94"/>
        <v xml:space="preserve"> </v>
      </c>
      <c r="P190" t="str">
        <f t="shared" si="79"/>
        <v xml:space="preserve"> </v>
      </c>
      <c r="Q190" t="str">
        <f t="shared" si="80"/>
        <v xml:space="preserve"> </v>
      </c>
      <c r="R190" t="str">
        <f t="shared" si="81"/>
        <v xml:space="preserve"> </v>
      </c>
      <c r="S190">
        <f t="shared" si="82"/>
        <v>0</v>
      </c>
      <c r="T190" s="8">
        <f t="shared" si="95"/>
        <v>0</v>
      </c>
      <c r="U190" s="2">
        <f t="shared" si="96"/>
        <v>1.5181859204213457</v>
      </c>
      <c r="V190">
        <f t="shared" si="83"/>
        <v>5</v>
      </c>
      <c r="W190" s="2">
        <f t="shared" si="97"/>
        <v>13.7645</v>
      </c>
      <c r="X190">
        <f t="shared" si="84"/>
        <v>0</v>
      </c>
      <c r="Y190">
        <f t="shared" si="98"/>
        <v>0.5</v>
      </c>
      <c r="Z190">
        <v>0</v>
      </c>
      <c r="AA190" s="18">
        <f t="shared" si="85"/>
        <v>43371</v>
      </c>
      <c r="AB190" s="13">
        <f t="shared" si="86"/>
        <v>1.5181859204213457</v>
      </c>
      <c r="AC190">
        <v>0</v>
      </c>
      <c r="AD190" s="5">
        <f t="shared" si="99"/>
        <v>0</v>
      </c>
      <c r="AE190">
        <f t="shared" si="108"/>
        <v>0</v>
      </c>
      <c r="AF190">
        <f t="shared" si="108"/>
        <v>0</v>
      </c>
      <c r="AG190">
        <v>0</v>
      </c>
      <c r="AH190" s="18">
        <f t="shared" si="100"/>
        <v>43371</v>
      </c>
      <c r="AI190" s="5">
        <f t="shared" si="101"/>
        <v>1.5181859204213457</v>
      </c>
      <c r="AJ190" s="13">
        <f t="shared" si="87"/>
        <v>0</v>
      </c>
      <c r="AK190" s="20">
        <f t="shared" si="88"/>
        <v>0</v>
      </c>
      <c r="AL190" s="20">
        <f t="shared" si="102"/>
        <v>270</v>
      </c>
      <c r="AM190" s="20">
        <f t="shared" si="103"/>
        <v>270</v>
      </c>
      <c r="AN190" s="20">
        <f t="shared" si="89"/>
        <v>0</v>
      </c>
      <c r="AO190" s="20">
        <f t="shared" si="104"/>
        <v>200</v>
      </c>
      <c r="AP190" s="1">
        <v>0</v>
      </c>
      <c r="AQ190" s="24">
        <f t="shared" si="105"/>
        <v>43371</v>
      </c>
      <c r="AR190" s="10">
        <f t="shared" si="90"/>
        <v>270</v>
      </c>
      <c r="AS190" s="1">
        <f t="shared" si="106"/>
        <v>-27</v>
      </c>
    </row>
    <row r="191" spans="2:45" x14ac:dyDescent="0.2">
      <c r="B191" s="18">
        <f t="shared" si="91"/>
        <v>43372</v>
      </c>
      <c r="C191" s="8">
        <f t="shared" si="92"/>
        <v>43372</v>
      </c>
      <c r="D191" s="5">
        <f>INDEX(Klima!$B$1:$E$520,MATCH('Afgrødemodel 1'!$C191,Klima!$B$1:$B$520,0),MATCH('Afgrødemodel 1'!$D$7,Klima!$B$1:$E$1,0))</f>
        <v>8.9</v>
      </c>
      <c r="E191" s="8">
        <f t="shared" si="107"/>
        <v>8.9</v>
      </c>
      <c r="F191">
        <v>0</v>
      </c>
      <c r="G191" s="8">
        <f t="shared" si="93"/>
        <v>2731.1000000000004</v>
      </c>
      <c r="H191" s="8">
        <f t="shared" si="73"/>
        <v>256</v>
      </c>
      <c r="I191" s="8">
        <f t="shared" si="74"/>
        <v>8.9</v>
      </c>
      <c r="J191" s="8">
        <f t="shared" si="75"/>
        <v>394.99999999999989</v>
      </c>
      <c r="K191" s="8" t="str">
        <f t="shared" si="76"/>
        <v xml:space="preserve"> </v>
      </c>
      <c r="L191" s="8" t="str">
        <f t="shared" si="77"/>
        <v xml:space="preserve"> </v>
      </c>
      <c r="M191" t="str">
        <f t="shared" si="78"/>
        <v>F2</v>
      </c>
      <c r="N191">
        <v>8</v>
      </c>
      <c r="O191" t="str">
        <f t="shared" si="94"/>
        <v xml:space="preserve"> </v>
      </c>
      <c r="P191" t="str">
        <f t="shared" si="79"/>
        <v xml:space="preserve"> </v>
      </c>
      <c r="Q191" t="str">
        <f t="shared" si="80"/>
        <v xml:space="preserve"> </v>
      </c>
      <c r="R191" t="str">
        <f t="shared" si="81"/>
        <v xml:space="preserve"> </v>
      </c>
      <c r="S191">
        <f t="shared" si="82"/>
        <v>0</v>
      </c>
      <c r="T191" s="8">
        <f t="shared" si="95"/>
        <v>0</v>
      </c>
      <c r="U191" s="2">
        <f t="shared" si="96"/>
        <v>1.6222065211624912</v>
      </c>
      <c r="V191">
        <f t="shared" si="83"/>
        <v>5</v>
      </c>
      <c r="W191" s="2">
        <f t="shared" si="97"/>
        <v>13.72</v>
      </c>
      <c r="X191">
        <f t="shared" si="84"/>
        <v>0</v>
      </c>
      <c r="Y191">
        <f t="shared" si="98"/>
        <v>0.5</v>
      </c>
      <c r="Z191">
        <v>0</v>
      </c>
      <c r="AA191" s="18">
        <f t="shared" si="85"/>
        <v>43372</v>
      </c>
      <c r="AB191" s="13">
        <f t="shared" si="86"/>
        <v>1.6222065211624912</v>
      </c>
      <c r="AC191">
        <v>0</v>
      </c>
      <c r="AD191" s="5">
        <f t="shared" si="99"/>
        <v>0</v>
      </c>
      <c r="AE191">
        <f t="shared" si="108"/>
        <v>0</v>
      </c>
      <c r="AF191">
        <f t="shared" si="108"/>
        <v>0</v>
      </c>
      <c r="AG191">
        <v>0</v>
      </c>
      <c r="AH191" s="18">
        <f t="shared" si="100"/>
        <v>43372</v>
      </c>
      <c r="AI191" s="5">
        <f t="shared" si="101"/>
        <v>1.6222065211624912</v>
      </c>
      <c r="AJ191" s="13">
        <f t="shared" si="87"/>
        <v>0</v>
      </c>
      <c r="AK191" s="20">
        <f t="shared" si="88"/>
        <v>0</v>
      </c>
      <c r="AL191" s="20">
        <f t="shared" si="102"/>
        <v>285</v>
      </c>
      <c r="AM191" s="20">
        <f t="shared" si="103"/>
        <v>285</v>
      </c>
      <c r="AN191" s="20">
        <f t="shared" si="89"/>
        <v>0</v>
      </c>
      <c r="AO191" s="20">
        <f t="shared" si="104"/>
        <v>200</v>
      </c>
      <c r="AP191" s="1">
        <v>0</v>
      </c>
      <c r="AQ191" s="24">
        <f t="shared" si="105"/>
        <v>43372</v>
      </c>
      <c r="AR191" s="10">
        <f t="shared" si="90"/>
        <v>285</v>
      </c>
      <c r="AS191" s="1">
        <f t="shared" si="106"/>
        <v>-28.5</v>
      </c>
    </row>
    <row r="192" spans="2:45" x14ac:dyDescent="0.2">
      <c r="B192" s="18">
        <f t="shared" si="91"/>
        <v>43373</v>
      </c>
      <c r="C192" s="8">
        <f t="shared" si="92"/>
        <v>43373</v>
      </c>
      <c r="D192" s="5">
        <f>INDEX(Klima!$B$1:$E$520,MATCH('Afgrødemodel 1'!$C192,Klima!$B$1:$B$520,0),MATCH('Afgrødemodel 1'!$D$7,Klima!$B$1:$E$1,0))</f>
        <v>10.6</v>
      </c>
      <c r="E192" s="8">
        <f t="shared" si="107"/>
        <v>10.6</v>
      </c>
      <c r="F192">
        <v>0</v>
      </c>
      <c r="G192" s="8">
        <f t="shared" si="93"/>
        <v>2741.7000000000003</v>
      </c>
      <c r="H192" s="8">
        <f t="shared" si="73"/>
        <v>266.60000000000002</v>
      </c>
      <c r="I192" s="8">
        <f t="shared" si="74"/>
        <v>10.6</v>
      </c>
      <c r="J192" s="8">
        <f t="shared" si="75"/>
        <v>405.59999999999991</v>
      </c>
      <c r="K192" s="8" t="str">
        <f t="shared" si="76"/>
        <v xml:space="preserve"> </v>
      </c>
      <c r="L192" s="8" t="str">
        <f t="shared" si="77"/>
        <v xml:space="preserve"> </v>
      </c>
      <c r="M192" t="str">
        <f t="shared" si="78"/>
        <v>F2</v>
      </c>
      <c r="N192">
        <v>8</v>
      </c>
      <c r="O192" t="str">
        <f t="shared" si="94"/>
        <v xml:space="preserve"> </v>
      </c>
      <c r="P192" t="str">
        <f t="shared" si="79"/>
        <v xml:space="preserve"> </v>
      </c>
      <c r="Q192" t="str">
        <f t="shared" si="80"/>
        <v xml:space="preserve"> </v>
      </c>
      <c r="R192" t="str">
        <f t="shared" si="81"/>
        <v xml:space="preserve"> </v>
      </c>
      <c r="S192">
        <f t="shared" si="82"/>
        <v>0</v>
      </c>
      <c r="T192" s="8">
        <f t="shared" si="95"/>
        <v>0</v>
      </c>
      <c r="U192" s="2">
        <f t="shared" si="96"/>
        <v>1.7531142737183774</v>
      </c>
      <c r="V192">
        <f t="shared" si="83"/>
        <v>5</v>
      </c>
      <c r="W192" s="2">
        <f t="shared" si="97"/>
        <v>13.667</v>
      </c>
      <c r="X192">
        <f t="shared" si="84"/>
        <v>0</v>
      </c>
      <c r="Y192">
        <f t="shared" si="98"/>
        <v>0.5</v>
      </c>
      <c r="Z192">
        <v>0</v>
      </c>
      <c r="AA192" s="18">
        <f t="shared" si="85"/>
        <v>43373</v>
      </c>
      <c r="AB192" s="13">
        <f t="shared" si="86"/>
        <v>1.7531142737183774</v>
      </c>
      <c r="AC192">
        <v>0</v>
      </c>
      <c r="AD192" s="5">
        <f t="shared" si="99"/>
        <v>0</v>
      </c>
      <c r="AE192">
        <f t="shared" si="108"/>
        <v>0</v>
      </c>
      <c r="AF192">
        <f t="shared" si="108"/>
        <v>0</v>
      </c>
      <c r="AG192">
        <v>0</v>
      </c>
      <c r="AH192" s="18">
        <f t="shared" si="100"/>
        <v>43373</v>
      </c>
      <c r="AI192" s="5">
        <f t="shared" si="101"/>
        <v>1.7531142737183774</v>
      </c>
      <c r="AJ192" s="13">
        <f t="shared" si="87"/>
        <v>0</v>
      </c>
      <c r="AK192" s="20">
        <f t="shared" si="88"/>
        <v>0</v>
      </c>
      <c r="AL192" s="20">
        <f t="shared" si="102"/>
        <v>300</v>
      </c>
      <c r="AM192" s="20">
        <f t="shared" si="103"/>
        <v>300</v>
      </c>
      <c r="AN192" s="20">
        <f t="shared" si="89"/>
        <v>0</v>
      </c>
      <c r="AO192" s="20">
        <f t="shared" si="104"/>
        <v>200</v>
      </c>
      <c r="AP192" s="1">
        <v>0</v>
      </c>
      <c r="AQ192" s="24">
        <f t="shared" si="105"/>
        <v>43373</v>
      </c>
      <c r="AR192" s="10">
        <f t="shared" si="90"/>
        <v>300</v>
      </c>
      <c r="AS192" s="1">
        <f t="shared" si="106"/>
        <v>-30</v>
      </c>
    </row>
    <row r="193" spans="2:45" x14ac:dyDescent="0.2">
      <c r="B193" s="18">
        <f t="shared" si="91"/>
        <v>43374</v>
      </c>
      <c r="C193" s="8">
        <f t="shared" si="92"/>
        <v>43374</v>
      </c>
      <c r="D193" s="5">
        <f>INDEX(Klima!$B$1:$E$520,MATCH('Afgrødemodel 1'!$C193,Klima!$B$1:$B$520,0),MATCH('Afgrødemodel 1'!$D$7,Klima!$B$1:$E$1,0))</f>
        <v>8</v>
      </c>
      <c r="E193" s="8">
        <f t="shared" si="107"/>
        <v>8</v>
      </c>
      <c r="F193">
        <v>0</v>
      </c>
      <c r="G193" s="8">
        <f t="shared" si="93"/>
        <v>2749.7000000000003</v>
      </c>
      <c r="H193" s="8">
        <f t="shared" si="73"/>
        <v>274.60000000000002</v>
      </c>
      <c r="I193" s="8">
        <f t="shared" si="74"/>
        <v>8</v>
      </c>
      <c r="J193" s="8">
        <f t="shared" si="75"/>
        <v>413.59999999999991</v>
      </c>
      <c r="K193" s="8" t="str">
        <f t="shared" si="76"/>
        <v xml:space="preserve"> </v>
      </c>
      <c r="L193" s="8" t="str">
        <f t="shared" si="77"/>
        <v xml:space="preserve"> </v>
      </c>
      <c r="M193" t="str">
        <f t="shared" si="78"/>
        <v>F2</v>
      </c>
      <c r="N193">
        <v>8</v>
      </c>
      <c r="O193" t="str">
        <f t="shared" si="94"/>
        <v xml:space="preserve"> </v>
      </c>
      <c r="P193" t="str">
        <f t="shared" si="79"/>
        <v xml:space="preserve"> </v>
      </c>
      <c r="Q193" t="str">
        <f t="shared" si="80"/>
        <v xml:space="preserve"> </v>
      </c>
      <c r="R193" t="str">
        <f t="shared" si="81"/>
        <v xml:space="preserve"> </v>
      </c>
      <c r="S193">
        <f t="shared" si="82"/>
        <v>0</v>
      </c>
      <c r="T193" s="8">
        <f t="shared" si="95"/>
        <v>0</v>
      </c>
      <c r="U193" s="2">
        <f t="shared" si="96"/>
        <v>1.8572330422685477</v>
      </c>
      <c r="V193">
        <f t="shared" si="83"/>
        <v>5</v>
      </c>
      <c r="W193" s="2">
        <f t="shared" si="97"/>
        <v>13.627000000000001</v>
      </c>
      <c r="X193">
        <f t="shared" si="84"/>
        <v>0</v>
      </c>
      <c r="Y193">
        <f t="shared" si="98"/>
        <v>0.5</v>
      </c>
      <c r="Z193">
        <v>0</v>
      </c>
      <c r="AA193" s="18">
        <f t="shared" si="85"/>
        <v>43374</v>
      </c>
      <c r="AB193" s="13">
        <f t="shared" si="86"/>
        <v>1.8572330422685477</v>
      </c>
      <c r="AC193">
        <v>0</v>
      </c>
      <c r="AD193" s="5">
        <f t="shared" si="99"/>
        <v>0</v>
      </c>
      <c r="AE193">
        <f t="shared" si="108"/>
        <v>0</v>
      </c>
      <c r="AF193">
        <f t="shared" si="108"/>
        <v>0</v>
      </c>
      <c r="AG193">
        <v>0</v>
      </c>
      <c r="AH193" s="18">
        <f t="shared" si="100"/>
        <v>43374</v>
      </c>
      <c r="AI193" s="5">
        <f t="shared" si="101"/>
        <v>1.8572330422685477</v>
      </c>
      <c r="AJ193" s="13">
        <f t="shared" si="87"/>
        <v>0</v>
      </c>
      <c r="AK193" s="20">
        <f t="shared" si="88"/>
        <v>0</v>
      </c>
      <c r="AL193" s="20">
        <f t="shared" si="102"/>
        <v>315</v>
      </c>
      <c r="AM193" s="20">
        <f t="shared" si="103"/>
        <v>315</v>
      </c>
      <c r="AN193" s="20">
        <f t="shared" si="89"/>
        <v>0</v>
      </c>
      <c r="AO193" s="20">
        <f t="shared" si="104"/>
        <v>200</v>
      </c>
      <c r="AP193" s="1">
        <v>0</v>
      </c>
      <c r="AQ193" s="24">
        <f t="shared" si="105"/>
        <v>43374</v>
      </c>
      <c r="AR193" s="10">
        <f t="shared" si="90"/>
        <v>315</v>
      </c>
      <c r="AS193" s="1">
        <f t="shared" si="106"/>
        <v>-31.5</v>
      </c>
    </row>
    <row r="194" spans="2:45" x14ac:dyDescent="0.2">
      <c r="B194" s="18">
        <f t="shared" si="91"/>
        <v>43375</v>
      </c>
      <c r="C194" s="8">
        <f t="shared" si="92"/>
        <v>43375</v>
      </c>
      <c r="D194" s="5">
        <f>INDEX(Klima!$B$1:$E$520,MATCH('Afgrødemodel 1'!$C194,Klima!$B$1:$B$520,0),MATCH('Afgrødemodel 1'!$D$7,Klima!$B$1:$E$1,0))</f>
        <v>8.3000000000000007</v>
      </c>
      <c r="E194" s="8">
        <f t="shared" si="107"/>
        <v>8.3000000000000007</v>
      </c>
      <c r="F194">
        <v>0</v>
      </c>
      <c r="G194" s="8">
        <f t="shared" si="93"/>
        <v>2758.0000000000005</v>
      </c>
      <c r="H194" s="8">
        <f t="shared" si="73"/>
        <v>282.90000000000003</v>
      </c>
      <c r="I194" s="8">
        <f t="shared" si="74"/>
        <v>8.3000000000000007</v>
      </c>
      <c r="J194" s="8">
        <f t="shared" si="75"/>
        <v>421.89999999999992</v>
      </c>
      <c r="K194" s="8" t="str">
        <f t="shared" si="76"/>
        <v xml:space="preserve"> </v>
      </c>
      <c r="L194" s="8" t="str">
        <f t="shared" si="77"/>
        <v xml:space="preserve"> </v>
      </c>
      <c r="M194" t="str">
        <f t="shared" si="78"/>
        <v>F2</v>
      </c>
      <c r="N194">
        <v>8</v>
      </c>
      <c r="O194" t="str">
        <f t="shared" si="94"/>
        <v xml:space="preserve"> </v>
      </c>
      <c r="P194" t="str">
        <f t="shared" si="79"/>
        <v xml:space="preserve"> </v>
      </c>
      <c r="Q194" t="str">
        <f t="shared" si="80"/>
        <v xml:space="preserve"> </v>
      </c>
      <c r="R194" t="str">
        <f t="shared" si="81"/>
        <v xml:space="preserve"> </v>
      </c>
      <c r="S194">
        <f t="shared" si="82"/>
        <v>0</v>
      </c>
      <c r="T194" s="8">
        <f t="shared" si="95"/>
        <v>0</v>
      </c>
      <c r="U194" s="2">
        <f t="shared" si="96"/>
        <v>1.9703446337580273</v>
      </c>
      <c r="V194">
        <f t="shared" si="83"/>
        <v>5</v>
      </c>
      <c r="W194" s="2">
        <f t="shared" si="97"/>
        <v>13.5855</v>
      </c>
      <c r="X194">
        <f t="shared" si="84"/>
        <v>0</v>
      </c>
      <c r="Y194">
        <f t="shared" si="98"/>
        <v>0.5</v>
      </c>
      <c r="Z194">
        <v>0</v>
      </c>
      <c r="AA194" s="18">
        <f t="shared" si="85"/>
        <v>43375</v>
      </c>
      <c r="AB194" s="13">
        <f t="shared" si="86"/>
        <v>1.9703446337580273</v>
      </c>
      <c r="AC194">
        <v>0</v>
      </c>
      <c r="AD194" s="5">
        <f t="shared" si="99"/>
        <v>0</v>
      </c>
      <c r="AE194">
        <f t="shared" si="108"/>
        <v>0</v>
      </c>
      <c r="AF194">
        <f t="shared" si="108"/>
        <v>0</v>
      </c>
      <c r="AG194">
        <v>0</v>
      </c>
      <c r="AH194" s="18">
        <f t="shared" si="100"/>
        <v>43375</v>
      </c>
      <c r="AI194" s="5">
        <f t="shared" si="101"/>
        <v>1.9703446337580273</v>
      </c>
      <c r="AJ194" s="13">
        <f t="shared" si="87"/>
        <v>0</v>
      </c>
      <c r="AK194" s="20">
        <f t="shared" si="88"/>
        <v>0</v>
      </c>
      <c r="AL194" s="20">
        <f t="shared" si="102"/>
        <v>330</v>
      </c>
      <c r="AM194" s="20">
        <f t="shared" si="103"/>
        <v>330</v>
      </c>
      <c r="AN194" s="20">
        <f t="shared" si="89"/>
        <v>0</v>
      </c>
      <c r="AO194" s="20">
        <f t="shared" si="104"/>
        <v>200</v>
      </c>
      <c r="AP194" s="1">
        <v>0</v>
      </c>
      <c r="AQ194" s="24">
        <f t="shared" si="105"/>
        <v>43375</v>
      </c>
      <c r="AR194" s="10">
        <f t="shared" si="90"/>
        <v>330</v>
      </c>
      <c r="AS194" s="1">
        <f t="shared" si="106"/>
        <v>-33</v>
      </c>
    </row>
    <row r="195" spans="2:45" x14ac:dyDescent="0.2">
      <c r="B195" s="18">
        <f t="shared" si="91"/>
        <v>43376</v>
      </c>
      <c r="C195" s="8">
        <f t="shared" si="92"/>
        <v>43376</v>
      </c>
      <c r="D195" s="5">
        <f>INDEX(Klima!$B$1:$E$520,MATCH('Afgrødemodel 1'!$C195,Klima!$B$1:$B$520,0),MATCH('Afgrødemodel 1'!$D$7,Klima!$B$1:$E$1,0))</f>
        <v>9.1999999999999993</v>
      </c>
      <c r="E195" s="8">
        <f t="shared" si="107"/>
        <v>9.1999999999999993</v>
      </c>
      <c r="F195">
        <v>0</v>
      </c>
      <c r="G195" s="8">
        <f t="shared" si="93"/>
        <v>2767.2000000000003</v>
      </c>
      <c r="H195" s="8">
        <f t="shared" si="73"/>
        <v>292.10000000000002</v>
      </c>
      <c r="I195" s="8">
        <f t="shared" si="74"/>
        <v>9.1999999999999993</v>
      </c>
      <c r="J195" s="8">
        <f t="shared" si="75"/>
        <v>431.09999999999991</v>
      </c>
      <c r="K195" s="8" t="str">
        <f t="shared" si="76"/>
        <v xml:space="preserve"> </v>
      </c>
      <c r="L195" s="8" t="str">
        <f t="shared" si="77"/>
        <v xml:space="preserve"> </v>
      </c>
      <c r="M195" t="str">
        <f t="shared" si="78"/>
        <v>F2</v>
      </c>
      <c r="N195">
        <v>8</v>
      </c>
      <c r="O195" t="str">
        <f t="shared" si="94"/>
        <v xml:space="preserve"> </v>
      </c>
      <c r="P195" t="str">
        <f t="shared" si="79"/>
        <v xml:space="preserve"> </v>
      </c>
      <c r="Q195" t="str">
        <f t="shared" si="80"/>
        <v xml:space="preserve"> </v>
      </c>
      <c r="R195" t="str">
        <f t="shared" si="81"/>
        <v xml:space="preserve"> </v>
      </c>
      <c r="S195">
        <f t="shared" si="82"/>
        <v>0</v>
      </c>
      <c r="T195" s="8">
        <f t="shared" si="95"/>
        <v>0</v>
      </c>
      <c r="U195" s="2">
        <f t="shared" si="96"/>
        <v>2.102074589654666</v>
      </c>
      <c r="V195">
        <f t="shared" si="83"/>
        <v>5</v>
      </c>
      <c r="W195" s="2">
        <f t="shared" si="97"/>
        <v>13.5395</v>
      </c>
      <c r="X195">
        <f t="shared" si="84"/>
        <v>0</v>
      </c>
      <c r="Y195">
        <f t="shared" si="98"/>
        <v>0.5</v>
      </c>
      <c r="Z195">
        <v>0</v>
      </c>
      <c r="AA195" s="18">
        <f t="shared" si="85"/>
        <v>43376</v>
      </c>
      <c r="AB195" s="13">
        <f t="shared" si="86"/>
        <v>2.102074589654666</v>
      </c>
      <c r="AC195">
        <v>0</v>
      </c>
      <c r="AD195" s="5">
        <f t="shared" si="99"/>
        <v>0</v>
      </c>
      <c r="AE195">
        <f t="shared" si="108"/>
        <v>0</v>
      </c>
      <c r="AF195">
        <f t="shared" si="108"/>
        <v>0</v>
      </c>
      <c r="AG195">
        <v>0</v>
      </c>
      <c r="AH195" s="18">
        <f t="shared" si="100"/>
        <v>43376</v>
      </c>
      <c r="AI195" s="5">
        <f t="shared" si="101"/>
        <v>2.102074589654666</v>
      </c>
      <c r="AJ195" s="13">
        <f t="shared" si="87"/>
        <v>0</v>
      </c>
      <c r="AK195" s="20">
        <f t="shared" si="88"/>
        <v>0</v>
      </c>
      <c r="AL195" s="20">
        <f t="shared" si="102"/>
        <v>345</v>
      </c>
      <c r="AM195" s="20">
        <f t="shared" si="103"/>
        <v>345</v>
      </c>
      <c r="AN195" s="20">
        <f t="shared" si="89"/>
        <v>0</v>
      </c>
      <c r="AO195" s="20">
        <f t="shared" si="104"/>
        <v>200</v>
      </c>
      <c r="AP195" s="1">
        <v>0</v>
      </c>
      <c r="AQ195" s="24">
        <f t="shared" si="105"/>
        <v>43376</v>
      </c>
      <c r="AR195" s="10">
        <f t="shared" si="90"/>
        <v>345</v>
      </c>
      <c r="AS195" s="1">
        <f t="shared" si="106"/>
        <v>-34.5</v>
      </c>
    </row>
    <row r="196" spans="2:45" x14ac:dyDescent="0.2">
      <c r="B196" s="18">
        <f t="shared" si="91"/>
        <v>43377</v>
      </c>
      <c r="C196" s="8">
        <f t="shared" si="92"/>
        <v>43377</v>
      </c>
      <c r="D196" s="5">
        <f>INDEX(Klima!$B$1:$E$520,MATCH('Afgrødemodel 1'!$C196,Klima!$B$1:$B$520,0),MATCH('Afgrødemodel 1'!$D$7,Klima!$B$1:$E$1,0))</f>
        <v>10.199999999999999</v>
      </c>
      <c r="E196" s="8">
        <f t="shared" si="107"/>
        <v>10.199999999999999</v>
      </c>
      <c r="F196">
        <v>0</v>
      </c>
      <c r="G196" s="8">
        <f t="shared" si="93"/>
        <v>2777.4</v>
      </c>
      <c r="H196" s="8">
        <f t="shared" si="73"/>
        <v>302.3</v>
      </c>
      <c r="I196" s="8">
        <f t="shared" si="74"/>
        <v>10.199999999999999</v>
      </c>
      <c r="J196" s="8">
        <f t="shared" si="75"/>
        <v>441.2999999999999</v>
      </c>
      <c r="K196" s="8" t="str">
        <f t="shared" si="76"/>
        <v xml:space="preserve"> </v>
      </c>
      <c r="L196" s="8" t="str">
        <f t="shared" si="77"/>
        <v xml:space="preserve"> </v>
      </c>
      <c r="M196" t="str">
        <f t="shared" si="78"/>
        <v>F2</v>
      </c>
      <c r="N196">
        <v>8</v>
      </c>
      <c r="O196" t="str">
        <f t="shared" si="94"/>
        <v xml:space="preserve"> </v>
      </c>
      <c r="P196" t="str">
        <f t="shared" si="79"/>
        <v xml:space="preserve"> </v>
      </c>
      <c r="Q196" t="str">
        <f t="shared" si="80"/>
        <v xml:space="preserve"> </v>
      </c>
      <c r="R196" t="str">
        <f t="shared" si="81"/>
        <v xml:space="preserve"> </v>
      </c>
      <c r="S196">
        <f t="shared" si="82"/>
        <v>0</v>
      </c>
      <c r="T196" s="8">
        <f t="shared" si="95"/>
        <v>0</v>
      </c>
      <c r="U196" s="2">
        <f t="shared" si="96"/>
        <v>2.2563499207930309</v>
      </c>
      <c r="V196">
        <f t="shared" si="83"/>
        <v>5</v>
      </c>
      <c r="W196" s="2">
        <f t="shared" si="97"/>
        <v>13.4885</v>
      </c>
      <c r="X196">
        <f t="shared" si="84"/>
        <v>0</v>
      </c>
      <c r="Y196">
        <f t="shared" si="98"/>
        <v>0.5</v>
      </c>
      <c r="Z196">
        <v>0</v>
      </c>
      <c r="AA196" s="18">
        <f t="shared" si="85"/>
        <v>43377</v>
      </c>
      <c r="AB196" s="13">
        <f t="shared" si="86"/>
        <v>2.2563499207930309</v>
      </c>
      <c r="AC196">
        <v>0</v>
      </c>
      <c r="AD196" s="5">
        <f t="shared" si="99"/>
        <v>0</v>
      </c>
      <c r="AE196">
        <f t="shared" si="108"/>
        <v>0</v>
      </c>
      <c r="AF196">
        <f t="shared" si="108"/>
        <v>0</v>
      </c>
      <c r="AG196">
        <v>0</v>
      </c>
      <c r="AH196" s="18">
        <f t="shared" si="100"/>
        <v>43377</v>
      </c>
      <c r="AI196" s="5">
        <f t="shared" si="101"/>
        <v>2.2563499207930309</v>
      </c>
      <c r="AJ196" s="13">
        <f t="shared" si="87"/>
        <v>0</v>
      </c>
      <c r="AK196" s="20">
        <f t="shared" si="88"/>
        <v>0</v>
      </c>
      <c r="AL196" s="20">
        <f t="shared" si="102"/>
        <v>360</v>
      </c>
      <c r="AM196" s="20">
        <f t="shared" si="103"/>
        <v>360</v>
      </c>
      <c r="AN196" s="20">
        <f t="shared" si="89"/>
        <v>0</v>
      </c>
      <c r="AO196" s="20">
        <f t="shared" si="104"/>
        <v>200</v>
      </c>
      <c r="AP196" s="1">
        <v>0</v>
      </c>
      <c r="AQ196" s="24">
        <f t="shared" si="105"/>
        <v>43377</v>
      </c>
      <c r="AR196" s="10">
        <f t="shared" si="90"/>
        <v>360</v>
      </c>
      <c r="AS196" s="1">
        <f t="shared" si="106"/>
        <v>-36</v>
      </c>
    </row>
    <row r="197" spans="2:45" x14ac:dyDescent="0.2">
      <c r="B197" s="18">
        <f t="shared" si="91"/>
        <v>43378</v>
      </c>
      <c r="C197" s="8">
        <f t="shared" si="92"/>
        <v>43378</v>
      </c>
      <c r="D197" s="5">
        <f>INDEX(Klima!$B$1:$E$520,MATCH('Afgrødemodel 1'!$C197,Klima!$B$1:$B$520,0),MATCH('Afgrødemodel 1'!$D$7,Klima!$B$1:$E$1,0))</f>
        <v>13.9</v>
      </c>
      <c r="E197" s="8">
        <f t="shared" si="107"/>
        <v>13.9</v>
      </c>
      <c r="F197">
        <v>0</v>
      </c>
      <c r="G197" s="8">
        <f t="shared" si="93"/>
        <v>2791.3</v>
      </c>
      <c r="H197" s="8">
        <f t="shared" si="73"/>
        <v>316.2</v>
      </c>
      <c r="I197" s="8">
        <f t="shared" si="74"/>
        <v>13.9</v>
      </c>
      <c r="J197" s="8">
        <f t="shared" si="75"/>
        <v>455.19999999999987</v>
      </c>
      <c r="K197" s="8" t="str">
        <f t="shared" si="76"/>
        <v xml:space="preserve"> </v>
      </c>
      <c r="L197" s="8" t="str">
        <f t="shared" si="77"/>
        <v xml:space="preserve"> </v>
      </c>
      <c r="M197" t="str">
        <f t="shared" si="78"/>
        <v>F2</v>
      </c>
      <c r="N197">
        <v>8</v>
      </c>
      <c r="O197" t="str">
        <f t="shared" si="94"/>
        <v xml:space="preserve"> </v>
      </c>
      <c r="P197" t="str">
        <f t="shared" si="79"/>
        <v xml:space="preserve"> </v>
      </c>
      <c r="Q197" t="str">
        <f t="shared" si="80"/>
        <v xml:space="preserve"> </v>
      </c>
      <c r="R197" t="str">
        <f t="shared" si="81"/>
        <v xml:space="preserve"> </v>
      </c>
      <c r="S197">
        <f t="shared" si="82"/>
        <v>0</v>
      </c>
      <c r="T197" s="8">
        <f t="shared" si="95"/>
        <v>0</v>
      </c>
      <c r="U197" s="2">
        <f t="shared" si="96"/>
        <v>2.4814181205454182</v>
      </c>
      <c r="V197">
        <f t="shared" si="83"/>
        <v>5</v>
      </c>
      <c r="W197" s="2">
        <f t="shared" si="97"/>
        <v>13.419</v>
      </c>
      <c r="X197">
        <f t="shared" si="84"/>
        <v>0</v>
      </c>
      <c r="Y197">
        <f t="shared" si="98"/>
        <v>0.5</v>
      </c>
      <c r="Z197">
        <v>0</v>
      </c>
      <c r="AA197" s="18">
        <f t="shared" si="85"/>
        <v>43378</v>
      </c>
      <c r="AB197" s="13">
        <f t="shared" si="86"/>
        <v>2.4814181205454182</v>
      </c>
      <c r="AC197">
        <v>0</v>
      </c>
      <c r="AD197" s="5">
        <f t="shared" si="99"/>
        <v>0</v>
      </c>
      <c r="AE197">
        <f t="shared" si="108"/>
        <v>0</v>
      </c>
      <c r="AF197">
        <f t="shared" si="108"/>
        <v>0</v>
      </c>
      <c r="AG197">
        <v>0</v>
      </c>
      <c r="AH197" s="18">
        <f t="shared" si="100"/>
        <v>43378</v>
      </c>
      <c r="AI197" s="5">
        <f t="shared" si="101"/>
        <v>2.4814181205454182</v>
      </c>
      <c r="AJ197" s="13">
        <f t="shared" si="87"/>
        <v>0</v>
      </c>
      <c r="AK197" s="20">
        <f t="shared" si="88"/>
        <v>0</v>
      </c>
      <c r="AL197" s="20">
        <f t="shared" si="102"/>
        <v>375</v>
      </c>
      <c r="AM197" s="20">
        <f t="shared" si="103"/>
        <v>375</v>
      </c>
      <c r="AN197" s="20">
        <f t="shared" si="89"/>
        <v>0</v>
      </c>
      <c r="AO197" s="20">
        <f t="shared" si="104"/>
        <v>200</v>
      </c>
      <c r="AP197" s="1">
        <v>0</v>
      </c>
      <c r="AQ197" s="24">
        <f t="shared" si="105"/>
        <v>43378</v>
      </c>
      <c r="AR197" s="10">
        <f t="shared" si="90"/>
        <v>375</v>
      </c>
      <c r="AS197" s="1">
        <f t="shared" si="106"/>
        <v>-37.5</v>
      </c>
    </row>
    <row r="198" spans="2:45" x14ac:dyDescent="0.2">
      <c r="B198" s="18">
        <f t="shared" si="91"/>
        <v>43379</v>
      </c>
      <c r="C198" s="8">
        <f t="shared" si="92"/>
        <v>43379</v>
      </c>
      <c r="D198" s="5">
        <f>INDEX(Klima!$B$1:$E$520,MATCH('Afgrødemodel 1'!$C198,Klima!$B$1:$B$520,0),MATCH('Afgrødemodel 1'!$D$7,Klima!$B$1:$E$1,0))</f>
        <v>9.9</v>
      </c>
      <c r="E198" s="8">
        <f t="shared" si="107"/>
        <v>9.9</v>
      </c>
      <c r="F198">
        <v>0</v>
      </c>
      <c r="G198" s="8">
        <f t="shared" si="93"/>
        <v>2801.2000000000003</v>
      </c>
      <c r="H198" s="8">
        <f t="shared" si="73"/>
        <v>326.09999999999997</v>
      </c>
      <c r="I198" s="8">
        <f t="shared" si="74"/>
        <v>9.9</v>
      </c>
      <c r="J198" s="8">
        <f t="shared" si="75"/>
        <v>465.09999999999985</v>
      </c>
      <c r="K198" s="8" t="str">
        <f t="shared" si="76"/>
        <v xml:space="preserve"> </v>
      </c>
      <c r="L198" s="8" t="str">
        <f t="shared" si="77"/>
        <v xml:space="preserve"> </v>
      </c>
      <c r="M198" t="str">
        <f t="shared" si="78"/>
        <v>F2</v>
      </c>
      <c r="N198">
        <v>8</v>
      </c>
      <c r="O198" t="str">
        <f t="shared" si="94"/>
        <v xml:space="preserve"> </v>
      </c>
      <c r="P198" t="str">
        <f t="shared" si="79"/>
        <v xml:space="preserve"> </v>
      </c>
      <c r="Q198" t="str">
        <f t="shared" si="80"/>
        <v xml:space="preserve"> </v>
      </c>
      <c r="R198" t="str">
        <f t="shared" si="81"/>
        <v xml:space="preserve"> </v>
      </c>
      <c r="S198">
        <f t="shared" si="82"/>
        <v>0</v>
      </c>
      <c r="T198" s="8">
        <f t="shared" si="95"/>
        <v>0</v>
      </c>
      <c r="U198" s="2">
        <f t="shared" si="96"/>
        <v>2.6528388401941787</v>
      </c>
      <c r="V198">
        <f t="shared" si="83"/>
        <v>5</v>
      </c>
      <c r="W198" s="2">
        <f t="shared" si="97"/>
        <v>13.3695</v>
      </c>
      <c r="X198">
        <f t="shared" si="84"/>
        <v>0</v>
      </c>
      <c r="Y198">
        <f t="shared" si="98"/>
        <v>0.5</v>
      </c>
      <c r="Z198">
        <v>0</v>
      </c>
      <c r="AA198" s="18">
        <f t="shared" si="85"/>
        <v>43379</v>
      </c>
      <c r="AB198" s="13">
        <f t="shared" si="86"/>
        <v>2.6528388401941787</v>
      </c>
      <c r="AC198">
        <v>0</v>
      </c>
      <c r="AD198" s="5">
        <f t="shared" si="99"/>
        <v>0</v>
      </c>
      <c r="AE198">
        <f t="shared" si="108"/>
        <v>0</v>
      </c>
      <c r="AF198">
        <f t="shared" si="108"/>
        <v>0</v>
      </c>
      <c r="AG198">
        <v>0</v>
      </c>
      <c r="AH198" s="18">
        <f t="shared" si="100"/>
        <v>43379</v>
      </c>
      <c r="AI198" s="5">
        <f t="shared" si="101"/>
        <v>2.6528388401941787</v>
      </c>
      <c r="AJ198" s="13">
        <f t="shared" si="87"/>
        <v>0</v>
      </c>
      <c r="AK198" s="20">
        <f t="shared" si="88"/>
        <v>0</v>
      </c>
      <c r="AL198" s="20">
        <f t="shared" si="102"/>
        <v>390</v>
      </c>
      <c r="AM198" s="20">
        <f t="shared" si="103"/>
        <v>390</v>
      </c>
      <c r="AN198" s="20">
        <f t="shared" si="89"/>
        <v>0</v>
      </c>
      <c r="AO198" s="20">
        <f t="shared" si="104"/>
        <v>200</v>
      </c>
      <c r="AP198" s="1">
        <v>0</v>
      </c>
      <c r="AQ198" s="24">
        <f t="shared" si="105"/>
        <v>43379</v>
      </c>
      <c r="AR198" s="10">
        <f t="shared" si="90"/>
        <v>390</v>
      </c>
      <c r="AS198" s="1">
        <f t="shared" si="106"/>
        <v>-39</v>
      </c>
    </row>
    <row r="199" spans="2:45" x14ac:dyDescent="0.2">
      <c r="B199" s="18">
        <f t="shared" si="91"/>
        <v>43380</v>
      </c>
      <c r="C199" s="8">
        <f t="shared" si="92"/>
        <v>43380</v>
      </c>
      <c r="D199" s="5">
        <f>INDEX(Klima!$B$1:$E$520,MATCH('Afgrødemodel 1'!$C199,Klima!$B$1:$B$520,0),MATCH('Afgrødemodel 1'!$D$7,Klima!$B$1:$E$1,0))</f>
        <v>7.7</v>
      </c>
      <c r="E199" s="8">
        <f t="shared" si="107"/>
        <v>7.7</v>
      </c>
      <c r="F199">
        <v>0</v>
      </c>
      <c r="G199" s="8">
        <f t="shared" si="93"/>
        <v>2808.9</v>
      </c>
      <c r="H199" s="8">
        <f t="shared" si="73"/>
        <v>333.79999999999995</v>
      </c>
      <c r="I199" s="8">
        <f t="shared" si="74"/>
        <v>7.7</v>
      </c>
      <c r="J199" s="8">
        <f t="shared" si="75"/>
        <v>472.79999999999984</v>
      </c>
      <c r="K199" s="8" t="str">
        <f t="shared" si="76"/>
        <v xml:space="preserve"> </v>
      </c>
      <c r="L199" s="8" t="str">
        <f t="shared" si="77"/>
        <v xml:space="preserve"> </v>
      </c>
      <c r="M199" t="str">
        <f t="shared" si="78"/>
        <v>F2</v>
      </c>
      <c r="N199">
        <v>8</v>
      </c>
      <c r="O199" t="str">
        <f t="shared" si="94"/>
        <v xml:space="preserve"> </v>
      </c>
      <c r="P199" t="str">
        <f t="shared" si="79"/>
        <v xml:space="preserve"> </v>
      </c>
      <c r="Q199" t="str">
        <f t="shared" si="80"/>
        <v xml:space="preserve"> </v>
      </c>
      <c r="R199" t="str">
        <f t="shared" si="81"/>
        <v xml:space="preserve"> </v>
      </c>
      <c r="S199">
        <f t="shared" si="82"/>
        <v>0</v>
      </c>
      <c r="T199" s="8">
        <f t="shared" si="95"/>
        <v>0</v>
      </c>
      <c r="U199" s="2">
        <f t="shared" si="96"/>
        <v>2.7929516152208489</v>
      </c>
      <c r="V199">
        <f t="shared" si="83"/>
        <v>5</v>
      </c>
      <c r="W199" s="2">
        <f t="shared" si="97"/>
        <v>13.331000000000001</v>
      </c>
      <c r="X199">
        <f t="shared" si="84"/>
        <v>0</v>
      </c>
      <c r="Y199">
        <f t="shared" si="98"/>
        <v>0.5</v>
      </c>
      <c r="Z199">
        <v>0</v>
      </c>
      <c r="AA199" s="18">
        <f t="shared" si="85"/>
        <v>43380</v>
      </c>
      <c r="AB199" s="13">
        <f t="shared" si="86"/>
        <v>2.7929516152208489</v>
      </c>
      <c r="AC199">
        <v>0</v>
      </c>
      <c r="AD199" s="5">
        <f t="shared" si="99"/>
        <v>0</v>
      </c>
      <c r="AE199">
        <f t="shared" si="108"/>
        <v>0</v>
      </c>
      <c r="AF199">
        <f t="shared" si="108"/>
        <v>0</v>
      </c>
      <c r="AG199">
        <v>0</v>
      </c>
      <c r="AH199" s="18">
        <f t="shared" si="100"/>
        <v>43380</v>
      </c>
      <c r="AI199" s="5">
        <f t="shared" si="101"/>
        <v>2.7929516152208489</v>
      </c>
      <c r="AJ199" s="13">
        <f t="shared" si="87"/>
        <v>0</v>
      </c>
      <c r="AK199" s="20">
        <f t="shared" si="88"/>
        <v>0</v>
      </c>
      <c r="AL199" s="20">
        <f t="shared" si="102"/>
        <v>405</v>
      </c>
      <c r="AM199" s="20">
        <f t="shared" si="103"/>
        <v>405</v>
      </c>
      <c r="AN199" s="20">
        <f t="shared" si="89"/>
        <v>0</v>
      </c>
      <c r="AO199" s="20">
        <f t="shared" si="104"/>
        <v>200</v>
      </c>
      <c r="AP199" s="1">
        <v>0</v>
      </c>
      <c r="AQ199" s="24">
        <f t="shared" si="105"/>
        <v>43380</v>
      </c>
      <c r="AR199" s="10">
        <f t="shared" si="90"/>
        <v>405</v>
      </c>
      <c r="AS199" s="1">
        <f t="shared" si="106"/>
        <v>-40.5</v>
      </c>
    </row>
    <row r="200" spans="2:45" x14ac:dyDescent="0.2">
      <c r="B200" s="18">
        <f t="shared" si="91"/>
        <v>43381</v>
      </c>
      <c r="C200" s="8">
        <f t="shared" si="92"/>
        <v>43381</v>
      </c>
      <c r="D200" s="5">
        <f>INDEX(Klima!$B$1:$E$520,MATCH('Afgrødemodel 1'!$C200,Klima!$B$1:$B$520,0),MATCH('Afgrødemodel 1'!$D$7,Klima!$B$1:$E$1,0))</f>
        <v>11</v>
      </c>
      <c r="E200" s="8">
        <f t="shared" si="107"/>
        <v>11</v>
      </c>
      <c r="F200">
        <v>0</v>
      </c>
      <c r="G200" s="8">
        <f t="shared" si="93"/>
        <v>2819.9</v>
      </c>
      <c r="H200" s="8">
        <f t="shared" si="73"/>
        <v>344.79999999999995</v>
      </c>
      <c r="I200" s="8">
        <f t="shared" si="74"/>
        <v>11</v>
      </c>
      <c r="J200" s="8">
        <f t="shared" si="75"/>
        <v>483.79999999999984</v>
      </c>
      <c r="K200" s="8" t="str">
        <f t="shared" si="76"/>
        <v xml:space="preserve"> </v>
      </c>
      <c r="L200" s="8" t="str">
        <f t="shared" si="77"/>
        <v xml:space="preserve"> </v>
      </c>
      <c r="M200" t="str">
        <f t="shared" si="78"/>
        <v>F2</v>
      </c>
      <c r="N200">
        <v>8</v>
      </c>
      <c r="O200" t="str">
        <f t="shared" si="94"/>
        <v xml:space="preserve"> </v>
      </c>
      <c r="P200" t="str">
        <f t="shared" si="79"/>
        <v xml:space="preserve"> </v>
      </c>
      <c r="Q200" t="str">
        <f t="shared" si="80"/>
        <v xml:space="preserve"> </v>
      </c>
      <c r="R200" t="str">
        <f t="shared" si="81"/>
        <v xml:space="preserve"> </v>
      </c>
      <c r="S200">
        <f t="shared" si="82"/>
        <v>0</v>
      </c>
      <c r="T200" s="8">
        <f t="shared" si="95"/>
        <v>0</v>
      </c>
      <c r="U200" s="2">
        <f t="shared" si="96"/>
        <v>3.0039821790274424</v>
      </c>
      <c r="V200">
        <f t="shared" si="83"/>
        <v>5</v>
      </c>
      <c r="W200" s="2">
        <f t="shared" si="97"/>
        <v>13.276</v>
      </c>
      <c r="X200">
        <f t="shared" si="84"/>
        <v>0</v>
      </c>
      <c r="Y200">
        <f t="shared" si="98"/>
        <v>0.5</v>
      </c>
      <c r="Z200">
        <v>0</v>
      </c>
      <c r="AA200" s="18">
        <f t="shared" si="85"/>
        <v>43381</v>
      </c>
      <c r="AB200" s="13">
        <f t="shared" si="86"/>
        <v>3.0039821790274424</v>
      </c>
      <c r="AC200">
        <v>0</v>
      </c>
      <c r="AD200" s="5">
        <f t="shared" si="99"/>
        <v>0</v>
      </c>
      <c r="AE200">
        <f t="shared" si="108"/>
        <v>0</v>
      </c>
      <c r="AF200">
        <f t="shared" si="108"/>
        <v>0</v>
      </c>
      <c r="AG200">
        <v>0</v>
      </c>
      <c r="AH200" s="18">
        <f t="shared" si="100"/>
        <v>43381</v>
      </c>
      <c r="AI200" s="5">
        <f t="shared" si="101"/>
        <v>3.0039821790274424</v>
      </c>
      <c r="AJ200" s="13">
        <f t="shared" si="87"/>
        <v>0</v>
      </c>
      <c r="AK200" s="20">
        <f t="shared" si="88"/>
        <v>0</v>
      </c>
      <c r="AL200" s="20">
        <f t="shared" si="102"/>
        <v>420</v>
      </c>
      <c r="AM200" s="20">
        <f t="shared" si="103"/>
        <v>420</v>
      </c>
      <c r="AN200" s="20">
        <f t="shared" si="89"/>
        <v>0</v>
      </c>
      <c r="AO200" s="20">
        <f t="shared" si="104"/>
        <v>200</v>
      </c>
      <c r="AP200" s="1">
        <v>0</v>
      </c>
      <c r="AQ200" s="24">
        <f t="shared" si="105"/>
        <v>43381</v>
      </c>
      <c r="AR200" s="10">
        <f t="shared" si="90"/>
        <v>420</v>
      </c>
      <c r="AS200" s="1">
        <f t="shared" si="106"/>
        <v>-42</v>
      </c>
    </row>
    <row r="201" spans="2:45" x14ac:dyDescent="0.2">
      <c r="B201" s="18">
        <f t="shared" si="91"/>
        <v>43382</v>
      </c>
      <c r="C201" s="8">
        <f t="shared" si="92"/>
        <v>43382</v>
      </c>
      <c r="D201" s="5">
        <f>INDEX(Klima!$B$1:$E$520,MATCH('Afgrødemodel 1'!$C201,Klima!$B$1:$B$520,0),MATCH('Afgrødemodel 1'!$D$7,Klima!$B$1:$E$1,0))</f>
        <v>13.1</v>
      </c>
      <c r="E201" s="8">
        <f t="shared" si="107"/>
        <v>13.1</v>
      </c>
      <c r="F201">
        <v>0</v>
      </c>
      <c r="G201" s="8">
        <f t="shared" si="93"/>
        <v>2833</v>
      </c>
      <c r="H201" s="8">
        <f t="shared" si="73"/>
        <v>357.9</v>
      </c>
      <c r="I201" s="8">
        <f t="shared" si="74"/>
        <v>13.1</v>
      </c>
      <c r="J201" s="8">
        <f t="shared" si="75"/>
        <v>496.89999999999986</v>
      </c>
      <c r="K201" s="8" t="str">
        <f t="shared" si="76"/>
        <v xml:space="preserve"> </v>
      </c>
      <c r="L201" s="8" t="str">
        <f t="shared" si="77"/>
        <v xml:space="preserve"> </v>
      </c>
      <c r="M201" t="str">
        <f t="shared" si="78"/>
        <v>F2</v>
      </c>
      <c r="N201">
        <v>8</v>
      </c>
      <c r="O201" t="str">
        <f t="shared" si="94"/>
        <v xml:space="preserve"> </v>
      </c>
      <c r="P201" t="str">
        <f t="shared" si="79"/>
        <v xml:space="preserve"> </v>
      </c>
      <c r="Q201" t="str">
        <f t="shared" si="80"/>
        <v xml:space="preserve"> </v>
      </c>
      <c r="R201" t="str">
        <f t="shared" si="81"/>
        <v xml:space="preserve"> </v>
      </c>
      <c r="S201">
        <f t="shared" si="82"/>
        <v>0</v>
      </c>
      <c r="T201" s="8">
        <f t="shared" si="95"/>
        <v>0</v>
      </c>
      <c r="U201" s="2">
        <f t="shared" si="96"/>
        <v>3.2730146763401184</v>
      </c>
      <c r="V201">
        <f t="shared" si="83"/>
        <v>5</v>
      </c>
      <c r="W201" s="2">
        <f t="shared" si="97"/>
        <v>13.2105</v>
      </c>
      <c r="X201">
        <f t="shared" si="84"/>
        <v>0</v>
      </c>
      <c r="Y201">
        <f t="shared" si="98"/>
        <v>0.5</v>
      </c>
      <c r="Z201">
        <v>0</v>
      </c>
      <c r="AA201" s="18">
        <f t="shared" si="85"/>
        <v>43382</v>
      </c>
      <c r="AB201" s="13">
        <f t="shared" si="86"/>
        <v>3.2730146763401184</v>
      </c>
      <c r="AC201">
        <v>0</v>
      </c>
      <c r="AD201" s="5">
        <f t="shared" si="99"/>
        <v>0</v>
      </c>
      <c r="AE201">
        <f t="shared" si="108"/>
        <v>0</v>
      </c>
      <c r="AF201">
        <f t="shared" si="108"/>
        <v>0</v>
      </c>
      <c r="AG201">
        <v>0</v>
      </c>
      <c r="AH201" s="18">
        <f t="shared" si="100"/>
        <v>43382</v>
      </c>
      <c r="AI201" s="5">
        <f t="shared" si="101"/>
        <v>3.2730146763401184</v>
      </c>
      <c r="AJ201" s="13">
        <f t="shared" si="87"/>
        <v>0</v>
      </c>
      <c r="AK201" s="20">
        <f t="shared" si="88"/>
        <v>0</v>
      </c>
      <c r="AL201" s="20">
        <f t="shared" si="102"/>
        <v>435</v>
      </c>
      <c r="AM201" s="20">
        <f t="shared" si="103"/>
        <v>435</v>
      </c>
      <c r="AN201" s="20">
        <f t="shared" si="89"/>
        <v>0</v>
      </c>
      <c r="AO201" s="20">
        <f t="shared" si="104"/>
        <v>200</v>
      </c>
      <c r="AP201" s="1">
        <v>0</v>
      </c>
      <c r="AQ201" s="24">
        <f t="shared" si="105"/>
        <v>43382</v>
      </c>
      <c r="AR201" s="10">
        <f t="shared" si="90"/>
        <v>435</v>
      </c>
      <c r="AS201" s="1">
        <f t="shared" si="106"/>
        <v>-43.5</v>
      </c>
    </row>
    <row r="202" spans="2:45" x14ac:dyDescent="0.2">
      <c r="B202" s="18">
        <f t="shared" si="91"/>
        <v>43383</v>
      </c>
      <c r="C202" s="8">
        <f t="shared" si="92"/>
        <v>43383</v>
      </c>
      <c r="D202" s="5">
        <f>INDEX(Klima!$B$1:$E$520,MATCH('Afgrødemodel 1'!$C202,Klima!$B$1:$B$520,0),MATCH('Afgrødemodel 1'!$D$7,Klima!$B$1:$E$1,0))</f>
        <v>11.8</v>
      </c>
      <c r="E202" s="8">
        <f t="shared" si="107"/>
        <v>11.8</v>
      </c>
      <c r="F202">
        <v>0</v>
      </c>
      <c r="G202" s="8">
        <f t="shared" si="93"/>
        <v>2844.8</v>
      </c>
      <c r="H202" s="8">
        <f t="shared" ref="H202:H265" si="109">IF(C202&gt;=$AY$21,E202+H201,0)</f>
        <v>369.7</v>
      </c>
      <c r="I202" s="8">
        <f t="shared" ref="I202:I265" si="110">IF(C202&lt;$AY$27,0,E202)</f>
        <v>11.8</v>
      </c>
      <c r="J202" s="8">
        <f t="shared" ref="J202:J265" si="111">IF(C202&lt;$AY$27,0,I202+J201)</f>
        <v>508.69999999999987</v>
      </c>
      <c r="K202" s="8" t="str">
        <f t="shared" ref="K202:K265" si="112">IF(AND(H202&gt;=$AX$12,H201&lt;$AX$12),"tSF1",IF(AND(H202&gt;=$AZ$13,H201&lt;$AZ$13),"tSF2",IF(AND(H202&gt;=$AZ$14,H201&lt;$AZ$14),"tSF3",IF(AND(H202&gt;=$AZ$15,H201&lt;$AZ$15),"tSF4",IF(AND(H202&gt;=$AZ$16,H201&lt;$AZ$16),"tSF5"," ")))))</f>
        <v xml:space="preserve"> </v>
      </c>
      <c r="L202" s="8" t="str">
        <f t="shared" ref="L202:L265" si="113">IF(OR(K202="tSF1",K202="tSF2",K202="tSF3",K202="tSF4",K202="tSF5"),C202," ")</f>
        <v xml:space="preserve"> </v>
      </c>
      <c r="M202" t="str">
        <f t="shared" ref="M202:M265" si="114">IF(AND($BA$12&gt;C202,C202&gt;=$AY$21),"F1",IF(AND(C202&gt;=$BA$12,C202&lt;$BA$13),"F2",IF(AND(C202&gt;=$BA$13,C202&lt;$BA$14),"F3",IF(AND(C202&gt;=$BA$14,C202&lt;$BA$15),"F4",IF(AND(C202&gt;=$BA$15,C202&lt;$BA$16),"F5"," ")))))</f>
        <v>F2</v>
      </c>
      <c r="N202">
        <v>8</v>
      </c>
      <c r="O202" t="str">
        <f t="shared" si="94"/>
        <v xml:space="preserve"> </v>
      </c>
      <c r="P202" t="str">
        <f t="shared" ref="P202:P265" si="115">IF($AV$2=1,(IF(AND(J202&gt;=$AW$21,J201&lt;$AW$21),C202," ")),(IF(AND(G202&gt;=$AW$21,G201&lt;$AW$21),C202," ")))</f>
        <v xml:space="preserve"> </v>
      </c>
      <c r="Q202" t="str">
        <f t="shared" ref="Q202:Q265" si="116">IF(AND($AW$22=0,O202="tSL0"),"tSLe",IF(AND(H202&gt;=($AW$22),H201&lt;($AW$22)),"tSLe",IF(AND(H202&gt;=($AW$23),H201&lt;($AW$23)),"tSLx",IF(AND(H202&gt;=($AW$24),H201&lt;($AW$24)),"tSLr",IF(AND(H202&gt;=($AW$25),H201&lt;($AW$25)),"tSLm",IF(AND($AW$27=B202),"Sådato",IF(AND($AW$29=B202),"tv",IF(AND($AW$28=B202),"th"," "))))))))</f>
        <v xml:space="preserve"> </v>
      </c>
      <c r="R202" t="str">
        <f t="shared" ref="R202:R265" si="117">IF(AND(Q202="Sådato"),C202,IF(AND(Q202="tSLe"),C202,IF(AND(Q202="tSLx"),C202,IF(AND(Q202="tSLr"),C202,IF(AND(Q202="tSLm"),C202,IF(AND(Q202="tv"),C202,IF(AND(Q202="th"),C202," ")))))))</f>
        <v xml:space="preserve"> </v>
      </c>
      <c r="S202">
        <f t="shared" ref="S202:S265" si="118">$AW$33</f>
        <v>0</v>
      </c>
      <c r="T202" s="8">
        <f t="shared" si="95"/>
        <v>0</v>
      </c>
      <c r="U202" s="2">
        <f t="shared" si="96"/>
        <v>3.5329883167430349</v>
      </c>
      <c r="V202">
        <f t="shared" ref="V202:V265" si="119">$AW$35</f>
        <v>5</v>
      </c>
      <c r="W202" s="2">
        <f t="shared" si="97"/>
        <v>13.151499999999999</v>
      </c>
      <c r="X202">
        <f t="shared" ref="X202:X265" si="120">$AW$36</f>
        <v>0</v>
      </c>
      <c r="Y202">
        <f t="shared" si="98"/>
        <v>0.5</v>
      </c>
      <c r="Z202">
        <v>0</v>
      </c>
      <c r="AA202" s="18">
        <f t="shared" ref="AA202:AA265" si="121">B202</f>
        <v>43383</v>
      </c>
      <c r="AB202" s="13">
        <f t="shared" ref="AB202:AB265" si="122">IF((C202&lt;$AY$21),S202,IF(AND($AY$21&lt;=C202,C202&lt;MIN($AY$22,$AY$28,$AY$29)),T202,IF(AND($AY$22&lt;=C202,C202&lt;MIN($AY$23,$AY$28,$AY$29)),U202,IF(AND($AY$23&lt;=C202,C202&lt;(MIN($AY$24,$AY$29,$AY$28))),V202,IF(AND($AY$24&lt;=C202,C202&lt;(MIN($AY$25,$AY$28,$AY$29))),W202,IF(AND($AY$25&lt;=C202,C202&lt;(MIN($AY$28,$AY$29))),X202,IF(AND($AY$29&lt;=C202,C202&lt;$AY$28),Y202,IF(AND(C202&gt;$AY$28),Z202,0))))))))</f>
        <v>3.5329883167430349</v>
      </c>
      <c r="AC202">
        <v>0</v>
      </c>
      <c r="AD202" s="5">
        <f t="shared" si="99"/>
        <v>0</v>
      </c>
      <c r="AE202">
        <f t="shared" si="108"/>
        <v>0</v>
      </c>
      <c r="AF202">
        <f t="shared" si="108"/>
        <v>0</v>
      </c>
      <c r="AG202">
        <v>0</v>
      </c>
      <c r="AH202" s="18">
        <f t="shared" si="100"/>
        <v>43383</v>
      </c>
      <c r="AI202" s="5">
        <f t="shared" si="101"/>
        <v>3.5329883167430349</v>
      </c>
      <c r="AJ202" s="13">
        <f t="shared" ref="AJ202:AJ265" si="123">IF(C202&lt;(MIN($AY$24,$AY$28,$AY$29)),AC202,IF(AND($AY$24&lt;=C202,C202&lt;(MIN($AY$25,$AY$28,$AY$29))),AD202,IF(AND($AY$25&lt;=C202,C202&lt;(MIN($AY$28,$AY$29))),AE202,IF(AND($AY$29&lt;=C202,C202&lt;$AY$28),AF202,IF(AND(C202&gt;=$AY$28),AG202," ")))))</f>
        <v>0</v>
      </c>
      <c r="AK202" s="20">
        <f t="shared" ref="AK202:AK265" si="124">$AW$42</f>
        <v>0</v>
      </c>
      <c r="AL202" s="20">
        <f t="shared" si="102"/>
        <v>450</v>
      </c>
      <c r="AM202" s="20">
        <f t="shared" si="103"/>
        <v>450</v>
      </c>
      <c r="AN202" s="20">
        <f t="shared" ref="AN202:AN265" si="125">$AW$45</f>
        <v>0</v>
      </c>
      <c r="AO202" s="20">
        <f t="shared" si="104"/>
        <v>200</v>
      </c>
      <c r="AP202" s="1">
        <v>0</v>
      </c>
      <c r="AQ202" s="24">
        <f t="shared" si="105"/>
        <v>43383</v>
      </c>
      <c r="AR202" s="10">
        <f t="shared" ref="AR202:AR265" si="126">IF(C202&lt;$AY$21,AK202,IF(AND($AY$21&lt;=C202,C202&lt;(MIN($AY$25,$AY$29,$AY$28))),AM202,IF(AND($AY$25&lt;=C202,C202&lt;MIN($AY$29,$AY$28)),AN202,IF(AND($AY$29&lt;=C202,C202&lt;$AY$28),AO202,IF(AND(C202&gt;=$AY$28),AP202,"0")))))</f>
        <v>450</v>
      </c>
      <c r="AS202" s="1">
        <f t="shared" si="106"/>
        <v>-45</v>
      </c>
    </row>
    <row r="203" spans="2:45" x14ac:dyDescent="0.2">
      <c r="B203" s="18">
        <f t="shared" ref="B203:B266" si="127">B202+1</f>
        <v>43384</v>
      </c>
      <c r="C203" s="8">
        <f t="shared" ref="C203:C266" si="128">B203</f>
        <v>43384</v>
      </c>
      <c r="D203" s="5">
        <f>INDEX(Klima!$B$1:$E$520,MATCH('Afgrødemodel 1'!$C203,Klima!$B$1:$B$520,0),MATCH('Afgrødemodel 1'!$D$7,Klima!$B$1:$E$1,0))</f>
        <v>13.4</v>
      </c>
      <c r="E203" s="8">
        <f t="shared" si="107"/>
        <v>13.4</v>
      </c>
      <c r="F203">
        <v>0</v>
      </c>
      <c r="G203" s="8">
        <f t="shared" ref="G203:G266" si="129">(E203-F203)+G202</f>
        <v>2858.2000000000003</v>
      </c>
      <c r="H203" s="8">
        <f t="shared" si="109"/>
        <v>383.09999999999997</v>
      </c>
      <c r="I203" s="8">
        <f t="shared" si="110"/>
        <v>13.4</v>
      </c>
      <c r="J203" s="8">
        <f t="shared" si="111"/>
        <v>522.09999999999991</v>
      </c>
      <c r="K203" s="8" t="str">
        <f t="shared" si="112"/>
        <v xml:space="preserve"> </v>
      </c>
      <c r="L203" s="8" t="str">
        <f t="shared" si="113"/>
        <v xml:space="preserve"> </v>
      </c>
      <c r="M203" t="str">
        <f t="shared" si="114"/>
        <v>F2</v>
      </c>
      <c r="N203">
        <v>8</v>
      </c>
      <c r="O203" t="str">
        <f t="shared" ref="O203:O266" si="130">IF($AV$2=1,(IF(AND(J203&gt;=$AW$21,J202&lt;$AW$21),"tSL0"," ")),(IF(AND(G203&gt;=$AW$21,G202&lt;$AW$21),"tSL0"," ")))</f>
        <v xml:space="preserve"> </v>
      </c>
      <c r="P203" t="str">
        <f t="shared" si="115"/>
        <v xml:space="preserve"> </v>
      </c>
      <c r="Q203" t="str">
        <f t="shared" si="116"/>
        <v xml:space="preserve"> </v>
      </c>
      <c r="R203" t="str">
        <f t="shared" si="117"/>
        <v xml:space="preserve"> </v>
      </c>
      <c r="S203">
        <f t="shared" si="118"/>
        <v>0</v>
      </c>
      <c r="T203" s="8">
        <f t="shared" ref="T203:T266" si="131">IFERROR($AW$33+($AW$34-$AW$33)*((H203)/$AW$22),0)</f>
        <v>0</v>
      </c>
      <c r="U203" s="2">
        <f t="shared" ref="U203:U266" si="132">$AW$34+($AW$35-$AW$34)*((((2.7182^(2.4*((((H203)-$AW$22)/($AW$23-$AW$22))))-1)))/10)</f>
        <v>3.8500003660979649</v>
      </c>
      <c r="V203">
        <f t="shared" si="119"/>
        <v>5</v>
      </c>
      <c r="W203" s="2">
        <f t="shared" ref="W203:W266" si="133">$AW$35-($AW$35-$AW$36)*((((H203)-$AW$24)/($AW$25-$AW$24)))</f>
        <v>13.0845</v>
      </c>
      <c r="X203">
        <f t="shared" si="120"/>
        <v>0</v>
      </c>
      <c r="Y203">
        <f t="shared" ref="Y203:Y266" si="134">$AW$38</f>
        <v>0.5</v>
      </c>
      <c r="Z203">
        <v>0</v>
      </c>
      <c r="AA203" s="18">
        <f t="shared" si="121"/>
        <v>43384</v>
      </c>
      <c r="AB203" s="13">
        <f t="shared" si="122"/>
        <v>3.8500003660979649</v>
      </c>
      <c r="AC203">
        <v>0</v>
      </c>
      <c r="AD203" s="5">
        <f t="shared" ref="AD203:AD266" si="135">$AW$37*(((H203)-$AW$24)/($AW$25-$AW$24))</f>
        <v>0</v>
      </c>
      <c r="AE203">
        <f t="shared" si="108"/>
        <v>0</v>
      </c>
      <c r="AF203">
        <f t="shared" si="108"/>
        <v>0</v>
      </c>
      <c r="AG203">
        <v>0</v>
      </c>
      <c r="AH203" s="18">
        <f t="shared" ref="AH203:AH266" si="136">AA203</f>
        <v>43384</v>
      </c>
      <c r="AI203" s="5">
        <f t="shared" ref="AI203:AI266" si="137">AB203+AJ203</f>
        <v>3.8500003660979649</v>
      </c>
      <c r="AJ203" s="13">
        <f t="shared" si="123"/>
        <v>0</v>
      </c>
      <c r="AK203" s="20">
        <f t="shared" si="124"/>
        <v>0</v>
      </c>
      <c r="AL203" s="20">
        <f t="shared" ref="AL203:AL266" si="138">MAX($AW$43,($AW$46*(C203-$AY$21)))</f>
        <v>465</v>
      </c>
      <c r="AM203" s="20">
        <f t="shared" ref="AM203:AM266" si="139">MIN(MIN($AW$48,$AW$44),AL203)</f>
        <v>465</v>
      </c>
      <c r="AN203" s="20">
        <f t="shared" si="125"/>
        <v>0</v>
      </c>
      <c r="AO203" s="20">
        <f t="shared" ref="AO203:AO266" si="140">$AW$49</f>
        <v>200</v>
      </c>
      <c r="AP203" s="1">
        <v>0</v>
      </c>
      <c r="AQ203" s="24">
        <f t="shared" ref="AQ203:AQ266" si="141">AH203</f>
        <v>43384</v>
      </c>
      <c r="AR203" s="10">
        <f t="shared" si="126"/>
        <v>465</v>
      </c>
      <c r="AS203" s="1">
        <f t="shared" ref="AS203:AS266" si="142">(0-AR203)/10</f>
        <v>-46.5</v>
      </c>
    </row>
    <row r="204" spans="2:45" x14ac:dyDescent="0.2">
      <c r="B204" s="18">
        <f t="shared" si="127"/>
        <v>43385</v>
      </c>
      <c r="C204" s="8">
        <f t="shared" si="128"/>
        <v>43385</v>
      </c>
      <c r="D204" s="5">
        <f>INDEX(Klima!$B$1:$E$520,MATCH('Afgrødemodel 1'!$C204,Klima!$B$1:$B$520,0),MATCH('Afgrødemodel 1'!$D$7,Klima!$B$1:$E$1,0))</f>
        <v>14.2</v>
      </c>
      <c r="E204" s="8">
        <f t="shared" si="107"/>
        <v>14.2</v>
      </c>
      <c r="F204">
        <v>0</v>
      </c>
      <c r="G204" s="8">
        <f t="shared" si="129"/>
        <v>2872.4</v>
      </c>
      <c r="H204" s="8">
        <f t="shared" si="109"/>
        <v>397.29999999999995</v>
      </c>
      <c r="I204" s="8">
        <f t="shared" si="110"/>
        <v>14.2</v>
      </c>
      <c r="J204" s="8">
        <f t="shared" si="111"/>
        <v>536.29999999999995</v>
      </c>
      <c r="K204" s="8" t="str">
        <f t="shared" si="112"/>
        <v xml:space="preserve"> </v>
      </c>
      <c r="L204" s="8" t="str">
        <f t="shared" si="113"/>
        <v xml:space="preserve"> </v>
      </c>
      <c r="M204" t="str">
        <f t="shared" si="114"/>
        <v>F2</v>
      </c>
      <c r="N204">
        <v>8</v>
      </c>
      <c r="O204" t="str">
        <f t="shared" si="130"/>
        <v xml:space="preserve"> </v>
      </c>
      <c r="P204" t="str">
        <f t="shared" si="115"/>
        <v xml:space="preserve"> </v>
      </c>
      <c r="Q204" t="str">
        <f t="shared" si="116"/>
        <v xml:space="preserve"> </v>
      </c>
      <c r="R204" t="str">
        <f t="shared" si="117"/>
        <v xml:space="preserve"> </v>
      </c>
      <c r="S204">
        <f t="shared" si="118"/>
        <v>0</v>
      </c>
      <c r="T204" s="8">
        <f t="shared" si="131"/>
        <v>0</v>
      </c>
      <c r="U204" s="2">
        <f t="shared" si="132"/>
        <v>4.2131748681284797</v>
      </c>
      <c r="V204">
        <f t="shared" si="119"/>
        <v>5</v>
      </c>
      <c r="W204" s="2">
        <f t="shared" si="133"/>
        <v>13.013500000000001</v>
      </c>
      <c r="X204">
        <f t="shared" si="120"/>
        <v>0</v>
      </c>
      <c r="Y204">
        <f t="shared" si="134"/>
        <v>0.5</v>
      </c>
      <c r="Z204">
        <v>0</v>
      </c>
      <c r="AA204" s="18">
        <f t="shared" si="121"/>
        <v>43385</v>
      </c>
      <c r="AB204" s="13">
        <f t="shared" si="122"/>
        <v>4.2131748681284797</v>
      </c>
      <c r="AC204">
        <v>0</v>
      </c>
      <c r="AD204" s="5">
        <f t="shared" si="135"/>
        <v>0</v>
      </c>
      <c r="AE204">
        <f t="shared" si="108"/>
        <v>0</v>
      </c>
      <c r="AF204">
        <f t="shared" si="108"/>
        <v>0</v>
      </c>
      <c r="AG204">
        <v>0</v>
      </c>
      <c r="AH204" s="18">
        <f t="shared" si="136"/>
        <v>43385</v>
      </c>
      <c r="AI204" s="5">
        <f t="shared" si="137"/>
        <v>4.2131748681284797</v>
      </c>
      <c r="AJ204" s="13">
        <f t="shared" si="123"/>
        <v>0</v>
      </c>
      <c r="AK204" s="20">
        <f t="shared" si="124"/>
        <v>0</v>
      </c>
      <c r="AL204" s="20">
        <f t="shared" si="138"/>
        <v>480</v>
      </c>
      <c r="AM204" s="20">
        <f t="shared" si="139"/>
        <v>480</v>
      </c>
      <c r="AN204" s="20">
        <f t="shared" si="125"/>
        <v>0</v>
      </c>
      <c r="AO204" s="20">
        <f t="shared" si="140"/>
        <v>200</v>
      </c>
      <c r="AP204" s="1">
        <v>0</v>
      </c>
      <c r="AQ204" s="24">
        <f t="shared" si="141"/>
        <v>43385</v>
      </c>
      <c r="AR204" s="10">
        <f t="shared" si="126"/>
        <v>480</v>
      </c>
      <c r="AS204" s="1">
        <f t="shared" si="142"/>
        <v>-48</v>
      </c>
    </row>
    <row r="205" spans="2:45" x14ac:dyDescent="0.2">
      <c r="B205" s="18">
        <f t="shared" si="127"/>
        <v>43386</v>
      </c>
      <c r="C205" s="8">
        <f t="shared" si="128"/>
        <v>43386</v>
      </c>
      <c r="D205" s="5">
        <f>INDEX(Klima!$B$1:$E$520,MATCH('Afgrødemodel 1'!$C205,Klima!$B$1:$B$520,0),MATCH('Afgrødemodel 1'!$D$7,Klima!$B$1:$E$1,0))</f>
        <v>16.3</v>
      </c>
      <c r="E205" s="8">
        <f t="shared" si="107"/>
        <v>16.3</v>
      </c>
      <c r="F205">
        <v>0</v>
      </c>
      <c r="G205" s="8">
        <f t="shared" si="129"/>
        <v>2888.7000000000003</v>
      </c>
      <c r="H205" s="8">
        <f t="shared" si="109"/>
        <v>413.59999999999997</v>
      </c>
      <c r="I205" s="8">
        <f t="shared" si="110"/>
        <v>16.3</v>
      </c>
      <c r="J205" s="8">
        <f t="shared" si="111"/>
        <v>552.59999999999991</v>
      </c>
      <c r="K205" s="8" t="str">
        <f t="shared" si="112"/>
        <v xml:space="preserve"> </v>
      </c>
      <c r="L205" s="8" t="str">
        <f t="shared" si="113"/>
        <v xml:space="preserve"> </v>
      </c>
      <c r="M205" t="str">
        <f t="shared" si="114"/>
        <v>F2</v>
      </c>
      <c r="N205">
        <v>8</v>
      </c>
      <c r="O205" t="str">
        <f t="shared" si="130"/>
        <v xml:space="preserve"> </v>
      </c>
      <c r="P205" t="str">
        <f t="shared" si="115"/>
        <v xml:space="preserve"> </v>
      </c>
      <c r="Q205" t="str">
        <f t="shared" si="116"/>
        <v xml:space="preserve"> </v>
      </c>
      <c r="R205" t="str">
        <f t="shared" si="117"/>
        <v xml:space="preserve"> </v>
      </c>
      <c r="S205">
        <f t="shared" si="118"/>
        <v>0</v>
      </c>
      <c r="T205" s="8">
        <f t="shared" si="131"/>
        <v>0</v>
      </c>
      <c r="U205" s="2">
        <f t="shared" si="132"/>
        <v>4.6675879822239725</v>
      </c>
      <c r="V205">
        <f t="shared" si="119"/>
        <v>5</v>
      </c>
      <c r="W205" s="2">
        <f t="shared" si="133"/>
        <v>12.932</v>
      </c>
      <c r="X205">
        <f t="shared" si="120"/>
        <v>0</v>
      </c>
      <c r="Y205">
        <f t="shared" si="134"/>
        <v>0.5</v>
      </c>
      <c r="Z205">
        <v>0</v>
      </c>
      <c r="AA205" s="18">
        <f t="shared" si="121"/>
        <v>43386</v>
      </c>
      <c r="AB205" s="13">
        <f t="shared" si="122"/>
        <v>4.6675879822239725</v>
      </c>
      <c r="AC205">
        <v>0</v>
      </c>
      <c r="AD205" s="5">
        <f t="shared" si="135"/>
        <v>0</v>
      </c>
      <c r="AE205">
        <f t="shared" si="108"/>
        <v>0</v>
      </c>
      <c r="AF205">
        <f t="shared" si="108"/>
        <v>0</v>
      </c>
      <c r="AG205">
        <v>0</v>
      </c>
      <c r="AH205" s="18">
        <f t="shared" si="136"/>
        <v>43386</v>
      </c>
      <c r="AI205" s="5">
        <f t="shared" si="137"/>
        <v>4.6675879822239725</v>
      </c>
      <c r="AJ205" s="13">
        <f t="shared" si="123"/>
        <v>0</v>
      </c>
      <c r="AK205" s="20">
        <f t="shared" si="124"/>
        <v>0</v>
      </c>
      <c r="AL205" s="20">
        <f t="shared" si="138"/>
        <v>495</v>
      </c>
      <c r="AM205" s="20">
        <f t="shared" si="139"/>
        <v>495</v>
      </c>
      <c r="AN205" s="20">
        <f t="shared" si="125"/>
        <v>0</v>
      </c>
      <c r="AO205" s="20">
        <f t="shared" si="140"/>
        <v>200</v>
      </c>
      <c r="AP205" s="1">
        <v>0</v>
      </c>
      <c r="AQ205" s="24">
        <f t="shared" si="141"/>
        <v>43386</v>
      </c>
      <c r="AR205" s="10">
        <f t="shared" si="126"/>
        <v>495</v>
      </c>
      <c r="AS205" s="1">
        <f t="shared" si="142"/>
        <v>-49.5</v>
      </c>
    </row>
    <row r="206" spans="2:45" x14ac:dyDescent="0.2">
      <c r="B206" s="18">
        <f t="shared" si="127"/>
        <v>43387</v>
      </c>
      <c r="C206" s="8">
        <f t="shared" si="128"/>
        <v>43387</v>
      </c>
      <c r="D206" s="5">
        <f>INDEX(Klima!$B$1:$E$520,MATCH('Afgrødemodel 1'!$C206,Klima!$B$1:$B$520,0),MATCH('Afgrødemodel 1'!$D$7,Klima!$B$1:$E$1,0))</f>
        <v>14.1</v>
      </c>
      <c r="E206" s="8">
        <f t="shared" ref="E206:E269" si="143">IF(D206&gt;0,D206,0)</f>
        <v>14.1</v>
      </c>
      <c r="F206">
        <v>0</v>
      </c>
      <c r="G206" s="8">
        <f t="shared" si="129"/>
        <v>2902.8</v>
      </c>
      <c r="H206" s="8">
        <f t="shared" si="109"/>
        <v>427.7</v>
      </c>
      <c r="I206" s="8">
        <f t="shared" si="110"/>
        <v>14.1</v>
      </c>
      <c r="J206" s="8">
        <f t="shared" si="111"/>
        <v>566.69999999999993</v>
      </c>
      <c r="K206" s="8" t="str">
        <f t="shared" si="112"/>
        <v xml:space="preserve"> </v>
      </c>
      <c r="L206" s="8" t="str">
        <f t="shared" si="113"/>
        <v xml:space="preserve"> </v>
      </c>
      <c r="M206" t="str">
        <f t="shared" si="114"/>
        <v>F2</v>
      </c>
      <c r="N206">
        <v>8</v>
      </c>
      <c r="O206" t="str">
        <f t="shared" si="130"/>
        <v xml:space="preserve"> </v>
      </c>
      <c r="P206" t="str">
        <f t="shared" si="115"/>
        <v xml:space="preserve"> </v>
      </c>
      <c r="Q206" t="str">
        <f t="shared" si="116"/>
        <v>tSLx</v>
      </c>
      <c r="R206">
        <f t="shared" si="117"/>
        <v>43387</v>
      </c>
      <c r="S206">
        <f t="shared" si="118"/>
        <v>0</v>
      </c>
      <c r="T206" s="8">
        <f t="shared" si="131"/>
        <v>0</v>
      </c>
      <c r="U206" s="2">
        <f t="shared" si="132"/>
        <v>5.0958607405999947</v>
      </c>
      <c r="V206">
        <f t="shared" si="119"/>
        <v>5</v>
      </c>
      <c r="W206" s="2">
        <f t="shared" si="133"/>
        <v>12.861499999999999</v>
      </c>
      <c r="X206">
        <f t="shared" si="120"/>
        <v>0</v>
      </c>
      <c r="Y206">
        <f t="shared" si="134"/>
        <v>0.5</v>
      </c>
      <c r="Z206">
        <v>0</v>
      </c>
      <c r="AA206" s="18">
        <f t="shared" si="121"/>
        <v>43387</v>
      </c>
      <c r="AB206" s="13">
        <f t="shared" si="122"/>
        <v>5</v>
      </c>
      <c r="AC206">
        <v>0</v>
      </c>
      <c r="AD206" s="5">
        <f t="shared" si="135"/>
        <v>0</v>
      </c>
      <c r="AE206">
        <f t="shared" si="108"/>
        <v>0</v>
      </c>
      <c r="AF206">
        <f t="shared" si="108"/>
        <v>0</v>
      </c>
      <c r="AG206">
        <v>0</v>
      </c>
      <c r="AH206" s="18">
        <f t="shared" si="136"/>
        <v>43387</v>
      </c>
      <c r="AI206" s="5">
        <f t="shared" si="137"/>
        <v>5</v>
      </c>
      <c r="AJ206" s="13">
        <f t="shared" si="123"/>
        <v>0</v>
      </c>
      <c r="AK206" s="20">
        <f t="shared" si="124"/>
        <v>0</v>
      </c>
      <c r="AL206" s="20">
        <f t="shared" si="138"/>
        <v>510</v>
      </c>
      <c r="AM206" s="20">
        <f t="shared" si="139"/>
        <v>510</v>
      </c>
      <c r="AN206" s="20">
        <f t="shared" si="125"/>
        <v>0</v>
      </c>
      <c r="AO206" s="20">
        <f t="shared" si="140"/>
        <v>200</v>
      </c>
      <c r="AP206" s="1">
        <v>0</v>
      </c>
      <c r="AQ206" s="24">
        <f t="shared" si="141"/>
        <v>43387</v>
      </c>
      <c r="AR206" s="10">
        <f t="shared" si="126"/>
        <v>510</v>
      </c>
      <c r="AS206" s="1">
        <f t="shared" si="142"/>
        <v>-51</v>
      </c>
    </row>
    <row r="207" spans="2:45" x14ac:dyDescent="0.2">
      <c r="B207" s="18">
        <f t="shared" si="127"/>
        <v>43388</v>
      </c>
      <c r="C207" s="8">
        <f t="shared" si="128"/>
        <v>43388</v>
      </c>
      <c r="D207" s="5">
        <f>INDEX(Klima!$B$1:$E$520,MATCH('Afgrødemodel 1'!$C207,Klima!$B$1:$B$520,0),MATCH('Afgrødemodel 1'!$D$7,Klima!$B$1:$E$1,0))</f>
        <v>13.4</v>
      </c>
      <c r="E207" s="8">
        <f t="shared" si="143"/>
        <v>13.4</v>
      </c>
      <c r="F207">
        <v>0</v>
      </c>
      <c r="G207" s="8">
        <f t="shared" si="129"/>
        <v>2916.2000000000003</v>
      </c>
      <c r="H207" s="8">
        <f t="shared" si="109"/>
        <v>441.09999999999997</v>
      </c>
      <c r="I207" s="8">
        <f t="shared" si="110"/>
        <v>13.4</v>
      </c>
      <c r="J207" s="8">
        <f t="shared" si="111"/>
        <v>580.09999999999991</v>
      </c>
      <c r="K207" s="8" t="str">
        <f t="shared" si="112"/>
        <v xml:space="preserve"> </v>
      </c>
      <c r="L207" s="8" t="str">
        <f t="shared" si="113"/>
        <v xml:space="preserve"> </v>
      </c>
      <c r="M207" t="str">
        <f t="shared" si="114"/>
        <v>F2</v>
      </c>
      <c r="N207">
        <v>8</v>
      </c>
      <c r="O207" t="str">
        <f t="shared" si="130"/>
        <v xml:space="preserve"> </v>
      </c>
      <c r="P207" t="str">
        <f t="shared" si="115"/>
        <v xml:space="preserve"> </v>
      </c>
      <c r="Q207" t="str">
        <f t="shared" si="116"/>
        <v xml:space="preserve"> </v>
      </c>
      <c r="R207" t="str">
        <f t="shared" si="117"/>
        <v xml:space="preserve"> </v>
      </c>
      <c r="S207">
        <f t="shared" si="118"/>
        <v>0</v>
      </c>
      <c r="T207" s="8">
        <f t="shared" si="131"/>
        <v>0</v>
      </c>
      <c r="U207" s="2">
        <f t="shared" si="132"/>
        <v>5.535721990363049</v>
      </c>
      <c r="V207">
        <f t="shared" si="119"/>
        <v>5</v>
      </c>
      <c r="W207" s="2">
        <f t="shared" si="133"/>
        <v>12.794500000000001</v>
      </c>
      <c r="X207">
        <f t="shared" si="120"/>
        <v>0</v>
      </c>
      <c r="Y207">
        <f t="shared" si="134"/>
        <v>0.5</v>
      </c>
      <c r="Z207">
        <v>0</v>
      </c>
      <c r="AA207" s="18">
        <f t="shared" si="121"/>
        <v>43388</v>
      </c>
      <c r="AB207" s="13">
        <f t="shared" si="122"/>
        <v>5</v>
      </c>
      <c r="AC207">
        <v>0</v>
      </c>
      <c r="AD207" s="5">
        <f t="shared" si="135"/>
        <v>0</v>
      </c>
      <c r="AE207">
        <f t="shared" si="108"/>
        <v>0</v>
      </c>
      <c r="AF207">
        <f t="shared" si="108"/>
        <v>0</v>
      </c>
      <c r="AG207">
        <v>0</v>
      </c>
      <c r="AH207" s="18">
        <f t="shared" si="136"/>
        <v>43388</v>
      </c>
      <c r="AI207" s="5">
        <f t="shared" si="137"/>
        <v>5</v>
      </c>
      <c r="AJ207" s="13">
        <f t="shared" si="123"/>
        <v>0</v>
      </c>
      <c r="AK207" s="20">
        <f t="shared" si="124"/>
        <v>0</v>
      </c>
      <c r="AL207" s="20">
        <f t="shared" si="138"/>
        <v>525</v>
      </c>
      <c r="AM207" s="20">
        <f t="shared" si="139"/>
        <v>525</v>
      </c>
      <c r="AN207" s="20">
        <f t="shared" si="125"/>
        <v>0</v>
      </c>
      <c r="AO207" s="20">
        <f t="shared" si="140"/>
        <v>200</v>
      </c>
      <c r="AP207" s="1">
        <v>0</v>
      </c>
      <c r="AQ207" s="24">
        <f t="shared" si="141"/>
        <v>43388</v>
      </c>
      <c r="AR207" s="10">
        <f t="shared" si="126"/>
        <v>525</v>
      </c>
      <c r="AS207" s="1">
        <f t="shared" si="142"/>
        <v>-52.5</v>
      </c>
    </row>
    <row r="208" spans="2:45" x14ac:dyDescent="0.2">
      <c r="B208" s="18">
        <f t="shared" si="127"/>
        <v>43389</v>
      </c>
      <c r="C208" s="8">
        <f t="shared" si="128"/>
        <v>43389</v>
      </c>
      <c r="D208" s="5">
        <f>INDEX(Klima!$B$1:$E$520,MATCH('Afgrødemodel 1'!$C208,Klima!$B$1:$B$520,0),MATCH('Afgrødemodel 1'!$D$7,Klima!$B$1:$E$1,0))</f>
        <v>11.7</v>
      </c>
      <c r="E208" s="8">
        <f t="shared" si="143"/>
        <v>11.7</v>
      </c>
      <c r="F208">
        <v>0</v>
      </c>
      <c r="G208" s="8">
        <f t="shared" si="129"/>
        <v>2927.9</v>
      </c>
      <c r="H208" s="8">
        <f t="shared" si="109"/>
        <v>452.79999999999995</v>
      </c>
      <c r="I208" s="8">
        <f t="shared" si="110"/>
        <v>11.7</v>
      </c>
      <c r="J208" s="8">
        <f t="shared" si="111"/>
        <v>591.79999999999995</v>
      </c>
      <c r="K208" s="8" t="str">
        <f t="shared" si="112"/>
        <v xml:space="preserve"> </v>
      </c>
      <c r="L208" s="8" t="str">
        <f t="shared" si="113"/>
        <v xml:space="preserve"> </v>
      </c>
      <c r="M208" t="str">
        <f t="shared" si="114"/>
        <v>F2</v>
      </c>
      <c r="N208">
        <v>8</v>
      </c>
      <c r="O208" t="str">
        <f t="shared" si="130"/>
        <v xml:space="preserve"> </v>
      </c>
      <c r="P208" t="str">
        <f t="shared" si="115"/>
        <v xml:space="preserve"> </v>
      </c>
      <c r="Q208" t="str">
        <f t="shared" si="116"/>
        <v xml:space="preserve"> </v>
      </c>
      <c r="R208" t="str">
        <f t="shared" si="117"/>
        <v xml:space="preserve"> </v>
      </c>
      <c r="S208">
        <f t="shared" si="118"/>
        <v>0</v>
      </c>
      <c r="T208" s="8">
        <f t="shared" si="131"/>
        <v>0</v>
      </c>
      <c r="U208" s="2">
        <f t="shared" si="132"/>
        <v>5.9479617978700707</v>
      </c>
      <c r="V208">
        <f t="shared" si="119"/>
        <v>5</v>
      </c>
      <c r="W208" s="2">
        <f t="shared" si="133"/>
        <v>12.736000000000001</v>
      </c>
      <c r="X208">
        <f t="shared" si="120"/>
        <v>0</v>
      </c>
      <c r="Y208">
        <f t="shared" si="134"/>
        <v>0.5</v>
      </c>
      <c r="Z208">
        <v>0</v>
      </c>
      <c r="AA208" s="18">
        <f t="shared" si="121"/>
        <v>43389</v>
      </c>
      <c r="AB208" s="13">
        <f t="shared" si="122"/>
        <v>5</v>
      </c>
      <c r="AC208">
        <v>0</v>
      </c>
      <c r="AD208" s="5">
        <f t="shared" si="135"/>
        <v>0</v>
      </c>
      <c r="AE208">
        <f t="shared" si="108"/>
        <v>0</v>
      </c>
      <c r="AF208">
        <f t="shared" si="108"/>
        <v>0</v>
      </c>
      <c r="AG208">
        <v>0</v>
      </c>
      <c r="AH208" s="18">
        <f t="shared" si="136"/>
        <v>43389</v>
      </c>
      <c r="AI208" s="5">
        <f t="shared" si="137"/>
        <v>5</v>
      </c>
      <c r="AJ208" s="13">
        <f t="shared" si="123"/>
        <v>0</v>
      </c>
      <c r="AK208" s="20">
        <f t="shared" si="124"/>
        <v>0</v>
      </c>
      <c r="AL208" s="20">
        <f t="shared" si="138"/>
        <v>540</v>
      </c>
      <c r="AM208" s="20">
        <f t="shared" si="139"/>
        <v>540</v>
      </c>
      <c r="AN208" s="20">
        <f t="shared" si="125"/>
        <v>0</v>
      </c>
      <c r="AO208" s="20">
        <f t="shared" si="140"/>
        <v>200</v>
      </c>
      <c r="AP208" s="1">
        <v>0</v>
      </c>
      <c r="AQ208" s="24">
        <f t="shared" si="141"/>
        <v>43389</v>
      </c>
      <c r="AR208" s="10">
        <f t="shared" si="126"/>
        <v>540</v>
      </c>
      <c r="AS208" s="1">
        <f t="shared" si="142"/>
        <v>-54</v>
      </c>
    </row>
    <row r="209" spans="2:45" x14ac:dyDescent="0.2">
      <c r="B209" s="18">
        <f t="shared" si="127"/>
        <v>43390</v>
      </c>
      <c r="C209" s="8">
        <f t="shared" si="128"/>
        <v>43390</v>
      </c>
      <c r="D209" s="5">
        <f>INDEX(Klima!$B$1:$E$520,MATCH('Afgrødemodel 1'!$C209,Klima!$B$1:$B$520,0),MATCH('Afgrødemodel 1'!$D$7,Klima!$B$1:$E$1,0))</f>
        <v>13.2</v>
      </c>
      <c r="E209" s="8">
        <f t="shared" si="143"/>
        <v>13.2</v>
      </c>
      <c r="F209">
        <v>0</v>
      </c>
      <c r="G209" s="8">
        <f t="shared" si="129"/>
        <v>2941.1</v>
      </c>
      <c r="H209" s="8">
        <f t="shared" si="109"/>
        <v>465.99999999999994</v>
      </c>
      <c r="I209" s="8">
        <f t="shared" si="110"/>
        <v>13.2</v>
      </c>
      <c r="J209" s="8">
        <f t="shared" si="111"/>
        <v>605</v>
      </c>
      <c r="K209" s="8" t="str">
        <f t="shared" si="112"/>
        <v xml:space="preserve"> </v>
      </c>
      <c r="L209" s="8" t="str">
        <f t="shared" si="113"/>
        <v xml:space="preserve"> </v>
      </c>
      <c r="M209" t="str">
        <f t="shared" si="114"/>
        <v>F2</v>
      </c>
      <c r="N209">
        <v>8</v>
      </c>
      <c r="O209" t="str">
        <f t="shared" si="130"/>
        <v xml:space="preserve"> </v>
      </c>
      <c r="P209" t="str">
        <f t="shared" si="115"/>
        <v xml:space="preserve"> </v>
      </c>
      <c r="Q209" t="str">
        <f t="shared" si="116"/>
        <v xml:space="preserve"> </v>
      </c>
      <c r="R209" t="str">
        <f t="shared" si="117"/>
        <v xml:space="preserve"> </v>
      </c>
      <c r="S209">
        <f t="shared" si="118"/>
        <v>0</v>
      </c>
      <c r="T209" s="8">
        <f t="shared" si="131"/>
        <v>0</v>
      </c>
      <c r="U209" s="2">
        <f t="shared" si="132"/>
        <v>6.4469520752527103</v>
      </c>
      <c r="V209">
        <f t="shared" si="119"/>
        <v>5</v>
      </c>
      <c r="W209" s="2">
        <f t="shared" si="133"/>
        <v>12.67</v>
      </c>
      <c r="X209">
        <f t="shared" si="120"/>
        <v>0</v>
      </c>
      <c r="Y209">
        <f t="shared" si="134"/>
        <v>0.5</v>
      </c>
      <c r="Z209">
        <v>0</v>
      </c>
      <c r="AA209" s="18">
        <f t="shared" si="121"/>
        <v>43390</v>
      </c>
      <c r="AB209" s="13">
        <f t="shared" si="122"/>
        <v>5</v>
      </c>
      <c r="AC209">
        <v>0</v>
      </c>
      <c r="AD209" s="5">
        <f t="shared" si="135"/>
        <v>0</v>
      </c>
      <c r="AE209">
        <f t="shared" si="108"/>
        <v>0</v>
      </c>
      <c r="AF209">
        <f t="shared" si="108"/>
        <v>0</v>
      </c>
      <c r="AG209">
        <v>0</v>
      </c>
      <c r="AH209" s="18">
        <f t="shared" si="136"/>
        <v>43390</v>
      </c>
      <c r="AI209" s="5">
        <f t="shared" si="137"/>
        <v>5</v>
      </c>
      <c r="AJ209" s="13">
        <f t="shared" si="123"/>
        <v>0</v>
      </c>
      <c r="AK209" s="20">
        <f t="shared" si="124"/>
        <v>0</v>
      </c>
      <c r="AL209" s="20">
        <f t="shared" si="138"/>
        <v>555</v>
      </c>
      <c r="AM209" s="20">
        <f t="shared" si="139"/>
        <v>555</v>
      </c>
      <c r="AN209" s="20">
        <f t="shared" si="125"/>
        <v>0</v>
      </c>
      <c r="AO209" s="20">
        <f t="shared" si="140"/>
        <v>200</v>
      </c>
      <c r="AP209" s="1">
        <v>0</v>
      </c>
      <c r="AQ209" s="24">
        <f t="shared" si="141"/>
        <v>43390</v>
      </c>
      <c r="AR209" s="10">
        <f t="shared" si="126"/>
        <v>555</v>
      </c>
      <c r="AS209" s="1">
        <f t="shared" si="142"/>
        <v>-55.5</v>
      </c>
    </row>
    <row r="210" spans="2:45" x14ac:dyDescent="0.2">
      <c r="B210" s="18">
        <f t="shared" si="127"/>
        <v>43391</v>
      </c>
      <c r="C210" s="8">
        <f t="shared" si="128"/>
        <v>43391</v>
      </c>
      <c r="D210" s="5">
        <f>INDEX(Klima!$B$1:$E$520,MATCH('Afgrødemodel 1'!$C210,Klima!$B$1:$B$520,0),MATCH('Afgrødemodel 1'!$D$7,Klima!$B$1:$E$1,0))</f>
        <v>10.3</v>
      </c>
      <c r="E210" s="8">
        <f t="shared" si="143"/>
        <v>10.3</v>
      </c>
      <c r="F210">
        <v>0</v>
      </c>
      <c r="G210" s="8">
        <f t="shared" si="129"/>
        <v>2951.4</v>
      </c>
      <c r="H210" s="8">
        <f t="shared" si="109"/>
        <v>476.29999999999995</v>
      </c>
      <c r="I210" s="8">
        <f t="shared" si="110"/>
        <v>10.3</v>
      </c>
      <c r="J210" s="8">
        <f t="shared" si="111"/>
        <v>615.29999999999995</v>
      </c>
      <c r="K210" s="8" t="str">
        <f t="shared" si="112"/>
        <v xml:space="preserve"> </v>
      </c>
      <c r="L210" s="8" t="str">
        <f t="shared" si="113"/>
        <v xml:space="preserve"> </v>
      </c>
      <c r="M210" t="str">
        <f t="shared" si="114"/>
        <v>F2</v>
      </c>
      <c r="N210">
        <v>8</v>
      </c>
      <c r="O210" t="str">
        <f t="shared" si="130"/>
        <v xml:space="preserve"> </v>
      </c>
      <c r="P210" t="str">
        <f t="shared" si="115"/>
        <v xml:space="preserve"> </v>
      </c>
      <c r="Q210" t="str">
        <f t="shared" si="116"/>
        <v xml:space="preserve"> </v>
      </c>
      <c r="R210" t="str">
        <f t="shared" si="117"/>
        <v xml:space="preserve"> </v>
      </c>
      <c r="S210">
        <f t="shared" si="118"/>
        <v>0</v>
      </c>
      <c r="T210" s="8">
        <f t="shared" si="131"/>
        <v>0</v>
      </c>
      <c r="U210" s="2">
        <f t="shared" si="132"/>
        <v>6.862989026184553</v>
      </c>
      <c r="V210">
        <f t="shared" si="119"/>
        <v>5</v>
      </c>
      <c r="W210" s="2">
        <f t="shared" si="133"/>
        <v>12.618500000000001</v>
      </c>
      <c r="X210">
        <f t="shared" si="120"/>
        <v>0</v>
      </c>
      <c r="Y210">
        <f t="shared" si="134"/>
        <v>0.5</v>
      </c>
      <c r="Z210">
        <v>0</v>
      </c>
      <c r="AA210" s="18">
        <f t="shared" si="121"/>
        <v>43391</v>
      </c>
      <c r="AB210" s="13">
        <f t="shared" si="122"/>
        <v>5</v>
      </c>
      <c r="AC210">
        <v>0</v>
      </c>
      <c r="AD210" s="5">
        <f t="shared" si="135"/>
        <v>0</v>
      </c>
      <c r="AE210">
        <f t="shared" si="108"/>
        <v>0</v>
      </c>
      <c r="AF210">
        <f t="shared" si="108"/>
        <v>0</v>
      </c>
      <c r="AG210">
        <v>0</v>
      </c>
      <c r="AH210" s="18">
        <f t="shared" si="136"/>
        <v>43391</v>
      </c>
      <c r="AI210" s="5">
        <f t="shared" si="137"/>
        <v>5</v>
      </c>
      <c r="AJ210" s="13">
        <f t="shared" si="123"/>
        <v>0</v>
      </c>
      <c r="AK210" s="20">
        <f t="shared" si="124"/>
        <v>0</v>
      </c>
      <c r="AL210" s="20">
        <f t="shared" si="138"/>
        <v>570</v>
      </c>
      <c r="AM210" s="20">
        <f t="shared" si="139"/>
        <v>570</v>
      </c>
      <c r="AN210" s="20">
        <f t="shared" si="125"/>
        <v>0</v>
      </c>
      <c r="AO210" s="20">
        <f t="shared" si="140"/>
        <v>200</v>
      </c>
      <c r="AP210" s="1">
        <v>0</v>
      </c>
      <c r="AQ210" s="24">
        <f t="shared" si="141"/>
        <v>43391</v>
      </c>
      <c r="AR210" s="10">
        <f t="shared" si="126"/>
        <v>570</v>
      </c>
      <c r="AS210" s="1">
        <f t="shared" si="142"/>
        <v>-57</v>
      </c>
    </row>
    <row r="211" spans="2:45" x14ac:dyDescent="0.2">
      <c r="B211" s="18">
        <f t="shared" si="127"/>
        <v>43392</v>
      </c>
      <c r="C211" s="8">
        <f t="shared" si="128"/>
        <v>43392</v>
      </c>
      <c r="D211" s="5">
        <f>INDEX(Klima!$B$1:$E$520,MATCH('Afgrødemodel 1'!$C211,Klima!$B$1:$B$520,0),MATCH('Afgrødemodel 1'!$D$7,Klima!$B$1:$E$1,0))</f>
        <v>7.5</v>
      </c>
      <c r="E211" s="8">
        <f t="shared" si="143"/>
        <v>7.5</v>
      </c>
      <c r="F211">
        <v>0</v>
      </c>
      <c r="G211" s="8">
        <f t="shared" si="129"/>
        <v>2958.9</v>
      </c>
      <c r="H211" s="8">
        <f t="shared" si="109"/>
        <v>483.79999999999995</v>
      </c>
      <c r="I211" s="8">
        <f t="shared" si="110"/>
        <v>7.5</v>
      </c>
      <c r="J211" s="8">
        <f t="shared" si="111"/>
        <v>622.79999999999995</v>
      </c>
      <c r="K211" s="8" t="str">
        <f t="shared" si="112"/>
        <v xml:space="preserve"> </v>
      </c>
      <c r="L211" s="8" t="str">
        <f t="shared" si="113"/>
        <v xml:space="preserve"> </v>
      </c>
      <c r="M211" t="str">
        <f t="shared" si="114"/>
        <v>F2</v>
      </c>
      <c r="N211">
        <v>8</v>
      </c>
      <c r="O211" t="str">
        <f t="shared" si="130"/>
        <v xml:space="preserve"> </v>
      </c>
      <c r="P211" t="str">
        <f t="shared" si="115"/>
        <v xml:space="preserve"> </v>
      </c>
      <c r="Q211" t="str">
        <f t="shared" si="116"/>
        <v xml:space="preserve"> </v>
      </c>
      <c r="R211" t="str">
        <f t="shared" si="117"/>
        <v xml:space="preserve"> </v>
      </c>
      <c r="S211">
        <f t="shared" si="118"/>
        <v>0</v>
      </c>
      <c r="T211" s="8">
        <f t="shared" si="131"/>
        <v>0</v>
      </c>
      <c r="U211" s="2">
        <f t="shared" si="132"/>
        <v>7.1815214590931156</v>
      </c>
      <c r="V211">
        <f t="shared" si="119"/>
        <v>5</v>
      </c>
      <c r="W211" s="2">
        <f t="shared" si="133"/>
        <v>12.581</v>
      </c>
      <c r="X211">
        <f t="shared" si="120"/>
        <v>0</v>
      </c>
      <c r="Y211">
        <f t="shared" si="134"/>
        <v>0.5</v>
      </c>
      <c r="Z211">
        <v>0</v>
      </c>
      <c r="AA211" s="18">
        <f t="shared" si="121"/>
        <v>43392</v>
      </c>
      <c r="AB211" s="13">
        <f t="shared" si="122"/>
        <v>5</v>
      </c>
      <c r="AC211">
        <v>0</v>
      </c>
      <c r="AD211" s="5">
        <f t="shared" si="135"/>
        <v>0</v>
      </c>
      <c r="AE211">
        <f t="shared" si="108"/>
        <v>0</v>
      </c>
      <c r="AF211">
        <f t="shared" si="108"/>
        <v>0</v>
      </c>
      <c r="AG211">
        <v>0</v>
      </c>
      <c r="AH211" s="18">
        <f t="shared" si="136"/>
        <v>43392</v>
      </c>
      <c r="AI211" s="5">
        <f t="shared" si="137"/>
        <v>5</v>
      </c>
      <c r="AJ211" s="13">
        <f t="shared" si="123"/>
        <v>0</v>
      </c>
      <c r="AK211" s="20">
        <f t="shared" si="124"/>
        <v>0</v>
      </c>
      <c r="AL211" s="20">
        <f t="shared" si="138"/>
        <v>585</v>
      </c>
      <c r="AM211" s="20">
        <f t="shared" si="139"/>
        <v>585</v>
      </c>
      <c r="AN211" s="20">
        <f t="shared" si="125"/>
        <v>0</v>
      </c>
      <c r="AO211" s="20">
        <f t="shared" si="140"/>
        <v>200</v>
      </c>
      <c r="AP211" s="1">
        <v>0</v>
      </c>
      <c r="AQ211" s="24">
        <f t="shared" si="141"/>
        <v>43392</v>
      </c>
      <c r="AR211" s="10">
        <f t="shared" si="126"/>
        <v>585</v>
      </c>
      <c r="AS211" s="1">
        <f t="shared" si="142"/>
        <v>-58.5</v>
      </c>
    </row>
    <row r="212" spans="2:45" x14ac:dyDescent="0.2">
      <c r="B212" s="18">
        <f t="shared" si="127"/>
        <v>43393</v>
      </c>
      <c r="C212" s="8">
        <f t="shared" si="128"/>
        <v>43393</v>
      </c>
      <c r="D212" s="5">
        <f>INDEX(Klima!$B$1:$E$520,MATCH('Afgrødemodel 1'!$C212,Klima!$B$1:$B$520,0),MATCH('Afgrødemodel 1'!$D$7,Klima!$B$1:$E$1,0))</f>
        <v>9.6999999999999993</v>
      </c>
      <c r="E212" s="8">
        <f t="shared" si="143"/>
        <v>9.6999999999999993</v>
      </c>
      <c r="F212">
        <v>0</v>
      </c>
      <c r="G212" s="8">
        <f t="shared" si="129"/>
        <v>2968.6</v>
      </c>
      <c r="H212" s="8">
        <f t="shared" si="109"/>
        <v>493.49999999999994</v>
      </c>
      <c r="I212" s="8">
        <f t="shared" si="110"/>
        <v>9.6999999999999993</v>
      </c>
      <c r="J212" s="8">
        <f t="shared" si="111"/>
        <v>632.5</v>
      </c>
      <c r="K212" s="8" t="str">
        <f t="shared" si="112"/>
        <v xml:space="preserve"> </v>
      </c>
      <c r="L212" s="8" t="str">
        <f t="shared" si="113"/>
        <v xml:space="preserve"> </v>
      </c>
      <c r="M212" t="str">
        <f t="shared" si="114"/>
        <v>F2</v>
      </c>
      <c r="N212">
        <v>8</v>
      </c>
      <c r="O212" t="str">
        <f t="shared" si="130"/>
        <v xml:space="preserve"> </v>
      </c>
      <c r="P212" t="str">
        <f t="shared" si="115"/>
        <v xml:space="preserve"> </v>
      </c>
      <c r="Q212" t="str">
        <f t="shared" si="116"/>
        <v xml:space="preserve"> </v>
      </c>
      <c r="R212" t="str">
        <f t="shared" si="117"/>
        <v xml:space="preserve"> </v>
      </c>
      <c r="S212">
        <f t="shared" si="118"/>
        <v>0</v>
      </c>
      <c r="T212" s="8">
        <f t="shared" si="131"/>
        <v>0</v>
      </c>
      <c r="U212" s="2">
        <f t="shared" si="132"/>
        <v>7.6140120982624548</v>
      </c>
      <c r="V212">
        <f t="shared" si="119"/>
        <v>5</v>
      </c>
      <c r="W212" s="2">
        <f t="shared" si="133"/>
        <v>12.532499999999999</v>
      </c>
      <c r="X212">
        <f t="shared" si="120"/>
        <v>0</v>
      </c>
      <c r="Y212">
        <f t="shared" si="134"/>
        <v>0.5</v>
      </c>
      <c r="Z212">
        <v>0</v>
      </c>
      <c r="AA212" s="18">
        <f t="shared" si="121"/>
        <v>43393</v>
      </c>
      <c r="AB212" s="13">
        <f t="shared" si="122"/>
        <v>5</v>
      </c>
      <c r="AC212">
        <v>0</v>
      </c>
      <c r="AD212" s="5">
        <f t="shared" si="135"/>
        <v>0</v>
      </c>
      <c r="AE212">
        <f t="shared" si="108"/>
        <v>0</v>
      </c>
      <c r="AF212">
        <f t="shared" si="108"/>
        <v>0</v>
      </c>
      <c r="AG212">
        <v>0</v>
      </c>
      <c r="AH212" s="18">
        <f t="shared" si="136"/>
        <v>43393</v>
      </c>
      <c r="AI212" s="5">
        <f t="shared" si="137"/>
        <v>5</v>
      </c>
      <c r="AJ212" s="13">
        <f t="shared" si="123"/>
        <v>0</v>
      </c>
      <c r="AK212" s="20">
        <f t="shared" si="124"/>
        <v>0</v>
      </c>
      <c r="AL212" s="20">
        <f t="shared" si="138"/>
        <v>600</v>
      </c>
      <c r="AM212" s="20">
        <f t="shared" si="139"/>
        <v>600</v>
      </c>
      <c r="AN212" s="20">
        <f t="shared" si="125"/>
        <v>0</v>
      </c>
      <c r="AO212" s="20">
        <f t="shared" si="140"/>
        <v>200</v>
      </c>
      <c r="AP212" s="1">
        <v>0</v>
      </c>
      <c r="AQ212" s="24">
        <f t="shared" si="141"/>
        <v>43393</v>
      </c>
      <c r="AR212" s="10">
        <f t="shared" si="126"/>
        <v>600</v>
      </c>
      <c r="AS212" s="1">
        <f t="shared" si="142"/>
        <v>-60</v>
      </c>
    </row>
    <row r="213" spans="2:45" x14ac:dyDescent="0.2">
      <c r="B213" s="18">
        <f t="shared" si="127"/>
        <v>43394</v>
      </c>
      <c r="C213" s="8">
        <f t="shared" si="128"/>
        <v>43394</v>
      </c>
      <c r="D213" s="5">
        <f>INDEX(Klima!$B$1:$E$520,MATCH('Afgrødemodel 1'!$C213,Klima!$B$1:$B$520,0),MATCH('Afgrødemodel 1'!$D$7,Klima!$B$1:$E$1,0))</f>
        <v>11.7</v>
      </c>
      <c r="E213" s="8">
        <f t="shared" si="143"/>
        <v>11.7</v>
      </c>
      <c r="F213">
        <v>0</v>
      </c>
      <c r="G213" s="8">
        <f t="shared" si="129"/>
        <v>2980.2999999999997</v>
      </c>
      <c r="H213" s="8">
        <f t="shared" si="109"/>
        <v>505.19999999999993</v>
      </c>
      <c r="I213" s="8">
        <f t="shared" si="110"/>
        <v>11.7</v>
      </c>
      <c r="J213" s="8">
        <f t="shared" si="111"/>
        <v>644.20000000000005</v>
      </c>
      <c r="K213" s="8" t="str">
        <f t="shared" si="112"/>
        <v xml:space="preserve"> </v>
      </c>
      <c r="L213" s="8" t="str">
        <f t="shared" si="113"/>
        <v xml:space="preserve"> </v>
      </c>
      <c r="M213" t="str">
        <f t="shared" si="114"/>
        <v>F2</v>
      </c>
      <c r="N213">
        <v>8</v>
      </c>
      <c r="O213" t="str">
        <f t="shared" si="130"/>
        <v xml:space="preserve"> </v>
      </c>
      <c r="P213" t="str">
        <f t="shared" si="115"/>
        <v xml:space="preserve"> </v>
      </c>
      <c r="Q213" t="str">
        <f t="shared" si="116"/>
        <v xml:space="preserve"> </v>
      </c>
      <c r="R213" t="str">
        <f t="shared" si="117"/>
        <v xml:space="preserve"> </v>
      </c>
      <c r="S213">
        <f t="shared" si="118"/>
        <v>0</v>
      </c>
      <c r="T213" s="8">
        <f t="shared" si="131"/>
        <v>0</v>
      </c>
      <c r="U213" s="2">
        <f t="shared" si="132"/>
        <v>8.1681991186119642</v>
      </c>
      <c r="V213">
        <f t="shared" si="119"/>
        <v>5</v>
      </c>
      <c r="W213" s="2">
        <f t="shared" si="133"/>
        <v>12.474</v>
      </c>
      <c r="X213">
        <f t="shared" si="120"/>
        <v>0</v>
      </c>
      <c r="Y213">
        <f t="shared" si="134"/>
        <v>0.5</v>
      </c>
      <c r="Z213">
        <v>0</v>
      </c>
      <c r="AA213" s="18">
        <f t="shared" si="121"/>
        <v>43394</v>
      </c>
      <c r="AB213" s="13">
        <f t="shared" si="122"/>
        <v>5</v>
      </c>
      <c r="AC213">
        <v>0</v>
      </c>
      <c r="AD213" s="5">
        <f t="shared" si="135"/>
        <v>0</v>
      </c>
      <c r="AE213">
        <f t="shared" si="108"/>
        <v>0</v>
      </c>
      <c r="AF213">
        <f t="shared" si="108"/>
        <v>0</v>
      </c>
      <c r="AG213">
        <v>0</v>
      </c>
      <c r="AH213" s="18">
        <f t="shared" si="136"/>
        <v>43394</v>
      </c>
      <c r="AI213" s="5">
        <f t="shared" si="137"/>
        <v>5</v>
      </c>
      <c r="AJ213" s="13">
        <f t="shared" si="123"/>
        <v>0</v>
      </c>
      <c r="AK213" s="20">
        <f t="shared" si="124"/>
        <v>0</v>
      </c>
      <c r="AL213" s="20">
        <f t="shared" si="138"/>
        <v>615</v>
      </c>
      <c r="AM213" s="20">
        <f t="shared" si="139"/>
        <v>615</v>
      </c>
      <c r="AN213" s="20">
        <f t="shared" si="125"/>
        <v>0</v>
      </c>
      <c r="AO213" s="20">
        <f t="shared" si="140"/>
        <v>200</v>
      </c>
      <c r="AP213" s="1">
        <v>0</v>
      </c>
      <c r="AQ213" s="24">
        <f t="shared" si="141"/>
        <v>43394</v>
      </c>
      <c r="AR213" s="10">
        <f t="shared" si="126"/>
        <v>615</v>
      </c>
      <c r="AS213" s="1">
        <f t="shared" si="142"/>
        <v>-61.5</v>
      </c>
    </row>
    <row r="214" spans="2:45" x14ac:dyDescent="0.2">
      <c r="B214" s="18">
        <f t="shared" si="127"/>
        <v>43395</v>
      </c>
      <c r="C214" s="8">
        <f t="shared" si="128"/>
        <v>43395</v>
      </c>
      <c r="D214" s="5">
        <f>INDEX(Klima!$B$1:$E$520,MATCH('Afgrødemodel 1'!$C214,Klima!$B$1:$B$520,0),MATCH('Afgrødemodel 1'!$D$7,Klima!$B$1:$E$1,0))</f>
        <v>8.9</v>
      </c>
      <c r="E214" s="8">
        <f t="shared" si="143"/>
        <v>8.9</v>
      </c>
      <c r="F214">
        <v>0</v>
      </c>
      <c r="G214" s="8">
        <f t="shared" si="129"/>
        <v>2989.2</v>
      </c>
      <c r="H214" s="8">
        <f t="shared" si="109"/>
        <v>514.09999999999991</v>
      </c>
      <c r="I214" s="8">
        <f t="shared" si="110"/>
        <v>8.9</v>
      </c>
      <c r="J214" s="8">
        <f t="shared" si="111"/>
        <v>653.1</v>
      </c>
      <c r="K214" s="8" t="str">
        <f t="shared" si="112"/>
        <v xml:space="preserve"> </v>
      </c>
      <c r="L214" s="8" t="str">
        <f t="shared" si="113"/>
        <v xml:space="preserve"> </v>
      </c>
      <c r="M214" t="str">
        <f t="shared" si="114"/>
        <v>F2</v>
      </c>
      <c r="N214">
        <v>8</v>
      </c>
      <c r="O214" t="str">
        <f t="shared" si="130"/>
        <v xml:space="preserve"> </v>
      </c>
      <c r="P214" t="str">
        <f t="shared" si="115"/>
        <v xml:space="preserve"> </v>
      </c>
      <c r="Q214" t="str">
        <f t="shared" si="116"/>
        <v xml:space="preserve"> </v>
      </c>
      <c r="R214" t="str">
        <f t="shared" si="117"/>
        <v xml:space="preserve"> </v>
      </c>
      <c r="S214">
        <f t="shared" si="118"/>
        <v>0</v>
      </c>
      <c r="T214" s="8">
        <f t="shared" si="131"/>
        <v>0</v>
      </c>
      <c r="U214" s="2">
        <f t="shared" si="132"/>
        <v>8.6149722679725791</v>
      </c>
      <c r="V214">
        <f t="shared" si="119"/>
        <v>5</v>
      </c>
      <c r="W214" s="2">
        <f t="shared" si="133"/>
        <v>12.429500000000001</v>
      </c>
      <c r="X214">
        <f t="shared" si="120"/>
        <v>0</v>
      </c>
      <c r="Y214">
        <f t="shared" si="134"/>
        <v>0.5</v>
      </c>
      <c r="Z214">
        <v>0</v>
      </c>
      <c r="AA214" s="18">
        <f t="shared" si="121"/>
        <v>43395</v>
      </c>
      <c r="AB214" s="13">
        <f t="shared" si="122"/>
        <v>5</v>
      </c>
      <c r="AC214">
        <v>0</v>
      </c>
      <c r="AD214" s="5">
        <f t="shared" si="135"/>
        <v>0</v>
      </c>
      <c r="AE214">
        <f t="shared" si="108"/>
        <v>0</v>
      </c>
      <c r="AF214">
        <f t="shared" si="108"/>
        <v>0</v>
      </c>
      <c r="AG214">
        <v>0</v>
      </c>
      <c r="AH214" s="18">
        <f t="shared" si="136"/>
        <v>43395</v>
      </c>
      <c r="AI214" s="5">
        <f t="shared" si="137"/>
        <v>5</v>
      </c>
      <c r="AJ214" s="13">
        <f t="shared" si="123"/>
        <v>0</v>
      </c>
      <c r="AK214" s="20">
        <f t="shared" si="124"/>
        <v>0</v>
      </c>
      <c r="AL214" s="20">
        <f t="shared" si="138"/>
        <v>630</v>
      </c>
      <c r="AM214" s="20">
        <f t="shared" si="139"/>
        <v>630</v>
      </c>
      <c r="AN214" s="20">
        <f t="shared" si="125"/>
        <v>0</v>
      </c>
      <c r="AO214" s="20">
        <f t="shared" si="140"/>
        <v>200</v>
      </c>
      <c r="AP214" s="1">
        <v>0</v>
      </c>
      <c r="AQ214" s="24">
        <f t="shared" si="141"/>
        <v>43395</v>
      </c>
      <c r="AR214" s="10">
        <f t="shared" si="126"/>
        <v>630</v>
      </c>
      <c r="AS214" s="1">
        <f t="shared" si="142"/>
        <v>-63</v>
      </c>
    </row>
    <row r="215" spans="2:45" x14ac:dyDescent="0.2">
      <c r="B215" s="18">
        <f t="shared" si="127"/>
        <v>43396</v>
      </c>
      <c r="C215" s="8">
        <f t="shared" si="128"/>
        <v>43396</v>
      </c>
      <c r="D215" s="5">
        <f>INDEX(Klima!$B$1:$E$520,MATCH('Afgrødemodel 1'!$C215,Klima!$B$1:$B$520,0),MATCH('Afgrødemodel 1'!$D$7,Klima!$B$1:$E$1,0))</f>
        <v>10</v>
      </c>
      <c r="E215" s="8">
        <f t="shared" si="143"/>
        <v>10</v>
      </c>
      <c r="F215">
        <v>0</v>
      </c>
      <c r="G215" s="8">
        <f t="shared" si="129"/>
        <v>2999.2</v>
      </c>
      <c r="H215" s="8">
        <f t="shared" si="109"/>
        <v>524.09999999999991</v>
      </c>
      <c r="I215" s="8">
        <f t="shared" si="110"/>
        <v>10</v>
      </c>
      <c r="J215" s="8">
        <f t="shared" si="111"/>
        <v>663.1</v>
      </c>
      <c r="K215" s="8" t="str">
        <f t="shared" si="112"/>
        <v xml:space="preserve"> </v>
      </c>
      <c r="L215" s="8" t="str">
        <f t="shared" si="113"/>
        <v xml:space="preserve"> </v>
      </c>
      <c r="M215" t="str">
        <f t="shared" si="114"/>
        <v>F2</v>
      </c>
      <c r="N215">
        <v>8</v>
      </c>
      <c r="O215" t="str">
        <f t="shared" si="130"/>
        <v xml:space="preserve"> </v>
      </c>
      <c r="P215" t="str">
        <f t="shared" si="115"/>
        <v xml:space="preserve"> </v>
      </c>
      <c r="Q215" t="str">
        <f t="shared" si="116"/>
        <v xml:space="preserve"> </v>
      </c>
      <c r="R215" t="str">
        <f t="shared" si="117"/>
        <v xml:space="preserve"> </v>
      </c>
      <c r="S215">
        <f t="shared" si="118"/>
        <v>0</v>
      </c>
      <c r="T215" s="8">
        <f t="shared" si="131"/>
        <v>0</v>
      </c>
      <c r="U215" s="2">
        <f t="shared" si="132"/>
        <v>9.1444946883750067</v>
      </c>
      <c r="V215">
        <f t="shared" si="119"/>
        <v>5</v>
      </c>
      <c r="W215" s="2">
        <f t="shared" si="133"/>
        <v>12.3795</v>
      </c>
      <c r="X215">
        <f t="shared" si="120"/>
        <v>0</v>
      </c>
      <c r="Y215">
        <f t="shared" si="134"/>
        <v>0.5</v>
      </c>
      <c r="Z215">
        <v>0</v>
      </c>
      <c r="AA215" s="18">
        <f t="shared" si="121"/>
        <v>43396</v>
      </c>
      <c r="AB215" s="13">
        <f t="shared" si="122"/>
        <v>5</v>
      </c>
      <c r="AC215">
        <v>0</v>
      </c>
      <c r="AD215" s="5">
        <f t="shared" si="135"/>
        <v>0</v>
      </c>
      <c r="AE215">
        <f t="shared" si="108"/>
        <v>0</v>
      </c>
      <c r="AF215">
        <f t="shared" si="108"/>
        <v>0</v>
      </c>
      <c r="AG215">
        <v>0</v>
      </c>
      <c r="AH215" s="18">
        <f t="shared" si="136"/>
        <v>43396</v>
      </c>
      <c r="AI215" s="5">
        <f t="shared" si="137"/>
        <v>5</v>
      </c>
      <c r="AJ215" s="13">
        <f t="shared" si="123"/>
        <v>0</v>
      </c>
      <c r="AK215" s="20">
        <f t="shared" si="124"/>
        <v>0</v>
      </c>
      <c r="AL215" s="20">
        <f t="shared" si="138"/>
        <v>645</v>
      </c>
      <c r="AM215" s="20">
        <f t="shared" si="139"/>
        <v>645</v>
      </c>
      <c r="AN215" s="20">
        <f t="shared" si="125"/>
        <v>0</v>
      </c>
      <c r="AO215" s="20">
        <f t="shared" si="140"/>
        <v>200</v>
      </c>
      <c r="AP215" s="1">
        <v>0</v>
      </c>
      <c r="AQ215" s="24">
        <f t="shared" si="141"/>
        <v>43396</v>
      </c>
      <c r="AR215" s="10">
        <f t="shared" si="126"/>
        <v>645</v>
      </c>
      <c r="AS215" s="1">
        <f t="shared" si="142"/>
        <v>-64.5</v>
      </c>
    </row>
    <row r="216" spans="2:45" x14ac:dyDescent="0.2">
      <c r="B216" s="18">
        <f t="shared" si="127"/>
        <v>43397</v>
      </c>
      <c r="C216" s="8">
        <f t="shared" si="128"/>
        <v>43397</v>
      </c>
      <c r="D216" s="5">
        <f>INDEX(Klima!$B$1:$E$520,MATCH('Afgrødemodel 1'!$C216,Klima!$B$1:$B$520,0),MATCH('Afgrødemodel 1'!$D$7,Klima!$B$1:$E$1,0))</f>
        <v>7.8</v>
      </c>
      <c r="E216" s="8">
        <f t="shared" si="143"/>
        <v>7.8</v>
      </c>
      <c r="F216">
        <v>0</v>
      </c>
      <c r="G216" s="8">
        <f t="shared" si="129"/>
        <v>3007</v>
      </c>
      <c r="H216" s="8">
        <f t="shared" si="109"/>
        <v>531.89999999999986</v>
      </c>
      <c r="I216" s="8">
        <f t="shared" si="110"/>
        <v>7.8</v>
      </c>
      <c r="J216" s="8">
        <f t="shared" si="111"/>
        <v>670.9</v>
      </c>
      <c r="K216" s="8" t="str">
        <f t="shared" si="112"/>
        <v xml:space="preserve"> </v>
      </c>
      <c r="L216" s="8" t="str">
        <f t="shared" si="113"/>
        <v xml:space="preserve"> </v>
      </c>
      <c r="M216" t="str">
        <f t="shared" si="114"/>
        <v>F2</v>
      </c>
      <c r="N216">
        <v>8</v>
      </c>
      <c r="O216" t="str">
        <f t="shared" si="130"/>
        <v xml:space="preserve"> </v>
      </c>
      <c r="P216" t="str">
        <f t="shared" si="115"/>
        <v xml:space="preserve"> </v>
      </c>
      <c r="Q216" t="str">
        <f t="shared" si="116"/>
        <v xml:space="preserve"> </v>
      </c>
      <c r="R216" t="str">
        <f t="shared" si="117"/>
        <v xml:space="preserve"> </v>
      </c>
      <c r="S216">
        <f t="shared" si="118"/>
        <v>0</v>
      </c>
      <c r="T216" s="8">
        <f t="shared" si="131"/>
        <v>0</v>
      </c>
      <c r="U216" s="2">
        <f t="shared" si="132"/>
        <v>9.5787876923597466</v>
      </c>
      <c r="V216">
        <f t="shared" si="119"/>
        <v>5</v>
      </c>
      <c r="W216" s="2">
        <f t="shared" si="133"/>
        <v>12.3405</v>
      </c>
      <c r="X216">
        <f t="shared" si="120"/>
        <v>0</v>
      </c>
      <c r="Y216">
        <f t="shared" si="134"/>
        <v>0.5</v>
      </c>
      <c r="Z216">
        <v>0</v>
      </c>
      <c r="AA216" s="18">
        <f t="shared" si="121"/>
        <v>43397</v>
      </c>
      <c r="AB216" s="13">
        <f t="shared" si="122"/>
        <v>5</v>
      </c>
      <c r="AC216">
        <v>0</v>
      </c>
      <c r="AD216" s="5">
        <f t="shared" si="135"/>
        <v>0</v>
      </c>
      <c r="AE216">
        <f t="shared" si="108"/>
        <v>0</v>
      </c>
      <c r="AF216">
        <f t="shared" si="108"/>
        <v>0</v>
      </c>
      <c r="AG216">
        <v>0</v>
      </c>
      <c r="AH216" s="18">
        <f t="shared" si="136"/>
        <v>43397</v>
      </c>
      <c r="AI216" s="5">
        <f t="shared" si="137"/>
        <v>5</v>
      </c>
      <c r="AJ216" s="13">
        <f t="shared" si="123"/>
        <v>0</v>
      </c>
      <c r="AK216" s="20">
        <f t="shared" si="124"/>
        <v>0</v>
      </c>
      <c r="AL216" s="20">
        <f t="shared" si="138"/>
        <v>660</v>
      </c>
      <c r="AM216" s="20">
        <f t="shared" si="139"/>
        <v>660</v>
      </c>
      <c r="AN216" s="20">
        <f t="shared" si="125"/>
        <v>0</v>
      </c>
      <c r="AO216" s="20">
        <f t="shared" si="140"/>
        <v>200</v>
      </c>
      <c r="AP216" s="1">
        <v>0</v>
      </c>
      <c r="AQ216" s="24">
        <f t="shared" si="141"/>
        <v>43397</v>
      </c>
      <c r="AR216" s="10">
        <f t="shared" si="126"/>
        <v>660</v>
      </c>
      <c r="AS216" s="1">
        <f t="shared" si="142"/>
        <v>-66</v>
      </c>
    </row>
    <row r="217" spans="2:45" x14ac:dyDescent="0.2">
      <c r="B217" s="18">
        <f t="shared" si="127"/>
        <v>43398</v>
      </c>
      <c r="C217" s="8">
        <f t="shared" si="128"/>
        <v>43398</v>
      </c>
      <c r="D217" s="5">
        <f>INDEX(Klima!$B$1:$E$520,MATCH('Afgrødemodel 1'!$C217,Klima!$B$1:$B$520,0),MATCH('Afgrødemodel 1'!$D$7,Klima!$B$1:$E$1,0))</f>
        <v>9.4</v>
      </c>
      <c r="E217" s="8">
        <f t="shared" si="143"/>
        <v>9.4</v>
      </c>
      <c r="F217">
        <v>0</v>
      </c>
      <c r="G217" s="8">
        <f t="shared" si="129"/>
        <v>3016.4</v>
      </c>
      <c r="H217" s="8">
        <f t="shared" si="109"/>
        <v>541.29999999999984</v>
      </c>
      <c r="I217" s="8">
        <f t="shared" si="110"/>
        <v>9.4</v>
      </c>
      <c r="J217" s="8">
        <f t="shared" si="111"/>
        <v>680.3</v>
      </c>
      <c r="K217" s="8" t="str">
        <f t="shared" si="112"/>
        <v xml:space="preserve"> </v>
      </c>
      <c r="L217" s="8" t="str">
        <f t="shared" si="113"/>
        <v xml:space="preserve"> </v>
      </c>
      <c r="M217" t="str">
        <f t="shared" si="114"/>
        <v>F2</v>
      </c>
      <c r="N217">
        <v>8</v>
      </c>
      <c r="O217" t="str">
        <f t="shared" si="130"/>
        <v xml:space="preserve"> </v>
      </c>
      <c r="P217" t="str">
        <f t="shared" si="115"/>
        <v xml:space="preserve"> </v>
      </c>
      <c r="Q217" t="str">
        <f t="shared" si="116"/>
        <v xml:space="preserve"> </v>
      </c>
      <c r="R217" t="str">
        <f t="shared" si="117"/>
        <v xml:space="preserve"> </v>
      </c>
      <c r="S217">
        <f t="shared" si="118"/>
        <v>0</v>
      </c>
      <c r="T217" s="8">
        <f t="shared" si="131"/>
        <v>0</v>
      </c>
      <c r="U217" s="2">
        <f t="shared" si="132"/>
        <v>10.128230777583294</v>
      </c>
      <c r="V217">
        <f t="shared" si="119"/>
        <v>5</v>
      </c>
      <c r="W217" s="2">
        <f t="shared" si="133"/>
        <v>12.293500000000002</v>
      </c>
      <c r="X217">
        <f t="shared" si="120"/>
        <v>0</v>
      </c>
      <c r="Y217">
        <f t="shared" si="134"/>
        <v>0.5</v>
      </c>
      <c r="Z217">
        <v>0</v>
      </c>
      <c r="AA217" s="18">
        <f t="shared" si="121"/>
        <v>43398</v>
      </c>
      <c r="AB217" s="13">
        <f t="shared" si="122"/>
        <v>5</v>
      </c>
      <c r="AC217">
        <v>0</v>
      </c>
      <c r="AD217" s="5">
        <f t="shared" si="135"/>
        <v>0</v>
      </c>
      <c r="AE217">
        <f t="shared" si="108"/>
        <v>0</v>
      </c>
      <c r="AF217">
        <f t="shared" si="108"/>
        <v>0</v>
      </c>
      <c r="AG217">
        <v>0</v>
      </c>
      <c r="AH217" s="18">
        <f t="shared" si="136"/>
        <v>43398</v>
      </c>
      <c r="AI217" s="5">
        <f t="shared" si="137"/>
        <v>5</v>
      </c>
      <c r="AJ217" s="13">
        <f t="shared" si="123"/>
        <v>0</v>
      </c>
      <c r="AK217" s="20">
        <f t="shared" si="124"/>
        <v>0</v>
      </c>
      <c r="AL217" s="20">
        <f t="shared" si="138"/>
        <v>675</v>
      </c>
      <c r="AM217" s="20">
        <f t="shared" si="139"/>
        <v>675</v>
      </c>
      <c r="AN217" s="20">
        <f t="shared" si="125"/>
        <v>0</v>
      </c>
      <c r="AO217" s="20">
        <f t="shared" si="140"/>
        <v>200</v>
      </c>
      <c r="AP217" s="1">
        <v>0</v>
      </c>
      <c r="AQ217" s="24">
        <f t="shared" si="141"/>
        <v>43398</v>
      </c>
      <c r="AR217" s="10">
        <f t="shared" si="126"/>
        <v>675</v>
      </c>
      <c r="AS217" s="1">
        <f t="shared" si="142"/>
        <v>-67.5</v>
      </c>
    </row>
    <row r="218" spans="2:45" x14ac:dyDescent="0.2">
      <c r="B218" s="18">
        <f t="shared" si="127"/>
        <v>43399</v>
      </c>
      <c r="C218" s="8">
        <f t="shared" si="128"/>
        <v>43399</v>
      </c>
      <c r="D218" s="5">
        <f>INDEX(Klima!$B$1:$E$520,MATCH('Afgrødemodel 1'!$C218,Klima!$B$1:$B$520,0),MATCH('Afgrødemodel 1'!$D$7,Klima!$B$1:$E$1,0))</f>
        <v>7.2</v>
      </c>
      <c r="E218" s="8">
        <f t="shared" si="143"/>
        <v>7.2</v>
      </c>
      <c r="F218">
        <v>0</v>
      </c>
      <c r="G218" s="8">
        <f t="shared" si="129"/>
        <v>3023.6</v>
      </c>
      <c r="H218" s="8">
        <f t="shared" si="109"/>
        <v>548.49999999999989</v>
      </c>
      <c r="I218" s="8">
        <f t="shared" si="110"/>
        <v>7.2</v>
      </c>
      <c r="J218" s="8">
        <f t="shared" si="111"/>
        <v>687.5</v>
      </c>
      <c r="K218" s="8" t="str">
        <f t="shared" si="112"/>
        <v xml:space="preserve"> </v>
      </c>
      <c r="L218" s="8" t="str">
        <f t="shared" si="113"/>
        <v xml:space="preserve"> </v>
      </c>
      <c r="M218" t="str">
        <f t="shared" si="114"/>
        <v>F2</v>
      </c>
      <c r="N218">
        <v>8</v>
      </c>
      <c r="O218" t="str">
        <f t="shared" si="130"/>
        <v xml:space="preserve"> </v>
      </c>
      <c r="P218" t="str">
        <f t="shared" si="115"/>
        <v xml:space="preserve"> </v>
      </c>
      <c r="Q218" t="str">
        <f t="shared" si="116"/>
        <v xml:space="preserve"> </v>
      </c>
      <c r="R218" t="str">
        <f t="shared" si="117"/>
        <v xml:space="preserve"> </v>
      </c>
      <c r="S218">
        <f t="shared" si="118"/>
        <v>0</v>
      </c>
      <c r="T218" s="8">
        <f t="shared" si="131"/>
        <v>0</v>
      </c>
      <c r="U218" s="2">
        <f t="shared" si="132"/>
        <v>10.569253847496615</v>
      </c>
      <c r="V218">
        <f t="shared" si="119"/>
        <v>5</v>
      </c>
      <c r="W218" s="2">
        <f t="shared" si="133"/>
        <v>12.2575</v>
      </c>
      <c r="X218">
        <f t="shared" si="120"/>
        <v>0</v>
      </c>
      <c r="Y218">
        <f t="shared" si="134"/>
        <v>0.5</v>
      </c>
      <c r="Z218">
        <v>0</v>
      </c>
      <c r="AA218" s="18">
        <f t="shared" si="121"/>
        <v>43399</v>
      </c>
      <c r="AB218" s="13">
        <f t="shared" si="122"/>
        <v>5</v>
      </c>
      <c r="AC218">
        <v>0</v>
      </c>
      <c r="AD218" s="5">
        <f t="shared" si="135"/>
        <v>0</v>
      </c>
      <c r="AE218">
        <f t="shared" ref="AE218:AF265" si="144">$AW$37</f>
        <v>0</v>
      </c>
      <c r="AF218">
        <f t="shared" si="144"/>
        <v>0</v>
      </c>
      <c r="AG218">
        <v>0</v>
      </c>
      <c r="AH218" s="18">
        <f t="shared" si="136"/>
        <v>43399</v>
      </c>
      <c r="AI218" s="5">
        <f t="shared" si="137"/>
        <v>5</v>
      </c>
      <c r="AJ218" s="13">
        <f t="shared" si="123"/>
        <v>0</v>
      </c>
      <c r="AK218" s="20">
        <f t="shared" si="124"/>
        <v>0</v>
      </c>
      <c r="AL218" s="20">
        <f t="shared" si="138"/>
        <v>690</v>
      </c>
      <c r="AM218" s="20">
        <f t="shared" si="139"/>
        <v>690</v>
      </c>
      <c r="AN218" s="20">
        <f t="shared" si="125"/>
        <v>0</v>
      </c>
      <c r="AO218" s="20">
        <f t="shared" si="140"/>
        <v>200</v>
      </c>
      <c r="AP218" s="1">
        <v>0</v>
      </c>
      <c r="AQ218" s="24">
        <f t="shared" si="141"/>
        <v>43399</v>
      </c>
      <c r="AR218" s="10">
        <f t="shared" si="126"/>
        <v>690</v>
      </c>
      <c r="AS218" s="1">
        <f t="shared" si="142"/>
        <v>-69</v>
      </c>
    </row>
    <row r="219" spans="2:45" x14ac:dyDescent="0.2">
      <c r="B219" s="18">
        <f t="shared" si="127"/>
        <v>43400</v>
      </c>
      <c r="C219" s="8">
        <f t="shared" si="128"/>
        <v>43400</v>
      </c>
      <c r="D219" s="5">
        <f>INDEX(Klima!$B$1:$E$520,MATCH('Afgrødemodel 1'!$C219,Klima!$B$1:$B$520,0),MATCH('Afgrødemodel 1'!$D$7,Klima!$B$1:$E$1,0))</f>
        <v>3.2</v>
      </c>
      <c r="E219" s="8">
        <f t="shared" si="143"/>
        <v>3.2</v>
      </c>
      <c r="F219">
        <v>0</v>
      </c>
      <c r="G219" s="8">
        <f t="shared" si="129"/>
        <v>3026.7999999999997</v>
      </c>
      <c r="H219" s="8">
        <f t="shared" si="109"/>
        <v>551.69999999999993</v>
      </c>
      <c r="I219" s="8">
        <f t="shared" si="110"/>
        <v>3.2</v>
      </c>
      <c r="J219" s="8">
        <f t="shared" si="111"/>
        <v>690.7</v>
      </c>
      <c r="K219" s="8" t="str">
        <f t="shared" si="112"/>
        <v xml:space="preserve"> </v>
      </c>
      <c r="L219" s="8" t="str">
        <f t="shared" si="113"/>
        <v xml:space="preserve"> </v>
      </c>
      <c r="M219" t="str">
        <f t="shared" si="114"/>
        <v>F2</v>
      </c>
      <c r="N219">
        <v>8</v>
      </c>
      <c r="O219" t="str">
        <f t="shared" si="130"/>
        <v xml:space="preserve"> </v>
      </c>
      <c r="P219" t="str">
        <f t="shared" si="115"/>
        <v xml:space="preserve"> </v>
      </c>
      <c r="Q219" t="str">
        <f t="shared" si="116"/>
        <v xml:space="preserve"> </v>
      </c>
      <c r="R219" t="str">
        <f t="shared" si="117"/>
        <v xml:space="preserve"> </v>
      </c>
      <c r="S219">
        <f t="shared" si="118"/>
        <v>0</v>
      </c>
      <c r="T219" s="8">
        <f t="shared" si="131"/>
        <v>0</v>
      </c>
      <c r="U219" s="2">
        <f t="shared" si="132"/>
        <v>10.771093891429185</v>
      </c>
      <c r="V219">
        <f t="shared" si="119"/>
        <v>5</v>
      </c>
      <c r="W219" s="2">
        <f t="shared" si="133"/>
        <v>12.2415</v>
      </c>
      <c r="X219">
        <f t="shared" si="120"/>
        <v>0</v>
      </c>
      <c r="Y219">
        <f t="shared" si="134"/>
        <v>0.5</v>
      </c>
      <c r="Z219">
        <v>0</v>
      </c>
      <c r="AA219" s="18">
        <f t="shared" si="121"/>
        <v>43400</v>
      </c>
      <c r="AB219" s="13">
        <f t="shared" si="122"/>
        <v>5</v>
      </c>
      <c r="AC219">
        <v>0</v>
      </c>
      <c r="AD219" s="5">
        <f t="shared" si="135"/>
        <v>0</v>
      </c>
      <c r="AE219">
        <f t="shared" si="144"/>
        <v>0</v>
      </c>
      <c r="AF219">
        <f t="shared" si="144"/>
        <v>0</v>
      </c>
      <c r="AG219">
        <v>0</v>
      </c>
      <c r="AH219" s="18">
        <f t="shared" si="136"/>
        <v>43400</v>
      </c>
      <c r="AI219" s="5">
        <f t="shared" si="137"/>
        <v>5</v>
      </c>
      <c r="AJ219" s="13">
        <f t="shared" si="123"/>
        <v>0</v>
      </c>
      <c r="AK219" s="20">
        <f t="shared" si="124"/>
        <v>0</v>
      </c>
      <c r="AL219" s="20">
        <f t="shared" si="138"/>
        <v>705</v>
      </c>
      <c r="AM219" s="20">
        <f t="shared" si="139"/>
        <v>705</v>
      </c>
      <c r="AN219" s="20">
        <f t="shared" si="125"/>
        <v>0</v>
      </c>
      <c r="AO219" s="20">
        <f t="shared" si="140"/>
        <v>200</v>
      </c>
      <c r="AP219" s="1">
        <v>0</v>
      </c>
      <c r="AQ219" s="24">
        <f t="shared" si="141"/>
        <v>43400</v>
      </c>
      <c r="AR219" s="10">
        <f t="shared" si="126"/>
        <v>705</v>
      </c>
      <c r="AS219" s="1">
        <f t="shared" si="142"/>
        <v>-70.5</v>
      </c>
    </row>
    <row r="220" spans="2:45" x14ac:dyDescent="0.2">
      <c r="B220" s="18">
        <f t="shared" si="127"/>
        <v>43401</v>
      </c>
      <c r="C220" s="8">
        <f t="shared" si="128"/>
        <v>43401</v>
      </c>
      <c r="D220" s="5">
        <f>INDEX(Klima!$B$1:$E$520,MATCH('Afgrødemodel 1'!$C220,Klima!$B$1:$B$520,0),MATCH('Afgrødemodel 1'!$D$7,Klima!$B$1:$E$1,0))</f>
        <v>1</v>
      </c>
      <c r="E220" s="8">
        <f t="shared" si="143"/>
        <v>1</v>
      </c>
      <c r="F220">
        <v>0</v>
      </c>
      <c r="G220" s="8">
        <f t="shared" si="129"/>
        <v>3027.7999999999997</v>
      </c>
      <c r="H220" s="8">
        <f t="shared" si="109"/>
        <v>552.69999999999993</v>
      </c>
      <c r="I220" s="8">
        <f t="shared" si="110"/>
        <v>1</v>
      </c>
      <c r="J220" s="8">
        <f t="shared" si="111"/>
        <v>691.7</v>
      </c>
      <c r="K220" s="8" t="str">
        <f t="shared" si="112"/>
        <v xml:space="preserve"> </v>
      </c>
      <c r="L220" s="8" t="str">
        <f t="shared" si="113"/>
        <v xml:space="preserve"> </v>
      </c>
      <c r="M220" t="str">
        <f t="shared" si="114"/>
        <v>F2</v>
      </c>
      <c r="N220">
        <v>8</v>
      </c>
      <c r="O220" t="str">
        <f t="shared" si="130"/>
        <v xml:space="preserve"> </v>
      </c>
      <c r="P220" t="str">
        <f t="shared" si="115"/>
        <v xml:space="preserve"> </v>
      </c>
      <c r="Q220" t="str">
        <f t="shared" si="116"/>
        <v xml:space="preserve"> </v>
      </c>
      <c r="R220" t="str">
        <f t="shared" si="117"/>
        <v xml:space="preserve"> </v>
      </c>
      <c r="S220">
        <f t="shared" si="118"/>
        <v>0</v>
      </c>
      <c r="T220" s="8">
        <f t="shared" si="131"/>
        <v>0</v>
      </c>
      <c r="U220" s="2">
        <f t="shared" si="132"/>
        <v>10.83492054700754</v>
      </c>
      <c r="V220">
        <f t="shared" si="119"/>
        <v>5</v>
      </c>
      <c r="W220" s="2">
        <f t="shared" si="133"/>
        <v>12.236500000000001</v>
      </c>
      <c r="X220">
        <f t="shared" si="120"/>
        <v>0</v>
      </c>
      <c r="Y220">
        <f t="shared" si="134"/>
        <v>0.5</v>
      </c>
      <c r="Z220">
        <v>0</v>
      </c>
      <c r="AA220" s="18">
        <f t="shared" si="121"/>
        <v>43401</v>
      </c>
      <c r="AB220" s="13">
        <f t="shared" si="122"/>
        <v>5</v>
      </c>
      <c r="AC220">
        <v>0</v>
      </c>
      <c r="AD220" s="5">
        <f t="shared" si="135"/>
        <v>0</v>
      </c>
      <c r="AE220">
        <f t="shared" si="144"/>
        <v>0</v>
      </c>
      <c r="AF220">
        <f t="shared" si="144"/>
        <v>0</v>
      </c>
      <c r="AG220">
        <v>0</v>
      </c>
      <c r="AH220" s="18">
        <f t="shared" si="136"/>
        <v>43401</v>
      </c>
      <c r="AI220" s="5">
        <f t="shared" si="137"/>
        <v>5</v>
      </c>
      <c r="AJ220" s="13">
        <f t="shared" si="123"/>
        <v>0</v>
      </c>
      <c r="AK220" s="20">
        <f t="shared" si="124"/>
        <v>0</v>
      </c>
      <c r="AL220" s="20">
        <f t="shared" si="138"/>
        <v>720</v>
      </c>
      <c r="AM220" s="20">
        <f t="shared" si="139"/>
        <v>720</v>
      </c>
      <c r="AN220" s="20">
        <f t="shared" si="125"/>
        <v>0</v>
      </c>
      <c r="AO220" s="20">
        <f t="shared" si="140"/>
        <v>200</v>
      </c>
      <c r="AP220" s="1">
        <v>0</v>
      </c>
      <c r="AQ220" s="24">
        <f t="shared" si="141"/>
        <v>43401</v>
      </c>
      <c r="AR220" s="10">
        <f t="shared" si="126"/>
        <v>720</v>
      </c>
      <c r="AS220" s="1">
        <f t="shared" si="142"/>
        <v>-72</v>
      </c>
    </row>
    <row r="221" spans="2:45" x14ac:dyDescent="0.2">
      <c r="B221" s="18">
        <f t="shared" si="127"/>
        <v>43402</v>
      </c>
      <c r="C221" s="8">
        <f t="shared" si="128"/>
        <v>43402</v>
      </c>
      <c r="D221" s="5">
        <f>INDEX(Klima!$B$1:$E$520,MATCH('Afgrødemodel 1'!$C221,Klima!$B$1:$B$520,0),MATCH('Afgrødemodel 1'!$D$7,Klima!$B$1:$E$1,0))</f>
        <v>4</v>
      </c>
      <c r="E221" s="8">
        <f t="shared" si="143"/>
        <v>4</v>
      </c>
      <c r="F221">
        <v>0</v>
      </c>
      <c r="G221" s="8">
        <f t="shared" si="129"/>
        <v>3031.7999999999997</v>
      </c>
      <c r="H221" s="8">
        <f t="shared" si="109"/>
        <v>556.69999999999993</v>
      </c>
      <c r="I221" s="8">
        <f t="shared" si="110"/>
        <v>4</v>
      </c>
      <c r="J221" s="8">
        <f t="shared" si="111"/>
        <v>695.7</v>
      </c>
      <c r="K221" s="8" t="str">
        <f t="shared" si="112"/>
        <v xml:space="preserve"> </v>
      </c>
      <c r="L221" s="8" t="str">
        <f t="shared" si="113"/>
        <v xml:space="preserve"> </v>
      </c>
      <c r="M221" t="str">
        <f t="shared" si="114"/>
        <v>F2</v>
      </c>
      <c r="N221">
        <v>8</v>
      </c>
      <c r="O221" t="str">
        <f t="shared" si="130"/>
        <v xml:space="preserve"> </v>
      </c>
      <c r="P221" t="str">
        <f t="shared" si="115"/>
        <v xml:space="preserve"> </v>
      </c>
      <c r="Q221" t="str">
        <f t="shared" si="116"/>
        <v xml:space="preserve"> </v>
      </c>
      <c r="R221" t="str">
        <f t="shared" si="117"/>
        <v xml:space="preserve"> </v>
      </c>
      <c r="S221">
        <f t="shared" si="118"/>
        <v>0</v>
      </c>
      <c r="T221" s="8">
        <f t="shared" si="131"/>
        <v>0</v>
      </c>
      <c r="U221" s="2">
        <f t="shared" si="132"/>
        <v>11.093862111060318</v>
      </c>
      <c r="V221">
        <f t="shared" si="119"/>
        <v>5</v>
      </c>
      <c r="W221" s="2">
        <f t="shared" si="133"/>
        <v>12.216500000000002</v>
      </c>
      <c r="X221">
        <f t="shared" si="120"/>
        <v>0</v>
      </c>
      <c r="Y221">
        <f t="shared" si="134"/>
        <v>0.5</v>
      </c>
      <c r="Z221">
        <v>0</v>
      </c>
      <c r="AA221" s="18">
        <f t="shared" si="121"/>
        <v>43402</v>
      </c>
      <c r="AB221" s="13">
        <f t="shared" si="122"/>
        <v>5</v>
      </c>
      <c r="AC221">
        <v>0</v>
      </c>
      <c r="AD221" s="5">
        <f t="shared" si="135"/>
        <v>0</v>
      </c>
      <c r="AE221">
        <f t="shared" si="144"/>
        <v>0</v>
      </c>
      <c r="AF221">
        <f t="shared" si="144"/>
        <v>0</v>
      </c>
      <c r="AG221">
        <v>0</v>
      </c>
      <c r="AH221" s="18">
        <f t="shared" si="136"/>
        <v>43402</v>
      </c>
      <c r="AI221" s="5">
        <f t="shared" si="137"/>
        <v>5</v>
      </c>
      <c r="AJ221" s="13">
        <f t="shared" si="123"/>
        <v>0</v>
      </c>
      <c r="AK221" s="20">
        <f t="shared" si="124"/>
        <v>0</v>
      </c>
      <c r="AL221" s="20">
        <f t="shared" si="138"/>
        <v>735</v>
      </c>
      <c r="AM221" s="20">
        <f t="shared" si="139"/>
        <v>735</v>
      </c>
      <c r="AN221" s="20">
        <f t="shared" si="125"/>
        <v>0</v>
      </c>
      <c r="AO221" s="20">
        <f t="shared" si="140"/>
        <v>200</v>
      </c>
      <c r="AP221" s="1">
        <v>0</v>
      </c>
      <c r="AQ221" s="24">
        <f t="shared" si="141"/>
        <v>43402</v>
      </c>
      <c r="AR221" s="10">
        <f t="shared" si="126"/>
        <v>735</v>
      </c>
      <c r="AS221" s="1">
        <f t="shared" si="142"/>
        <v>-73.5</v>
      </c>
    </row>
    <row r="222" spans="2:45" x14ac:dyDescent="0.2">
      <c r="B222" s="18">
        <f t="shared" si="127"/>
        <v>43403</v>
      </c>
      <c r="C222" s="8">
        <f t="shared" si="128"/>
        <v>43403</v>
      </c>
      <c r="D222" s="5">
        <f>INDEX(Klima!$B$1:$E$520,MATCH('Afgrødemodel 1'!$C222,Klima!$B$1:$B$520,0),MATCH('Afgrødemodel 1'!$D$7,Klima!$B$1:$E$1,0))</f>
        <v>7.4</v>
      </c>
      <c r="E222" s="8">
        <f t="shared" si="143"/>
        <v>7.4</v>
      </c>
      <c r="F222">
        <v>0</v>
      </c>
      <c r="G222" s="8">
        <f t="shared" si="129"/>
        <v>3039.2</v>
      </c>
      <c r="H222" s="8">
        <f t="shared" si="109"/>
        <v>564.09999999999991</v>
      </c>
      <c r="I222" s="8">
        <f t="shared" si="110"/>
        <v>7.4</v>
      </c>
      <c r="J222" s="8">
        <f t="shared" si="111"/>
        <v>703.1</v>
      </c>
      <c r="K222" s="8" t="str">
        <f t="shared" si="112"/>
        <v xml:space="preserve"> </v>
      </c>
      <c r="L222" s="8" t="str">
        <f t="shared" si="113"/>
        <v xml:space="preserve"> </v>
      </c>
      <c r="M222" t="str">
        <f t="shared" si="114"/>
        <v>F2</v>
      </c>
      <c r="N222">
        <v>8</v>
      </c>
      <c r="O222" t="str">
        <f t="shared" si="130"/>
        <v xml:space="preserve"> </v>
      </c>
      <c r="P222" t="str">
        <f t="shared" si="115"/>
        <v xml:space="preserve"> </v>
      </c>
      <c r="Q222" t="str">
        <f t="shared" si="116"/>
        <v xml:space="preserve"> </v>
      </c>
      <c r="R222" t="str">
        <f t="shared" si="117"/>
        <v xml:space="preserve"> </v>
      </c>
      <c r="S222">
        <f t="shared" si="118"/>
        <v>0</v>
      </c>
      <c r="T222" s="8">
        <f t="shared" si="131"/>
        <v>0</v>
      </c>
      <c r="U222" s="2">
        <f t="shared" si="132"/>
        <v>11.58859936293068</v>
      </c>
      <c r="V222">
        <f t="shared" si="119"/>
        <v>5</v>
      </c>
      <c r="W222" s="2">
        <f t="shared" si="133"/>
        <v>12.179500000000001</v>
      </c>
      <c r="X222">
        <f t="shared" si="120"/>
        <v>0</v>
      </c>
      <c r="Y222">
        <f t="shared" si="134"/>
        <v>0.5</v>
      </c>
      <c r="Z222">
        <v>0</v>
      </c>
      <c r="AA222" s="18">
        <f t="shared" si="121"/>
        <v>43403</v>
      </c>
      <c r="AB222" s="13">
        <f t="shared" si="122"/>
        <v>5</v>
      </c>
      <c r="AC222">
        <v>0</v>
      </c>
      <c r="AD222" s="5">
        <f t="shared" si="135"/>
        <v>0</v>
      </c>
      <c r="AE222">
        <f t="shared" si="144"/>
        <v>0</v>
      </c>
      <c r="AF222">
        <f t="shared" si="144"/>
        <v>0</v>
      </c>
      <c r="AG222">
        <v>0</v>
      </c>
      <c r="AH222" s="18">
        <f t="shared" si="136"/>
        <v>43403</v>
      </c>
      <c r="AI222" s="5">
        <f t="shared" si="137"/>
        <v>5</v>
      </c>
      <c r="AJ222" s="13">
        <f t="shared" si="123"/>
        <v>0</v>
      </c>
      <c r="AK222" s="20">
        <f t="shared" si="124"/>
        <v>0</v>
      </c>
      <c r="AL222" s="20">
        <f t="shared" si="138"/>
        <v>750</v>
      </c>
      <c r="AM222" s="20">
        <f t="shared" si="139"/>
        <v>750</v>
      </c>
      <c r="AN222" s="20">
        <f t="shared" si="125"/>
        <v>0</v>
      </c>
      <c r="AO222" s="20">
        <f t="shared" si="140"/>
        <v>200</v>
      </c>
      <c r="AP222" s="1">
        <v>0</v>
      </c>
      <c r="AQ222" s="24">
        <f t="shared" si="141"/>
        <v>43403</v>
      </c>
      <c r="AR222" s="10">
        <f t="shared" si="126"/>
        <v>750</v>
      </c>
      <c r="AS222" s="1">
        <f t="shared" si="142"/>
        <v>-75</v>
      </c>
    </row>
    <row r="223" spans="2:45" x14ac:dyDescent="0.2">
      <c r="B223" s="18">
        <f t="shared" si="127"/>
        <v>43404</v>
      </c>
      <c r="C223" s="8">
        <f t="shared" si="128"/>
        <v>43404</v>
      </c>
      <c r="D223" s="5">
        <f>INDEX(Klima!$B$1:$E$520,MATCH('Afgrødemodel 1'!$C223,Klima!$B$1:$B$520,0),MATCH('Afgrødemodel 1'!$D$7,Klima!$B$1:$E$1,0))</f>
        <v>6.6</v>
      </c>
      <c r="E223" s="8">
        <f t="shared" si="143"/>
        <v>6.6</v>
      </c>
      <c r="F223">
        <v>0</v>
      </c>
      <c r="G223" s="8">
        <f t="shared" si="129"/>
        <v>3045.7999999999997</v>
      </c>
      <c r="H223" s="8">
        <f t="shared" si="109"/>
        <v>570.69999999999993</v>
      </c>
      <c r="I223" s="8">
        <f t="shared" si="110"/>
        <v>6.6</v>
      </c>
      <c r="J223" s="8">
        <f t="shared" si="111"/>
        <v>709.7</v>
      </c>
      <c r="K223" s="8" t="str">
        <f t="shared" si="112"/>
        <v xml:space="preserve"> </v>
      </c>
      <c r="L223" s="8" t="str">
        <f t="shared" si="113"/>
        <v xml:space="preserve"> </v>
      </c>
      <c r="M223" t="str">
        <f t="shared" si="114"/>
        <v>F2</v>
      </c>
      <c r="N223">
        <v>8</v>
      </c>
      <c r="O223" t="str">
        <f t="shared" si="130"/>
        <v xml:space="preserve"> </v>
      </c>
      <c r="P223" t="str">
        <f t="shared" si="115"/>
        <v xml:space="preserve"> </v>
      </c>
      <c r="Q223" t="str">
        <f t="shared" si="116"/>
        <v>tv</v>
      </c>
      <c r="R223">
        <f t="shared" si="117"/>
        <v>43404</v>
      </c>
      <c r="S223">
        <f t="shared" si="118"/>
        <v>0</v>
      </c>
      <c r="T223" s="8">
        <f t="shared" si="131"/>
        <v>0</v>
      </c>
      <c r="U223" s="2">
        <f t="shared" si="132"/>
        <v>12.047635899645574</v>
      </c>
      <c r="V223">
        <f t="shared" si="119"/>
        <v>5</v>
      </c>
      <c r="W223" s="2">
        <f t="shared" si="133"/>
        <v>12.146500000000001</v>
      </c>
      <c r="X223">
        <f t="shared" si="120"/>
        <v>0</v>
      </c>
      <c r="Y223">
        <f t="shared" si="134"/>
        <v>0.5</v>
      </c>
      <c r="Z223">
        <v>0</v>
      </c>
      <c r="AA223" s="18">
        <f t="shared" si="121"/>
        <v>43404</v>
      </c>
      <c r="AB223" s="13">
        <f t="shared" si="122"/>
        <v>0.5</v>
      </c>
      <c r="AC223">
        <v>0</v>
      </c>
      <c r="AD223" s="5">
        <f t="shared" si="135"/>
        <v>0</v>
      </c>
      <c r="AE223">
        <f t="shared" si="144"/>
        <v>0</v>
      </c>
      <c r="AF223">
        <f t="shared" si="144"/>
        <v>0</v>
      </c>
      <c r="AG223">
        <v>0</v>
      </c>
      <c r="AH223" s="18">
        <f t="shared" si="136"/>
        <v>43404</v>
      </c>
      <c r="AI223" s="5">
        <f t="shared" si="137"/>
        <v>0.5</v>
      </c>
      <c r="AJ223" s="13">
        <f t="shared" si="123"/>
        <v>0</v>
      </c>
      <c r="AK223" s="20">
        <f t="shared" si="124"/>
        <v>0</v>
      </c>
      <c r="AL223" s="20">
        <f t="shared" si="138"/>
        <v>765</v>
      </c>
      <c r="AM223" s="20">
        <f t="shared" si="139"/>
        <v>765</v>
      </c>
      <c r="AN223" s="20">
        <f t="shared" si="125"/>
        <v>0</v>
      </c>
      <c r="AO223" s="20">
        <f t="shared" si="140"/>
        <v>200</v>
      </c>
      <c r="AP223" s="1">
        <v>0</v>
      </c>
      <c r="AQ223" s="24">
        <f t="shared" si="141"/>
        <v>43404</v>
      </c>
      <c r="AR223" s="10">
        <f t="shared" si="126"/>
        <v>200</v>
      </c>
      <c r="AS223" s="1">
        <f t="shared" si="142"/>
        <v>-20</v>
      </c>
    </row>
    <row r="224" spans="2:45" x14ac:dyDescent="0.2">
      <c r="B224" s="18">
        <f t="shared" si="127"/>
        <v>43405</v>
      </c>
      <c r="C224" s="8">
        <f t="shared" si="128"/>
        <v>43405</v>
      </c>
      <c r="D224" s="5">
        <f>INDEX(Klima!$B$1:$E$520,MATCH('Afgrødemodel 1'!$C224,Klima!$B$1:$B$520,0),MATCH('Afgrødemodel 1'!$D$7,Klima!$B$1:$E$1,0))</f>
        <v>8.5</v>
      </c>
      <c r="E224" s="8">
        <f t="shared" si="143"/>
        <v>8.5</v>
      </c>
      <c r="F224">
        <v>0</v>
      </c>
      <c r="G224" s="8">
        <f t="shared" si="129"/>
        <v>3054.2999999999997</v>
      </c>
      <c r="H224" s="8">
        <f t="shared" si="109"/>
        <v>579.19999999999993</v>
      </c>
      <c r="I224" s="8">
        <f t="shared" si="110"/>
        <v>8.5</v>
      </c>
      <c r="J224" s="8">
        <f t="shared" si="111"/>
        <v>718.2</v>
      </c>
      <c r="K224" s="8" t="str">
        <f t="shared" si="112"/>
        <v xml:space="preserve"> </v>
      </c>
      <c r="L224" s="8" t="str">
        <f t="shared" si="113"/>
        <v xml:space="preserve"> </v>
      </c>
      <c r="M224" t="str">
        <f t="shared" si="114"/>
        <v>F2</v>
      </c>
      <c r="N224">
        <v>8</v>
      </c>
      <c r="O224" t="str">
        <f t="shared" si="130"/>
        <v xml:space="preserve"> </v>
      </c>
      <c r="P224" t="str">
        <f t="shared" si="115"/>
        <v xml:space="preserve"> </v>
      </c>
      <c r="Q224" t="str">
        <f t="shared" si="116"/>
        <v xml:space="preserve"> </v>
      </c>
      <c r="R224" t="str">
        <f t="shared" si="117"/>
        <v xml:space="preserve"> </v>
      </c>
      <c r="S224">
        <f t="shared" si="118"/>
        <v>0</v>
      </c>
      <c r="T224" s="8">
        <f t="shared" si="131"/>
        <v>0</v>
      </c>
      <c r="U224" s="2">
        <f t="shared" si="132"/>
        <v>12.664592357200281</v>
      </c>
      <c r="V224">
        <f t="shared" si="119"/>
        <v>5</v>
      </c>
      <c r="W224" s="2">
        <f t="shared" si="133"/>
        <v>12.104000000000001</v>
      </c>
      <c r="X224">
        <f t="shared" si="120"/>
        <v>0</v>
      </c>
      <c r="Y224">
        <f t="shared" si="134"/>
        <v>0.5</v>
      </c>
      <c r="Z224">
        <v>0</v>
      </c>
      <c r="AA224" s="18">
        <f t="shared" si="121"/>
        <v>43405</v>
      </c>
      <c r="AB224" s="13">
        <f t="shared" si="122"/>
        <v>0.5</v>
      </c>
      <c r="AC224">
        <v>0</v>
      </c>
      <c r="AD224" s="5">
        <f t="shared" si="135"/>
        <v>0</v>
      </c>
      <c r="AE224">
        <f t="shared" si="144"/>
        <v>0</v>
      </c>
      <c r="AF224">
        <f t="shared" si="144"/>
        <v>0</v>
      </c>
      <c r="AG224">
        <v>0</v>
      </c>
      <c r="AH224" s="18">
        <f t="shared" si="136"/>
        <v>43405</v>
      </c>
      <c r="AI224" s="5">
        <f t="shared" si="137"/>
        <v>0.5</v>
      </c>
      <c r="AJ224" s="13">
        <f t="shared" si="123"/>
        <v>0</v>
      </c>
      <c r="AK224" s="20">
        <f t="shared" si="124"/>
        <v>0</v>
      </c>
      <c r="AL224" s="20">
        <f t="shared" si="138"/>
        <v>780</v>
      </c>
      <c r="AM224" s="20">
        <f t="shared" si="139"/>
        <v>780</v>
      </c>
      <c r="AN224" s="20">
        <f t="shared" si="125"/>
        <v>0</v>
      </c>
      <c r="AO224" s="20">
        <f t="shared" si="140"/>
        <v>200</v>
      </c>
      <c r="AP224" s="1">
        <v>0</v>
      </c>
      <c r="AQ224" s="24">
        <f t="shared" si="141"/>
        <v>43405</v>
      </c>
      <c r="AR224" s="10">
        <f t="shared" si="126"/>
        <v>200</v>
      </c>
      <c r="AS224" s="1">
        <f t="shared" si="142"/>
        <v>-20</v>
      </c>
    </row>
    <row r="225" spans="2:45" x14ac:dyDescent="0.2">
      <c r="B225" s="18">
        <f t="shared" si="127"/>
        <v>43406</v>
      </c>
      <c r="C225" s="8">
        <f t="shared" si="128"/>
        <v>43406</v>
      </c>
      <c r="D225" s="5">
        <f>INDEX(Klima!$B$1:$E$520,MATCH('Afgrødemodel 1'!$C225,Klima!$B$1:$B$520,0),MATCH('Afgrødemodel 1'!$D$7,Klima!$B$1:$E$1,0))</f>
        <v>8.6999999999999993</v>
      </c>
      <c r="E225" s="8">
        <f t="shared" si="143"/>
        <v>8.6999999999999993</v>
      </c>
      <c r="F225">
        <v>0</v>
      </c>
      <c r="G225" s="8">
        <f t="shared" si="129"/>
        <v>3062.9999999999995</v>
      </c>
      <c r="H225" s="8">
        <f t="shared" si="109"/>
        <v>587.9</v>
      </c>
      <c r="I225" s="8">
        <f t="shared" si="110"/>
        <v>8.6999999999999993</v>
      </c>
      <c r="J225" s="8">
        <f t="shared" si="111"/>
        <v>726.90000000000009</v>
      </c>
      <c r="K225" s="8" t="str">
        <f t="shared" si="112"/>
        <v xml:space="preserve"> </v>
      </c>
      <c r="L225" s="8" t="str">
        <f t="shared" si="113"/>
        <v xml:space="preserve"> </v>
      </c>
      <c r="M225" t="str">
        <f t="shared" si="114"/>
        <v>F2</v>
      </c>
      <c r="N225">
        <v>8</v>
      </c>
      <c r="O225" t="str">
        <f t="shared" si="130"/>
        <v xml:space="preserve"> </v>
      </c>
      <c r="P225" t="str">
        <f t="shared" si="115"/>
        <v xml:space="preserve"> </v>
      </c>
      <c r="Q225" t="str">
        <f t="shared" si="116"/>
        <v xml:space="preserve"> </v>
      </c>
      <c r="R225" t="str">
        <f t="shared" si="117"/>
        <v xml:space="preserve"> </v>
      </c>
      <c r="S225">
        <f t="shared" si="118"/>
        <v>0</v>
      </c>
      <c r="T225" s="8">
        <f t="shared" si="131"/>
        <v>0</v>
      </c>
      <c r="U225" s="2">
        <f t="shared" si="132"/>
        <v>13.327491679296234</v>
      </c>
      <c r="V225">
        <f t="shared" si="119"/>
        <v>5</v>
      </c>
      <c r="W225" s="2">
        <f t="shared" si="133"/>
        <v>12.060499999999999</v>
      </c>
      <c r="X225">
        <f t="shared" si="120"/>
        <v>0</v>
      </c>
      <c r="Y225">
        <f t="shared" si="134"/>
        <v>0.5</v>
      </c>
      <c r="Z225">
        <v>0</v>
      </c>
      <c r="AA225" s="18">
        <f t="shared" si="121"/>
        <v>43406</v>
      </c>
      <c r="AB225" s="13">
        <f t="shared" si="122"/>
        <v>0.5</v>
      </c>
      <c r="AC225">
        <v>0</v>
      </c>
      <c r="AD225" s="5">
        <f t="shared" si="135"/>
        <v>0</v>
      </c>
      <c r="AE225">
        <f t="shared" si="144"/>
        <v>0</v>
      </c>
      <c r="AF225">
        <f t="shared" si="144"/>
        <v>0</v>
      </c>
      <c r="AG225">
        <v>0</v>
      </c>
      <c r="AH225" s="18">
        <f t="shared" si="136"/>
        <v>43406</v>
      </c>
      <c r="AI225" s="5">
        <f t="shared" si="137"/>
        <v>0.5</v>
      </c>
      <c r="AJ225" s="13">
        <f t="shared" si="123"/>
        <v>0</v>
      </c>
      <c r="AK225" s="20">
        <f t="shared" si="124"/>
        <v>0</v>
      </c>
      <c r="AL225" s="20">
        <f t="shared" si="138"/>
        <v>795</v>
      </c>
      <c r="AM225" s="20">
        <f t="shared" si="139"/>
        <v>795</v>
      </c>
      <c r="AN225" s="20">
        <f t="shared" si="125"/>
        <v>0</v>
      </c>
      <c r="AO225" s="20">
        <f t="shared" si="140"/>
        <v>200</v>
      </c>
      <c r="AP225" s="1">
        <v>0</v>
      </c>
      <c r="AQ225" s="24">
        <f t="shared" si="141"/>
        <v>43406</v>
      </c>
      <c r="AR225" s="10">
        <f t="shared" si="126"/>
        <v>200</v>
      </c>
      <c r="AS225" s="1">
        <f t="shared" si="142"/>
        <v>-20</v>
      </c>
    </row>
    <row r="226" spans="2:45" x14ac:dyDescent="0.2">
      <c r="B226" s="18">
        <f t="shared" si="127"/>
        <v>43407</v>
      </c>
      <c r="C226" s="8">
        <f t="shared" si="128"/>
        <v>43407</v>
      </c>
      <c r="D226" s="5">
        <f>INDEX(Klima!$B$1:$E$520,MATCH('Afgrødemodel 1'!$C226,Klima!$B$1:$B$520,0),MATCH('Afgrødemodel 1'!$D$7,Klima!$B$1:$E$1,0))</f>
        <v>6</v>
      </c>
      <c r="E226" s="8">
        <f t="shared" si="143"/>
        <v>6</v>
      </c>
      <c r="F226">
        <v>0</v>
      </c>
      <c r="G226" s="8">
        <f t="shared" si="129"/>
        <v>3068.9999999999995</v>
      </c>
      <c r="H226" s="8">
        <f t="shared" si="109"/>
        <v>593.9</v>
      </c>
      <c r="I226" s="8">
        <f t="shared" si="110"/>
        <v>6</v>
      </c>
      <c r="J226" s="8">
        <f t="shared" si="111"/>
        <v>732.90000000000009</v>
      </c>
      <c r="K226" s="8" t="str">
        <f t="shared" si="112"/>
        <v>tSF2</v>
      </c>
      <c r="L226" s="8">
        <f t="shared" si="113"/>
        <v>43407</v>
      </c>
      <c r="M226" t="e">
        <f t="shared" si="114"/>
        <v>#N/A</v>
      </c>
      <c r="N226">
        <v>8</v>
      </c>
      <c r="O226" t="str">
        <f t="shared" si="130"/>
        <v xml:space="preserve"> </v>
      </c>
      <c r="P226" t="str">
        <f t="shared" si="115"/>
        <v xml:space="preserve"> </v>
      </c>
      <c r="Q226" t="str">
        <f t="shared" si="116"/>
        <v xml:space="preserve"> </v>
      </c>
      <c r="R226" t="str">
        <f t="shared" si="117"/>
        <v xml:space="preserve"> </v>
      </c>
      <c r="S226">
        <f t="shared" si="118"/>
        <v>0</v>
      </c>
      <c r="T226" s="8">
        <f t="shared" si="131"/>
        <v>0</v>
      </c>
      <c r="U226" s="2">
        <f t="shared" si="132"/>
        <v>13.804012525589721</v>
      </c>
      <c r="V226">
        <f t="shared" si="119"/>
        <v>5</v>
      </c>
      <c r="W226" s="2">
        <f t="shared" si="133"/>
        <v>12.0305</v>
      </c>
      <c r="X226">
        <f t="shared" si="120"/>
        <v>0</v>
      </c>
      <c r="Y226">
        <f t="shared" si="134"/>
        <v>0.5</v>
      </c>
      <c r="Z226">
        <v>0</v>
      </c>
      <c r="AA226" s="18">
        <f t="shared" si="121"/>
        <v>43407</v>
      </c>
      <c r="AB226" s="13">
        <f t="shared" si="122"/>
        <v>0.5</v>
      </c>
      <c r="AC226">
        <v>0</v>
      </c>
      <c r="AD226" s="5">
        <f t="shared" si="135"/>
        <v>0</v>
      </c>
      <c r="AE226">
        <f t="shared" si="144"/>
        <v>0</v>
      </c>
      <c r="AF226">
        <f t="shared" si="144"/>
        <v>0</v>
      </c>
      <c r="AG226">
        <v>0</v>
      </c>
      <c r="AH226" s="18">
        <f t="shared" si="136"/>
        <v>43407</v>
      </c>
      <c r="AI226" s="5">
        <f t="shared" si="137"/>
        <v>0.5</v>
      </c>
      <c r="AJ226" s="13">
        <f t="shared" si="123"/>
        <v>0</v>
      </c>
      <c r="AK226" s="20">
        <f t="shared" si="124"/>
        <v>0</v>
      </c>
      <c r="AL226" s="20">
        <f t="shared" si="138"/>
        <v>810</v>
      </c>
      <c r="AM226" s="20">
        <f t="shared" si="139"/>
        <v>810</v>
      </c>
      <c r="AN226" s="20">
        <f t="shared" si="125"/>
        <v>0</v>
      </c>
      <c r="AO226" s="20">
        <f t="shared" si="140"/>
        <v>200</v>
      </c>
      <c r="AP226" s="1">
        <v>0</v>
      </c>
      <c r="AQ226" s="24">
        <f t="shared" si="141"/>
        <v>43407</v>
      </c>
      <c r="AR226" s="10">
        <f t="shared" si="126"/>
        <v>200</v>
      </c>
      <c r="AS226" s="1">
        <f t="shared" si="142"/>
        <v>-20</v>
      </c>
    </row>
    <row r="227" spans="2:45" x14ac:dyDescent="0.2">
      <c r="B227" s="18">
        <f t="shared" si="127"/>
        <v>43408</v>
      </c>
      <c r="C227" s="8">
        <f t="shared" si="128"/>
        <v>43408</v>
      </c>
      <c r="D227" s="5">
        <f>INDEX(Klima!$B$1:$E$520,MATCH('Afgrødemodel 1'!$C227,Klima!$B$1:$B$520,0),MATCH('Afgrødemodel 1'!$D$7,Klima!$B$1:$E$1,0))</f>
        <v>6.5</v>
      </c>
      <c r="E227" s="8">
        <f t="shared" si="143"/>
        <v>6.5</v>
      </c>
      <c r="F227">
        <v>0</v>
      </c>
      <c r="G227" s="8">
        <f t="shared" si="129"/>
        <v>3075.4999999999995</v>
      </c>
      <c r="H227" s="8">
        <f t="shared" si="109"/>
        <v>600.4</v>
      </c>
      <c r="I227" s="8">
        <f t="shared" si="110"/>
        <v>6.5</v>
      </c>
      <c r="J227" s="8">
        <f t="shared" si="111"/>
        <v>739.40000000000009</v>
      </c>
      <c r="K227" s="8" t="str">
        <f t="shared" si="112"/>
        <v xml:space="preserve"> </v>
      </c>
      <c r="L227" s="8" t="str">
        <f t="shared" si="113"/>
        <v xml:space="preserve"> </v>
      </c>
      <c r="M227" t="e">
        <f t="shared" si="114"/>
        <v>#N/A</v>
      </c>
      <c r="N227">
        <v>8</v>
      </c>
      <c r="O227" t="str">
        <f t="shared" si="130"/>
        <v xml:space="preserve"> </v>
      </c>
      <c r="P227" t="str">
        <f t="shared" si="115"/>
        <v xml:space="preserve"> </v>
      </c>
      <c r="Q227" t="str">
        <f t="shared" si="116"/>
        <v xml:space="preserve"> </v>
      </c>
      <c r="R227" t="str">
        <f t="shared" si="117"/>
        <v xml:space="preserve"> </v>
      </c>
      <c r="S227">
        <f t="shared" si="118"/>
        <v>0</v>
      </c>
      <c r="T227" s="8">
        <f t="shared" si="131"/>
        <v>0</v>
      </c>
      <c r="U227" s="2">
        <f t="shared" si="132"/>
        <v>14.338792573836159</v>
      </c>
      <c r="V227">
        <f t="shared" si="119"/>
        <v>5</v>
      </c>
      <c r="W227" s="2">
        <f t="shared" si="133"/>
        <v>11.997999999999999</v>
      </c>
      <c r="X227">
        <f t="shared" si="120"/>
        <v>0</v>
      </c>
      <c r="Y227">
        <f t="shared" si="134"/>
        <v>0.5</v>
      </c>
      <c r="Z227">
        <v>0</v>
      </c>
      <c r="AA227" s="18">
        <f t="shared" si="121"/>
        <v>43408</v>
      </c>
      <c r="AB227" s="13">
        <f t="shared" si="122"/>
        <v>0.5</v>
      </c>
      <c r="AC227">
        <v>0</v>
      </c>
      <c r="AD227" s="5">
        <f t="shared" si="135"/>
        <v>0</v>
      </c>
      <c r="AE227">
        <f t="shared" si="144"/>
        <v>0</v>
      </c>
      <c r="AF227">
        <f t="shared" si="144"/>
        <v>0</v>
      </c>
      <c r="AG227">
        <v>0</v>
      </c>
      <c r="AH227" s="18">
        <f t="shared" si="136"/>
        <v>43408</v>
      </c>
      <c r="AI227" s="5">
        <f t="shared" si="137"/>
        <v>0.5</v>
      </c>
      <c r="AJ227" s="13">
        <f t="shared" si="123"/>
        <v>0</v>
      </c>
      <c r="AK227" s="20">
        <f t="shared" si="124"/>
        <v>0</v>
      </c>
      <c r="AL227" s="20">
        <f t="shared" si="138"/>
        <v>825</v>
      </c>
      <c r="AM227" s="20">
        <f t="shared" si="139"/>
        <v>825</v>
      </c>
      <c r="AN227" s="20">
        <f t="shared" si="125"/>
        <v>0</v>
      </c>
      <c r="AO227" s="20">
        <f t="shared" si="140"/>
        <v>200</v>
      </c>
      <c r="AP227" s="1">
        <v>0</v>
      </c>
      <c r="AQ227" s="24">
        <f t="shared" si="141"/>
        <v>43408</v>
      </c>
      <c r="AR227" s="10">
        <f t="shared" si="126"/>
        <v>200</v>
      </c>
      <c r="AS227" s="1">
        <f t="shared" si="142"/>
        <v>-20</v>
      </c>
    </row>
    <row r="228" spans="2:45" x14ac:dyDescent="0.2">
      <c r="B228" s="18">
        <f t="shared" si="127"/>
        <v>43409</v>
      </c>
      <c r="C228" s="8">
        <f t="shared" si="128"/>
        <v>43409</v>
      </c>
      <c r="D228" s="5">
        <f>INDEX(Klima!$B$1:$E$520,MATCH('Afgrødemodel 1'!$C228,Klima!$B$1:$B$520,0),MATCH('Afgrødemodel 1'!$D$7,Klima!$B$1:$E$1,0))</f>
        <v>8.9</v>
      </c>
      <c r="E228" s="8">
        <f t="shared" si="143"/>
        <v>8.9</v>
      </c>
      <c r="F228">
        <v>0</v>
      </c>
      <c r="G228" s="8">
        <f t="shared" si="129"/>
        <v>3084.3999999999996</v>
      </c>
      <c r="H228" s="8">
        <f t="shared" si="109"/>
        <v>609.29999999999995</v>
      </c>
      <c r="I228" s="8">
        <f t="shared" si="110"/>
        <v>8.9</v>
      </c>
      <c r="J228" s="8">
        <f t="shared" si="111"/>
        <v>748.30000000000007</v>
      </c>
      <c r="K228" s="8" t="str">
        <f t="shared" si="112"/>
        <v xml:space="preserve"> </v>
      </c>
      <c r="L228" s="8" t="str">
        <f t="shared" si="113"/>
        <v xml:space="preserve"> </v>
      </c>
      <c r="M228" t="e">
        <f t="shared" si="114"/>
        <v>#N/A</v>
      </c>
      <c r="N228">
        <v>8</v>
      </c>
      <c r="O228" t="str">
        <f t="shared" si="130"/>
        <v xml:space="preserve"> </v>
      </c>
      <c r="P228" t="str">
        <f t="shared" si="115"/>
        <v xml:space="preserve"> </v>
      </c>
      <c r="Q228" t="str">
        <f t="shared" si="116"/>
        <v xml:space="preserve"> </v>
      </c>
      <c r="R228" t="str">
        <f t="shared" si="117"/>
        <v xml:space="preserve"> </v>
      </c>
      <c r="S228">
        <f t="shared" si="118"/>
        <v>0</v>
      </c>
      <c r="T228" s="8">
        <f t="shared" si="131"/>
        <v>0</v>
      </c>
      <c r="U228" s="2">
        <f t="shared" si="132"/>
        <v>15.103608194728732</v>
      </c>
      <c r="V228">
        <f t="shared" si="119"/>
        <v>5</v>
      </c>
      <c r="W228" s="2">
        <f t="shared" si="133"/>
        <v>11.9535</v>
      </c>
      <c r="X228">
        <f t="shared" si="120"/>
        <v>0</v>
      </c>
      <c r="Y228">
        <f t="shared" si="134"/>
        <v>0.5</v>
      </c>
      <c r="Z228">
        <v>0</v>
      </c>
      <c r="AA228" s="18">
        <f t="shared" si="121"/>
        <v>43409</v>
      </c>
      <c r="AB228" s="13">
        <f t="shared" si="122"/>
        <v>0.5</v>
      </c>
      <c r="AC228">
        <v>0</v>
      </c>
      <c r="AD228" s="5">
        <f t="shared" si="135"/>
        <v>0</v>
      </c>
      <c r="AE228">
        <f t="shared" si="144"/>
        <v>0</v>
      </c>
      <c r="AF228">
        <f t="shared" si="144"/>
        <v>0</v>
      </c>
      <c r="AG228">
        <v>0</v>
      </c>
      <c r="AH228" s="18">
        <f t="shared" si="136"/>
        <v>43409</v>
      </c>
      <c r="AI228" s="5">
        <f t="shared" si="137"/>
        <v>0.5</v>
      </c>
      <c r="AJ228" s="13">
        <f t="shared" si="123"/>
        <v>0</v>
      </c>
      <c r="AK228" s="20">
        <f t="shared" si="124"/>
        <v>0</v>
      </c>
      <c r="AL228" s="20">
        <f t="shared" si="138"/>
        <v>840</v>
      </c>
      <c r="AM228" s="20">
        <f t="shared" si="139"/>
        <v>840</v>
      </c>
      <c r="AN228" s="20">
        <f t="shared" si="125"/>
        <v>0</v>
      </c>
      <c r="AO228" s="20">
        <f t="shared" si="140"/>
        <v>200</v>
      </c>
      <c r="AP228" s="1">
        <v>0</v>
      </c>
      <c r="AQ228" s="24">
        <f t="shared" si="141"/>
        <v>43409</v>
      </c>
      <c r="AR228" s="10">
        <f t="shared" si="126"/>
        <v>200</v>
      </c>
      <c r="AS228" s="1">
        <f t="shared" si="142"/>
        <v>-20</v>
      </c>
    </row>
    <row r="229" spans="2:45" x14ac:dyDescent="0.2">
      <c r="B229" s="18">
        <f t="shared" si="127"/>
        <v>43410</v>
      </c>
      <c r="C229" s="8">
        <f t="shared" si="128"/>
        <v>43410</v>
      </c>
      <c r="D229" s="5">
        <f>INDEX(Klima!$B$1:$E$520,MATCH('Afgrødemodel 1'!$C229,Klima!$B$1:$B$520,0),MATCH('Afgrødemodel 1'!$D$7,Klima!$B$1:$E$1,0))</f>
        <v>8.8000000000000007</v>
      </c>
      <c r="E229" s="8">
        <f t="shared" si="143"/>
        <v>8.8000000000000007</v>
      </c>
      <c r="F229">
        <v>0</v>
      </c>
      <c r="G229" s="8">
        <f t="shared" si="129"/>
        <v>3093.2</v>
      </c>
      <c r="H229" s="8">
        <f t="shared" si="109"/>
        <v>618.09999999999991</v>
      </c>
      <c r="I229" s="8">
        <f t="shared" si="110"/>
        <v>8.8000000000000007</v>
      </c>
      <c r="J229" s="8">
        <f t="shared" si="111"/>
        <v>757.1</v>
      </c>
      <c r="K229" s="8" t="str">
        <f t="shared" si="112"/>
        <v xml:space="preserve"> </v>
      </c>
      <c r="L229" s="8" t="str">
        <f t="shared" si="113"/>
        <v xml:space="preserve"> </v>
      </c>
      <c r="M229" t="e">
        <f t="shared" si="114"/>
        <v>#N/A</v>
      </c>
      <c r="N229">
        <v>8</v>
      </c>
      <c r="O229" t="str">
        <f t="shared" si="130"/>
        <v xml:space="preserve"> </v>
      </c>
      <c r="P229" t="str">
        <f t="shared" si="115"/>
        <v xml:space="preserve"> </v>
      </c>
      <c r="Q229" t="str">
        <f t="shared" si="116"/>
        <v xml:space="preserve"> </v>
      </c>
      <c r="R229" t="str">
        <f t="shared" si="117"/>
        <v xml:space="preserve"> </v>
      </c>
      <c r="S229">
        <f t="shared" si="118"/>
        <v>0</v>
      </c>
      <c r="T229" s="8">
        <f t="shared" si="131"/>
        <v>0</v>
      </c>
      <c r="U229" s="2">
        <f t="shared" si="132"/>
        <v>15.898580951306073</v>
      </c>
      <c r="V229">
        <f t="shared" si="119"/>
        <v>5</v>
      </c>
      <c r="W229" s="2">
        <f t="shared" si="133"/>
        <v>11.909500000000001</v>
      </c>
      <c r="X229">
        <f t="shared" si="120"/>
        <v>0</v>
      </c>
      <c r="Y229">
        <f t="shared" si="134"/>
        <v>0.5</v>
      </c>
      <c r="Z229">
        <v>0</v>
      </c>
      <c r="AA229" s="18">
        <f t="shared" si="121"/>
        <v>43410</v>
      </c>
      <c r="AB229" s="13">
        <f t="shared" si="122"/>
        <v>0.5</v>
      </c>
      <c r="AC229">
        <v>0</v>
      </c>
      <c r="AD229" s="5">
        <f t="shared" si="135"/>
        <v>0</v>
      </c>
      <c r="AE229">
        <f t="shared" si="144"/>
        <v>0</v>
      </c>
      <c r="AF229">
        <f t="shared" si="144"/>
        <v>0</v>
      </c>
      <c r="AG229">
        <v>0</v>
      </c>
      <c r="AH229" s="18">
        <f t="shared" si="136"/>
        <v>43410</v>
      </c>
      <c r="AI229" s="5">
        <f t="shared" si="137"/>
        <v>0.5</v>
      </c>
      <c r="AJ229" s="13">
        <f t="shared" si="123"/>
        <v>0</v>
      </c>
      <c r="AK229" s="20">
        <f t="shared" si="124"/>
        <v>0</v>
      </c>
      <c r="AL229" s="20">
        <f t="shared" si="138"/>
        <v>855</v>
      </c>
      <c r="AM229" s="20">
        <f t="shared" si="139"/>
        <v>855</v>
      </c>
      <c r="AN229" s="20">
        <f t="shared" si="125"/>
        <v>0</v>
      </c>
      <c r="AO229" s="20">
        <f t="shared" si="140"/>
        <v>200</v>
      </c>
      <c r="AP229" s="1">
        <v>0</v>
      </c>
      <c r="AQ229" s="24">
        <f t="shared" si="141"/>
        <v>43410</v>
      </c>
      <c r="AR229" s="10">
        <f t="shared" si="126"/>
        <v>200</v>
      </c>
      <c r="AS229" s="1">
        <f t="shared" si="142"/>
        <v>-20</v>
      </c>
    </row>
    <row r="230" spans="2:45" x14ac:dyDescent="0.2">
      <c r="B230" s="18">
        <f t="shared" si="127"/>
        <v>43411</v>
      </c>
      <c r="C230" s="8">
        <f t="shared" si="128"/>
        <v>43411</v>
      </c>
      <c r="D230" s="5">
        <f>INDEX(Klima!$B$1:$E$520,MATCH('Afgrødemodel 1'!$C230,Klima!$B$1:$B$520,0),MATCH('Afgrødemodel 1'!$D$7,Klima!$B$1:$E$1,0))</f>
        <v>8.4</v>
      </c>
      <c r="E230" s="8">
        <f t="shared" si="143"/>
        <v>8.4</v>
      </c>
      <c r="F230">
        <v>0</v>
      </c>
      <c r="G230" s="8">
        <f t="shared" si="129"/>
        <v>3101.6</v>
      </c>
      <c r="H230" s="8">
        <f t="shared" si="109"/>
        <v>626.49999999999989</v>
      </c>
      <c r="I230" s="8">
        <f t="shared" si="110"/>
        <v>8.4</v>
      </c>
      <c r="J230" s="8">
        <f t="shared" si="111"/>
        <v>765.5</v>
      </c>
      <c r="K230" s="8" t="str">
        <f t="shared" si="112"/>
        <v xml:space="preserve"> </v>
      </c>
      <c r="L230" s="8" t="str">
        <f t="shared" si="113"/>
        <v xml:space="preserve"> </v>
      </c>
      <c r="M230" t="e">
        <f t="shared" si="114"/>
        <v>#N/A</v>
      </c>
      <c r="N230">
        <v>8</v>
      </c>
      <c r="O230" t="str">
        <f t="shared" si="130"/>
        <v xml:space="preserve"> </v>
      </c>
      <c r="P230" t="str">
        <f t="shared" si="115"/>
        <v xml:space="preserve"> </v>
      </c>
      <c r="Q230" t="str">
        <f t="shared" si="116"/>
        <v xml:space="preserve"> </v>
      </c>
      <c r="R230" t="str">
        <f t="shared" si="117"/>
        <v xml:space="preserve"> </v>
      </c>
      <c r="S230">
        <f t="shared" si="118"/>
        <v>0</v>
      </c>
      <c r="T230" s="8">
        <f t="shared" si="131"/>
        <v>0</v>
      </c>
      <c r="U230" s="2">
        <f t="shared" si="132"/>
        <v>16.695172397830294</v>
      </c>
      <c r="V230">
        <f t="shared" si="119"/>
        <v>5</v>
      </c>
      <c r="W230" s="2">
        <f t="shared" si="133"/>
        <v>11.8675</v>
      </c>
      <c r="X230">
        <f t="shared" si="120"/>
        <v>0</v>
      </c>
      <c r="Y230">
        <f t="shared" si="134"/>
        <v>0.5</v>
      </c>
      <c r="Z230">
        <v>0</v>
      </c>
      <c r="AA230" s="18">
        <f t="shared" si="121"/>
        <v>43411</v>
      </c>
      <c r="AB230" s="13">
        <f t="shared" si="122"/>
        <v>0.5</v>
      </c>
      <c r="AC230">
        <v>0</v>
      </c>
      <c r="AD230" s="5">
        <f t="shared" si="135"/>
        <v>0</v>
      </c>
      <c r="AE230">
        <f t="shared" si="144"/>
        <v>0</v>
      </c>
      <c r="AF230">
        <f t="shared" si="144"/>
        <v>0</v>
      </c>
      <c r="AG230">
        <v>0</v>
      </c>
      <c r="AH230" s="18">
        <f t="shared" si="136"/>
        <v>43411</v>
      </c>
      <c r="AI230" s="5">
        <f t="shared" si="137"/>
        <v>0.5</v>
      </c>
      <c r="AJ230" s="13">
        <f t="shared" si="123"/>
        <v>0</v>
      </c>
      <c r="AK230" s="20">
        <f t="shared" si="124"/>
        <v>0</v>
      </c>
      <c r="AL230" s="20">
        <f t="shared" si="138"/>
        <v>870</v>
      </c>
      <c r="AM230" s="20">
        <f t="shared" si="139"/>
        <v>870</v>
      </c>
      <c r="AN230" s="20">
        <f t="shared" si="125"/>
        <v>0</v>
      </c>
      <c r="AO230" s="20">
        <f t="shared" si="140"/>
        <v>200</v>
      </c>
      <c r="AP230" s="1">
        <v>0</v>
      </c>
      <c r="AQ230" s="24">
        <f t="shared" si="141"/>
        <v>43411</v>
      </c>
      <c r="AR230" s="10">
        <f t="shared" si="126"/>
        <v>200</v>
      </c>
      <c r="AS230" s="1">
        <f t="shared" si="142"/>
        <v>-20</v>
      </c>
    </row>
    <row r="231" spans="2:45" x14ac:dyDescent="0.2">
      <c r="B231" s="18">
        <f t="shared" si="127"/>
        <v>43412</v>
      </c>
      <c r="C231" s="8">
        <f t="shared" si="128"/>
        <v>43412</v>
      </c>
      <c r="D231" s="5">
        <f>INDEX(Klima!$B$1:$E$520,MATCH('Afgrødemodel 1'!$C231,Klima!$B$1:$B$520,0),MATCH('Afgrødemodel 1'!$D$7,Klima!$B$1:$E$1,0))</f>
        <v>7.8</v>
      </c>
      <c r="E231" s="8">
        <f t="shared" si="143"/>
        <v>7.8</v>
      </c>
      <c r="F231">
        <v>0</v>
      </c>
      <c r="G231" s="8">
        <f t="shared" si="129"/>
        <v>3109.4</v>
      </c>
      <c r="H231" s="8">
        <f t="shared" si="109"/>
        <v>634.29999999999984</v>
      </c>
      <c r="I231" s="8">
        <f t="shared" si="110"/>
        <v>7.8</v>
      </c>
      <c r="J231" s="8">
        <f t="shared" si="111"/>
        <v>773.3</v>
      </c>
      <c r="K231" s="8" t="str">
        <f t="shared" si="112"/>
        <v xml:space="preserve"> </v>
      </c>
      <c r="L231" s="8" t="str">
        <f t="shared" si="113"/>
        <v xml:space="preserve"> </v>
      </c>
      <c r="M231" t="e">
        <f t="shared" si="114"/>
        <v>#N/A</v>
      </c>
      <c r="N231">
        <v>8</v>
      </c>
      <c r="O231" t="str">
        <f t="shared" si="130"/>
        <v xml:space="preserve"> </v>
      </c>
      <c r="P231" t="str">
        <f t="shared" si="115"/>
        <v xml:space="preserve"> </v>
      </c>
      <c r="Q231" t="str">
        <f t="shared" si="116"/>
        <v xml:space="preserve"> </v>
      </c>
      <c r="R231" t="str">
        <f t="shared" si="117"/>
        <v xml:space="preserve"> </v>
      </c>
      <c r="S231">
        <f t="shared" si="118"/>
        <v>0</v>
      </c>
      <c r="T231" s="8">
        <f t="shared" si="131"/>
        <v>0</v>
      </c>
      <c r="U231" s="2">
        <f t="shared" si="132"/>
        <v>17.469473521526325</v>
      </c>
      <c r="V231">
        <f t="shared" si="119"/>
        <v>5</v>
      </c>
      <c r="W231" s="2">
        <f t="shared" si="133"/>
        <v>11.828500000000002</v>
      </c>
      <c r="X231">
        <f t="shared" si="120"/>
        <v>0</v>
      </c>
      <c r="Y231">
        <f t="shared" si="134"/>
        <v>0.5</v>
      </c>
      <c r="Z231">
        <v>0</v>
      </c>
      <c r="AA231" s="18">
        <f t="shared" si="121"/>
        <v>43412</v>
      </c>
      <c r="AB231" s="13">
        <f t="shared" si="122"/>
        <v>0.5</v>
      </c>
      <c r="AC231">
        <v>0</v>
      </c>
      <c r="AD231" s="5">
        <f t="shared" si="135"/>
        <v>0</v>
      </c>
      <c r="AE231">
        <f t="shared" si="144"/>
        <v>0</v>
      </c>
      <c r="AF231">
        <f t="shared" si="144"/>
        <v>0</v>
      </c>
      <c r="AG231">
        <v>0</v>
      </c>
      <c r="AH231" s="18">
        <f t="shared" si="136"/>
        <v>43412</v>
      </c>
      <c r="AI231" s="5">
        <f t="shared" si="137"/>
        <v>0.5</v>
      </c>
      <c r="AJ231" s="13">
        <f t="shared" si="123"/>
        <v>0</v>
      </c>
      <c r="AK231" s="20">
        <f t="shared" si="124"/>
        <v>0</v>
      </c>
      <c r="AL231" s="20">
        <f t="shared" si="138"/>
        <v>885</v>
      </c>
      <c r="AM231" s="20">
        <f t="shared" si="139"/>
        <v>885</v>
      </c>
      <c r="AN231" s="20">
        <f t="shared" si="125"/>
        <v>0</v>
      </c>
      <c r="AO231" s="20">
        <f t="shared" si="140"/>
        <v>200</v>
      </c>
      <c r="AP231" s="1">
        <v>0</v>
      </c>
      <c r="AQ231" s="24">
        <f t="shared" si="141"/>
        <v>43412</v>
      </c>
      <c r="AR231" s="10">
        <f t="shared" si="126"/>
        <v>200</v>
      </c>
      <c r="AS231" s="1">
        <f t="shared" si="142"/>
        <v>-20</v>
      </c>
    </row>
    <row r="232" spans="2:45" x14ac:dyDescent="0.2">
      <c r="B232" s="18">
        <f t="shared" si="127"/>
        <v>43413</v>
      </c>
      <c r="C232" s="8">
        <f t="shared" si="128"/>
        <v>43413</v>
      </c>
      <c r="D232" s="5">
        <f>INDEX(Klima!$B$1:$E$520,MATCH('Afgrødemodel 1'!$C232,Klima!$B$1:$B$520,0),MATCH('Afgrødemodel 1'!$D$7,Klima!$B$1:$E$1,0))</f>
        <v>6.9</v>
      </c>
      <c r="E232" s="8">
        <f t="shared" si="143"/>
        <v>6.9</v>
      </c>
      <c r="F232">
        <v>0</v>
      </c>
      <c r="G232" s="8">
        <f t="shared" si="129"/>
        <v>3116.3</v>
      </c>
      <c r="H232" s="8">
        <f t="shared" si="109"/>
        <v>641.19999999999982</v>
      </c>
      <c r="I232" s="8">
        <f t="shared" si="110"/>
        <v>6.9</v>
      </c>
      <c r="J232" s="8">
        <f t="shared" si="111"/>
        <v>780.19999999999993</v>
      </c>
      <c r="K232" s="8" t="str">
        <f t="shared" si="112"/>
        <v xml:space="preserve"> </v>
      </c>
      <c r="L232" s="8" t="str">
        <f t="shared" si="113"/>
        <v xml:space="preserve"> </v>
      </c>
      <c r="M232" t="e">
        <f t="shared" si="114"/>
        <v>#N/A</v>
      </c>
      <c r="N232">
        <v>8</v>
      </c>
      <c r="O232" t="str">
        <f t="shared" si="130"/>
        <v xml:space="preserve"> </v>
      </c>
      <c r="P232" t="str">
        <f t="shared" si="115"/>
        <v xml:space="preserve"> </v>
      </c>
      <c r="Q232" t="str">
        <f t="shared" si="116"/>
        <v xml:space="preserve"> </v>
      </c>
      <c r="R232" t="str">
        <f t="shared" si="117"/>
        <v xml:space="preserve"> </v>
      </c>
      <c r="S232">
        <f t="shared" si="118"/>
        <v>0</v>
      </c>
      <c r="T232" s="8">
        <f t="shared" si="131"/>
        <v>0</v>
      </c>
      <c r="U232" s="2">
        <f t="shared" si="132"/>
        <v>18.183446831053047</v>
      </c>
      <c r="V232">
        <f t="shared" si="119"/>
        <v>5</v>
      </c>
      <c r="W232" s="2">
        <f t="shared" si="133"/>
        <v>11.794</v>
      </c>
      <c r="X232">
        <f t="shared" si="120"/>
        <v>0</v>
      </c>
      <c r="Y232">
        <f t="shared" si="134"/>
        <v>0.5</v>
      </c>
      <c r="Z232">
        <v>0</v>
      </c>
      <c r="AA232" s="18">
        <f t="shared" si="121"/>
        <v>43413</v>
      </c>
      <c r="AB232" s="13">
        <f t="shared" si="122"/>
        <v>0.5</v>
      </c>
      <c r="AC232">
        <v>0</v>
      </c>
      <c r="AD232" s="5">
        <f t="shared" si="135"/>
        <v>0</v>
      </c>
      <c r="AE232">
        <f t="shared" si="144"/>
        <v>0</v>
      </c>
      <c r="AF232">
        <f t="shared" si="144"/>
        <v>0</v>
      </c>
      <c r="AG232">
        <v>0</v>
      </c>
      <c r="AH232" s="18">
        <f t="shared" si="136"/>
        <v>43413</v>
      </c>
      <c r="AI232" s="5">
        <f t="shared" si="137"/>
        <v>0.5</v>
      </c>
      <c r="AJ232" s="13">
        <f t="shared" si="123"/>
        <v>0</v>
      </c>
      <c r="AK232" s="20">
        <f t="shared" si="124"/>
        <v>0</v>
      </c>
      <c r="AL232" s="20">
        <f t="shared" si="138"/>
        <v>900</v>
      </c>
      <c r="AM232" s="20">
        <f t="shared" si="139"/>
        <v>900</v>
      </c>
      <c r="AN232" s="20">
        <f t="shared" si="125"/>
        <v>0</v>
      </c>
      <c r="AO232" s="20">
        <f t="shared" si="140"/>
        <v>200</v>
      </c>
      <c r="AP232" s="1">
        <v>0</v>
      </c>
      <c r="AQ232" s="24">
        <f t="shared" si="141"/>
        <v>43413</v>
      </c>
      <c r="AR232" s="10">
        <f t="shared" si="126"/>
        <v>200</v>
      </c>
      <c r="AS232" s="1">
        <f t="shared" si="142"/>
        <v>-20</v>
      </c>
    </row>
    <row r="233" spans="2:45" x14ac:dyDescent="0.2">
      <c r="B233" s="18">
        <f t="shared" si="127"/>
        <v>43414</v>
      </c>
      <c r="C233" s="8">
        <f t="shared" si="128"/>
        <v>43414</v>
      </c>
      <c r="D233" s="5">
        <f>INDEX(Klima!$B$1:$E$520,MATCH('Afgrødemodel 1'!$C233,Klima!$B$1:$B$520,0),MATCH('Afgrødemodel 1'!$D$7,Klima!$B$1:$E$1,0))</f>
        <v>9</v>
      </c>
      <c r="E233" s="8">
        <f t="shared" si="143"/>
        <v>9</v>
      </c>
      <c r="F233">
        <v>0</v>
      </c>
      <c r="G233" s="8">
        <f t="shared" si="129"/>
        <v>3125.3</v>
      </c>
      <c r="H233" s="8">
        <f t="shared" si="109"/>
        <v>650.19999999999982</v>
      </c>
      <c r="I233" s="8">
        <f t="shared" si="110"/>
        <v>9</v>
      </c>
      <c r="J233" s="8">
        <f t="shared" si="111"/>
        <v>789.19999999999993</v>
      </c>
      <c r="K233" s="8" t="str">
        <f t="shared" si="112"/>
        <v xml:space="preserve"> </v>
      </c>
      <c r="L233" s="8" t="str">
        <f t="shared" si="113"/>
        <v xml:space="preserve"> </v>
      </c>
      <c r="M233" t="e">
        <f t="shared" si="114"/>
        <v>#N/A</v>
      </c>
      <c r="N233">
        <v>8</v>
      </c>
      <c r="O233" t="str">
        <f t="shared" si="130"/>
        <v xml:space="preserve"> </v>
      </c>
      <c r="P233" t="str">
        <f t="shared" si="115"/>
        <v xml:space="preserve"> </v>
      </c>
      <c r="Q233" t="str">
        <f t="shared" si="116"/>
        <v xml:space="preserve"> </v>
      </c>
      <c r="R233" t="str">
        <f t="shared" si="117"/>
        <v xml:space="preserve"> </v>
      </c>
      <c r="S233">
        <f t="shared" si="118"/>
        <v>0</v>
      </c>
      <c r="T233" s="8">
        <f t="shared" si="131"/>
        <v>0</v>
      </c>
      <c r="U233" s="2">
        <f t="shared" si="132"/>
        <v>19.15751946499892</v>
      </c>
      <c r="V233">
        <f t="shared" si="119"/>
        <v>5</v>
      </c>
      <c r="W233" s="2">
        <f t="shared" si="133"/>
        <v>11.749000000000001</v>
      </c>
      <c r="X233">
        <f t="shared" si="120"/>
        <v>0</v>
      </c>
      <c r="Y233">
        <f t="shared" si="134"/>
        <v>0.5</v>
      </c>
      <c r="Z233">
        <v>0</v>
      </c>
      <c r="AA233" s="18">
        <f t="shared" si="121"/>
        <v>43414</v>
      </c>
      <c r="AB233" s="13">
        <f t="shared" si="122"/>
        <v>0.5</v>
      </c>
      <c r="AC233">
        <v>0</v>
      </c>
      <c r="AD233" s="5">
        <f t="shared" si="135"/>
        <v>0</v>
      </c>
      <c r="AE233">
        <f t="shared" si="144"/>
        <v>0</v>
      </c>
      <c r="AF233">
        <f t="shared" si="144"/>
        <v>0</v>
      </c>
      <c r="AG233">
        <v>0</v>
      </c>
      <c r="AH233" s="18">
        <f t="shared" si="136"/>
        <v>43414</v>
      </c>
      <c r="AI233" s="5">
        <f t="shared" si="137"/>
        <v>0.5</v>
      </c>
      <c r="AJ233" s="13">
        <f t="shared" si="123"/>
        <v>0</v>
      </c>
      <c r="AK233" s="20">
        <f t="shared" si="124"/>
        <v>0</v>
      </c>
      <c r="AL233" s="20">
        <f t="shared" si="138"/>
        <v>915</v>
      </c>
      <c r="AM233" s="20">
        <f t="shared" si="139"/>
        <v>900</v>
      </c>
      <c r="AN233" s="20">
        <f t="shared" si="125"/>
        <v>0</v>
      </c>
      <c r="AO233" s="20">
        <f t="shared" si="140"/>
        <v>200</v>
      </c>
      <c r="AP233" s="1">
        <v>0</v>
      </c>
      <c r="AQ233" s="24">
        <f t="shared" si="141"/>
        <v>43414</v>
      </c>
      <c r="AR233" s="10">
        <f t="shared" si="126"/>
        <v>200</v>
      </c>
      <c r="AS233" s="1">
        <f t="shared" si="142"/>
        <v>-20</v>
      </c>
    </row>
    <row r="234" spans="2:45" x14ac:dyDescent="0.2">
      <c r="B234" s="18">
        <f t="shared" si="127"/>
        <v>43415</v>
      </c>
      <c r="C234" s="8">
        <f t="shared" si="128"/>
        <v>43415</v>
      </c>
      <c r="D234" s="5">
        <f>INDEX(Klima!$B$1:$E$520,MATCH('Afgrødemodel 1'!$C234,Klima!$B$1:$B$520,0),MATCH('Afgrødemodel 1'!$D$7,Klima!$B$1:$E$1,0))</f>
        <v>10.1</v>
      </c>
      <c r="E234" s="8">
        <f t="shared" si="143"/>
        <v>10.1</v>
      </c>
      <c r="F234">
        <v>0</v>
      </c>
      <c r="G234" s="8">
        <f t="shared" si="129"/>
        <v>3135.4</v>
      </c>
      <c r="H234" s="8">
        <f t="shared" si="109"/>
        <v>660.29999999999984</v>
      </c>
      <c r="I234" s="8">
        <f t="shared" si="110"/>
        <v>10.1</v>
      </c>
      <c r="J234" s="8">
        <f t="shared" si="111"/>
        <v>799.3</v>
      </c>
      <c r="K234" s="8" t="str">
        <f t="shared" si="112"/>
        <v xml:space="preserve"> </v>
      </c>
      <c r="L234" s="8" t="str">
        <f t="shared" si="113"/>
        <v xml:space="preserve"> </v>
      </c>
      <c r="M234" t="e">
        <f t="shared" si="114"/>
        <v>#N/A</v>
      </c>
      <c r="N234">
        <v>8</v>
      </c>
      <c r="O234" t="str">
        <f t="shared" si="130"/>
        <v xml:space="preserve"> </v>
      </c>
      <c r="P234" t="str">
        <f t="shared" si="115"/>
        <v xml:space="preserve"> </v>
      </c>
      <c r="Q234" t="str">
        <f t="shared" si="116"/>
        <v xml:space="preserve"> </v>
      </c>
      <c r="R234" t="str">
        <f t="shared" si="117"/>
        <v xml:space="preserve"> </v>
      </c>
      <c r="S234">
        <f t="shared" si="118"/>
        <v>0</v>
      </c>
      <c r="T234" s="8">
        <f t="shared" si="131"/>
        <v>0</v>
      </c>
      <c r="U234" s="2">
        <f t="shared" si="132"/>
        <v>20.311245970344388</v>
      </c>
      <c r="V234">
        <f t="shared" si="119"/>
        <v>5</v>
      </c>
      <c r="W234" s="2">
        <f t="shared" si="133"/>
        <v>11.698500000000003</v>
      </c>
      <c r="X234">
        <f t="shared" si="120"/>
        <v>0</v>
      </c>
      <c r="Y234">
        <f t="shared" si="134"/>
        <v>0.5</v>
      </c>
      <c r="Z234">
        <v>0</v>
      </c>
      <c r="AA234" s="18">
        <f t="shared" si="121"/>
        <v>43415</v>
      </c>
      <c r="AB234" s="13">
        <f t="shared" si="122"/>
        <v>0.5</v>
      </c>
      <c r="AC234">
        <v>0</v>
      </c>
      <c r="AD234" s="5">
        <f t="shared" si="135"/>
        <v>0</v>
      </c>
      <c r="AE234">
        <f t="shared" si="144"/>
        <v>0</v>
      </c>
      <c r="AF234">
        <f t="shared" si="144"/>
        <v>0</v>
      </c>
      <c r="AG234">
        <v>0</v>
      </c>
      <c r="AH234" s="18">
        <f t="shared" si="136"/>
        <v>43415</v>
      </c>
      <c r="AI234" s="5">
        <f t="shared" si="137"/>
        <v>0.5</v>
      </c>
      <c r="AJ234" s="13">
        <f t="shared" si="123"/>
        <v>0</v>
      </c>
      <c r="AK234" s="20">
        <f t="shared" si="124"/>
        <v>0</v>
      </c>
      <c r="AL234" s="20">
        <f t="shared" si="138"/>
        <v>930</v>
      </c>
      <c r="AM234" s="20">
        <f t="shared" si="139"/>
        <v>900</v>
      </c>
      <c r="AN234" s="20">
        <f t="shared" si="125"/>
        <v>0</v>
      </c>
      <c r="AO234" s="20">
        <f t="shared" si="140"/>
        <v>200</v>
      </c>
      <c r="AP234" s="1">
        <v>0</v>
      </c>
      <c r="AQ234" s="24">
        <f t="shared" si="141"/>
        <v>43415</v>
      </c>
      <c r="AR234" s="10">
        <f t="shared" si="126"/>
        <v>200</v>
      </c>
      <c r="AS234" s="1">
        <f t="shared" si="142"/>
        <v>-20</v>
      </c>
    </row>
    <row r="235" spans="2:45" x14ac:dyDescent="0.2">
      <c r="B235" s="18">
        <f t="shared" si="127"/>
        <v>43416</v>
      </c>
      <c r="C235" s="8">
        <f t="shared" si="128"/>
        <v>43416</v>
      </c>
      <c r="D235" s="5">
        <f>INDEX(Klima!$B$1:$E$520,MATCH('Afgrødemodel 1'!$C235,Klima!$B$1:$B$520,0),MATCH('Afgrødemodel 1'!$D$7,Klima!$B$1:$E$1,0))</f>
        <v>8.6999999999999993</v>
      </c>
      <c r="E235" s="8">
        <f t="shared" si="143"/>
        <v>8.6999999999999993</v>
      </c>
      <c r="F235">
        <v>0</v>
      </c>
      <c r="G235" s="8">
        <f t="shared" si="129"/>
        <v>3144.1</v>
      </c>
      <c r="H235" s="8">
        <f t="shared" si="109"/>
        <v>668.99999999999989</v>
      </c>
      <c r="I235" s="8">
        <f t="shared" si="110"/>
        <v>8.6999999999999993</v>
      </c>
      <c r="J235" s="8">
        <f t="shared" si="111"/>
        <v>808</v>
      </c>
      <c r="K235" s="8" t="str">
        <f t="shared" si="112"/>
        <v xml:space="preserve"> </v>
      </c>
      <c r="L235" s="8" t="str">
        <f t="shared" si="113"/>
        <v xml:space="preserve"> </v>
      </c>
      <c r="M235" t="e">
        <f t="shared" si="114"/>
        <v>#N/A</v>
      </c>
      <c r="N235">
        <v>8</v>
      </c>
      <c r="O235" t="str">
        <f t="shared" si="130"/>
        <v xml:space="preserve"> </v>
      </c>
      <c r="P235" t="str">
        <f t="shared" si="115"/>
        <v xml:space="preserve"> </v>
      </c>
      <c r="Q235" t="str">
        <f t="shared" si="116"/>
        <v xml:space="preserve"> </v>
      </c>
      <c r="R235" t="str">
        <f t="shared" si="117"/>
        <v xml:space="preserve"> </v>
      </c>
      <c r="S235">
        <f t="shared" si="118"/>
        <v>0</v>
      </c>
      <c r="T235" s="8">
        <f t="shared" si="131"/>
        <v>0</v>
      </c>
      <c r="U235" s="2">
        <f t="shared" si="132"/>
        <v>21.359190370853529</v>
      </c>
      <c r="V235">
        <f t="shared" si="119"/>
        <v>5</v>
      </c>
      <c r="W235" s="2">
        <f t="shared" si="133"/>
        <v>11.654999999999999</v>
      </c>
      <c r="X235">
        <f t="shared" si="120"/>
        <v>0</v>
      </c>
      <c r="Y235">
        <f t="shared" si="134"/>
        <v>0.5</v>
      </c>
      <c r="Z235">
        <v>0</v>
      </c>
      <c r="AA235" s="18">
        <f t="shared" si="121"/>
        <v>43416</v>
      </c>
      <c r="AB235" s="13">
        <f t="shared" si="122"/>
        <v>0.5</v>
      </c>
      <c r="AC235">
        <v>0</v>
      </c>
      <c r="AD235" s="5">
        <f t="shared" si="135"/>
        <v>0</v>
      </c>
      <c r="AE235">
        <f t="shared" si="144"/>
        <v>0</v>
      </c>
      <c r="AF235">
        <f t="shared" si="144"/>
        <v>0</v>
      </c>
      <c r="AG235">
        <v>0</v>
      </c>
      <c r="AH235" s="18">
        <f t="shared" si="136"/>
        <v>43416</v>
      </c>
      <c r="AI235" s="5">
        <f t="shared" si="137"/>
        <v>0.5</v>
      </c>
      <c r="AJ235" s="13">
        <f t="shared" si="123"/>
        <v>0</v>
      </c>
      <c r="AK235" s="20">
        <f t="shared" si="124"/>
        <v>0</v>
      </c>
      <c r="AL235" s="20">
        <f t="shared" si="138"/>
        <v>945</v>
      </c>
      <c r="AM235" s="20">
        <f t="shared" si="139"/>
        <v>900</v>
      </c>
      <c r="AN235" s="20">
        <f t="shared" si="125"/>
        <v>0</v>
      </c>
      <c r="AO235" s="20">
        <f t="shared" si="140"/>
        <v>200</v>
      </c>
      <c r="AP235" s="1">
        <v>0</v>
      </c>
      <c r="AQ235" s="24">
        <f t="shared" si="141"/>
        <v>43416</v>
      </c>
      <c r="AR235" s="10">
        <f t="shared" si="126"/>
        <v>200</v>
      </c>
      <c r="AS235" s="1">
        <f t="shared" si="142"/>
        <v>-20</v>
      </c>
    </row>
    <row r="236" spans="2:45" x14ac:dyDescent="0.2">
      <c r="B236" s="18">
        <f t="shared" si="127"/>
        <v>43417</v>
      </c>
      <c r="C236" s="8">
        <f t="shared" si="128"/>
        <v>43417</v>
      </c>
      <c r="D236" s="5">
        <f>INDEX(Klima!$B$1:$E$520,MATCH('Afgrødemodel 1'!$C236,Klima!$B$1:$B$520,0),MATCH('Afgrødemodel 1'!$D$7,Klima!$B$1:$E$1,0))</f>
        <v>8.5</v>
      </c>
      <c r="E236" s="8">
        <f t="shared" si="143"/>
        <v>8.5</v>
      </c>
      <c r="F236">
        <v>0</v>
      </c>
      <c r="G236" s="8">
        <f t="shared" si="129"/>
        <v>3152.6</v>
      </c>
      <c r="H236" s="8">
        <f t="shared" si="109"/>
        <v>677.49999999999989</v>
      </c>
      <c r="I236" s="8">
        <f t="shared" si="110"/>
        <v>8.5</v>
      </c>
      <c r="J236" s="8">
        <f t="shared" si="111"/>
        <v>816.5</v>
      </c>
      <c r="K236" s="8" t="str">
        <f t="shared" si="112"/>
        <v xml:space="preserve"> </v>
      </c>
      <c r="L236" s="8" t="str">
        <f t="shared" si="113"/>
        <v xml:space="preserve"> </v>
      </c>
      <c r="M236" t="e">
        <f t="shared" si="114"/>
        <v>#N/A</v>
      </c>
      <c r="N236">
        <v>8</v>
      </c>
      <c r="O236" t="str">
        <f t="shared" si="130"/>
        <v xml:space="preserve"> </v>
      </c>
      <c r="P236" t="str">
        <f t="shared" si="115"/>
        <v xml:space="preserve"> </v>
      </c>
      <c r="Q236" t="str">
        <f t="shared" si="116"/>
        <v xml:space="preserve"> </v>
      </c>
      <c r="R236" t="str">
        <f t="shared" si="117"/>
        <v xml:space="preserve"> </v>
      </c>
      <c r="S236">
        <f t="shared" si="118"/>
        <v>0</v>
      </c>
      <c r="T236" s="8">
        <f t="shared" si="131"/>
        <v>0</v>
      </c>
      <c r="U236" s="2">
        <f t="shared" si="132"/>
        <v>22.433987947391167</v>
      </c>
      <c r="V236">
        <f t="shared" si="119"/>
        <v>5</v>
      </c>
      <c r="W236" s="2">
        <f t="shared" si="133"/>
        <v>11.612500000000001</v>
      </c>
      <c r="X236">
        <f t="shared" si="120"/>
        <v>0</v>
      </c>
      <c r="Y236">
        <f t="shared" si="134"/>
        <v>0.5</v>
      </c>
      <c r="Z236">
        <v>0</v>
      </c>
      <c r="AA236" s="18">
        <f t="shared" si="121"/>
        <v>43417</v>
      </c>
      <c r="AB236" s="13">
        <f t="shared" si="122"/>
        <v>0.5</v>
      </c>
      <c r="AC236">
        <v>0</v>
      </c>
      <c r="AD236" s="5">
        <f t="shared" si="135"/>
        <v>0</v>
      </c>
      <c r="AE236">
        <f t="shared" si="144"/>
        <v>0</v>
      </c>
      <c r="AF236">
        <f t="shared" si="144"/>
        <v>0</v>
      </c>
      <c r="AG236">
        <v>0</v>
      </c>
      <c r="AH236" s="18">
        <f t="shared" si="136"/>
        <v>43417</v>
      </c>
      <c r="AI236" s="5">
        <f t="shared" si="137"/>
        <v>0.5</v>
      </c>
      <c r="AJ236" s="13">
        <f t="shared" si="123"/>
        <v>0</v>
      </c>
      <c r="AK236" s="20">
        <f t="shared" si="124"/>
        <v>0</v>
      </c>
      <c r="AL236" s="20">
        <f t="shared" si="138"/>
        <v>960</v>
      </c>
      <c r="AM236" s="20">
        <f t="shared" si="139"/>
        <v>900</v>
      </c>
      <c r="AN236" s="20">
        <f t="shared" si="125"/>
        <v>0</v>
      </c>
      <c r="AO236" s="20">
        <f t="shared" si="140"/>
        <v>200</v>
      </c>
      <c r="AP236" s="1">
        <v>0</v>
      </c>
      <c r="AQ236" s="24">
        <f t="shared" si="141"/>
        <v>43417</v>
      </c>
      <c r="AR236" s="10">
        <f t="shared" si="126"/>
        <v>200</v>
      </c>
      <c r="AS236" s="1">
        <f t="shared" si="142"/>
        <v>-20</v>
      </c>
    </row>
    <row r="237" spans="2:45" x14ac:dyDescent="0.2">
      <c r="B237" s="18">
        <f t="shared" si="127"/>
        <v>43418</v>
      </c>
      <c r="C237" s="8">
        <f t="shared" si="128"/>
        <v>43418</v>
      </c>
      <c r="D237" s="5">
        <f>INDEX(Klima!$B$1:$E$520,MATCH('Afgrødemodel 1'!$C237,Klima!$B$1:$B$520,0),MATCH('Afgrødemodel 1'!$D$7,Klima!$B$1:$E$1,0))</f>
        <v>8.6999999999999993</v>
      </c>
      <c r="E237" s="8">
        <f t="shared" si="143"/>
        <v>8.6999999999999993</v>
      </c>
      <c r="F237">
        <v>0</v>
      </c>
      <c r="G237" s="8">
        <f t="shared" si="129"/>
        <v>3161.2999999999997</v>
      </c>
      <c r="H237" s="8">
        <f t="shared" si="109"/>
        <v>686.19999999999993</v>
      </c>
      <c r="I237" s="8">
        <f t="shared" si="110"/>
        <v>8.6999999999999993</v>
      </c>
      <c r="J237" s="8">
        <f t="shared" si="111"/>
        <v>825.2</v>
      </c>
      <c r="K237" s="8" t="str">
        <f t="shared" si="112"/>
        <v xml:space="preserve"> </v>
      </c>
      <c r="L237" s="8" t="str">
        <f t="shared" si="113"/>
        <v xml:space="preserve"> </v>
      </c>
      <c r="M237" t="e">
        <f t="shared" si="114"/>
        <v>#N/A</v>
      </c>
      <c r="N237">
        <v>8</v>
      </c>
      <c r="O237" t="str">
        <f t="shared" si="130"/>
        <v xml:space="preserve"> </v>
      </c>
      <c r="P237" t="str">
        <f t="shared" si="115"/>
        <v xml:space="preserve"> </v>
      </c>
      <c r="Q237" t="str">
        <f t="shared" si="116"/>
        <v xml:space="preserve"> </v>
      </c>
      <c r="R237" t="str">
        <f t="shared" si="117"/>
        <v xml:space="preserve"> </v>
      </c>
      <c r="S237">
        <f t="shared" si="118"/>
        <v>0</v>
      </c>
      <c r="T237" s="8">
        <f t="shared" si="131"/>
        <v>0</v>
      </c>
      <c r="U237" s="2">
        <f t="shared" si="132"/>
        <v>23.588822419342534</v>
      </c>
      <c r="V237">
        <f t="shared" si="119"/>
        <v>5</v>
      </c>
      <c r="W237" s="2">
        <f t="shared" si="133"/>
        <v>11.569000000000001</v>
      </c>
      <c r="X237">
        <f t="shared" si="120"/>
        <v>0</v>
      </c>
      <c r="Y237">
        <f t="shared" si="134"/>
        <v>0.5</v>
      </c>
      <c r="Z237">
        <v>0</v>
      </c>
      <c r="AA237" s="18">
        <f t="shared" si="121"/>
        <v>43418</v>
      </c>
      <c r="AB237" s="13">
        <f t="shared" si="122"/>
        <v>0.5</v>
      </c>
      <c r="AC237">
        <v>0</v>
      </c>
      <c r="AD237" s="5">
        <f t="shared" si="135"/>
        <v>0</v>
      </c>
      <c r="AE237">
        <f t="shared" si="144"/>
        <v>0</v>
      </c>
      <c r="AF237">
        <f t="shared" si="144"/>
        <v>0</v>
      </c>
      <c r="AG237">
        <v>0</v>
      </c>
      <c r="AH237" s="18">
        <f t="shared" si="136"/>
        <v>43418</v>
      </c>
      <c r="AI237" s="5">
        <f t="shared" si="137"/>
        <v>0.5</v>
      </c>
      <c r="AJ237" s="13">
        <f t="shared" si="123"/>
        <v>0</v>
      </c>
      <c r="AK237" s="20">
        <f t="shared" si="124"/>
        <v>0</v>
      </c>
      <c r="AL237" s="20">
        <f t="shared" si="138"/>
        <v>975</v>
      </c>
      <c r="AM237" s="20">
        <f t="shared" si="139"/>
        <v>900</v>
      </c>
      <c r="AN237" s="20">
        <f t="shared" si="125"/>
        <v>0</v>
      </c>
      <c r="AO237" s="20">
        <f t="shared" si="140"/>
        <v>200</v>
      </c>
      <c r="AP237" s="1">
        <v>0</v>
      </c>
      <c r="AQ237" s="24">
        <f t="shared" si="141"/>
        <v>43418</v>
      </c>
      <c r="AR237" s="10">
        <f t="shared" si="126"/>
        <v>200</v>
      </c>
      <c r="AS237" s="1">
        <f t="shared" si="142"/>
        <v>-20</v>
      </c>
    </row>
    <row r="238" spans="2:45" x14ac:dyDescent="0.2">
      <c r="B238" s="18">
        <f t="shared" si="127"/>
        <v>43419</v>
      </c>
      <c r="C238" s="8">
        <f t="shared" si="128"/>
        <v>43419</v>
      </c>
      <c r="D238" s="5">
        <f>INDEX(Klima!$B$1:$E$520,MATCH('Afgrødemodel 1'!$C238,Klima!$B$1:$B$520,0),MATCH('Afgrødemodel 1'!$D$7,Klima!$B$1:$E$1,0))</f>
        <v>8.6999999999999993</v>
      </c>
      <c r="E238" s="8">
        <f t="shared" si="143"/>
        <v>8.6999999999999993</v>
      </c>
      <c r="F238">
        <v>0</v>
      </c>
      <c r="G238" s="8">
        <f t="shared" si="129"/>
        <v>3169.9999999999995</v>
      </c>
      <c r="H238" s="8">
        <f t="shared" si="109"/>
        <v>694.9</v>
      </c>
      <c r="I238" s="8">
        <f t="shared" si="110"/>
        <v>8.6999999999999993</v>
      </c>
      <c r="J238" s="8">
        <f t="shared" si="111"/>
        <v>833.90000000000009</v>
      </c>
      <c r="K238" s="8" t="str">
        <f t="shared" si="112"/>
        <v xml:space="preserve"> </v>
      </c>
      <c r="L238" s="8" t="str">
        <f t="shared" si="113"/>
        <v xml:space="preserve"> </v>
      </c>
      <c r="M238" t="e">
        <f t="shared" si="114"/>
        <v>#N/A</v>
      </c>
      <c r="N238">
        <v>8</v>
      </c>
      <c r="O238" t="str">
        <f t="shared" si="130"/>
        <v xml:space="preserve"> </v>
      </c>
      <c r="P238" t="str">
        <f t="shared" si="115"/>
        <v xml:space="preserve"> </v>
      </c>
      <c r="Q238" t="str">
        <f t="shared" si="116"/>
        <v xml:space="preserve"> </v>
      </c>
      <c r="R238" t="str">
        <f t="shared" si="117"/>
        <v xml:space="preserve"> </v>
      </c>
      <c r="S238">
        <f t="shared" si="118"/>
        <v>0</v>
      </c>
      <c r="T238" s="8">
        <f t="shared" si="131"/>
        <v>0</v>
      </c>
      <c r="U238" s="2">
        <f t="shared" si="132"/>
        <v>24.801808254269545</v>
      </c>
      <c r="V238">
        <f t="shared" si="119"/>
        <v>5</v>
      </c>
      <c r="W238" s="2">
        <f t="shared" si="133"/>
        <v>11.525499999999999</v>
      </c>
      <c r="X238">
        <f t="shared" si="120"/>
        <v>0</v>
      </c>
      <c r="Y238">
        <f t="shared" si="134"/>
        <v>0.5</v>
      </c>
      <c r="Z238">
        <v>0</v>
      </c>
      <c r="AA238" s="18">
        <f t="shared" si="121"/>
        <v>43419</v>
      </c>
      <c r="AB238" s="13">
        <f t="shared" si="122"/>
        <v>0.5</v>
      </c>
      <c r="AC238">
        <v>0</v>
      </c>
      <c r="AD238" s="5">
        <f t="shared" si="135"/>
        <v>0</v>
      </c>
      <c r="AE238">
        <f t="shared" si="144"/>
        <v>0</v>
      </c>
      <c r="AF238">
        <f t="shared" si="144"/>
        <v>0</v>
      </c>
      <c r="AG238">
        <v>0</v>
      </c>
      <c r="AH238" s="18">
        <f t="shared" si="136"/>
        <v>43419</v>
      </c>
      <c r="AI238" s="5">
        <f t="shared" si="137"/>
        <v>0.5</v>
      </c>
      <c r="AJ238" s="13">
        <f t="shared" si="123"/>
        <v>0</v>
      </c>
      <c r="AK238" s="20">
        <f t="shared" si="124"/>
        <v>0</v>
      </c>
      <c r="AL238" s="20">
        <f t="shared" si="138"/>
        <v>990</v>
      </c>
      <c r="AM238" s="20">
        <f t="shared" si="139"/>
        <v>900</v>
      </c>
      <c r="AN238" s="20">
        <f t="shared" si="125"/>
        <v>0</v>
      </c>
      <c r="AO238" s="20">
        <f t="shared" si="140"/>
        <v>200</v>
      </c>
      <c r="AP238" s="1">
        <v>0</v>
      </c>
      <c r="AQ238" s="24">
        <f t="shared" si="141"/>
        <v>43419</v>
      </c>
      <c r="AR238" s="10">
        <f t="shared" si="126"/>
        <v>200</v>
      </c>
      <c r="AS238" s="1">
        <f t="shared" si="142"/>
        <v>-20</v>
      </c>
    </row>
    <row r="239" spans="2:45" x14ac:dyDescent="0.2">
      <c r="B239" s="18">
        <f t="shared" si="127"/>
        <v>43420</v>
      </c>
      <c r="C239" s="8">
        <f t="shared" si="128"/>
        <v>43420</v>
      </c>
      <c r="D239" s="5">
        <f>INDEX(Klima!$B$1:$E$520,MATCH('Afgrødemodel 1'!$C239,Klima!$B$1:$B$520,0),MATCH('Afgrødemodel 1'!$D$7,Klima!$B$1:$E$1,0))</f>
        <v>6.8</v>
      </c>
      <c r="E239" s="8">
        <f t="shared" si="143"/>
        <v>6.8</v>
      </c>
      <c r="F239">
        <v>0</v>
      </c>
      <c r="G239" s="8">
        <f t="shared" si="129"/>
        <v>3176.7999999999997</v>
      </c>
      <c r="H239" s="8">
        <f t="shared" si="109"/>
        <v>701.69999999999993</v>
      </c>
      <c r="I239" s="8">
        <f t="shared" si="110"/>
        <v>6.8</v>
      </c>
      <c r="J239" s="8">
        <f t="shared" si="111"/>
        <v>840.7</v>
      </c>
      <c r="K239" s="8" t="str">
        <f t="shared" si="112"/>
        <v xml:space="preserve"> </v>
      </c>
      <c r="L239" s="8" t="str">
        <f t="shared" si="113"/>
        <v xml:space="preserve"> </v>
      </c>
      <c r="M239" t="e">
        <f t="shared" si="114"/>
        <v>#N/A</v>
      </c>
      <c r="N239">
        <v>8</v>
      </c>
      <c r="O239" t="str">
        <f t="shared" si="130"/>
        <v xml:space="preserve"> </v>
      </c>
      <c r="P239" t="str">
        <f t="shared" si="115"/>
        <v xml:space="preserve"> </v>
      </c>
      <c r="Q239" t="str">
        <f t="shared" si="116"/>
        <v xml:space="preserve"> </v>
      </c>
      <c r="R239" t="str">
        <f t="shared" si="117"/>
        <v xml:space="preserve"> </v>
      </c>
      <c r="S239">
        <f t="shared" si="118"/>
        <v>0</v>
      </c>
      <c r="T239" s="8">
        <f t="shared" si="131"/>
        <v>0</v>
      </c>
      <c r="U239" s="2">
        <f t="shared" si="132"/>
        <v>25.792262903067282</v>
      </c>
      <c r="V239">
        <f t="shared" si="119"/>
        <v>5</v>
      </c>
      <c r="W239" s="2">
        <f t="shared" si="133"/>
        <v>11.491500000000002</v>
      </c>
      <c r="X239">
        <f t="shared" si="120"/>
        <v>0</v>
      </c>
      <c r="Y239">
        <f t="shared" si="134"/>
        <v>0.5</v>
      </c>
      <c r="Z239">
        <v>0</v>
      </c>
      <c r="AA239" s="18">
        <f t="shared" si="121"/>
        <v>43420</v>
      </c>
      <c r="AB239" s="13">
        <f t="shared" si="122"/>
        <v>0.5</v>
      </c>
      <c r="AC239">
        <v>0</v>
      </c>
      <c r="AD239" s="5">
        <f t="shared" si="135"/>
        <v>0</v>
      </c>
      <c r="AE239">
        <f t="shared" si="144"/>
        <v>0</v>
      </c>
      <c r="AF239">
        <f t="shared" si="144"/>
        <v>0</v>
      </c>
      <c r="AG239">
        <v>0</v>
      </c>
      <c r="AH239" s="18">
        <f t="shared" si="136"/>
        <v>43420</v>
      </c>
      <c r="AI239" s="5">
        <f t="shared" si="137"/>
        <v>0.5</v>
      </c>
      <c r="AJ239" s="13">
        <f t="shared" si="123"/>
        <v>0</v>
      </c>
      <c r="AK239" s="20">
        <f t="shared" si="124"/>
        <v>0</v>
      </c>
      <c r="AL239" s="20">
        <f t="shared" si="138"/>
        <v>1005</v>
      </c>
      <c r="AM239" s="20">
        <f t="shared" si="139"/>
        <v>900</v>
      </c>
      <c r="AN239" s="20">
        <f t="shared" si="125"/>
        <v>0</v>
      </c>
      <c r="AO239" s="20">
        <f t="shared" si="140"/>
        <v>200</v>
      </c>
      <c r="AP239" s="1">
        <v>0</v>
      </c>
      <c r="AQ239" s="24">
        <f t="shared" si="141"/>
        <v>43420</v>
      </c>
      <c r="AR239" s="10">
        <f t="shared" si="126"/>
        <v>200</v>
      </c>
      <c r="AS239" s="1">
        <f t="shared" si="142"/>
        <v>-20</v>
      </c>
    </row>
    <row r="240" spans="2:45" x14ac:dyDescent="0.2">
      <c r="B240" s="18">
        <f t="shared" si="127"/>
        <v>43421</v>
      </c>
      <c r="C240" s="8">
        <f t="shared" si="128"/>
        <v>43421</v>
      </c>
      <c r="D240" s="5">
        <f>INDEX(Klima!$B$1:$E$520,MATCH('Afgrødemodel 1'!$C240,Klima!$B$1:$B$520,0),MATCH('Afgrødemodel 1'!$D$7,Klima!$B$1:$E$1,0))</f>
        <v>3.6</v>
      </c>
      <c r="E240" s="8">
        <f t="shared" si="143"/>
        <v>3.6</v>
      </c>
      <c r="F240">
        <v>0</v>
      </c>
      <c r="G240" s="8">
        <f t="shared" si="129"/>
        <v>3180.3999999999996</v>
      </c>
      <c r="H240" s="8">
        <f t="shared" si="109"/>
        <v>705.3</v>
      </c>
      <c r="I240" s="8">
        <f t="shared" si="110"/>
        <v>3.6</v>
      </c>
      <c r="J240" s="8">
        <f t="shared" si="111"/>
        <v>844.30000000000007</v>
      </c>
      <c r="K240" s="8" t="str">
        <f t="shared" si="112"/>
        <v xml:space="preserve"> </v>
      </c>
      <c r="L240" s="8" t="str">
        <f t="shared" si="113"/>
        <v xml:space="preserve"> </v>
      </c>
      <c r="M240" t="e">
        <f t="shared" si="114"/>
        <v>#N/A</v>
      </c>
      <c r="N240">
        <v>8</v>
      </c>
      <c r="O240" t="str">
        <f t="shared" si="130"/>
        <v xml:space="preserve"> </v>
      </c>
      <c r="P240" t="str">
        <f t="shared" si="115"/>
        <v xml:space="preserve"> </v>
      </c>
      <c r="Q240" t="str">
        <f t="shared" si="116"/>
        <v xml:space="preserve"> </v>
      </c>
      <c r="R240" t="str">
        <f t="shared" si="117"/>
        <v xml:space="preserve"> </v>
      </c>
      <c r="S240">
        <f t="shared" si="118"/>
        <v>0</v>
      </c>
      <c r="T240" s="8">
        <f t="shared" si="131"/>
        <v>0</v>
      </c>
      <c r="U240" s="2">
        <f t="shared" si="132"/>
        <v>26.332222824733904</v>
      </c>
      <c r="V240">
        <f t="shared" si="119"/>
        <v>5</v>
      </c>
      <c r="W240" s="2">
        <f t="shared" si="133"/>
        <v>11.4735</v>
      </c>
      <c r="X240">
        <f t="shared" si="120"/>
        <v>0</v>
      </c>
      <c r="Y240">
        <f t="shared" si="134"/>
        <v>0.5</v>
      </c>
      <c r="Z240">
        <v>0</v>
      </c>
      <c r="AA240" s="18">
        <f t="shared" si="121"/>
        <v>43421</v>
      </c>
      <c r="AB240" s="13">
        <f t="shared" si="122"/>
        <v>0.5</v>
      </c>
      <c r="AC240">
        <v>0</v>
      </c>
      <c r="AD240" s="5">
        <f t="shared" si="135"/>
        <v>0</v>
      </c>
      <c r="AE240">
        <f t="shared" si="144"/>
        <v>0</v>
      </c>
      <c r="AF240">
        <f t="shared" si="144"/>
        <v>0</v>
      </c>
      <c r="AG240">
        <v>0</v>
      </c>
      <c r="AH240" s="18">
        <f t="shared" si="136"/>
        <v>43421</v>
      </c>
      <c r="AI240" s="5">
        <f t="shared" si="137"/>
        <v>0.5</v>
      </c>
      <c r="AJ240" s="13">
        <f t="shared" si="123"/>
        <v>0</v>
      </c>
      <c r="AK240" s="20">
        <f t="shared" si="124"/>
        <v>0</v>
      </c>
      <c r="AL240" s="20">
        <f t="shared" si="138"/>
        <v>1020</v>
      </c>
      <c r="AM240" s="20">
        <f t="shared" si="139"/>
        <v>900</v>
      </c>
      <c r="AN240" s="20">
        <f t="shared" si="125"/>
        <v>0</v>
      </c>
      <c r="AO240" s="20">
        <f t="shared" si="140"/>
        <v>200</v>
      </c>
      <c r="AP240" s="1">
        <v>0</v>
      </c>
      <c r="AQ240" s="24">
        <f t="shared" si="141"/>
        <v>43421</v>
      </c>
      <c r="AR240" s="10">
        <f t="shared" si="126"/>
        <v>200</v>
      </c>
      <c r="AS240" s="1">
        <f t="shared" si="142"/>
        <v>-20</v>
      </c>
    </row>
    <row r="241" spans="2:45" x14ac:dyDescent="0.2">
      <c r="B241" s="18">
        <f t="shared" si="127"/>
        <v>43422</v>
      </c>
      <c r="C241" s="8">
        <f t="shared" si="128"/>
        <v>43422</v>
      </c>
      <c r="D241" s="5">
        <f>INDEX(Klima!$B$1:$E$520,MATCH('Afgrødemodel 1'!$C241,Klima!$B$1:$B$520,0),MATCH('Afgrødemodel 1'!$D$7,Klima!$B$1:$E$1,0))</f>
        <v>4.5999999999999996</v>
      </c>
      <c r="E241" s="8">
        <f t="shared" si="143"/>
        <v>4.5999999999999996</v>
      </c>
      <c r="F241">
        <v>0</v>
      </c>
      <c r="G241" s="8">
        <f t="shared" si="129"/>
        <v>3184.9999999999995</v>
      </c>
      <c r="H241" s="8">
        <f t="shared" si="109"/>
        <v>709.9</v>
      </c>
      <c r="I241" s="8">
        <f t="shared" si="110"/>
        <v>4.5999999999999996</v>
      </c>
      <c r="J241" s="8">
        <f t="shared" si="111"/>
        <v>848.90000000000009</v>
      </c>
      <c r="K241" s="8" t="str">
        <f t="shared" si="112"/>
        <v xml:space="preserve"> </v>
      </c>
      <c r="L241" s="8" t="str">
        <f t="shared" si="113"/>
        <v xml:space="preserve"> </v>
      </c>
      <c r="M241" t="e">
        <f t="shared" si="114"/>
        <v>#N/A</v>
      </c>
      <c r="N241">
        <v>8</v>
      </c>
      <c r="O241" t="str">
        <f t="shared" si="130"/>
        <v xml:space="preserve"> </v>
      </c>
      <c r="P241" t="str">
        <f t="shared" si="115"/>
        <v xml:space="preserve"> </v>
      </c>
      <c r="Q241" t="str">
        <f t="shared" si="116"/>
        <v xml:space="preserve"> </v>
      </c>
      <c r="R241" t="str">
        <f t="shared" si="117"/>
        <v xml:space="preserve"> </v>
      </c>
      <c r="S241">
        <f t="shared" si="118"/>
        <v>0</v>
      </c>
      <c r="T241" s="8">
        <f t="shared" si="131"/>
        <v>0</v>
      </c>
      <c r="U241" s="2">
        <f t="shared" si="132"/>
        <v>27.03833952004338</v>
      </c>
      <c r="V241">
        <f t="shared" si="119"/>
        <v>5</v>
      </c>
      <c r="W241" s="2">
        <f t="shared" si="133"/>
        <v>11.450499999999998</v>
      </c>
      <c r="X241">
        <f t="shared" si="120"/>
        <v>0</v>
      </c>
      <c r="Y241">
        <f t="shared" si="134"/>
        <v>0.5</v>
      </c>
      <c r="Z241">
        <v>0</v>
      </c>
      <c r="AA241" s="18">
        <f t="shared" si="121"/>
        <v>43422</v>
      </c>
      <c r="AB241" s="13">
        <f t="shared" si="122"/>
        <v>0.5</v>
      </c>
      <c r="AC241">
        <v>0</v>
      </c>
      <c r="AD241" s="5">
        <f t="shared" si="135"/>
        <v>0</v>
      </c>
      <c r="AE241">
        <f t="shared" si="144"/>
        <v>0</v>
      </c>
      <c r="AF241">
        <f t="shared" si="144"/>
        <v>0</v>
      </c>
      <c r="AG241">
        <v>0</v>
      </c>
      <c r="AH241" s="18">
        <f t="shared" si="136"/>
        <v>43422</v>
      </c>
      <c r="AI241" s="5">
        <f t="shared" si="137"/>
        <v>0.5</v>
      </c>
      <c r="AJ241" s="13">
        <f t="shared" si="123"/>
        <v>0</v>
      </c>
      <c r="AK241" s="20">
        <f t="shared" si="124"/>
        <v>0</v>
      </c>
      <c r="AL241" s="20">
        <f t="shared" si="138"/>
        <v>1035</v>
      </c>
      <c r="AM241" s="20">
        <f t="shared" si="139"/>
        <v>900</v>
      </c>
      <c r="AN241" s="20">
        <f t="shared" si="125"/>
        <v>0</v>
      </c>
      <c r="AO241" s="20">
        <f t="shared" si="140"/>
        <v>200</v>
      </c>
      <c r="AP241" s="1">
        <v>0</v>
      </c>
      <c r="AQ241" s="24">
        <f t="shared" si="141"/>
        <v>43422</v>
      </c>
      <c r="AR241" s="10">
        <f t="shared" si="126"/>
        <v>200</v>
      </c>
      <c r="AS241" s="1">
        <f t="shared" si="142"/>
        <v>-20</v>
      </c>
    </row>
    <row r="242" spans="2:45" x14ac:dyDescent="0.2">
      <c r="B242" s="18">
        <f t="shared" si="127"/>
        <v>43423</v>
      </c>
      <c r="C242" s="8">
        <f t="shared" si="128"/>
        <v>43423</v>
      </c>
      <c r="D242" s="5">
        <f>INDEX(Klima!$B$1:$E$520,MATCH('Afgrødemodel 1'!$C242,Klima!$B$1:$B$520,0),MATCH('Afgrødemodel 1'!$D$7,Klima!$B$1:$E$1,0))</f>
        <v>4.4000000000000004</v>
      </c>
      <c r="E242" s="8">
        <f t="shared" si="143"/>
        <v>4.4000000000000004</v>
      </c>
      <c r="F242">
        <v>0</v>
      </c>
      <c r="G242" s="8">
        <f t="shared" si="129"/>
        <v>3189.3999999999996</v>
      </c>
      <c r="H242" s="8">
        <f t="shared" si="109"/>
        <v>714.3</v>
      </c>
      <c r="I242" s="8">
        <f t="shared" si="110"/>
        <v>4.4000000000000004</v>
      </c>
      <c r="J242" s="8">
        <f t="shared" si="111"/>
        <v>853.30000000000007</v>
      </c>
      <c r="K242" s="8" t="str">
        <f t="shared" si="112"/>
        <v xml:space="preserve"> </v>
      </c>
      <c r="L242" s="8" t="str">
        <f t="shared" si="113"/>
        <v xml:space="preserve"> </v>
      </c>
      <c r="M242" t="e">
        <f t="shared" si="114"/>
        <v>#N/A</v>
      </c>
      <c r="N242">
        <v>8</v>
      </c>
      <c r="O242" t="str">
        <f t="shared" si="130"/>
        <v xml:space="preserve"> </v>
      </c>
      <c r="P242" t="str">
        <f t="shared" si="115"/>
        <v xml:space="preserve"> </v>
      </c>
      <c r="Q242" t="str">
        <f t="shared" si="116"/>
        <v xml:space="preserve"> </v>
      </c>
      <c r="R242" t="str">
        <f t="shared" si="117"/>
        <v xml:space="preserve"> </v>
      </c>
      <c r="S242">
        <f t="shared" si="118"/>
        <v>0</v>
      </c>
      <c r="T242" s="8">
        <f t="shared" si="131"/>
        <v>0</v>
      </c>
      <c r="U242" s="2">
        <f t="shared" si="132"/>
        <v>27.731136750941033</v>
      </c>
      <c r="V242">
        <f t="shared" si="119"/>
        <v>5</v>
      </c>
      <c r="W242" s="2">
        <f t="shared" si="133"/>
        <v>11.4285</v>
      </c>
      <c r="X242">
        <f t="shared" si="120"/>
        <v>0</v>
      </c>
      <c r="Y242">
        <f t="shared" si="134"/>
        <v>0.5</v>
      </c>
      <c r="Z242">
        <v>0</v>
      </c>
      <c r="AA242" s="18">
        <f t="shared" si="121"/>
        <v>43423</v>
      </c>
      <c r="AB242" s="13">
        <f t="shared" si="122"/>
        <v>0.5</v>
      </c>
      <c r="AC242">
        <v>0</v>
      </c>
      <c r="AD242" s="5">
        <f t="shared" si="135"/>
        <v>0</v>
      </c>
      <c r="AE242">
        <f t="shared" si="144"/>
        <v>0</v>
      </c>
      <c r="AF242">
        <f t="shared" si="144"/>
        <v>0</v>
      </c>
      <c r="AG242">
        <v>0</v>
      </c>
      <c r="AH242" s="18">
        <f t="shared" si="136"/>
        <v>43423</v>
      </c>
      <c r="AI242" s="5">
        <f t="shared" si="137"/>
        <v>0.5</v>
      </c>
      <c r="AJ242" s="13">
        <f t="shared" si="123"/>
        <v>0</v>
      </c>
      <c r="AK242" s="20">
        <f t="shared" si="124"/>
        <v>0</v>
      </c>
      <c r="AL242" s="20">
        <f t="shared" si="138"/>
        <v>1050</v>
      </c>
      <c r="AM242" s="20">
        <f t="shared" si="139"/>
        <v>900</v>
      </c>
      <c r="AN242" s="20">
        <f t="shared" si="125"/>
        <v>0</v>
      </c>
      <c r="AO242" s="20">
        <f t="shared" si="140"/>
        <v>200</v>
      </c>
      <c r="AP242" s="1">
        <v>0</v>
      </c>
      <c r="AQ242" s="24">
        <f t="shared" si="141"/>
        <v>43423</v>
      </c>
      <c r="AR242" s="10">
        <f t="shared" si="126"/>
        <v>200</v>
      </c>
      <c r="AS242" s="1">
        <f t="shared" si="142"/>
        <v>-20</v>
      </c>
    </row>
    <row r="243" spans="2:45" x14ac:dyDescent="0.2">
      <c r="B243" s="18">
        <f t="shared" si="127"/>
        <v>43424</v>
      </c>
      <c r="C243" s="8">
        <f t="shared" si="128"/>
        <v>43424</v>
      </c>
      <c r="D243" s="5">
        <f>INDEX(Klima!$B$1:$E$520,MATCH('Afgrødemodel 1'!$C243,Klima!$B$1:$B$520,0),MATCH('Afgrødemodel 1'!$D$7,Klima!$B$1:$E$1,0))</f>
        <v>4.5</v>
      </c>
      <c r="E243" s="8">
        <f t="shared" si="143"/>
        <v>4.5</v>
      </c>
      <c r="F243">
        <v>0</v>
      </c>
      <c r="G243" s="8">
        <f t="shared" si="129"/>
        <v>3193.8999999999996</v>
      </c>
      <c r="H243" s="8">
        <f t="shared" si="109"/>
        <v>718.8</v>
      </c>
      <c r="I243" s="8">
        <f t="shared" si="110"/>
        <v>4.5</v>
      </c>
      <c r="J243" s="8">
        <f t="shared" si="111"/>
        <v>857.80000000000007</v>
      </c>
      <c r="K243" s="8" t="str">
        <f t="shared" si="112"/>
        <v xml:space="preserve"> </v>
      </c>
      <c r="L243" s="8" t="str">
        <f t="shared" si="113"/>
        <v xml:space="preserve"> </v>
      </c>
      <c r="M243" t="e">
        <f t="shared" si="114"/>
        <v>#N/A</v>
      </c>
      <c r="N243">
        <v>8</v>
      </c>
      <c r="O243" t="str">
        <f t="shared" si="130"/>
        <v xml:space="preserve"> </v>
      </c>
      <c r="P243" t="str">
        <f t="shared" si="115"/>
        <v xml:space="preserve"> </v>
      </c>
      <c r="Q243" t="str">
        <f t="shared" si="116"/>
        <v xml:space="preserve"> </v>
      </c>
      <c r="R243" t="str">
        <f t="shared" si="117"/>
        <v xml:space="preserve"> </v>
      </c>
      <c r="S243">
        <f t="shared" si="118"/>
        <v>0</v>
      </c>
      <c r="T243" s="8">
        <f t="shared" si="131"/>
        <v>0</v>
      </c>
      <c r="U243" s="2">
        <f t="shared" si="132"/>
        <v>28.457710545925138</v>
      </c>
      <c r="V243">
        <f t="shared" si="119"/>
        <v>5</v>
      </c>
      <c r="W243" s="2">
        <f t="shared" si="133"/>
        <v>11.406000000000001</v>
      </c>
      <c r="X243">
        <f t="shared" si="120"/>
        <v>0</v>
      </c>
      <c r="Y243">
        <f t="shared" si="134"/>
        <v>0.5</v>
      </c>
      <c r="Z243">
        <v>0</v>
      </c>
      <c r="AA243" s="18">
        <f t="shared" si="121"/>
        <v>43424</v>
      </c>
      <c r="AB243" s="13">
        <f t="shared" si="122"/>
        <v>0.5</v>
      </c>
      <c r="AC243">
        <v>0</v>
      </c>
      <c r="AD243" s="5">
        <f t="shared" si="135"/>
        <v>0</v>
      </c>
      <c r="AE243">
        <f t="shared" si="144"/>
        <v>0</v>
      </c>
      <c r="AF243">
        <f t="shared" si="144"/>
        <v>0</v>
      </c>
      <c r="AG243">
        <v>0</v>
      </c>
      <c r="AH243" s="18">
        <f t="shared" si="136"/>
        <v>43424</v>
      </c>
      <c r="AI243" s="5">
        <f t="shared" si="137"/>
        <v>0.5</v>
      </c>
      <c r="AJ243" s="13">
        <f t="shared" si="123"/>
        <v>0</v>
      </c>
      <c r="AK243" s="20">
        <f t="shared" si="124"/>
        <v>0</v>
      </c>
      <c r="AL243" s="20">
        <f t="shared" si="138"/>
        <v>1065</v>
      </c>
      <c r="AM243" s="20">
        <f t="shared" si="139"/>
        <v>900</v>
      </c>
      <c r="AN243" s="20">
        <f t="shared" si="125"/>
        <v>0</v>
      </c>
      <c r="AO243" s="20">
        <f t="shared" si="140"/>
        <v>200</v>
      </c>
      <c r="AP243" s="1">
        <v>0</v>
      </c>
      <c r="AQ243" s="24">
        <f t="shared" si="141"/>
        <v>43424</v>
      </c>
      <c r="AR243" s="10">
        <f t="shared" si="126"/>
        <v>200</v>
      </c>
      <c r="AS243" s="1">
        <f t="shared" si="142"/>
        <v>-20</v>
      </c>
    </row>
    <row r="244" spans="2:45" x14ac:dyDescent="0.2">
      <c r="B244" s="18">
        <f t="shared" si="127"/>
        <v>43425</v>
      </c>
      <c r="C244" s="8">
        <f t="shared" si="128"/>
        <v>43425</v>
      </c>
      <c r="D244" s="5">
        <f>INDEX(Klima!$B$1:$E$520,MATCH('Afgrødemodel 1'!$C244,Klima!$B$1:$B$520,0),MATCH('Afgrødemodel 1'!$D$7,Klima!$B$1:$E$1,0))</f>
        <v>4.5</v>
      </c>
      <c r="E244" s="8">
        <f t="shared" si="143"/>
        <v>4.5</v>
      </c>
      <c r="F244">
        <v>0</v>
      </c>
      <c r="G244" s="8">
        <f t="shared" si="129"/>
        <v>3198.3999999999996</v>
      </c>
      <c r="H244" s="8">
        <f t="shared" si="109"/>
        <v>723.3</v>
      </c>
      <c r="I244" s="8">
        <f t="shared" si="110"/>
        <v>4.5</v>
      </c>
      <c r="J244" s="8">
        <f t="shared" si="111"/>
        <v>862.30000000000007</v>
      </c>
      <c r="K244" s="8" t="str">
        <f t="shared" si="112"/>
        <v xml:space="preserve"> </v>
      </c>
      <c r="L244" s="8" t="str">
        <f t="shared" si="113"/>
        <v xml:space="preserve"> </v>
      </c>
      <c r="M244" t="e">
        <f t="shared" si="114"/>
        <v>#N/A</v>
      </c>
      <c r="N244">
        <v>8</v>
      </c>
      <c r="O244" t="str">
        <f t="shared" si="130"/>
        <v xml:space="preserve"> </v>
      </c>
      <c r="P244" t="str">
        <f t="shared" si="115"/>
        <v xml:space="preserve"> </v>
      </c>
      <c r="Q244" t="str">
        <f t="shared" si="116"/>
        <v xml:space="preserve"> </v>
      </c>
      <c r="R244" t="str">
        <f t="shared" si="117"/>
        <v xml:space="preserve"> </v>
      </c>
      <c r="S244">
        <f t="shared" si="118"/>
        <v>0</v>
      </c>
      <c r="T244" s="8">
        <f t="shared" si="131"/>
        <v>0</v>
      </c>
      <c r="U244" s="2">
        <f t="shared" si="132"/>
        <v>29.202983888299563</v>
      </c>
      <c r="V244">
        <f t="shared" si="119"/>
        <v>5</v>
      </c>
      <c r="W244" s="2">
        <f t="shared" si="133"/>
        <v>11.3835</v>
      </c>
      <c r="X244">
        <f t="shared" si="120"/>
        <v>0</v>
      </c>
      <c r="Y244">
        <f t="shared" si="134"/>
        <v>0.5</v>
      </c>
      <c r="Z244">
        <v>0</v>
      </c>
      <c r="AA244" s="18">
        <f t="shared" si="121"/>
        <v>43425</v>
      </c>
      <c r="AB244" s="13">
        <f t="shared" si="122"/>
        <v>0.5</v>
      </c>
      <c r="AC244">
        <v>0</v>
      </c>
      <c r="AD244" s="5">
        <f t="shared" si="135"/>
        <v>0</v>
      </c>
      <c r="AE244">
        <f t="shared" si="144"/>
        <v>0</v>
      </c>
      <c r="AF244">
        <f t="shared" si="144"/>
        <v>0</v>
      </c>
      <c r="AG244">
        <v>0</v>
      </c>
      <c r="AH244" s="18">
        <f t="shared" si="136"/>
        <v>43425</v>
      </c>
      <c r="AI244" s="5">
        <f t="shared" si="137"/>
        <v>0.5</v>
      </c>
      <c r="AJ244" s="13">
        <f t="shared" si="123"/>
        <v>0</v>
      </c>
      <c r="AK244" s="20">
        <f t="shared" si="124"/>
        <v>0</v>
      </c>
      <c r="AL244" s="20">
        <f t="shared" si="138"/>
        <v>1080</v>
      </c>
      <c r="AM244" s="20">
        <f t="shared" si="139"/>
        <v>900</v>
      </c>
      <c r="AN244" s="20">
        <f t="shared" si="125"/>
        <v>0</v>
      </c>
      <c r="AO244" s="20">
        <f t="shared" si="140"/>
        <v>200</v>
      </c>
      <c r="AP244" s="1">
        <v>0</v>
      </c>
      <c r="AQ244" s="24">
        <f t="shared" si="141"/>
        <v>43425</v>
      </c>
      <c r="AR244" s="10">
        <f t="shared" si="126"/>
        <v>200</v>
      </c>
      <c r="AS244" s="1">
        <f t="shared" si="142"/>
        <v>-20</v>
      </c>
    </row>
    <row r="245" spans="2:45" x14ac:dyDescent="0.2">
      <c r="B245" s="18">
        <f t="shared" si="127"/>
        <v>43426</v>
      </c>
      <c r="C245" s="8">
        <f t="shared" si="128"/>
        <v>43426</v>
      </c>
      <c r="D245" s="5">
        <f>INDEX(Klima!$B$1:$E$520,MATCH('Afgrødemodel 1'!$C245,Klima!$B$1:$B$520,0),MATCH('Afgrødemodel 1'!$D$7,Klima!$B$1:$E$1,0))</f>
        <v>4.0999999999999996</v>
      </c>
      <c r="E245" s="8">
        <f t="shared" si="143"/>
        <v>4.0999999999999996</v>
      </c>
      <c r="F245">
        <v>0</v>
      </c>
      <c r="G245" s="8">
        <f t="shared" si="129"/>
        <v>3202.4999999999995</v>
      </c>
      <c r="H245" s="8">
        <f t="shared" si="109"/>
        <v>727.4</v>
      </c>
      <c r="I245" s="8">
        <f t="shared" si="110"/>
        <v>4.0999999999999996</v>
      </c>
      <c r="J245" s="8">
        <f t="shared" si="111"/>
        <v>866.40000000000009</v>
      </c>
      <c r="K245" s="8" t="str">
        <f t="shared" si="112"/>
        <v xml:space="preserve"> </v>
      </c>
      <c r="L245" s="8" t="str">
        <f t="shared" si="113"/>
        <v xml:space="preserve"> </v>
      </c>
      <c r="M245" t="e">
        <f t="shared" si="114"/>
        <v>#N/A</v>
      </c>
      <c r="N245">
        <v>8</v>
      </c>
      <c r="O245" t="str">
        <f t="shared" si="130"/>
        <v xml:space="preserve"> </v>
      </c>
      <c r="P245" t="str">
        <f t="shared" si="115"/>
        <v xml:space="preserve"> </v>
      </c>
      <c r="Q245" t="str">
        <f t="shared" si="116"/>
        <v xml:space="preserve"> </v>
      </c>
      <c r="R245" t="str">
        <f t="shared" si="117"/>
        <v xml:space="preserve"> </v>
      </c>
      <c r="S245">
        <f t="shared" si="118"/>
        <v>0</v>
      </c>
      <c r="T245" s="8">
        <f t="shared" si="131"/>
        <v>0</v>
      </c>
      <c r="U245" s="2">
        <f t="shared" si="132"/>
        <v>29.898697210449274</v>
      </c>
      <c r="V245">
        <f t="shared" si="119"/>
        <v>5</v>
      </c>
      <c r="W245" s="2">
        <f t="shared" si="133"/>
        <v>11.363</v>
      </c>
      <c r="X245">
        <f t="shared" si="120"/>
        <v>0</v>
      </c>
      <c r="Y245">
        <f t="shared" si="134"/>
        <v>0.5</v>
      </c>
      <c r="Z245">
        <v>0</v>
      </c>
      <c r="AA245" s="18">
        <f t="shared" si="121"/>
        <v>43426</v>
      </c>
      <c r="AB245" s="13">
        <f t="shared" si="122"/>
        <v>0.5</v>
      </c>
      <c r="AC245">
        <v>0</v>
      </c>
      <c r="AD245" s="5">
        <f t="shared" si="135"/>
        <v>0</v>
      </c>
      <c r="AE245">
        <f t="shared" si="144"/>
        <v>0</v>
      </c>
      <c r="AF245">
        <f t="shared" si="144"/>
        <v>0</v>
      </c>
      <c r="AG245">
        <v>0</v>
      </c>
      <c r="AH245" s="18">
        <f t="shared" si="136"/>
        <v>43426</v>
      </c>
      <c r="AI245" s="5">
        <f t="shared" si="137"/>
        <v>0.5</v>
      </c>
      <c r="AJ245" s="13">
        <f t="shared" si="123"/>
        <v>0</v>
      </c>
      <c r="AK245" s="20">
        <f t="shared" si="124"/>
        <v>0</v>
      </c>
      <c r="AL245" s="20">
        <f t="shared" si="138"/>
        <v>1095</v>
      </c>
      <c r="AM245" s="20">
        <f t="shared" si="139"/>
        <v>900</v>
      </c>
      <c r="AN245" s="20">
        <f t="shared" si="125"/>
        <v>0</v>
      </c>
      <c r="AO245" s="20">
        <f t="shared" si="140"/>
        <v>200</v>
      </c>
      <c r="AP245" s="1">
        <v>0</v>
      </c>
      <c r="AQ245" s="24">
        <f t="shared" si="141"/>
        <v>43426</v>
      </c>
      <c r="AR245" s="10">
        <f t="shared" si="126"/>
        <v>200</v>
      </c>
      <c r="AS245" s="1">
        <f t="shared" si="142"/>
        <v>-20</v>
      </c>
    </row>
    <row r="246" spans="2:45" x14ac:dyDescent="0.2">
      <c r="B246" s="18">
        <f t="shared" si="127"/>
        <v>43427</v>
      </c>
      <c r="C246" s="8">
        <f t="shared" si="128"/>
        <v>43427</v>
      </c>
      <c r="D246" s="5">
        <f>INDEX(Klima!$B$1:$E$520,MATCH('Afgrødemodel 1'!$C246,Klima!$B$1:$B$520,0),MATCH('Afgrødemodel 1'!$D$7,Klima!$B$1:$E$1,0))</f>
        <v>2.2000000000000002</v>
      </c>
      <c r="E246" s="8">
        <f t="shared" si="143"/>
        <v>2.2000000000000002</v>
      </c>
      <c r="F246">
        <v>0</v>
      </c>
      <c r="G246" s="8">
        <f t="shared" si="129"/>
        <v>3204.6999999999994</v>
      </c>
      <c r="H246" s="8">
        <f t="shared" si="109"/>
        <v>729.6</v>
      </c>
      <c r="I246" s="8">
        <f t="shared" si="110"/>
        <v>2.2000000000000002</v>
      </c>
      <c r="J246" s="8">
        <f t="shared" si="111"/>
        <v>868.60000000000014</v>
      </c>
      <c r="K246" s="8" t="str">
        <f t="shared" si="112"/>
        <v xml:space="preserve"> </v>
      </c>
      <c r="L246" s="8" t="str">
        <f t="shared" si="113"/>
        <v xml:space="preserve"> </v>
      </c>
      <c r="M246" t="e">
        <f t="shared" si="114"/>
        <v>#N/A</v>
      </c>
      <c r="N246">
        <v>8</v>
      </c>
      <c r="O246" t="str">
        <f t="shared" si="130"/>
        <v xml:space="preserve"> </v>
      </c>
      <c r="P246" t="str">
        <f t="shared" si="115"/>
        <v xml:space="preserve"> </v>
      </c>
      <c r="Q246" t="str">
        <f t="shared" si="116"/>
        <v xml:space="preserve"> </v>
      </c>
      <c r="R246" t="str">
        <f t="shared" si="117"/>
        <v xml:space="preserve"> </v>
      </c>
      <c r="S246">
        <f t="shared" si="118"/>
        <v>0</v>
      </c>
      <c r="T246" s="8">
        <f t="shared" si="131"/>
        <v>0</v>
      </c>
      <c r="U246" s="2">
        <f t="shared" si="132"/>
        <v>30.278700483036364</v>
      </c>
      <c r="V246">
        <f t="shared" si="119"/>
        <v>5</v>
      </c>
      <c r="W246" s="2">
        <f t="shared" si="133"/>
        <v>11.352</v>
      </c>
      <c r="X246">
        <f t="shared" si="120"/>
        <v>0</v>
      </c>
      <c r="Y246">
        <f t="shared" si="134"/>
        <v>0.5</v>
      </c>
      <c r="Z246">
        <v>0</v>
      </c>
      <c r="AA246" s="18">
        <f t="shared" si="121"/>
        <v>43427</v>
      </c>
      <c r="AB246" s="13">
        <f t="shared" si="122"/>
        <v>0.5</v>
      </c>
      <c r="AC246">
        <v>0</v>
      </c>
      <c r="AD246" s="5">
        <f t="shared" si="135"/>
        <v>0</v>
      </c>
      <c r="AE246">
        <f t="shared" si="144"/>
        <v>0</v>
      </c>
      <c r="AF246">
        <f t="shared" si="144"/>
        <v>0</v>
      </c>
      <c r="AG246">
        <v>0</v>
      </c>
      <c r="AH246" s="18">
        <f t="shared" si="136"/>
        <v>43427</v>
      </c>
      <c r="AI246" s="5">
        <f t="shared" si="137"/>
        <v>0.5</v>
      </c>
      <c r="AJ246" s="13">
        <f t="shared" si="123"/>
        <v>0</v>
      </c>
      <c r="AK246" s="20">
        <f t="shared" si="124"/>
        <v>0</v>
      </c>
      <c r="AL246" s="20">
        <f t="shared" si="138"/>
        <v>1110</v>
      </c>
      <c r="AM246" s="20">
        <f t="shared" si="139"/>
        <v>900</v>
      </c>
      <c r="AN246" s="20">
        <f t="shared" si="125"/>
        <v>0</v>
      </c>
      <c r="AO246" s="20">
        <f t="shared" si="140"/>
        <v>200</v>
      </c>
      <c r="AP246" s="1">
        <v>0</v>
      </c>
      <c r="AQ246" s="24">
        <f t="shared" si="141"/>
        <v>43427</v>
      </c>
      <c r="AR246" s="10">
        <f t="shared" si="126"/>
        <v>200</v>
      </c>
      <c r="AS246" s="1">
        <f t="shared" si="142"/>
        <v>-20</v>
      </c>
    </row>
    <row r="247" spans="2:45" x14ac:dyDescent="0.2">
      <c r="B247" s="18">
        <f t="shared" si="127"/>
        <v>43428</v>
      </c>
      <c r="C247" s="8">
        <f t="shared" si="128"/>
        <v>43428</v>
      </c>
      <c r="D247" s="5">
        <f>INDEX(Klima!$B$1:$E$520,MATCH('Afgrødemodel 1'!$C247,Klima!$B$1:$B$520,0),MATCH('Afgrødemodel 1'!$D$7,Klima!$B$1:$E$1,0))</f>
        <v>1.7</v>
      </c>
      <c r="E247" s="8">
        <f t="shared" si="143"/>
        <v>1.7</v>
      </c>
      <c r="F247">
        <v>0</v>
      </c>
      <c r="G247" s="8">
        <f t="shared" si="129"/>
        <v>3206.3999999999992</v>
      </c>
      <c r="H247" s="8">
        <f t="shared" si="109"/>
        <v>731.30000000000007</v>
      </c>
      <c r="I247" s="8">
        <f t="shared" si="110"/>
        <v>1.7</v>
      </c>
      <c r="J247" s="8">
        <f t="shared" si="111"/>
        <v>870.30000000000018</v>
      </c>
      <c r="K247" s="8" t="str">
        <f t="shared" si="112"/>
        <v xml:space="preserve"> </v>
      </c>
      <c r="L247" s="8" t="str">
        <f t="shared" si="113"/>
        <v xml:space="preserve"> </v>
      </c>
      <c r="M247" t="e">
        <f t="shared" si="114"/>
        <v>#N/A</v>
      </c>
      <c r="N247">
        <v>8</v>
      </c>
      <c r="O247" t="str">
        <f t="shared" si="130"/>
        <v xml:space="preserve"> </v>
      </c>
      <c r="P247" t="str">
        <f t="shared" si="115"/>
        <v xml:space="preserve"> </v>
      </c>
      <c r="Q247" t="str">
        <f t="shared" si="116"/>
        <v xml:space="preserve"> </v>
      </c>
      <c r="R247" t="str">
        <f t="shared" si="117"/>
        <v xml:space="preserve"> </v>
      </c>
      <c r="S247">
        <f t="shared" si="118"/>
        <v>0</v>
      </c>
      <c r="T247" s="8">
        <f t="shared" si="131"/>
        <v>0</v>
      </c>
      <c r="U247" s="2">
        <f t="shared" si="132"/>
        <v>30.575589858972982</v>
      </c>
      <c r="V247">
        <f t="shared" si="119"/>
        <v>5</v>
      </c>
      <c r="W247" s="2">
        <f t="shared" si="133"/>
        <v>11.343499999999999</v>
      </c>
      <c r="X247">
        <f t="shared" si="120"/>
        <v>0</v>
      </c>
      <c r="Y247">
        <f t="shared" si="134"/>
        <v>0.5</v>
      </c>
      <c r="Z247">
        <v>0</v>
      </c>
      <c r="AA247" s="18">
        <f t="shared" si="121"/>
        <v>43428</v>
      </c>
      <c r="AB247" s="13">
        <f t="shared" si="122"/>
        <v>0.5</v>
      </c>
      <c r="AC247">
        <v>0</v>
      </c>
      <c r="AD247" s="5">
        <f t="shared" si="135"/>
        <v>0</v>
      </c>
      <c r="AE247">
        <f t="shared" si="144"/>
        <v>0</v>
      </c>
      <c r="AF247">
        <f t="shared" si="144"/>
        <v>0</v>
      </c>
      <c r="AG247">
        <v>0</v>
      </c>
      <c r="AH247" s="18">
        <f t="shared" si="136"/>
        <v>43428</v>
      </c>
      <c r="AI247" s="5">
        <f t="shared" si="137"/>
        <v>0.5</v>
      </c>
      <c r="AJ247" s="13">
        <f t="shared" si="123"/>
        <v>0</v>
      </c>
      <c r="AK247" s="20">
        <f t="shared" si="124"/>
        <v>0</v>
      </c>
      <c r="AL247" s="20">
        <f t="shared" si="138"/>
        <v>1125</v>
      </c>
      <c r="AM247" s="20">
        <f t="shared" si="139"/>
        <v>900</v>
      </c>
      <c r="AN247" s="20">
        <f t="shared" si="125"/>
        <v>0</v>
      </c>
      <c r="AO247" s="20">
        <f t="shared" si="140"/>
        <v>200</v>
      </c>
      <c r="AP247" s="1">
        <v>0</v>
      </c>
      <c r="AQ247" s="24">
        <f t="shared" si="141"/>
        <v>43428</v>
      </c>
      <c r="AR247" s="10">
        <f t="shared" si="126"/>
        <v>200</v>
      </c>
      <c r="AS247" s="1">
        <f t="shared" si="142"/>
        <v>-20</v>
      </c>
    </row>
    <row r="248" spans="2:45" x14ac:dyDescent="0.2">
      <c r="B248" s="18">
        <f t="shared" si="127"/>
        <v>43429</v>
      </c>
      <c r="C248" s="8">
        <f t="shared" si="128"/>
        <v>43429</v>
      </c>
      <c r="D248" s="5">
        <f>INDEX(Klima!$B$1:$E$520,MATCH('Afgrødemodel 1'!$C248,Klima!$B$1:$B$520,0),MATCH('Afgrødemodel 1'!$D$7,Klima!$B$1:$E$1,0))</f>
        <v>1.3</v>
      </c>
      <c r="E248" s="8">
        <f t="shared" si="143"/>
        <v>1.3</v>
      </c>
      <c r="F248">
        <v>0</v>
      </c>
      <c r="G248" s="8">
        <f t="shared" si="129"/>
        <v>3207.6999999999994</v>
      </c>
      <c r="H248" s="8">
        <f t="shared" si="109"/>
        <v>732.6</v>
      </c>
      <c r="I248" s="8">
        <f t="shared" si="110"/>
        <v>1.3</v>
      </c>
      <c r="J248" s="8">
        <f t="shared" si="111"/>
        <v>871.60000000000014</v>
      </c>
      <c r="K248" s="8" t="str">
        <f t="shared" si="112"/>
        <v xml:space="preserve"> </v>
      </c>
      <c r="L248" s="8" t="str">
        <f t="shared" si="113"/>
        <v xml:space="preserve"> </v>
      </c>
      <c r="M248" t="e">
        <f t="shared" si="114"/>
        <v>#N/A</v>
      </c>
      <c r="N248">
        <v>8</v>
      </c>
      <c r="O248" t="str">
        <f t="shared" si="130"/>
        <v xml:space="preserve"> </v>
      </c>
      <c r="P248" t="str">
        <f t="shared" si="115"/>
        <v xml:space="preserve"> </v>
      </c>
      <c r="Q248" t="str">
        <f t="shared" si="116"/>
        <v xml:space="preserve"> </v>
      </c>
      <c r="R248" t="str">
        <f t="shared" si="117"/>
        <v xml:space="preserve"> </v>
      </c>
      <c r="S248">
        <f t="shared" si="118"/>
        <v>0</v>
      </c>
      <c r="T248" s="8">
        <f t="shared" si="131"/>
        <v>0</v>
      </c>
      <c r="U248" s="2">
        <f t="shared" si="132"/>
        <v>30.804553759178788</v>
      </c>
      <c r="V248">
        <f t="shared" si="119"/>
        <v>5</v>
      </c>
      <c r="W248" s="2">
        <f t="shared" si="133"/>
        <v>11.337</v>
      </c>
      <c r="X248">
        <f t="shared" si="120"/>
        <v>0</v>
      </c>
      <c r="Y248">
        <f t="shared" si="134"/>
        <v>0.5</v>
      </c>
      <c r="Z248">
        <v>0</v>
      </c>
      <c r="AA248" s="18">
        <f t="shared" si="121"/>
        <v>43429</v>
      </c>
      <c r="AB248" s="13">
        <f t="shared" si="122"/>
        <v>0.5</v>
      </c>
      <c r="AC248">
        <v>0</v>
      </c>
      <c r="AD248" s="5">
        <f t="shared" si="135"/>
        <v>0</v>
      </c>
      <c r="AE248">
        <f t="shared" si="144"/>
        <v>0</v>
      </c>
      <c r="AF248">
        <f t="shared" si="144"/>
        <v>0</v>
      </c>
      <c r="AG248">
        <v>0</v>
      </c>
      <c r="AH248" s="18">
        <f t="shared" si="136"/>
        <v>43429</v>
      </c>
      <c r="AI248" s="5">
        <f t="shared" si="137"/>
        <v>0.5</v>
      </c>
      <c r="AJ248" s="13">
        <f t="shared" si="123"/>
        <v>0</v>
      </c>
      <c r="AK248" s="20">
        <f t="shared" si="124"/>
        <v>0</v>
      </c>
      <c r="AL248" s="20">
        <f t="shared" si="138"/>
        <v>1140</v>
      </c>
      <c r="AM248" s="20">
        <f t="shared" si="139"/>
        <v>900</v>
      </c>
      <c r="AN248" s="20">
        <f t="shared" si="125"/>
        <v>0</v>
      </c>
      <c r="AO248" s="20">
        <f t="shared" si="140"/>
        <v>200</v>
      </c>
      <c r="AP248" s="1">
        <v>0</v>
      </c>
      <c r="AQ248" s="24">
        <f t="shared" si="141"/>
        <v>43429</v>
      </c>
      <c r="AR248" s="10">
        <f t="shared" si="126"/>
        <v>200</v>
      </c>
      <c r="AS248" s="1">
        <f t="shared" si="142"/>
        <v>-20</v>
      </c>
    </row>
    <row r="249" spans="2:45" x14ac:dyDescent="0.2">
      <c r="B249" s="18">
        <f t="shared" si="127"/>
        <v>43430</v>
      </c>
      <c r="C249" s="8">
        <f t="shared" si="128"/>
        <v>43430</v>
      </c>
      <c r="D249" s="5">
        <f>INDEX(Klima!$B$1:$E$520,MATCH('Afgrødemodel 1'!$C249,Klima!$B$1:$B$520,0),MATCH('Afgrødemodel 1'!$D$7,Klima!$B$1:$E$1,0))</f>
        <v>0</v>
      </c>
      <c r="E249" s="8">
        <f t="shared" si="143"/>
        <v>0</v>
      </c>
      <c r="F249">
        <v>0</v>
      </c>
      <c r="G249" s="8">
        <f t="shared" si="129"/>
        <v>3207.6999999999994</v>
      </c>
      <c r="H249" s="8">
        <f t="shared" si="109"/>
        <v>732.6</v>
      </c>
      <c r="I249" s="8">
        <f t="shared" si="110"/>
        <v>0</v>
      </c>
      <c r="J249" s="8">
        <f t="shared" si="111"/>
        <v>871.60000000000014</v>
      </c>
      <c r="K249" s="8" t="str">
        <f t="shared" si="112"/>
        <v xml:space="preserve"> </v>
      </c>
      <c r="L249" s="8" t="str">
        <f t="shared" si="113"/>
        <v xml:space="preserve"> </v>
      </c>
      <c r="M249" t="e">
        <f t="shared" si="114"/>
        <v>#N/A</v>
      </c>
      <c r="N249">
        <v>8</v>
      </c>
      <c r="O249" t="str">
        <f t="shared" si="130"/>
        <v xml:space="preserve"> </v>
      </c>
      <c r="P249" t="str">
        <f t="shared" si="115"/>
        <v xml:space="preserve"> </v>
      </c>
      <c r="Q249" t="str">
        <f t="shared" si="116"/>
        <v xml:space="preserve"> </v>
      </c>
      <c r="R249" t="str">
        <f t="shared" si="117"/>
        <v xml:space="preserve"> </v>
      </c>
      <c r="S249">
        <f t="shared" si="118"/>
        <v>0</v>
      </c>
      <c r="T249" s="8">
        <f t="shared" si="131"/>
        <v>0</v>
      </c>
      <c r="U249" s="2">
        <f t="shared" si="132"/>
        <v>30.804553759178788</v>
      </c>
      <c r="V249">
        <f t="shared" si="119"/>
        <v>5</v>
      </c>
      <c r="W249" s="2">
        <f t="shared" si="133"/>
        <v>11.337</v>
      </c>
      <c r="X249">
        <f t="shared" si="120"/>
        <v>0</v>
      </c>
      <c r="Y249">
        <f t="shared" si="134"/>
        <v>0.5</v>
      </c>
      <c r="Z249">
        <v>0</v>
      </c>
      <c r="AA249" s="18">
        <f t="shared" si="121"/>
        <v>43430</v>
      </c>
      <c r="AB249" s="13">
        <f t="shared" si="122"/>
        <v>0.5</v>
      </c>
      <c r="AC249">
        <v>0</v>
      </c>
      <c r="AD249" s="5">
        <f t="shared" si="135"/>
        <v>0</v>
      </c>
      <c r="AE249">
        <f t="shared" si="144"/>
        <v>0</v>
      </c>
      <c r="AF249">
        <f t="shared" si="144"/>
        <v>0</v>
      </c>
      <c r="AG249">
        <v>0</v>
      </c>
      <c r="AH249" s="18">
        <f t="shared" si="136"/>
        <v>43430</v>
      </c>
      <c r="AI249" s="5">
        <f t="shared" si="137"/>
        <v>0.5</v>
      </c>
      <c r="AJ249" s="13">
        <f t="shared" si="123"/>
        <v>0</v>
      </c>
      <c r="AK249" s="20">
        <f t="shared" si="124"/>
        <v>0</v>
      </c>
      <c r="AL249" s="20">
        <f t="shared" si="138"/>
        <v>1155</v>
      </c>
      <c r="AM249" s="20">
        <f t="shared" si="139"/>
        <v>900</v>
      </c>
      <c r="AN249" s="20">
        <f t="shared" si="125"/>
        <v>0</v>
      </c>
      <c r="AO249" s="20">
        <f t="shared" si="140"/>
        <v>200</v>
      </c>
      <c r="AP249" s="1">
        <v>0</v>
      </c>
      <c r="AQ249" s="24">
        <f t="shared" si="141"/>
        <v>43430</v>
      </c>
      <c r="AR249" s="10">
        <f t="shared" si="126"/>
        <v>200</v>
      </c>
      <c r="AS249" s="1">
        <f t="shared" si="142"/>
        <v>-20</v>
      </c>
    </row>
    <row r="250" spans="2:45" x14ac:dyDescent="0.2">
      <c r="B250" s="18">
        <f t="shared" si="127"/>
        <v>43431</v>
      </c>
      <c r="C250" s="8">
        <f t="shared" si="128"/>
        <v>43431</v>
      </c>
      <c r="D250" s="5">
        <f>INDEX(Klima!$B$1:$E$520,MATCH('Afgrødemodel 1'!$C250,Klima!$B$1:$B$520,0),MATCH('Afgrødemodel 1'!$D$7,Klima!$B$1:$E$1,0))</f>
        <v>0</v>
      </c>
      <c r="E250" s="8">
        <f t="shared" si="143"/>
        <v>0</v>
      </c>
      <c r="F250">
        <v>0</v>
      </c>
      <c r="G250" s="8">
        <f t="shared" si="129"/>
        <v>3207.6999999999994</v>
      </c>
      <c r="H250" s="8">
        <f t="shared" si="109"/>
        <v>732.6</v>
      </c>
      <c r="I250" s="8">
        <f t="shared" si="110"/>
        <v>0</v>
      </c>
      <c r="J250" s="8">
        <f t="shared" si="111"/>
        <v>871.60000000000014</v>
      </c>
      <c r="K250" s="8" t="str">
        <f t="shared" si="112"/>
        <v xml:space="preserve"> </v>
      </c>
      <c r="L250" s="8" t="str">
        <f t="shared" si="113"/>
        <v xml:space="preserve"> </v>
      </c>
      <c r="M250" t="e">
        <f t="shared" si="114"/>
        <v>#N/A</v>
      </c>
      <c r="N250">
        <v>8</v>
      </c>
      <c r="O250" t="str">
        <f t="shared" si="130"/>
        <v xml:space="preserve"> </v>
      </c>
      <c r="P250" t="str">
        <f t="shared" si="115"/>
        <v xml:space="preserve"> </v>
      </c>
      <c r="Q250" t="str">
        <f t="shared" si="116"/>
        <v xml:space="preserve"> </v>
      </c>
      <c r="R250" t="str">
        <f t="shared" si="117"/>
        <v xml:space="preserve"> </v>
      </c>
      <c r="S250">
        <f t="shared" si="118"/>
        <v>0</v>
      </c>
      <c r="T250" s="8">
        <f t="shared" si="131"/>
        <v>0</v>
      </c>
      <c r="U250" s="2">
        <f t="shared" si="132"/>
        <v>30.804553759178788</v>
      </c>
      <c r="V250">
        <f t="shared" si="119"/>
        <v>5</v>
      </c>
      <c r="W250" s="2">
        <f t="shared" si="133"/>
        <v>11.337</v>
      </c>
      <c r="X250">
        <f t="shared" si="120"/>
        <v>0</v>
      </c>
      <c r="Y250">
        <f t="shared" si="134"/>
        <v>0.5</v>
      </c>
      <c r="Z250">
        <v>0</v>
      </c>
      <c r="AA250" s="18">
        <f t="shared" si="121"/>
        <v>43431</v>
      </c>
      <c r="AB250" s="13">
        <f t="shared" si="122"/>
        <v>0.5</v>
      </c>
      <c r="AC250">
        <v>0</v>
      </c>
      <c r="AD250" s="5">
        <f t="shared" si="135"/>
        <v>0</v>
      </c>
      <c r="AE250">
        <f t="shared" si="144"/>
        <v>0</v>
      </c>
      <c r="AF250">
        <f t="shared" si="144"/>
        <v>0</v>
      </c>
      <c r="AG250">
        <v>0</v>
      </c>
      <c r="AH250" s="18">
        <f t="shared" si="136"/>
        <v>43431</v>
      </c>
      <c r="AI250" s="5">
        <f t="shared" si="137"/>
        <v>0.5</v>
      </c>
      <c r="AJ250" s="13">
        <f t="shared" si="123"/>
        <v>0</v>
      </c>
      <c r="AK250" s="20">
        <f t="shared" si="124"/>
        <v>0</v>
      </c>
      <c r="AL250" s="20">
        <f t="shared" si="138"/>
        <v>1170</v>
      </c>
      <c r="AM250" s="20">
        <f t="shared" si="139"/>
        <v>900</v>
      </c>
      <c r="AN250" s="20">
        <f t="shared" si="125"/>
        <v>0</v>
      </c>
      <c r="AO250" s="20">
        <f t="shared" si="140"/>
        <v>200</v>
      </c>
      <c r="AP250" s="1">
        <v>0</v>
      </c>
      <c r="AQ250" s="24">
        <f t="shared" si="141"/>
        <v>43431</v>
      </c>
      <c r="AR250" s="10">
        <f t="shared" si="126"/>
        <v>200</v>
      </c>
      <c r="AS250" s="1">
        <f t="shared" si="142"/>
        <v>-20</v>
      </c>
    </row>
    <row r="251" spans="2:45" x14ac:dyDescent="0.2">
      <c r="B251" s="18">
        <f t="shared" si="127"/>
        <v>43432</v>
      </c>
      <c r="C251" s="8">
        <f t="shared" si="128"/>
        <v>43432</v>
      </c>
      <c r="D251" s="5">
        <f>INDEX(Klima!$B$1:$E$520,MATCH('Afgrødemodel 1'!$C251,Klima!$B$1:$B$520,0),MATCH('Afgrødemodel 1'!$D$7,Klima!$B$1:$E$1,0))</f>
        <v>1.4</v>
      </c>
      <c r="E251" s="8">
        <f t="shared" si="143"/>
        <v>1.4</v>
      </c>
      <c r="F251">
        <v>0</v>
      </c>
      <c r="G251" s="8">
        <f t="shared" si="129"/>
        <v>3209.0999999999995</v>
      </c>
      <c r="H251" s="8">
        <f t="shared" si="109"/>
        <v>734</v>
      </c>
      <c r="I251" s="8">
        <f t="shared" si="110"/>
        <v>1.4</v>
      </c>
      <c r="J251" s="8">
        <f t="shared" si="111"/>
        <v>873.00000000000011</v>
      </c>
      <c r="K251" s="8" t="str">
        <f t="shared" si="112"/>
        <v xml:space="preserve"> </v>
      </c>
      <c r="L251" s="8" t="str">
        <f t="shared" si="113"/>
        <v xml:space="preserve"> </v>
      </c>
      <c r="M251" t="e">
        <f t="shared" si="114"/>
        <v>#N/A</v>
      </c>
      <c r="N251">
        <v>8</v>
      </c>
      <c r="O251" t="str">
        <f t="shared" si="130"/>
        <v xml:space="preserve"> </v>
      </c>
      <c r="P251" t="str">
        <f t="shared" si="115"/>
        <v xml:space="preserve"> </v>
      </c>
      <c r="Q251" t="str">
        <f t="shared" si="116"/>
        <v xml:space="preserve"> </v>
      </c>
      <c r="R251" t="str">
        <f t="shared" si="117"/>
        <v xml:space="preserve"> </v>
      </c>
      <c r="S251">
        <f t="shared" si="118"/>
        <v>0</v>
      </c>
      <c r="T251" s="8">
        <f t="shared" si="131"/>
        <v>0</v>
      </c>
      <c r="U251" s="2">
        <f t="shared" si="132"/>
        <v>31.053017265998388</v>
      </c>
      <c r="V251">
        <f t="shared" si="119"/>
        <v>5</v>
      </c>
      <c r="W251" s="2">
        <f t="shared" si="133"/>
        <v>11.33</v>
      </c>
      <c r="X251">
        <f t="shared" si="120"/>
        <v>0</v>
      </c>
      <c r="Y251">
        <f t="shared" si="134"/>
        <v>0.5</v>
      </c>
      <c r="Z251">
        <v>0</v>
      </c>
      <c r="AA251" s="18">
        <f t="shared" si="121"/>
        <v>43432</v>
      </c>
      <c r="AB251" s="13">
        <f t="shared" si="122"/>
        <v>0.5</v>
      </c>
      <c r="AC251">
        <v>0</v>
      </c>
      <c r="AD251" s="5">
        <f t="shared" si="135"/>
        <v>0</v>
      </c>
      <c r="AE251">
        <f t="shared" si="144"/>
        <v>0</v>
      </c>
      <c r="AF251">
        <f t="shared" si="144"/>
        <v>0</v>
      </c>
      <c r="AG251">
        <v>0</v>
      </c>
      <c r="AH251" s="18">
        <f t="shared" si="136"/>
        <v>43432</v>
      </c>
      <c r="AI251" s="5">
        <f t="shared" si="137"/>
        <v>0.5</v>
      </c>
      <c r="AJ251" s="13">
        <f t="shared" si="123"/>
        <v>0</v>
      </c>
      <c r="AK251" s="20">
        <f t="shared" si="124"/>
        <v>0</v>
      </c>
      <c r="AL251" s="20">
        <f t="shared" si="138"/>
        <v>1185</v>
      </c>
      <c r="AM251" s="20">
        <f t="shared" si="139"/>
        <v>900</v>
      </c>
      <c r="AN251" s="20">
        <f t="shared" si="125"/>
        <v>0</v>
      </c>
      <c r="AO251" s="20">
        <f t="shared" si="140"/>
        <v>200</v>
      </c>
      <c r="AP251" s="1">
        <v>0</v>
      </c>
      <c r="AQ251" s="24">
        <f t="shared" si="141"/>
        <v>43432</v>
      </c>
      <c r="AR251" s="10">
        <f t="shared" si="126"/>
        <v>200</v>
      </c>
      <c r="AS251" s="1">
        <f t="shared" si="142"/>
        <v>-20</v>
      </c>
    </row>
    <row r="252" spans="2:45" x14ac:dyDescent="0.2">
      <c r="B252" s="18">
        <f t="shared" si="127"/>
        <v>43433</v>
      </c>
      <c r="C252" s="8">
        <f t="shared" si="128"/>
        <v>43433</v>
      </c>
      <c r="D252" s="5">
        <f>INDEX(Klima!$B$1:$E$520,MATCH('Afgrødemodel 1'!$C252,Klima!$B$1:$B$520,0),MATCH('Afgrødemodel 1'!$D$7,Klima!$B$1:$E$1,0))</f>
        <v>3.5</v>
      </c>
      <c r="E252" s="8">
        <f t="shared" si="143"/>
        <v>3.5</v>
      </c>
      <c r="F252">
        <v>0</v>
      </c>
      <c r="G252" s="8">
        <f t="shared" si="129"/>
        <v>3212.5999999999995</v>
      </c>
      <c r="H252" s="8">
        <f t="shared" si="109"/>
        <v>737.5</v>
      </c>
      <c r="I252" s="8">
        <f t="shared" si="110"/>
        <v>3.5</v>
      </c>
      <c r="J252" s="8">
        <f t="shared" si="111"/>
        <v>876.50000000000011</v>
      </c>
      <c r="K252" s="8" t="str">
        <f t="shared" si="112"/>
        <v xml:space="preserve"> </v>
      </c>
      <c r="L252" s="8" t="str">
        <f t="shared" si="113"/>
        <v xml:space="preserve"> </v>
      </c>
      <c r="M252" t="e">
        <f t="shared" si="114"/>
        <v>#N/A</v>
      </c>
      <c r="N252">
        <v>8</v>
      </c>
      <c r="O252" t="str">
        <f t="shared" si="130"/>
        <v xml:space="preserve"> </v>
      </c>
      <c r="P252" t="str">
        <f t="shared" si="115"/>
        <v xml:space="preserve"> </v>
      </c>
      <c r="Q252" t="str">
        <f t="shared" si="116"/>
        <v xml:space="preserve"> </v>
      </c>
      <c r="R252" t="str">
        <f t="shared" si="117"/>
        <v xml:space="preserve"> </v>
      </c>
      <c r="S252">
        <f t="shared" si="118"/>
        <v>0</v>
      </c>
      <c r="T252" s="8">
        <f t="shared" si="131"/>
        <v>0</v>
      </c>
      <c r="U252" s="2">
        <f t="shared" si="132"/>
        <v>31.682838020387862</v>
      </c>
      <c r="V252">
        <f t="shared" si="119"/>
        <v>5</v>
      </c>
      <c r="W252" s="2">
        <f t="shared" si="133"/>
        <v>11.3125</v>
      </c>
      <c r="X252">
        <f t="shared" si="120"/>
        <v>0</v>
      </c>
      <c r="Y252">
        <f t="shared" si="134"/>
        <v>0.5</v>
      </c>
      <c r="Z252">
        <v>0</v>
      </c>
      <c r="AA252" s="18">
        <f t="shared" si="121"/>
        <v>43433</v>
      </c>
      <c r="AB252" s="13">
        <f t="shared" si="122"/>
        <v>0.5</v>
      </c>
      <c r="AC252">
        <v>0</v>
      </c>
      <c r="AD252" s="5">
        <f t="shared" si="135"/>
        <v>0</v>
      </c>
      <c r="AE252">
        <f t="shared" si="144"/>
        <v>0</v>
      </c>
      <c r="AF252">
        <f t="shared" si="144"/>
        <v>0</v>
      </c>
      <c r="AG252">
        <v>0</v>
      </c>
      <c r="AH252" s="18">
        <f t="shared" si="136"/>
        <v>43433</v>
      </c>
      <c r="AI252" s="5">
        <f t="shared" si="137"/>
        <v>0.5</v>
      </c>
      <c r="AJ252" s="13">
        <f t="shared" si="123"/>
        <v>0</v>
      </c>
      <c r="AK252" s="20">
        <f t="shared" si="124"/>
        <v>0</v>
      </c>
      <c r="AL252" s="20">
        <f t="shared" si="138"/>
        <v>1200</v>
      </c>
      <c r="AM252" s="20">
        <f t="shared" si="139"/>
        <v>900</v>
      </c>
      <c r="AN252" s="20">
        <f t="shared" si="125"/>
        <v>0</v>
      </c>
      <c r="AO252" s="20">
        <f t="shared" si="140"/>
        <v>200</v>
      </c>
      <c r="AP252" s="1">
        <v>0</v>
      </c>
      <c r="AQ252" s="24">
        <f t="shared" si="141"/>
        <v>43433</v>
      </c>
      <c r="AR252" s="10">
        <f t="shared" si="126"/>
        <v>200</v>
      </c>
      <c r="AS252" s="1">
        <f t="shared" si="142"/>
        <v>-20</v>
      </c>
    </row>
    <row r="253" spans="2:45" x14ac:dyDescent="0.2">
      <c r="B253" s="18">
        <f t="shared" si="127"/>
        <v>43434</v>
      </c>
      <c r="C253" s="8">
        <f t="shared" si="128"/>
        <v>43434</v>
      </c>
      <c r="D253" s="5">
        <f>INDEX(Klima!$B$1:$E$520,MATCH('Afgrødemodel 1'!$C253,Klima!$B$1:$B$520,0),MATCH('Afgrødemodel 1'!$D$7,Klima!$B$1:$E$1,0))</f>
        <v>6.7</v>
      </c>
      <c r="E253" s="8">
        <f t="shared" si="143"/>
        <v>6.7</v>
      </c>
      <c r="F253">
        <v>0</v>
      </c>
      <c r="G253" s="8">
        <f t="shared" si="129"/>
        <v>3219.2999999999993</v>
      </c>
      <c r="H253" s="8">
        <f t="shared" si="109"/>
        <v>744.2</v>
      </c>
      <c r="I253" s="8">
        <f t="shared" si="110"/>
        <v>6.7</v>
      </c>
      <c r="J253" s="8">
        <f t="shared" si="111"/>
        <v>883.20000000000016</v>
      </c>
      <c r="K253" s="8" t="str">
        <f t="shared" si="112"/>
        <v xml:space="preserve"> </v>
      </c>
      <c r="L253" s="8" t="str">
        <f t="shared" si="113"/>
        <v xml:space="preserve"> </v>
      </c>
      <c r="M253" t="e">
        <f t="shared" si="114"/>
        <v>#N/A</v>
      </c>
      <c r="N253">
        <v>8</v>
      </c>
      <c r="O253" t="str">
        <f t="shared" si="130"/>
        <v xml:space="preserve"> </v>
      </c>
      <c r="P253" t="str">
        <f t="shared" si="115"/>
        <v xml:space="preserve"> </v>
      </c>
      <c r="Q253" t="str">
        <f t="shared" si="116"/>
        <v xml:space="preserve"> </v>
      </c>
      <c r="R253" t="str">
        <f t="shared" si="117"/>
        <v xml:space="preserve"> </v>
      </c>
      <c r="S253">
        <f t="shared" si="118"/>
        <v>0</v>
      </c>
      <c r="T253" s="8">
        <f t="shared" si="131"/>
        <v>0</v>
      </c>
      <c r="U253" s="2">
        <f t="shared" si="132"/>
        <v>32.923775393563282</v>
      </c>
      <c r="V253">
        <f t="shared" si="119"/>
        <v>5</v>
      </c>
      <c r="W253" s="2">
        <f t="shared" si="133"/>
        <v>11.279</v>
      </c>
      <c r="X253">
        <f t="shared" si="120"/>
        <v>0</v>
      </c>
      <c r="Y253">
        <f t="shared" si="134"/>
        <v>0.5</v>
      </c>
      <c r="Z253">
        <v>0</v>
      </c>
      <c r="AA253" s="18">
        <f t="shared" si="121"/>
        <v>43434</v>
      </c>
      <c r="AB253" s="13">
        <f t="shared" si="122"/>
        <v>0.5</v>
      </c>
      <c r="AC253">
        <v>0</v>
      </c>
      <c r="AD253" s="5">
        <f t="shared" si="135"/>
        <v>0</v>
      </c>
      <c r="AE253">
        <f t="shared" si="144"/>
        <v>0</v>
      </c>
      <c r="AF253">
        <f t="shared" si="144"/>
        <v>0</v>
      </c>
      <c r="AG253">
        <v>0</v>
      </c>
      <c r="AH253" s="18">
        <f t="shared" si="136"/>
        <v>43434</v>
      </c>
      <c r="AI253" s="5">
        <f t="shared" si="137"/>
        <v>0.5</v>
      </c>
      <c r="AJ253" s="13">
        <f t="shared" si="123"/>
        <v>0</v>
      </c>
      <c r="AK253" s="20">
        <f t="shared" si="124"/>
        <v>0</v>
      </c>
      <c r="AL253" s="20">
        <f t="shared" si="138"/>
        <v>1215</v>
      </c>
      <c r="AM253" s="20">
        <f t="shared" si="139"/>
        <v>900</v>
      </c>
      <c r="AN253" s="20">
        <f t="shared" si="125"/>
        <v>0</v>
      </c>
      <c r="AO253" s="20">
        <f t="shared" si="140"/>
        <v>200</v>
      </c>
      <c r="AP253" s="1">
        <v>0</v>
      </c>
      <c r="AQ253" s="24">
        <f t="shared" si="141"/>
        <v>43434</v>
      </c>
      <c r="AR253" s="10">
        <f t="shared" si="126"/>
        <v>200</v>
      </c>
      <c r="AS253" s="1">
        <f t="shared" si="142"/>
        <v>-20</v>
      </c>
    </row>
    <row r="254" spans="2:45" x14ac:dyDescent="0.2">
      <c r="B254" s="18">
        <f t="shared" si="127"/>
        <v>43435</v>
      </c>
      <c r="C254" s="8">
        <f t="shared" si="128"/>
        <v>43435</v>
      </c>
      <c r="D254" s="5">
        <f>INDEX(Klima!$B$1:$E$520,MATCH('Afgrødemodel 1'!$C254,Klima!$B$1:$B$520,0),MATCH('Afgrødemodel 1'!$D$7,Klima!$B$1:$E$1,0))</f>
        <v>5.4</v>
      </c>
      <c r="E254" s="8">
        <f t="shared" si="143"/>
        <v>5.4</v>
      </c>
      <c r="F254">
        <v>0</v>
      </c>
      <c r="G254" s="8">
        <f t="shared" si="129"/>
        <v>3224.6999999999994</v>
      </c>
      <c r="H254" s="8">
        <f t="shared" si="109"/>
        <v>749.6</v>
      </c>
      <c r="I254" s="8">
        <f t="shared" si="110"/>
        <v>5.4</v>
      </c>
      <c r="J254" s="8">
        <f t="shared" si="111"/>
        <v>888.60000000000014</v>
      </c>
      <c r="K254" s="8" t="str">
        <f t="shared" si="112"/>
        <v xml:space="preserve"> </v>
      </c>
      <c r="L254" s="8" t="str">
        <f t="shared" si="113"/>
        <v xml:space="preserve"> </v>
      </c>
      <c r="M254" t="e">
        <f t="shared" si="114"/>
        <v>#N/A</v>
      </c>
      <c r="N254">
        <v>8</v>
      </c>
      <c r="O254" t="str">
        <f t="shared" si="130"/>
        <v xml:space="preserve"> </v>
      </c>
      <c r="P254" t="str">
        <f t="shared" si="115"/>
        <v xml:space="preserve"> </v>
      </c>
      <c r="Q254" t="str">
        <f t="shared" si="116"/>
        <v xml:space="preserve"> </v>
      </c>
      <c r="R254" t="str">
        <f t="shared" si="117"/>
        <v xml:space="preserve"> </v>
      </c>
      <c r="S254">
        <f t="shared" si="118"/>
        <v>0</v>
      </c>
      <c r="T254" s="8">
        <f t="shared" si="131"/>
        <v>0</v>
      </c>
      <c r="U254" s="2">
        <f t="shared" si="132"/>
        <v>33.9586717113324</v>
      </c>
      <c r="V254">
        <f t="shared" si="119"/>
        <v>5</v>
      </c>
      <c r="W254" s="2">
        <f t="shared" si="133"/>
        <v>11.252000000000001</v>
      </c>
      <c r="X254">
        <f t="shared" si="120"/>
        <v>0</v>
      </c>
      <c r="Y254">
        <f t="shared" si="134"/>
        <v>0.5</v>
      </c>
      <c r="Z254">
        <v>0</v>
      </c>
      <c r="AA254" s="18">
        <f t="shared" si="121"/>
        <v>43435</v>
      </c>
      <c r="AB254" s="13">
        <f t="shared" si="122"/>
        <v>0.5</v>
      </c>
      <c r="AC254">
        <v>0</v>
      </c>
      <c r="AD254" s="5">
        <f t="shared" si="135"/>
        <v>0</v>
      </c>
      <c r="AE254">
        <f t="shared" si="144"/>
        <v>0</v>
      </c>
      <c r="AF254">
        <f t="shared" si="144"/>
        <v>0</v>
      </c>
      <c r="AG254">
        <v>0</v>
      </c>
      <c r="AH254" s="18">
        <f t="shared" si="136"/>
        <v>43435</v>
      </c>
      <c r="AI254" s="5">
        <f t="shared" si="137"/>
        <v>0.5</v>
      </c>
      <c r="AJ254" s="13">
        <f t="shared" si="123"/>
        <v>0</v>
      </c>
      <c r="AK254" s="20">
        <f t="shared" si="124"/>
        <v>0</v>
      </c>
      <c r="AL254" s="20">
        <f t="shared" si="138"/>
        <v>1230</v>
      </c>
      <c r="AM254" s="20">
        <f t="shared" si="139"/>
        <v>900</v>
      </c>
      <c r="AN254" s="20">
        <f t="shared" si="125"/>
        <v>0</v>
      </c>
      <c r="AO254" s="20">
        <f t="shared" si="140"/>
        <v>200</v>
      </c>
      <c r="AP254" s="1">
        <v>0</v>
      </c>
      <c r="AQ254" s="24">
        <f t="shared" si="141"/>
        <v>43435</v>
      </c>
      <c r="AR254" s="10">
        <f t="shared" si="126"/>
        <v>200</v>
      </c>
      <c r="AS254" s="1">
        <f t="shared" si="142"/>
        <v>-20</v>
      </c>
    </row>
    <row r="255" spans="2:45" x14ac:dyDescent="0.2">
      <c r="B255" s="18">
        <f t="shared" si="127"/>
        <v>43436</v>
      </c>
      <c r="C255" s="8">
        <f t="shared" si="128"/>
        <v>43436</v>
      </c>
      <c r="D255" s="5">
        <f>INDEX(Klima!$B$1:$E$520,MATCH('Afgrødemodel 1'!$C255,Klima!$B$1:$B$520,0),MATCH('Afgrødemodel 1'!$D$7,Klima!$B$1:$E$1,0))</f>
        <v>6.5</v>
      </c>
      <c r="E255" s="8">
        <f t="shared" si="143"/>
        <v>6.5</v>
      </c>
      <c r="F255">
        <v>0</v>
      </c>
      <c r="G255" s="8">
        <f t="shared" si="129"/>
        <v>3231.1999999999994</v>
      </c>
      <c r="H255" s="8">
        <f t="shared" si="109"/>
        <v>756.1</v>
      </c>
      <c r="I255" s="8">
        <f t="shared" si="110"/>
        <v>6.5</v>
      </c>
      <c r="J255" s="8">
        <f t="shared" si="111"/>
        <v>895.10000000000014</v>
      </c>
      <c r="K255" s="8" t="str">
        <f t="shared" si="112"/>
        <v xml:space="preserve"> </v>
      </c>
      <c r="L255" s="8" t="str">
        <f t="shared" si="113"/>
        <v xml:space="preserve"> </v>
      </c>
      <c r="M255" t="e">
        <f t="shared" si="114"/>
        <v>#N/A</v>
      </c>
      <c r="N255">
        <v>8</v>
      </c>
      <c r="O255" t="str">
        <f t="shared" si="130"/>
        <v xml:space="preserve"> </v>
      </c>
      <c r="P255" t="str">
        <f t="shared" si="115"/>
        <v xml:space="preserve"> </v>
      </c>
      <c r="Q255" t="str">
        <f t="shared" si="116"/>
        <v xml:space="preserve"> </v>
      </c>
      <c r="R255" t="str">
        <f t="shared" si="117"/>
        <v xml:space="preserve"> </v>
      </c>
      <c r="S255">
        <f t="shared" si="118"/>
        <v>0</v>
      </c>
      <c r="T255" s="8">
        <f t="shared" si="131"/>
        <v>0</v>
      </c>
      <c r="U255" s="2">
        <f t="shared" si="132"/>
        <v>35.246968270589974</v>
      </c>
      <c r="V255">
        <f t="shared" si="119"/>
        <v>5</v>
      </c>
      <c r="W255" s="2">
        <f t="shared" si="133"/>
        <v>11.2195</v>
      </c>
      <c r="X255">
        <f t="shared" si="120"/>
        <v>0</v>
      </c>
      <c r="Y255">
        <f t="shared" si="134"/>
        <v>0.5</v>
      </c>
      <c r="Z255">
        <v>0</v>
      </c>
      <c r="AA255" s="18">
        <f t="shared" si="121"/>
        <v>43436</v>
      </c>
      <c r="AB255" s="13">
        <f t="shared" si="122"/>
        <v>0.5</v>
      </c>
      <c r="AC255">
        <v>0</v>
      </c>
      <c r="AD255" s="5">
        <f t="shared" si="135"/>
        <v>0</v>
      </c>
      <c r="AE255">
        <f t="shared" si="144"/>
        <v>0</v>
      </c>
      <c r="AF255">
        <f t="shared" si="144"/>
        <v>0</v>
      </c>
      <c r="AG255">
        <v>0</v>
      </c>
      <c r="AH255" s="18">
        <f t="shared" si="136"/>
        <v>43436</v>
      </c>
      <c r="AI255" s="5">
        <f t="shared" si="137"/>
        <v>0.5</v>
      </c>
      <c r="AJ255" s="13">
        <f t="shared" si="123"/>
        <v>0</v>
      </c>
      <c r="AK255" s="20">
        <f t="shared" si="124"/>
        <v>0</v>
      </c>
      <c r="AL255" s="20">
        <f t="shared" si="138"/>
        <v>1245</v>
      </c>
      <c r="AM255" s="20">
        <f t="shared" si="139"/>
        <v>900</v>
      </c>
      <c r="AN255" s="20">
        <f t="shared" si="125"/>
        <v>0</v>
      </c>
      <c r="AO255" s="20">
        <f t="shared" si="140"/>
        <v>200</v>
      </c>
      <c r="AP255" s="1">
        <v>0</v>
      </c>
      <c r="AQ255" s="24">
        <f t="shared" si="141"/>
        <v>43436</v>
      </c>
      <c r="AR255" s="10">
        <f t="shared" si="126"/>
        <v>200</v>
      </c>
      <c r="AS255" s="1">
        <f t="shared" si="142"/>
        <v>-20</v>
      </c>
    </row>
    <row r="256" spans="2:45" x14ac:dyDescent="0.2">
      <c r="B256" s="18">
        <f t="shared" si="127"/>
        <v>43437</v>
      </c>
      <c r="C256" s="8">
        <f t="shared" si="128"/>
        <v>43437</v>
      </c>
      <c r="D256" s="5">
        <f>INDEX(Klima!$B$1:$E$520,MATCH('Afgrødemodel 1'!$C256,Klima!$B$1:$B$520,0),MATCH('Afgrødemodel 1'!$D$7,Klima!$B$1:$E$1,0))</f>
        <v>8.5</v>
      </c>
      <c r="E256" s="8">
        <f t="shared" si="143"/>
        <v>8.5</v>
      </c>
      <c r="F256">
        <v>0</v>
      </c>
      <c r="G256" s="8">
        <f t="shared" si="129"/>
        <v>3239.6999999999994</v>
      </c>
      <c r="H256" s="8">
        <f t="shared" si="109"/>
        <v>764.6</v>
      </c>
      <c r="I256" s="8">
        <f t="shared" si="110"/>
        <v>8.5</v>
      </c>
      <c r="J256" s="8">
        <f t="shared" si="111"/>
        <v>903.60000000000014</v>
      </c>
      <c r="K256" s="8" t="str">
        <f t="shared" si="112"/>
        <v xml:space="preserve"> </v>
      </c>
      <c r="L256" s="8" t="str">
        <f t="shared" si="113"/>
        <v xml:space="preserve"> </v>
      </c>
      <c r="M256" t="e">
        <f t="shared" si="114"/>
        <v>#N/A</v>
      </c>
      <c r="N256">
        <v>8</v>
      </c>
      <c r="O256" t="str">
        <f t="shared" si="130"/>
        <v xml:space="preserve"> </v>
      </c>
      <c r="P256" t="str">
        <f t="shared" si="115"/>
        <v xml:space="preserve"> </v>
      </c>
      <c r="Q256" t="str">
        <f t="shared" si="116"/>
        <v xml:space="preserve"> </v>
      </c>
      <c r="R256" t="str">
        <f t="shared" si="117"/>
        <v xml:space="preserve"> </v>
      </c>
      <c r="S256">
        <f t="shared" si="118"/>
        <v>0</v>
      </c>
      <c r="T256" s="8">
        <f t="shared" si="131"/>
        <v>0</v>
      </c>
      <c r="U256" s="2">
        <f t="shared" si="132"/>
        <v>37.004615933379313</v>
      </c>
      <c r="V256">
        <f t="shared" si="119"/>
        <v>5</v>
      </c>
      <c r="W256" s="2">
        <f t="shared" si="133"/>
        <v>11.177</v>
      </c>
      <c r="X256">
        <f t="shared" si="120"/>
        <v>0</v>
      </c>
      <c r="Y256">
        <f t="shared" si="134"/>
        <v>0.5</v>
      </c>
      <c r="Z256">
        <v>0</v>
      </c>
      <c r="AA256" s="18">
        <f t="shared" si="121"/>
        <v>43437</v>
      </c>
      <c r="AB256" s="13">
        <f t="shared" si="122"/>
        <v>0.5</v>
      </c>
      <c r="AC256">
        <v>0</v>
      </c>
      <c r="AD256" s="5">
        <f t="shared" si="135"/>
        <v>0</v>
      </c>
      <c r="AE256">
        <f t="shared" si="144"/>
        <v>0</v>
      </c>
      <c r="AF256">
        <f t="shared" si="144"/>
        <v>0</v>
      </c>
      <c r="AG256">
        <v>0</v>
      </c>
      <c r="AH256" s="18">
        <f t="shared" si="136"/>
        <v>43437</v>
      </c>
      <c r="AI256" s="5">
        <f t="shared" si="137"/>
        <v>0.5</v>
      </c>
      <c r="AJ256" s="13">
        <f t="shared" si="123"/>
        <v>0</v>
      </c>
      <c r="AK256" s="20">
        <f t="shared" si="124"/>
        <v>0</v>
      </c>
      <c r="AL256" s="20">
        <f t="shared" si="138"/>
        <v>1260</v>
      </c>
      <c r="AM256" s="20">
        <f t="shared" si="139"/>
        <v>900</v>
      </c>
      <c r="AN256" s="20">
        <f t="shared" si="125"/>
        <v>0</v>
      </c>
      <c r="AO256" s="20">
        <f t="shared" si="140"/>
        <v>200</v>
      </c>
      <c r="AP256" s="1">
        <v>0</v>
      </c>
      <c r="AQ256" s="24">
        <f t="shared" si="141"/>
        <v>43437</v>
      </c>
      <c r="AR256" s="10">
        <f t="shared" si="126"/>
        <v>200</v>
      </c>
      <c r="AS256" s="1">
        <f t="shared" si="142"/>
        <v>-20</v>
      </c>
    </row>
    <row r="257" spans="2:45" x14ac:dyDescent="0.2">
      <c r="B257" s="18">
        <f t="shared" si="127"/>
        <v>43438</v>
      </c>
      <c r="C257" s="8">
        <f t="shared" si="128"/>
        <v>43438</v>
      </c>
      <c r="D257" s="5">
        <f>INDEX(Klima!$B$1:$E$520,MATCH('Afgrødemodel 1'!$C257,Klima!$B$1:$B$520,0),MATCH('Afgrødemodel 1'!$D$7,Klima!$B$1:$E$1,0))</f>
        <v>4.2</v>
      </c>
      <c r="E257" s="8">
        <f t="shared" si="143"/>
        <v>4.2</v>
      </c>
      <c r="F257">
        <v>0</v>
      </c>
      <c r="G257" s="8">
        <f t="shared" si="129"/>
        <v>3243.8999999999992</v>
      </c>
      <c r="H257" s="8">
        <f t="shared" si="109"/>
        <v>768.80000000000007</v>
      </c>
      <c r="I257" s="8">
        <f t="shared" si="110"/>
        <v>4.2</v>
      </c>
      <c r="J257" s="8">
        <f t="shared" si="111"/>
        <v>907.80000000000018</v>
      </c>
      <c r="K257" s="8" t="str">
        <f t="shared" si="112"/>
        <v xml:space="preserve"> </v>
      </c>
      <c r="L257" s="8" t="str">
        <f t="shared" si="113"/>
        <v xml:space="preserve"> </v>
      </c>
      <c r="M257" t="e">
        <f t="shared" si="114"/>
        <v>#N/A</v>
      </c>
      <c r="N257">
        <v>8</v>
      </c>
      <c r="O257" t="str">
        <f t="shared" si="130"/>
        <v xml:space="preserve"> </v>
      </c>
      <c r="P257" t="str">
        <f t="shared" si="115"/>
        <v xml:space="preserve"> </v>
      </c>
      <c r="Q257" t="str">
        <f t="shared" si="116"/>
        <v xml:space="preserve"> </v>
      </c>
      <c r="R257" t="str">
        <f t="shared" si="117"/>
        <v xml:space="preserve"> </v>
      </c>
      <c r="S257">
        <f t="shared" si="118"/>
        <v>0</v>
      </c>
      <c r="T257" s="8">
        <f t="shared" si="131"/>
        <v>0</v>
      </c>
      <c r="U257" s="2">
        <f t="shared" si="132"/>
        <v>37.904742325701513</v>
      </c>
      <c r="V257">
        <f t="shared" si="119"/>
        <v>5</v>
      </c>
      <c r="W257" s="2">
        <f t="shared" si="133"/>
        <v>11.155999999999999</v>
      </c>
      <c r="X257">
        <f t="shared" si="120"/>
        <v>0</v>
      </c>
      <c r="Y257">
        <f t="shared" si="134"/>
        <v>0.5</v>
      </c>
      <c r="Z257">
        <v>0</v>
      </c>
      <c r="AA257" s="18">
        <f t="shared" si="121"/>
        <v>43438</v>
      </c>
      <c r="AB257" s="13">
        <f t="shared" si="122"/>
        <v>0.5</v>
      </c>
      <c r="AC257">
        <v>0</v>
      </c>
      <c r="AD257" s="5">
        <f t="shared" si="135"/>
        <v>0</v>
      </c>
      <c r="AE257">
        <f t="shared" si="144"/>
        <v>0</v>
      </c>
      <c r="AF257">
        <f t="shared" si="144"/>
        <v>0</v>
      </c>
      <c r="AG257">
        <v>0</v>
      </c>
      <c r="AH257" s="18">
        <f t="shared" si="136"/>
        <v>43438</v>
      </c>
      <c r="AI257" s="5">
        <f t="shared" si="137"/>
        <v>0.5</v>
      </c>
      <c r="AJ257" s="13">
        <f t="shared" si="123"/>
        <v>0</v>
      </c>
      <c r="AK257" s="20">
        <f t="shared" si="124"/>
        <v>0</v>
      </c>
      <c r="AL257" s="20">
        <f t="shared" si="138"/>
        <v>1275</v>
      </c>
      <c r="AM257" s="20">
        <f t="shared" si="139"/>
        <v>900</v>
      </c>
      <c r="AN257" s="20">
        <f t="shared" si="125"/>
        <v>0</v>
      </c>
      <c r="AO257" s="20">
        <f t="shared" si="140"/>
        <v>200</v>
      </c>
      <c r="AP257" s="1">
        <v>0</v>
      </c>
      <c r="AQ257" s="24">
        <f t="shared" si="141"/>
        <v>43438</v>
      </c>
      <c r="AR257" s="10">
        <f t="shared" si="126"/>
        <v>200</v>
      </c>
      <c r="AS257" s="1">
        <f t="shared" si="142"/>
        <v>-20</v>
      </c>
    </row>
    <row r="258" spans="2:45" x14ac:dyDescent="0.2">
      <c r="B258" s="18">
        <f t="shared" si="127"/>
        <v>43439</v>
      </c>
      <c r="C258" s="8">
        <f t="shared" si="128"/>
        <v>43439</v>
      </c>
      <c r="D258" s="5">
        <f>INDEX(Klima!$B$1:$E$520,MATCH('Afgrødemodel 1'!$C258,Klima!$B$1:$B$520,0),MATCH('Afgrødemodel 1'!$D$7,Klima!$B$1:$E$1,0))</f>
        <v>2.6</v>
      </c>
      <c r="E258" s="8">
        <f t="shared" si="143"/>
        <v>2.6</v>
      </c>
      <c r="F258">
        <v>0</v>
      </c>
      <c r="G258" s="8">
        <f t="shared" si="129"/>
        <v>3246.4999999999991</v>
      </c>
      <c r="H258" s="8">
        <f t="shared" si="109"/>
        <v>771.40000000000009</v>
      </c>
      <c r="I258" s="8">
        <f t="shared" si="110"/>
        <v>2.6</v>
      </c>
      <c r="J258" s="8">
        <f t="shared" si="111"/>
        <v>910.4000000000002</v>
      </c>
      <c r="K258" s="8" t="str">
        <f t="shared" si="112"/>
        <v xml:space="preserve"> </v>
      </c>
      <c r="L258" s="8" t="str">
        <f t="shared" si="113"/>
        <v xml:space="preserve"> </v>
      </c>
      <c r="M258" t="e">
        <f t="shared" si="114"/>
        <v>#N/A</v>
      </c>
      <c r="N258">
        <v>8</v>
      </c>
      <c r="O258" t="str">
        <f t="shared" si="130"/>
        <v xml:space="preserve"> </v>
      </c>
      <c r="P258" t="str">
        <f t="shared" si="115"/>
        <v xml:space="preserve"> </v>
      </c>
      <c r="Q258" t="str">
        <f t="shared" si="116"/>
        <v xml:space="preserve"> </v>
      </c>
      <c r="R258" t="str">
        <f t="shared" si="117"/>
        <v xml:space="preserve"> </v>
      </c>
      <c r="S258">
        <f t="shared" si="118"/>
        <v>0</v>
      </c>
      <c r="T258" s="8">
        <f t="shared" si="131"/>
        <v>0</v>
      </c>
      <c r="U258" s="2">
        <f t="shared" si="132"/>
        <v>38.472756899008587</v>
      </c>
      <c r="V258">
        <f t="shared" si="119"/>
        <v>5</v>
      </c>
      <c r="W258" s="2">
        <f t="shared" si="133"/>
        <v>11.143000000000001</v>
      </c>
      <c r="X258">
        <f t="shared" si="120"/>
        <v>0</v>
      </c>
      <c r="Y258">
        <f t="shared" si="134"/>
        <v>0.5</v>
      </c>
      <c r="Z258">
        <v>0</v>
      </c>
      <c r="AA258" s="18">
        <f t="shared" si="121"/>
        <v>43439</v>
      </c>
      <c r="AB258" s="13">
        <f t="shared" si="122"/>
        <v>0.5</v>
      </c>
      <c r="AC258">
        <v>0</v>
      </c>
      <c r="AD258" s="5">
        <f t="shared" si="135"/>
        <v>0</v>
      </c>
      <c r="AE258">
        <f t="shared" si="144"/>
        <v>0</v>
      </c>
      <c r="AF258">
        <f t="shared" si="144"/>
        <v>0</v>
      </c>
      <c r="AG258">
        <v>0</v>
      </c>
      <c r="AH258" s="18">
        <f t="shared" si="136"/>
        <v>43439</v>
      </c>
      <c r="AI258" s="5">
        <f t="shared" si="137"/>
        <v>0.5</v>
      </c>
      <c r="AJ258" s="13">
        <f t="shared" si="123"/>
        <v>0</v>
      </c>
      <c r="AK258" s="20">
        <f t="shared" si="124"/>
        <v>0</v>
      </c>
      <c r="AL258" s="20">
        <f t="shared" si="138"/>
        <v>1290</v>
      </c>
      <c r="AM258" s="20">
        <f t="shared" si="139"/>
        <v>900</v>
      </c>
      <c r="AN258" s="20">
        <f t="shared" si="125"/>
        <v>0</v>
      </c>
      <c r="AO258" s="20">
        <f t="shared" si="140"/>
        <v>200</v>
      </c>
      <c r="AP258" s="1">
        <v>0</v>
      </c>
      <c r="AQ258" s="24">
        <f t="shared" si="141"/>
        <v>43439</v>
      </c>
      <c r="AR258" s="10">
        <f t="shared" si="126"/>
        <v>200</v>
      </c>
      <c r="AS258" s="1">
        <f t="shared" si="142"/>
        <v>-20</v>
      </c>
    </row>
    <row r="259" spans="2:45" x14ac:dyDescent="0.2">
      <c r="B259" s="18">
        <f t="shared" si="127"/>
        <v>43440</v>
      </c>
      <c r="C259" s="8">
        <f t="shared" si="128"/>
        <v>43440</v>
      </c>
      <c r="D259" s="5">
        <f>INDEX(Klima!$B$1:$E$520,MATCH('Afgrødemodel 1'!$C259,Klima!$B$1:$B$520,0),MATCH('Afgrødemodel 1'!$D$7,Klima!$B$1:$E$1,0))</f>
        <v>4.9000000000000004</v>
      </c>
      <c r="E259" s="8">
        <f t="shared" si="143"/>
        <v>4.9000000000000004</v>
      </c>
      <c r="F259">
        <v>0</v>
      </c>
      <c r="G259" s="8">
        <f t="shared" si="129"/>
        <v>3251.3999999999992</v>
      </c>
      <c r="H259" s="8">
        <f t="shared" si="109"/>
        <v>776.30000000000007</v>
      </c>
      <c r="I259" s="8">
        <f t="shared" si="110"/>
        <v>4.9000000000000004</v>
      </c>
      <c r="J259" s="8">
        <f t="shared" si="111"/>
        <v>915.30000000000018</v>
      </c>
      <c r="K259" s="8" t="str">
        <f t="shared" si="112"/>
        <v xml:space="preserve"> </v>
      </c>
      <c r="L259" s="8" t="str">
        <f t="shared" si="113"/>
        <v xml:space="preserve"> </v>
      </c>
      <c r="M259" t="e">
        <f t="shared" si="114"/>
        <v>#N/A</v>
      </c>
      <c r="N259">
        <v>8</v>
      </c>
      <c r="O259" t="str">
        <f t="shared" si="130"/>
        <v xml:space="preserve"> </v>
      </c>
      <c r="P259" t="str">
        <f t="shared" si="115"/>
        <v xml:space="preserve"> </v>
      </c>
      <c r="Q259" t="str">
        <f t="shared" si="116"/>
        <v xml:space="preserve"> </v>
      </c>
      <c r="R259" t="str">
        <f t="shared" si="117"/>
        <v xml:space="preserve"> </v>
      </c>
      <c r="S259">
        <f t="shared" si="118"/>
        <v>0</v>
      </c>
      <c r="T259" s="8">
        <f t="shared" si="131"/>
        <v>0</v>
      </c>
      <c r="U259" s="2">
        <f t="shared" si="132"/>
        <v>39.566181174072447</v>
      </c>
      <c r="V259">
        <f t="shared" si="119"/>
        <v>5</v>
      </c>
      <c r="W259" s="2">
        <f t="shared" si="133"/>
        <v>11.118499999999999</v>
      </c>
      <c r="X259">
        <f t="shared" si="120"/>
        <v>0</v>
      </c>
      <c r="Y259">
        <f t="shared" si="134"/>
        <v>0.5</v>
      </c>
      <c r="Z259">
        <v>0</v>
      </c>
      <c r="AA259" s="18">
        <f t="shared" si="121"/>
        <v>43440</v>
      </c>
      <c r="AB259" s="13">
        <f t="shared" si="122"/>
        <v>0.5</v>
      </c>
      <c r="AC259">
        <v>0</v>
      </c>
      <c r="AD259" s="5">
        <f t="shared" si="135"/>
        <v>0</v>
      </c>
      <c r="AE259">
        <f t="shared" si="144"/>
        <v>0</v>
      </c>
      <c r="AF259">
        <f t="shared" si="144"/>
        <v>0</v>
      </c>
      <c r="AG259">
        <v>0</v>
      </c>
      <c r="AH259" s="18">
        <f t="shared" si="136"/>
        <v>43440</v>
      </c>
      <c r="AI259" s="5">
        <f t="shared" si="137"/>
        <v>0.5</v>
      </c>
      <c r="AJ259" s="13">
        <f t="shared" si="123"/>
        <v>0</v>
      </c>
      <c r="AK259" s="20">
        <f t="shared" si="124"/>
        <v>0</v>
      </c>
      <c r="AL259" s="20">
        <f t="shared" si="138"/>
        <v>1305</v>
      </c>
      <c r="AM259" s="20">
        <f t="shared" si="139"/>
        <v>900</v>
      </c>
      <c r="AN259" s="20">
        <f t="shared" si="125"/>
        <v>0</v>
      </c>
      <c r="AO259" s="20">
        <f t="shared" si="140"/>
        <v>200</v>
      </c>
      <c r="AP259" s="1">
        <v>0</v>
      </c>
      <c r="AQ259" s="24">
        <f t="shared" si="141"/>
        <v>43440</v>
      </c>
      <c r="AR259" s="10">
        <f t="shared" si="126"/>
        <v>200</v>
      </c>
      <c r="AS259" s="1">
        <f t="shared" si="142"/>
        <v>-20</v>
      </c>
    </row>
    <row r="260" spans="2:45" x14ac:dyDescent="0.2">
      <c r="B260" s="18">
        <f t="shared" si="127"/>
        <v>43441</v>
      </c>
      <c r="C260" s="8">
        <f t="shared" si="128"/>
        <v>43441</v>
      </c>
      <c r="D260" s="5">
        <f>INDEX(Klima!$B$1:$E$520,MATCH('Afgrødemodel 1'!$C260,Klima!$B$1:$B$520,0),MATCH('Afgrødemodel 1'!$D$7,Klima!$B$1:$E$1,0))</f>
        <v>8.3000000000000007</v>
      </c>
      <c r="E260" s="8">
        <f t="shared" si="143"/>
        <v>8.3000000000000007</v>
      </c>
      <c r="F260">
        <v>0</v>
      </c>
      <c r="G260" s="8">
        <f t="shared" si="129"/>
        <v>3259.6999999999994</v>
      </c>
      <c r="H260" s="8">
        <f t="shared" si="109"/>
        <v>784.6</v>
      </c>
      <c r="I260" s="8">
        <f t="shared" si="110"/>
        <v>8.3000000000000007</v>
      </c>
      <c r="J260" s="8">
        <f t="shared" si="111"/>
        <v>923.60000000000014</v>
      </c>
      <c r="K260" s="8" t="str">
        <f t="shared" si="112"/>
        <v xml:space="preserve"> </v>
      </c>
      <c r="L260" s="8" t="str">
        <f t="shared" si="113"/>
        <v xml:space="preserve"> </v>
      </c>
      <c r="M260" t="e">
        <f t="shared" si="114"/>
        <v>#N/A</v>
      </c>
      <c r="N260">
        <v>8</v>
      </c>
      <c r="O260" t="str">
        <f t="shared" si="130"/>
        <v xml:space="preserve"> </v>
      </c>
      <c r="P260" t="str">
        <f t="shared" si="115"/>
        <v xml:space="preserve"> </v>
      </c>
      <c r="Q260" t="str">
        <f t="shared" si="116"/>
        <v xml:space="preserve"> </v>
      </c>
      <c r="R260" t="str">
        <f t="shared" si="117"/>
        <v xml:space="preserve"> </v>
      </c>
      <c r="S260">
        <f t="shared" si="118"/>
        <v>0</v>
      </c>
      <c r="T260" s="8">
        <f t="shared" si="131"/>
        <v>0</v>
      </c>
      <c r="U260" s="2">
        <f t="shared" si="132"/>
        <v>41.488752865645097</v>
      </c>
      <c r="V260">
        <f t="shared" si="119"/>
        <v>5</v>
      </c>
      <c r="W260" s="2">
        <f t="shared" si="133"/>
        <v>11.077</v>
      </c>
      <c r="X260">
        <f t="shared" si="120"/>
        <v>0</v>
      </c>
      <c r="Y260">
        <f t="shared" si="134"/>
        <v>0.5</v>
      </c>
      <c r="Z260">
        <v>0</v>
      </c>
      <c r="AA260" s="18">
        <f t="shared" si="121"/>
        <v>43441</v>
      </c>
      <c r="AB260" s="13">
        <f t="shared" si="122"/>
        <v>0.5</v>
      </c>
      <c r="AC260">
        <v>0</v>
      </c>
      <c r="AD260" s="5">
        <f t="shared" si="135"/>
        <v>0</v>
      </c>
      <c r="AE260">
        <f t="shared" si="144"/>
        <v>0</v>
      </c>
      <c r="AF260">
        <f t="shared" si="144"/>
        <v>0</v>
      </c>
      <c r="AG260">
        <v>0</v>
      </c>
      <c r="AH260" s="18">
        <f t="shared" si="136"/>
        <v>43441</v>
      </c>
      <c r="AI260" s="5">
        <f t="shared" si="137"/>
        <v>0.5</v>
      </c>
      <c r="AJ260" s="13">
        <f t="shared" si="123"/>
        <v>0</v>
      </c>
      <c r="AK260" s="20">
        <f t="shared" si="124"/>
        <v>0</v>
      </c>
      <c r="AL260" s="20">
        <f t="shared" si="138"/>
        <v>1320</v>
      </c>
      <c r="AM260" s="20">
        <f t="shared" si="139"/>
        <v>900</v>
      </c>
      <c r="AN260" s="20">
        <f t="shared" si="125"/>
        <v>0</v>
      </c>
      <c r="AO260" s="20">
        <f t="shared" si="140"/>
        <v>200</v>
      </c>
      <c r="AP260" s="1">
        <v>0</v>
      </c>
      <c r="AQ260" s="24">
        <f t="shared" si="141"/>
        <v>43441</v>
      </c>
      <c r="AR260" s="10">
        <f t="shared" si="126"/>
        <v>200</v>
      </c>
      <c r="AS260" s="1">
        <f t="shared" si="142"/>
        <v>-20</v>
      </c>
    </row>
    <row r="261" spans="2:45" x14ac:dyDescent="0.2">
      <c r="B261" s="18">
        <f t="shared" si="127"/>
        <v>43442</v>
      </c>
      <c r="C261" s="8">
        <f t="shared" si="128"/>
        <v>43442</v>
      </c>
      <c r="D261" s="5">
        <f>INDEX(Klima!$B$1:$E$520,MATCH('Afgrødemodel 1'!$C261,Klima!$B$1:$B$520,0),MATCH('Afgrødemodel 1'!$D$7,Klima!$B$1:$E$1,0))</f>
        <v>6.2</v>
      </c>
      <c r="E261" s="8">
        <f t="shared" si="143"/>
        <v>6.2</v>
      </c>
      <c r="F261">
        <v>0</v>
      </c>
      <c r="G261" s="8">
        <f t="shared" si="129"/>
        <v>3265.8999999999992</v>
      </c>
      <c r="H261" s="8">
        <f t="shared" si="109"/>
        <v>790.80000000000007</v>
      </c>
      <c r="I261" s="8">
        <f t="shared" si="110"/>
        <v>6.2</v>
      </c>
      <c r="J261" s="8">
        <f t="shared" si="111"/>
        <v>929.80000000000018</v>
      </c>
      <c r="K261" s="8" t="str">
        <f t="shared" si="112"/>
        <v xml:space="preserve"> </v>
      </c>
      <c r="L261" s="8" t="str">
        <f t="shared" si="113"/>
        <v xml:space="preserve"> </v>
      </c>
      <c r="M261" t="e">
        <f t="shared" si="114"/>
        <v>#N/A</v>
      </c>
      <c r="N261">
        <v>8</v>
      </c>
      <c r="O261" t="str">
        <f t="shared" si="130"/>
        <v xml:space="preserve"> </v>
      </c>
      <c r="P261" t="str">
        <f t="shared" si="115"/>
        <v xml:space="preserve"> </v>
      </c>
      <c r="Q261" t="str">
        <f t="shared" si="116"/>
        <v xml:space="preserve"> </v>
      </c>
      <c r="R261" t="str">
        <f t="shared" si="117"/>
        <v xml:space="preserve"> </v>
      </c>
      <c r="S261">
        <f t="shared" si="118"/>
        <v>0</v>
      </c>
      <c r="T261" s="8">
        <f t="shared" si="131"/>
        <v>0</v>
      </c>
      <c r="U261" s="2">
        <f t="shared" si="132"/>
        <v>42.984845767552351</v>
      </c>
      <c r="V261">
        <f t="shared" si="119"/>
        <v>5</v>
      </c>
      <c r="W261" s="2">
        <f t="shared" si="133"/>
        <v>11.045999999999999</v>
      </c>
      <c r="X261">
        <f t="shared" si="120"/>
        <v>0</v>
      </c>
      <c r="Y261">
        <f t="shared" si="134"/>
        <v>0.5</v>
      </c>
      <c r="Z261">
        <v>0</v>
      </c>
      <c r="AA261" s="18">
        <f t="shared" si="121"/>
        <v>43442</v>
      </c>
      <c r="AB261" s="13">
        <f t="shared" si="122"/>
        <v>0.5</v>
      </c>
      <c r="AC261">
        <v>0</v>
      </c>
      <c r="AD261" s="5">
        <f t="shared" si="135"/>
        <v>0</v>
      </c>
      <c r="AE261">
        <f t="shared" si="144"/>
        <v>0</v>
      </c>
      <c r="AF261">
        <f t="shared" si="144"/>
        <v>0</v>
      </c>
      <c r="AG261">
        <v>0</v>
      </c>
      <c r="AH261" s="18">
        <f t="shared" si="136"/>
        <v>43442</v>
      </c>
      <c r="AI261" s="5">
        <f t="shared" si="137"/>
        <v>0.5</v>
      </c>
      <c r="AJ261" s="13">
        <f t="shared" si="123"/>
        <v>0</v>
      </c>
      <c r="AK261" s="20">
        <f t="shared" si="124"/>
        <v>0</v>
      </c>
      <c r="AL261" s="20">
        <f t="shared" si="138"/>
        <v>1335</v>
      </c>
      <c r="AM261" s="20">
        <f t="shared" si="139"/>
        <v>900</v>
      </c>
      <c r="AN261" s="20">
        <f t="shared" si="125"/>
        <v>0</v>
      </c>
      <c r="AO261" s="20">
        <f t="shared" si="140"/>
        <v>200</v>
      </c>
      <c r="AP261" s="1">
        <v>0</v>
      </c>
      <c r="AQ261" s="24">
        <f t="shared" si="141"/>
        <v>43442</v>
      </c>
      <c r="AR261" s="10">
        <f t="shared" si="126"/>
        <v>200</v>
      </c>
      <c r="AS261" s="1">
        <f t="shared" si="142"/>
        <v>-20</v>
      </c>
    </row>
    <row r="262" spans="2:45" x14ac:dyDescent="0.2">
      <c r="B262" s="18">
        <f t="shared" si="127"/>
        <v>43443</v>
      </c>
      <c r="C262" s="8">
        <f t="shared" si="128"/>
        <v>43443</v>
      </c>
      <c r="D262" s="5">
        <f>INDEX(Klima!$B$1:$E$520,MATCH('Afgrødemodel 1'!$C262,Klima!$B$1:$B$520,0),MATCH('Afgrødemodel 1'!$D$7,Klima!$B$1:$E$1,0))</f>
        <v>4.9000000000000004</v>
      </c>
      <c r="E262" s="8">
        <f t="shared" si="143"/>
        <v>4.9000000000000004</v>
      </c>
      <c r="F262">
        <v>0</v>
      </c>
      <c r="G262" s="8">
        <f t="shared" si="129"/>
        <v>3270.7999999999993</v>
      </c>
      <c r="H262" s="8">
        <f t="shared" si="109"/>
        <v>795.7</v>
      </c>
      <c r="I262" s="8">
        <f t="shared" si="110"/>
        <v>4.9000000000000004</v>
      </c>
      <c r="J262" s="8">
        <f t="shared" si="111"/>
        <v>934.70000000000016</v>
      </c>
      <c r="K262" s="8" t="str">
        <f t="shared" si="112"/>
        <v xml:space="preserve"> </v>
      </c>
      <c r="L262" s="8" t="str">
        <f t="shared" si="113"/>
        <v xml:space="preserve"> </v>
      </c>
      <c r="M262" t="e">
        <f t="shared" si="114"/>
        <v>#N/A</v>
      </c>
      <c r="N262">
        <v>8</v>
      </c>
      <c r="O262" t="str">
        <f t="shared" si="130"/>
        <v xml:space="preserve"> </v>
      </c>
      <c r="P262" t="str">
        <f t="shared" si="115"/>
        <v xml:space="preserve"> </v>
      </c>
      <c r="Q262" t="str">
        <f t="shared" si="116"/>
        <v xml:space="preserve"> </v>
      </c>
      <c r="R262" t="str">
        <f t="shared" si="117"/>
        <v xml:space="preserve"> </v>
      </c>
      <c r="S262">
        <f t="shared" si="118"/>
        <v>0</v>
      </c>
      <c r="T262" s="8">
        <f t="shared" si="131"/>
        <v>0</v>
      </c>
      <c r="U262" s="2">
        <f t="shared" si="132"/>
        <v>44.204861741348083</v>
      </c>
      <c r="V262">
        <f t="shared" si="119"/>
        <v>5</v>
      </c>
      <c r="W262" s="2">
        <f t="shared" si="133"/>
        <v>11.0215</v>
      </c>
      <c r="X262">
        <f t="shared" si="120"/>
        <v>0</v>
      </c>
      <c r="Y262">
        <f t="shared" si="134"/>
        <v>0.5</v>
      </c>
      <c r="Z262">
        <v>0</v>
      </c>
      <c r="AA262" s="18">
        <f t="shared" si="121"/>
        <v>43443</v>
      </c>
      <c r="AB262" s="13">
        <f t="shared" si="122"/>
        <v>0.5</v>
      </c>
      <c r="AC262">
        <v>0</v>
      </c>
      <c r="AD262" s="5">
        <f t="shared" si="135"/>
        <v>0</v>
      </c>
      <c r="AE262">
        <f t="shared" si="144"/>
        <v>0</v>
      </c>
      <c r="AF262">
        <f t="shared" si="144"/>
        <v>0</v>
      </c>
      <c r="AG262">
        <v>0</v>
      </c>
      <c r="AH262" s="18">
        <f t="shared" si="136"/>
        <v>43443</v>
      </c>
      <c r="AI262" s="5">
        <f t="shared" si="137"/>
        <v>0.5</v>
      </c>
      <c r="AJ262" s="13">
        <f t="shared" si="123"/>
        <v>0</v>
      </c>
      <c r="AK262" s="20">
        <f t="shared" si="124"/>
        <v>0</v>
      </c>
      <c r="AL262" s="20">
        <f t="shared" si="138"/>
        <v>1350</v>
      </c>
      <c r="AM262" s="20">
        <f t="shared" si="139"/>
        <v>900</v>
      </c>
      <c r="AN262" s="20">
        <f t="shared" si="125"/>
        <v>0</v>
      </c>
      <c r="AO262" s="20">
        <f t="shared" si="140"/>
        <v>200</v>
      </c>
      <c r="AP262" s="1">
        <v>0</v>
      </c>
      <c r="AQ262" s="24">
        <f t="shared" si="141"/>
        <v>43443</v>
      </c>
      <c r="AR262" s="10">
        <f t="shared" si="126"/>
        <v>200</v>
      </c>
      <c r="AS262" s="1">
        <f t="shared" si="142"/>
        <v>-20</v>
      </c>
    </row>
    <row r="263" spans="2:45" x14ac:dyDescent="0.2">
      <c r="B263" s="18">
        <f t="shared" si="127"/>
        <v>43444</v>
      </c>
      <c r="C263" s="8">
        <f t="shared" si="128"/>
        <v>43444</v>
      </c>
      <c r="D263" s="5">
        <f>INDEX(Klima!$B$1:$E$520,MATCH('Afgrødemodel 1'!$C263,Klima!$B$1:$B$520,0),MATCH('Afgrødemodel 1'!$D$7,Klima!$B$1:$E$1,0))</f>
        <v>4.0999999999999996</v>
      </c>
      <c r="E263" s="8">
        <f t="shared" si="143"/>
        <v>4.0999999999999996</v>
      </c>
      <c r="F263">
        <v>0</v>
      </c>
      <c r="G263" s="8">
        <f t="shared" si="129"/>
        <v>3274.8999999999992</v>
      </c>
      <c r="H263" s="8">
        <f t="shared" si="109"/>
        <v>799.80000000000007</v>
      </c>
      <c r="I263" s="8">
        <f t="shared" si="110"/>
        <v>4.0999999999999996</v>
      </c>
      <c r="J263" s="8">
        <f t="shared" si="111"/>
        <v>938.80000000000018</v>
      </c>
      <c r="K263" s="8" t="str">
        <f t="shared" si="112"/>
        <v xml:space="preserve"> </v>
      </c>
      <c r="L263" s="8" t="str">
        <f t="shared" si="113"/>
        <v xml:space="preserve"> </v>
      </c>
      <c r="M263" t="e">
        <f t="shared" si="114"/>
        <v>#N/A</v>
      </c>
      <c r="N263">
        <v>8</v>
      </c>
      <c r="O263" t="str">
        <f t="shared" si="130"/>
        <v xml:space="preserve"> </v>
      </c>
      <c r="P263" t="str">
        <f t="shared" si="115"/>
        <v xml:space="preserve"> </v>
      </c>
      <c r="Q263" t="str">
        <f t="shared" si="116"/>
        <v xml:space="preserve"> </v>
      </c>
      <c r="R263" t="str">
        <f t="shared" si="117"/>
        <v xml:space="preserve"> </v>
      </c>
      <c r="S263">
        <f t="shared" si="118"/>
        <v>0</v>
      </c>
      <c r="T263" s="8">
        <f t="shared" si="131"/>
        <v>0</v>
      </c>
      <c r="U263" s="2">
        <f t="shared" si="132"/>
        <v>45.25195411413047</v>
      </c>
      <c r="V263">
        <f t="shared" si="119"/>
        <v>5</v>
      </c>
      <c r="W263" s="2">
        <f t="shared" si="133"/>
        <v>11.000999999999998</v>
      </c>
      <c r="X263">
        <f t="shared" si="120"/>
        <v>0</v>
      </c>
      <c r="Y263">
        <f t="shared" si="134"/>
        <v>0.5</v>
      </c>
      <c r="Z263">
        <v>0</v>
      </c>
      <c r="AA263" s="18">
        <f t="shared" si="121"/>
        <v>43444</v>
      </c>
      <c r="AB263" s="13">
        <f t="shared" si="122"/>
        <v>0.5</v>
      </c>
      <c r="AC263">
        <v>0</v>
      </c>
      <c r="AD263" s="5">
        <f t="shared" si="135"/>
        <v>0</v>
      </c>
      <c r="AE263">
        <f t="shared" si="144"/>
        <v>0</v>
      </c>
      <c r="AF263">
        <f t="shared" si="144"/>
        <v>0</v>
      </c>
      <c r="AG263">
        <v>0</v>
      </c>
      <c r="AH263" s="18">
        <f t="shared" si="136"/>
        <v>43444</v>
      </c>
      <c r="AI263" s="5">
        <f t="shared" si="137"/>
        <v>0.5</v>
      </c>
      <c r="AJ263" s="13">
        <f t="shared" si="123"/>
        <v>0</v>
      </c>
      <c r="AK263" s="20">
        <f t="shared" si="124"/>
        <v>0</v>
      </c>
      <c r="AL263" s="20">
        <f t="shared" si="138"/>
        <v>1365</v>
      </c>
      <c r="AM263" s="20">
        <f t="shared" si="139"/>
        <v>900</v>
      </c>
      <c r="AN263" s="20">
        <f t="shared" si="125"/>
        <v>0</v>
      </c>
      <c r="AO263" s="20">
        <f t="shared" si="140"/>
        <v>200</v>
      </c>
      <c r="AP263" s="1">
        <v>0</v>
      </c>
      <c r="AQ263" s="24">
        <f t="shared" si="141"/>
        <v>43444</v>
      </c>
      <c r="AR263" s="10">
        <f t="shared" si="126"/>
        <v>200</v>
      </c>
      <c r="AS263" s="1">
        <f t="shared" si="142"/>
        <v>-20</v>
      </c>
    </row>
    <row r="264" spans="2:45" x14ac:dyDescent="0.2">
      <c r="B264" s="18">
        <f t="shared" si="127"/>
        <v>43445</v>
      </c>
      <c r="C264" s="8">
        <f t="shared" si="128"/>
        <v>43445</v>
      </c>
      <c r="D264" s="5">
        <f>INDEX(Klima!$B$1:$E$520,MATCH('Afgrødemodel 1'!$C264,Klima!$B$1:$B$520,0),MATCH('Afgrødemodel 1'!$D$7,Klima!$B$1:$E$1,0))</f>
        <v>3.5</v>
      </c>
      <c r="E264" s="8">
        <f t="shared" si="143"/>
        <v>3.5</v>
      </c>
      <c r="F264">
        <v>0</v>
      </c>
      <c r="G264" s="8">
        <f t="shared" si="129"/>
        <v>3278.3999999999992</v>
      </c>
      <c r="H264" s="8">
        <f t="shared" si="109"/>
        <v>803.30000000000007</v>
      </c>
      <c r="I264" s="8">
        <f t="shared" si="110"/>
        <v>3.5</v>
      </c>
      <c r="J264" s="8">
        <f t="shared" si="111"/>
        <v>942.30000000000018</v>
      </c>
      <c r="K264" s="8" t="str">
        <f t="shared" si="112"/>
        <v xml:space="preserve"> </v>
      </c>
      <c r="L264" s="8" t="str">
        <f t="shared" si="113"/>
        <v xml:space="preserve"> </v>
      </c>
      <c r="M264" t="e">
        <f t="shared" si="114"/>
        <v>#N/A</v>
      </c>
      <c r="N264">
        <v>8</v>
      </c>
      <c r="O264" t="str">
        <f t="shared" si="130"/>
        <v xml:space="preserve"> </v>
      </c>
      <c r="P264" t="str">
        <f t="shared" si="115"/>
        <v xml:space="preserve"> </v>
      </c>
      <c r="Q264" t="str">
        <f t="shared" si="116"/>
        <v xml:space="preserve"> </v>
      </c>
      <c r="R264" t="str">
        <f t="shared" si="117"/>
        <v xml:space="preserve"> </v>
      </c>
      <c r="S264">
        <f t="shared" si="118"/>
        <v>0</v>
      </c>
      <c r="T264" s="8">
        <f t="shared" si="131"/>
        <v>0</v>
      </c>
      <c r="U264" s="2">
        <f t="shared" si="132"/>
        <v>46.165195786457154</v>
      </c>
      <c r="V264">
        <f t="shared" si="119"/>
        <v>5</v>
      </c>
      <c r="W264" s="2">
        <f t="shared" si="133"/>
        <v>10.983499999999999</v>
      </c>
      <c r="X264">
        <f t="shared" si="120"/>
        <v>0</v>
      </c>
      <c r="Y264">
        <f t="shared" si="134"/>
        <v>0.5</v>
      </c>
      <c r="Z264">
        <v>0</v>
      </c>
      <c r="AA264" s="18">
        <f t="shared" si="121"/>
        <v>43445</v>
      </c>
      <c r="AB264" s="13">
        <f t="shared" si="122"/>
        <v>0.5</v>
      </c>
      <c r="AC264">
        <v>0</v>
      </c>
      <c r="AD264" s="5">
        <f t="shared" si="135"/>
        <v>0</v>
      </c>
      <c r="AE264">
        <f t="shared" si="144"/>
        <v>0</v>
      </c>
      <c r="AF264">
        <f t="shared" si="144"/>
        <v>0</v>
      </c>
      <c r="AG264">
        <v>0</v>
      </c>
      <c r="AH264" s="18">
        <f t="shared" si="136"/>
        <v>43445</v>
      </c>
      <c r="AI264" s="5">
        <f t="shared" si="137"/>
        <v>0.5</v>
      </c>
      <c r="AJ264" s="13">
        <f t="shared" si="123"/>
        <v>0</v>
      </c>
      <c r="AK264" s="20">
        <f t="shared" si="124"/>
        <v>0</v>
      </c>
      <c r="AL264" s="20">
        <f t="shared" si="138"/>
        <v>1380</v>
      </c>
      <c r="AM264" s="20">
        <f t="shared" si="139"/>
        <v>900</v>
      </c>
      <c r="AN264" s="20">
        <f t="shared" si="125"/>
        <v>0</v>
      </c>
      <c r="AO264" s="20">
        <f t="shared" si="140"/>
        <v>200</v>
      </c>
      <c r="AP264" s="1">
        <v>0</v>
      </c>
      <c r="AQ264" s="24">
        <f t="shared" si="141"/>
        <v>43445</v>
      </c>
      <c r="AR264" s="10">
        <f t="shared" si="126"/>
        <v>200</v>
      </c>
      <c r="AS264" s="1">
        <f t="shared" si="142"/>
        <v>-20</v>
      </c>
    </row>
    <row r="265" spans="2:45" x14ac:dyDescent="0.2">
      <c r="B265" s="18">
        <f t="shared" si="127"/>
        <v>43446</v>
      </c>
      <c r="C265" s="8">
        <f t="shared" si="128"/>
        <v>43446</v>
      </c>
      <c r="D265" s="5">
        <f>INDEX(Klima!$B$1:$E$520,MATCH('Afgrødemodel 1'!$C265,Klima!$B$1:$B$520,0),MATCH('Afgrødemodel 1'!$D$7,Klima!$B$1:$E$1,0))</f>
        <v>2.8</v>
      </c>
      <c r="E265" s="8">
        <f t="shared" si="143"/>
        <v>2.8</v>
      </c>
      <c r="F265">
        <v>0</v>
      </c>
      <c r="G265" s="8">
        <f t="shared" si="129"/>
        <v>3281.1999999999994</v>
      </c>
      <c r="H265" s="8">
        <f t="shared" si="109"/>
        <v>806.1</v>
      </c>
      <c r="I265" s="8">
        <f t="shared" si="110"/>
        <v>2.8</v>
      </c>
      <c r="J265" s="8">
        <f t="shared" si="111"/>
        <v>945.10000000000014</v>
      </c>
      <c r="K265" s="8" t="str">
        <f t="shared" si="112"/>
        <v xml:space="preserve"> </v>
      </c>
      <c r="L265" s="8" t="str">
        <f t="shared" si="113"/>
        <v xml:space="preserve"> </v>
      </c>
      <c r="M265" t="e">
        <f t="shared" si="114"/>
        <v>#N/A</v>
      </c>
      <c r="N265">
        <v>8</v>
      </c>
      <c r="O265" t="str">
        <f t="shared" si="130"/>
        <v xml:space="preserve"> </v>
      </c>
      <c r="P265" t="str">
        <f t="shared" si="115"/>
        <v xml:space="preserve"> </v>
      </c>
      <c r="Q265" t="str">
        <f t="shared" si="116"/>
        <v xml:space="preserve"> </v>
      </c>
      <c r="R265" t="str">
        <f t="shared" si="117"/>
        <v xml:space="preserve"> </v>
      </c>
      <c r="S265">
        <f t="shared" si="118"/>
        <v>0</v>
      </c>
      <c r="T265" s="8">
        <f t="shared" si="131"/>
        <v>0</v>
      </c>
      <c r="U265" s="2">
        <f t="shared" si="132"/>
        <v>46.908896610792979</v>
      </c>
      <c r="V265">
        <f t="shared" si="119"/>
        <v>5</v>
      </c>
      <c r="W265" s="2">
        <f t="shared" si="133"/>
        <v>10.9695</v>
      </c>
      <c r="X265">
        <f t="shared" si="120"/>
        <v>0</v>
      </c>
      <c r="Y265">
        <f t="shared" si="134"/>
        <v>0.5</v>
      </c>
      <c r="Z265">
        <v>0</v>
      </c>
      <c r="AA265" s="18">
        <f t="shared" si="121"/>
        <v>43446</v>
      </c>
      <c r="AB265" s="13">
        <f t="shared" si="122"/>
        <v>0.5</v>
      </c>
      <c r="AC265">
        <v>0</v>
      </c>
      <c r="AD265" s="5">
        <f t="shared" si="135"/>
        <v>0</v>
      </c>
      <c r="AE265">
        <f t="shared" si="144"/>
        <v>0</v>
      </c>
      <c r="AF265">
        <f t="shared" si="144"/>
        <v>0</v>
      </c>
      <c r="AG265">
        <v>0</v>
      </c>
      <c r="AH265" s="18">
        <f t="shared" si="136"/>
        <v>43446</v>
      </c>
      <c r="AI265" s="5">
        <f t="shared" si="137"/>
        <v>0.5</v>
      </c>
      <c r="AJ265" s="13">
        <f t="shared" si="123"/>
        <v>0</v>
      </c>
      <c r="AK265" s="20">
        <f t="shared" si="124"/>
        <v>0</v>
      </c>
      <c r="AL265" s="20">
        <f t="shared" si="138"/>
        <v>1395</v>
      </c>
      <c r="AM265" s="20">
        <f t="shared" si="139"/>
        <v>900</v>
      </c>
      <c r="AN265" s="20">
        <f t="shared" si="125"/>
        <v>0</v>
      </c>
      <c r="AO265" s="20">
        <f t="shared" si="140"/>
        <v>200</v>
      </c>
      <c r="AP265" s="1">
        <v>0</v>
      </c>
      <c r="AQ265" s="24">
        <f t="shared" si="141"/>
        <v>43446</v>
      </c>
      <c r="AR265" s="10">
        <f t="shared" si="126"/>
        <v>200</v>
      </c>
      <c r="AS265" s="1">
        <f t="shared" si="142"/>
        <v>-20</v>
      </c>
    </row>
    <row r="266" spans="2:45" x14ac:dyDescent="0.2">
      <c r="B266" s="18">
        <f t="shared" si="127"/>
        <v>43447</v>
      </c>
      <c r="C266" s="8">
        <f t="shared" si="128"/>
        <v>43447</v>
      </c>
      <c r="D266" s="5">
        <f>INDEX(Klima!$B$1:$E$520,MATCH('Afgrødemodel 1'!$C266,Klima!$B$1:$B$520,0),MATCH('Afgrødemodel 1'!$D$7,Klima!$B$1:$E$1,0))</f>
        <v>1.2</v>
      </c>
      <c r="E266" s="8">
        <f t="shared" si="143"/>
        <v>1.2</v>
      </c>
      <c r="F266">
        <v>0</v>
      </c>
      <c r="G266" s="8">
        <f t="shared" si="129"/>
        <v>3282.3999999999992</v>
      </c>
      <c r="H266" s="8">
        <f t="shared" ref="H266:H329" si="145">IF(C266&gt;=$AY$21,E266+H265,0)</f>
        <v>807.30000000000007</v>
      </c>
      <c r="I266" s="8">
        <f t="shared" ref="I266:I329" si="146">IF(C266&lt;$AY$27,0,E266)</f>
        <v>1.2</v>
      </c>
      <c r="J266" s="8">
        <f t="shared" ref="J266:J329" si="147">IF(C266&lt;$AY$27,0,I266+J265)</f>
        <v>946.30000000000018</v>
      </c>
      <c r="K266" s="8" t="str">
        <f t="shared" ref="K266:K329" si="148">IF(AND(H266&gt;=$AX$12,H265&lt;$AX$12),"tSF1",IF(AND(H266&gt;=$AZ$13,H265&lt;$AZ$13),"tSF2",IF(AND(H266&gt;=$AZ$14,H265&lt;$AZ$14),"tSF3",IF(AND(H266&gt;=$AZ$15,H265&lt;$AZ$15),"tSF4",IF(AND(H266&gt;=$AZ$16,H265&lt;$AZ$16),"tSF5"," ")))))</f>
        <v xml:space="preserve"> </v>
      </c>
      <c r="L266" s="8" t="str">
        <f t="shared" ref="L266:L329" si="149">IF(OR(K266="tSF1",K266="tSF2",K266="tSF3",K266="tSF4",K266="tSF5"),C266," ")</f>
        <v xml:space="preserve"> </v>
      </c>
      <c r="M266" t="e">
        <f t="shared" ref="M266:M329" si="150">IF(AND($BA$12&gt;C266,C266&gt;=$AY$21),"F1",IF(AND(C266&gt;=$BA$12,C266&lt;$BA$13),"F2",IF(AND(C266&gt;=$BA$13,C266&lt;$BA$14),"F3",IF(AND(C266&gt;=$BA$14,C266&lt;$BA$15),"F4",IF(AND(C266&gt;=$BA$15,C266&lt;$BA$16),"F5"," ")))))</f>
        <v>#N/A</v>
      </c>
      <c r="N266">
        <v>8</v>
      </c>
      <c r="O266" t="str">
        <f t="shared" si="130"/>
        <v xml:space="preserve"> </v>
      </c>
      <c r="P266" t="str">
        <f t="shared" ref="P266:P329" si="151">IF($AV$2=1,(IF(AND(J266&gt;=$AW$21,J265&lt;$AW$21),C266," ")),(IF(AND(G266&gt;=$AW$21,G265&lt;$AW$21),C266," ")))</f>
        <v xml:space="preserve"> </v>
      </c>
      <c r="Q266" t="str">
        <f t="shared" ref="Q266:Q329" si="152">IF(AND($AW$22=0,O266="tSL0"),"tSLe",IF(AND(H266&gt;=($AW$22),H265&lt;($AW$22)),"tSLe",IF(AND(H266&gt;=($AW$23),H265&lt;($AW$23)),"tSLx",IF(AND(H266&gt;=($AW$24),H265&lt;($AW$24)),"tSLr",IF(AND(H266&gt;=($AW$25),H265&lt;($AW$25)),"tSLm",IF(AND($AW$27=B266),"Sådato",IF(AND($AW$29=B266),"tv",IF(AND($AW$28=B266),"th"," "))))))))</f>
        <v xml:space="preserve"> </v>
      </c>
      <c r="R266" t="str">
        <f t="shared" ref="R266:R329" si="153">IF(AND(Q266="Sådato"),C266,IF(AND(Q266="tSLe"),C266,IF(AND(Q266="tSLx"),C266,IF(AND(Q266="tSLr"),C266,IF(AND(Q266="tSLm"),C266,IF(AND(Q266="tv"),C266,IF(AND(Q266="th"),C266," ")))))))</f>
        <v xml:space="preserve"> </v>
      </c>
      <c r="S266">
        <f t="shared" ref="S266:S329" si="154">$AW$33</f>
        <v>0</v>
      </c>
      <c r="T266" s="8">
        <f t="shared" si="131"/>
        <v>0</v>
      </c>
      <c r="U266" s="2">
        <f t="shared" si="132"/>
        <v>47.23124285168911</v>
      </c>
      <c r="V266">
        <f t="shared" ref="V266:V329" si="155">$AW$35</f>
        <v>5</v>
      </c>
      <c r="W266" s="2">
        <f t="shared" si="133"/>
        <v>10.9635</v>
      </c>
      <c r="X266">
        <f t="shared" ref="X266:X329" si="156">$AW$36</f>
        <v>0</v>
      </c>
      <c r="Y266">
        <f t="shared" si="134"/>
        <v>0.5</v>
      </c>
      <c r="Z266">
        <v>0</v>
      </c>
      <c r="AA266" s="18">
        <f t="shared" ref="AA266:AA329" si="157">B266</f>
        <v>43447</v>
      </c>
      <c r="AB266" s="13">
        <f t="shared" ref="AB266:AB329" si="158">IF((C266&lt;$AY$21),S266,IF(AND($AY$21&lt;=C266,C266&lt;MIN($AY$22,$AY$28,$AY$29)),T266,IF(AND($AY$22&lt;=C266,C266&lt;MIN($AY$23,$AY$28,$AY$29)),U266,IF(AND($AY$23&lt;=C266,C266&lt;(MIN($AY$24,$AY$29,$AY$28))),V266,IF(AND($AY$24&lt;=C266,C266&lt;(MIN($AY$25,$AY$28,$AY$29))),W266,IF(AND($AY$25&lt;=C266,C266&lt;(MIN($AY$28,$AY$29))),X266,IF(AND($AY$29&lt;=C266,C266&lt;$AY$28),Y266,IF(AND(C266&gt;$AY$28),Z266,0))))))))</f>
        <v>0.5</v>
      </c>
      <c r="AC266">
        <v>0</v>
      </c>
      <c r="AD266" s="5">
        <f t="shared" si="135"/>
        <v>0</v>
      </c>
      <c r="AE266">
        <f t="shared" ref="AE266:AF316" si="159">$AW$37</f>
        <v>0</v>
      </c>
      <c r="AF266">
        <f t="shared" si="159"/>
        <v>0</v>
      </c>
      <c r="AG266">
        <v>0</v>
      </c>
      <c r="AH266" s="18">
        <f t="shared" si="136"/>
        <v>43447</v>
      </c>
      <c r="AI266" s="5">
        <f t="shared" si="137"/>
        <v>0.5</v>
      </c>
      <c r="AJ266" s="13">
        <f t="shared" ref="AJ266:AJ329" si="160">IF(C266&lt;(MIN($AY$24,$AY$28,$AY$29)),AC266,IF(AND($AY$24&lt;=C266,C266&lt;(MIN($AY$25,$AY$28,$AY$29))),AD266,IF(AND($AY$25&lt;=C266,C266&lt;(MIN($AY$28,$AY$29))),AE266,IF(AND($AY$29&lt;=C266,C266&lt;$AY$28),AF266,IF(AND(C266&gt;=$AY$28),AG266," ")))))</f>
        <v>0</v>
      </c>
      <c r="AK266" s="20">
        <f t="shared" ref="AK266:AK329" si="161">$AW$42</f>
        <v>0</v>
      </c>
      <c r="AL266" s="20">
        <f t="shared" si="138"/>
        <v>1410</v>
      </c>
      <c r="AM266" s="20">
        <f t="shared" si="139"/>
        <v>900</v>
      </c>
      <c r="AN266" s="20">
        <f t="shared" ref="AN266:AN329" si="162">$AW$45</f>
        <v>0</v>
      </c>
      <c r="AO266" s="20">
        <f t="shared" si="140"/>
        <v>200</v>
      </c>
      <c r="AP266" s="1">
        <v>0</v>
      </c>
      <c r="AQ266" s="24">
        <f t="shared" si="141"/>
        <v>43447</v>
      </c>
      <c r="AR266" s="10">
        <f t="shared" ref="AR266:AR329" si="163">IF(C266&lt;$AY$21,AK266,IF(AND($AY$21&lt;=C266,C266&lt;(MIN($AY$25,$AY$29,$AY$28))),AM266,IF(AND($AY$25&lt;=C266,C266&lt;MIN($AY$29,$AY$28)),AN266,IF(AND($AY$29&lt;=C266,C266&lt;$AY$28),AO266,IF(AND(C266&gt;=$AY$28),AP266,"0")))))</f>
        <v>200</v>
      </c>
      <c r="AS266" s="1">
        <f t="shared" si="142"/>
        <v>-20</v>
      </c>
    </row>
    <row r="267" spans="2:45" x14ac:dyDescent="0.2">
      <c r="B267" s="18">
        <f t="shared" ref="B267:B330" si="164">B266+1</f>
        <v>43448</v>
      </c>
      <c r="C267" s="8">
        <f t="shared" ref="C267:C330" si="165">B267</f>
        <v>43448</v>
      </c>
      <c r="D267" s="5">
        <f>INDEX(Klima!$B$1:$E$520,MATCH('Afgrødemodel 1'!$C267,Klima!$B$1:$B$520,0),MATCH('Afgrødemodel 1'!$D$7,Klima!$B$1:$E$1,0))</f>
        <v>1.7</v>
      </c>
      <c r="E267" s="8">
        <f t="shared" si="143"/>
        <v>1.7</v>
      </c>
      <c r="F267">
        <v>0</v>
      </c>
      <c r="G267" s="8">
        <f t="shared" ref="G267:G330" si="166">(E267-F267)+G266</f>
        <v>3284.099999999999</v>
      </c>
      <c r="H267" s="8">
        <f t="shared" si="145"/>
        <v>809.00000000000011</v>
      </c>
      <c r="I267" s="8">
        <f t="shared" si="146"/>
        <v>1.7</v>
      </c>
      <c r="J267" s="8">
        <f t="shared" si="147"/>
        <v>948.00000000000023</v>
      </c>
      <c r="K267" s="8" t="str">
        <f t="shared" si="148"/>
        <v xml:space="preserve"> </v>
      </c>
      <c r="L267" s="8" t="str">
        <f t="shared" si="149"/>
        <v xml:space="preserve"> </v>
      </c>
      <c r="M267" t="e">
        <f t="shared" si="150"/>
        <v>#N/A</v>
      </c>
      <c r="N267">
        <v>8</v>
      </c>
      <c r="O267" t="str">
        <f t="shared" ref="O267:O330" si="167">IF($AV$2=1,(IF(AND(J267&gt;=$AW$21,J266&lt;$AW$21),"tSL0"," ")),(IF(AND(G267&gt;=$AW$21,G266&lt;$AW$21),"tSL0"," ")))</f>
        <v xml:space="preserve"> </v>
      </c>
      <c r="P267" t="str">
        <f t="shared" si="151"/>
        <v xml:space="preserve"> </v>
      </c>
      <c r="Q267" t="str">
        <f t="shared" si="152"/>
        <v xml:space="preserve"> </v>
      </c>
      <c r="R267" t="str">
        <f t="shared" si="153"/>
        <v xml:space="preserve"> </v>
      </c>
      <c r="S267">
        <f t="shared" si="154"/>
        <v>0</v>
      </c>
      <c r="T267" s="8">
        <f t="shared" ref="T267:T330" si="168">IFERROR($AW$33+($AW$34-$AW$33)*((H267)/$AW$22),0)</f>
        <v>0</v>
      </c>
      <c r="U267" s="2">
        <f t="shared" ref="U267:U330" si="169">$AW$34+($AW$35-$AW$34)*((((2.7182^(2.4*((((H267)-$AW$22)/($AW$23-$AW$22))))-1)))/10)</f>
        <v>47.691655366854505</v>
      </c>
      <c r="V267">
        <f t="shared" si="155"/>
        <v>5</v>
      </c>
      <c r="W267" s="2">
        <f t="shared" ref="W267:W330" si="170">$AW$35-($AW$35-$AW$36)*((((H267)-$AW$24)/($AW$25-$AW$24)))</f>
        <v>10.955</v>
      </c>
      <c r="X267">
        <f t="shared" si="156"/>
        <v>0</v>
      </c>
      <c r="Y267">
        <f t="shared" ref="Y267:Y330" si="171">$AW$38</f>
        <v>0.5</v>
      </c>
      <c r="Z267">
        <v>0</v>
      </c>
      <c r="AA267" s="18">
        <f t="shared" si="157"/>
        <v>43448</v>
      </c>
      <c r="AB267" s="13">
        <f t="shared" si="158"/>
        <v>0.5</v>
      </c>
      <c r="AC267">
        <v>0</v>
      </c>
      <c r="AD267" s="5">
        <f t="shared" ref="AD267:AD330" si="172">$AW$37*(((H267)-$AW$24)/($AW$25-$AW$24))</f>
        <v>0</v>
      </c>
      <c r="AE267">
        <f t="shared" si="159"/>
        <v>0</v>
      </c>
      <c r="AF267">
        <f t="shared" si="159"/>
        <v>0</v>
      </c>
      <c r="AG267">
        <v>0</v>
      </c>
      <c r="AH267" s="18">
        <f t="shared" ref="AH267:AH330" si="173">AA267</f>
        <v>43448</v>
      </c>
      <c r="AI267" s="5">
        <f t="shared" ref="AI267:AI330" si="174">AB267+AJ267</f>
        <v>0.5</v>
      </c>
      <c r="AJ267" s="13">
        <f t="shared" si="160"/>
        <v>0</v>
      </c>
      <c r="AK267" s="20">
        <f t="shared" si="161"/>
        <v>0</v>
      </c>
      <c r="AL267" s="20">
        <f t="shared" ref="AL267:AL330" si="175">MAX($AW$43,($AW$46*(C267-$AY$21)))</f>
        <v>1425</v>
      </c>
      <c r="AM267" s="20">
        <f t="shared" ref="AM267:AM330" si="176">MIN(MIN($AW$48,$AW$44),AL267)</f>
        <v>900</v>
      </c>
      <c r="AN267" s="20">
        <f t="shared" si="162"/>
        <v>0</v>
      </c>
      <c r="AO267" s="20">
        <f t="shared" ref="AO267:AO330" si="177">$AW$49</f>
        <v>200</v>
      </c>
      <c r="AP267" s="1">
        <v>0</v>
      </c>
      <c r="AQ267" s="24">
        <f t="shared" ref="AQ267:AQ330" si="178">AH267</f>
        <v>43448</v>
      </c>
      <c r="AR267" s="10">
        <f t="shared" si="163"/>
        <v>200</v>
      </c>
      <c r="AS267" s="1">
        <f t="shared" ref="AS267:AS330" si="179">(0-AR267)/10</f>
        <v>-20</v>
      </c>
    </row>
    <row r="268" spans="2:45" x14ac:dyDescent="0.2">
      <c r="B268" s="18">
        <f t="shared" si="164"/>
        <v>43449</v>
      </c>
      <c r="C268" s="8">
        <f t="shared" si="165"/>
        <v>43449</v>
      </c>
      <c r="D268" s="5">
        <f>INDEX(Klima!$B$1:$E$520,MATCH('Afgrødemodel 1'!$C268,Klima!$B$1:$B$520,0),MATCH('Afgrødemodel 1'!$D$7,Klima!$B$1:$E$1,0))</f>
        <v>1.4</v>
      </c>
      <c r="E268" s="8">
        <f t="shared" si="143"/>
        <v>1.4</v>
      </c>
      <c r="F268">
        <v>0</v>
      </c>
      <c r="G268" s="8">
        <f t="shared" si="166"/>
        <v>3285.4999999999991</v>
      </c>
      <c r="H268" s="8">
        <f t="shared" si="145"/>
        <v>810.40000000000009</v>
      </c>
      <c r="I268" s="8">
        <f t="shared" si="146"/>
        <v>1.4</v>
      </c>
      <c r="J268" s="8">
        <f t="shared" si="147"/>
        <v>949.4000000000002</v>
      </c>
      <c r="K268" s="8" t="str">
        <f t="shared" si="148"/>
        <v xml:space="preserve"> </v>
      </c>
      <c r="L268" s="8" t="str">
        <f t="shared" si="149"/>
        <v xml:space="preserve"> </v>
      </c>
      <c r="M268" t="e">
        <f t="shared" si="150"/>
        <v>#N/A</v>
      </c>
      <c r="N268">
        <v>8</v>
      </c>
      <c r="O268" t="str">
        <f t="shared" si="167"/>
        <v xml:space="preserve"> </v>
      </c>
      <c r="P268" t="str">
        <f t="shared" si="151"/>
        <v xml:space="preserve"> </v>
      </c>
      <c r="Q268" t="str">
        <f t="shared" si="152"/>
        <v xml:space="preserve"> </v>
      </c>
      <c r="R268" t="str">
        <f t="shared" si="153"/>
        <v xml:space="preserve"> </v>
      </c>
      <c r="S268">
        <f t="shared" si="154"/>
        <v>0</v>
      </c>
      <c r="T268" s="8">
        <f t="shared" si="168"/>
        <v>0</v>
      </c>
      <c r="U268" s="2">
        <f t="shared" si="169"/>
        <v>48.074151401904373</v>
      </c>
      <c r="V268">
        <f t="shared" si="155"/>
        <v>5</v>
      </c>
      <c r="W268" s="2">
        <f t="shared" si="170"/>
        <v>10.948</v>
      </c>
      <c r="X268">
        <f t="shared" si="156"/>
        <v>0</v>
      </c>
      <c r="Y268">
        <f t="shared" si="171"/>
        <v>0.5</v>
      </c>
      <c r="Z268">
        <v>0</v>
      </c>
      <c r="AA268" s="18">
        <f t="shared" si="157"/>
        <v>43449</v>
      </c>
      <c r="AB268" s="13">
        <f t="shared" si="158"/>
        <v>0.5</v>
      </c>
      <c r="AC268">
        <v>0</v>
      </c>
      <c r="AD268" s="5">
        <f t="shared" si="172"/>
        <v>0</v>
      </c>
      <c r="AE268">
        <f t="shared" si="159"/>
        <v>0</v>
      </c>
      <c r="AF268">
        <f t="shared" si="159"/>
        <v>0</v>
      </c>
      <c r="AG268">
        <v>0</v>
      </c>
      <c r="AH268" s="18">
        <f t="shared" si="173"/>
        <v>43449</v>
      </c>
      <c r="AI268" s="5">
        <f t="shared" si="174"/>
        <v>0.5</v>
      </c>
      <c r="AJ268" s="13">
        <f t="shared" si="160"/>
        <v>0</v>
      </c>
      <c r="AK268" s="20">
        <f t="shared" si="161"/>
        <v>0</v>
      </c>
      <c r="AL268" s="20">
        <f t="shared" si="175"/>
        <v>1440</v>
      </c>
      <c r="AM268" s="20">
        <f t="shared" si="176"/>
        <v>900</v>
      </c>
      <c r="AN268" s="20">
        <f t="shared" si="162"/>
        <v>0</v>
      </c>
      <c r="AO268" s="20">
        <f t="shared" si="177"/>
        <v>200</v>
      </c>
      <c r="AP268" s="1">
        <v>0</v>
      </c>
      <c r="AQ268" s="24">
        <f t="shared" si="178"/>
        <v>43449</v>
      </c>
      <c r="AR268" s="10">
        <f t="shared" si="163"/>
        <v>200</v>
      </c>
      <c r="AS268" s="1">
        <f t="shared" si="179"/>
        <v>-20</v>
      </c>
    </row>
    <row r="269" spans="2:45" x14ac:dyDescent="0.2">
      <c r="B269" s="18">
        <f t="shared" si="164"/>
        <v>43450</v>
      </c>
      <c r="C269" s="8">
        <f t="shared" si="165"/>
        <v>43450</v>
      </c>
      <c r="D269" s="5">
        <f>INDEX(Klima!$B$1:$E$520,MATCH('Afgrødemodel 1'!$C269,Klima!$B$1:$B$520,0),MATCH('Afgrødemodel 1'!$D$7,Klima!$B$1:$E$1,0))</f>
        <v>0.5</v>
      </c>
      <c r="E269" s="8">
        <f t="shared" si="143"/>
        <v>0.5</v>
      </c>
      <c r="F269">
        <v>0</v>
      </c>
      <c r="G269" s="8">
        <f t="shared" si="166"/>
        <v>3285.9999999999991</v>
      </c>
      <c r="H269" s="8">
        <f t="shared" si="145"/>
        <v>810.90000000000009</v>
      </c>
      <c r="I269" s="8">
        <f t="shared" si="146"/>
        <v>0.5</v>
      </c>
      <c r="J269" s="8">
        <f t="shared" si="147"/>
        <v>949.9000000000002</v>
      </c>
      <c r="K269" s="8" t="str">
        <f t="shared" si="148"/>
        <v xml:space="preserve"> </v>
      </c>
      <c r="L269" s="8" t="str">
        <f t="shared" si="149"/>
        <v xml:space="preserve"> </v>
      </c>
      <c r="M269" t="e">
        <f t="shared" si="150"/>
        <v>#N/A</v>
      </c>
      <c r="N269">
        <v>8</v>
      </c>
      <c r="O269" t="str">
        <f t="shared" si="167"/>
        <v xml:space="preserve"> </v>
      </c>
      <c r="P269" t="str">
        <f t="shared" si="151"/>
        <v xml:space="preserve"> </v>
      </c>
      <c r="Q269" t="str">
        <f t="shared" si="152"/>
        <v xml:space="preserve"> </v>
      </c>
      <c r="R269" t="str">
        <f t="shared" si="153"/>
        <v xml:space="preserve"> </v>
      </c>
      <c r="S269">
        <f t="shared" si="154"/>
        <v>0</v>
      </c>
      <c r="T269" s="8">
        <f t="shared" si="168"/>
        <v>0</v>
      </c>
      <c r="U269" s="2">
        <f t="shared" si="169"/>
        <v>48.211491613321641</v>
      </c>
      <c r="V269">
        <f t="shared" si="155"/>
        <v>5</v>
      </c>
      <c r="W269" s="2">
        <f t="shared" si="170"/>
        <v>10.945499999999999</v>
      </c>
      <c r="X269">
        <f t="shared" si="156"/>
        <v>0</v>
      </c>
      <c r="Y269">
        <f t="shared" si="171"/>
        <v>0.5</v>
      </c>
      <c r="Z269">
        <v>0</v>
      </c>
      <c r="AA269" s="18">
        <f t="shared" si="157"/>
        <v>43450</v>
      </c>
      <c r="AB269" s="13">
        <f t="shared" si="158"/>
        <v>0.5</v>
      </c>
      <c r="AC269">
        <v>0</v>
      </c>
      <c r="AD269" s="5">
        <f t="shared" si="172"/>
        <v>0</v>
      </c>
      <c r="AE269">
        <f t="shared" si="159"/>
        <v>0</v>
      </c>
      <c r="AF269">
        <f t="shared" si="159"/>
        <v>0</v>
      </c>
      <c r="AG269">
        <v>0</v>
      </c>
      <c r="AH269" s="18">
        <f t="shared" si="173"/>
        <v>43450</v>
      </c>
      <c r="AI269" s="5">
        <f t="shared" si="174"/>
        <v>0.5</v>
      </c>
      <c r="AJ269" s="13">
        <f t="shared" si="160"/>
        <v>0</v>
      </c>
      <c r="AK269" s="20">
        <f t="shared" si="161"/>
        <v>0</v>
      </c>
      <c r="AL269" s="20">
        <f t="shared" si="175"/>
        <v>1455</v>
      </c>
      <c r="AM269" s="20">
        <f t="shared" si="176"/>
        <v>900</v>
      </c>
      <c r="AN269" s="20">
        <f t="shared" si="162"/>
        <v>0</v>
      </c>
      <c r="AO269" s="20">
        <f t="shared" si="177"/>
        <v>200</v>
      </c>
      <c r="AP269" s="1">
        <v>0</v>
      </c>
      <c r="AQ269" s="24">
        <f t="shared" si="178"/>
        <v>43450</v>
      </c>
      <c r="AR269" s="10">
        <f t="shared" si="163"/>
        <v>200</v>
      </c>
      <c r="AS269" s="1">
        <f t="shared" si="179"/>
        <v>-20</v>
      </c>
    </row>
    <row r="270" spans="2:45" x14ac:dyDescent="0.2">
      <c r="B270" s="18">
        <f t="shared" si="164"/>
        <v>43451</v>
      </c>
      <c r="C270" s="8">
        <f t="shared" si="165"/>
        <v>43451</v>
      </c>
      <c r="D270" s="5">
        <f>INDEX(Klima!$B$1:$E$520,MATCH('Afgrødemodel 1'!$C270,Klima!$B$1:$B$520,0),MATCH('Afgrødemodel 1'!$D$7,Klima!$B$1:$E$1,0))</f>
        <v>0.2</v>
      </c>
      <c r="E270" s="8">
        <f t="shared" ref="E270:E333" si="180">IF(D270&gt;0,D270,0)</f>
        <v>0.2</v>
      </c>
      <c r="F270">
        <v>0</v>
      </c>
      <c r="G270" s="8">
        <f t="shared" si="166"/>
        <v>3286.1999999999989</v>
      </c>
      <c r="H270" s="8">
        <f t="shared" si="145"/>
        <v>811.10000000000014</v>
      </c>
      <c r="I270" s="8">
        <f t="shared" si="146"/>
        <v>0.2</v>
      </c>
      <c r="J270" s="8">
        <f t="shared" si="147"/>
        <v>950.10000000000025</v>
      </c>
      <c r="K270" s="8" t="str">
        <f t="shared" si="148"/>
        <v xml:space="preserve"> </v>
      </c>
      <c r="L270" s="8" t="str">
        <f t="shared" si="149"/>
        <v xml:space="preserve"> </v>
      </c>
      <c r="M270" t="e">
        <f t="shared" si="150"/>
        <v>#N/A</v>
      </c>
      <c r="N270">
        <v>8</v>
      </c>
      <c r="O270" t="str">
        <f t="shared" si="167"/>
        <v xml:space="preserve"> </v>
      </c>
      <c r="P270" t="str">
        <f t="shared" si="151"/>
        <v xml:space="preserve"> </v>
      </c>
      <c r="Q270" t="str">
        <f t="shared" si="152"/>
        <v xml:space="preserve"> </v>
      </c>
      <c r="R270" t="str">
        <f t="shared" si="153"/>
        <v xml:space="preserve"> </v>
      </c>
      <c r="S270">
        <f t="shared" si="154"/>
        <v>0</v>
      </c>
      <c r="T270" s="8">
        <f t="shared" si="168"/>
        <v>0</v>
      </c>
      <c r="U270" s="2">
        <f t="shared" si="169"/>
        <v>48.266536366183431</v>
      </c>
      <c r="V270">
        <f t="shared" si="155"/>
        <v>5</v>
      </c>
      <c r="W270" s="2">
        <f t="shared" si="170"/>
        <v>10.9445</v>
      </c>
      <c r="X270">
        <f t="shared" si="156"/>
        <v>0</v>
      </c>
      <c r="Y270">
        <f t="shared" si="171"/>
        <v>0.5</v>
      </c>
      <c r="Z270">
        <v>0</v>
      </c>
      <c r="AA270" s="18">
        <f t="shared" si="157"/>
        <v>43451</v>
      </c>
      <c r="AB270" s="13">
        <f t="shared" si="158"/>
        <v>0.5</v>
      </c>
      <c r="AC270">
        <v>0</v>
      </c>
      <c r="AD270" s="5">
        <f t="shared" si="172"/>
        <v>0</v>
      </c>
      <c r="AE270">
        <f t="shared" si="159"/>
        <v>0</v>
      </c>
      <c r="AF270">
        <f t="shared" si="159"/>
        <v>0</v>
      </c>
      <c r="AG270">
        <v>0</v>
      </c>
      <c r="AH270" s="18">
        <f t="shared" si="173"/>
        <v>43451</v>
      </c>
      <c r="AI270" s="5">
        <f t="shared" si="174"/>
        <v>0.5</v>
      </c>
      <c r="AJ270" s="13">
        <f t="shared" si="160"/>
        <v>0</v>
      </c>
      <c r="AK270" s="20">
        <f t="shared" si="161"/>
        <v>0</v>
      </c>
      <c r="AL270" s="20">
        <f t="shared" si="175"/>
        <v>1470</v>
      </c>
      <c r="AM270" s="20">
        <f t="shared" si="176"/>
        <v>900</v>
      </c>
      <c r="AN270" s="20">
        <f t="shared" si="162"/>
        <v>0</v>
      </c>
      <c r="AO270" s="20">
        <f t="shared" si="177"/>
        <v>200</v>
      </c>
      <c r="AP270" s="1">
        <v>0</v>
      </c>
      <c r="AQ270" s="24">
        <f t="shared" si="178"/>
        <v>43451</v>
      </c>
      <c r="AR270" s="10">
        <f t="shared" si="163"/>
        <v>200</v>
      </c>
      <c r="AS270" s="1">
        <f t="shared" si="179"/>
        <v>-20</v>
      </c>
    </row>
    <row r="271" spans="2:45" x14ac:dyDescent="0.2">
      <c r="B271" s="18">
        <f t="shared" si="164"/>
        <v>43452</v>
      </c>
      <c r="C271" s="8">
        <f t="shared" si="165"/>
        <v>43452</v>
      </c>
      <c r="D271" s="5">
        <f>INDEX(Klima!$B$1:$E$520,MATCH('Afgrødemodel 1'!$C271,Klima!$B$1:$B$520,0),MATCH('Afgrødemodel 1'!$D$7,Klima!$B$1:$E$1,0))</f>
        <v>2.6</v>
      </c>
      <c r="E271" s="8">
        <f t="shared" si="180"/>
        <v>2.6</v>
      </c>
      <c r="F271">
        <v>0</v>
      </c>
      <c r="G271" s="8">
        <f t="shared" si="166"/>
        <v>3288.7999999999988</v>
      </c>
      <c r="H271" s="8">
        <f t="shared" si="145"/>
        <v>813.70000000000016</v>
      </c>
      <c r="I271" s="8">
        <f t="shared" si="146"/>
        <v>2.6</v>
      </c>
      <c r="J271" s="8">
        <f t="shared" si="147"/>
        <v>952.70000000000027</v>
      </c>
      <c r="K271" s="8" t="str">
        <f t="shared" si="148"/>
        <v xml:space="preserve"> </v>
      </c>
      <c r="L271" s="8" t="str">
        <f t="shared" si="149"/>
        <v xml:space="preserve"> </v>
      </c>
      <c r="M271" t="e">
        <f t="shared" si="150"/>
        <v>#N/A</v>
      </c>
      <c r="N271">
        <v>8</v>
      </c>
      <c r="O271" t="str">
        <f t="shared" si="167"/>
        <v xml:space="preserve"> </v>
      </c>
      <c r="P271" t="str">
        <f t="shared" si="151"/>
        <v xml:space="preserve"> </v>
      </c>
      <c r="Q271" t="str">
        <f t="shared" si="152"/>
        <v xml:space="preserve"> </v>
      </c>
      <c r="R271" t="str">
        <f t="shared" si="153"/>
        <v xml:space="preserve"> </v>
      </c>
      <c r="S271">
        <f t="shared" si="154"/>
        <v>0</v>
      </c>
      <c r="T271" s="8">
        <f t="shared" si="168"/>
        <v>0</v>
      </c>
      <c r="U271" s="2">
        <f t="shared" si="169"/>
        <v>48.987804148968834</v>
      </c>
      <c r="V271">
        <f t="shared" si="155"/>
        <v>5</v>
      </c>
      <c r="W271" s="2">
        <f t="shared" si="170"/>
        <v>10.931499999999998</v>
      </c>
      <c r="X271">
        <f t="shared" si="156"/>
        <v>0</v>
      </c>
      <c r="Y271">
        <f t="shared" si="171"/>
        <v>0.5</v>
      </c>
      <c r="Z271">
        <v>0</v>
      </c>
      <c r="AA271" s="18">
        <f t="shared" si="157"/>
        <v>43452</v>
      </c>
      <c r="AB271" s="13">
        <f t="shared" si="158"/>
        <v>0.5</v>
      </c>
      <c r="AC271">
        <v>0</v>
      </c>
      <c r="AD271" s="5">
        <f t="shared" si="172"/>
        <v>0</v>
      </c>
      <c r="AE271">
        <f t="shared" si="159"/>
        <v>0</v>
      </c>
      <c r="AF271">
        <f t="shared" si="159"/>
        <v>0</v>
      </c>
      <c r="AG271">
        <v>0</v>
      </c>
      <c r="AH271" s="18">
        <f t="shared" si="173"/>
        <v>43452</v>
      </c>
      <c r="AI271" s="5">
        <f t="shared" si="174"/>
        <v>0.5</v>
      </c>
      <c r="AJ271" s="13">
        <f t="shared" si="160"/>
        <v>0</v>
      </c>
      <c r="AK271" s="20">
        <f t="shared" si="161"/>
        <v>0</v>
      </c>
      <c r="AL271" s="20">
        <f t="shared" si="175"/>
        <v>1485</v>
      </c>
      <c r="AM271" s="20">
        <f t="shared" si="176"/>
        <v>900</v>
      </c>
      <c r="AN271" s="20">
        <f t="shared" si="162"/>
        <v>0</v>
      </c>
      <c r="AO271" s="20">
        <f t="shared" si="177"/>
        <v>200</v>
      </c>
      <c r="AP271" s="1">
        <v>0</v>
      </c>
      <c r="AQ271" s="24">
        <f t="shared" si="178"/>
        <v>43452</v>
      </c>
      <c r="AR271" s="10">
        <f t="shared" si="163"/>
        <v>200</v>
      </c>
      <c r="AS271" s="1">
        <f t="shared" si="179"/>
        <v>-20</v>
      </c>
    </row>
    <row r="272" spans="2:45" x14ac:dyDescent="0.2">
      <c r="B272" s="18">
        <f t="shared" si="164"/>
        <v>43453</v>
      </c>
      <c r="C272" s="8">
        <f t="shared" si="165"/>
        <v>43453</v>
      </c>
      <c r="D272" s="5">
        <f>INDEX(Klima!$B$1:$E$520,MATCH('Afgrødemodel 1'!$C272,Klima!$B$1:$B$520,0),MATCH('Afgrødemodel 1'!$D$7,Klima!$B$1:$E$1,0))</f>
        <v>3.3</v>
      </c>
      <c r="E272" s="8">
        <f t="shared" si="180"/>
        <v>3.3</v>
      </c>
      <c r="F272">
        <v>0</v>
      </c>
      <c r="G272" s="8">
        <f t="shared" si="166"/>
        <v>3292.099999999999</v>
      </c>
      <c r="H272" s="8">
        <f t="shared" si="145"/>
        <v>817.00000000000011</v>
      </c>
      <c r="I272" s="8">
        <f t="shared" si="146"/>
        <v>3.3</v>
      </c>
      <c r="J272" s="8">
        <f t="shared" si="147"/>
        <v>956.00000000000023</v>
      </c>
      <c r="K272" s="8" t="str">
        <f t="shared" si="148"/>
        <v xml:space="preserve"> </v>
      </c>
      <c r="L272" s="8" t="str">
        <f t="shared" si="149"/>
        <v xml:space="preserve"> </v>
      </c>
      <c r="M272" t="e">
        <f t="shared" si="150"/>
        <v>#N/A</v>
      </c>
      <c r="N272">
        <v>8</v>
      </c>
      <c r="O272" t="str">
        <f t="shared" si="167"/>
        <v xml:space="preserve"> </v>
      </c>
      <c r="P272" t="str">
        <f t="shared" si="151"/>
        <v xml:space="preserve"> </v>
      </c>
      <c r="Q272" t="str">
        <f t="shared" si="152"/>
        <v xml:space="preserve"> </v>
      </c>
      <c r="R272" t="str">
        <f t="shared" si="153"/>
        <v xml:space="preserve"> </v>
      </c>
      <c r="S272">
        <f t="shared" si="154"/>
        <v>0</v>
      </c>
      <c r="T272" s="8">
        <f t="shared" si="168"/>
        <v>0</v>
      </c>
      <c r="U272" s="2">
        <f t="shared" si="169"/>
        <v>49.91864219558299</v>
      </c>
      <c r="V272">
        <f t="shared" si="155"/>
        <v>5</v>
      </c>
      <c r="W272" s="2">
        <f t="shared" si="170"/>
        <v>10.914999999999999</v>
      </c>
      <c r="X272">
        <f t="shared" si="156"/>
        <v>0</v>
      </c>
      <c r="Y272">
        <f t="shared" si="171"/>
        <v>0.5</v>
      </c>
      <c r="Z272">
        <v>0</v>
      </c>
      <c r="AA272" s="18">
        <f t="shared" si="157"/>
        <v>43453</v>
      </c>
      <c r="AB272" s="13">
        <f t="shared" si="158"/>
        <v>0.5</v>
      </c>
      <c r="AC272">
        <v>0</v>
      </c>
      <c r="AD272" s="5">
        <f t="shared" si="172"/>
        <v>0</v>
      </c>
      <c r="AE272">
        <f t="shared" si="159"/>
        <v>0</v>
      </c>
      <c r="AF272">
        <f t="shared" si="159"/>
        <v>0</v>
      </c>
      <c r="AG272">
        <v>0</v>
      </c>
      <c r="AH272" s="18">
        <f t="shared" si="173"/>
        <v>43453</v>
      </c>
      <c r="AI272" s="5">
        <f t="shared" si="174"/>
        <v>0.5</v>
      </c>
      <c r="AJ272" s="13">
        <f t="shared" si="160"/>
        <v>0</v>
      </c>
      <c r="AK272" s="20">
        <f t="shared" si="161"/>
        <v>0</v>
      </c>
      <c r="AL272" s="20">
        <f t="shared" si="175"/>
        <v>1500</v>
      </c>
      <c r="AM272" s="20">
        <f t="shared" si="176"/>
        <v>900</v>
      </c>
      <c r="AN272" s="20">
        <f t="shared" si="162"/>
        <v>0</v>
      </c>
      <c r="AO272" s="20">
        <f t="shared" si="177"/>
        <v>200</v>
      </c>
      <c r="AP272" s="1">
        <v>0</v>
      </c>
      <c r="AQ272" s="24">
        <f t="shared" si="178"/>
        <v>43453</v>
      </c>
      <c r="AR272" s="10">
        <f t="shared" si="163"/>
        <v>200</v>
      </c>
      <c r="AS272" s="1">
        <f t="shared" si="179"/>
        <v>-20</v>
      </c>
    </row>
    <row r="273" spans="2:45" x14ac:dyDescent="0.2">
      <c r="B273" s="18">
        <f t="shared" si="164"/>
        <v>43454</v>
      </c>
      <c r="C273" s="8">
        <f t="shared" si="165"/>
        <v>43454</v>
      </c>
      <c r="D273" s="5">
        <f>INDEX(Klima!$B$1:$E$520,MATCH('Afgrødemodel 1'!$C273,Klima!$B$1:$B$520,0),MATCH('Afgrødemodel 1'!$D$7,Klima!$B$1:$E$1,0))</f>
        <v>4.0999999999999996</v>
      </c>
      <c r="E273" s="8">
        <f t="shared" si="180"/>
        <v>4.0999999999999996</v>
      </c>
      <c r="F273">
        <v>0</v>
      </c>
      <c r="G273" s="8">
        <f t="shared" si="166"/>
        <v>3296.1999999999989</v>
      </c>
      <c r="H273" s="8">
        <f t="shared" si="145"/>
        <v>821.10000000000014</v>
      </c>
      <c r="I273" s="8">
        <f t="shared" si="146"/>
        <v>4.0999999999999996</v>
      </c>
      <c r="J273" s="8">
        <f t="shared" si="147"/>
        <v>960.10000000000025</v>
      </c>
      <c r="K273" s="8" t="str">
        <f t="shared" si="148"/>
        <v xml:space="preserve"> </v>
      </c>
      <c r="L273" s="8" t="str">
        <f t="shared" si="149"/>
        <v xml:space="preserve"> </v>
      </c>
      <c r="M273" t="e">
        <f t="shared" si="150"/>
        <v>#N/A</v>
      </c>
      <c r="N273">
        <v>8</v>
      </c>
      <c r="O273" t="str">
        <f t="shared" si="167"/>
        <v xml:space="preserve"> </v>
      </c>
      <c r="P273" t="str">
        <f t="shared" si="151"/>
        <v xml:space="preserve"> </v>
      </c>
      <c r="Q273" t="str">
        <f t="shared" si="152"/>
        <v xml:space="preserve"> </v>
      </c>
      <c r="R273" t="str">
        <f t="shared" si="153"/>
        <v xml:space="preserve"> </v>
      </c>
      <c r="S273">
        <f t="shared" si="154"/>
        <v>0</v>
      </c>
      <c r="T273" s="8">
        <f t="shared" si="168"/>
        <v>0</v>
      </c>
      <c r="U273" s="2">
        <f t="shared" si="169"/>
        <v>51.099564664250693</v>
      </c>
      <c r="V273">
        <f t="shared" si="155"/>
        <v>5</v>
      </c>
      <c r="W273" s="2">
        <f t="shared" si="170"/>
        <v>10.894499999999999</v>
      </c>
      <c r="X273">
        <f t="shared" si="156"/>
        <v>0</v>
      </c>
      <c r="Y273">
        <f t="shared" si="171"/>
        <v>0.5</v>
      </c>
      <c r="Z273">
        <v>0</v>
      </c>
      <c r="AA273" s="18">
        <f t="shared" si="157"/>
        <v>43454</v>
      </c>
      <c r="AB273" s="13">
        <f t="shared" si="158"/>
        <v>0.5</v>
      </c>
      <c r="AC273">
        <v>0</v>
      </c>
      <c r="AD273" s="5">
        <f t="shared" si="172"/>
        <v>0</v>
      </c>
      <c r="AE273">
        <f t="shared" si="159"/>
        <v>0</v>
      </c>
      <c r="AF273">
        <f t="shared" si="159"/>
        <v>0</v>
      </c>
      <c r="AG273">
        <v>0</v>
      </c>
      <c r="AH273" s="18">
        <f t="shared" si="173"/>
        <v>43454</v>
      </c>
      <c r="AI273" s="5">
        <f t="shared" si="174"/>
        <v>0.5</v>
      </c>
      <c r="AJ273" s="13">
        <f t="shared" si="160"/>
        <v>0</v>
      </c>
      <c r="AK273" s="20">
        <f t="shared" si="161"/>
        <v>0</v>
      </c>
      <c r="AL273" s="20">
        <f t="shared" si="175"/>
        <v>1515</v>
      </c>
      <c r="AM273" s="20">
        <f t="shared" si="176"/>
        <v>900</v>
      </c>
      <c r="AN273" s="20">
        <f t="shared" si="162"/>
        <v>0</v>
      </c>
      <c r="AO273" s="20">
        <f t="shared" si="177"/>
        <v>200</v>
      </c>
      <c r="AP273" s="1">
        <v>0</v>
      </c>
      <c r="AQ273" s="24">
        <f t="shared" si="178"/>
        <v>43454</v>
      </c>
      <c r="AR273" s="10">
        <f t="shared" si="163"/>
        <v>200</v>
      </c>
      <c r="AS273" s="1">
        <f t="shared" si="179"/>
        <v>-20</v>
      </c>
    </row>
    <row r="274" spans="2:45" x14ac:dyDescent="0.2">
      <c r="B274" s="18">
        <f t="shared" si="164"/>
        <v>43455</v>
      </c>
      <c r="C274" s="8">
        <f t="shared" si="165"/>
        <v>43455</v>
      </c>
      <c r="D274" s="5">
        <f>INDEX(Klima!$B$1:$E$520,MATCH('Afgrødemodel 1'!$C274,Klima!$B$1:$B$520,0),MATCH('Afgrødemodel 1'!$D$7,Klima!$B$1:$E$1,0))</f>
        <v>4.3</v>
      </c>
      <c r="E274" s="8">
        <f t="shared" si="180"/>
        <v>4.3</v>
      </c>
      <c r="F274">
        <v>0</v>
      </c>
      <c r="G274" s="8">
        <f t="shared" si="166"/>
        <v>3300.4999999999991</v>
      </c>
      <c r="H274" s="8">
        <f t="shared" si="145"/>
        <v>825.40000000000009</v>
      </c>
      <c r="I274" s="8">
        <f t="shared" si="146"/>
        <v>4.3</v>
      </c>
      <c r="J274" s="8">
        <f t="shared" si="147"/>
        <v>964.4000000000002</v>
      </c>
      <c r="K274" s="8" t="str">
        <f t="shared" si="148"/>
        <v xml:space="preserve"> </v>
      </c>
      <c r="L274" s="8" t="str">
        <f t="shared" si="149"/>
        <v xml:space="preserve"> </v>
      </c>
      <c r="M274" t="e">
        <f t="shared" si="150"/>
        <v>#N/A</v>
      </c>
      <c r="N274">
        <v>8</v>
      </c>
      <c r="O274" t="str">
        <f t="shared" si="167"/>
        <v xml:space="preserve"> </v>
      </c>
      <c r="P274" t="str">
        <f t="shared" si="151"/>
        <v xml:space="preserve"> </v>
      </c>
      <c r="Q274" t="str">
        <f t="shared" si="152"/>
        <v xml:space="preserve"> </v>
      </c>
      <c r="R274" t="str">
        <f t="shared" si="153"/>
        <v xml:space="preserve"> </v>
      </c>
      <c r="S274">
        <f t="shared" si="154"/>
        <v>0</v>
      </c>
      <c r="T274" s="8">
        <f t="shared" si="168"/>
        <v>0</v>
      </c>
      <c r="U274" s="2">
        <f t="shared" si="169"/>
        <v>52.367821135981991</v>
      </c>
      <c r="V274">
        <f t="shared" si="155"/>
        <v>5</v>
      </c>
      <c r="W274" s="2">
        <f t="shared" si="170"/>
        <v>10.872999999999999</v>
      </c>
      <c r="X274">
        <f t="shared" si="156"/>
        <v>0</v>
      </c>
      <c r="Y274">
        <f t="shared" si="171"/>
        <v>0.5</v>
      </c>
      <c r="Z274">
        <v>0</v>
      </c>
      <c r="AA274" s="18">
        <f t="shared" si="157"/>
        <v>43455</v>
      </c>
      <c r="AB274" s="13">
        <f t="shared" si="158"/>
        <v>0.5</v>
      </c>
      <c r="AC274">
        <v>0</v>
      </c>
      <c r="AD274" s="5">
        <f t="shared" si="172"/>
        <v>0</v>
      </c>
      <c r="AE274">
        <f t="shared" si="159"/>
        <v>0</v>
      </c>
      <c r="AF274">
        <f t="shared" si="159"/>
        <v>0</v>
      </c>
      <c r="AG274">
        <v>0</v>
      </c>
      <c r="AH274" s="18">
        <f t="shared" si="173"/>
        <v>43455</v>
      </c>
      <c r="AI274" s="5">
        <f t="shared" si="174"/>
        <v>0.5</v>
      </c>
      <c r="AJ274" s="13">
        <f t="shared" si="160"/>
        <v>0</v>
      </c>
      <c r="AK274" s="20">
        <f t="shared" si="161"/>
        <v>0</v>
      </c>
      <c r="AL274" s="20">
        <f t="shared" si="175"/>
        <v>1530</v>
      </c>
      <c r="AM274" s="20">
        <f t="shared" si="176"/>
        <v>900</v>
      </c>
      <c r="AN274" s="20">
        <f t="shared" si="162"/>
        <v>0</v>
      </c>
      <c r="AO274" s="20">
        <f t="shared" si="177"/>
        <v>200</v>
      </c>
      <c r="AP274" s="1">
        <v>0</v>
      </c>
      <c r="AQ274" s="24">
        <f t="shared" si="178"/>
        <v>43455</v>
      </c>
      <c r="AR274" s="10">
        <f t="shared" si="163"/>
        <v>200</v>
      </c>
      <c r="AS274" s="1">
        <f t="shared" si="179"/>
        <v>-20</v>
      </c>
    </row>
    <row r="275" spans="2:45" x14ac:dyDescent="0.2">
      <c r="B275" s="18">
        <f t="shared" si="164"/>
        <v>43456</v>
      </c>
      <c r="C275" s="8">
        <f t="shared" si="165"/>
        <v>43456</v>
      </c>
      <c r="D275" s="5">
        <f>INDEX(Klima!$B$1:$E$520,MATCH('Afgrødemodel 1'!$C275,Klima!$B$1:$B$520,0),MATCH('Afgrødemodel 1'!$D$7,Klima!$B$1:$E$1,0))</f>
        <v>1.3</v>
      </c>
      <c r="E275" s="8">
        <f t="shared" si="180"/>
        <v>1.3</v>
      </c>
      <c r="F275">
        <v>0</v>
      </c>
      <c r="G275" s="8">
        <f t="shared" si="166"/>
        <v>3301.7999999999993</v>
      </c>
      <c r="H275" s="8">
        <f t="shared" si="145"/>
        <v>826.7</v>
      </c>
      <c r="I275" s="8">
        <f t="shared" si="146"/>
        <v>1.3</v>
      </c>
      <c r="J275" s="8">
        <f t="shared" si="147"/>
        <v>965.70000000000016</v>
      </c>
      <c r="K275" s="8" t="str">
        <f t="shared" si="148"/>
        <v xml:space="preserve"> </v>
      </c>
      <c r="L275" s="8" t="str">
        <f t="shared" si="149"/>
        <v xml:space="preserve"> </v>
      </c>
      <c r="M275" t="e">
        <f t="shared" si="150"/>
        <v>#N/A</v>
      </c>
      <c r="N275">
        <v>8</v>
      </c>
      <c r="O275" t="str">
        <f t="shared" si="167"/>
        <v xml:space="preserve"> </v>
      </c>
      <c r="P275" t="str">
        <f t="shared" si="151"/>
        <v xml:space="preserve"> </v>
      </c>
      <c r="Q275" t="str">
        <f t="shared" si="152"/>
        <v xml:space="preserve"> </v>
      </c>
      <c r="R275" t="str">
        <f t="shared" si="153"/>
        <v xml:space="preserve"> </v>
      </c>
      <c r="S275">
        <f t="shared" si="154"/>
        <v>0</v>
      </c>
      <c r="T275" s="8">
        <f t="shared" si="168"/>
        <v>0</v>
      </c>
      <c r="U275" s="2">
        <f t="shared" si="169"/>
        <v>52.757349462800889</v>
      </c>
      <c r="V275">
        <f t="shared" si="155"/>
        <v>5</v>
      </c>
      <c r="W275" s="2">
        <f t="shared" si="170"/>
        <v>10.8665</v>
      </c>
      <c r="X275">
        <f t="shared" si="156"/>
        <v>0</v>
      </c>
      <c r="Y275">
        <f t="shared" si="171"/>
        <v>0.5</v>
      </c>
      <c r="Z275">
        <v>0</v>
      </c>
      <c r="AA275" s="18">
        <f t="shared" si="157"/>
        <v>43456</v>
      </c>
      <c r="AB275" s="13">
        <f t="shared" si="158"/>
        <v>0.5</v>
      </c>
      <c r="AC275">
        <v>0</v>
      </c>
      <c r="AD275" s="5">
        <f t="shared" si="172"/>
        <v>0</v>
      </c>
      <c r="AE275">
        <f t="shared" si="159"/>
        <v>0</v>
      </c>
      <c r="AF275">
        <f t="shared" si="159"/>
        <v>0</v>
      </c>
      <c r="AG275">
        <v>0</v>
      </c>
      <c r="AH275" s="18">
        <f t="shared" si="173"/>
        <v>43456</v>
      </c>
      <c r="AI275" s="5">
        <f t="shared" si="174"/>
        <v>0.5</v>
      </c>
      <c r="AJ275" s="13">
        <f t="shared" si="160"/>
        <v>0</v>
      </c>
      <c r="AK275" s="20">
        <f t="shared" si="161"/>
        <v>0</v>
      </c>
      <c r="AL275" s="20">
        <f t="shared" si="175"/>
        <v>1545</v>
      </c>
      <c r="AM275" s="20">
        <f t="shared" si="176"/>
        <v>900</v>
      </c>
      <c r="AN275" s="20">
        <f t="shared" si="162"/>
        <v>0</v>
      </c>
      <c r="AO275" s="20">
        <f t="shared" si="177"/>
        <v>200</v>
      </c>
      <c r="AP275" s="1">
        <v>0</v>
      </c>
      <c r="AQ275" s="24">
        <f t="shared" si="178"/>
        <v>43456</v>
      </c>
      <c r="AR275" s="10">
        <f t="shared" si="163"/>
        <v>200</v>
      </c>
      <c r="AS275" s="1">
        <f t="shared" si="179"/>
        <v>-20</v>
      </c>
    </row>
    <row r="276" spans="2:45" x14ac:dyDescent="0.2">
      <c r="B276" s="18">
        <f t="shared" si="164"/>
        <v>43457</v>
      </c>
      <c r="C276" s="8">
        <f t="shared" si="165"/>
        <v>43457</v>
      </c>
      <c r="D276" s="5">
        <f>INDEX(Klima!$B$1:$E$520,MATCH('Afgrødemodel 1'!$C276,Klima!$B$1:$B$520,0),MATCH('Afgrødemodel 1'!$D$7,Klima!$B$1:$E$1,0))</f>
        <v>0.9</v>
      </c>
      <c r="E276" s="8">
        <f t="shared" si="180"/>
        <v>0.9</v>
      </c>
      <c r="F276">
        <v>0</v>
      </c>
      <c r="G276" s="8">
        <f t="shared" si="166"/>
        <v>3302.6999999999994</v>
      </c>
      <c r="H276" s="8">
        <f t="shared" si="145"/>
        <v>827.6</v>
      </c>
      <c r="I276" s="8">
        <f t="shared" si="146"/>
        <v>0.9</v>
      </c>
      <c r="J276" s="8">
        <f t="shared" si="147"/>
        <v>966.60000000000014</v>
      </c>
      <c r="K276" s="8" t="str">
        <f t="shared" si="148"/>
        <v xml:space="preserve"> </v>
      </c>
      <c r="L276" s="8" t="str">
        <f t="shared" si="149"/>
        <v xml:space="preserve"> </v>
      </c>
      <c r="M276" t="e">
        <f t="shared" si="150"/>
        <v>#N/A</v>
      </c>
      <c r="N276">
        <v>8</v>
      </c>
      <c r="O276" t="str">
        <f t="shared" si="167"/>
        <v xml:space="preserve"> </v>
      </c>
      <c r="P276" t="str">
        <f t="shared" si="151"/>
        <v xml:space="preserve"> </v>
      </c>
      <c r="Q276" t="str">
        <f t="shared" si="152"/>
        <v xml:space="preserve"> </v>
      </c>
      <c r="R276" t="str">
        <f t="shared" si="153"/>
        <v xml:space="preserve"> </v>
      </c>
      <c r="S276">
        <f t="shared" si="154"/>
        <v>0</v>
      </c>
      <c r="T276" s="8">
        <f t="shared" si="168"/>
        <v>0</v>
      </c>
      <c r="U276" s="2">
        <f t="shared" si="169"/>
        <v>53.028702913485105</v>
      </c>
      <c r="V276">
        <f t="shared" si="155"/>
        <v>5</v>
      </c>
      <c r="W276" s="2">
        <f t="shared" si="170"/>
        <v>10.862</v>
      </c>
      <c r="X276">
        <f t="shared" si="156"/>
        <v>0</v>
      </c>
      <c r="Y276">
        <f t="shared" si="171"/>
        <v>0.5</v>
      </c>
      <c r="Z276">
        <v>0</v>
      </c>
      <c r="AA276" s="18">
        <f t="shared" si="157"/>
        <v>43457</v>
      </c>
      <c r="AB276" s="13">
        <f t="shared" si="158"/>
        <v>0.5</v>
      </c>
      <c r="AC276">
        <v>0</v>
      </c>
      <c r="AD276" s="5">
        <f t="shared" si="172"/>
        <v>0</v>
      </c>
      <c r="AE276">
        <f t="shared" si="159"/>
        <v>0</v>
      </c>
      <c r="AF276">
        <f t="shared" si="159"/>
        <v>0</v>
      </c>
      <c r="AG276">
        <v>0</v>
      </c>
      <c r="AH276" s="18">
        <f t="shared" si="173"/>
        <v>43457</v>
      </c>
      <c r="AI276" s="5">
        <f t="shared" si="174"/>
        <v>0.5</v>
      </c>
      <c r="AJ276" s="13">
        <f t="shared" si="160"/>
        <v>0</v>
      </c>
      <c r="AK276" s="20">
        <f t="shared" si="161"/>
        <v>0</v>
      </c>
      <c r="AL276" s="20">
        <f t="shared" si="175"/>
        <v>1560</v>
      </c>
      <c r="AM276" s="20">
        <f t="shared" si="176"/>
        <v>900</v>
      </c>
      <c r="AN276" s="20">
        <f t="shared" si="162"/>
        <v>0</v>
      </c>
      <c r="AO276" s="20">
        <f t="shared" si="177"/>
        <v>200</v>
      </c>
      <c r="AP276" s="1">
        <v>0</v>
      </c>
      <c r="AQ276" s="24">
        <f t="shared" si="178"/>
        <v>43457</v>
      </c>
      <c r="AR276" s="10">
        <f t="shared" si="163"/>
        <v>200</v>
      </c>
      <c r="AS276" s="1">
        <f t="shared" si="179"/>
        <v>-20</v>
      </c>
    </row>
    <row r="277" spans="2:45" x14ac:dyDescent="0.2">
      <c r="B277" s="18">
        <f t="shared" si="164"/>
        <v>43458</v>
      </c>
      <c r="C277" s="8">
        <f t="shared" si="165"/>
        <v>43458</v>
      </c>
      <c r="D277" s="5">
        <f>INDEX(Klima!$B$1:$E$520,MATCH('Afgrødemodel 1'!$C277,Klima!$B$1:$B$520,0),MATCH('Afgrødemodel 1'!$D$7,Klima!$B$1:$E$1,0))</f>
        <v>1.2</v>
      </c>
      <c r="E277" s="8">
        <f t="shared" si="180"/>
        <v>1.2</v>
      </c>
      <c r="F277">
        <v>0</v>
      </c>
      <c r="G277" s="8">
        <f t="shared" si="166"/>
        <v>3303.8999999999992</v>
      </c>
      <c r="H277" s="8">
        <f t="shared" si="145"/>
        <v>828.80000000000007</v>
      </c>
      <c r="I277" s="8">
        <f t="shared" si="146"/>
        <v>1.2</v>
      </c>
      <c r="J277" s="8">
        <f t="shared" si="147"/>
        <v>967.80000000000018</v>
      </c>
      <c r="K277" s="8" t="str">
        <f t="shared" si="148"/>
        <v xml:space="preserve"> </v>
      </c>
      <c r="L277" s="8" t="str">
        <f t="shared" si="149"/>
        <v xml:space="preserve"> </v>
      </c>
      <c r="M277" t="e">
        <f t="shared" si="150"/>
        <v>#N/A</v>
      </c>
      <c r="N277">
        <v>8</v>
      </c>
      <c r="O277" t="str">
        <f t="shared" si="167"/>
        <v xml:space="preserve"> </v>
      </c>
      <c r="P277" t="str">
        <f t="shared" si="151"/>
        <v xml:space="preserve"> </v>
      </c>
      <c r="Q277" t="str">
        <f t="shared" si="152"/>
        <v xml:space="preserve"> </v>
      </c>
      <c r="R277" t="str">
        <f t="shared" si="153"/>
        <v xml:space="preserve"> </v>
      </c>
      <c r="S277">
        <f t="shared" si="154"/>
        <v>0</v>
      </c>
      <c r="T277" s="8">
        <f t="shared" si="168"/>
        <v>0</v>
      </c>
      <c r="U277" s="2">
        <f t="shared" si="169"/>
        <v>53.39265941527546</v>
      </c>
      <c r="V277">
        <f t="shared" si="155"/>
        <v>5</v>
      </c>
      <c r="W277" s="2">
        <f t="shared" si="170"/>
        <v>10.855999999999998</v>
      </c>
      <c r="X277">
        <f t="shared" si="156"/>
        <v>0</v>
      </c>
      <c r="Y277">
        <f t="shared" si="171"/>
        <v>0.5</v>
      </c>
      <c r="Z277">
        <v>0</v>
      </c>
      <c r="AA277" s="18">
        <f t="shared" si="157"/>
        <v>43458</v>
      </c>
      <c r="AB277" s="13">
        <f t="shared" si="158"/>
        <v>0.5</v>
      </c>
      <c r="AC277">
        <v>0</v>
      </c>
      <c r="AD277" s="5">
        <f t="shared" si="172"/>
        <v>0</v>
      </c>
      <c r="AE277">
        <f t="shared" si="159"/>
        <v>0</v>
      </c>
      <c r="AF277">
        <f t="shared" si="159"/>
        <v>0</v>
      </c>
      <c r="AG277">
        <v>0</v>
      </c>
      <c r="AH277" s="18">
        <f t="shared" si="173"/>
        <v>43458</v>
      </c>
      <c r="AI277" s="5">
        <f t="shared" si="174"/>
        <v>0.5</v>
      </c>
      <c r="AJ277" s="13">
        <f t="shared" si="160"/>
        <v>0</v>
      </c>
      <c r="AK277" s="20">
        <f t="shared" si="161"/>
        <v>0</v>
      </c>
      <c r="AL277" s="20">
        <f t="shared" si="175"/>
        <v>1575</v>
      </c>
      <c r="AM277" s="20">
        <f t="shared" si="176"/>
        <v>900</v>
      </c>
      <c r="AN277" s="20">
        <f t="shared" si="162"/>
        <v>0</v>
      </c>
      <c r="AO277" s="20">
        <f t="shared" si="177"/>
        <v>200</v>
      </c>
      <c r="AP277" s="1">
        <v>0</v>
      </c>
      <c r="AQ277" s="24">
        <f t="shared" si="178"/>
        <v>43458</v>
      </c>
      <c r="AR277" s="10">
        <f t="shared" si="163"/>
        <v>200</v>
      </c>
      <c r="AS277" s="1">
        <f t="shared" si="179"/>
        <v>-20</v>
      </c>
    </row>
    <row r="278" spans="2:45" x14ac:dyDescent="0.2">
      <c r="B278" s="18">
        <f t="shared" si="164"/>
        <v>43459</v>
      </c>
      <c r="C278" s="8">
        <f t="shared" si="165"/>
        <v>43459</v>
      </c>
      <c r="D278" s="5">
        <f>INDEX(Klima!$B$1:$E$520,MATCH('Afgrødemodel 1'!$C278,Klima!$B$1:$B$520,0),MATCH('Afgrødemodel 1'!$D$7,Klima!$B$1:$E$1,0))</f>
        <v>5.8</v>
      </c>
      <c r="E278" s="8">
        <f t="shared" si="180"/>
        <v>5.8</v>
      </c>
      <c r="F278">
        <v>0</v>
      </c>
      <c r="G278" s="8">
        <f t="shared" si="166"/>
        <v>3309.6999999999994</v>
      </c>
      <c r="H278" s="8">
        <f t="shared" si="145"/>
        <v>834.6</v>
      </c>
      <c r="I278" s="8">
        <f t="shared" si="146"/>
        <v>5.8</v>
      </c>
      <c r="J278" s="8">
        <f t="shared" si="147"/>
        <v>973.60000000000014</v>
      </c>
      <c r="K278" s="8" t="str">
        <f t="shared" si="148"/>
        <v xml:space="preserve"> </v>
      </c>
      <c r="L278" s="8" t="str">
        <f t="shared" si="149"/>
        <v xml:space="preserve"> </v>
      </c>
      <c r="M278" t="e">
        <f t="shared" si="150"/>
        <v>#N/A</v>
      </c>
      <c r="N278">
        <v>8</v>
      </c>
      <c r="O278" t="str">
        <f t="shared" si="167"/>
        <v xml:space="preserve"> </v>
      </c>
      <c r="P278" t="str">
        <f t="shared" si="151"/>
        <v xml:space="preserve"> </v>
      </c>
      <c r="Q278" t="str">
        <f t="shared" si="152"/>
        <v xml:space="preserve"> </v>
      </c>
      <c r="R278" t="str">
        <f t="shared" si="153"/>
        <v xml:space="preserve"> </v>
      </c>
      <c r="S278">
        <f t="shared" si="154"/>
        <v>0</v>
      </c>
      <c r="T278" s="8">
        <f t="shared" si="168"/>
        <v>0</v>
      </c>
      <c r="U278" s="2">
        <f t="shared" si="169"/>
        <v>55.186972622549966</v>
      </c>
      <c r="V278">
        <f t="shared" si="155"/>
        <v>5</v>
      </c>
      <c r="W278" s="2">
        <f t="shared" si="170"/>
        <v>10.827</v>
      </c>
      <c r="X278">
        <f t="shared" si="156"/>
        <v>0</v>
      </c>
      <c r="Y278">
        <f t="shared" si="171"/>
        <v>0.5</v>
      </c>
      <c r="Z278">
        <v>0</v>
      </c>
      <c r="AA278" s="18">
        <f t="shared" si="157"/>
        <v>43459</v>
      </c>
      <c r="AB278" s="13">
        <f t="shared" si="158"/>
        <v>0.5</v>
      </c>
      <c r="AC278">
        <v>0</v>
      </c>
      <c r="AD278" s="5">
        <f t="shared" si="172"/>
        <v>0</v>
      </c>
      <c r="AE278">
        <f t="shared" si="159"/>
        <v>0</v>
      </c>
      <c r="AF278">
        <f t="shared" si="159"/>
        <v>0</v>
      </c>
      <c r="AG278">
        <v>0</v>
      </c>
      <c r="AH278" s="18">
        <f t="shared" si="173"/>
        <v>43459</v>
      </c>
      <c r="AI278" s="5">
        <f t="shared" si="174"/>
        <v>0.5</v>
      </c>
      <c r="AJ278" s="13">
        <f t="shared" si="160"/>
        <v>0</v>
      </c>
      <c r="AK278" s="20">
        <f t="shared" si="161"/>
        <v>0</v>
      </c>
      <c r="AL278" s="20">
        <f t="shared" si="175"/>
        <v>1590</v>
      </c>
      <c r="AM278" s="20">
        <f t="shared" si="176"/>
        <v>900</v>
      </c>
      <c r="AN278" s="20">
        <f t="shared" si="162"/>
        <v>0</v>
      </c>
      <c r="AO278" s="20">
        <f t="shared" si="177"/>
        <v>200</v>
      </c>
      <c r="AP278" s="1">
        <v>0</v>
      </c>
      <c r="AQ278" s="24">
        <f t="shared" si="178"/>
        <v>43459</v>
      </c>
      <c r="AR278" s="10">
        <f t="shared" si="163"/>
        <v>200</v>
      </c>
      <c r="AS278" s="1">
        <f t="shared" si="179"/>
        <v>-20</v>
      </c>
    </row>
    <row r="279" spans="2:45" x14ac:dyDescent="0.2">
      <c r="B279" s="18">
        <f t="shared" si="164"/>
        <v>43460</v>
      </c>
      <c r="C279" s="8">
        <f t="shared" si="165"/>
        <v>43460</v>
      </c>
      <c r="D279" s="5">
        <f>INDEX(Klima!$B$1:$E$520,MATCH('Afgrødemodel 1'!$C279,Klima!$B$1:$B$520,0),MATCH('Afgrødemodel 1'!$D$7,Klima!$B$1:$E$1,0))</f>
        <v>6.8</v>
      </c>
      <c r="E279" s="8">
        <f t="shared" si="180"/>
        <v>6.8</v>
      </c>
      <c r="F279">
        <v>0</v>
      </c>
      <c r="G279" s="8">
        <f t="shared" si="166"/>
        <v>3316.4999999999995</v>
      </c>
      <c r="H279" s="8">
        <f t="shared" si="145"/>
        <v>841.4</v>
      </c>
      <c r="I279" s="8">
        <f t="shared" si="146"/>
        <v>6.8</v>
      </c>
      <c r="J279" s="8">
        <f t="shared" si="147"/>
        <v>980.40000000000009</v>
      </c>
      <c r="K279" s="8" t="str">
        <f t="shared" si="148"/>
        <v xml:space="preserve"> </v>
      </c>
      <c r="L279" s="8" t="str">
        <f t="shared" si="149"/>
        <v xml:space="preserve"> </v>
      </c>
      <c r="M279" t="e">
        <f t="shared" si="150"/>
        <v>#N/A</v>
      </c>
      <c r="N279">
        <v>8</v>
      </c>
      <c r="O279" t="str">
        <f t="shared" si="167"/>
        <v xml:space="preserve"> </v>
      </c>
      <c r="P279" t="str">
        <f t="shared" si="151"/>
        <v xml:space="preserve"> </v>
      </c>
      <c r="Q279" t="str">
        <f t="shared" si="152"/>
        <v xml:space="preserve"> </v>
      </c>
      <c r="R279" t="str">
        <f t="shared" si="153"/>
        <v xml:space="preserve"> </v>
      </c>
      <c r="S279">
        <f t="shared" si="154"/>
        <v>0</v>
      </c>
      <c r="T279" s="8">
        <f t="shared" si="168"/>
        <v>0</v>
      </c>
      <c r="U279" s="2">
        <f t="shared" si="169"/>
        <v>57.366872982128797</v>
      </c>
      <c r="V279">
        <f t="shared" si="155"/>
        <v>5</v>
      </c>
      <c r="W279" s="2">
        <f t="shared" si="170"/>
        <v>10.792999999999999</v>
      </c>
      <c r="X279">
        <f t="shared" si="156"/>
        <v>0</v>
      </c>
      <c r="Y279">
        <f t="shared" si="171"/>
        <v>0.5</v>
      </c>
      <c r="Z279">
        <v>0</v>
      </c>
      <c r="AA279" s="18">
        <f t="shared" si="157"/>
        <v>43460</v>
      </c>
      <c r="AB279" s="13">
        <f t="shared" si="158"/>
        <v>0.5</v>
      </c>
      <c r="AC279">
        <v>0</v>
      </c>
      <c r="AD279" s="5">
        <f t="shared" si="172"/>
        <v>0</v>
      </c>
      <c r="AE279">
        <f t="shared" si="159"/>
        <v>0</v>
      </c>
      <c r="AF279">
        <f t="shared" si="159"/>
        <v>0</v>
      </c>
      <c r="AG279">
        <v>0</v>
      </c>
      <c r="AH279" s="18">
        <f t="shared" si="173"/>
        <v>43460</v>
      </c>
      <c r="AI279" s="5">
        <f t="shared" si="174"/>
        <v>0.5</v>
      </c>
      <c r="AJ279" s="13">
        <f t="shared" si="160"/>
        <v>0</v>
      </c>
      <c r="AK279" s="20">
        <f t="shared" si="161"/>
        <v>0</v>
      </c>
      <c r="AL279" s="20">
        <f t="shared" si="175"/>
        <v>1605</v>
      </c>
      <c r="AM279" s="20">
        <f t="shared" si="176"/>
        <v>900</v>
      </c>
      <c r="AN279" s="20">
        <f t="shared" si="162"/>
        <v>0</v>
      </c>
      <c r="AO279" s="20">
        <f t="shared" si="177"/>
        <v>200</v>
      </c>
      <c r="AP279" s="1">
        <v>0</v>
      </c>
      <c r="AQ279" s="24">
        <f t="shared" si="178"/>
        <v>43460</v>
      </c>
      <c r="AR279" s="10">
        <f t="shared" si="163"/>
        <v>200</v>
      </c>
      <c r="AS279" s="1">
        <f t="shared" si="179"/>
        <v>-20</v>
      </c>
    </row>
    <row r="280" spans="2:45" x14ac:dyDescent="0.2">
      <c r="B280" s="18">
        <f t="shared" si="164"/>
        <v>43461</v>
      </c>
      <c r="C280" s="8">
        <f t="shared" si="165"/>
        <v>43461</v>
      </c>
      <c r="D280" s="5">
        <f>INDEX(Klima!$B$1:$E$520,MATCH('Afgrødemodel 1'!$C280,Klima!$B$1:$B$520,0),MATCH('Afgrødemodel 1'!$D$7,Klima!$B$1:$E$1,0))</f>
        <v>7.5</v>
      </c>
      <c r="E280" s="8">
        <f t="shared" si="180"/>
        <v>7.5</v>
      </c>
      <c r="F280">
        <v>0</v>
      </c>
      <c r="G280" s="8">
        <f t="shared" si="166"/>
        <v>3323.9999999999995</v>
      </c>
      <c r="H280" s="8">
        <f t="shared" si="145"/>
        <v>848.9</v>
      </c>
      <c r="I280" s="8">
        <f t="shared" si="146"/>
        <v>7.5</v>
      </c>
      <c r="J280" s="8">
        <f t="shared" si="147"/>
        <v>987.90000000000009</v>
      </c>
      <c r="K280" s="8" t="str">
        <f t="shared" si="148"/>
        <v xml:space="preserve"> </v>
      </c>
      <c r="L280" s="8" t="str">
        <f t="shared" si="149"/>
        <v xml:space="preserve"> </v>
      </c>
      <c r="M280" t="e">
        <f t="shared" si="150"/>
        <v>#N/A</v>
      </c>
      <c r="N280">
        <v>8</v>
      </c>
      <c r="O280" t="str">
        <f t="shared" si="167"/>
        <v xml:space="preserve"> </v>
      </c>
      <c r="P280" t="str">
        <f t="shared" si="151"/>
        <v xml:space="preserve"> </v>
      </c>
      <c r="Q280" t="str">
        <f t="shared" si="152"/>
        <v xml:space="preserve"> </v>
      </c>
      <c r="R280" t="str">
        <f t="shared" si="153"/>
        <v xml:space="preserve"> </v>
      </c>
      <c r="S280">
        <f t="shared" si="154"/>
        <v>0</v>
      </c>
      <c r="T280" s="8">
        <f t="shared" si="168"/>
        <v>0</v>
      </c>
      <c r="U280" s="2">
        <f t="shared" si="169"/>
        <v>59.870268786503573</v>
      </c>
      <c r="V280">
        <f t="shared" si="155"/>
        <v>5</v>
      </c>
      <c r="W280" s="2">
        <f t="shared" si="170"/>
        <v>10.7555</v>
      </c>
      <c r="X280">
        <f t="shared" si="156"/>
        <v>0</v>
      </c>
      <c r="Y280">
        <f t="shared" si="171"/>
        <v>0.5</v>
      </c>
      <c r="Z280">
        <v>0</v>
      </c>
      <c r="AA280" s="18">
        <f t="shared" si="157"/>
        <v>43461</v>
      </c>
      <c r="AB280" s="13">
        <f t="shared" si="158"/>
        <v>0.5</v>
      </c>
      <c r="AC280">
        <v>0</v>
      </c>
      <c r="AD280" s="5">
        <f t="shared" si="172"/>
        <v>0</v>
      </c>
      <c r="AE280">
        <f t="shared" si="159"/>
        <v>0</v>
      </c>
      <c r="AF280">
        <f t="shared" si="159"/>
        <v>0</v>
      </c>
      <c r="AG280">
        <v>0</v>
      </c>
      <c r="AH280" s="18">
        <f t="shared" si="173"/>
        <v>43461</v>
      </c>
      <c r="AI280" s="5">
        <f t="shared" si="174"/>
        <v>0.5</v>
      </c>
      <c r="AJ280" s="13">
        <f t="shared" si="160"/>
        <v>0</v>
      </c>
      <c r="AK280" s="20">
        <f t="shared" si="161"/>
        <v>0</v>
      </c>
      <c r="AL280" s="20">
        <f t="shared" si="175"/>
        <v>1620</v>
      </c>
      <c r="AM280" s="20">
        <f t="shared" si="176"/>
        <v>900</v>
      </c>
      <c r="AN280" s="20">
        <f t="shared" si="162"/>
        <v>0</v>
      </c>
      <c r="AO280" s="20">
        <f t="shared" si="177"/>
        <v>200</v>
      </c>
      <c r="AP280" s="1">
        <v>0</v>
      </c>
      <c r="AQ280" s="24">
        <f t="shared" si="178"/>
        <v>43461</v>
      </c>
      <c r="AR280" s="10">
        <f t="shared" si="163"/>
        <v>200</v>
      </c>
      <c r="AS280" s="1">
        <f t="shared" si="179"/>
        <v>-20</v>
      </c>
    </row>
    <row r="281" spans="2:45" x14ac:dyDescent="0.2">
      <c r="B281" s="18">
        <f t="shared" si="164"/>
        <v>43462</v>
      </c>
      <c r="C281" s="8">
        <f t="shared" si="165"/>
        <v>43462</v>
      </c>
      <c r="D281" s="5">
        <f>INDEX(Klima!$B$1:$E$520,MATCH('Afgrødemodel 1'!$C281,Klima!$B$1:$B$520,0),MATCH('Afgrødemodel 1'!$D$7,Klima!$B$1:$E$1,0))</f>
        <v>6.4</v>
      </c>
      <c r="E281" s="8">
        <f t="shared" si="180"/>
        <v>6.4</v>
      </c>
      <c r="F281">
        <v>0</v>
      </c>
      <c r="G281" s="8">
        <f t="shared" si="166"/>
        <v>3330.3999999999996</v>
      </c>
      <c r="H281" s="8">
        <f t="shared" si="145"/>
        <v>855.3</v>
      </c>
      <c r="I281" s="8">
        <f t="shared" si="146"/>
        <v>6.4</v>
      </c>
      <c r="J281" s="8">
        <f t="shared" si="147"/>
        <v>994.30000000000007</v>
      </c>
      <c r="K281" s="8" t="str">
        <f t="shared" si="148"/>
        <v xml:space="preserve"> </v>
      </c>
      <c r="L281" s="8" t="str">
        <f t="shared" si="149"/>
        <v xml:space="preserve"> </v>
      </c>
      <c r="M281" t="e">
        <f t="shared" si="150"/>
        <v>#N/A</v>
      </c>
      <c r="N281">
        <v>8</v>
      </c>
      <c r="O281" t="str">
        <f t="shared" si="167"/>
        <v xml:space="preserve"> </v>
      </c>
      <c r="P281" t="str">
        <f t="shared" si="151"/>
        <v xml:space="preserve"> </v>
      </c>
      <c r="Q281" t="str">
        <f t="shared" si="152"/>
        <v xml:space="preserve"> </v>
      </c>
      <c r="R281" t="str">
        <f t="shared" si="153"/>
        <v xml:space="preserve"> </v>
      </c>
      <c r="S281">
        <f t="shared" si="154"/>
        <v>0</v>
      </c>
      <c r="T281" s="8">
        <f t="shared" si="168"/>
        <v>0</v>
      </c>
      <c r="U281" s="2">
        <f t="shared" si="169"/>
        <v>62.091959891138011</v>
      </c>
      <c r="V281">
        <f t="shared" si="155"/>
        <v>5</v>
      </c>
      <c r="W281" s="2">
        <f t="shared" si="170"/>
        <v>10.723500000000001</v>
      </c>
      <c r="X281">
        <f t="shared" si="156"/>
        <v>0</v>
      </c>
      <c r="Y281">
        <f t="shared" si="171"/>
        <v>0.5</v>
      </c>
      <c r="Z281">
        <v>0</v>
      </c>
      <c r="AA281" s="18">
        <f t="shared" si="157"/>
        <v>43462</v>
      </c>
      <c r="AB281" s="13">
        <f t="shared" si="158"/>
        <v>0.5</v>
      </c>
      <c r="AC281">
        <v>0</v>
      </c>
      <c r="AD281" s="5">
        <f t="shared" si="172"/>
        <v>0</v>
      </c>
      <c r="AE281">
        <f t="shared" si="159"/>
        <v>0</v>
      </c>
      <c r="AF281">
        <f t="shared" si="159"/>
        <v>0</v>
      </c>
      <c r="AG281">
        <v>0</v>
      </c>
      <c r="AH281" s="18">
        <f t="shared" si="173"/>
        <v>43462</v>
      </c>
      <c r="AI281" s="5">
        <f t="shared" si="174"/>
        <v>0.5</v>
      </c>
      <c r="AJ281" s="13">
        <f t="shared" si="160"/>
        <v>0</v>
      </c>
      <c r="AK281" s="20">
        <f t="shared" si="161"/>
        <v>0</v>
      </c>
      <c r="AL281" s="20">
        <f t="shared" si="175"/>
        <v>1635</v>
      </c>
      <c r="AM281" s="20">
        <f t="shared" si="176"/>
        <v>900</v>
      </c>
      <c r="AN281" s="20">
        <f t="shared" si="162"/>
        <v>0</v>
      </c>
      <c r="AO281" s="20">
        <f t="shared" si="177"/>
        <v>200</v>
      </c>
      <c r="AP281" s="1">
        <v>0</v>
      </c>
      <c r="AQ281" s="24">
        <f t="shared" si="178"/>
        <v>43462</v>
      </c>
      <c r="AR281" s="10">
        <f t="shared" si="163"/>
        <v>200</v>
      </c>
      <c r="AS281" s="1">
        <f t="shared" si="179"/>
        <v>-20</v>
      </c>
    </row>
    <row r="282" spans="2:45" x14ac:dyDescent="0.2">
      <c r="B282" s="18">
        <f t="shared" si="164"/>
        <v>43463</v>
      </c>
      <c r="C282" s="8">
        <f t="shared" si="165"/>
        <v>43463</v>
      </c>
      <c r="D282" s="5">
        <f>INDEX(Klima!$B$1:$E$520,MATCH('Afgrødemodel 1'!$C282,Klima!$B$1:$B$520,0),MATCH('Afgrødemodel 1'!$D$7,Klima!$B$1:$E$1,0))</f>
        <v>6.8</v>
      </c>
      <c r="E282" s="8">
        <f t="shared" si="180"/>
        <v>6.8</v>
      </c>
      <c r="F282">
        <v>0</v>
      </c>
      <c r="G282" s="8">
        <f t="shared" si="166"/>
        <v>3337.2</v>
      </c>
      <c r="H282" s="8">
        <f t="shared" si="145"/>
        <v>862.09999999999991</v>
      </c>
      <c r="I282" s="8">
        <f t="shared" si="146"/>
        <v>6.8</v>
      </c>
      <c r="J282" s="8">
        <f t="shared" si="147"/>
        <v>1001.1</v>
      </c>
      <c r="K282" s="8" t="str">
        <f t="shared" si="148"/>
        <v xml:space="preserve"> </v>
      </c>
      <c r="L282" s="8" t="str">
        <f t="shared" si="149"/>
        <v xml:space="preserve"> </v>
      </c>
      <c r="M282" t="e">
        <f t="shared" si="150"/>
        <v>#N/A</v>
      </c>
      <c r="N282">
        <v>8</v>
      </c>
      <c r="O282" t="str">
        <f t="shared" si="167"/>
        <v xml:space="preserve"> </v>
      </c>
      <c r="P282" t="str">
        <f t="shared" si="151"/>
        <v xml:space="preserve"> </v>
      </c>
      <c r="Q282" t="str">
        <f t="shared" si="152"/>
        <v xml:space="preserve"> </v>
      </c>
      <c r="R282" t="str">
        <f t="shared" si="153"/>
        <v xml:space="preserve"> </v>
      </c>
      <c r="S282">
        <f t="shared" si="154"/>
        <v>0</v>
      </c>
      <c r="T282" s="8">
        <f t="shared" si="168"/>
        <v>0</v>
      </c>
      <c r="U282" s="2">
        <f t="shared" si="169"/>
        <v>64.542160170443253</v>
      </c>
      <c r="V282">
        <f t="shared" si="155"/>
        <v>5</v>
      </c>
      <c r="W282" s="2">
        <f t="shared" si="170"/>
        <v>10.689500000000001</v>
      </c>
      <c r="X282">
        <f t="shared" si="156"/>
        <v>0</v>
      </c>
      <c r="Y282">
        <f t="shared" si="171"/>
        <v>0.5</v>
      </c>
      <c r="Z282">
        <v>0</v>
      </c>
      <c r="AA282" s="18">
        <f t="shared" si="157"/>
        <v>43463</v>
      </c>
      <c r="AB282" s="13">
        <f t="shared" si="158"/>
        <v>0.5</v>
      </c>
      <c r="AC282">
        <v>0</v>
      </c>
      <c r="AD282" s="5">
        <f t="shared" si="172"/>
        <v>0</v>
      </c>
      <c r="AE282">
        <f t="shared" si="159"/>
        <v>0</v>
      </c>
      <c r="AF282">
        <f t="shared" si="159"/>
        <v>0</v>
      </c>
      <c r="AG282">
        <v>0</v>
      </c>
      <c r="AH282" s="18">
        <f t="shared" si="173"/>
        <v>43463</v>
      </c>
      <c r="AI282" s="5">
        <f t="shared" si="174"/>
        <v>0.5</v>
      </c>
      <c r="AJ282" s="13">
        <f t="shared" si="160"/>
        <v>0</v>
      </c>
      <c r="AK282" s="20">
        <f t="shared" si="161"/>
        <v>0</v>
      </c>
      <c r="AL282" s="20">
        <f t="shared" si="175"/>
        <v>1650</v>
      </c>
      <c r="AM282" s="20">
        <f t="shared" si="176"/>
        <v>900</v>
      </c>
      <c r="AN282" s="20">
        <f t="shared" si="162"/>
        <v>0</v>
      </c>
      <c r="AO282" s="20">
        <f t="shared" si="177"/>
        <v>200</v>
      </c>
      <c r="AP282" s="1">
        <v>0</v>
      </c>
      <c r="AQ282" s="24">
        <f t="shared" si="178"/>
        <v>43463</v>
      </c>
      <c r="AR282" s="10">
        <f t="shared" si="163"/>
        <v>200</v>
      </c>
      <c r="AS282" s="1">
        <f t="shared" si="179"/>
        <v>-20</v>
      </c>
    </row>
    <row r="283" spans="2:45" x14ac:dyDescent="0.2">
      <c r="B283" s="18">
        <f t="shared" si="164"/>
        <v>43464</v>
      </c>
      <c r="C283" s="8">
        <f t="shared" si="165"/>
        <v>43464</v>
      </c>
      <c r="D283" s="5">
        <f>INDEX(Klima!$B$1:$E$520,MATCH('Afgrødemodel 1'!$C283,Klima!$B$1:$B$520,0),MATCH('Afgrødemodel 1'!$D$7,Klima!$B$1:$E$1,0))</f>
        <v>3.8</v>
      </c>
      <c r="E283" s="8">
        <f t="shared" si="180"/>
        <v>3.8</v>
      </c>
      <c r="F283">
        <v>0</v>
      </c>
      <c r="G283" s="8">
        <f t="shared" si="166"/>
        <v>3341</v>
      </c>
      <c r="H283" s="8">
        <f t="shared" si="145"/>
        <v>865.89999999999986</v>
      </c>
      <c r="I283" s="8">
        <f t="shared" si="146"/>
        <v>3.8</v>
      </c>
      <c r="J283" s="8">
        <f t="shared" si="147"/>
        <v>1004.9</v>
      </c>
      <c r="K283" s="8" t="str">
        <f t="shared" si="148"/>
        <v xml:space="preserve"> </v>
      </c>
      <c r="L283" s="8" t="str">
        <f t="shared" si="149"/>
        <v xml:space="preserve"> </v>
      </c>
      <c r="M283" t="e">
        <f t="shared" si="150"/>
        <v>#N/A</v>
      </c>
      <c r="N283">
        <v>8</v>
      </c>
      <c r="O283" t="str">
        <f t="shared" si="167"/>
        <v xml:space="preserve"> </v>
      </c>
      <c r="P283" t="str">
        <f t="shared" si="151"/>
        <v xml:space="preserve"> </v>
      </c>
      <c r="Q283" t="str">
        <f t="shared" si="152"/>
        <v xml:space="preserve"> </v>
      </c>
      <c r="R283" t="str">
        <f t="shared" si="153"/>
        <v xml:space="preserve"> </v>
      </c>
      <c r="S283">
        <f t="shared" si="154"/>
        <v>0</v>
      </c>
      <c r="T283" s="8">
        <f t="shared" si="168"/>
        <v>0</v>
      </c>
      <c r="U283" s="2">
        <f t="shared" si="169"/>
        <v>65.95292851775811</v>
      </c>
      <c r="V283">
        <f t="shared" si="155"/>
        <v>5</v>
      </c>
      <c r="W283" s="2">
        <f t="shared" si="170"/>
        <v>10.670500000000001</v>
      </c>
      <c r="X283">
        <f t="shared" si="156"/>
        <v>0</v>
      </c>
      <c r="Y283">
        <f t="shared" si="171"/>
        <v>0.5</v>
      </c>
      <c r="Z283">
        <v>0</v>
      </c>
      <c r="AA283" s="18">
        <f t="shared" si="157"/>
        <v>43464</v>
      </c>
      <c r="AB283" s="13">
        <f t="shared" si="158"/>
        <v>0.5</v>
      </c>
      <c r="AC283">
        <v>0</v>
      </c>
      <c r="AD283" s="5">
        <f t="shared" si="172"/>
        <v>0</v>
      </c>
      <c r="AE283">
        <f t="shared" si="159"/>
        <v>0</v>
      </c>
      <c r="AF283">
        <f t="shared" si="159"/>
        <v>0</v>
      </c>
      <c r="AG283">
        <v>0</v>
      </c>
      <c r="AH283" s="18">
        <f t="shared" si="173"/>
        <v>43464</v>
      </c>
      <c r="AI283" s="5">
        <f t="shared" si="174"/>
        <v>0.5</v>
      </c>
      <c r="AJ283" s="13">
        <f t="shared" si="160"/>
        <v>0</v>
      </c>
      <c r="AK283" s="20">
        <f t="shared" si="161"/>
        <v>0</v>
      </c>
      <c r="AL283" s="20">
        <f t="shared" si="175"/>
        <v>1665</v>
      </c>
      <c r="AM283" s="20">
        <f t="shared" si="176"/>
        <v>900</v>
      </c>
      <c r="AN283" s="20">
        <f t="shared" si="162"/>
        <v>0</v>
      </c>
      <c r="AO283" s="20">
        <f t="shared" si="177"/>
        <v>200</v>
      </c>
      <c r="AP283" s="1">
        <v>0</v>
      </c>
      <c r="AQ283" s="24">
        <f t="shared" si="178"/>
        <v>43464</v>
      </c>
      <c r="AR283" s="10">
        <f t="shared" si="163"/>
        <v>200</v>
      </c>
      <c r="AS283" s="1">
        <f t="shared" si="179"/>
        <v>-20</v>
      </c>
    </row>
    <row r="284" spans="2:45" x14ac:dyDescent="0.2">
      <c r="B284" s="18">
        <f t="shared" si="164"/>
        <v>43465</v>
      </c>
      <c r="C284" s="8">
        <f t="shared" si="165"/>
        <v>43465</v>
      </c>
      <c r="D284" s="5">
        <f>INDEX(Klima!$B$1:$E$520,MATCH('Afgrødemodel 1'!$C284,Klima!$B$1:$B$520,0),MATCH('Afgrødemodel 1'!$D$7,Klima!$B$1:$E$1,0))</f>
        <v>6</v>
      </c>
      <c r="E284" s="8">
        <f t="shared" si="180"/>
        <v>6</v>
      </c>
      <c r="F284">
        <v>0</v>
      </c>
      <c r="G284" s="8">
        <f t="shared" si="166"/>
        <v>3347</v>
      </c>
      <c r="H284" s="8">
        <f t="shared" si="145"/>
        <v>871.89999999999986</v>
      </c>
      <c r="I284" s="8">
        <f t="shared" si="146"/>
        <v>6</v>
      </c>
      <c r="J284" s="8">
        <f t="shared" si="147"/>
        <v>1010.9</v>
      </c>
      <c r="K284" s="8" t="str">
        <f t="shared" si="148"/>
        <v xml:space="preserve"> </v>
      </c>
      <c r="L284" s="8" t="str">
        <f t="shared" si="149"/>
        <v xml:space="preserve"> </v>
      </c>
      <c r="M284" t="e">
        <f t="shared" si="150"/>
        <v>#N/A</v>
      </c>
      <c r="N284">
        <v>8</v>
      </c>
      <c r="O284" t="str">
        <f t="shared" si="167"/>
        <v xml:space="preserve"> </v>
      </c>
      <c r="P284" t="str">
        <f t="shared" si="151"/>
        <v xml:space="preserve"> </v>
      </c>
      <c r="Q284" t="str">
        <f t="shared" si="152"/>
        <v>th</v>
      </c>
      <c r="R284">
        <f t="shared" si="153"/>
        <v>43465</v>
      </c>
      <c r="S284">
        <f t="shared" si="154"/>
        <v>0</v>
      </c>
      <c r="T284" s="8">
        <f t="shared" si="168"/>
        <v>0</v>
      </c>
      <c r="U284" s="2">
        <f t="shared" si="169"/>
        <v>68.243018902218523</v>
      </c>
      <c r="V284">
        <f t="shared" si="155"/>
        <v>5</v>
      </c>
      <c r="W284" s="2">
        <f t="shared" si="170"/>
        <v>10.640499999999999</v>
      </c>
      <c r="X284">
        <f t="shared" si="156"/>
        <v>0</v>
      </c>
      <c r="Y284">
        <f t="shared" si="171"/>
        <v>0.5</v>
      </c>
      <c r="Z284">
        <v>0</v>
      </c>
      <c r="AA284" s="18">
        <f t="shared" si="157"/>
        <v>43465</v>
      </c>
      <c r="AB284" s="13">
        <f t="shared" si="158"/>
        <v>0</v>
      </c>
      <c r="AC284">
        <v>0</v>
      </c>
      <c r="AD284" s="5">
        <f t="shared" si="172"/>
        <v>0</v>
      </c>
      <c r="AE284">
        <f t="shared" si="159"/>
        <v>0</v>
      </c>
      <c r="AF284">
        <f t="shared" si="159"/>
        <v>0</v>
      </c>
      <c r="AG284">
        <v>0</v>
      </c>
      <c r="AH284" s="18">
        <f t="shared" si="173"/>
        <v>43465</v>
      </c>
      <c r="AI284" s="5">
        <f t="shared" si="174"/>
        <v>0</v>
      </c>
      <c r="AJ284" s="13">
        <f t="shared" si="160"/>
        <v>0</v>
      </c>
      <c r="AK284" s="20">
        <f t="shared" si="161"/>
        <v>0</v>
      </c>
      <c r="AL284" s="20">
        <f t="shared" si="175"/>
        <v>1680</v>
      </c>
      <c r="AM284" s="20">
        <f t="shared" si="176"/>
        <v>900</v>
      </c>
      <c r="AN284" s="20">
        <f t="shared" si="162"/>
        <v>0</v>
      </c>
      <c r="AO284" s="20">
        <f t="shared" si="177"/>
        <v>200</v>
      </c>
      <c r="AP284" s="1">
        <v>0</v>
      </c>
      <c r="AQ284" s="24">
        <f t="shared" si="178"/>
        <v>43465</v>
      </c>
      <c r="AR284" s="10">
        <f t="shared" si="163"/>
        <v>0</v>
      </c>
      <c r="AS284" s="1">
        <f t="shared" si="179"/>
        <v>0</v>
      </c>
    </row>
    <row r="285" spans="2:45" x14ac:dyDescent="0.2">
      <c r="B285" s="18">
        <f t="shared" si="164"/>
        <v>43466</v>
      </c>
      <c r="C285" s="8">
        <f t="shared" si="165"/>
        <v>43466</v>
      </c>
      <c r="D285" s="5" t="e">
        <f>INDEX(Klima!$B$1:$E$520,MATCH('Afgrødemodel 1'!$C285,Klima!$B$1:$B$520,0),MATCH('Afgrødemodel 1'!$D$7,Klima!$B$1:$E$1,0))</f>
        <v>#N/A</v>
      </c>
      <c r="E285" s="8" t="e">
        <f t="shared" si="180"/>
        <v>#N/A</v>
      </c>
      <c r="F285">
        <v>0</v>
      </c>
      <c r="G285" s="8" t="e">
        <f t="shared" si="166"/>
        <v>#N/A</v>
      </c>
      <c r="H285" s="8" t="e">
        <f t="shared" si="145"/>
        <v>#N/A</v>
      </c>
      <c r="I285" s="8" t="e">
        <f t="shared" si="146"/>
        <v>#N/A</v>
      </c>
      <c r="J285" s="8" t="e">
        <f t="shared" si="147"/>
        <v>#N/A</v>
      </c>
      <c r="K285" s="8" t="e">
        <f t="shared" si="148"/>
        <v>#N/A</v>
      </c>
      <c r="L285" s="8" t="e">
        <f t="shared" si="149"/>
        <v>#N/A</v>
      </c>
      <c r="M285" t="e">
        <f t="shared" si="150"/>
        <v>#N/A</v>
      </c>
      <c r="N285">
        <v>8</v>
      </c>
      <c r="O285" t="e">
        <f t="shared" si="167"/>
        <v>#N/A</v>
      </c>
      <c r="P285" t="e">
        <f t="shared" si="151"/>
        <v>#N/A</v>
      </c>
      <c r="Q285" t="e">
        <f t="shared" si="152"/>
        <v>#N/A</v>
      </c>
      <c r="R285" t="e">
        <f t="shared" si="153"/>
        <v>#N/A</v>
      </c>
      <c r="S285">
        <f t="shared" si="154"/>
        <v>0</v>
      </c>
      <c r="T285" s="8">
        <f t="shared" si="168"/>
        <v>0</v>
      </c>
      <c r="U285" s="2" t="e">
        <f t="shared" si="169"/>
        <v>#N/A</v>
      </c>
      <c r="V285">
        <f t="shared" si="155"/>
        <v>5</v>
      </c>
      <c r="W285" s="2" t="e">
        <f t="shared" si="170"/>
        <v>#N/A</v>
      </c>
      <c r="X285">
        <f t="shared" si="156"/>
        <v>0</v>
      </c>
      <c r="Y285">
        <f t="shared" si="171"/>
        <v>0.5</v>
      </c>
      <c r="Z285">
        <v>0</v>
      </c>
      <c r="AA285" s="18">
        <f t="shared" si="157"/>
        <v>43466</v>
      </c>
      <c r="AB285" s="13">
        <f t="shared" si="158"/>
        <v>0</v>
      </c>
      <c r="AC285">
        <v>0</v>
      </c>
      <c r="AD285" s="5" t="e">
        <f t="shared" si="172"/>
        <v>#N/A</v>
      </c>
      <c r="AE285">
        <f t="shared" si="159"/>
        <v>0</v>
      </c>
      <c r="AF285">
        <f t="shared" si="159"/>
        <v>0</v>
      </c>
      <c r="AG285">
        <v>0</v>
      </c>
      <c r="AH285" s="18">
        <f t="shared" si="173"/>
        <v>43466</v>
      </c>
      <c r="AI285" s="5">
        <f t="shared" si="174"/>
        <v>0</v>
      </c>
      <c r="AJ285" s="13">
        <f t="shared" si="160"/>
        <v>0</v>
      </c>
      <c r="AK285" s="20">
        <f t="shared" si="161"/>
        <v>0</v>
      </c>
      <c r="AL285" s="20">
        <f t="shared" si="175"/>
        <v>1695</v>
      </c>
      <c r="AM285" s="20">
        <f t="shared" si="176"/>
        <v>900</v>
      </c>
      <c r="AN285" s="20">
        <f t="shared" si="162"/>
        <v>0</v>
      </c>
      <c r="AO285" s="20">
        <f t="shared" si="177"/>
        <v>200</v>
      </c>
      <c r="AP285" s="1">
        <v>0</v>
      </c>
      <c r="AQ285" s="24">
        <f t="shared" si="178"/>
        <v>43466</v>
      </c>
      <c r="AR285" s="10">
        <f t="shared" si="163"/>
        <v>0</v>
      </c>
      <c r="AS285" s="1">
        <f t="shared" si="179"/>
        <v>0</v>
      </c>
    </row>
    <row r="286" spans="2:45" x14ac:dyDescent="0.2">
      <c r="B286" s="18">
        <f t="shared" si="164"/>
        <v>43467</v>
      </c>
      <c r="C286" s="8">
        <f t="shared" si="165"/>
        <v>43467</v>
      </c>
      <c r="D286" s="5" t="e">
        <f>INDEX(Klima!$B$1:$E$520,MATCH('Afgrødemodel 1'!$C286,Klima!$B$1:$B$520,0),MATCH('Afgrødemodel 1'!$D$7,Klima!$B$1:$E$1,0))</f>
        <v>#N/A</v>
      </c>
      <c r="E286" s="8" t="e">
        <f t="shared" si="180"/>
        <v>#N/A</v>
      </c>
      <c r="F286">
        <v>0</v>
      </c>
      <c r="G286" s="8" t="e">
        <f t="shared" si="166"/>
        <v>#N/A</v>
      </c>
      <c r="H286" s="8" t="e">
        <f t="shared" si="145"/>
        <v>#N/A</v>
      </c>
      <c r="I286" s="8" t="e">
        <f t="shared" si="146"/>
        <v>#N/A</v>
      </c>
      <c r="J286" s="8" t="e">
        <f t="shared" si="147"/>
        <v>#N/A</v>
      </c>
      <c r="K286" s="8" t="e">
        <f t="shared" si="148"/>
        <v>#N/A</v>
      </c>
      <c r="L286" s="8" t="e">
        <f t="shared" si="149"/>
        <v>#N/A</v>
      </c>
      <c r="M286" t="e">
        <f t="shared" si="150"/>
        <v>#N/A</v>
      </c>
      <c r="N286">
        <v>8</v>
      </c>
      <c r="O286" t="e">
        <f t="shared" si="167"/>
        <v>#N/A</v>
      </c>
      <c r="P286" t="e">
        <f t="shared" si="151"/>
        <v>#N/A</v>
      </c>
      <c r="Q286" t="e">
        <f t="shared" si="152"/>
        <v>#N/A</v>
      </c>
      <c r="R286" t="e">
        <f t="shared" si="153"/>
        <v>#N/A</v>
      </c>
      <c r="S286">
        <f t="shared" si="154"/>
        <v>0</v>
      </c>
      <c r="T286" s="8">
        <f t="shared" si="168"/>
        <v>0</v>
      </c>
      <c r="U286" s="2" t="e">
        <f t="shared" si="169"/>
        <v>#N/A</v>
      </c>
      <c r="V286">
        <f t="shared" si="155"/>
        <v>5</v>
      </c>
      <c r="W286" s="2" t="e">
        <f t="shared" si="170"/>
        <v>#N/A</v>
      </c>
      <c r="X286">
        <f t="shared" si="156"/>
        <v>0</v>
      </c>
      <c r="Y286">
        <f t="shared" si="171"/>
        <v>0.5</v>
      </c>
      <c r="Z286">
        <v>0</v>
      </c>
      <c r="AA286" s="18">
        <f t="shared" si="157"/>
        <v>43467</v>
      </c>
      <c r="AB286" s="13">
        <f t="shared" si="158"/>
        <v>0</v>
      </c>
      <c r="AC286">
        <v>0</v>
      </c>
      <c r="AD286" s="5" t="e">
        <f t="shared" si="172"/>
        <v>#N/A</v>
      </c>
      <c r="AE286">
        <f t="shared" si="159"/>
        <v>0</v>
      </c>
      <c r="AF286">
        <f t="shared" si="159"/>
        <v>0</v>
      </c>
      <c r="AG286">
        <v>0</v>
      </c>
      <c r="AH286" s="18">
        <f t="shared" si="173"/>
        <v>43467</v>
      </c>
      <c r="AI286" s="5">
        <f t="shared" si="174"/>
        <v>0</v>
      </c>
      <c r="AJ286" s="13">
        <f t="shared" si="160"/>
        <v>0</v>
      </c>
      <c r="AK286" s="20">
        <f t="shared" si="161"/>
        <v>0</v>
      </c>
      <c r="AL286" s="20">
        <f t="shared" si="175"/>
        <v>1710</v>
      </c>
      <c r="AM286" s="20">
        <f t="shared" si="176"/>
        <v>900</v>
      </c>
      <c r="AN286" s="20">
        <f t="shared" si="162"/>
        <v>0</v>
      </c>
      <c r="AO286" s="20">
        <f t="shared" si="177"/>
        <v>200</v>
      </c>
      <c r="AP286" s="1">
        <v>0</v>
      </c>
      <c r="AQ286" s="24">
        <f t="shared" si="178"/>
        <v>43467</v>
      </c>
      <c r="AR286" s="10">
        <f t="shared" si="163"/>
        <v>0</v>
      </c>
      <c r="AS286" s="1">
        <f t="shared" si="179"/>
        <v>0</v>
      </c>
    </row>
    <row r="287" spans="2:45" x14ac:dyDescent="0.2">
      <c r="B287" s="18">
        <f t="shared" si="164"/>
        <v>43468</v>
      </c>
      <c r="C287" s="8">
        <f t="shared" si="165"/>
        <v>43468</v>
      </c>
      <c r="D287" s="5" t="e">
        <f>INDEX(Klima!$B$1:$E$520,MATCH('Afgrødemodel 1'!$C287,Klima!$B$1:$B$520,0),MATCH('Afgrødemodel 1'!$D$7,Klima!$B$1:$E$1,0))</f>
        <v>#N/A</v>
      </c>
      <c r="E287" s="8" t="e">
        <f t="shared" si="180"/>
        <v>#N/A</v>
      </c>
      <c r="F287">
        <v>0</v>
      </c>
      <c r="G287" s="8" t="e">
        <f t="shared" si="166"/>
        <v>#N/A</v>
      </c>
      <c r="H287" s="8" t="e">
        <f t="shared" si="145"/>
        <v>#N/A</v>
      </c>
      <c r="I287" s="8" t="e">
        <f t="shared" si="146"/>
        <v>#N/A</v>
      </c>
      <c r="J287" s="8" t="e">
        <f t="shared" si="147"/>
        <v>#N/A</v>
      </c>
      <c r="K287" s="8" t="e">
        <f t="shared" si="148"/>
        <v>#N/A</v>
      </c>
      <c r="L287" s="8" t="e">
        <f t="shared" si="149"/>
        <v>#N/A</v>
      </c>
      <c r="M287" t="e">
        <f t="shared" si="150"/>
        <v>#N/A</v>
      </c>
      <c r="N287">
        <v>8</v>
      </c>
      <c r="O287" t="e">
        <f t="shared" si="167"/>
        <v>#N/A</v>
      </c>
      <c r="P287" t="e">
        <f t="shared" si="151"/>
        <v>#N/A</v>
      </c>
      <c r="Q287" t="e">
        <f t="shared" si="152"/>
        <v>#N/A</v>
      </c>
      <c r="R287" t="e">
        <f t="shared" si="153"/>
        <v>#N/A</v>
      </c>
      <c r="S287">
        <f t="shared" si="154"/>
        <v>0</v>
      </c>
      <c r="T287" s="8">
        <f t="shared" si="168"/>
        <v>0</v>
      </c>
      <c r="U287" s="2" t="e">
        <f t="shared" si="169"/>
        <v>#N/A</v>
      </c>
      <c r="V287">
        <f t="shared" si="155"/>
        <v>5</v>
      </c>
      <c r="W287" s="2" t="e">
        <f t="shared" si="170"/>
        <v>#N/A</v>
      </c>
      <c r="X287">
        <f t="shared" si="156"/>
        <v>0</v>
      </c>
      <c r="Y287">
        <f t="shared" si="171"/>
        <v>0.5</v>
      </c>
      <c r="Z287">
        <v>0</v>
      </c>
      <c r="AA287" s="18">
        <f t="shared" si="157"/>
        <v>43468</v>
      </c>
      <c r="AB287" s="13">
        <f t="shared" si="158"/>
        <v>0</v>
      </c>
      <c r="AC287">
        <v>0</v>
      </c>
      <c r="AD287" s="5" t="e">
        <f t="shared" si="172"/>
        <v>#N/A</v>
      </c>
      <c r="AE287">
        <f t="shared" si="159"/>
        <v>0</v>
      </c>
      <c r="AF287">
        <f t="shared" si="159"/>
        <v>0</v>
      </c>
      <c r="AG287">
        <v>0</v>
      </c>
      <c r="AH287" s="18">
        <f t="shared" si="173"/>
        <v>43468</v>
      </c>
      <c r="AI287" s="5">
        <f t="shared" si="174"/>
        <v>0</v>
      </c>
      <c r="AJ287" s="13">
        <f t="shared" si="160"/>
        <v>0</v>
      </c>
      <c r="AK287" s="20">
        <f t="shared" si="161"/>
        <v>0</v>
      </c>
      <c r="AL287" s="20">
        <f t="shared" si="175"/>
        <v>1725</v>
      </c>
      <c r="AM287" s="20">
        <f t="shared" si="176"/>
        <v>900</v>
      </c>
      <c r="AN287" s="20">
        <f t="shared" si="162"/>
        <v>0</v>
      </c>
      <c r="AO287" s="20">
        <f t="shared" si="177"/>
        <v>200</v>
      </c>
      <c r="AP287" s="1">
        <v>0</v>
      </c>
      <c r="AQ287" s="24">
        <f t="shared" si="178"/>
        <v>43468</v>
      </c>
      <c r="AR287" s="10">
        <f t="shared" si="163"/>
        <v>0</v>
      </c>
      <c r="AS287" s="1">
        <f t="shared" si="179"/>
        <v>0</v>
      </c>
    </row>
    <row r="288" spans="2:45" x14ac:dyDescent="0.2">
      <c r="B288" s="18">
        <f t="shared" si="164"/>
        <v>43469</v>
      </c>
      <c r="C288" s="8">
        <f t="shared" si="165"/>
        <v>43469</v>
      </c>
      <c r="D288" s="5" t="e">
        <f>INDEX(Klima!$B$1:$E$520,MATCH('Afgrødemodel 1'!$C288,Klima!$B$1:$B$520,0),MATCH('Afgrødemodel 1'!$D$7,Klima!$B$1:$E$1,0))</f>
        <v>#N/A</v>
      </c>
      <c r="E288" s="8" t="e">
        <f t="shared" si="180"/>
        <v>#N/A</v>
      </c>
      <c r="F288">
        <v>0</v>
      </c>
      <c r="G288" s="8" t="e">
        <f t="shared" si="166"/>
        <v>#N/A</v>
      </c>
      <c r="H288" s="8" t="e">
        <f t="shared" si="145"/>
        <v>#N/A</v>
      </c>
      <c r="I288" s="8" t="e">
        <f t="shared" si="146"/>
        <v>#N/A</v>
      </c>
      <c r="J288" s="8" t="e">
        <f t="shared" si="147"/>
        <v>#N/A</v>
      </c>
      <c r="K288" s="8" t="e">
        <f t="shared" si="148"/>
        <v>#N/A</v>
      </c>
      <c r="L288" s="8" t="e">
        <f t="shared" si="149"/>
        <v>#N/A</v>
      </c>
      <c r="M288" t="e">
        <f t="shared" si="150"/>
        <v>#N/A</v>
      </c>
      <c r="N288">
        <v>8</v>
      </c>
      <c r="O288" t="e">
        <f t="shared" si="167"/>
        <v>#N/A</v>
      </c>
      <c r="P288" t="e">
        <f t="shared" si="151"/>
        <v>#N/A</v>
      </c>
      <c r="Q288" t="e">
        <f t="shared" si="152"/>
        <v>#N/A</v>
      </c>
      <c r="R288" t="e">
        <f t="shared" si="153"/>
        <v>#N/A</v>
      </c>
      <c r="S288">
        <f t="shared" si="154"/>
        <v>0</v>
      </c>
      <c r="T288" s="8">
        <f t="shared" si="168"/>
        <v>0</v>
      </c>
      <c r="U288" s="2" t="e">
        <f t="shared" si="169"/>
        <v>#N/A</v>
      </c>
      <c r="V288">
        <f t="shared" si="155"/>
        <v>5</v>
      </c>
      <c r="W288" s="2" t="e">
        <f t="shared" si="170"/>
        <v>#N/A</v>
      </c>
      <c r="X288">
        <f t="shared" si="156"/>
        <v>0</v>
      </c>
      <c r="Y288">
        <f t="shared" si="171"/>
        <v>0.5</v>
      </c>
      <c r="Z288">
        <v>0</v>
      </c>
      <c r="AA288" s="18">
        <f t="shared" si="157"/>
        <v>43469</v>
      </c>
      <c r="AB288" s="13">
        <f t="shared" si="158"/>
        <v>0</v>
      </c>
      <c r="AC288">
        <v>0</v>
      </c>
      <c r="AD288" s="5" t="e">
        <f t="shared" si="172"/>
        <v>#N/A</v>
      </c>
      <c r="AE288">
        <f t="shared" si="159"/>
        <v>0</v>
      </c>
      <c r="AF288">
        <f t="shared" si="159"/>
        <v>0</v>
      </c>
      <c r="AG288">
        <v>0</v>
      </c>
      <c r="AH288" s="18">
        <f t="shared" si="173"/>
        <v>43469</v>
      </c>
      <c r="AI288" s="5">
        <f t="shared" si="174"/>
        <v>0</v>
      </c>
      <c r="AJ288" s="13">
        <f t="shared" si="160"/>
        <v>0</v>
      </c>
      <c r="AK288" s="20">
        <f t="shared" si="161"/>
        <v>0</v>
      </c>
      <c r="AL288" s="20">
        <f t="shared" si="175"/>
        <v>1740</v>
      </c>
      <c r="AM288" s="20">
        <f t="shared" si="176"/>
        <v>900</v>
      </c>
      <c r="AN288" s="20">
        <f t="shared" si="162"/>
        <v>0</v>
      </c>
      <c r="AO288" s="20">
        <f t="shared" si="177"/>
        <v>200</v>
      </c>
      <c r="AP288" s="1">
        <v>0</v>
      </c>
      <c r="AQ288" s="24">
        <f t="shared" si="178"/>
        <v>43469</v>
      </c>
      <c r="AR288" s="10">
        <f t="shared" si="163"/>
        <v>0</v>
      </c>
      <c r="AS288" s="1">
        <f t="shared" si="179"/>
        <v>0</v>
      </c>
    </row>
    <row r="289" spans="2:45" x14ac:dyDescent="0.2">
      <c r="B289" s="18">
        <f t="shared" si="164"/>
        <v>43470</v>
      </c>
      <c r="C289" s="8">
        <f t="shared" si="165"/>
        <v>43470</v>
      </c>
      <c r="D289" s="5" t="e">
        <f>INDEX(Klima!$B$1:$E$520,MATCH('Afgrødemodel 1'!$C289,Klima!$B$1:$B$520,0),MATCH('Afgrødemodel 1'!$D$7,Klima!$B$1:$E$1,0))</f>
        <v>#N/A</v>
      </c>
      <c r="E289" s="8" t="e">
        <f t="shared" si="180"/>
        <v>#N/A</v>
      </c>
      <c r="F289">
        <v>0</v>
      </c>
      <c r="G289" s="8" t="e">
        <f t="shared" si="166"/>
        <v>#N/A</v>
      </c>
      <c r="H289" s="8" t="e">
        <f t="shared" si="145"/>
        <v>#N/A</v>
      </c>
      <c r="I289" s="8" t="e">
        <f t="shared" si="146"/>
        <v>#N/A</v>
      </c>
      <c r="J289" s="8" t="e">
        <f t="shared" si="147"/>
        <v>#N/A</v>
      </c>
      <c r="K289" s="8" t="e">
        <f t="shared" si="148"/>
        <v>#N/A</v>
      </c>
      <c r="L289" s="8" t="e">
        <f t="shared" si="149"/>
        <v>#N/A</v>
      </c>
      <c r="M289" t="e">
        <f t="shared" si="150"/>
        <v>#N/A</v>
      </c>
      <c r="N289">
        <v>8</v>
      </c>
      <c r="O289" t="e">
        <f t="shared" si="167"/>
        <v>#N/A</v>
      </c>
      <c r="P289" t="e">
        <f t="shared" si="151"/>
        <v>#N/A</v>
      </c>
      <c r="Q289" t="e">
        <f t="shared" si="152"/>
        <v>#N/A</v>
      </c>
      <c r="R289" t="e">
        <f t="shared" si="153"/>
        <v>#N/A</v>
      </c>
      <c r="S289">
        <f t="shared" si="154"/>
        <v>0</v>
      </c>
      <c r="T289" s="8">
        <f t="shared" si="168"/>
        <v>0</v>
      </c>
      <c r="U289" s="2" t="e">
        <f t="shared" si="169"/>
        <v>#N/A</v>
      </c>
      <c r="V289">
        <f t="shared" si="155"/>
        <v>5</v>
      </c>
      <c r="W289" s="2" t="e">
        <f t="shared" si="170"/>
        <v>#N/A</v>
      </c>
      <c r="X289">
        <f t="shared" si="156"/>
        <v>0</v>
      </c>
      <c r="Y289">
        <f t="shared" si="171"/>
        <v>0.5</v>
      </c>
      <c r="Z289">
        <v>0</v>
      </c>
      <c r="AA289" s="18">
        <f t="shared" si="157"/>
        <v>43470</v>
      </c>
      <c r="AB289" s="13">
        <f t="shared" si="158"/>
        <v>0</v>
      </c>
      <c r="AC289">
        <v>0</v>
      </c>
      <c r="AD289" s="5" t="e">
        <f t="shared" si="172"/>
        <v>#N/A</v>
      </c>
      <c r="AE289">
        <f t="shared" si="159"/>
        <v>0</v>
      </c>
      <c r="AF289">
        <f t="shared" si="159"/>
        <v>0</v>
      </c>
      <c r="AG289">
        <v>0</v>
      </c>
      <c r="AH289" s="18">
        <f t="shared" si="173"/>
        <v>43470</v>
      </c>
      <c r="AI289" s="5">
        <f t="shared" si="174"/>
        <v>0</v>
      </c>
      <c r="AJ289" s="13">
        <f t="shared" si="160"/>
        <v>0</v>
      </c>
      <c r="AK289" s="20">
        <f t="shared" si="161"/>
        <v>0</v>
      </c>
      <c r="AL289" s="20">
        <f t="shared" si="175"/>
        <v>1755</v>
      </c>
      <c r="AM289" s="20">
        <f t="shared" si="176"/>
        <v>900</v>
      </c>
      <c r="AN289" s="20">
        <f t="shared" si="162"/>
        <v>0</v>
      </c>
      <c r="AO289" s="20">
        <f t="shared" si="177"/>
        <v>200</v>
      </c>
      <c r="AP289" s="1">
        <v>0</v>
      </c>
      <c r="AQ289" s="24">
        <f t="shared" si="178"/>
        <v>43470</v>
      </c>
      <c r="AR289" s="10">
        <f t="shared" si="163"/>
        <v>0</v>
      </c>
      <c r="AS289" s="1">
        <f t="shared" si="179"/>
        <v>0</v>
      </c>
    </row>
    <row r="290" spans="2:45" x14ac:dyDescent="0.2">
      <c r="B290" s="18">
        <f t="shared" si="164"/>
        <v>43471</v>
      </c>
      <c r="C290" s="8">
        <f t="shared" si="165"/>
        <v>43471</v>
      </c>
      <c r="D290" s="5" t="e">
        <f>INDEX(Klima!$B$1:$E$520,MATCH('Afgrødemodel 1'!$C290,Klima!$B$1:$B$520,0),MATCH('Afgrødemodel 1'!$D$7,Klima!$B$1:$E$1,0))</f>
        <v>#N/A</v>
      </c>
      <c r="E290" s="8" t="e">
        <f t="shared" si="180"/>
        <v>#N/A</v>
      </c>
      <c r="F290">
        <v>0</v>
      </c>
      <c r="G290" s="8" t="e">
        <f t="shared" si="166"/>
        <v>#N/A</v>
      </c>
      <c r="H290" s="8" t="e">
        <f t="shared" si="145"/>
        <v>#N/A</v>
      </c>
      <c r="I290" s="8" t="e">
        <f t="shared" si="146"/>
        <v>#N/A</v>
      </c>
      <c r="J290" s="8" t="e">
        <f t="shared" si="147"/>
        <v>#N/A</v>
      </c>
      <c r="K290" s="8" t="e">
        <f t="shared" si="148"/>
        <v>#N/A</v>
      </c>
      <c r="L290" s="8" t="e">
        <f t="shared" si="149"/>
        <v>#N/A</v>
      </c>
      <c r="M290" t="e">
        <f t="shared" si="150"/>
        <v>#N/A</v>
      </c>
      <c r="N290">
        <v>8</v>
      </c>
      <c r="O290" t="e">
        <f t="shared" si="167"/>
        <v>#N/A</v>
      </c>
      <c r="P290" t="e">
        <f t="shared" si="151"/>
        <v>#N/A</v>
      </c>
      <c r="Q290" t="e">
        <f t="shared" si="152"/>
        <v>#N/A</v>
      </c>
      <c r="R290" t="e">
        <f t="shared" si="153"/>
        <v>#N/A</v>
      </c>
      <c r="S290">
        <f t="shared" si="154"/>
        <v>0</v>
      </c>
      <c r="T290" s="8">
        <f t="shared" si="168"/>
        <v>0</v>
      </c>
      <c r="U290" s="2" t="e">
        <f t="shared" si="169"/>
        <v>#N/A</v>
      </c>
      <c r="V290">
        <f t="shared" si="155"/>
        <v>5</v>
      </c>
      <c r="W290" s="2" t="e">
        <f t="shared" si="170"/>
        <v>#N/A</v>
      </c>
      <c r="X290">
        <f t="shared" si="156"/>
        <v>0</v>
      </c>
      <c r="Y290">
        <f t="shared" si="171"/>
        <v>0.5</v>
      </c>
      <c r="Z290">
        <v>0</v>
      </c>
      <c r="AA290" s="18">
        <f t="shared" si="157"/>
        <v>43471</v>
      </c>
      <c r="AB290" s="13">
        <f t="shared" si="158"/>
        <v>0</v>
      </c>
      <c r="AC290">
        <v>0</v>
      </c>
      <c r="AD290" s="5" t="e">
        <f t="shared" si="172"/>
        <v>#N/A</v>
      </c>
      <c r="AE290">
        <f t="shared" si="159"/>
        <v>0</v>
      </c>
      <c r="AF290">
        <f t="shared" si="159"/>
        <v>0</v>
      </c>
      <c r="AG290">
        <v>0</v>
      </c>
      <c r="AH290" s="18">
        <f t="shared" si="173"/>
        <v>43471</v>
      </c>
      <c r="AI290" s="5">
        <f t="shared" si="174"/>
        <v>0</v>
      </c>
      <c r="AJ290" s="13">
        <f t="shared" si="160"/>
        <v>0</v>
      </c>
      <c r="AK290" s="20">
        <f t="shared" si="161"/>
        <v>0</v>
      </c>
      <c r="AL290" s="20">
        <f t="shared" si="175"/>
        <v>1770</v>
      </c>
      <c r="AM290" s="20">
        <f t="shared" si="176"/>
        <v>900</v>
      </c>
      <c r="AN290" s="20">
        <f t="shared" si="162"/>
        <v>0</v>
      </c>
      <c r="AO290" s="20">
        <f t="shared" si="177"/>
        <v>200</v>
      </c>
      <c r="AP290" s="1">
        <v>0</v>
      </c>
      <c r="AQ290" s="24">
        <f t="shared" si="178"/>
        <v>43471</v>
      </c>
      <c r="AR290" s="10">
        <f t="shared" si="163"/>
        <v>0</v>
      </c>
      <c r="AS290" s="1">
        <f t="shared" si="179"/>
        <v>0</v>
      </c>
    </row>
    <row r="291" spans="2:45" x14ac:dyDescent="0.2">
      <c r="B291" s="18">
        <f t="shared" si="164"/>
        <v>43472</v>
      </c>
      <c r="C291" s="8">
        <f t="shared" si="165"/>
        <v>43472</v>
      </c>
      <c r="D291" s="5" t="e">
        <f>INDEX(Klima!$B$1:$E$520,MATCH('Afgrødemodel 1'!$C291,Klima!$B$1:$B$520,0),MATCH('Afgrødemodel 1'!$D$7,Klima!$B$1:$E$1,0))</f>
        <v>#N/A</v>
      </c>
      <c r="E291" s="8" t="e">
        <f t="shared" si="180"/>
        <v>#N/A</v>
      </c>
      <c r="F291">
        <v>0</v>
      </c>
      <c r="G291" s="8" t="e">
        <f t="shared" si="166"/>
        <v>#N/A</v>
      </c>
      <c r="H291" s="8" t="e">
        <f t="shared" si="145"/>
        <v>#N/A</v>
      </c>
      <c r="I291" s="8" t="e">
        <f t="shared" si="146"/>
        <v>#N/A</v>
      </c>
      <c r="J291" s="8" t="e">
        <f t="shared" si="147"/>
        <v>#N/A</v>
      </c>
      <c r="K291" s="8" t="e">
        <f t="shared" si="148"/>
        <v>#N/A</v>
      </c>
      <c r="L291" s="8" t="e">
        <f t="shared" si="149"/>
        <v>#N/A</v>
      </c>
      <c r="M291" t="e">
        <f t="shared" si="150"/>
        <v>#N/A</v>
      </c>
      <c r="N291">
        <v>8</v>
      </c>
      <c r="O291" t="e">
        <f t="shared" si="167"/>
        <v>#N/A</v>
      </c>
      <c r="P291" t="e">
        <f t="shared" si="151"/>
        <v>#N/A</v>
      </c>
      <c r="Q291" t="e">
        <f t="shared" si="152"/>
        <v>#N/A</v>
      </c>
      <c r="R291" t="e">
        <f t="shared" si="153"/>
        <v>#N/A</v>
      </c>
      <c r="S291">
        <f t="shared" si="154"/>
        <v>0</v>
      </c>
      <c r="T291" s="8">
        <f t="shared" si="168"/>
        <v>0</v>
      </c>
      <c r="U291" s="2" t="e">
        <f t="shared" si="169"/>
        <v>#N/A</v>
      </c>
      <c r="V291">
        <f t="shared" si="155"/>
        <v>5</v>
      </c>
      <c r="W291" s="2" t="e">
        <f t="shared" si="170"/>
        <v>#N/A</v>
      </c>
      <c r="X291">
        <f t="shared" si="156"/>
        <v>0</v>
      </c>
      <c r="Y291">
        <f t="shared" si="171"/>
        <v>0.5</v>
      </c>
      <c r="Z291">
        <v>0</v>
      </c>
      <c r="AA291" s="18">
        <f t="shared" si="157"/>
        <v>43472</v>
      </c>
      <c r="AB291" s="13">
        <f t="shared" si="158"/>
        <v>0</v>
      </c>
      <c r="AC291">
        <v>0</v>
      </c>
      <c r="AD291" s="5" t="e">
        <f t="shared" si="172"/>
        <v>#N/A</v>
      </c>
      <c r="AE291">
        <f t="shared" si="159"/>
        <v>0</v>
      </c>
      <c r="AF291">
        <f t="shared" si="159"/>
        <v>0</v>
      </c>
      <c r="AG291">
        <v>0</v>
      </c>
      <c r="AH291" s="18">
        <f t="shared" si="173"/>
        <v>43472</v>
      </c>
      <c r="AI291" s="5">
        <f t="shared" si="174"/>
        <v>0</v>
      </c>
      <c r="AJ291" s="13">
        <f t="shared" si="160"/>
        <v>0</v>
      </c>
      <c r="AK291" s="20">
        <f t="shared" si="161"/>
        <v>0</v>
      </c>
      <c r="AL291" s="20">
        <f t="shared" si="175"/>
        <v>1785</v>
      </c>
      <c r="AM291" s="20">
        <f t="shared" si="176"/>
        <v>900</v>
      </c>
      <c r="AN291" s="20">
        <f t="shared" si="162"/>
        <v>0</v>
      </c>
      <c r="AO291" s="20">
        <f t="shared" si="177"/>
        <v>200</v>
      </c>
      <c r="AP291" s="1">
        <v>0</v>
      </c>
      <c r="AQ291" s="24">
        <f t="shared" si="178"/>
        <v>43472</v>
      </c>
      <c r="AR291" s="10">
        <f t="shared" si="163"/>
        <v>0</v>
      </c>
      <c r="AS291" s="1">
        <f t="shared" si="179"/>
        <v>0</v>
      </c>
    </row>
    <row r="292" spans="2:45" x14ac:dyDescent="0.2">
      <c r="B292" s="18">
        <f t="shared" si="164"/>
        <v>43473</v>
      </c>
      <c r="C292" s="8">
        <f t="shared" si="165"/>
        <v>43473</v>
      </c>
      <c r="D292" s="5" t="e">
        <f>INDEX(Klima!$B$1:$E$520,MATCH('Afgrødemodel 1'!$C292,Klima!$B$1:$B$520,0),MATCH('Afgrødemodel 1'!$D$7,Klima!$B$1:$E$1,0))</f>
        <v>#N/A</v>
      </c>
      <c r="E292" s="8" t="e">
        <f t="shared" si="180"/>
        <v>#N/A</v>
      </c>
      <c r="F292">
        <v>0</v>
      </c>
      <c r="G292" s="8" t="e">
        <f t="shared" si="166"/>
        <v>#N/A</v>
      </c>
      <c r="H292" s="8" t="e">
        <f t="shared" si="145"/>
        <v>#N/A</v>
      </c>
      <c r="I292" s="8" t="e">
        <f t="shared" si="146"/>
        <v>#N/A</v>
      </c>
      <c r="J292" s="8" t="e">
        <f t="shared" si="147"/>
        <v>#N/A</v>
      </c>
      <c r="K292" s="8" t="e">
        <f t="shared" si="148"/>
        <v>#N/A</v>
      </c>
      <c r="L292" s="8" t="e">
        <f t="shared" si="149"/>
        <v>#N/A</v>
      </c>
      <c r="M292" t="e">
        <f t="shared" si="150"/>
        <v>#N/A</v>
      </c>
      <c r="N292">
        <v>8</v>
      </c>
      <c r="O292" t="e">
        <f t="shared" si="167"/>
        <v>#N/A</v>
      </c>
      <c r="P292" t="e">
        <f t="shared" si="151"/>
        <v>#N/A</v>
      </c>
      <c r="Q292" t="e">
        <f t="shared" si="152"/>
        <v>#N/A</v>
      </c>
      <c r="R292" t="e">
        <f t="shared" si="153"/>
        <v>#N/A</v>
      </c>
      <c r="S292">
        <f t="shared" si="154"/>
        <v>0</v>
      </c>
      <c r="T292" s="8">
        <f t="shared" si="168"/>
        <v>0</v>
      </c>
      <c r="U292" s="2" t="e">
        <f t="shared" si="169"/>
        <v>#N/A</v>
      </c>
      <c r="V292">
        <f t="shared" si="155"/>
        <v>5</v>
      </c>
      <c r="W292" s="2" t="e">
        <f t="shared" si="170"/>
        <v>#N/A</v>
      </c>
      <c r="X292">
        <f t="shared" si="156"/>
        <v>0</v>
      </c>
      <c r="Y292">
        <f t="shared" si="171"/>
        <v>0.5</v>
      </c>
      <c r="Z292">
        <v>0</v>
      </c>
      <c r="AA292" s="18">
        <f t="shared" si="157"/>
        <v>43473</v>
      </c>
      <c r="AB292" s="13">
        <f t="shared" si="158"/>
        <v>0</v>
      </c>
      <c r="AC292">
        <v>0</v>
      </c>
      <c r="AD292" s="5" t="e">
        <f t="shared" si="172"/>
        <v>#N/A</v>
      </c>
      <c r="AE292">
        <f t="shared" si="159"/>
        <v>0</v>
      </c>
      <c r="AF292">
        <f t="shared" si="159"/>
        <v>0</v>
      </c>
      <c r="AG292">
        <v>0</v>
      </c>
      <c r="AH292" s="18">
        <f t="shared" si="173"/>
        <v>43473</v>
      </c>
      <c r="AI292" s="5">
        <f t="shared" si="174"/>
        <v>0</v>
      </c>
      <c r="AJ292" s="13">
        <f t="shared" si="160"/>
        <v>0</v>
      </c>
      <c r="AK292" s="20">
        <f t="shared" si="161"/>
        <v>0</v>
      </c>
      <c r="AL292" s="20">
        <f t="shared" si="175"/>
        <v>1800</v>
      </c>
      <c r="AM292" s="20">
        <f t="shared" si="176"/>
        <v>900</v>
      </c>
      <c r="AN292" s="20">
        <f t="shared" si="162"/>
        <v>0</v>
      </c>
      <c r="AO292" s="20">
        <f t="shared" si="177"/>
        <v>200</v>
      </c>
      <c r="AP292" s="1">
        <v>0</v>
      </c>
      <c r="AQ292" s="24">
        <f t="shared" si="178"/>
        <v>43473</v>
      </c>
      <c r="AR292" s="10">
        <f t="shared" si="163"/>
        <v>0</v>
      </c>
      <c r="AS292" s="1">
        <f t="shared" si="179"/>
        <v>0</v>
      </c>
    </row>
    <row r="293" spans="2:45" x14ac:dyDescent="0.2">
      <c r="B293" s="18">
        <f t="shared" si="164"/>
        <v>43474</v>
      </c>
      <c r="C293" s="8">
        <f t="shared" si="165"/>
        <v>43474</v>
      </c>
      <c r="D293" s="5" t="e">
        <f>INDEX(Klima!$B$1:$E$520,MATCH('Afgrødemodel 1'!$C293,Klima!$B$1:$B$520,0),MATCH('Afgrødemodel 1'!$D$7,Klima!$B$1:$E$1,0))</f>
        <v>#N/A</v>
      </c>
      <c r="E293" s="8" t="e">
        <f t="shared" si="180"/>
        <v>#N/A</v>
      </c>
      <c r="F293">
        <v>0</v>
      </c>
      <c r="G293" s="8" t="e">
        <f t="shared" si="166"/>
        <v>#N/A</v>
      </c>
      <c r="H293" s="8" t="e">
        <f t="shared" si="145"/>
        <v>#N/A</v>
      </c>
      <c r="I293" s="8" t="e">
        <f t="shared" si="146"/>
        <v>#N/A</v>
      </c>
      <c r="J293" s="8" t="e">
        <f t="shared" si="147"/>
        <v>#N/A</v>
      </c>
      <c r="K293" s="8" t="e">
        <f t="shared" si="148"/>
        <v>#N/A</v>
      </c>
      <c r="L293" s="8" t="e">
        <f t="shared" si="149"/>
        <v>#N/A</v>
      </c>
      <c r="M293" t="e">
        <f t="shared" si="150"/>
        <v>#N/A</v>
      </c>
      <c r="N293">
        <v>8</v>
      </c>
      <c r="O293" t="e">
        <f t="shared" si="167"/>
        <v>#N/A</v>
      </c>
      <c r="P293" t="e">
        <f t="shared" si="151"/>
        <v>#N/A</v>
      </c>
      <c r="Q293" t="e">
        <f t="shared" si="152"/>
        <v>#N/A</v>
      </c>
      <c r="R293" t="e">
        <f t="shared" si="153"/>
        <v>#N/A</v>
      </c>
      <c r="S293">
        <f t="shared" si="154"/>
        <v>0</v>
      </c>
      <c r="T293" s="8">
        <f t="shared" si="168"/>
        <v>0</v>
      </c>
      <c r="U293" s="2" t="e">
        <f t="shared" si="169"/>
        <v>#N/A</v>
      </c>
      <c r="V293">
        <f t="shared" si="155"/>
        <v>5</v>
      </c>
      <c r="W293" s="2" t="e">
        <f t="shared" si="170"/>
        <v>#N/A</v>
      </c>
      <c r="X293">
        <f t="shared" si="156"/>
        <v>0</v>
      </c>
      <c r="Y293">
        <f t="shared" si="171"/>
        <v>0.5</v>
      </c>
      <c r="Z293">
        <v>0</v>
      </c>
      <c r="AA293" s="18">
        <f t="shared" si="157"/>
        <v>43474</v>
      </c>
      <c r="AB293" s="13">
        <f t="shared" si="158"/>
        <v>0</v>
      </c>
      <c r="AC293">
        <v>0</v>
      </c>
      <c r="AD293" s="5" t="e">
        <f t="shared" si="172"/>
        <v>#N/A</v>
      </c>
      <c r="AE293">
        <f t="shared" si="159"/>
        <v>0</v>
      </c>
      <c r="AF293">
        <f t="shared" si="159"/>
        <v>0</v>
      </c>
      <c r="AG293">
        <v>0</v>
      </c>
      <c r="AH293" s="18">
        <f t="shared" si="173"/>
        <v>43474</v>
      </c>
      <c r="AI293" s="5">
        <f t="shared" si="174"/>
        <v>0</v>
      </c>
      <c r="AJ293" s="13">
        <f t="shared" si="160"/>
        <v>0</v>
      </c>
      <c r="AK293" s="20">
        <f t="shared" si="161"/>
        <v>0</v>
      </c>
      <c r="AL293" s="20">
        <f t="shared" si="175"/>
        <v>1815</v>
      </c>
      <c r="AM293" s="20">
        <f t="shared" si="176"/>
        <v>900</v>
      </c>
      <c r="AN293" s="20">
        <f t="shared" si="162"/>
        <v>0</v>
      </c>
      <c r="AO293" s="20">
        <f t="shared" si="177"/>
        <v>200</v>
      </c>
      <c r="AP293" s="1">
        <v>0</v>
      </c>
      <c r="AQ293" s="24">
        <f t="shared" si="178"/>
        <v>43474</v>
      </c>
      <c r="AR293" s="10">
        <f t="shared" si="163"/>
        <v>0</v>
      </c>
      <c r="AS293" s="1">
        <f t="shared" si="179"/>
        <v>0</v>
      </c>
    </row>
    <row r="294" spans="2:45" x14ac:dyDescent="0.2">
      <c r="B294" s="18">
        <f t="shared" si="164"/>
        <v>43475</v>
      </c>
      <c r="C294" s="8">
        <f t="shared" si="165"/>
        <v>43475</v>
      </c>
      <c r="D294" s="5" t="e">
        <f>INDEX(Klima!$B$1:$E$520,MATCH('Afgrødemodel 1'!$C294,Klima!$B$1:$B$520,0),MATCH('Afgrødemodel 1'!$D$7,Klima!$B$1:$E$1,0))</f>
        <v>#N/A</v>
      </c>
      <c r="E294" s="8" t="e">
        <f t="shared" si="180"/>
        <v>#N/A</v>
      </c>
      <c r="F294">
        <v>0</v>
      </c>
      <c r="G294" s="8" t="e">
        <f t="shared" si="166"/>
        <v>#N/A</v>
      </c>
      <c r="H294" s="8" t="e">
        <f t="shared" si="145"/>
        <v>#N/A</v>
      </c>
      <c r="I294" s="8" t="e">
        <f t="shared" si="146"/>
        <v>#N/A</v>
      </c>
      <c r="J294" s="8" t="e">
        <f t="shared" si="147"/>
        <v>#N/A</v>
      </c>
      <c r="K294" s="8" t="e">
        <f t="shared" si="148"/>
        <v>#N/A</v>
      </c>
      <c r="L294" s="8" t="e">
        <f t="shared" si="149"/>
        <v>#N/A</v>
      </c>
      <c r="M294" t="e">
        <f t="shared" si="150"/>
        <v>#N/A</v>
      </c>
      <c r="N294">
        <v>8</v>
      </c>
      <c r="O294" t="e">
        <f t="shared" si="167"/>
        <v>#N/A</v>
      </c>
      <c r="P294" t="e">
        <f t="shared" si="151"/>
        <v>#N/A</v>
      </c>
      <c r="Q294" t="e">
        <f t="shared" si="152"/>
        <v>#N/A</v>
      </c>
      <c r="R294" t="e">
        <f t="shared" si="153"/>
        <v>#N/A</v>
      </c>
      <c r="S294">
        <f t="shared" si="154"/>
        <v>0</v>
      </c>
      <c r="T294" s="8">
        <f t="shared" si="168"/>
        <v>0</v>
      </c>
      <c r="U294" s="2" t="e">
        <f t="shared" si="169"/>
        <v>#N/A</v>
      </c>
      <c r="V294">
        <f t="shared" si="155"/>
        <v>5</v>
      </c>
      <c r="W294" s="2" t="e">
        <f t="shared" si="170"/>
        <v>#N/A</v>
      </c>
      <c r="X294">
        <f t="shared" si="156"/>
        <v>0</v>
      </c>
      <c r="Y294">
        <f t="shared" si="171"/>
        <v>0.5</v>
      </c>
      <c r="Z294">
        <v>0</v>
      </c>
      <c r="AA294" s="18">
        <f t="shared" si="157"/>
        <v>43475</v>
      </c>
      <c r="AB294" s="13">
        <f t="shared" si="158"/>
        <v>0</v>
      </c>
      <c r="AC294">
        <v>0</v>
      </c>
      <c r="AD294" s="5" t="e">
        <f t="shared" si="172"/>
        <v>#N/A</v>
      </c>
      <c r="AE294">
        <f t="shared" si="159"/>
        <v>0</v>
      </c>
      <c r="AF294">
        <f t="shared" si="159"/>
        <v>0</v>
      </c>
      <c r="AG294">
        <v>0</v>
      </c>
      <c r="AH294" s="18">
        <f t="shared" si="173"/>
        <v>43475</v>
      </c>
      <c r="AI294" s="5">
        <f t="shared" si="174"/>
        <v>0</v>
      </c>
      <c r="AJ294" s="13">
        <f t="shared" si="160"/>
        <v>0</v>
      </c>
      <c r="AK294" s="20">
        <f t="shared" si="161"/>
        <v>0</v>
      </c>
      <c r="AL294" s="20">
        <f t="shared" si="175"/>
        <v>1830</v>
      </c>
      <c r="AM294" s="20">
        <f t="shared" si="176"/>
        <v>900</v>
      </c>
      <c r="AN294" s="20">
        <f t="shared" si="162"/>
        <v>0</v>
      </c>
      <c r="AO294" s="20">
        <f t="shared" si="177"/>
        <v>200</v>
      </c>
      <c r="AP294" s="1">
        <v>0</v>
      </c>
      <c r="AQ294" s="24">
        <f t="shared" si="178"/>
        <v>43475</v>
      </c>
      <c r="AR294" s="10">
        <f t="shared" si="163"/>
        <v>0</v>
      </c>
      <c r="AS294" s="1">
        <f t="shared" si="179"/>
        <v>0</v>
      </c>
    </row>
    <row r="295" spans="2:45" x14ac:dyDescent="0.2">
      <c r="B295" s="18">
        <f t="shared" si="164"/>
        <v>43476</v>
      </c>
      <c r="C295" s="8">
        <f t="shared" si="165"/>
        <v>43476</v>
      </c>
      <c r="D295" s="5" t="e">
        <f>INDEX(Klima!$B$1:$E$520,MATCH('Afgrødemodel 1'!$C295,Klima!$B$1:$B$520,0),MATCH('Afgrødemodel 1'!$D$7,Klima!$B$1:$E$1,0))</f>
        <v>#N/A</v>
      </c>
      <c r="E295" s="8" t="e">
        <f t="shared" si="180"/>
        <v>#N/A</v>
      </c>
      <c r="F295">
        <v>0</v>
      </c>
      <c r="G295" s="8" t="e">
        <f t="shared" si="166"/>
        <v>#N/A</v>
      </c>
      <c r="H295" s="8" t="e">
        <f t="shared" si="145"/>
        <v>#N/A</v>
      </c>
      <c r="I295" s="8" t="e">
        <f t="shared" si="146"/>
        <v>#N/A</v>
      </c>
      <c r="J295" s="8" t="e">
        <f t="shared" si="147"/>
        <v>#N/A</v>
      </c>
      <c r="K295" s="8" t="e">
        <f t="shared" si="148"/>
        <v>#N/A</v>
      </c>
      <c r="L295" s="8" t="e">
        <f t="shared" si="149"/>
        <v>#N/A</v>
      </c>
      <c r="M295" t="e">
        <f t="shared" si="150"/>
        <v>#N/A</v>
      </c>
      <c r="N295">
        <v>8</v>
      </c>
      <c r="O295" t="e">
        <f t="shared" si="167"/>
        <v>#N/A</v>
      </c>
      <c r="P295" t="e">
        <f t="shared" si="151"/>
        <v>#N/A</v>
      </c>
      <c r="Q295" t="e">
        <f t="shared" si="152"/>
        <v>#N/A</v>
      </c>
      <c r="R295" t="e">
        <f t="shared" si="153"/>
        <v>#N/A</v>
      </c>
      <c r="S295">
        <f t="shared" si="154"/>
        <v>0</v>
      </c>
      <c r="T295" s="8">
        <f t="shared" si="168"/>
        <v>0</v>
      </c>
      <c r="U295" s="2" t="e">
        <f t="shared" si="169"/>
        <v>#N/A</v>
      </c>
      <c r="V295">
        <f t="shared" si="155"/>
        <v>5</v>
      </c>
      <c r="W295" s="2" t="e">
        <f t="shared" si="170"/>
        <v>#N/A</v>
      </c>
      <c r="X295">
        <f t="shared" si="156"/>
        <v>0</v>
      </c>
      <c r="Y295">
        <f t="shared" si="171"/>
        <v>0.5</v>
      </c>
      <c r="Z295">
        <v>0</v>
      </c>
      <c r="AA295" s="18">
        <f t="shared" si="157"/>
        <v>43476</v>
      </c>
      <c r="AB295" s="13">
        <f t="shared" si="158"/>
        <v>0</v>
      </c>
      <c r="AC295">
        <v>0</v>
      </c>
      <c r="AD295" s="5" t="e">
        <f t="shared" si="172"/>
        <v>#N/A</v>
      </c>
      <c r="AE295">
        <f t="shared" si="159"/>
        <v>0</v>
      </c>
      <c r="AF295">
        <f t="shared" si="159"/>
        <v>0</v>
      </c>
      <c r="AG295">
        <v>0</v>
      </c>
      <c r="AH295" s="18">
        <f t="shared" si="173"/>
        <v>43476</v>
      </c>
      <c r="AI295" s="5">
        <f t="shared" si="174"/>
        <v>0</v>
      </c>
      <c r="AJ295" s="13">
        <f t="shared" si="160"/>
        <v>0</v>
      </c>
      <c r="AK295" s="20">
        <f t="shared" si="161"/>
        <v>0</v>
      </c>
      <c r="AL295" s="20">
        <f t="shared" si="175"/>
        <v>1845</v>
      </c>
      <c r="AM295" s="20">
        <f t="shared" si="176"/>
        <v>900</v>
      </c>
      <c r="AN295" s="20">
        <f t="shared" si="162"/>
        <v>0</v>
      </c>
      <c r="AO295" s="20">
        <f t="shared" si="177"/>
        <v>200</v>
      </c>
      <c r="AP295" s="1">
        <v>0</v>
      </c>
      <c r="AQ295" s="24">
        <f t="shared" si="178"/>
        <v>43476</v>
      </c>
      <c r="AR295" s="10">
        <f t="shared" si="163"/>
        <v>0</v>
      </c>
      <c r="AS295" s="1">
        <f t="shared" si="179"/>
        <v>0</v>
      </c>
    </row>
    <row r="296" spans="2:45" x14ac:dyDescent="0.2">
      <c r="B296" s="18">
        <f t="shared" si="164"/>
        <v>43477</v>
      </c>
      <c r="C296" s="8">
        <f t="shared" si="165"/>
        <v>43477</v>
      </c>
      <c r="D296" s="5" t="e">
        <f>INDEX(Klima!$B$1:$E$520,MATCH('Afgrødemodel 1'!$C296,Klima!$B$1:$B$520,0),MATCH('Afgrødemodel 1'!$D$7,Klima!$B$1:$E$1,0))</f>
        <v>#N/A</v>
      </c>
      <c r="E296" s="8" t="e">
        <f t="shared" si="180"/>
        <v>#N/A</v>
      </c>
      <c r="F296">
        <v>0</v>
      </c>
      <c r="G296" s="8" t="e">
        <f t="shared" si="166"/>
        <v>#N/A</v>
      </c>
      <c r="H296" s="8" t="e">
        <f t="shared" si="145"/>
        <v>#N/A</v>
      </c>
      <c r="I296" s="8" t="e">
        <f t="shared" si="146"/>
        <v>#N/A</v>
      </c>
      <c r="J296" s="8" t="e">
        <f t="shared" si="147"/>
        <v>#N/A</v>
      </c>
      <c r="K296" s="8" t="e">
        <f t="shared" si="148"/>
        <v>#N/A</v>
      </c>
      <c r="L296" s="8" t="e">
        <f t="shared" si="149"/>
        <v>#N/A</v>
      </c>
      <c r="M296" t="e">
        <f t="shared" si="150"/>
        <v>#N/A</v>
      </c>
      <c r="N296">
        <v>8</v>
      </c>
      <c r="O296" t="e">
        <f t="shared" si="167"/>
        <v>#N/A</v>
      </c>
      <c r="P296" t="e">
        <f t="shared" si="151"/>
        <v>#N/A</v>
      </c>
      <c r="Q296" t="e">
        <f t="shared" si="152"/>
        <v>#N/A</v>
      </c>
      <c r="R296" t="e">
        <f t="shared" si="153"/>
        <v>#N/A</v>
      </c>
      <c r="S296">
        <f t="shared" si="154"/>
        <v>0</v>
      </c>
      <c r="T296" s="8">
        <f t="shared" si="168"/>
        <v>0</v>
      </c>
      <c r="U296" s="2" t="e">
        <f t="shared" si="169"/>
        <v>#N/A</v>
      </c>
      <c r="V296">
        <f t="shared" si="155"/>
        <v>5</v>
      </c>
      <c r="W296" s="2" t="e">
        <f t="shared" si="170"/>
        <v>#N/A</v>
      </c>
      <c r="X296">
        <f t="shared" si="156"/>
        <v>0</v>
      </c>
      <c r="Y296">
        <f t="shared" si="171"/>
        <v>0.5</v>
      </c>
      <c r="Z296">
        <v>0</v>
      </c>
      <c r="AA296" s="18">
        <f t="shared" si="157"/>
        <v>43477</v>
      </c>
      <c r="AB296" s="13">
        <f t="shared" si="158"/>
        <v>0</v>
      </c>
      <c r="AC296">
        <v>0</v>
      </c>
      <c r="AD296" s="5" t="e">
        <f t="shared" si="172"/>
        <v>#N/A</v>
      </c>
      <c r="AE296">
        <f t="shared" si="159"/>
        <v>0</v>
      </c>
      <c r="AF296">
        <f t="shared" si="159"/>
        <v>0</v>
      </c>
      <c r="AG296">
        <v>0</v>
      </c>
      <c r="AH296" s="18">
        <f t="shared" si="173"/>
        <v>43477</v>
      </c>
      <c r="AI296" s="5">
        <f t="shared" si="174"/>
        <v>0</v>
      </c>
      <c r="AJ296" s="13">
        <f t="shared" si="160"/>
        <v>0</v>
      </c>
      <c r="AK296" s="20">
        <f t="shared" si="161"/>
        <v>0</v>
      </c>
      <c r="AL296" s="20">
        <f t="shared" si="175"/>
        <v>1860</v>
      </c>
      <c r="AM296" s="20">
        <f t="shared" si="176"/>
        <v>900</v>
      </c>
      <c r="AN296" s="20">
        <f t="shared" si="162"/>
        <v>0</v>
      </c>
      <c r="AO296" s="20">
        <f t="shared" si="177"/>
        <v>200</v>
      </c>
      <c r="AP296" s="1">
        <v>0</v>
      </c>
      <c r="AQ296" s="24">
        <f t="shared" si="178"/>
        <v>43477</v>
      </c>
      <c r="AR296" s="10">
        <f t="shared" si="163"/>
        <v>0</v>
      </c>
      <c r="AS296" s="1">
        <f t="shared" si="179"/>
        <v>0</v>
      </c>
    </row>
    <row r="297" spans="2:45" x14ac:dyDescent="0.2">
      <c r="B297" s="18">
        <f t="shared" si="164"/>
        <v>43478</v>
      </c>
      <c r="C297" s="8">
        <f t="shared" si="165"/>
        <v>43478</v>
      </c>
      <c r="D297" s="5" t="e">
        <f>INDEX(Klima!$B$1:$E$520,MATCH('Afgrødemodel 1'!$C297,Klima!$B$1:$B$520,0),MATCH('Afgrødemodel 1'!$D$7,Klima!$B$1:$E$1,0))</f>
        <v>#N/A</v>
      </c>
      <c r="E297" s="8" t="e">
        <f t="shared" si="180"/>
        <v>#N/A</v>
      </c>
      <c r="F297">
        <v>0</v>
      </c>
      <c r="G297" s="8" t="e">
        <f t="shared" si="166"/>
        <v>#N/A</v>
      </c>
      <c r="H297" s="8" t="e">
        <f t="shared" si="145"/>
        <v>#N/A</v>
      </c>
      <c r="I297" s="8" t="e">
        <f t="shared" si="146"/>
        <v>#N/A</v>
      </c>
      <c r="J297" s="8" t="e">
        <f t="shared" si="147"/>
        <v>#N/A</v>
      </c>
      <c r="K297" s="8" t="e">
        <f t="shared" si="148"/>
        <v>#N/A</v>
      </c>
      <c r="L297" s="8" t="e">
        <f t="shared" si="149"/>
        <v>#N/A</v>
      </c>
      <c r="M297" t="e">
        <f t="shared" si="150"/>
        <v>#N/A</v>
      </c>
      <c r="N297">
        <v>8</v>
      </c>
      <c r="O297" t="e">
        <f t="shared" si="167"/>
        <v>#N/A</v>
      </c>
      <c r="P297" t="e">
        <f t="shared" si="151"/>
        <v>#N/A</v>
      </c>
      <c r="Q297" t="e">
        <f t="shared" si="152"/>
        <v>#N/A</v>
      </c>
      <c r="R297" t="e">
        <f t="shared" si="153"/>
        <v>#N/A</v>
      </c>
      <c r="S297">
        <f t="shared" si="154"/>
        <v>0</v>
      </c>
      <c r="T297" s="8">
        <f t="shared" si="168"/>
        <v>0</v>
      </c>
      <c r="U297" s="2" t="e">
        <f t="shared" si="169"/>
        <v>#N/A</v>
      </c>
      <c r="V297">
        <f t="shared" si="155"/>
        <v>5</v>
      </c>
      <c r="W297" s="2" t="e">
        <f t="shared" si="170"/>
        <v>#N/A</v>
      </c>
      <c r="X297">
        <f t="shared" si="156"/>
        <v>0</v>
      </c>
      <c r="Y297">
        <f t="shared" si="171"/>
        <v>0.5</v>
      </c>
      <c r="Z297">
        <v>0</v>
      </c>
      <c r="AA297" s="18">
        <f t="shared" si="157"/>
        <v>43478</v>
      </c>
      <c r="AB297" s="13">
        <f t="shared" si="158"/>
        <v>0</v>
      </c>
      <c r="AC297">
        <v>0</v>
      </c>
      <c r="AD297" s="5" t="e">
        <f t="shared" si="172"/>
        <v>#N/A</v>
      </c>
      <c r="AE297">
        <f t="shared" si="159"/>
        <v>0</v>
      </c>
      <c r="AF297">
        <f t="shared" si="159"/>
        <v>0</v>
      </c>
      <c r="AG297">
        <v>0</v>
      </c>
      <c r="AH297" s="18">
        <f t="shared" si="173"/>
        <v>43478</v>
      </c>
      <c r="AI297" s="5">
        <f t="shared" si="174"/>
        <v>0</v>
      </c>
      <c r="AJ297" s="13">
        <f t="shared" si="160"/>
        <v>0</v>
      </c>
      <c r="AK297" s="20">
        <f t="shared" si="161"/>
        <v>0</v>
      </c>
      <c r="AL297" s="20">
        <f t="shared" si="175"/>
        <v>1875</v>
      </c>
      <c r="AM297" s="20">
        <f t="shared" si="176"/>
        <v>900</v>
      </c>
      <c r="AN297" s="20">
        <f t="shared" si="162"/>
        <v>0</v>
      </c>
      <c r="AO297" s="20">
        <f t="shared" si="177"/>
        <v>200</v>
      </c>
      <c r="AP297" s="1">
        <v>0</v>
      </c>
      <c r="AQ297" s="24">
        <f t="shared" si="178"/>
        <v>43478</v>
      </c>
      <c r="AR297" s="10">
        <f t="shared" si="163"/>
        <v>0</v>
      </c>
      <c r="AS297" s="1">
        <f t="shared" si="179"/>
        <v>0</v>
      </c>
    </row>
    <row r="298" spans="2:45" x14ac:dyDescent="0.2">
      <c r="B298" s="18">
        <f t="shared" si="164"/>
        <v>43479</v>
      </c>
      <c r="C298" s="8">
        <f t="shared" si="165"/>
        <v>43479</v>
      </c>
      <c r="D298" s="5" t="e">
        <f>INDEX(Klima!$B$1:$E$520,MATCH('Afgrødemodel 1'!$C298,Klima!$B$1:$B$520,0),MATCH('Afgrødemodel 1'!$D$7,Klima!$B$1:$E$1,0))</f>
        <v>#N/A</v>
      </c>
      <c r="E298" s="8" t="e">
        <f t="shared" si="180"/>
        <v>#N/A</v>
      </c>
      <c r="F298">
        <v>0</v>
      </c>
      <c r="G298" s="8" t="e">
        <f t="shared" si="166"/>
        <v>#N/A</v>
      </c>
      <c r="H298" s="8" t="e">
        <f t="shared" si="145"/>
        <v>#N/A</v>
      </c>
      <c r="I298" s="8" t="e">
        <f t="shared" si="146"/>
        <v>#N/A</v>
      </c>
      <c r="J298" s="8" t="e">
        <f t="shared" si="147"/>
        <v>#N/A</v>
      </c>
      <c r="K298" s="8" t="e">
        <f t="shared" si="148"/>
        <v>#N/A</v>
      </c>
      <c r="L298" s="8" t="e">
        <f t="shared" si="149"/>
        <v>#N/A</v>
      </c>
      <c r="M298" t="e">
        <f t="shared" si="150"/>
        <v>#N/A</v>
      </c>
      <c r="N298">
        <v>8</v>
      </c>
      <c r="O298" t="e">
        <f t="shared" si="167"/>
        <v>#N/A</v>
      </c>
      <c r="P298" t="e">
        <f t="shared" si="151"/>
        <v>#N/A</v>
      </c>
      <c r="Q298" t="e">
        <f t="shared" si="152"/>
        <v>#N/A</v>
      </c>
      <c r="R298" t="e">
        <f t="shared" si="153"/>
        <v>#N/A</v>
      </c>
      <c r="S298">
        <f t="shared" si="154"/>
        <v>0</v>
      </c>
      <c r="T298" s="8">
        <f t="shared" si="168"/>
        <v>0</v>
      </c>
      <c r="U298" s="2" t="e">
        <f t="shared" si="169"/>
        <v>#N/A</v>
      </c>
      <c r="V298">
        <f t="shared" si="155"/>
        <v>5</v>
      </c>
      <c r="W298" s="2" t="e">
        <f t="shared" si="170"/>
        <v>#N/A</v>
      </c>
      <c r="X298">
        <f t="shared" si="156"/>
        <v>0</v>
      </c>
      <c r="Y298">
        <f t="shared" si="171"/>
        <v>0.5</v>
      </c>
      <c r="Z298">
        <v>0</v>
      </c>
      <c r="AA298" s="18">
        <f t="shared" si="157"/>
        <v>43479</v>
      </c>
      <c r="AB298" s="13">
        <f t="shared" si="158"/>
        <v>0</v>
      </c>
      <c r="AC298">
        <v>0</v>
      </c>
      <c r="AD298" s="5" t="e">
        <f t="shared" si="172"/>
        <v>#N/A</v>
      </c>
      <c r="AE298">
        <f t="shared" si="159"/>
        <v>0</v>
      </c>
      <c r="AF298">
        <f t="shared" si="159"/>
        <v>0</v>
      </c>
      <c r="AG298">
        <v>0</v>
      </c>
      <c r="AH298" s="18">
        <f t="shared" si="173"/>
        <v>43479</v>
      </c>
      <c r="AI298" s="5">
        <f t="shared" si="174"/>
        <v>0</v>
      </c>
      <c r="AJ298" s="13">
        <f t="shared" si="160"/>
        <v>0</v>
      </c>
      <c r="AK298" s="20">
        <f t="shared" si="161"/>
        <v>0</v>
      </c>
      <c r="AL298" s="20">
        <f t="shared" si="175"/>
        <v>1890</v>
      </c>
      <c r="AM298" s="20">
        <f t="shared" si="176"/>
        <v>900</v>
      </c>
      <c r="AN298" s="20">
        <f t="shared" si="162"/>
        <v>0</v>
      </c>
      <c r="AO298" s="20">
        <f t="shared" si="177"/>
        <v>200</v>
      </c>
      <c r="AP298" s="1">
        <v>0</v>
      </c>
      <c r="AQ298" s="24">
        <f t="shared" si="178"/>
        <v>43479</v>
      </c>
      <c r="AR298" s="10">
        <f t="shared" si="163"/>
        <v>0</v>
      </c>
      <c r="AS298" s="1">
        <f t="shared" si="179"/>
        <v>0</v>
      </c>
    </row>
    <row r="299" spans="2:45" x14ac:dyDescent="0.2">
      <c r="B299" s="18">
        <f t="shared" si="164"/>
        <v>43480</v>
      </c>
      <c r="C299" s="8">
        <f t="shared" si="165"/>
        <v>43480</v>
      </c>
      <c r="D299" s="5" t="e">
        <f>INDEX(Klima!$B$1:$E$520,MATCH('Afgrødemodel 1'!$C299,Klima!$B$1:$B$520,0),MATCH('Afgrødemodel 1'!$D$7,Klima!$B$1:$E$1,0))</f>
        <v>#N/A</v>
      </c>
      <c r="E299" s="8" t="e">
        <f t="shared" si="180"/>
        <v>#N/A</v>
      </c>
      <c r="F299">
        <v>0</v>
      </c>
      <c r="G299" s="8" t="e">
        <f t="shared" si="166"/>
        <v>#N/A</v>
      </c>
      <c r="H299" s="8" t="e">
        <f t="shared" si="145"/>
        <v>#N/A</v>
      </c>
      <c r="I299" s="8" t="e">
        <f t="shared" si="146"/>
        <v>#N/A</v>
      </c>
      <c r="J299" s="8" t="e">
        <f t="shared" si="147"/>
        <v>#N/A</v>
      </c>
      <c r="K299" s="8" t="e">
        <f t="shared" si="148"/>
        <v>#N/A</v>
      </c>
      <c r="L299" s="8" t="e">
        <f t="shared" si="149"/>
        <v>#N/A</v>
      </c>
      <c r="M299" t="e">
        <f t="shared" si="150"/>
        <v>#N/A</v>
      </c>
      <c r="N299">
        <v>8</v>
      </c>
      <c r="O299" t="e">
        <f t="shared" si="167"/>
        <v>#N/A</v>
      </c>
      <c r="P299" t="e">
        <f t="shared" si="151"/>
        <v>#N/A</v>
      </c>
      <c r="Q299" t="e">
        <f t="shared" si="152"/>
        <v>#N/A</v>
      </c>
      <c r="R299" t="e">
        <f t="shared" si="153"/>
        <v>#N/A</v>
      </c>
      <c r="S299">
        <f t="shared" si="154"/>
        <v>0</v>
      </c>
      <c r="T299" s="8">
        <f t="shared" si="168"/>
        <v>0</v>
      </c>
      <c r="U299" s="2" t="e">
        <f t="shared" si="169"/>
        <v>#N/A</v>
      </c>
      <c r="V299">
        <f t="shared" si="155"/>
        <v>5</v>
      </c>
      <c r="W299" s="2" t="e">
        <f t="shared" si="170"/>
        <v>#N/A</v>
      </c>
      <c r="X299">
        <f t="shared" si="156"/>
        <v>0</v>
      </c>
      <c r="Y299">
        <f t="shared" si="171"/>
        <v>0.5</v>
      </c>
      <c r="Z299">
        <v>0</v>
      </c>
      <c r="AA299" s="18">
        <f t="shared" si="157"/>
        <v>43480</v>
      </c>
      <c r="AB299" s="13">
        <f t="shared" si="158"/>
        <v>0</v>
      </c>
      <c r="AC299">
        <v>0</v>
      </c>
      <c r="AD299" s="5" t="e">
        <f t="shared" si="172"/>
        <v>#N/A</v>
      </c>
      <c r="AE299">
        <f t="shared" si="159"/>
        <v>0</v>
      </c>
      <c r="AF299">
        <f t="shared" si="159"/>
        <v>0</v>
      </c>
      <c r="AG299">
        <v>0</v>
      </c>
      <c r="AH299" s="18">
        <f t="shared" si="173"/>
        <v>43480</v>
      </c>
      <c r="AI299" s="5">
        <f t="shared" si="174"/>
        <v>0</v>
      </c>
      <c r="AJ299" s="13">
        <f t="shared" si="160"/>
        <v>0</v>
      </c>
      <c r="AK299" s="20">
        <f t="shared" si="161"/>
        <v>0</v>
      </c>
      <c r="AL299" s="20">
        <f t="shared" si="175"/>
        <v>1905</v>
      </c>
      <c r="AM299" s="20">
        <f t="shared" si="176"/>
        <v>900</v>
      </c>
      <c r="AN299" s="20">
        <f t="shared" si="162"/>
        <v>0</v>
      </c>
      <c r="AO299" s="20">
        <f t="shared" si="177"/>
        <v>200</v>
      </c>
      <c r="AP299" s="1">
        <v>0</v>
      </c>
      <c r="AQ299" s="24">
        <f t="shared" si="178"/>
        <v>43480</v>
      </c>
      <c r="AR299" s="10">
        <f t="shared" si="163"/>
        <v>0</v>
      </c>
      <c r="AS299" s="1">
        <f t="shared" si="179"/>
        <v>0</v>
      </c>
    </row>
    <row r="300" spans="2:45" x14ac:dyDescent="0.2">
      <c r="B300" s="18">
        <f t="shared" si="164"/>
        <v>43481</v>
      </c>
      <c r="C300" s="8">
        <f t="shared" si="165"/>
        <v>43481</v>
      </c>
      <c r="D300" s="5" t="e">
        <f>INDEX(Klima!$B$1:$E$520,MATCH('Afgrødemodel 1'!$C300,Klima!$B$1:$B$520,0),MATCH('Afgrødemodel 1'!$D$7,Klima!$B$1:$E$1,0))</f>
        <v>#N/A</v>
      </c>
      <c r="E300" s="8" t="e">
        <f t="shared" si="180"/>
        <v>#N/A</v>
      </c>
      <c r="F300">
        <v>0</v>
      </c>
      <c r="G300" s="8" t="e">
        <f t="shared" si="166"/>
        <v>#N/A</v>
      </c>
      <c r="H300" s="8" t="e">
        <f t="shared" si="145"/>
        <v>#N/A</v>
      </c>
      <c r="I300" s="8" t="e">
        <f t="shared" si="146"/>
        <v>#N/A</v>
      </c>
      <c r="J300" s="8" t="e">
        <f t="shared" si="147"/>
        <v>#N/A</v>
      </c>
      <c r="K300" s="8" t="e">
        <f t="shared" si="148"/>
        <v>#N/A</v>
      </c>
      <c r="L300" s="8" t="e">
        <f t="shared" si="149"/>
        <v>#N/A</v>
      </c>
      <c r="M300" t="e">
        <f t="shared" si="150"/>
        <v>#N/A</v>
      </c>
      <c r="N300">
        <v>8</v>
      </c>
      <c r="O300" t="e">
        <f t="shared" si="167"/>
        <v>#N/A</v>
      </c>
      <c r="P300" t="e">
        <f t="shared" si="151"/>
        <v>#N/A</v>
      </c>
      <c r="Q300" t="e">
        <f t="shared" si="152"/>
        <v>#N/A</v>
      </c>
      <c r="R300" t="e">
        <f t="shared" si="153"/>
        <v>#N/A</v>
      </c>
      <c r="S300">
        <f t="shared" si="154"/>
        <v>0</v>
      </c>
      <c r="T300" s="8">
        <f t="shared" si="168"/>
        <v>0</v>
      </c>
      <c r="U300" s="2" t="e">
        <f t="shared" si="169"/>
        <v>#N/A</v>
      </c>
      <c r="V300">
        <f t="shared" si="155"/>
        <v>5</v>
      </c>
      <c r="W300" s="2" t="e">
        <f t="shared" si="170"/>
        <v>#N/A</v>
      </c>
      <c r="X300">
        <f t="shared" si="156"/>
        <v>0</v>
      </c>
      <c r="Y300">
        <f t="shared" si="171"/>
        <v>0.5</v>
      </c>
      <c r="Z300">
        <v>0</v>
      </c>
      <c r="AA300" s="18">
        <f t="shared" si="157"/>
        <v>43481</v>
      </c>
      <c r="AB300" s="13">
        <f t="shared" si="158"/>
        <v>0</v>
      </c>
      <c r="AC300">
        <v>0</v>
      </c>
      <c r="AD300" s="5" t="e">
        <f t="shared" si="172"/>
        <v>#N/A</v>
      </c>
      <c r="AE300">
        <f t="shared" si="159"/>
        <v>0</v>
      </c>
      <c r="AF300">
        <f t="shared" si="159"/>
        <v>0</v>
      </c>
      <c r="AG300">
        <v>0</v>
      </c>
      <c r="AH300" s="18">
        <f t="shared" si="173"/>
        <v>43481</v>
      </c>
      <c r="AI300" s="5">
        <f t="shared" si="174"/>
        <v>0</v>
      </c>
      <c r="AJ300" s="13">
        <f t="shared" si="160"/>
        <v>0</v>
      </c>
      <c r="AK300" s="20">
        <f t="shared" si="161"/>
        <v>0</v>
      </c>
      <c r="AL300" s="20">
        <f t="shared" si="175"/>
        <v>1920</v>
      </c>
      <c r="AM300" s="20">
        <f t="shared" si="176"/>
        <v>900</v>
      </c>
      <c r="AN300" s="20">
        <f t="shared" si="162"/>
        <v>0</v>
      </c>
      <c r="AO300" s="20">
        <f t="shared" si="177"/>
        <v>200</v>
      </c>
      <c r="AP300" s="1">
        <v>0</v>
      </c>
      <c r="AQ300" s="24">
        <f t="shared" si="178"/>
        <v>43481</v>
      </c>
      <c r="AR300" s="10">
        <f t="shared" si="163"/>
        <v>0</v>
      </c>
      <c r="AS300" s="1">
        <f t="shared" si="179"/>
        <v>0</v>
      </c>
    </row>
    <row r="301" spans="2:45" x14ac:dyDescent="0.2">
      <c r="B301" s="18">
        <f t="shared" si="164"/>
        <v>43482</v>
      </c>
      <c r="C301" s="8">
        <f t="shared" si="165"/>
        <v>43482</v>
      </c>
      <c r="D301" s="5" t="e">
        <f>INDEX(Klima!$B$1:$E$520,MATCH('Afgrødemodel 1'!$C301,Klima!$B$1:$B$520,0),MATCH('Afgrødemodel 1'!$D$7,Klima!$B$1:$E$1,0))</f>
        <v>#N/A</v>
      </c>
      <c r="E301" s="8" t="e">
        <f t="shared" si="180"/>
        <v>#N/A</v>
      </c>
      <c r="F301">
        <v>0</v>
      </c>
      <c r="G301" s="8" t="e">
        <f t="shared" si="166"/>
        <v>#N/A</v>
      </c>
      <c r="H301" s="8" t="e">
        <f t="shared" si="145"/>
        <v>#N/A</v>
      </c>
      <c r="I301" s="8" t="e">
        <f t="shared" si="146"/>
        <v>#N/A</v>
      </c>
      <c r="J301" s="8" t="e">
        <f t="shared" si="147"/>
        <v>#N/A</v>
      </c>
      <c r="K301" s="8" t="e">
        <f t="shared" si="148"/>
        <v>#N/A</v>
      </c>
      <c r="L301" s="8" t="e">
        <f t="shared" si="149"/>
        <v>#N/A</v>
      </c>
      <c r="M301" t="e">
        <f t="shared" si="150"/>
        <v>#N/A</v>
      </c>
      <c r="N301">
        <v>8</v>
      </c>
      <c r="O301" t="e">
        <f t="shared" si="167"/>
        <v>#N/A</v>
      </c>
      <c r="P301" t="e">
        <f t="shared" si="151"/>
        <v>#N/A</v>
      </c>
      <c r="Q301" t="e">
        <f t="shared" si="152"/>
        <v>#N/A</v>
      </c>
      <c r="R301" t="e">
        <f t="shared" si="153"/>
        <v>#N/A</v>
      </c>
      <c r="S301">
        <f t="shared" si="154"/>
        <v>0</v>
      </c>
      <c r="T301" s="8">
        <f t="shared" si="168"/>
        <v>0</v>
      </c>
      <c r="U301" s="2" t="e">
        <f t="shared" si="169"/>
        <v>#N/A</v>
      </c>
      <c r="V301">
        <f t="shared" si="155"/>
        <v>5</v>
      </c>
      <c r="W301" s="2" t="e">
        <f t="shared" si="170"/>
        <v>#N/A</v>
      </c>
      <c r="X301">
        <f t="shared" si="156"/>
        <v>0</v>
      </c>
      <c r="Y301">
        <f t="shared" si="171"/>
        <v>0.5</v>
      </c>
      <c r="Z301">
        <v>0</v>
      </c>
      <c r="AA301" s="18">
        <f t="shared" si="157"/>
        <v>43482</v>
      </c>
      <c r="AB301" s="13">
        <f t="shared" si="158"/>
        <v>0</v>
      </c>
      <c r="AC301">
        <v>0</v>
      </c>
      <c r="AD301" s="5" t="e">
        <f t="shared" si="172"/>
        <v>#N/A</v>
      </c>
      <c r="AE301">
        <f t="shared" si="159"/>
        <v>0</v>
      </c>
      <c r="AF301">
        <f t="shared" si="159"/>
        <v>0</v>
      </c>
      <c r="AG301">
        <v>0</v>
      </c>
      <c r="AH301" s="18">
        <f t="shared" si="173"/>
        <v>43482</v>
      </c>
      <c r="AI301" s="5">
        <f t="shared" si="174"/>
        <v>0</v>
      </c>
      <c r="AJ301" s="13">
        <f t="shared" si="160"/>
        <v>0</v>
      </c>
      <c r="AK301" s="20">
        <f t="shared" si="161"/>
        <v>0</v>
      </c>
      <c r="AL301" s="20">
        <f t="shared" si="175"/>
        <v>1935</v>
      </c>
      <c r="AM301" s="20">
        <f t="shared" si="176"/>
        <v>900</v>
      </c>
      <c r="AN301" s="20">
        <f t="shared" si="162"/>
        <v>0</v>
      </c>
      <c r="AO301" s="20">
        <f t="shared" si="177"/>
        <v>200</v>
      </c>
      <c r="AP301" s="1">
        <v>0</v>
      </c>
      <c r="AQ301" s="24">
        <f t="shared" si="178"/>
        <v>43482</v>
      </c>
      <c r="AR301" s="10">
        <f t="shared" si="163"/>
        <v>0</v>
      </c>
      <c r="AS301" s="1">
        <f t="shared" si="179"/>
        <v>0</v>
      </c>
    </row>
    <row r="302" spans="2:45" x14ac:dyDescent="0.2">
      <c r="B302" s="18">
        <f t="shared" si="164"/>
        <v>43483</v>
      </c>
      <c r="C302" s="8">
        <f t="shared" si="165"/>
        <v>43483</v>
      </c>
      <c r="D302" s="5" t="e">
        <f>INDEX(Klima!$B$1:$E$520,MATCH('Afgrødemodel 1'!$C302,Klima!$B$1:$B$520,0),MATCH('Afgrødemodel 1'!$D$7,Klima!$B$1:$E$1,0))</f>
        <v>#N/A</v>
      </c>
      <c r="E302" s="8" t="e">
        <f t="shared" si="180"/>
        <v>#N/A</v>
      </c>
      <c r="F302">
        <v>0</v>
      </c>
      <c r="G302" s="8" t="e">
        <f t="shared" si="166"/>
        <v>#N/A</v>
      </c>
      <c r="H302" s="8" t="e">
        <f t="shared" si="145"/>
        <v>#N/A</v>
      </c>
      <c r="I302" s="8" t="e">
        <f t="shared" si="146"/>
        <v>#N/A</v>
      </c>
      <c r="J302" s="8" t="e">
        <f t="shared" si="147"/>
        <v>#N/A</v>
      </c>
      <c r="K302" s="8" t="e">
        <f t="shared" si="148"/>
        <v>#N/A</v>
      </c>
      <c r="L302" s="8" t="e">
        <f t="shared" si="149"/>
        <v>#N/A</v>
      </c>
      <c r="M302" t="e">
        <f t="shared" si="150"/>
        <v>#N/A</v>
      </c>
      <c r="N302">
        <v>8</v>
      </c>
      <c r="O302" t="e">
        <f t="shared" si="167"/>
        <v>#N/A</v>
      </c>
      <c r="P302" t="e">
        <f t="shared" si="151"/>
        <v>#N/A</v>
      </c>
      <c r="Q302" t="e">
        <f t="shared" si="152"/>
        <v>#N/A</v>
      </c>
      <c r="R302" t="e">
        <f t="shared" si="153"/>
        <v>#N/A</v>
      </c>
      <c r="S302">
        <f t="shared" si="154"/>
        <v>0</v>
      </c>
      <c r="T302" s="8">
        <f t="shared" si="168"/>
        <v>0</v>
      </c>
      <c r="U302" s="2" t="e">
        <f t="shared" si="169"/>
        <v>#N/A</v>
      </c>
      <c r="V302">
        <f t="shared" si="155"/>
        <v>5</v>
      </c>
      <c r="W302" s="2" t="e">
        <f t="shared" si="170"/>
        <v>#N/A</v>
      </c>
      <c r="X302">
        <f t="shared" si="156"/>
        <v>0</v>
      </c>
      <c r="Y302">
        <f t="shared" si="171"/>
        <v>0.5</v>
      </c>
      <c r="Z302">
        <v>0</v>
      </c>
      <c r="AA302" s="18">
        <f t="shared" si="157"/>
        <v>43483</v>
      </c>
      <c r="AB302" s="13">
        <f t="shared" si="158"/>
        <v>0</v>
      </c>
      <c r="AC302">
        <v>0</v>
      </c>
      <c r="AD302" s="5" t="e">
        <f t="shared" si="172"/>
        <v>#N/A</v>
      </c>
      <c r="AE302">
        <f t="shared" si="159"/>
        <v>0</v>
      </c>
      <c r="AF302">
        <f t="shared" si="159"/>
        <v>0</v>
      </c>
      <c r="AG302">
        <v>0</v>
      </c>
      <c r="AH302" s="18">
        <f t="shared" si="173"/>
        <v>43483</v>
      </c>
      <c r="AI302" s="5">
        <f t="shared" si="174"/>
        <v>0</v>
      </c>
      <c r="AJ302" s="13">
        <f t="shared" si="160"/>
        <v>0</v>
      </c>
      <c r="AK302" s="20">
        <f t="shared" si="161"/>
        <v>0</v>
      </c>
      <c r="AL302" s="20">
        <f t="shared" si="175"/>
        <v>1950</v>
      </c>
      <c r="AM302" s="20">
        <f t="shared" si="176"/>
        <v>900</v>
      </c>
      <c r="AN302" s="20">
        <f t="shared" si="162"/>
        <v>0</v>
      </c>
      <c r="AO302" s="20">
        <f t="shared" si="177"/>
        <v>200</v>
      </c>
      <c r="AP302" s="1">
        <v>0</v>
      </c>
      <c r="AQ302" s="24">
        <f t="shared" si="178"/>
        <v>43483</v>
      </c>
      <c r="AR302" s="10">
        <f t="shared" si="163"/>
        <v>0</v>
      </c>
      <c r="AS302" s="1">
        <f t="shared" si="179"/>
        <v>0</v>
      </c>
    </row>
    <row r="303" spans="2:45" x14ac:dyDescent="0.2">
      <c r="B303" s="18">
        <f t="shared" si="164"/>
        <v>43484</v>
      </c>
      <c r="C303" s="8">
        <f t="shared" si="165"/>
        <v>43484</v>
      </c>
      <c r="D303" s="5" t="e">
        <f>INDEX(Klima!$B$1:$E$520,MATCH('Afgrødemodel 1'!$C303,Klima!$B$1:$B$520,0),MATCH('Afgrødemodel 1'!$D$7,Klima!$B$1:$E$1,0))</f>
        <v>#N/A</v>
      </c>
      <c r="E303" s="8" t="e">
        <f t="shared" si="180"/>
        <v>#N/A</v>
      </c>
      <c r="F303">
        <v>0</v>
      </c>
      <c r="G303" s="8" t="e">
        <f t="shared" si="166"/>
        <v>#N/A</v>
      </c>
      <c r="H303" s="8" t="e">
        <f t="shared" si="145"/>
        <v>#N/A</v>
      </c>
      <c r="I303" s="8" t="e">
        <f t="shared" si="146"/>
        <v>#N/A</v>
      </c>
      <c r="J303" s="8" t="e">
        <f t="shared" si="147"/>
        <v>#N/A</v>
      </c>
      <c r="K303" s="8" t="e">
        <f t="shared" si="148"/>
        <v>#N/A</v>
      </c>
      <c r="L303" s="8" t="e">
        <f t="shared" si="149"/>
        <v>#N/A</v>
      </c>
      <c r="M303" t="e">
        <f t="shared" si="150"/>
        <v>#N/A</v>
      </c>
      <c r="N303">
        <v>8</v>
      </c>
      <c r="O303" t="e">
        <f t="shared" si="167"/>
        <v>#N/A</v>
      </c>
      <c r="P303" t="e">
        <f t="shared" si="151"/>
        <v>#N/A</v>
      </c>
      <c r="Q303" t="e">
        <f t="shared" si="152"/>
        <v>#N/A</v>
      </c>
      <c r="R303" t="e">
        <f t="shared" si="153"/>
        <v>#N/A</v>
      </c>
      <c r="S303">
        <f t="shared" si="154"/>
        <v>0</v>
      </c>
      <c r="T303" s="8">
        <f t="shared" si="168"/>
        <v>0</v>
      </c>
      <c r="U303" s="2" t="e">
        <f t="shared" si="169"/>
        <v>#N/A</v>
      </c>
      <c r="V303">
        <f t="shared" si="155"/>
        <v>5</v>
      </c>
      <c r="W303" s="2" t="e">
        <f t="shared" si="170"/>
        <v>#N/A</v>
      </c>
      <c r="X303">
        <f t="shared" si="156"/>
        <v>0</v>
      </c>
      <c r="Y303">
        <f t="shared" si="171"/>
        <v>0.5</v>
      </c>
      <c r="Z303">
        <v>0</v>
      </c>
      <c r="AA303" s="18">
        <f t="shared" si="157"/>
        <v>43484</v>
      </c>
      <c r="AB303" s="13">
        <f t="shared" si="158"/>
        <v>0</v>
      </c>
      <c r="AC303">
        <v>0</v>
      </c>
      <c r="AD303" s="5" t="e">
        <f t="shared" si="172"/>
        <v>#N/A</v>
      </c>
      <c r="AE303">
        <f t="shared" si="159"/>
        <v>0</v>
      </c>
      <c r="AF303">
        <f t="shared" si="159"/>
        <v>0</v>
      </c>
      <c r="AG303">
        <v>0</v>
      </c>
      <c r="AH303" s="18">
        <f t="shared" si="173"/>
        <v>43484</v>
      </c>
      <c r="AI303" s="5">
        <f t="shared" si="174"/>
        <v>0</v>
      </c>
      <c r="AJ303" s="13">
        <f t="shared" si="160"/>
        <v>0</v>
      </c>
      <c r="AK303" s="20">
        <f t="shared" si="161"/>
        <v>0</v>
      </c>
      <c r="AL303" s="20">
        <f t="shared" si="175"/>
        <v>1965</v>
      </c>
      <c r="AM303" s="20">
        <f t="shared" si="176"/>
        <v>900</v>
      </c>
      <c r="AN303" s="20">
        <f t="shared" si="162"/>
        <v>0</v>
      </c>
      <c r="AO303" s="20">
        <f t="shared" si="177"/>
        <v>200</v>
      </c>
      <c r="AP303" s="1">
        <v>0</v>
      </c>
      <c r="AQ303" s="24">
        <f t="shared" si="178"/>
        <v>43484</v>
      </c>
      <c r="AR303" s="10">
        <f t="shared" si="163"/>
        <v>0</v>
      </c>
      <c r="AS303" s="1">
        <f t="shared" si="179"/>
        <v>0</v>
      </c>
    </row>
    <row r="304" spans="2:45" x14ac:dyDescent="0.2">
      <c r="B304" s="18">
        <f t="shared" si="164"/>
        <v>43485</v>
      </c>
      <c r="C304" s="8">
        <f t="shared" si="165"/>
        <v>43485</v>
      </c>
      <c r="D304" s="5" t="e">
        <f>INDEX(Klima!$B$1:$E$520,MATCH('Afgrødemodel 1'!$C304,Klima!$B$1:$B$520,0),MATCH('Afgrødemodel 1'!$D$7,Klima!$B$1:$E$1,0))</f>
        <v>#N/A</v>
      </c>
      <c r="E304" s="8" t="e">
        <f t="shared" si="180"/>
        <v>#N/A</v>
      </c>
      <c r="F304">
        <v>0</v>
      </c>
      <c r="G304" s="8" t="e">
        <f t="shared" si="166"/>
        <v>#N/A</v>
      </c>
      <c r="H304" s="8" t="e">
        <f t="shared" si="145"/>
        <v>#N/A</v>
      </c>
      <c r="I304" s="8" t="e">
        <f t="shared" si="146"/>
        <v>#N/A</v>
      </c>
      <c r="J304" s="8" t="e">
        <f t="shared" si="147"/>
        <v>#N/A</v>
      </c>
      <c r="K304" s="8" t="e">
        <f t="shared" si="148"/>
        <v>#N/A</v>
      </c>
      <c r="L304" s="8" t="e">
        <f t="shared" si="149"/>
        <v>#N/A</v>
      </c>
      <c r="M304" t="e">
        <f t="shared" si="150"/>
        <v>#N/A</v>
      </c>
      <c r="N304">
        <v>8</v>
      </c>
      <c r="O304" t="e">
        <f t="shared" si="167"/>
        <v>#N/A</v>
      </c>
      <c r="P304" t="e">
        <f t="shared" si="151"/>
        <v>#N/A</v>
      </c>
      <c r="Q304" t="e">
        <f t="shared" si="152"/>
        <v>#N/A</v>
      </c>
      <c r="R304" t="e">
        <f t="shared" si="153"/>
        <v>#N/A</v>
      </c>
      <c r="S304">
        <f t="shared" si="154"/>
        <v>0</v>
      </c>
      <c r="T304" s="8">
        <f t="shared" si="168"/>
        <v>0</v>
      </c>
      <c r="U304" s="2" t="e">
        <f t="shared" si="169"/>
        <v>#N/A</v>
      </c>
      <c r="V304">
        <f t="shared" si="155"/>
        <v>5</v>
      </c>
      <c r="W304" s="2" t="e">
        <f t="shared" si="170"/>
        <v>#N/A</v>
      </c>
      <c r="X304">
        <f t="shared" si="156"/>
        <v>0</v>
      </c>
      <c r="Y304">
        <f t="shared" si="171"/>
        <v>0.5</v>
      </c>
      <c r="Z304">
        <v>0</v>
      </c>
      <c r="AA304" s="18">
        <f t="shared" si="157"/>
        <v>43485</v>
      </c>
      <c r="AB304" s="13">
        <f t="shared" si="158"/>
        <v>0</v>
      </c>
      <c r="AC304">
        <v>0</v>
      </c>
      <c r="AD304" s="5" t="e">
        <f t="shared" si="172"/>
        <v>#N/A</v>
      </c>
      <c r="AE304">
        <f t="shared" si="159"/>
        <v>0</v>
      </c>
      <c r="AF304">
        <f t="shared" si="159"/>
        <v>0</v>
      </c>
      <c r="AG304">
        <v>0</v>
      </c>
      <c r="AH304" s="18">
        <f t="shared" si="173"/>
        <v>43485</v>
      </c>
      <c r="AI304" s="5">
        <f t="shared" si="174"/>
        <v>0</v>
      </c>
      <c r="AJ304" s="13">
        <f t="shared" si="160"/>
        <v>0</v>
      </c>
      <c r="AK304" s="20">
        <f t="shared" si="161"/>
        <v>0</v>
      </c>
      <c r="AL304" s="20">
        <f t="shared" si="175"/>
        <v>1980</v>
      </c>
      <c r="AM304" s="20">
        <f t="shared" si="176"/>
        <v>900</v>
      </c>
      <c r="AN304" s="20">
        <f t="shared" si="162"/>
        <v>0</v>
      </c>
      <c r="AO304" s="20">
        <f t="shared" si="177"/>
        <v>200</v>
      </c>
      <c r="AP304" s="1">
        <v>0</v>
      </c>
      <c r="AQ304" s="24">
        <f t="shared" si="178"/>
        <v>43485</v>
      </c>
      <c r="AR304" s="10">
        <f t="shared" si="163"/>
        <v>0</v>
      </c>
      <c r="AS304" s="1">
        <f t="shared" si="179"/>
        <v>0</v>
      </c>
    </row>
    <row r="305" spans="2:45" x14ac:dyDescent="0.2">
      <c r="B305" s="18">
        <f t="shared" si="164"/>
        <v>43486</v>
      </c>
      <c r="C305" s="8">
        <f t="shared" si="165"/>
        <v>43486</v>
      </c>
      <c r="D305" s="5" t="e">
        <f>INDEX(Klima!$B$1:$E$520,MATCH('Afgrødemodel 1'!$C305,Klima!$B$1:$B$520,0),MATCH('Afgrødemodel 1'!$D$7,Klima!$B$1:$E$1,0))</f>
        <v>#N/A</v>
      </c>
      <c r="E305" s="8" t="e">
        <f t="shared" si="180"/>
        <v>#N/A</v>
      </c>
      <c r="F305">
        <v>0</v>
      </c>
      <c r="G305" s="8" t="e">
        <f t="shared" si="166"/>
        <v>#N/A</v>
      </c>
      <c r="H305" s="8" t="e">
        <f t="shared" si="145"/>
        <v>#N/A</v>
      </c>
      <c r="I305" s="8" t="e">
        <f t="shared" si="146"/>
        <v>#N/A</v>
      </c>
      <c r="J305" s="8" t="e">
        <f t="shared" si="147"/>
        <v>#N/A</v>
      </c>
      <c r="K305" s="8" t="e">
        <f t="shared" si="148"/>
        <v>#N/A</v>
      </c>
      <c r="L305" s="8" t="e">
        <f t="shared" si="149"/>
        <v>#N/A</v>
      </c>
      <c r="M305" t="e">
        <f t="shared" si="150"/>
        <v>#N/A</v>
      </c>
      <c r="N305">
        <v>8</v>
      </c>
      <c r="O305" t="e">
        <f t="shared" si="167"/>
        <v>#N/A</v>
      </c>
      <c r="P305" t="e">
        <f t="shared" si="151"/>
        <v>#N/A</v>
      </c>
      <c r="Q305" t="e">
        <f t="shared" si="152"/>
        <v>#N/A</v>
      </c>
      <c r="R305" t="e">
        <f t="shared" si="153"/>
        <v>#N/A</v>
      </c>
      <c r="S305">
        <f t="shared" si="154"/>
        <v>0</v>
      </c>
      <c r="T305" s="8">
        <f t="shared" si="168"/>
        <v>0</v>
      </c>
      <c r="U305" s="2" t="e">
        <f t="shared" si="169"/>
        <v>#N/A</v>
      </c>
      <c r="V305">
        <f t="shared" si="155"/>
        <v>5</v>
      </c>
      <c r="W305" s="2" t="e">
        <f t="shared" si="170"/>
        <v>#N/A</v>
      </c>
      <c r="X305">
        <f t="shared" si="156"/>
        <v>0</v>
      </c>
      <c r="Y305">
        <f t="shared" si="171"/>
        <v>0.5</v>
      </c>
      <c r="Z305">
        <v>0</v>
      </c>
      <c r="AA305" s="18">
        <f t="shared" si="157"/>
        <v>43486</v>
      </c>
      <c r="AB305" s="13">
        <f t="shared" si="158"/>
        <v>0</v>
      </c>
      <c r="AC305">
        <v>0</v>
      </c>
      <c r="AD305" s="5" t="e">
        <f t="shared" si="172"/>
        <v>#N/A</v>
      </c>
      <c r="AE305">
        <f t="shared" si="159"/>
        <v>0</v>
      </c>
      <c r="AF305">
        <f t="shared" si="159"/>
        <v>0</v>
      </c>
      <c r="AG305">
        <v>0</v>
      </c>
      <c r="AH305" s="18">
        <f t="shared" si="173"/>
        <v>43486</v>
      </c>
      <c r="AI305" s="5">
        <f t="shared" si="174"/>
        <v>0</v>
      </c>
      <c r="AJ305" s="13">
        <f t="shared" si="160"/>
        <v>0</v>
      </c>
      <c r="AK305" s="20">
        <f t="shared" si="161"/>
        <v>0</v>
      </c>
      <c r="AL305" s="20">
        <f t="shared" si="175"/>
        <v>1995</v>
      </c>
      <c r="AM305" s="20">
        <f t="shared" si="176"/>
        <v>900</v>
      </c>
      <c r="AN305" s="20">
        <f t="shared" si="162"/>
        <v>0</v>
      </c>
      <c r="AO305" s="20">
        <f t="shared" si="177"/>
        <v>200</v>
      </c>
      <c r="AP305" s="1">
        <v>0</v>
      </c>
      <c r="AQ305" s="24">
        <f t="shared" si="178"/>
        <v>43486</v>
      </c>
      <c r="AR305" s="10">
        <f t="shared" si="163"/>
        <v>0</v>
      </c>
      <c r="AS305" s="1">
        <f t="shared" si="179"/>
        <v>0</v>
      </c>
    </row>
    <row r="306" spans="2:45" x14ac:dyDescent="0.2">
      <c r="B306" s="18">
        <f t="shared" si="164"/>
        <v>43487</v>
      </c>
      <c r="C306" s="8">
        <f t="shared" si="165"/>
        <v>43487</v>
      </c>
      <c r="D306" s="5" t="e">
        <f>INDEX(Klima!$B$1:$E$520,MATCH('Afgrødemodel 1'!$C306,Klima!$B$1:$B$520,0),MATCH('Afgrødemodel 1'!$D$7,Klima!$B$1:$E$1,0))</f>
        <v>#N/A</v>
      </c>
      <c r="E306" s="8" t="e">
        <f t="shared" si="180"/>
        <v>#N/A</v>
      </c>
      <c r="F306">
        <v>0</v>
      </c>
      <c r="G306" s="8" t="e">
        <f t="shared" si="166"/>
        <v>#N/A</v>
      </c>
      <c r="H306" s="8" t="e">
        <f t="shared" si="145"/>
        <v>#N/A</v>
      </c>
      <c r="I306" s="8" t="e">
        <f t="shared" si="146"/>
        <v>#N/A</v>
      </c>
      <c r="J306" s="8" t="e">
        <f t="shared" si="147"/>
        <v>#N/A</v>
      </c>
      <c r="K306" s="8" t="e">
        <f t="shared" si="148"/>
        <v>#N/A</v>
      </c>
      <c r="L306" s="8" t="e">
        <f t="shared" si="149"/>
        <v>#N/A</v>
      </c>
      <c r="M306" t="e">
        <f t="shared" si="150"/>
        <v>#N/A</v>
      </c>
      <c r="N306">
        <v>8</v>
      </c>
      <c r="O306" t="e">
        <f t="shared" si="167"/>
        <v>#N/A</v>
      </c>
      <c r="P306" t="e">
        <f t="shared" si="151"/>
        <v>#N/A</v>
      </c>
      <c r="Q306" t="e">
        <f t="shared" si="152"/>
        <v>#N/A</v>
      </c>
      <c r="R306" t="e">
        <f t="shared" si="153"/>
        <v>#N/A</v>
      </c>
      <c r="S306">
        <f t="shared" si="154"/>
        <v>0</v>
      </c>
      <c r="T306" s="8">
        <f t="shared" si="168"/>
        <v>0</v>
      </c>
      <c r="U306" s="2" t="e">
        <f t="shared" si="169"/>
        <v>#N/A</v>
      </c>
      <c r="V306">
        <f t="shared" si="155"/>
        <v>5</v>
      </c>
      <c r="W306" s="2" t="e">
        <f t="shared" si="170"/>
        <v>#N/A</v>
      </c>
      <c r="X306">
        <f t="shared" si="156"/>
        <v>0</v>
      </c>
      <c r="Y306">
        <f t="shared" si="171"/>
        <v>0.5</v>
      </c>
      <c r="Z306">
        <v>0</v>
      </c>
      <c r="AA306" s="18">
        <f t="shared" si="157"/>
        <v>43487</v>
      </c>
      <c r="AB306" s="13">
        <f t="shared" si="158"/>
        <v>0</v>
      </c>
      <c r="AC306">
        <v>0</v>
      </c>
      <c r="AD306" s="5" t="e">
        <f t="shared" si="172"/>
        <v>#N/A</v>
      </c>
      <c r="AE306">
        <f t="shared" si="159"/>
        <v>0</v>
      </c>
      <c r="AF306">
        <f t="shared" si="159"/>
        <v>0</v>
      </c>
      <c r="AG306">
        <v>0</v>
      </c>
      <c r="AH306" s="18">
        <f t="shared" si="173"/>
        <v>43487</v>
      </c>
      <c r="AI306" s="5">
        <f t="shared" si="174"/>
        <v>0</v>
      </c>
      <c r="AJ306" s="13">
        <f t="shared" si="160"/>
        <v>0</v>
      </c>
      <c r="AK306" s="20">
        <f t="shared" si="161"/>
        <v>0</v>
      </c>
      <c r="AL306" s="20">
        <f t="shared" si="175"/>
        <v>2010</v>
      </c>
      <c r="AM306" s="20">
        <f t="shared" si="176"/>
        <v>900</v>
      </c>
      <c r="AN306" s="20">
        <f t="shared" si="162"/>
        <v>0</v>
      </c>
      <c r="AO306" s="20">
        <f t="shared" si="177"/>
        <v>200</v>
      </c>
      <c r="AP306" s="1">
        <v>0</v>
      </c>
      <c r="AQ306" s="24">
        <f t="shared" si="178"/>
        <v>43487</v>
      </c>
      <c r="AR306" s="10">
        <f t="shared" si="163"/>
        <v>0</v>
      </c>
      <c r="AS306" s="1">
        <f t="shared" si="179"/>
        <v>0</v>
      </c>
    </row>
    <row r="307" spans="2:45" x14ac:dyDescent="0.2">
      <c r="B307" s="18">
        <f t="shared" si="164"/>
        <v>43488</v>
      </c>
      <c r="C307" s="8">
        <f t="shared" si="165"/>
        <v>43488</v>
      </c>
      <c r="D307" s="5" t="e">
        <f>INDEX(Klima!$B$1:$E$520,MATCH('Afgrødemodel 1'!$C307,Klima!$B$1:$B$520,0),MATCH('Afgrødemodel 1'!$D$7,Klima!$B$1:$E$1,0))</f>
        <v>#N/A</v>
      </c>
      <c r="E307" s="8" t="e">
        <f t="shared" si="180"/>
        <v>#N/A</v>
      </c>
      <c r="F307">
        <v>0</v>
      </c>
      <c r="G307" s="8" t="e">
        <f t="shared" si="166"/>
        <v>#N/A</v>
      </c>
      <c r="H307" s="8" t="e">
        <f t="shared" si="145"/>
        <v>#N/A</v>
      </c>
      <c r="I307" s="8" t="e">
        <f t="shared" si="146"/>
        <v>#N/A</v>
      </c>
      <c r="J307" s="8" t="e">
        <f t="shared" si="147"/>
        <v>#N/A</v>
      </c>
      <c r="K307" s="8" t="e">
        <f t="shared" si="148"/>
        <v>#N/A</v>
      </c>
      <c r="L307" s="8" t="e">
        <f t="shared" si="149"/>
        <v>#N/A</v>
      </c>
      <c r="M307" t="e">
        <f t="shared" si="150"/>
        <v>#N/A</v>
      </c>
      <c r="N307">
        <v>8</v>
      </c>
      <c r="O307" t="e">
        <f t="shared" si="167"/>
        <v>#N/A</v>
      </c>
      <c r="P307" t="e">
        <f t="shared" si="151"/>
        <v>#N/A</v>
      </c>
      <c r="Q307" t="e">
        <f t="shared" si="152"/>
        <v>#N/A</v>
      </c>
      <c r="R307" t="e">
        <f t="shared" si="153"/>
        <v>#N/A</v>
      </c>
      <c r="S307">
        <f t="shared" si="154"/>
        <v>0</v>
      </c>
      <c r="T307" s="8">
        <f t="shared" si="168"/>
        <v>0</v>
      </c>
      <c r="U307" s="2" t="e">
        <f t="shared" si="169"/>
        <v>#N/A</v>
      </c>
      <c r="V307">
        <f t="shared" si="155"/>
        <v>5</v>
      </c>
      <c r="W307" s="2" t="e">
        <f t="shared" si="170"/>
        <v>#N/A</v>
      </c>
      <c r="X307">
        <f t="shared" si="156"/>
        <v>0</v>
      </c>
      <c r="Y307">
        <f t="shared" si="171"/>
        <v>0.5</v>
      </c>
      <c r="Z307">
        <v>0</v>
      </c>
      <c r="AA307" s="18">
        <f t="shared" si="157"/>
        <v>43488</v>
      </c>
      <c r="AB307" s="13">
        <f t="shared" si="158"/>
        <v>0</v>
      </c>
      <c r="AC307">
        <v>0</v>
      </c>
      <c r="AD307" s="5" t="e">
        <f t="shared" si="172"/>
        <v>#N/A</v>
      </c>
      <c r="AE307">
        <f t="shared" si="159"/>
        <v>0</v>
      </c>
      <c r="AF307">
        <f t="shared" si="159"/>
        <v>0</v>
      </c>
      <c r="AG307">
        <v>0</v>
      </c>
      <c r="AH307" s="18">
        <f t="shared" si="173"/>
        <v>43488</v>
      </c>
      <c r="AI307" s="5">
        <f t="shared" si="174"/>
        <v>0</v>
      </c>
      <c r="AJ307" s="13">
        <f t="shared" si="160"/>
        <v>0</v>
      </c>
      <c r="AK307" s="20">
        <f t="shared" si="161"/>
        <v>0</v>
      </c>
      <c r="AL307" s="20">
        <f t="shared" si="175"/>
        <v>2025</v>
      </c>
      <c r="AM307" s="20">
        <f t="shared" si="176"/>
        <v>900</v>
      </c>
      <c r="AN307" s="20">
        <f t="shared" si="162"/>
        <v>0</v>
      </c>
      <c r="AO307" s="20">
        <f t="shared" si="177"/>
        <v>200</v>
      </c>
      <c r="AP307" s="1">
        <v>0</v>
      </c>
      <c r="AQ307" s="24">
        <f t="shared" si="178"/>
        <v>43488</v>
      </c>
      <c r="AR307" s="10">
        <f t="shared" si="163"/>
        <v>0</v>
      </c>
      <c r="AS307" s="1">
        <f t="shared" si="179"/>
        <v>0</v>
      </c>
    </row>
    <row r="308" spans="2:45" x14ac:dyDescent="0.2">
      <c r="B308" s="18">
        <f t="shared" si="164"/>
        <v>43489</v>
      </c>
      <c r="C308" s="8">
        <f t="shared" si="165"/>
        <v>43489</v>
      </c>
      <c r="D308" s="5" t="e">
        <f>INDEX(Klima!$B$1:$E$520,MATCH('Afgrødemodel 1'!$C308,Klima!$B$1:$B$520,0),MATCH('Afgrødemodel 1'!$D$7,Klima!$B$1:$E$1,0))</f>
        <v>#N/A</v>
      </c>
      <c r="E308" s="8" t="e">
        <f t="shared" si="180"/>
        <v>#N/A</v>
      </c>
      <c r="F308">
        <v>0</v>
      </c>
      <c r="G308" s="8" t="e">
        <f t="shared" si="166"/>
        <v>#N/A</v>
      </c>
      <c r="H308" s="8" t="e">
        <f t="shared" si="145"/>
        <v>#N/A</v>
      </c>
      <c r="I308" s="8" t="e">
        <f t="shared" si="146"/>
        <v>#N/A</v>
      </c>
      <c r="J308" s="8" t="e">
        <f t="shared" si="147"/>
        <v>#N/A</v>
      </c>
      <c r="K308" s="8" t="e">
        <f t="shared" si="148"/>
        <v>#N/A</v>
      </c>
      <c r="L308" s="8" t="e">
        <f t="shared" si="149"/>
        <v>#N/A</v>
      </c>
      <c r="M308" t="e">
        <f t="shared" si="150"/>
        <v>#N/A</v>
      </c>
      <c r="N308">
        <v>8</v>
      </c>
      <c r="O308" t="e">
        <f t="shared" si="167"/>
        <v>#N/A</v>
      </c>
      <c r="P308" t="e">
        <f t="shared" si="151"/>
        <v>#N/A</v>
      </c>
      <c r="Q308" t="e">
        <f t="shared" si="152"/>
        <v>#N/A</v>
      </c>
      <c r="R308" t="e">
        <f t="shared" si="153"/>
        <v>#N/A</v>
      </c>
      <c r="S308">
        <f t="shared" si="154"/>
        <v>0</v>
      </c>
      <c r="T308" s="8">
        <f t="shared" si="168"/>
        <v>0</v>
      </c>
      <c r="U308" s="2" t="e">
        <f t="shared" si="169"/>
        <v>#N/A</v>
      </c>
      <c r="V308">
        <f t="shared" si="155"/>
        <v>5</v>
      </c>
      <c r="W308" s="2" t="e">
        <f t="shared" si="170"/>
        <v>#N/A</v>
      </c>
      <c r="X308">
        <f t="shared" si="156"/>
        <v>0</v>
      </c>
      <c r="Y308">
        <f t="shared" si="171"/>
        <v>0.5</v>
      </c>
      <c r="Z308">
        <v>0</v>
      </c>
      <c r="AA308" s="18">
        <f t="shared" si="157"/>
        <v>43489</v>
      </c>
      <c r="AB308" s="13">
        <f t="shared" si="158"/>
        <v>0</v>
      </c>
      <c r="AC308">
        <v>0</v>
      </c>
      <c r="AD308" s="5" t="e">
        <f t="shared" si="172"/>
        <v>#N/A</v>
      </c>
      <c r="AE308">
        <f t="shared" si="159"/>
        <v>0</v>
      </c>
      <c r="AF308">
        <f t="shared" si="159"/>
        <v>0</v>
      </c>
      <c r="AG308">
        <v>0</v>
      </c>
      <c r="AH308" s="18">
        <f t="shared" si="173"/>
        <v>43489</v>
      </c>
      <c r="AI308" s="5">
        <f t="shared" si="174"/>
        <v>0</v>
      </c>
      <c r="AJ308" s="13">
        <f t="shared" si="160"/>
        <v>0</v>
      </c>
      <c r="AK308" s="20">
        <f t="shared" si="161"/>
        <v>0</v>
      </c>
      <c r="AL308" s="20">
        <f t="shared" si="175"/>
        <v>2040</v>
      </c>
      <c r="AM308" s="20">
        <f t="shared" si="176"/>
        <v>900</v>
      </c>
      <c r="AN308" s="20">
        <f t="shared" si="162"/>
        <v>0</v>
      </c>
      <c r="AO308" s="20">
        <f t="shared" si="177"/>
        <v>200</v>
      </c>
      <c r="AP308" s="1">
        <v>0</v>
      </c>
      <c r="AQ308" s="24">
        <f t="shared" si="178"/>
        <v>43489</v>
      </c>
      <c r="AR308" s="10">
        <f t="shared" si="163"/>
        <v>0</v>
      </c>
      <c r="AS308" s="1">
        <f t="shared" si="179"/>
        <v>0</v>
      </c>
    </row>
    <row r="309" spans="2:45" x14ac:dyDescent="0.2">
      <c r="B309" s="18">
        <f t="shared" si="164"/>
        <v>43490</v>
      </c>
      <c r="C309" s="8">
        <f t="shared" si="165"/>
        <v>43490</v>
      </c>
      <c r="D309" s="5" t="e">
        <f>INDEX(Klima!$B$1:$E$520,MATCH('Afgrødemodel 1'!$C309,Klima!$B$1:$B$520,0),MATCH('Afgrødemodel 1'!$D$7,Klima!$B$1:$E$1,0))</f>
        <v>#N/A</v>
      </c>
      <c r="E309" s="8" t="e">
        <f t="shared" si="180"/>
        <v>#N/A</v>
      </c>
      <c r="F309">
        <v>0</v>
      </c>
      <c r="G309" s="8" t="e">
        <f t="shared" si="166"/>
        <v>#N/A</v>
      </c>
      <c r="H309" s="8" t="e">
        <f t="shared" si="145"/>
        <v>#N/A</v>
      </c>
      <c r="I309" s="8" t="e">
        <f t="shared" si="146"/>
        <v>#N/A</v>
      </c>
      <c r="J309" s="8" t="e">
        <f t="shared" si="147"/>
        <v>#N/A</v>
      </c>
      <c r="K309" s="8" t="e">
        <f t="shared" si="148"/>
        <v>#N/A</v>
      </c>
      <c r="L309" s="8" t="e">
        <f t="shared" si="149"/>
        <v>#N/A</v>
      </c>
      <c r="M309" t="e">
        <f t="shared" si="150"/>
        <v>#N/A</v>
      </c>
      <c r="N309">
        <v>8</v>
      </c>
      <c r="O309" t="e">
        <f t="shared" si="167"/>
        <v>#N/A</v>
      </c>
      <c r="P309" t="e">
        <f t="shared" si="151"/>
        <v>#N/A</v>
      </c>
      <c r="Q309" t="e">
        <f t="shared" si="152"/>
        <v>#N/A</v>
      </c>
      <c r="R309" t="e">
        <f t="shared" si="153"/>
        <v>#N/A</v>
      </c>
      <c r="S309">
        <f t="shared" si="154"/>
        <v>0</v>
      </c>
      <c r="T309" s="8">
        <f t="shared" si="168"/>
        <v>0</v>
      </c>
      <c r="U309" s="2" t="e">
        <f t="shared" si="169"/>
        <v>#N/A</v>
      </c>
      <c r="V309">
        <f t="shared" si="155"/>
        <v>5</v>
      </c>
      <c r="W309" s="2" t="e">
        <f t="shared" si="170"/>
        <v>#N/A</v>
      </c>
      <c r="X309">
        <f t="shared" si="156"/>
        <v>0</v>
      </c>
      <c r="Y309">
        <f t="shared" si="171"/>
        <v>0.5</v>
      </c>
      <c r="Z309">
        <v>0</v>
      </c>
      <c r="AA309" s="18">
        <f t="shared" si="157"/>
        <v>43490</v>
      </c>
      <c r="AB309" s="13">
        <f t="shared" si="158"/>
        <v>0</v>
      </c>
      <c r="AC309">
        <v>0</v>
      </c>
      <c r="AD309" s="5" t="e">
        <f t="shared" si="172"/>
        <v>#N/A</v>
      </c>
      <c r="AE309">
        <f t="shared" si="159"/>
        <v>0</v>
      </c>
      <c r="AF309">
        <f t="shared" si="159"/>
        <v>0</v>
      </c>
      <c r="AG309">
        <v>0</v>
      </c>
      <c r="AH309" s="18">
        <f t="shared" si="173"/>
        <v>43490</v>
      </c>
      <c r="AI309" s="5">
        <f t="shared" si="174"/>
        <v>0</v>
      </c>
      <c r="AJ309" s="13">
        <f t="shared" si="160"/>
        <v>0</v>
      </c>
      <c r="AK309" s="20">
        <f t="shared" si="161"/>
        <v>0</v>
      </c>
      <c r="AL309" s="20">
        <f t="shared" si="175"/>
        <v>2055</v>
      </c>
      <c r="AM309" s="20">
        <f t="shared" si="176"/>
        <v>900</v>
      </c>
      <c r="AN309" s="20">
        <f t="shared" si="162"/>
        <v>0</v>
      </c>
      <c r="AO309" s="20">
        <f t="shared" si="177"/>
        <v>200</v>
      </c>
      <c r="AP309" s="1">
        <v>0</v>
      </c>
      <c r="AQ309" s="24">
        <f t="shared" si="178"/>
        <v>43490</v>
      </c>
      <c r="AR309" s="10">
        <f t="shared" si="163"/>
        <v>0</v>
      </c>
      <c r="AS309" s="1">
        <f t="shared" si="179"/>
        <v>0</v>
      </c>
    </row>
    <row r="310" spans="2:45" x14ac:dyDescent="0.2">
      <c r="B310" s="18">
        <f t="shared" si="164"/>
        <v>43491</v>
      </c>
      <c r="C310" s="8">
        <f t="shared" si="165"/>
        <v>43491</v>
      </c>
      <c r="D310" s="5" t="e">
        <f>INDEX(Klima!$B$1:$E$520,MATCH('Afgrødemodel 1'!$C310,Klima!$B$1:$B$520,0),MATCH('Afgrødemodel 1'!$D$7,Klima!$B$1:$E$1,0))</f>
        <v>#N/A</v>
      </c>
      <c r="E310" s="8" t="e">
        <f t="shared" si="180"/>
        <v>#N/A</v>
      </c>
      <c r="F310">
        <v>0</v>
      </c>
      <c r="G310" s="8" t="e">
        <f t="shared" si="166"/>
        <v>#N/A</v>
      </c>
      <c r="H310" s="8" t="e">
        <f t="shared" si="145"/>
        <v>#N/A</v>
      </c>
      <c r="I310" s="8" t="e">
        <f t="shared" si="146"/>
        <v>#N/A</v>
      </c>
      <c r="J310" s="8" t="e">
        <f t="shared" si="147"/>
        <v>#N/A</v>
      </c>
      <c r="K310" s="8" t="e">
        <f t="shared" si="148"/>
        <v>#N/A</v>
      </c>
      <c r="L310" s="8" t="e">
        <f t="shared" si="149"/>
        <v>#N/A</v>
      </c>
      <c r="M310" t="e">
        <f t="shared" si="150"/>
        <v>#N/A</v>
      </c>
      <c r="N310">
        <v>8</v>
      </c>
      <c r="O310" t="e">
        <f t="shared" si="167"/>
        <v>#N/A</v>
      </c>
      <c r="P310" t="e">
        <f t="shared" si="151"/>
        <v>#N/A</v>
      </c>
      <c r="Q310" t="e">
        <f t="shared" si="152"/>
        <v>#N/A</v>
      </c>
      <c r="R310" t="e">
        <f t="shared" si="153"/>
        <v>#N/A</v>
      </c>
      <c r="S310">
        <f t="shared" si="154"/>
        <v>0</v>
      </c>
      <c r="T310" s="8">
        <f t="shared" si="168"/>
        <v>0</v>
      </c>
      <c r="U310" s="2" t="e">
        <f t="shared" si="169"/>
        <v>#N/A</v>
      </c>
      <c r="V310">
        <f t="shared" si="155"/>
        <v>5</v>
      </c>
      <c r="W310" s="2" t="e">
        <f t="shared" si="170"/>
        <v>#N/A</v>
      </c>
      <c r="X310">
        <f t="shared" si="156"/>
        <v>0</v>
      </c>
      <c r="Y310">
        <f t="shared" si="171"/>
        <v>0.5</v>
      </c>
      <c r="Z310">
        <v>0</v>
      </c>
      <c r="AA310" s="18">
        <f t="shared" si="157"/>
        <v>43491</v>
      </c>
      <c r="AB310" s="13">
        <f t="shared" si="158"/>
        <v>0</v>
      </c>
      <c r="AC310">
        <v>0</v>
      </c>
      <c r="AD310" s="5" t="e">
        <f t="shared" si="172"/>
        <v>#N/A</v>
      </c>
      <c r="AE310">
        <f t="shared" si="159"/>
        <v>0</v>
      </c>
      <c r="AF310">
        <f t="shared" si="159"/>
        <v>0</v>
      </c>
      <c r="AG310">
        <v>0</v>
      </c>
      <c r="AH310" s="18">
        <f t="shared" si="173"/>
        <v>43491</v>
      </c>
      <c r="AI310" s="5">
        <f t="shared" si="174"/>
        <v>0</v>
      </c>
      <c r="AJ310" s="13">
        <f t="shared" si="160"/>
        <v>0</v>
      </c>
      <c r="AK310" s="20">
        <f t="shared" si="161"/>
        <v>0</v>
      </c>
      <c r="AL310" s="20">
        <f t="shared" si="175"/>
        <v>2070</v>
      </c>
      <c r="AM310" s="20">
        <f t="shared" si="176"/>
        <v>900</v>
      </c>
      <c r="AN310" s="20">
        <f t="shared" si="162"/>
        <v>0</v>
      </c>
      <c r="AO310" s="20">
        <f t="shared" si="177"/>
        <v>200</v>
      </c>
      <c r="AP310" s="1">
        <v>0</v>
      </c>
      <c r="AQ310" s="24">
        <f t="shared" si="178"/>
        <v>43491</v>
      </c>
      <c r="AR310" s="10">
        <f t="shared" si="163"/>
        <v>0</v>
      </c>
      <c r="AS310" s="1">
        <f t="shared" si="179"/>
        <v>0</v>
      </c>
    </row>
    <row r="311" spans="2:45" x14ac:dyDescent="0.2">
      <c r="B311" s="18">
        <f t="shared" si="164"/>
        <v>43492</v>
      </c>
      <c r="C311" s="8">
        <f t="shared" si="165"/>
        <v>43492</v>
      </c>
      <c r="D311" s="5" t="e">
        <f>INDEX(Klima!$B$1:$E$520,MATCH('Afgrødemodel 1'!$C311,Klima!$B$1:$B$520,0),MATCH('Afgrødemodel 1'!$D$7,Klima!$B$1:$E$1,0))</f>
        <v>#N/A</v>
      </c>
      <c r="E311" s="8" t="e">
        <f t="shared" si="180"/>
        <v>#N/A</v>
      </c>
      <c r="F311">
        <v>0</v>
      </c>
      <c r="G311" s="8" t="e">
        <f t="shared" si="166"/>
        <v>#N/A</v>
      </c>
      <c r="H311" s="8" t="e">
        <f t="shared" si="145"/>
        <v>#N/A</v>
      </c>
      <c r="I311" s="8" t="e">
        <f t="shared" si="146"/>
        <v>#N/A</v>
      </c>
      <c r="J311" s="8" t="e">
        <f t="shared" si="147"/>
        <v>#N/A</v>
      </c>
      <c r="K311" s="8" t="e">
        <f t="shared" si="148"/>
        <v>#N/A</v>
      </c>
      <c r="L311" s="8" t="e">
        <f t="shared" si="149"/>
        <v>#N/A</v>
      </c>
      <c r="M311" t="e">
        <f t="shared" si="150"/>
        <v>#N/A</v>
      </c>
      <c r="N311">
        <v>8</v>
      </c>
      <c r="O311" t="e">
        <f t="shared" si="167"/>
        <v>#N/A</v>
      </c>
      <c r="P311" t="e">
        <f t="shared" si="151"/>
        <v>#N/A</v>
      </c>
      <c r="Q311" t="e">
        <f t="shared" si="152"/>
        <v>#N/A</v>
      </c>
      <c r="R311" t="e">
        <f t="shared" si="153"/>
        <v>#N/A</v>
      </c>
      <c r="S311">
        <f t="shared" si="154"/>
        <v>0</v>
      </c>
      <c r="T311" s="8">
        <f t="shared" si="168"/>
        <v>0</v>
      </c>
      <c r="U311" s="2" t="e">
        <f t="shared" si="169"/>
        <v>#N/A</v>
      </c>
      <c r="V311">
        <f t="shared" si="155"/>
        <v>5</v>
      </c>
      <c r="W311" s="2" t="e">
        <f t="shared" si="170"/>
        <v>#N/A</v>
      </c>
      <c r="X311">
        <f t="shared" si="156"/>
        <v>0</v>
      </c>
      <c r="Y311">
        <f t="shared" si="171"/>
        <v>0.5</v>
      </c>
      <c r="Z311">
        <v>0</v>
      </c>
      <c r="AA311" s="18">
        <f t="shared" si="157"/>
        <v>43492</v>
      </c>
      <c r="AB311" s="13">
        <f t="shared" si="158"/>
        <v>0</v>
      </c>
      <c r="AC311">
        <v>0</v>
      </c>
      <c r="AD311" s="5" t="e">
        <f t="shared" si="172"/>
        <v>#N/A</v>
      </c>
      <c r="AE311">
        <f t="shared" si="159"/>
        <v>0</v>
      </c>
      <c r="AF311">
        <f t="shared" si="159"/>
        <v>0</v>
      </c>
      <c r="AG311">
        <v>0</v>
      </c>
      <c r="AH311" s="18">
        <f t="shared" si="173"/>
        <v>43492</v>
      </c>
      <c r="AI311" s="5">
        <f t="shared" si="174"/>
        <v>0</v>
      </c>
      <c r="AJ311" s="13">
        <f t="shared" si="160"/>
        <v>0</v>
      </c>
      <c r="AK311" s="20">
        <f t="shared" si="161"/>
        <v>0</v>
      </c>
      <c r="AL311" s="20">
        <f t="shared" si="175"/>
        <v>2085</v>
      </c>
      <c r="AM311" s="20">
        <f t="shared" si="176"/>
        <v>900</v>
      </c>
      <c r="AN311" s="20">
        <f t="shared" si="162"/>
        <v>0</v>
      </c>
      <c r="AO311" s="20">
        <f t="shared" si="177"/>
        <v>200</v>
      </c>
      <c r="AP311" s="1">
        <v>0</v>
      </c>
      <c r="AQ311" s="24">
        <f t="shared" si="178"/>
        <v>43492</v>
      </c>
      <c r="AR311" s="10">
        <f t="shared" si="163"/>
        <v>0</v>
      </c>
      <c r="AS311" s="1">
        <f t="shared" si="179"/>
        <v>0</v>
      </c>
    </row>
    <row r="312" spans="2:45" x14ac:dyDescent="0.2">
      <c r="B312" s="18">
        <f t="shared" si="164"/>
        <v>43493</v>
      </c>
      <c r="C312" s="8">
        <f t="shared" si="165"/>
        <v>43493</v>
      </c>
      <c r="D312" s="5" t="e">
        <f>INDEX(Klima!$B$1:$E$520,MATCH('Afgrødemodel 1'!$C312,Klima!$B$1:$B$520,0),MATCH('Afgrødemodel 1'!$D$7,Klima!$B$1:$E$1,0))</f>
        <v>#N/A</v>
      </c>
      <c r="E312" s="8" t="e">
        <f t="shared" si="180"/>
        <v>#N/A</v>
      </c>
      <c r="F312">
        <v>0</v>
      </c>
      <c r="G312" s="8" t="e">
        <f t="shared" si="166"/>
        <v>#N/A</v>
      </c>
      <c r="H312" s="8" t="e">
        <f t="shared" si="145"/>
        <v>#N/A</v>
      </c>
      <c r="I312" s="8" t="e">
        <f t="shared" si="146"/>
        <v>#N/A</v>
      </c>
      <c r="J312" s="8" t="e">
        <f t="shared" si="147"/>
        <v>#N/A</v>
      </c>
      <c r="K312" s="8" t="e">
        <f t="shared" si="148"/>
        <v>#N/A</v>
      </c>
      <c r="L312" s="8" t="e">
        <f t="shared" si="149"/>
        <v>#N/A</v>
      </c>
      <c r="M312" t="e">
        <f t="shared" si="150"/>
        <v>#N/A</v>
      </c>
      <c r="N312">
        <v>8</v>
      </c>
      <c r="O312" t="e">
        <f t="shared" si="167"/>
        <v>#N/A</v>
      </c>
      <c r="P312" t="e">
        <f t="shared" si="151"/>
        <v>#N/A</v>
      </c>
      <c r="Q312" t="e">
        <f t="shared" si="152"/>
        <v>#N/A</v>
      </c>
      <c r="R312" t="e">
        <f t="shared" si="153"/>
        <v>#N/A</v>
      </c>
      <c r="S312">
        <f t="shared" si="154"/>
        <v>0</v>
      </c>
      <c r="T312" s="8">
        <f t="shared" si="168"/>
        <v>0</v>
      </c>
      <c r="U312" s="2" t="e">
        <f t="shared" si="169"/>
        <v>#N/A</v>
      </c>
      <c r="V312">
        <f t="shared" si="155"/>
        <v>5</v>
      </c>
      <c r="W312" s="2" t="e">
        <f t="shared" si="170"/>
        <v>#N/A</v>
      </c>
      <c r="X312">
        <f t="shared" si="156"/>
        <v>0</v>
      </c>
      <c r="Y312">
        <f t="shared" si="171"/>
        <v>0.5</v>
      </c>
      <c r="Z312">
        <v>0</v>
      </c>
      <c r="AA312" s="18">
        <f t="shared" si="157"/>
        <v>43493</v>
      </c>
      <c r="AB312" s="13">
        <f t="shared" si="158"/>
        <v>0</v>
      </c>
      <c r="AC312">
        <v>0</v>
      </c>
      <c r="AD312" s="5" t="e">
        <f t="shared" si="172"/>
        <v>#N/A</v>
      </c>
      <c r="AE312">
        <f t="shared" si="159"/>
        <v>0</v>
      </c>
      <c r="AF312">
        <f t="shared" si="159"/>
        <v>0</v>
      </c>
      <c r="AG312">
        <v>0</v>
      </c>
      <c r="AH312" s="18">
        <f t="shared" si="173"/>
        <v>43493</v>
      </c>
      <c r="AI312" s="5">
        <f t="shared" si="174"/>
        <v>0</v>
      </c>
      <c r="AJ312" s="13">
        <f t="shared" si="160"/>
        <v>0</v>
      </c>
      <c r="AK312" s="20">
        <f t="shared" si="161"/>
        <v>0</v>
      </c>
      <c r="AL312" s="20">
        <f t="shared" si="175"/>
        <v>2100</v>
      </c>
      <c r="AM312" s="20">
        <f t="shared" si="176"/>
        <v>900</v>
      </c>
      <c r="AN312" s="20">
        <f t="shared" si="162"/>
        <v>0</v>
      </c>
      <c r="AO312" s="20">
        <f t="shared" si="177"/>
        <v>200</v>
      </c>
      <c r="AP312" s="1">
        <v>0</v>
      </c>
      <c r="AQ312" s="24">
        <f t="shared" si="178"/>
        <v>43493</v>
      </c>
      <c r="AR312" s="10">
        <f t="shared" si="163"/>
        <v>0</v>
      </c>
      <c r="AS312" s="1">
        <f t="shared" si="179"/>
        <v>0</v>
      </c>
    </row>
    <row r="313" spans="2:45" x14ac:dyDescent="0.2">
      <c r="B313" s="18">
        <f t="shared" si="164"/>
        <v>43494</v>
      </c>
      <c r="C313" s="8">
        <f t="shared" si="165"/>
        <v>43494</v>
      </c>
      <c r="D313" s="5" t="e">
        <f>INDEX(Klima!$B$1:$E$520,MATCH('Afgrødemodel 1'!$C313,Klima!$B$1:$B$520,0),MATCH('Afgrødemodel 1'!$D$7,Klima!$B$1:$E$1,0))</f>
        <v>#N/A</v>
      </c>
      <c r="E313" s="8" t="e">
        <f t="shared" si="180"/>
        <v>#N/A</v>
      </c>
      <c r="F313">
        <v>0</v>
      </c>
      <c r="G313" s="8" t="e">
        <f t="shared" si="166"/>
        <v>#N/A</v>
      </c>
      <c r="H313" s="8" t="e">
        <f t="shared" si="145"/>
        <v>#N/A</v>
      </c>
      <c r="I313" s="8" t="e">
        <f t="shared" si="146"/>
        <v>#N/A</v>
      </c>
      <c r="J313" s="8" t="e">
        <f t="shared" si="147"/>
        <v>#N/A</v>
      </c>
      <c r="K313" s="8" t="e">
        <f t="shared" si="148"/>
        <v>#N/A</v>
      </c>
      <c r="L313" s="8" t="e">
        <f t="shared" si="149"/>
        <v>#N/A</v>
      </c>
      <c r="M313" t="e">
        <f t="shared" si="150"/>
        <v>#N/A</v>
      </c>
      <c r="N313">
        <v>8</v>
      </c>
      <c r="O313" t="e">
        <f t="shared" si="167"/>
        <v>#N/A</v>
      </c>
      <c r="P313" t="e">
        <f t="shared" si="151"/>
        <v>#N/A</v>
      </c>
      <c r="Q313" t="e">
        <f t="shared" si="152"/>
        <v>#N/A</v>
      </c>
      <c r="R313" t="e">
        <f t="shared" si="153"/>
        <v>#N/A</v>
      </c>
      <c r="S313">
        <f t="shared" si="154"/>
        <v>0</v>
      </c>
      <c r="T313" s="8">
        <f t="shared" si="168"/>
        <v>0</v>
      </c>
      <c r="U313" s="2" t="e">
        <f t="shared" si="169"/>
        <v>#N/A</v>
      </c>
      <c r="V313">
        <f t="shared" si="155"/>
        <v>5</v>
      </c>
      <c r="W313" s="2" t="e">
        <f t="shared" si="170"/>
        <v>#N/A</v>
      </c>
      <c r="X313">
        <f t="shared" si="156"/>
        <v>0</v>
      </c>
      <c r="Y313">
        <f t="shared" si="171"/>
        <v>0.5</v>
      </c>
      <c r="Z313">
        <v>0</v>
      </c>
      <c r="AA313" s="18">
        <f t="shared" si="157"/>
        <v>43494</v>
      </c>
      <c r="AB313" s="13">
        <f t="shared" si="158"/>
        <v>0</v>
      </c>
      <c r="AC313">
        <v>0</v>
      </c>
      <c r="AD313" s="5" t="e">
        <f t="shared" si="172"/>
        <v>#N/A</v>
      </c>
      <c r="AE313">
        <f t="shared" si="159"/>
        <v>0</v>
      </c>
      <c r="AF313">
        <f t="shared" si="159"/>
        <v>0</v>
      </c>
      <c r="AG313">
        <v>0</v>
      </c>
      <c r="AH313" s="18">
        <f t="shared" si="173"/>
        <v>43494</v>
      </c>
      <c r="AI313" s="5">
        <f t="shared" si="174"/>
        <v>0</v>
      </c>
      <c r="AJ313" s="13">
        <f t="shared" si="160"/>
        <v>0</v>
      </c>
      <c r="AK313" s="20">
        <f t="shared" si="161"/>
        <v>0</v>
      </c>
      <c r="AL313" s="20">
        <f t="shared" si="175"/>
        <v>2115</v>
      </c>
      <c r="AM313" s="20">
        <f t="shared" si="176"/>
        <v>900</v>
      </c>
      <c r="AN313" s="20">
        <f t="shared" si="162"/>
        <v>0</v>
      </c>
      <c r="AO313" s="20">
        <f t="shared" si="177"/>
        <v>200</v>
      </c>
      <c r="AP313" s="1">
        <v>0</v>
      </c>
      <c r="AQ313" s="24">
        <f t="shared" si="178"/>
        <v>43494</v>
      </c>
      <c r="AR313" s="10">
        <f t="shared" si="163"/>
        <v>0</v>
      </c>
      <c r="AS313" s="1">
        <f t="shared" si="179"/>
        <v>0</v>
      </c>
    </row>
    <row r="314" spans="2:45" x14ac:dyDescent="0.2">
      <c r="B314" s="18">
        <f t="shared" si="164"/>
        <v>43495</v>
      </c>
      <c r="C314" s="8">
        <f t="shared" si="165"/>
        <v>43495</v>
      </c>
      <c r="D314" s="5" t="e">
        <f>INDEX(Klima!$B$1:$E$520,MATCH('Afgrødemodel 1'!$C314,Klima!$B$1:$B$520,0),MATCH('Afgrødemodel 1'!$D$7,Klima!$B$1:$E$1,0))</f>
        <v>#N/A</v>
      </c>
      <c r="E314" s="8" t="e">
        <f t="shared" si="180"/>
        <v>#N/A</v>
      </c>
      <c r="F314">
        <v>0</v>
      </c>
      <c r="G314" s="8" t="e">
        <f t="shared" si="166"/>
        <v>#N/A</v>
      </c>
      <c r="H314" s="8" t="e">
        <f t="shared" si="145"/>
        <v>#N/A</v>
      </c>
      <c r="I314" s="8" t="e">
        <f t="shared" si="146"/>
        <v>#N/A</v>
      </c>
      <c r="J314" s="8" t="e">
        <f t="shared" si="147"/>
        <v>#N/A</v>
      </c>
      <c r="K314" s="8" t="e">
        <f t="shared" si="148"/>
        <v>#N/A</v>
      </c>
      <c r="L314" s="8" t="e">
        <f t="shared" si="149"/>
        <v>#N/A</v>
      </c>
      <c r="M314" t="e">
        <f t="shared" si="150"/>
        <v>#N/A</v>
      </c>
      <c r="N314">
        <v>8</v>
      </c>
      <c r="O314" t="e">
        <f t="shared" si="167"/>
        <v>#N/A</v>
      </c>
      <c r="P314" t="e">
        <f t="shared" si="151"/>
        <v>#N/A</v>
      </c>
      <c r="Q314" t="e">
        <f t="shared" si="152"/>
        <v>#N/A</v>
      </c>
      <c r="R314" t="e">
        <f t="shared" si="153"/>
        <v>#N/A</v>
      </c>
      <c r="S314">
        <f t="shared" si="154"/>
        <v>0</v>
      </c>
      <c r="T314" s="8">
        <f t="shared" si="168"/>
        <v>0</v>
      </c>
      <c r="U314" s="2" t="e">
        <f t="shared" si="169"/>
        <v>#N/A</v>
      </c>
      <c r="V314">
        <f t="shared" si="155"/>
        <v>5</v>
      </c>
      <c r="W314" s="2" t="e">
        <f t="shared" si="170"/>
        <v>#N/A</v>
      </c>
      <c r="X314">
        <f t="shared" si="156"/>
        <v>0</v>
      </c>
      <c r="Y314">
        <f t="shared" si="171"/>
        <v>0.5</v>
      </c>
      <c r="Z314">
        <v>0</v>
      </c>
      <c r="AA314" s="18">
        <f t="shared" si="157"/>
        <v>43495</v>
      </c>
      <c r="AB314" s="13">
        <f t="shared" si="158"/>
        <v>0</v>
      </c>
      <c r="AC314">
        <v>0</v>
      </c>
      <c r="AD314" s="5" t="e">
        <f t="shared" si="172"/>
        <v>#N/A</v>
      </c>
      <c r="AE314">
        <f t="shared" si="159"/>
        <v>0</v>
      </c>
      <c r="AF314">
        <f t="shared" si="159"/>
        <v>0</v>
      </c>
      <c r="AG314">
        <v>0</v>
      </c>
      <c r="AH314" s="18">
        <f t="shared" si="173"/>
        <v>43495</v>
      </c>
      <c r="AI314" s="5">
        <f t="shared" si="174"/>
        <v>0</v>
      </c>
      <c r="AJ314" s="13">
        <f t="shared" si="160"/>
        <v>0</v>
      </c>
      <c r="AK314" s="20">
        <f t="shared" si="161"/>
        <v>0</v>
      </c>
      <c r="AL314" s="20">
        <f t="shared" si="175"/>
        <v>2130</v>
      </c>
      <c r="AM314" s="20">
        <f t="shared" si="176"/>
        <v>900</v>
      </c>
      <c r="AN314" s="20">
        <f t="shared" si="162"/>
        <v>0</v>
      </c>
      <c r="AO314" s="20">
        <f t="shared" si="177"/>
        <v>200</v>
      </c>
      <c r="AP314" s="1">
        <v>0</v>
      </c>
      <c r="AQ314" s="24">
        <f t="shared" si="178"/>
        <v>43495</v>
      </c>
      <c r="AR314" s="10">
        <f t="shared" si="163"/>
        <v>0</v>
      </c>
      <c r="AS314" s="1">
        <f t="shared" si="179"/>
        <v>0</v>
      </c>
    </row>
    <row r="315" spans="2:45" x14ac:dyDescent="0.2">
      <c r="B315" s="18">
        <f t="shared" si="164"/>
        <v>43496</v>
      </c>
      <c r="C315" s="8">
        <f t="shared" si="165"/>
        <v>43496</v>
      </c>
      <c r="D315" s="5" t="e">
        <f>INDEX(Klima!$B$1:$E$520,MATCH('Afgrødemodel 1'!$C315,Klima!$B$1:$B$520,0),MATCH('Afgrødemodel 1'!$D$7,Klima!$B$1:$E$1,0))</f>
        <v>#N/A</v>
      </c>
      <c r="E315" s="8" t="e">
        <f t="shared" si="180"/>
        <v>#N/A</v>
      </c>
      <c r="F315">
        <v>0</v>
      </c>
      <c r="G315" s="8" t="e">
        <f t="shared" si="166"/>
        <v>#N/A</v>
      </c>
      <c r="H315" s="8" t="e">
        <f t="shared" si="145"/>
        <v>#N/A</v>
      </c>
      <c r="I315" s="8" t="e">
        <f t="shared" si="146"/>
        <v>#N/A</v>
      </c>
      <c r="J315" s="8" t="e">
        <f t="shared" si="147"/>
        <v>#N/A</v>
      </c>
      <c r="K315" s="8" t="e">
        <f t="shared" si="148"/>
        <v>#N/A</v>
      </c>
      <c r="L315" s="8" t="e">
        <f t="shared" si="149"/>
        <v>#N/A</v>
      </c>
      <c r="M315" t="e">
        <f t="shared" si="150"/>
        <v>#N/A</v>
      </c>
      <c r="N315">
        <v>8</v>
      </c>
      <c r="O315" t="e">
        <f t="shared" si="167"/>
        <v>#N/A</v>
      </c>
      <c r="P315" t="e">
        <f t="shared" si="151"/>
        <v>#N/A</v>
      </c>
      <c r="Q315" t="e">
        <f t="shared" si="152"/>
        <v>#N/A</v>
      </c>
      <c r="R315" t="e">
        <f t="shared" si="153"/>
        <v>#N/A</v>
      </c>
      <c r="S315">
        <f t="shared" si="154"/>
        <v>0</v>
      </c>
      <c r="T315" s="8">
        <f t="shared" si="168"/>
        <v>0</v>
      </c>
      <c r="U315" s="2" t="e">
        <f t="shared" si="169"/>
        <v>#N/A</v>
      </c>
      <c r="V315">
        <f t="shared" si="155"/>
        <v>5</v>
      </c>
      <c r="W315" s="2" t="e">
        <f t="shared" si="170"/>
        <v>#N/A</v>
      </c>
      <c r="X315">
        <f t="shared" si="156"/>
        <v>0</v>
      </c>
      <c r="Y315">
        <f t="shared" si="171"/>
        <v>0.5</v>
      </c>
      <c r="Z315">
        <v>0</v>
      </c>
      <c r="AA315" s="18">
        <f t="shared" si="157"/>
        <v>43496</v>
      </c>
      <c r="AB315" s="13">
        <f t="shared" si="158"/>
        <v>0</v>
      </c>
      <c r="AC315">
        <v>0</v>
      </c>
      <c r="AD315" s="5" t="e">
        <f t="shared" si="172"/>
        <v>#N/A</v>
      </c>
      <c r="AE315">
        <f t="shared" si="159"/>
        <v>0</v>
      </c>
      <c r="AF315">
        <f t="shared" si="159"/>
        <v>0</v>
      </c>
      <c r="AG315">
        <v>0</v>
      </c>
      <c r="AH315" s="18">
        <f t="shared" si="173"/>
        <v>43496</v>
      </c>
      <c r="AI315" s="5">
        <f t="shared" si="174"/>
        <v>0</v>
      </c>
      <c r="AJ315" s="13">
        <f t="shared" si="160"/>
        <v>0</v>
      </c>
      <c r="AK315" s="20">
        <f t="shared" si="161"/>
        <v>0</v>
      </c>
      <c r="AL315" s="20">
        <f t="shared" si="175"/>
        <v>2145</v>
      </c>
      <c r="AM315" s="20">
        <f t="shared" si="176"/>
        <v>900</v>
      </c>
      <c r="AN315" s="20">
        <f t="shared" si="162"/>
        <v>0</v>
      </c>
      <c r="AO315" s="20">
        <f t="shared" si="177"/>
        <v>200</v>
      </c>
      <c r="AP315" s="1">
        <v>0</v>
      </c>
      <c r="AQ315" s="24">
        <f t="shared" si="178"/>
        <v>43496</v>
      </c>
      <c r="AR315" s="10">
        <f t="shared" si="163"/>
        <v>0</v>
      </c>
      <c r="AS315" s="1">
        <f t="shared" si="179"/>
        <v>0</v>
      </c>
    </row>
    <row r="316" spans="2:45" x14ac:dyDescent="0.2">
      <c r="B316" s="18">
        <f t="shared" si="164"/>
        <v>43497</v>
      </c>
      <c r="C316" s="8">
        <f t="shared" si="165"/>
        <v>43497</v>
      </c>
      <c r="D316" s="5" t="e">
        <f>INDEX(Klima!$B$1:$E$520,MATCH('Afgrødemodel 1'!$C316,Klima!$B$1:$B$520,0),MATCH('Afgrødemodel 1'!$D$7,Klima!$B$1:$E$1,0))</f>
        <v>#N/A</v>
      </c>
      <c r="E316" s="8" t="e">
        <f t="shared" si="180"/>
        <v>#N/A</v>
      </c>
      <c r="F316">
        <v>0</v>
      </c>
      <c r="G316" s="8" t="e">
        <f t="shared" si="166"/>
        <v>#N/A</v>
      </c>
      <c r="H316" s="8" t="e">
        <f t="shared" si="145"/>
        <v>#N/A</v>
      </c>
      <c r="I316" s="8" t="e">
        <f t="shared" si="146"/>
        <v>#N/A</v>
      </c>
      <c r="J316" s="8" t="e">
        <f t="shared" si="147"/>
        <v>#N/A</v>
      </c>
      <c r="K316" s="8" t="e">
        <f t="shared" si="148"/>
        <v>#N/A</v>
      </c>
      <c r="L316" s="8" t="e">
        <f t="shared" si="149"/>
        <v>#N/A</v>
      </c>
      <c r="M316" t="e">
        <f t="shared" si="150"/>
        <v>#N/A</v>
      </c>
      <c r="N316">
        <v>8</v>
      </c>
      <c r="O316" t="e">
        <f t="shared" si="167"/>
        <v>#N/A</v>
      </c>
      <c r="P316" t="e">
        <f t="shared" si="151"/>
        <v>#N/A</v>
      </c>
      <c r="Q316" t="e">
        <f t="shared" si="152"/>
        <v>#N/A</v>
      </c>
      <c r="R316" t="e">
        <f t="shared" si="153"/>
        <v>#N/A</v>
      </c>
      <c r="S316">
        <f t="shared" si="154"/>
        <v>0</v>
      </c>
      <c r="T316" s="8">
        <f t="shared" si="168"/>
        <v>0</v>
      </c>
      <c r="U316" s="2" t="e">
        <f t="shared" si="169"/>
        <v>#N/A</v>
      </c>
      <c r="V316">
        <f t="shared" si="155"/>
        <v>5</v>
      </c>
      <c r="W316" s="2" t="e">
        <f t="shared" si="170"/>
        <v>#N/A</v>
      </c>
      <c r="X316">
        <f t="shared" si="156"/>
        <v>0</v>
      </c>
      <c r="Y316">
        <f t="shared" si="171"/>
        <v>0.5</v>
      </c>
      <c r="Z316">
        <v>0</v>
      </c>
      <c r="AA316" s="18">
        <f t="shared" si="157"/>
        <v>43497</v>
      </c>
      <c r="AB316" s="13">
        <f t="shared" si="158"/>
        <v>0</v>
      </c>
      <c r="AC316">
        <v>0</v>
      </c>
      <c r="AD316" s="5" t="e">
        <f t="shared" si="172"/>
        <v>#N/A</v>
      </c>
      <c r="AE316">
        <f t="shared" si="159"/>
        <v>0</v>
      </c>
      <c r="AF316">
        <f t="shared" si="159"/>
        <v>0</v>
      </c>
      <c r="AG316">
        <v>0</v>
      </c>
      <c r="AH316" s="18">
        <f t="shared" si="173"/>
        <v>43497</v>
      </c>
      <c r="AI316" s="5">
        <f t="shared" si="174"/>
        <v>0</v>
      </c>
      <c r="AJ316" s="13">
        <f t="shared" si="160"/>
        <v>0</v>
      </c>
      <c r="AK316" s="20">
        <f t="shared" si="161"/>
        <v>0</v>
      </c>
      <c r="AL316" s="20">
        <f t="shared" si="175"/>
        <v>2160</v>
      </c>
      <c r="AM316" s="20">
        <f t="shared" si="176"/>
        <v>900</v>
      </c>
      <c r="AN316" s="20">
        <f t="shared" si="162"/>
        <v>0</v>
      </c>
      <c r="AO316" s="20">
        <f t="shared" si="177"/>
        <v>200</v>
      </c>
      <c r="AP316" s="1">
        <v>0</v>
      </c>
      <c r="AQ316" s="24">
        <f t="shared" si="178"/>
        <v>43497</v>
      </c>
      <c r="AR316" s="10">
        <f t="shared" si="163"/>
        <v>0</v>
      </c>
      <c r="AS316" s="1">
        <f t="shared" si="179"/>
        <v>0</v>
      </c>
    </row>
    <row r="317" spans="2:45" x14ac:dyDescent="0.2">
      <c r="B317" s="18">
        <f t="shared" si="164"/>
        <v>43498</v>
      </c>
      <c r="C317" s="8">
        <f t="shared" si="165"/>
        <v>43498</v>
      </c>
      <c r="D317" s="5" t="e">
        <f>INDEX(Klima!$B$1:$E$520,MATCH('Afgrødemodel 1'!$C317,Klima!$B$1:$B$520,0),MATCH('Afgrødemodel 1'!$D$7,Klima!$B$1:$E$1,0))</f>
        <v>#N/A</v>
      </c>
      <c r="E317" s="8" t="e">
        <f t="shared" si="180"/>
        <v>#N/A</v>
      </c>
      <c r="F317">
        <v>0</v>
      </c>
      <c r="G317" s="8" t="e">
        <f t="shared" si="166"/>
        <v>#N/A</v>
      </c>
      <c r="H317" s="8" t="e">
        <f t="shared" si="145"/>
        <v>#N/A</v>
      </c>
      <c r="I317" s="8" t="e">
        <f t="shared" si="146"/>
        <v>#N/A</v>
      </c>
      <c r="J317" s="8" t="e">
        <f t="shared" si="147"/>
        <v>#N/A</v>
      </c>
      <c r="K317" s="8" t="e">
        <f t="shared" si="148"/>
        <v>#N/A</v>
      </c>
      <c r="L317" s="8" t="e">
        <f t="shared" si="149"/>
        <v>#N/A</v>
      </c>
      <c r="M317" t="e">
        <f t="shared" si="150"/>
        <v>#N/A</v>
      </c>
      <c r="N317">
        <v>8</v>
      </c>
      <c r="O317" t="e">
        <f t="shared" si="167"/>
        <v>#N/A</v>
      </c>
      <c r="P317" t="e">
        <f t="shared" si="151"/>
        <v>#N/A</v>
      </c>
      <c r="Q317" t="e">
        <f t="shared" si="152"/>
        <v>#N/A</v>
      </c>
      <c r="R317" t="e">
        <f t="shared" si="153"/>
        <v>#N/A</v>
      </c>
      <c r="S317">
        <f t="shared" si="154"/>
        <v>0</v>
      </c>
      <c r="T317" s="8">
        <f t="shared" si="168"/>
        <v>0</v>
      </c>
      <c r="U317" s="2" t="e">
        <f t="shared" si="169"/>
        <v>#N/A</v>
      </c>
      <c r="V317">
        <f t="shared" si="155"/>
        <v>5</v>
      </c>
      <c r="W317" s="2" t="e">
        <f t="shared" si="170"/>
        <v>#N/A</v>
      </c>
      <c r="X317">
        <f t="shared" si="156"/>
        <v>0</v>
      </c>
      <c r="Y317">
        <f t="shared" si="171"/>
        <v>0.5</v>
      </c>
      <c r="Z317">
        <v>0</v>
      </c>
      <c r="AA317" s="18">
        <f t="shared" si="157"/>
        <v>43498</v>
      </c>
      <c r="AB317" s="13">
        <f t="shared" si="158"/>
        <v>0</v>
      </c>
      <c r="AC317">
        <v>0</v>
      </c>
      <c r="AD317" s="5" t="e">
        <f t="shared" si="172"/>
        <v>#N/A</v>
      </c>
      <c r="AE317">
        <f t="shared" ref="AE317:AF375" si="181">$AW$37</f>
        <v>0</v>
      </c>
      <c r="AF317">
        <f t="shared" si="181"/>
        <v>0</v>
      </c>
      <c r="AG317">
        <v>0</v>
      </c>
      <c r="AH317" s="18">
        <f t="shared" si="173"/>
        <v>43498</v>
      </c>
      <c r="AI317" s="5">
        <f t="shared" si="174"/>
        <v>0</v>
      </c>
      <c r="AJ317" s="13">
        <f t="shared" si="160"/>
        <v>0</v>
      </c>
      <c r="AK317" s="20">
        <f t="shared" si="161"/>
        <v>0</v>
      </c>
      <c r="AL317" s="20">
        <f t="shared" si="175"/>
        <v>2175</v>
      </c>
      <c r="AM317" s="20">
        <f t="shared" si="176"/>
        <v>900</v>
      </c>
      <c r="AN317" s="20">
        <f t="shared" si="162"/>
        <v>0</v>
      </c>
      <c r="AO317" s="20">
        <f t="shared" si="177"/>
        <v>200</v>
      </c>
      <c r="AP317" s="1">
        <v>0</v>
      </c>
      <c r="AQ317" s="24">
        <f t="shared" si="178"/>
        <v>43498</v>
      </c>
      <c r="AR317" s="10">
        <f t="shared" si="163"/>
        <v>0</v>
      </c>
      <c r="AS317" s="1">
        <f t="shared" si="179"/>
        <v>0</v>
      </c>
    </row>
    <row r="318" spans="2:45" x14ac:dyDescent="0.2">
      <c r="B318" s="18">
        <f t="shared" si="164"/>
        <v>43499</v>
      </c>
      <c r="C318" s="8">
        <f t="shared" si="165"/>
        <v>43499</v>
      </c>
      <c r="D318" s="5" t="e">
        <f>INDEX(Klima!$B$1:$E$520,MATCH('Afgrødemodel 1'!$C318,Klima!$B$1:$B$520,0),MATCH('Afgrødemodel 1'!$D$7,Klima!$B$1:$E$1,0))</f>
        <v>#N/A</v>
      </c>
      <c r="E318" s="8" t="e">
        <f t="shared" si="180"/>
        <v>#N/A</v>
      </c>
      <c r="F318">
        <v>0</v>
      </c>
      <c r="G318" s="8" t="e">
        <f t="shared" si="166"/>
        <v>#N/A</v>
      </c>
      <c r="H318" s="8" t="e">
        <f t="shared" si="145"/>
        <v>#N/A</v>
      </c>
      <c r="I318" s="8" t="e">
        <f t="shared" si="146"/>
        <v>#N/A</v>
      </c>
      <c r="J318" s="8" t="e">
        <f t="shared" si="147"/>
        <v>#N/A</v>
      </c>
      <c r="K318" s="8" t="e">
        <f t="shared" si="148"/>
        <v>#N/A</v>
      </c>
      <c r="L318" s="8" t="e">
        <f t="shared" si="149"/>
        <v>#N/A</v>
      </c>
      <c r="M318" t="e">
        <f t="shared" si="150"/>
        <v>#N/A</v>
      </c>
      <c r="N318">
        <v>8</v>
      </c>
      <c r="O318" t="e">
        <f t="shared" si="167"/>
        <v>#N/A</v>
      </c>
      <c r="P318" t="e">
        <f t="shared" si="151"/>
        <v>#N/A</v>
      </c>
      <c r="Q318" t="e">
        <f t="shared" si="152"/>
        <v>#N/A</v>
      </c>
      <c r="R318" t="e">
        <f t="shared" si="153"/>
        <v>#N/A</v>
      </c>
      <c r="S318">
        <f t="shared" si="154"/>
        <v>0</v>
      </c>
      <c r="T318" s="8">
        <f t="shared" si="168"/>
        <v>0</v>
      </c>
      <c r="U318" s="2" t="e">
        <f t="shared" si="169"/>
        <v>#N/A</v>
      </c>
      <c r="V318">
        <f t="shared" si="155"/>
        <v>5</v>
      </c>
      <c r="W318" s="2" t="e">
        <f t="shared" si="170"/>
        <v>#N/A</v>
      </c>
      <c r="X318">
        <f t="shared" si="156"/>
        <v>0</v>
      </c>
      <c r="Y318">
        <f t="shared" si="171"/>
        <v>0.5</v>
      </c>
      <c r="Z318">
        <v>0</v>
      </c>
      <c r="AA318" s="18">
        <f t="shared" si="157"/>
        <v>43499</v>
      </c>
      <c r="AB318" s="13">
        <f t="shared" si="158"/>
        <v>0</v>
      </c>
      <c r="AC318">
        <v>0</v>
      </c>
      <c r="AD318" s="5" t="e">
        <f t="shared" si="172"/>
        <v>#N/A</v>
      </c>
      <c r="AE318">
        <f t="shared" si="181"/>
        <v>0</v>
      </c>
      <c r="AF318">
        <f t="shared" si="181"/>
        <v>0</v>
      </c>
      <c r="AG318">
        <v>0</v>
      </c>
      <c r="AH318" s="18">
        <f t="shared" si="173"/>
        <v>43499</v>
      </c>
      <c r="AI318" s="5">
        <f t="shared" si="174"/>
        <v>0</v>
      </c>
      <c r="AJ318" s="13">
        <f t="shared" si="160"/>
        <v>0</v>
      </c>
      <c r="AK318" s="20">
        <f t="shared" si="161"/>
        <v>0</v>
      </c>
      <c r="AL318" s="20">
        <f t="shared" si="175"/>
        <v>2190</v>
      </c>
      <c r="AM318" s="20">
        <f t="shared" si="176"/>
        <v>900</v>
      </c>
      <c r="AN318" s="20">
        <f t="shared" si="162"/>
        <v>0</v>
      </c>
      <c r="AO318" s="20">
        <f t="shared" si="177"/>
        <v>200</v>
      </c>
      <c r="AP318" s="1">
        <v>0</v>
      </c>
      <c r="AQ318" s="24">
        <f t="shared" si="178"/>
        <v>43499</v>
      </c>
      <c r="AR318" s="10">
        <f t="shared" si="163"/>
        <v>0</v>
      </c>
      <c r="AS318" s="1">
        <f t="shared" si="179"/>
        <v>0</v>
      </c>
    </row>
    <row r="319" spans="2:45" x14ac:dyDescent="0.2">
      <c r="B319" s="18">
        <f t="shared" si="164"/>
        <v>43500</v>
      </c>
      <c r="C319" s="8">
        <f t="shared" si="165"/>
        <v>43500</v>
      </c>
      <c r="D319" s="5" t="e">
        <f>INDEX(Klima!$B$1:$E$520,MATCH('Afgrødemodel 1'!$C319,Klima!$B$1:$B$520,0),MATCH('Afgrødemodel 1'!$D$7,Klima!$B$1:$E$1,0))</f>
        <v>#N/A</v>
      </c>
      <c r="E319" s="8" t="e">
        <f t="shared" si="180"/>
        <v>#N/A</v>
      </c>
      <c r="F319">
        <v>0</v>
      </c>
      <c r="G319" s="8" t="e">
        <f t="shared" si="166"/>
        <v>#N/A</v>
      </c>
      <c r="H319" s="8" t="e">
        <f t="shared" si="145"/>
        <v>#N/A</v>
      </c>
      <c r="I319" s="8" t="e">
        <f t="shared" si="146"/>
        <v>#N/A</v>
      </c>
      <c r="J319" s="8" t="e">
        <f t="shared" si="147"/>
        <v>#N/A</v>
      </c>
      <c r="K319" s="8" t="e">
        <f t="shared" si="148"/>
        <v>#N/A</v>
      </c>
      <c r="L319" s="8" t="e">
        <f t="shared" si="149"/>
        <v>#N/A</v>
      </c>
      <c r="M319" t="e">
        <f t="shared" si="150"/>
        <v>#N/A</v>
      </c>
      <c r="N319">
        <v>8</v>
      </c>
      <c r="O319" t="e">
        <f t="shared" si="167"/>
        <v>#N/A</v>
      </c>
      <c r="P319" t="e">
        <f t="shared" si="151"/>
        <v>#N/A</v>
      </c>
      <c r="Q319" t="e">
        <f t="shared" si="152"/>
        <v>#N/A</v>
      </c>
      <c r="R319" t="e">
        <f t="shared" si="153"/>
        <v>#N/A</v>
      </c>
      <c r="S319">
        <f t="shared" si="154"/>
        <v>0</v>
      </c>
      <c r="T319" s="8">
        <f t="shared" si="168"/>
        <v>0</v>
      </c>
      <c r="U319" s="2" t="e">
        <f t="shared" si="169"/>
        <v>#N/A</v>
      </c>
      <c r="V319">
        <f t="shared" si="155"/>
        <v>5</v>
      </c>
      <c r="W319" s="2" t="e">
        <f t="shared" si="170"/>
        <v>#N/A</v>
      </c>
      <c r="X319">
        <f t="shared" si="156"/>
        <v>0</v>
      </c>
      <c r="Y319">
        <f t="shared" si="171"/>
        <v>0.5</v>
      </c>
      <c r="Z319">
        <v>0</v>
      </c>
      <c r="AA319" s="18">
        <f t="shared" si="157"/>
        <v>43500</v>
      </c>
      <c r="AB319" s="13">
        <f t="shared" si="158"/>
        <v>0</v>
      </c>
      <c r="AC319">
        <v>0</v>
      </c>
      <c r="AD319" s="5" t="e">
        <f t="shared" si="172"/>
        <v>#N/A</v>
      </c>
      <c r="AE319">
        <f t="shared" si="181"/>
        <v>0</v>
      </c>
      <c r="AF319">
        <f t="shared" si="181"/>
        <v>0</v>
      </c>
      <c r="AG319">
        <v>0</v>
      </c>
      <c r="AH319" s="18">
        <f t="shared" si="173"/>
        <v>43500</v>
      </c>
      <c r="AI319" s="5">
        <f t="shared" si="174"/>
        <v>0</v>
      </c>
      <c r="AJ319" s="13">
        <f t="shared" si="160"/>
        <v>0</v>
      </c>
      <c r="AK319" s="20">
        <f t="shared" si="161"/>
        <v>0</v>
      </c>
      <c r="AL319" s="20">
        <f t="shared" si="175"/>
        <v>2205</v>
      </c>
      <c r="AM319" s="20">
        <f t="shared" si="176"/>
        <v>900</v>
      </c>
      <c r="AN319" s="20">
        <f t="shared" si="162"/>
        <v>0</v>
      </c>
      <c r="AO319" s="20">
        <f t="shared" si="177"/>
        <v>200</v>
      </c>
      <c r="AP319" s="1">
        <v>0</v>
      </c>
      <c r="AQ319" s="24">
        <f t="shared" si="178"/>
        <v>43500</v>
      </c>
      <c r="AR319" s="10">
        <f t="shared" si="163"/>
        <v>0</v>
      </c>
      <c r="AS319" s="1">
        <f t="shared" si="179"/>
        <v>0</v>
      </c>
    </row>
    <row r="320" spans="2:45" x14ac:dyDescent="0.2">
      <c r="B320" s="18">
        <f t="shared" si="164"/>
        <v>43501</v>
      </c>
      <c r="C320" s="8">
        <f t="shared" si="165"/>
        <v>43501</v>
      </c>
      <c r="D320" s="5" t="e">
        <f>INDEX(Klima!$B$1:$E$520,MATCH('Afgrødemodel 1'!$C320,Klima!$B$1:$B$520,0),MATCH('Afgrødemodel 1'!$D$7,Klima!$B$1:$E$1,0))</f>
        <v>#N/A</v>
      </c>
      <c r="E320" s="8" t="e">
        <f t="shared" si="180"/>
        <v>#N/A</v>
      </c>
      <c r="F320">
        <v>0</v>
      </c>
      <c r="G320" s="8" t="e">
        <f t="shared" si="166"/>
        <v>#N/A</v>
      </c>
      <c r="H320" s="8" t="e">
        <f t="shared" si="145"/>
        <v>#N/A</v>
      </c>
      <c r="I320" s="8" t="e">
        <f t="shared" si="146"/>
        <v>#N/A</v>
      </c>
      <c r="J320" s="8" t="e">
        <f t="shared" si="147"/>
        <v>#N/A</v>
      </c>
      <c r="K320" s="8" t="e">
        <f t="shared" si="148"/>
        <v>#N/A</v>
      </c>
      <c r="L320" s="8" t="e">
        <f t="shared" si="149"/>
        <v>#N/A</v>
      </c>
      <c r="M320" t="e">
        <f t="shared" si="150"/>
        <v>#N/A</v>
      </c>
      <c r="N320">
        <v>8</v>
      </c>
      <c r="O320" t="e">
        <f t="shared" si="167"/>
        <v>#N/A</v>
      </c>
      <c r="P320" t="e">
        <f t="shared" si="151"/>
        <v>#N/A</v>
      </c>
      <c r="Q320" t="e">
        <f t="shared" si="152"/>
        <v>#N/A</v>
      </c>
      <c r="R320" t="e">
        <f t="shared" si="153"/>
        <v>#N/A</v>
      </c>
      <c r="S320">
        <f t="shared" si="154"/>
        <v>0</v>
      </c>
      <c r="T320" s="8">
        <f t="shared" si="168"/>
        <v>0</v>
      </c>
      <c r="U320" s="2" t="e">
        <f t="shared" si="169"/>
        <v>#N/A</v>
      </c>
      <c r="V320">
        <f t="shared" si="155"/>
        <v>5</v>
      </c>
      <c r="W320" s="2" t="e">
        <f t="shared" si="170"/>
        <v>#N/A</v>
      </c>
      <c r="X320">
        <f t="shared" si="156"/>
        <v>0</v>
      </c>
      <c r="Y320">
        <f t="shared" si="171"/>
        <v>0.5</v>
      </c>
      <c r="Z320">
        <v>0</v>
      </c>
      <c r="AA320" s="18">
        <f t="shared" si="157"/>
        <v>43501</v>
      </c>
      <c r="AB320" s="13">
        <f t="shared" si="158"/>
        <v>0</v>
      </c>
      <c r="AC320">
        <v>0</v>
      </c>
      <c r="AD320" s="5" t="e">
        <f t="shared" si="172"/>
        <v>#N/A</v>
      </c>
      <c r="AE320">
        <f t="shared" si="181"/>
        <v>0</v>
      </c>
      <c r="AF320">
        <f t="shared" si="181"/>
        <v>0</v>
      </c>
      <c r="AG320">
        <v>0</v>
      </c>
      <c r="AH320" s="18">
        <f t="shared" si="173"/>
        <v>43501</v>
      </c>
      <c r="AI320" s="5">
        <f t="shared" si="174"/>
        <v>0</v>
      </c>
      <c r="AJ320" s="13">
        <f t="shared" si="160"/>
        <v>0</v>
      </c>
      <c r="AK320" s="20">
        <f t="shared" si="161"/>
        <v>0</v>
      </c>
      <c r="AL320" s="20">
        <f t="shared" si="175"/>
        <v>2220</v>
      </c>
      <c r="AM320" s="20">
        <f t="shared" si="176"/>
        <v>900</v>
      </c>
      <c r="AN320" s="20">
        <f t="shared" si="162"/>
        <v>0</v>
      </c>
      <c r="AO320" s="20">
        <f t="shared" si="177"/>
        <v>200</v>
      </c>
      <c r="AP320" s="1">
        <v>0</v>
      </c>
      <c r="AQ320" s="24">
        <f t="shared" si="178"/>
        <v>43501</v>
      </c>
      <c r="AR320" s="10">
        <f t="shared" si="163"/>
        <v>0</v>
      </c>
      <c r="AS320" s="1">
        <f t="shared" si="179"/>
        <v>0</v>
      </c>
    </row>
    <row r="321" spans="2:45" x14ac:dyDescent="0.2">
      <c r="B321" s="18">
        <f t="shared" si="164"/>
        <v>43502</v>
      </c>
      <c r="C321" s="8">
        <f t="shared" si="165"/>
        <v>43502</v>
      </c>
      <c r="D321" s="5" t="e">
        <f>INDEX(Klima!$B$1:$E$520,MATCH('Afgrødemodel 1'!$C321,Klima!$B$1:$B$520,0),MATCH('Afgrødemodel 1'!$D$7,Klima!$B$1:$E$1,0))</f>
        <v>#N/A</v>
      </c>
      <c r="E321" s="8" t="e">
        <f t="shared" si="180"/>
        <v>#N/A</v>
      </c>
      <c r="F321">
        <v>0</v>
      </c>
      <c r="G321" s="8" t="e">
        <f t="shared" si="166"/>
        <v>#N/A</v>
      </c>
      <c r="H321" s="8" t="e">
        <f t="shared" si="145"/>
        <v>#N/A</v>
      </c>
      <c r="I321" s="8" t="e">
        <f t="shared" si="146"/>
        <v>#N/A</v>
      </c>
      <c r="J321" s="8" t="e">
        <f t="shared" si="147"/>
        <v>#N/A</v>
      </c>
      <c r="K321" s="8" t="e">
        <f t="shared" si="148"/>
        <v>#N/A</v>
      </c>
      <c r="L321" s="8" t="e">
        <f t="shared" si="149"/>
        <v>#N/A</v>
      </c>
      <c r="M321" t="e">
        <f t="shared" si="150"/>
        <v>#N/A</v>
      </c>
      <c r="N321">
        <v>8</v>
      </c>
      <c r="O321" t="e">
        <f t="shared" si="167"/>
        <v>#N/A</v>
      </c>
      <c r="P321" t="e">
        <f t="shared" si="151"/>
        <v>#N/A</v>
      </c>
      <c r="Q321" t="e">
        <f t="shared" si="152"/>
        <v>#N/A</v>
      </c>
      <c r="R321" t="e">
        <f t="shared" si="153"/>
        <v>#N/A</v>
      </c>
      <c r="S321">
        <f t="shared" si="154"/>
        <v>0</v>
      </c>
      <c r="T321" s="8">
        <f t="shared" si="168"/>
        <v>0</v>
      </c>
      <c r="U321" s="2" t="e">
        <f t="shared" si="169"/>
        <v>#N/A</v>
      </c>
      <c r="V321">
        <f t="shared" si="155"/>
        <v>5</v>
      </c>
      <c r="W321" s="2" t="e">
        <f t="shared" si="170"/>
        <v>#N/A</v>
      </c>
      <c r="X321">
        <f t="shared" si="156"/>
        <v>0</v>
      </c>
      <c r="Y321">
        <f t="shared" si="171"/>
        <v>0.5</v>
      </c>
      <c r="Z321">
        <v>0</v>
      </c>
      <c r="AA321" s="18">
        <f t="shared" si="157"/>
        <v>43502</v>
      </c>
      <c r="AB321" s="13">
        <f t="shared" si="158"/>
        <v>0</v>
      </c>
      <c r="AC321">
        <v>0</v>
      </c>
      <c r="AD321" s="5" t="e">
        <f t="shared" si="172"/>
        <v>#N/A</v>
      </c>
      <c r="AE321">
        <f t="shared" si="181"/>
        <v>0</v>
      </c>
      <c r="AF321">
        <f t="shared" si="181"/>
        <v>0</v>
      </c>
      <c r="AG321">
        <v>0</v>
      </c>
      <c r="AH321" s="18">
        <f t="shared" si="173"/>
        <v>43502</v>
      </c>
      <c r="AI321" s="5">
        <f t="shared" si="174"/>
        <v>0</v>
      </c>
      <c r="AJ321" s="13">
        <f t="shared" si="160"/>
        <v>0</v>
      </c>
      <c r="AK321" s="20">
        <f t="shared" si="161"/>
        <v>0</v>
      </c>
      <c r="AL321" s="20">
        <f t="shared" si="175"/>
        <v>2235</v>
      </c>
      <c r="AM321" s="20">
        <f t="shared" si="176"/>
        <v>900</v>
      </c>
      <c r="AN321" s="20">
        <f t="shared" si="162"/>
        <v>0</v>
      </c>
      <c r="AO321" s="20">
        <f t="shared" si="177"/>
        <v>200</v>
      </c>
      <c r="AP321" s="1">
        <v>0</v>
      </c>
      <c r="AQ321" s="24">
        <f t="shared" si="178"/>
        <v>43502</v>
      </c>
      <c r="AR321" s="10">
        <f t="shared" si="163"/>
        <v>0</v>
      </c>
      <c r="AS321" s="1">
        <f t="shared" si="179"/>
        <v>0</v>
      </c>
    </row>
    <row r="322" spans="2:45" x14ac:dyDescent="0.2">
      <c r="B322" s="18">
        <f t="shared" si="164"/>
        <v>43503</v>
      </c>
      <c r="C322" s="8">
        <f t="shared" si="165"/>
        <v>43503</v>
      </c>
      <c r="D322" s="5" t="e">
        <f>INDEX(Klima!$B$1:$E$520,MATCH('Afgrødemodel 1'!$C322,Klima!$B$1:$B$520,0),MATCH('Afgrødemodel 1'!$D$7,Klima!$B$1:$E$1,0))</f>
        <v>#N/A</v>
      </c>
      <c r="E322" s="8" t="e">
        <f t="shared" si="180"/>
        <v>#N/A</v>
      </c>
      <c r="F322">
        <v>0</v>
      </c>
      <c r="G322" s="8" t="e">
        <f t="shared" si="166"/>
        <v>#N/A</v>
      </c>
      <c r="H322" s="8" t="e">
        <f t="shared" si="145"/>
        <v>#N/A</v>
      </c>
      <c r="I322" s="8" t="e">
        <f t="shared" si="146"/>
        <v>#N/A</v>
      </c>
      <c r="J322" s="8" t="e">
        <f t="shared" si="147"/>
        <v>#N/A</v>
      </c>
      <c r="K322" s="8" t="e">
        <f t="shared" si="148"/>
        <v>#N/A</v>
      </c>
      <c r="L322" s="8" t="e">
        <f t="shared" si="149"/>
        <v>#N/A</v>
      </c>
      <c r="M322" t="e">
        <f t="shared" si="150"/>
        <v>#N/A</v>
      </c>
      <c r="N322">
        <v>8</v>
      </c>
      <c r="O322" t="e">
        <f t="shared" si="167"/>
        <v>#N/A</v>
      </c>
      <c r="P322" t="e">
        <f t="shared" si="151"/>
        <v>#N/A</v>
      </c>
      <c r="Q322" t="e">
        <f t="shared" si="152"/>
        <v>#N/A</v>
      </c>
      <c r="R322" t="e">
        <f t="shared" si="153"/>
        <v>#N/A</v>
      </c>
      <c r="S322">
        <f t="shared" si="154"/>
        <v>0</v>
      </c>
      <c r="T322" s="8">
        <f t="shared" si="168"/>
        <v>0</v>
      </c>
      <c r="U322" s="2" t="e">
        <f t="shared" si="169"/>
        <v>#N/A</v>
      </c>
      <c r="V322">
        <f t="shared" si="155"/>
        <v>5</v>
      </c>
      <c r="W322" s="2" t="e">
        <f t="shared" si="170"/>
        <v>#N/A</v>
      </c>
      <c r="X322">
        <f t="shared" si="156"/>
        <v>0</v>
      </c>
      <c r="Y322">
        <f t="shared" si="171"/>
        <v>0.5</v>
      </c>
      <c r="Z322">
        <v>0</v>
      </c>
      <c r="AA322" s="18">
        <f t="shared" si="157"/>
        <v>43503</v>
      </c>
      <c r="AB322" s="13">
        <f t="shared" si="158"/>
        <v>0</v>
      </c>
      <c r="AC322">
        <v>0</v>
      </c>
      <c r="AD322" s="5" t="e">
        <f t="shared" si="172"/>
        <v>#N/A</v>
      </c>
      <c r="AE322">
        <f t="shared" si="181"/>
        <v>0</v>
      </c>
      <c r="AF322">
        <f t="shared" si="181"/>
        <v>0</v>
      </c>
      <c r="AG322">
        <v>0</v>
      </c>
      <c r="AH322" s="18">
        <f t="shared" si="173"/>
        <v>43503</v>
      </c>
      <c r="AI322" s="5">
        <f t="shared" si="174"/>
        <v>0</v>
      </c>
      <c r="AJ322" s="13">
        <f t="shared" si="160"/>
        <v>0</v>
      </c>
      <c r="AK322" s="20">
        <f t="shared" si="161"/>
        <v>0</v>
      </c>
      <c r="AL322" s="20">
        <f t="shared" si="175"/>
        <v>2250</v>
      </c>
      <c r="AM322" s="20">
        <f t="shared" si="176"/>
        <v>900</v>
      </c>
      <c r="AN322" s="20">
        <f t="shared" si="162"/>
        <v>0</v>
      </c>
      <c r="AO322" s="20">
        <f t="shared" si="177"/>
        <v>200</v>
      </c>
      <c r="AP322" s="1">
        <v>0</v>
      </c>
      <c r="AQ322" s="24">
        <f t="shared" si="178"/>
        <v>43503</v>
      </c>
      <c r="AR322" s="10">
        <f t="shared" si="163"/>
        <v>0</v>
      </c>
      <c r="AS322" s="1">
        <f t="shared" si="179"/>
        <v>0</v>
      </c>
    </row>
    <row r="323" spans="2:45" x14ac:dyDescent="0.2">
      <c r="B323" s="18">
        <f t="shared" si="164"/>
        <v>43504</v>
      </c>
      <c r="C323" s="8">
        <f t="shared" si="165"/>
        <v>43504</v>
      </c>
      <c r="D323" s="5" t="e">
        <f>INDEX(Klima!$B$1:$E$520,MATCH('Afgrødemodel 1'!$C323,Klima!$B$1:$B$520,0),MATCH('Afgrødemodel 1'!$D$7,Klima!$B$1:$E$1,0))</f>
        <v>#N/A</v>
      </c>
      <c r="E323" s="8" t="e">
        <f t="shared" si="180"/>
        <v>#N/A</v>
      </c>
      <c r="F323">
        <v>0</v>
      </c>
      <c r="G323" s="8" t="e">
        <f t="shared" si="166"/>
        <v>#N/A</v>
      </c>
      <c r="H323" s="8" t="e">
        <f t="shared" si="145"/>
        <v>#N/A</v>
      </c>
      <c r="I323" s="8" t="e">
        <f t="shared" si="146"/>
        <v>#N/A</v>
      </c>
      <c r="J323" s="8" t="e">
        <f t="shared" si="147"/>
        <v>#N/A</v>
      </c>
      <c r="K323" s="8" t="e">
        <f t="shared" si="148"/>
        <v>#N/A</v>
      </c>
      <c r="L323" s="8" t="e">
        <f t="shared" si="149"/>
        <v>#N/A</v>
      </c>
      <c r="M323" t="e">
        <f t="shared" si="150"/>
        <v>#N/A</v>
      </c>
      <c r="N323">
        <v>8</v>
      </c>
      <c r="O323" t="e">
        <f t="shared" si="167"/>
        <v>#N/A</v>
      </c>
      <c r="P323" t="e">
        <f t="shared" si="151"/>
        <v>#N/A</v>
      </c>
      <c r="Q323" t="e">
        <f t="shared" si="152"/>
        <v>#N/A</v>
      </c>
      <c r="R323" t="e">
        <f t="shared" si="153"/>
        <v>#N/A</v>
      </c>
      <c r="S323">
        <f t="shared" si="154"/>
        <v>0</v>
      </c>
      <c r="T323" s="8">
        <f t="shared" si="168"/>
        <v>0</v>
      </c>
      <c r="U323" s="2" t="e">
        <f t="shared" si="169"/>
        <v>#N/A</v>
      </c>
      <c r="V323">
        <f t="shared" si="155"/>
        <v>5</v>
      </c>
      <c r="W323" s="2" t="e">
        <f t="shared" si="170"/>
        <v>#N/A</v>
      </c>
      <c r="X323">
        <f t="shared" si="156"/>
        <v>0</v>
      </c>
      <c r="Y323">
        <f t="shared" si="171"/>
        <v>0.5</v>
      </c>
      <c r="Z323">
        <v>0</v>
      </c>
      <c r="AA323" s="18">
        <f t="shared" si="157"/>
        <v>43504</v>
      </c>
      <c r="AB323" s="13">
        <f t="shared" si="158"/>
        <v>0</v>
      </c>
      <c r="AC323">
        <v>0</v>
      </c>
      <c r="AD323" s="5" t="e">
        <f t="shared" si="172"/>
        <v>#N/A</v>
      </c>
      <c r="AE323">
        <f t="shared" si="181"/>
        <v>0</v>
      </c>
      <c r="AF323">
        <f t="shared" si="181"/>
        <v>0</v>
      </c>
      <c r="AG323">
        <v>0</v>
      </c>
      <c r="AH323" s="18">
        <f t="shared" si="173"/>
        <v>43504</v>
      </c>
      <c r="AI323" s="5">
        <f t="shared" si="174"/>
        <v>0</v>
      </c>
      <c r="AJ323" s="13">
        <f t="shared" si="160"/>
        <v>0</v>
      </c>
      <c r="AK323" s="20">
        <f t="shared" si="161"/>
        <v>0</v>
      </c>
      <c r="AL323" s="20">
        <f t="shared" si="175"/>
        <v>2265</v>
      </c>
      <c r="AM323" s="20">
        <f t="shared" si="176"/>
        <v>900</v>
      </c>
      <c r="AN323" s="20">
        <f t="shared" si="162"/>
        <v>0</v>
      </c>
      <c r="AO323" s="20">
        <f t="shared" si="177"/>
        <v>200</v>
      </c>
      <c r="AP323" s="1">
        <v>0</v>
      </c>
      <c r="AQ323" s="24">
        <f t="shared" si="178"/>
        <v>43504</v>
      </c>
      <c r="AR323" s="10">
        <f t="shared" si="163"/>
        <v>0</v>
      </c>
      <c r="AS323" s="1">
        <f t="shared" si="179"/>
        <v>0</v>
      </c>
    </row>
    <row r="324" spans="2:45" x14ac:dyDescent="0.2">
      <c r="B324" s="18">
        <f t="shared" si="164"/>
        <v>43505</v>
      </c>
      <c r="C324" s="8">
        <f t="shared" si="165"/>
        <v>43505</v>
      </c>
      <c r="D324" s="5" t="e">
        <f>INDEX(Klima!$B$1:$E$520,MATCH('Afgrødemodel 1'!$C324,Klima!$B$1:$B$520,0),MATCH('Afgrødemodel 1'!$D$7,Klima!$B$1:$E$1,0))</f>
        <v>#N/A</v>
      </c>
      <c r="E324" s="8" t="e">
        <f t="shared" si="180"/>
        <v>#N/A</v>
      </c>
      <c r="F324">
        <v>0</v>
      </c>
      <c r="G324" s="8" t="e">
        <f t="shared" si="166"/>
        <v>#N/A</v>
      </c>
      <c r="H324" s="8" t="e">
        <f t="shared" si="145"/>
        <v>#N/A</v>
      </c>
      <c r="I324" s="8" t="e">
        <f t="shared" si="146"/>
        <v>#N/A</v>
      </c>
      <c r="J324" s="8" t="e">
        <f t="shared" si="147"/>
        <v>#N/A</v>
      </c>
      <c r="K324" s="8" t="e">
        <f t="shared" si="148"/>
        <v>#N/A</v>
      </c>
      <c r="L324" s="8" t="e">
        <f t="shared" si="149"/>
        <v>#N/A</v>
      </c>
      <c r="M324" t="e">
        <f t="shared" si="150"/>
        <v>#N/A</v>
      </c>
      <c r="N324">
        <v>8</v>
      </c>
      <c r="O324" t="e">
        <f t="shared" si="167"/>
        <v>#N/A</v>
      </c>
      <c r="P324" t="e">
        <f t="shared" si="151"/>
        <v>#N/A</v>
      </c>
      <c r="Q324" t="e">
        <f t="shared" si="152"/>
        <v>#N/A</v>
      </c>
      <c r="R324" t="e">
        <f t="shared" si="153"/>
        <v>#N/A</v>
      </c>
      <c r="S324">
        <f t="shared" si="154"/>
        <v>0</v>
      </c>
      <c r="T324" s="8">
        <f t="shared" si="168"/>
        <v>0</v>
      </c>
      <c r="U324" s="2" t="e">
        <f t="shared" si="169"/>
        <v>#N/A</v>
      </c>
      <c r="V324">
        <f t="shared" si="155"/>
        <v>5</v>
      </c>
      <c r="W324" s="2" t="e">
        <f t="shared" si="170"/>
        <v>#N/A</v>
      </c>
      <c r="X324">
        <f t="shared" si="156"/>
        <v>0</v>
      </c>
      <c r="Y324">
        <f t="shared" si="171"/>
        <v>0.5</v>
      </c>
      <c r="Z324">
        <v>0</v>
      </c>
      <c r="AA324" s="18">
        <f t="shared" si="157"/>
        <v>43505</v>
      </c>
      <c r="AB324" s="13">
        <f t="shared" si="158"/>
        <v>0</v>
      </c>
      <c r="AC324">
        <v>0</v>
      </c>
      <c r="AD324" s="5" t="e">
        <f t="shared" si="172"/>
        <v>#N/A</v>
      </c>
      <c r="AE324">
        <f t="shared" si="181"/>
        <v>0</v>
      </c>
      <c r="AF324">
        <f t="shared" si="181"/>
        <v>0</v>
      </c>
      <c r="AG324">
        <v>0</v>
      </c>
      <c r="AH324" s="18">
        <f t="shared" si="173"/>
        <v>43505</v>
      </c>
      <c r="AI324" s="5">
        <f t="shared" si="174"/>
        <v>0</v>
      </c>
      <c r="AJ324" s="13">
        <f t="shared" si="160"/>
        <v>0</v>
      </c>
      <c r="AK324" s="20">
        <f t="shared" si="161"/>
        <v>0</v>
      </c>
      <c r="AL324" s="20">
        <f t="shared" si="175"/>
        <v>2280</v>
      </c>
      <c r="AM324" s="20">
        <f t="shared" si="176"/>
        <v>900</v>
      </c>
      <c r="AN324" s="20">
        <f t="shared" si="162"/>
        <v>0</v>
      </c>
      <c r="AO324" s="20">
        <f t="shared" si="177"/>
        <v>200</v>
      </c>
      <c r="AP324" s="1">
        <v>0</v>
      </c>
      <c r="AQ324" s="24">
        <f t="shared" si="178"/>
        <v>43505</v>
      </c>
      <c r="AR324" s="10">
        <f t="shared" si="163"/>
        <v>0</v>
      </c>
      <c r="AS324" s="1">
        <f t="shared" si="179"/>
        <v>0</v>
      </c>
    </row>
    <row r="325" spans="2:45" x14ac:dyDescent="0.2">
      <c r="B325" s="18">
        <f t="shared" si="164"/>
        <v>43506</v>
      </c>
      <c r="C325" s="8">
        <f t="shared" si="165"/>
        <v>43506</v>
      </c>
      <c r="D325" s="5" t="e">
        <f>INDEX(Klima!$B$1:$E$520,MATCH('Afgrødemodel 1'!$C325,Klima!$B$1:$B$520,0),MATCH('Afgrødemodel 1'!$D$7,Klima!$B$1:$E$1,0))</f>
        <v>#N/A</v>
      </c>
      <c r="E325" s="8" t="e">
        <f t="shared" si="180"/>
        <v>#N/A</v>
      </c>
      <c r="F325">
        <v>0</v>
      </c>
      <c r="G325" s="8" t="e">
        <f t="shared" si="166"/>
        <v>#N/A</v>
      </c>
      <c r="H325" s="8" t="e">
        <f t="shared" si="145"/>
        <v>#N/A</v>
      </c>
      <c r="I325" s="8" t="e">
        <f t="shared" si="146"/>
        <v>#N/A</v>
      </c>
      <c r="J325" s="8" t="e">
        <f t="shared" si="147"/>
        <v>#N/A</v>
      </c>
      <c r="K325" s="8" t="e">
        <f t="shared" si="148"/>
        <v>#N/A</v>
      </c>
      <c r="L325" s="8" t="e">
        <f t="shared" si="149"/>
        <v>#N/A</v>
      </c>
      <c r="M325" t="e">
        <f t="shared" si="150"/>
        <v>#N/A</v>
      </c>
      <c r="N325">
        <v>8</v>
      </c>
      <c r="O325" t="e">
        <f t="shared" si="167"/>
        <v>#N/A</v>
      </c>
      <c r="P325" t="e">
        <f t="shared" si="151"/>
        <v>#N/A</v>
      </c>
      <c r="Q325" t="e">
        <f t="shared" si="152"/>
        <v>#N/A</v>
      </c>
      <c r="R325" t="e">
        <f t="shared" si="153"/>
        <v>#N/A</v>
      </c>
      <c r="S325">
        <f t="shared" si="154"/>
        <v>0</v>
      </c>
      <c r="T325" s="8">
        <f t="shared" si="168"/>
        <v>0</v>
      </c>
      <c r="U325" s="2" t="e">
        <f t="shared" si="169"/>
        <v>#N/A</v>
      </c>
      <c r="V325">
        <f t="shared" si="155"/>
        <v>5</v>
      </c>
      <c r="W325" s="2" t="e">
        <f t="shared" si="170"/>
        <v>#N/A</v>
      </c>
      <c r="X325">
        <f t="shared" si="156"/>
        <v>0</v>
      </c>
      <c r="Y325">
        <f t="shared" si="171"/>
        <v>0.5</v>
      </c>
      <c r="Z325">
        <v>0</v>
      </c>
      <c r="AA325" s="18">
        <f t="shared" si="157"/>
        <v>43506</v>
      </c>
      <c r="AB325" s="13">
        <f t="shared" si="158"/>
        <v>0</v>
      </c>
      <c r="AC325">
        <v>0</v>
      </c>
      <c r="AD325" s="5" t="e">
        <f t="shared" si="172"/>
        <v>#N/A</v>
      </c>
      <c r="AE325">
        <f t="shared" si="181"/>
        <v>0</v>
      </c>
      <c r="AF325">
        <f t="shared" si="181"/>
        <v>0</v>
      </c>
      <c r="AG325">
        <v>0</v>
      </c>
      <c r="AH325" s="18">
        <f t="shared" si="173"/>
        <v>43506</v>
      </c>
      <c r="AI325" s="5">
        <f t="shared" si="174"/>
        <v>0</v>
      </c>
      <c r="AJ325" s="13">
        <f t="shared" si="160"/>
        <v>0</v>
      </c>
      <c r="AK325" s="20">
        <f t="shared" si="161"/>
        <v>0</v>
      </c>
      <c r="AL325" s="20">
        <f t="shared" si="175"/>
        <v>2295</v>
      </c>
      <c r="AM325" s="20">
        <f t="shared" si="176"/>
        <v>900</v>
      </c>
      <c r="AN325" s="20">
        <f t="shared" si="162"/>
        <v>0</v>
      </c>
      <c r="AO325" s="20">
        <f t="shared" si="177"/>
        <v>200</v>
      </c>
      <c r="AP325" s="1">
        <v>0</v>
      </c>
      <c r="AQ325" s="24">
        <f t="shared" si="178"/>
        <v>43506</v>
      </c>
      <c r="AR325" s="10">
        <f t="shared" si="163"/>
        <v>0</v>
      </c>
      <c r="AS325" s="1">
        <f t="shared" si="179"/>
        <v>0</v>
      </c>
    </row>
    <row r="326" spans="2:45" x14ac:dyDescent="0.2">
      <c r="B326" s="18">
        <f t="shared" si="164"/>
        <v>43507</v>
      </c>
      <c r="C326" s="8">
        <f t="shared" si="165"/>
        <v>43507</v>
      </c>
      <c r="D326" s="5" t="e">
        <f>INDEX(Klima!$B$1:$E$520,MATCH('Afgrødemodel 1'!$C326,Klima!$B$1:$B$520,0),MATCH('Afgrødemodel 1'!$D$7,Klima!$B$1:$E$1,0))</f>
        <v>#N/A</v>
      </c>
      <c r="E326" s="8" t="e">
        <f t="shared" si="180"/>
        <v>#N/A</v>
      </c>
      <c r="F326">
        <v>0</v>
      </c>
      <c r="G326" s="8" t="e">
        <f t="shared" si="166"/>
        <v>#N/A</v>
      </c>
      <c r="H326" s="8" t="e">
        <f t="shared" si="145"/>
        <v>#N/A</v>
      </c>
      <c r="I326" s="8" t="e">
        <f t="shared" si="146"/>
        <v>#N/A</v>
      </c>
      <c r="J326" s="8" t="e">
        <f t="shared" si="147"/>
        <v>#N/A</v>
      </c>
      <c r="K326" s="8" t="e">
        <f t="shared" si="148"/>
        <v>#N/A</v>
      </c>
      <c r="L326" s="8" t="e">
        <f t="shared" si="149"/>
        <v>#N/A</v>
      </c>
      <c r="M326" t="e">
        <f t="shared" si="150"/>
        <v>#N/A</v>
      </c>
      <c r="N326">
        <v>8</v>
      </c>
      <c r="O326" t="e">
        <f t="shared" si="167"/>
        <v>#N/A</v>
      </c>
      <c r="P326" t="e">
        <f t="shared" si="151"/>
        <v>#N/A</v>
      </c>
      <c r="Q326" t="e">
        <f t="shared" si="152"/>
        <v>#N/A</v>
      </c>
      <c r="R326" t="e">
        <f t="shared" si="153"/>
        <v>#N/A</v>
      </c>
      <c r="S326">
        <f t="shared" si="154"/>
        <v>0</v>
      </c>
      <c r="T326" s="8">
        <f t="shared" si="168"/>
        <v>0</v>
      </c>
      <c r="U326" s="2" t="e">
        <f t="shared" si="169"/>
        <v>#N/A</v>
      </c>
      <c r="V326">
        <f t="shared" si="155"/>
        <v>5</v>
      </c>
      <c r="W326" s="2" t="e">
        <f t="shared" si="170"/>
        <v>#N/A</v>
      </c>
      <c r="X326">
        <f t="shared" si="156"/>
        <v>0</v>
      </c>
      <c r="Y326">
        <f t="shared" si="171"/>
        <v>0.5</v>
      </c>
      <c r="Z326">
        <v>0</v>
      </c>
      <c r="AA326" s="18">
        <f t="shared" si="157"/>
        <v>43507</v>
      </c>
      <c r="AB326" s="13">
        <f t="shared" si="158"/>
        <v>0</v>
      </c>
      <c r="AC326">
        <v>0</v>
      </c>
      <c r="AD326" s="5" t="e">
        <f t="shared" si="172"/>
        <v>#N/A</v>
      </c>
      <c r="AE326">
        <f t="shared" si="181"/>
        <v>0</v>
      </c>
      <c r="AF326">
        <f t="shared" si="181"/>
        <v>0</v>
      </c>
      <c r="AG326">
        <v>0</v>
      </c>
      <c r="AH326" s="18">
        <f t="shared" si="173"/>
        <v>43507</v>
      </c>
      <c r="AI326" s="5">
        <f t="shared" si="174"/>
        <v>0</v>
      </c>
      <c r="AJ326" s="13">
        <f t="shared" si="160"/>
        <v>0</v>
      </c>
      <c r="AK326" s="20">
        <f t="shared" si="161"/>
        <v>0</v>
      </c>
      <c r="AL326" s="20">
        <f t="shared" si="175"/>
        <v>2310</v>
      </c>
      <c r="AM326" s="20">
        <f t="shared" si="176"/>
        <v>900</v>
      </c>
      <c r="AN326" s="20">
        <f t="shared" si="162"/>
        <v>0</v>
      </c>
      <c r="AO326" s="20">
        <f t="shared" si="177"/>
        <v>200</v>
      </c>
      <c r="AP326" s="1">
        <v>0</v>
      </c>
      <c r="AQ326" s="24">
        <f t="shared" si="178"/>
        <v>43507</v>
      </c>
      <c r="AR326" s="10">
        <f t="shared" si="163"/>
        <v>0</v>
      </c>
      <c r="AS326" s="1">
        <f t="shared" si="179"/>
        <v>0</v>
      </c>
    </row>
    <row r="327" spans="2:45" x14ac:dyDescent="0.2">
      <c r="B327" s="18">
        <f t="shared" si="164"/>
        <v>43508</v>
      </c>
      <c r="C327" s="8">
        <f t="shared" si="165"/>
        <v>43508</v>
      </c>
      <c r="D327" s="5" t="e">
        <f>INDEX(Klima!$B$1:$E$520,MATCH('Afgrødemodel 1'!$C327,Klima!$B$1:$B$520,0),MATCH('Afgrødemodel 1'!$D$7,Klima!$B$1:$E$1,0))</f>
        <v>#N/A</v>
      </c>
      <c r="E327" s="8" t="e">
        <f t="shared" si="180"/>
        <v>#N/A</v>
      </c>
      <c r="F327">
        <v>0</v>
      </c>
      <c r="G327" s="8" t="e">
        <f t="shared" si="166"/>
        <v>#N/A</v>
      </c>
      <c r="H327" s="8" t="e">
        <f t="shared" si="145"/>
        <v>#N/A</v>
      </c>
      <c r="I327" s="8" t="e">
        <f t="shared" si="146"/>
        <v>#N/A</v>
      </c>
      <c r="J327" s="8" t="e">
        <f t="shared" si="147"/>
        <v>#N/A</v>
      </c>
      <c r="K327" s="8" t="e">
        <f t="shared" si="148"/>
        <v>#N/A</v>
      </c>
      <c r="L327" s="8" t="e">
        <f t="shared" si="149"/>
        <v>#N/A</v>
      </c>
      <c r="M327" t="e">
        <f t="shared" si="150"/>
        <v>#N/A</v>
      </c>
      <c r="N327">
        <v>8</v>
      </c>
      <c r="O327" t="e">
        <f t="shared" si="167"/>
        <v>#N/A</v>
      </c>
      <c r="P327" t="e">
        <f t="shared" si="151"/>
        <v>#N/A</v>
      </c>
      <c r="Q327" t="e">
        <f t="shared" si="152"/>
        <v>#N/A</v>
      </c>
      <c r="R327" t="e">
        <f t="shared" si="153"/>
        <v>#N/A</v>
      </c>
      <c r="S327">
        <f t="shared" si="154"/>
        <v>0</v>
      </c>
      <c r="T327" s="8">
        <f t="shared" si="168"/>
        <v>0</v>
      </c>
      <c r="U327" s="2" t="e">
        <f t="shared" si="169"/>
        <v>#N/A</v>
      </c>
      <c r="V327">
        <f t="shared" si="155"/>
        <v>5</v>
      </c>
      <c r="W327" s="2" t="e">
        <f t="shared" si="170"/>
        <v>#N/A</v>
      </c>
      <c r="X327">
        <f t="shared" si="156"/>
        <v>0</v>
      </c>
      <c r="Y327">
        <f t="shared" si="171"/>
        <v>0.5</v>
      </c>
      <c r="Z327">
        <v>0</v>
      </c>
      <c r="AA327" s="18">
        <f t="shared" si="157"/>
        <v>43508</v>
      </c>
      <c r="AB327" s="13">
        <f t="shared" si="158"/>
        <v>0</v>
      </c>
      <c r="AC327">
        <v>0</v>
      </c>
      <c r="AD327" s="5" t="e">
        <f t="shared" si="172"/>
        <v>#N/A</v>
      </c>
      <c r="AE327">
        <f t="shared" si="181"/>
        <v>0</v>
      </c>
      <c r="AF327">
        <f t="shared" si="181"/>
        <v>0</v>
      </c>
      <c r="AG327">
        <v>0</v>
      </c>
      <c r="AH327" s="18">
        <f t="shared" si="173"/>
        <v>43508</v>
      </c>
      <c r="AI327" s="5">
        <f t="shared" si="174"/>
        <v>0</v>
      </c>
      <c r="AJ327" s="13">
        <f t="shared" si="160"/>
        <v>0</v>
      </c>
      <c r="AK327" s="20">
        <f t="shared" si="161"/>
        <v>0</v>
      </c>
      <c r="AL327" s="20">
        <f t="shared" si="175"/>
        <v>2325</v>
      </c>
      <c r="AM327" s="20">
        <f t="shared" si="176"/>
        <v>900</v>
      </c>
      <c r="AN327" s="20">
        <f t="shared" si="162"/>
        <v>0</v>
      </c>
      <c r="AO327" s="20">
        <f t="shared" si="177"/>
        <v>200</v>
      </c>
      <c r="AP327" s="1">
        <v>0</v>
      </c>
      <c r="AQ327" s="24">
        <f t="shared" si="178"/>
        <v>43508</v>
      </c>
      <c r="AR327" s="10">
        <f t="shared" si="163"/>
        <v>0</v>
      </c>
      <c r="AS327" s="1">
        <f t="shared" si="179"/>
        <v>0</v>
      </c>
    </row>
    <row r="328" spans="2:45" x14ac:dyDescent="0.2">
      <c r="B328" s="18">
        <f t="shared" si="164"/>
        <v>43509</v>
      </c>
      <c r="C328" s="8">
        <f t="shared" si="165"/>
        <v>43509</v>
      </c>
      <c r="D328" s="5" t="e">
        <f>INDEX(Klima!$B$1:$E$520,MATCH('Afgrødemodel 1'!$C328,Klima!$B$1:$B$520,0),MATCH('Afgrødemodel 1'!$D$7,Klima!$B$1:$E$1,0))</f>
        <v>#N/A</v>
      </c>
      <c r="E328" s="8" t="e">
        <f t="shared" si="180"/>
        <v>#N/A</v>
      </c>
      <c r="F328">
        <v>0</v>
      </c>
      <c r="G328" s="8" t="e">
        <f t="shared" si="166"/>
        <v>#N/A</v>
      </c>
      <c r="H328" s="8" t="e">
        <f t="shared" si="145"/>
        <v>#N/A</v>
      </c>
      <c r="I328" s="8" t="e">
        <f t="shared" si="146"/>
        <v>#N/A</v>
      </c>
      <c r="J328" s="8" t="e">
        <f t="shared" si="147"/>
        <v>#N/A</v>
      </c>
      <c r="K328" s="8" t="e">
        <f t="shared" si="148"/>
        <v>#N/A</v>
      </c>
      <c r="L328" s="8" t="e">
        <f t="shared" si="149"/>
        <v>#N/A</v>
      </c>
      <c r="M328" t="e">
        <f t="shared" si="150"/>
        <v>#N/A</v>
      </c>
      <c r="N328">
        <v>8</v>
      </c>
      <c r="O328" t="e">
        <f t="shared" si="167"/>
        <v>#N/A</v>
      </c>
      <c r="P328" t="e">
        <f t="shared" si="151"/>
        <v>#N/A</v>
      </c>
      <c r="Q328" t="e">
        <f t="shared" si="152"/>
        <v>#N/A</v>
      </c>
      <c r="R328" t="e">
        <f t="shared" si="153"/>
        <v>#N/A</v>
      </c>
      <c r="S328">
        <f t="shared" si="154"/>
        <v>0</v>
      </c>
      <c r="T328" s="8">
        <f t="shared" si="168"/>
        <v>0</v>
      </c>
      <c r="U328" s="2" t="e">
        <f t="shared" si="169"/>
        <v>#N/A</v>
      </c>
      <c r="V328">
        <f t="shared" si="155"/>
        <v>5</v>
      </c>
      <c r="W328" s="2" t="e">
        <f t="shared" si="170"/>
        <v>#N/A</v>
      </c>
      <c r="X328">
        <f t="shared" si="156"/>
        <v>0</v>
      </c>
      <c r="Y328">
        <f t="shared" si="171"/>
        <v>0.5</v>
      </c>
      <c r="Z328">
        <v>0</v>
      </c>
      <c r="AA328" s="18">
        <f t="shared" si="157"/>
        <v>43509</v>
      </c>
      <c r="AB328" s="13">
        <f t="shared" si="158"/>
        <v>0</v>
      </c>
      <c r="AC328">
        <v>0</v>
      </c>
      <c r="AD328" s="5" t="e">
        <f t="shared" si="172"/>
        <v>#N/A</v>
      </c>
      <c r="AE328">
        <f t="shared" si="181"/>
        <v>0</v>
      </c>
      <c r="AF328">
        <f t="shared" si="181"/>
        <v>0</v>
      </c>
      <c r="AG328">
        <v>0</v>
      </c>
      <c r="AH328" s="18">
        <f t="shared" si="173"/>
        <v>43509</v>
      </c>
      <c r="AI328" s="5">
        <f t="shared" si="174"/>
        <v>0</v>
      </c>
      <c r="AJ328" s="13">
        <f t="shared" si="160"/>
        <v>0</v>
      </c>
      <c r="AK328" s="20">
        <f t="shared" si="161"/>
        <v>0</v>
      </c>
      <c r="AL328" s="20">
        <f t="shared" si="175"/>
        <v>2340</v>
      </c>
      <c r="AM328" s="20">
        <f t="shared" si="176"/>
        <v>900</v>
      </c>
      <c r="AN328" s="20">
        <f t="shared" si="162"/>
        <v>0</v>
      </c>
      <c r="AO328" s="20">
        <f t="shared" si="177"/>
        <v>200</v>
      </c>
      <c r="AP328" s="1">
        <v>0</v>
      </c>
      <c r="AQ328" s="24">
        <f t="shared" si="178"/>
        <v>43509</v>
      </c>
      <c r="AR328" s="10">
        <f t="shared" si="163"/>
        <v>0</v>
      </c>
      <c r="AS328" s="1">
        <f t="shared" si="179"/>
        <v>0</v>
      </c>
    </row>
    <row r="329" spans="2:45" x14ac:dyDescent="0.2">
      <c r="B329" s="18">
        <f t="shared" si="164"/>
        <v>43510</v>
      </c>
      <c r="C329" s="8">
        <f t="shared" si="165"/>
        <v>43510</v>
      </c>
      <c r="D329" s="5" t="e">
        <f>INDEX(Klima!$B$1:$E$520,MATCH('Afgrødemodel 1'!$C329,Klima!$B$1:$B$520,0),MATCH('Afgrødemodel 1'!$D$7,Klima!$B$1:$E$1,0))</f>
        <v>#N/A</v>
      </c>
      <c r="E329" s="8" t="e">
        <f t="shared" si="180"/>
        <v>#N/A</v>
      </c>
      <c r="F329">
        <v>0</v>
      </c>
      <c r="G329" s="8" t="e">
        <f t="shared" si="166"/>
        <v>#N/A</v>
      </c>
      <c r="H329" s="8" t="e">
        <f t="shared" si="145"/>
        <v>#N/A</v>
      </c>
      <c r="I329" s="8" t="e">
        <f t="shared" si="146"/>
        <v>#N/A</v>
      </c>
      <c r="J329" s="8" t="e">
        <f t="shared" si="147"/>
        <v>#N/A</v>
      </c>
      <c r="K329" s="8" t="e">
        <f t="shared" si="148"/>
        <v>#N/A</v>
      </c>
      <c r="L329" s="8" t="e">
        <f t="shared" si="149"/>
        <v>#N/A</v>
      </c>
      <c r="M329" t="e">
        <f t="shared" si="150"/>
        <v>#N/A</v>
      </c>
      <c r="N329">
        <v>8</v>
      </c>
      <c r="O329" t="e">
        <f t="shared" si="167"/>
        <v>#N/A</v>
      </c>
      <c r="P329" t="e">
        <f t="shared" si="151"/>
        <v>#N/A</v>
      </c>
      <c r="Q329" t="e">
        <f t="shared" si="152"/>
        <v>#N/A</v>
      </c>
      <c r="R329" t="e">
        <f t="shared" si="153"/>
        <v>#N/A</v>
      </c>
      <c r="S329">
        <f t="shared" si="154"/>
        <v>0</v>
      </c>
      <c r="T329" s="8">
        <f t="shared" si="168"/>
        <v>0</v>
      </c>
      <c r="U329" s="2" t="e">
        <f t="shared" si="169"/>
        <v>#N/A</v>
      </c>
      <c r="V329">
        <f t="shared" si="155"/>
        <v>5</v>
      </c>
      <c r="W329" s="2" t="e">
        <f t="shared" si="170"/>
        <v>#N/A</v>
      </c>
      <c r="X329">
        <f t="shared" si="156"/>
        <v>0</v>
      </c>
      <c r="Y329">
        <f t="shared" si="171"/>
        <v>0.5</v>
      </c>
      <c r="Z329">
        <v>0</v>
      </c>
      <c r="AA329" s="18">
        <f t="shared" si="157"/>
        <v>43510</v>
      </c>
      <c r="AB329" s="13">
        <f t="shared" si="158"/>
        <v>0</v>
      </c>
      <c r="AC329">
        <v>0</v>
      </c>
      <c r="AD329" s="5" t="e">
        <f t="shared" si="172"/>
        <v>#N/A</v>
      </c>
      <c r="AE329">
        <f t="shared" si="181"/>
        <v>0</v>
      </c>
      <c r="AF329">
        <f t="shared" si="181"/>
        <v>0</v>
      </c>
      <c r="AG329">
        <v>0</v>
      </c>
      <c r="AH329" s="18">
        <f t="shared" si="173"/>
        <v>43510</v>
      </c>
      <c r="AI329" s="5">
        <f t="shared" si="174"/>
        <v>0</v>
      </c>
      <c r="AJ329" s="13">
        <f t="shared" si="160"/>
        <v>0</v>
      </c>
      <c r="AK329" s="20">
        <f t="shared" si="161"/>
        <v>0</v>
      </c>
      <c r="AL329" s="20">
        <f t="shared" si="175"/>
        <v>2355</v>
      </c>
      <c r="AM329" s="20">
        <f t="shared" si="176"/>
        <v>900</v>
      </c>
      <c r="AN329" s="20">
        <f t="shared" si="162"/>
        <v>0</v>
      </c>
      <c r="AO329" s="20">
        <f t="shared" si="177"/>
        <v>200</v>
      </c>
      <c r="AP329" s="1">
        <v>0</v>
      </c>
      <c r="AQ329" s="24">
        <f t="shared" si="178"/>
        <v>43510</v>
      </c>
      <c r="AR329" s="10">
        <f t="shared" si="163"/>
        <v>0</v>
      </c>
      <c r="AS329" s="1">
        <f t="shared" si="179"/>
        <v>0</v>
      </c>
    </row>
    <row r="330" spans="2:45" x14ac:dyDescent="0.2">
      <c r="B330" s="18">
        <f t="shared" si="164"/>
        <v>43511</v>
      </c>
      <c r="C330" s="8">
        <f t="shared" si="165"/>
        <v>43511</v>
      </c>
      <c r="D330" s="5" t="e">
        <f>INDEX(Klima!$B$1:$E$520,MATCH('Afgrødemodel 1'!$C330,Klima!$B$1:$B$520,0),MATCH('Afgrødemodel 1'!$D$7,Klima!$B$1:$E$1,0))</f>
        <v>#N/A</v>
      </c>
      <c r="E330" s="8" t="e">
        <f t="shared" si="180"/>
        <v>#N/A</v>
      </c>
      <c r="F330">
        <v>0</v>
      </c>
      <c r="G330" s="8" t="e">
        <f t="shared" si="166"/>
        <v>#N/A</v>
      </c>
      <c r="H330" s="8" t="e">
        <f t="shared" ref="H330:H374" si="182">IF(C330&gt;=$AY$21,E330+H329,0)</f>
        <v>#N/A</v>
      </c>
      <c r="I330" s="8" t="e">
        <f t="shared" ref="I330:I374" si="183">IF(C330&lt;$AY$27,0,E330)</f>
        <v>#N/A</v>
      </c>
      <c r="J330" s="8" t="e">
        <f t="shared" ref="J330:J374" si="184">IF(C330&lt;$AY$27,0,I330+J329)</f>
        <v>#N/A</v>
      </c>
      <c r="K330" s="8" t="e">
        <f t="shared" ref="K330:K374" si="185">IF(AND(H330&gt;=$AX$12,H329&lt;$AX$12),"tSF1",IF(AND(H330&gt;=$AZ$13,H329&lt;$AZ$13),"tSF2",IF(AND(H330&gt;=$AZ$14,H329&lt;$AZ$14),"tSF3",IF(AND(H330&gt;=$AZ$15,H329&lt;$AZ$15),"tSF4",IF(AND(H330&gt;=$AZ$16,H329&lt;$AZ$16),"tSF5"," ")))))</f>
        <v>#N/A</v>
      </c>
      <c r="L330" s="8" t="e">
        <f t="shared" ref="L330:L374" si="186">IF(OR(K330="tSF1",K330="tSF2",K330="tSF3",K330="tSF4",K330="tSF5"),C330," ")</f>
        <v>#N/A</v>
      </c>
      <c r="M330" t="e">
        <f t="shared" ref="M330:M374" si="187">IF(AND($BA$12&gt;C330,C330&gt;=$AY$21),"F1",IF(AND(C330&gt;=$BA$12,C330&lt;$BA$13),"F2",IF(AND(C330&gt;=$BA$13,C330&lt;$BA$14),"F3",IF(AND(C330&gt;=$BA$14,C330&lt;$BA$15),"F4",IF(AND(C330&gt;=$BA$15,C330&lt;$BA$16),"F5"," ")))))</f>
        <v>#N/A</v>
      </c>
      <c r="N330">
        <v>8</v>
      </c>
      <c r="O330" t="e">
        <f t="shared" si="167"/>
        <v>#N/A</v>
      </c>
      <c r="P330" t="e">
        <f t="shared" ref="P330:P374" si="188">IF($AV$2=1,(IF(AND(J330&gt;=$AW$21,J329&lt;$AW$21),C330," ")),(IF(AND(G330&gt;=$AW$21,G329&lt;$AW$21),C330," ")))</f>
        <v>#N/A</v>
      </c>
      <c r="Q330" t="e">
        <f t="shared" ref="Q330:Q374" si="189">IF(AND($AW$22=0,O330="tSL0"),"tSLe",IF(AND(H330&gt;=($AW$22),H329&lt;($AW$22)),"tSLe",IF(AND(H330&gt;=($AW$23),H329&lt;($AW$23)),"tSLx",IF(AND(H330&gt;=($AW$24),H329&lt;($AW$24)),"tSLr",IF(AND(H330&gt;=($AW$25),H329&lt;($AW$25)),"tSLm",IF(AND($AW$27=B330),"Sådato",IF(AND($AW$29=B330),"tv",IF(AND($AW$28=B330),"th"," "))))))))</f>
        <v>#N/A</v>
      </c>
      <c r="R330" t="e">
        <f t="shared" ref="R330:R374" si="190">IF(AND(Q330="Sådato"),C330,IF(AND(Q330="tSLe"),C330,IF(AND(Q330="tSLx"),C330,IF(AND(Q330="tSLr"),C330,IF(AND(Q330="tSLm"),C330,IF(AND(Q330="tv"),C330,IF(AND(Q330="th"),C330," ")))))))</f>
        <v>#N/A</v>
      </c>
      <c r="S330">
        <f t="shared" ref="S330:S393" si="191">$AW$33</f>
        <v>0</v>
      </c>
      <c r="T330" s="8">
        <f t="shared" si="168"/>
        <v>0</v>
      </c>
      <c r="U330" s="2" t="e">
        <f t="shared" si="169"/>
        <v>#N/A</v>
      </c>
      <c r="V330">
        <f t="shared" ref="V330:V393" si="192">$AW$35</f>
        <v>5</v>
      </c>
      <c r="W330" s="2" t="e">
        <f t="shared" si="170"/>
        <v>#N/A</v>
      </c>
      <c r="X330">
        <f t="shared" ref="X330:X393" si="193">$AW$36</f>
        <v>0</v>
      </c>
      <c r="Y330">
        <f t="shared" si="171"/>
        <v>0.5</v>
      </c>
      <c r="Z330">
        <v>0</v>
      </c>
      <c r="AA330" s="18">
        <f t="shared" ref="AA330:AA374" si="194">B330</f>
        <v>43511</v>
      </c>
      <c r="AB330" s="13">
        <f t="shared" ref="AB330:AB374" si="195">IF((C330&lt;$AY$21),S330,IF(AND($AY$21&lt;=C330,C330&lt;MIN($AY$22,$AY$28,$AY$29)),T330,IF(AND($AY$22&lt;=C330,C330&lt;MIN($AY$23,$AY$28,$AY$29)),U330,IF(AND($AY$23&lt;=C330,C330&lt;(MIN($AY$24,$AY$29,$AY$28))),V330,IF(AND($AY$24&lt;=C330,C330&lt;(MIN($AY$25,$AY$28,$AY$29))),W330,IF(AND($AY$25&lt;=C330,C330&lt;(MIN($AY$28,$AY$29))),X330,IF(AND($AY$29&lt;=C330,C330&lt;$AY$28),Y330,IF(AND(C330&gt;$AY$28),Z330,0))))))))</f>
        <v>0</v>
      </c>
      <c r="AC330">
        <v>0</v>
      </c>
      <c r="AD330" s="5" t="e">
        <f t="shared" si="172"/>
        <v>#N/A</v>
      </c>
      <c r="AE330">
        <f t="shared" si="181"/>
        <v>0</v>
      </c>
      <c r="AF330">
        <f t="shared" si="181"/>
        <v>0</v>
      </c>
      <c r="AG330">
        <v>0</v>
      </c>
      <c r="AH330" s="18">
        <f t="shared" si="173"/>
        <v>43511</v>
      </c>
      <c r="AI330" s="5">
        <f t="shared" si="174"/>
        <v>0</v>
      </c>
      <c r="AJ330" s="13">
        <f t="shared" ref="AJ330:AJ374" si="196">IF(C330&lt;(MIN($AY$24,$AY$28,$AY$29)),AC330,IF(AND($AY$24&lt;=C330,C330&lt;(MIN($AY$25,$AY$28,$AY$29))),AD330,IF(AND($AY$25&lt;=C330,C330&lt;(MIN($AY$28,$AY$29))),AE330,IF(AND($AY$29&lt;=C330,C330&lt;$AY$28),AF330,IF(AND(C330&gt;=$AY$28),AG330," ")))))</f>
        <v>0</v>
      </c>
      <c r="AK330" s="20">
        <f t="shared" ref="AK330:AK393" si="197">$AW$42</f>
        <v>0</v>
      </c>
      <c r="AL330" s="20">
        <f t="shared" si="175"/>
        <v>2370</v>
      </c>
      <c r="AM330" s="20">
        <f t="shared" si="176"/>
        <v>900</v>
      </c>
      <c r="AN330" s="20">
        <f t="shared" ref="AN330:AN393" si="198">$AW$45</f>
        <v>0</v>
      </c>
      <c r="AO330" s="20">
        <f t="shared" si="177"/>
        <v>200</v>
      </c>
      <c r="AP330" s="1">
        <v>0</v>
      </c>
      <c r="AQ330" s="24">
        <f t="shared" si="178"/>
        <v>43511</v>
      </c>
      <c r="AR330" s="10">
        <f t="shared" ref="AR330:AR374" si="199">IF(C330&lt;$AY$21,AK330,IF(AND($AY$21&lt;=C330,C330&lt;(MIN($AY$25,$AY$29,$AY$28))),AM330,IF(AND($AY$25&lt;=C330,C330&lt;MIN($AY$29,$AY$28)),AN330,IF(AND($AY$29&lt;=C330,C330&lt;$AY$28),AO330,IF(AND(C330&gt;=$AY$28),AP330,"0")))))</f>
        <v>0</v>
      </c>
      <c r="AS330" s="1">
        <f t="shared" si="179"/>
        <v>0</v>
      </c>
    </row>
    <row r="331" spans="2:45" x14ac:dyDescent="0.2">
      <c r="B331" s="18">
        <f t="shared" ref="B331:B394" si="200">B330+1</f>
        <v>43512</v>
      </c>
      <c r="C331" s="8">
        <f t="shared" ref="C331:C374" si="201">B331</f>
        <v>43512</v>
      </c>
      <c r="D331" s="5" t="e">
        <f>INDEX(Klima!$B$1:$E$520,MATCH('Afgrødemodel 1'!$C331,Klima!$B$1:$B$520,0),MATCH('Afgrødemodel 1'!$D$7,Klima!$B$1:$E$1,0))</f>
        <v>#N/A</v>
      </c>
      <c r="E331" s="8" t="e">
        <f t="shared" si="180"/>
        <v>#N/A</v>
      </c>
      <c r="F331">
        <v>0</v>
      </c>
      <c r="G331" s="8" t="e">
        <f t="shared" ref="G331:G374" si="202">(E331-F331)+G330</f>
        <v>#N/A</v>
      </c>
      <c r="H331" s="8" t="e">
        <f t="shared" si="182"/>
        <v>#N/A</v>
      </c>
      <c r="I331" s="8" t="e">
        <f t="shared" si="183"/>
        <v>#N/A</v>
      </c>
      <c r="J331" s="8" t="e">
        <f t="shared" si="184"/>
        <v>#N/A</v>
      </c>
      <c r="K331" s="8" t="e">
        <f t="shared" si="185"/>
        <v>#N/A</v>
      </c>
      <c r="L331" s="8" t="e">
        <f t="shared" si="186"/>
        <v>#N/A</v>
      </c>
      <c r="M331" t="e">
        <f t="shared" si="187"/>
        <v>#N/A</v>
      </c>
      <c r="N331">
        <v>8</v>
      </c>
      <c r="O331" t="e">
        <f t="shared" ref="O331:O374" si="203">IF($AV$2=1,(IF(AND(J331&gt;=$AW$21,J330&lt;$AW$21),"tSL0"," ")),(IF(AND(G331&gt;=$AW$21,G330&lt;$AW$21),"tSL0"," ")))</f>
        <v>#N/A</v>
      </c>
      <c r="P331" t="e">
        <f t="shared" si="188"/>
        <v>#N/A</v>
      </c>
      <c r="Q331" t="e">
        <f t="shared" si="189"/>
        <v>#N/A</v>
      </c>
      <c r="R331" t="e">
        <f t="shared" si="190"/>
        <v>#N/A</v>
      </c>
      <c r="S331">
        <f t="shared" si="191"/>
        <v>0</v>
      </c>
      <c r="T331" s="8">
        <f t="shared" ref="T331:T374" si="204">IFERROR($AW$33+($AW$34-$AW$33)*((H331)/$AW$22),0)</f>
        <v>0</v>
      </c>
      <c r="U331" s="2" t="e">
        <f t="shared" ref="U331:U374" si="205">$AW$34+($AW$35-$AW$34)*((((2.7182^(2.4*((((H331)-$AW$22)/($AW$23-$AW$22))))-1)))/10)</f>
        <v>#N/A</v>
      </c>
      <c r="V331">
        <f t="shared" si="192"/>
        <v>5</v>
      </c>
      <c r="W331" s="2" t="e">
        <f t="shared" ref="W331:W374" si="206">$AW$35-($AW$35-$AW$36)*((((H331)-$AW$24)/($AW$25-$AW$24)))</f>
        <v>#N/A</v>
      </c>
      <c r="X331">
        <f t="shared" si="193"/>
        <v>0</v>
      </c>
      <c r="Y331">
        <f t="shared" ref="Y331:Y394" si="207">$AW$38</f>
        <v>0.5</v>
      </c>
      <c r="Z331">
        <v>0</v>
      </c>
      <c r="AA331" s="18">
        <f t="shared" si="194"/>
        <v>43512</v>
      </c>
      <c r="AB331" s="13">
        <f t="shared" si="195"/>
        <v>0</v>
      </c>
      <c r="AC331">
        <v>0</v>
      </c>
      <c r="AD331" s="5" t="e">
        <f t="shared" ref="AD331:AD374" si="208">$AW$37*(((H331)-$AW$24)/($AW$25-$AW$24))</f>
        <v>#N/A</v>
      </c>
      <c r="AE331">
        <f t="shared" si="181"/>
        <v>0</v>
      </c>
      <c r="AF331">
        <f t="shared" si="181"/>
        <v>0</v>
      </c>
      <c r="AG331">
        <v>0</v>
      </c>
      <c r="AH331" s="18">
        <f t="shared" ref="AH331:AH374" si="209">AA331</f>
        <v>43512</v>
      </c>
      <c r="AI331" s="5">
        <f t="shared" ref="AI331:AI374" si="210">AB331+AJ331</f>
        <v>0</v>
      </c>
      <c r="AJ331" s="13">
        <f t="shared" si="196"/>
        <v>0</v>
      </c>
      <c r="AK331" s="20">
        <f t="shared" si="197"/>
        <v>0</v>
      </c>
      <c r="AL331" s="20">
        <f t="shared" ref="AL331:AL374" si="211">MAX($AW$43,($AW$46*(C331-$AY$21)))</f>
        <v>2385</v>
      </c>
      <c r="AM331" s="20">
        <f t="shared" ref="AM331:AM374" si="212">MIN(MIN($AW$48,$AW$44),AL331)</f>
        <v>900</v>
      </c>
      <c r="AN331" s="20">
        <f t="shared" si="198"/>
        <v>0</v>
      </c>
      <c r="AO331" s="20">
        <f t="shared" ref="AO331:AO394" si="213">$AW$49</f>
        <v>200</v>
      </c>
      <c r="AP331" s="1">
        <v>0</v>
      </c>
      <c r="AQ331" s="24">
        <f t="shared" ref="AQ331:AQ374" si="214">AH331</f>
        <v>43512</v>
      </c>
      <c r="AR331" s="10">
        <f t="shared" si="199"/>
        <v>0</v>
      </c>
      <c r="AS331" s="1">
        <f t="shared" ref="AS331:AS374" si="215">(0-AR331)/10</f>
        <v>0</v>
      </c>
    </row>
    <row r="332" spans="2:45" x14ac:dyDescent="0.2">
      <c r="B332" s="18">
        <f t="shared" si="200"/>
        <v>43513</v>
      </c>
      <c r="C332" s="8">
        <f t="shared" si="201"/>
        <v>43513</v>
      </c>
      <c r="D332" s="5" t="e">
        <f>INDEX(Klima!$B$1:$E$520,MATCH('Afgrødemodel 1'!$C332,Klima!$B$1:$B$520,0),MATCH('Afgrødemodel 1'!$D$7,Klima!$B$1:$E$1,0))</f>
        <v>#N/A</v>
      </c>
      <c r="E332" s="8" t="e">
        <f t="shared" si="180"/>
        <v>#N/A</v>
      </c>
      <c r="F332">
        <v>0</v>
      </c>
      <c r="G332" s="8" t="e">
        <f t="shared" si="202"/>
        <v>#N/A</v>
      </c>
      <c r="H332" s="8" t="e">
        <f t="shared" si="182"/>
        <v>#N/A</v>
      </c>
      <c r="I332" s="8" t="e">
        <f t="shared" si="183"/>
        <v>#N/A</v>
      </c>
      <c r="J332" s="8" t="e">
        <f t="shared" si="184"/>
        <v>#N/A</v>
      </c>
      <c r="K332" s="8" t="e">
        <f t="shared" si="185"/>
        <v>#N/A</v>
      </c>
      <c r="L332" s="8" t="e">
        <f t="shared" si="186"/>
        <v>#N/A</v>
      </c>
      <c r="M332" t="e">
        <f t="shared" si="187"/>
        <v>#N/A</v>
      </c>
      <c r="N332">
        <v>8</v>
      </c>
      <c r="O332" t="e">
        <f t="shared" si="203"/>
        <v>#N/A</v>
      </c>
      <c r="P332" t="e">
        <f t="shared" si="188"/>
        <v>#N/A</v>
      </c>
      <c r="Q332" t="e">
        <f t="shared" si="189"/>
        <v>#N/A</v>
      </c>
      <c r="R332" t="e">
        <f t="shared" si="190"/>
        <v>#N/A</v>
      </c>
      <c r="S332">
        <f t="shared" si="191"/>
        <v>0</v>
      </c>
      <c r="T332" s="8">
        <f t="shared" si="204"/>
        <v>0</v>
      </c>
      <c r="U332" s="2" t="e">
        <f t="shared" si="205"/>
        <v>#N/A</v>
      </c>
      <c r="V332">
        <f t="shared" si="192"/>
        <v>5</v>
      </c>
      <c r="W332" s="2" t="e">
        <f t="shared" si="206"/>
        <v>#N/A</v>
      </c>
      <c r="X332">
        <f t="shared" si="193"/>
        <v>0</v>
      </c>
      <c r="Y332">
        <f t="shared" si="207"/>
        <v>0.5</v>
      </c>
      <c r="Z332">
        <v>0</v>
      </c>
      <c r="AA332" s="18">
        <f t="shared" si="194"/>
        <v>43513</v>
      </c>
      <c r="AB332" s="13">
        <f t="shared" si="195"/>
        <v>0</v>
      </c>
      <c r="AC332">
        <v>0</v>
      </c>
      <c r="AD332" s="5" t="e">
        <f t="shared" si="208"/>
        <v>#N/A</v>
      </c>
      <c r="AE332">
        <f t="shared" si="181"/>
        <v>0</v>
      </c>
      <c r="AF332">
        <f t="shared" si="181"/>
        <v>0</v>
      </c>
      <c r="AG332">
        <v>0</v>
      </c>
      <c r="AH332" s="18">
        <f t="shared" si="209"/>
        <v>43513</v>
      </c>
      <c r="AI332" s="5">
        <f t="shared" si="210"/>
        <v>0</v>
      </c>
      <c r="AJ332" s="13">
        <f t="shared" si="196"/>
        <v>0</v>
      </c>
      <c r="AK332" s="20">
        <f t="shared" si="197"/>
        <v>0</v>
      </c>
      <c r="AL332" s="20">
        <f t="shared" si="211"/>
        <v>2400</v>
      </c>
      <c r="AM332" s="20">
        <f t="shared" si="212"/>
        <v>900</v>
      </c>
      <c r="AN332" s="20">
        <f t="shared" si="198"/>
        <v>0</v>
      </c>
      <c r="AO332" s="20">
        <f t="shared" si="213"/>
        <v>200</v>
      </c>
      <c r="AP332" s="1">
        <v>0</v>
      </c>
      <c r="AQ332" s="24">
        <f t="shared" si="214"/>
        <v>43513</v>
      </c>
      <c r="AR332" s="10">
        <f t="shared" si="199"/>
        <v>0</v>
      </c>
      <c r="AS332" s="1">
        <f t="shared" si="215"/>
        <v>0</v>
      </c>
    </row>
    <row r="333" spans="2:45" x14ac:dyDescent="0.2">
      <c r="B333" s="18">
        <f t="shared" si="200"/>
        <v>43514</v>
      </c>
      <c r="C333" s="8">
        <f t="shared" si="201"/>
        <v>43514</v>
      </c>
      <c r="D333" s="5" t="e">
        <f>INDEX(Klima!$B$1:$E$520,MATCH('Afgrødemodel 1'!$C333,Klima!$B$1:$B$520,0),MATCH('Afgrødemodel 1'!$D$7,Klima!$B$1:$E$1,0))</f>
        <v>#N/A</v>
      </c>
      <c r="E333" s="8" t="e">
        <f t="shared" si="180"/>
        <v>#N/A</v>
      </c>
      <c r="F333">
        <v>0</v>
      </c>
      <c r="G333" s="8" t="e">
        <f t="shared" si="202"/>
        <v>#N/A</v>
      </c>
      <c r="H333" s="8" t="e">
        <f t="shared" si="182"/>
        <v>#N/A</v>
      </c>
      <c r="I333" s="8" t="e">
        <f t="shared" si="183"/>
        <v>#N/A</v>
      </c>
      <c r="J333" s="8" t="e">
        <f t="shared" si="184"/>
        <v>#N/A</v>
      </c>
      <c r="K333" s="8" t="e">
        <f t="shared" si="185"/>
        <v>#N/A</v>
      </c>
      <c r="L333" s="8" t="e">
        <f t="shared" si="186"/>
        <v>#N/A</v>
      </c>
      <c r="M333" t="e">
        <f t="shared" si="187"/>
        <v>#N/A</v>
      </c>
      <c r="N333">
        <v>8</v>
      </c>
      <c r="O333" t="e">
        <f t="shared" si="203"/>
        <v>#N/A</v>
      </c>
      <c r="P333" t="e">
        <f t="shared" si="188"/>
        <v>#N/A</v>
      </c>
      <c r="Q333" t="e">
        <f t="shared" si="189"/>
        <v>#N/A</v>
      </c>
      <c r="R333" t="e">
        <f t="shared" si="190"/>
        <v>#N/A</v>
      </c>
      <c r="S333">
        <f t="shared" si="191"/>
        <v>0</v>
      </c>
      <c r="T333" s="8">
        <f t="shared" si="204"/>
        <v>0</v>
      </c>
      <c r="U333" s="2" t="e">
        <f t="shared" si="205"/>
        <v>#N/A</v>
      </c>
      <c r="V333">
        <f t="shared" si="192"/>
        <v>5</v>
      </c>
      <c r="W333" s="2" t="e">
        <f t="shared" si="206"/>
        <v>#N/A</v>
      </c>
      <c r="X333">
        <f t="shared" si="193"/>
        <v>0</v>
      </c>
      <c r="Y333">
        <f t="shared" si="207"/>
        <v>0.5</v>
      </c>
      <c r="Z333">
        <v>0</v>
      </c>
      <c r="AA333" s="18">
        <f t="shared" si="194"/>
        <v>43514</v>
      </c>
      <c r="AB333" s="13">
        <f t="shared" si="195"/>
        <v>0</v>
      </c>
      <c r="AC333">
        <v>0</v>
      </c>
      <c r="AD333" s="5" t="e">
        <f t="shared" si="208"/>
        <v>#N/A</v>
      </c>
      <c r="AE333">
        <f t="shared" si="181"/>
        <v>0</v>
      </c>
      <c r="AF333">
        <f t="shared" si="181"/>
        <v>0</v>
      </c>
      <c r="AG333">
        <v>0</v>
      </c>
      <c r="AH333" s="18">
        <f t="shared" si="209"/>
        <v>43514</v>
      </c>
      <c r="AI333" s="5">
        <f t="shared" si="210"/>
        <v>0</v>
      </c>
      <c r="AJ333" s="13">
        <f t="shared" si="196"/>
        <v>0</v>
      </c>
      <c r="AK333" s="20">
        <f t="shared" si="197"/>
        <v>0</v>
      </c>
      <c r="AL333" s="20">
        <f t="shared" si="211"/>
        <v>2415</v>
      </c>
      <c r="AM333" s="20">
        <f t="shared" si="212"/>
        <v>900</v>
      </c>
      <c r="AN333" s="20">
        <f t="shared" si="198"/>
        <v>0</v>
      </c>
      <c r="AO333" s="20">
        <f t="shared" si="213"/>
        <v>200</v>
      </c>
      <c r="AP333" s="1">
        <v>0</v>
      </c>
      <c r="AQ333" s="24">
        <f t="shared" si="214"/>
        <v>43514</v>
      </c>
      <c r="AR333" s="10">
        <f t="shared" si="199"/>
        <v>0</v>
      </c>
      <c r="AS333" s="1">
        <f t="shared" si="215"/>
        <v>0</v>
      </c>
    </row>
    <row r="334" spans="2:45" x14ac:dyDescent="0.2">
      <c r="B334" s="18">
        <f t="shared" si="200"/>
        <v>43515</v>
      </c>
      <c r="C334" s="8">
        <f t="shared" si="201"/>
        <v>43515</v>
      </c>
      <c r="D334" s="5" t="e">
        <f>INDEX(Klima!$B$1:$E$520,MATCH('Afgrødemodel 1'!$C334,Klima!$B$1:$B$520,0),MATCH('Afgrødemodel 1'!$D$7,Klima!$B$1:$E$1,0))</f>
        <v>#N/A</v>
      </c>
      <c r="E334" s="8" t="e">
        <f t="shared" ref="E334:E374" si="216">IF(D334&gt;0,D334,0)</f>
        <v>#N/A</v>
      </c>
      <c r="F334">
        <v>0</v>
      </c>
      <c r="G334" s="8" t="e">
        <f t="shared" si="202"/>
        <v>#N/A</v>
      </c>
      <c r="H334" s="8" t="e">
        <f t="shared" si="182"/>
        <v>#N/A</v>
      </c>
      <c r="I334" s="8" t="e">
        <f t="shared" si="183"/>
        <v>#N/A</v>
      </c>
      <c r="J334" s="8" t="e">
        <f t="shared" si="184"/>
        <v>#N/A</v>
      </c>
      <c r="K334" s="8" t="e">
        <f t="shared" si="185"/>
        <v>#N/A</v>
      </c>
      <c r="L334" s="8" t="e">
        <f t="shared" si="186"/>
        <v>#N/A</v>
      </c>
      <c r="M334" t="e">
        <f t="shared" si="187"/>
        <v>#N/A</v>
      </c>
      <c r="N334">
        <v>8</v>
      </c>
      <c r="O334" t="e">
        <f t="shared" si="203"/>
        <v>#N/A</v>
      </c>
      <c r="P334" t="e">
        <f t="shared" si="188"/>
        <v>#N/A</v>
      </c>
      <c r="Q334" t="e">
        <f t="shared" si="189"/>
        <v>#N/A</v>
      </c>
      <c r="R334" t="e">
        <f t="shared" si="190"/>
        <v>#N/A</v>
      </c>
      <c r="S334">
        <f t="shared" si="191"/>
        <v>0</v>
      </c>
      <c r="T334" s="8">
        <f t="shared" si="204"/>
        <v>0</v>
      </c>
      <c r="U334" s="2" t="e">
        <f t="shared" si="205"/>
        <v>#N/A</v>
      </c>
      <c r="V334">
        <f t="shared" si="192"/>
        <v>5</v>
      </c>
      <c r="W334" s="2" t="e">
        <f t="shared" si="206"/>
        <v>#N/A</v>
      </c>
      <c r="X334">
        <f t="shared" si="193"/>
        <v>0</v>
      </c>
      <c r="Y334">
        <f t="shared" si="207"/>
        <v>0.5</v>
      </c>
      <c r="Z334">
        <v>0</v>
      </c>
      <c r="AA334" s="18">
        <f t="shared" si="194"/>
        <v>43515</v>
      </c>
      <c r="AB334" s="13">
        <f t="shared" si="195"/>
        <v>0</v>
      </c>
      <c r="AC334">
        <v>0</v>
      </c>
      <c r="AD334" s="5" t="e">
        <f t="shared" si="208"/>
        <v>#N/A</v>
      </c>
      <c r="AE334">
        <f t="shared" si="181"/>
        <v>0</v>
      </c>
      <c r="AF334">
        <f t="shared" si="181"/>
        <v>0</v>
      </c>
      <c r="AG334">
        <v>0</v>
      </c>
      <c r="AH334" s="18">
        <f t="shared" si="209"/>
        <v>43515</v>
      </c>
      <c r="AI334" s="5">
        <f t="shared" si="210"/>
        <v>0</v>
      </c>
      <c r="AJ334" s="13">
        <f t="shared" si="196"/>
        <v>0</v>
      </c>
      <c r="AK334" s="20">
        <f t="shared" si="197"/>
        <v>0</v>
      </c>
      <c r="AL334" s="20">
        <f t="shared" si="211"/>
        <v>2430</v>
      </c>
      <c r="AM334" s="20">
        <f t="shared" si="212"/>
        <v>900</v>
      </c>
      <c r="AN334" s="20">
        <f t="shared" si="198"/>
        <v>0</v>
      </c>
      <c r="AO334" s="20">
        <f t="shared" si="213"/>
        <v>200</v>
      </c>
      <c r="AP334" s="1">
        <v>0</v>
      </c>
      <c r="AQ334" s="24">
        <f t="shared" si="214"/>
        <v>43515</v>
      </c>
      <c r="AR334" s="10">
        <f t="shared" si="199"/>
        <v>0</v>
      </c>
      <c r="AS334" s="1">
        <f t="shared" si="215"/>
        <v>0</v>
      </c>
    </row>
    <row r="335" spans="2:45" x14ac:dyDescent="0.2">
      <c r="B335" s="18">
        <f t="shared" si="200"/>
        <v>43516</v>
      </c>
      <c r="C335" s="8">
        <f t="shared" si="201"/>
        <v>43516</v>
      </c>
      <c r="D335" s="5" t="e">
        <f>INDEX(Klima!$B$1:$E$520,MATCH('Afgrødemodel 1'!$C335,Klima!$B$1:$B$520,0),MATCH('Afgrødemodel 1'!$D$7,Klima!$B$1:$E$1,0))</f>
        <v>#N/A</v>
      </c>
      <c r="E335" s="8" t="e">
        <f t="shared" si="216"/>
        <v>#N/A</v>
      </c>
      <c r="F335">
        <v>0</v>
      </c>
      <c r="G335" s="8" t="e">
        <f t="shared" si="202"/>
        <v>#N/A</v>
      </c>
      <c r="H335" s="8" t="e">
        <f t="shared" si="182"/>
        <v>#N/A</v>
      </c>
      <c r="I335" s="8" t="e">
        <f t="shared" si="183"/>
        <v>#N/A</v>
      </c>
      <c r="J335" s="8" t="e">
        <f t="shared" si="184"/>
        <v>#N/A</v>
      </c>
      <c r="K335" s="8" t="e">
        <f t="shared" si="185"/>
        <v>#N/A</v>
      </c>
      <c r="L335" s="8" t="e">
        <f t="shared" si="186"/>
        <v>#N/A</v>
      </c>
      <c r="M335" t="e">
        <f t="shared" si="187"/>
        <v>#N/A</v>
      </c>
      <c r="N335">
        <v>8</v>
      </c>
      <c r="O335" t="e">
        <f t="shared" si="203"/>
        <v>#N/A</v>
      </c>
      <c r="P335" t="e">
        <f t="shared" si="188"/>
        <v>#N/A</v>
      </c>
      <c r="Q335" t="e">
        <f t="shared" si="189"/>
        <v>#N/A</v>
      </c>
      <c r="R335" t="e">
        <f t="shared" si="190"/>
        <v>#N/A</v>
      </c>
      <c r="S335">
        <f t="shared" si="191"/>
        <v>0</v>
      </c>
      <c r="T335" s="8">
        <f t="shared" si="204"/>
        <v>0</v>
      </c>
      <c r="U335" s="2" t="e">
        <f t="shared" si="205"/>
        <v>#N/A</v>
      </c>
      <c r="V335">
        <f t="shared" si="192"/>
        <v>5</v>
      </c>
      <c r="W335" s="2" t="e">
        <f t="shared" si="206"/>
        <v>#N/A</v>
      </c>
      <c r="X335">
        <f t="shared" si="193"/>
        <v>0</v>
      </c>
      <c r="Y335">
        <f t="shared" si="207"/>
        <v>0.5</v>
      </c>
      <c r="Z335">
        <v>0</v>
      </c>
      <c r="AA335" s="18">
        <f t="shared" si="194"/>
        <v>43516</v>
      </c>
      <c r="AB335" s="13">
        <f t="shared" si="195"/>
        <v>0</v>
      </c>
      <c r="AC335">
        <v>0</v>
      </c>
      <c r="AD335" s="5" t="e">
        <f t="shared" si="208"/>
        <v>#N/A</v>
      </c>
      <c r="AE335">
        <f t="shared" si="181"/>
        <v>0</v>
      </c>
      <c r="AF335">
        <f t="shared" si="181"/>
        <v>0</v>
      </c>
      <c r="AG335">
        <v>0</v>
      </c>
      <c r="AH335" s="18">
        <f t="shared" si="209"/>
        <v>43516</v>
      </c>
      <c r="AI335" s="5">
        <f t="shared" si="210"/>
        <v>0</v>
      </c>
      <c r="AJ335" s="13">
        <f t="shared" si="196"/>
        <v>0</v>
      </c>
      <c r="AK335" s="20">
        <f t="shared" si="197"/>
        <v>0</v>
      </c>
      <c r="AL335" s="20">
        <f t="shared" si="211"/>
        <v>2445</v>
      </c>
      <c r="AM335" s="20">
        <f t="shared" si="212"/>
        <v>900</v>
      </c>
      <c r="AN335" s="20">
        <f t="shared" si="198"/>
        <v>0</v>
      </c>
      <c r="AO335" s="20">
        <f t="shared" si="213"/>
        <v>200</v>
      </c>
      <c r="AP335" s="1">
        <v>0</v>
      </c>
      <c r="AQ335" s="24">
        <f t="shared" si="214"/>
        <v>43516</v>
      </c>
      <c r="AR335" s="10">
        <f t="shared" si="199"/>
        <v>0</v>
      </c>
      <c r="AS335" s="1">
        <f t="shared" si="215"/>
        <v>0</v>
      </c>
    </row>
    <row r="336" spans="2:45" x14ac:dyDescent="0.2">
      <c r="B336" s="18">
        <f t="shared" si="200"/>
        <v>43517</v>
      </c>
      <c r="C336" s="8">
        <f t="shared" si="201"/>
        <v>43517</v>
      </c>
      <c r="D336" s="5" t="e">
        <f>INDEX(Klima!$B$1:$E$520,MATCH('Afgrødemodel 1'!$C336,Klima!$B$1:$B$520,0),MATCH('Afgrødemodel 1'!$D$7,Klima!$B$1:$E$1,0))</f>
        <v>#N/A</v>
      </c>
      <c r="E336" s="8" t="e">
        <f t="shared" si="216"/>
        <v>#N/A</v>
      </c>
      <c r="F336">
        <v>0</v>
      </c>
      <c r="G336" s="8" t="e">
        <f t="shared" si="202"/>
        <v>#N/A</v>
      </c>
      <c r="H336" s="8" t="e">
        <f t="shared" si="182"/>
        <v>#N/A</v>
      </c>
      <c r="I336" s="8" t="e">
        <f t="shared" si="183"/>
        <v>#N/A</v>
      </c>
      <c r="J336" s="8" t="e">
        <f t="shared" si="184"/>
        <v>#N/A</v>
      </c>
      <c r="K336" s="8" t="e">
        <f t="shared" si="185"/>
        <v>#N/A</v>
      </c>
      <c r="L336" s="8" t="e">
        <f t="shared" si="186"/>
        <v>#N/A</v>
      </c>
      <c r="M336" t="e">
        <f t="shared" si="187"/>
        <v>#N/A</v>
      </c>
      <c r="N336">
        <v>8</v>
      </c>
      <c r="O336" t="e">
        <f t="shared" si="203"/>
        <v>#N/A</v>
      </c>
      <c r="P336" t="e">
        <f t="shared" si="188"/>
        <v>#N/A</v>
      </c>
      <c r="Q336" t="e">
        <f t="shared" si="189"/>
        <v>#N/A</v>
      </c>
      <c r="R336" t="e">
        <f t="shared" si="190"/>
        <v>#N/A</v>
      </c>
      <c r="S336">
        <f t="shared" si="191"/>
        <v>0</v>
      </c>
      <c r="T336" s="8">
        <f t="shared" si="204"/>
        <v>0</v>
      </c>
      <c r="U336" s="2" t="e">
        <f t="shared" si="205"/>
        <v>#N/A</v>
      </c>
      <c r="V336">
        <f t="shared" si="192"/>
        <v>5</v>
      </c>
      <c r="W336" s="2" t="e">
        <f t="shared" si="206"/>
        <v>#N/A</v>
      </c>
      <c r="X336">
        <f t="shared" si="193"/>
        <v>0</v>
      </c>
      <c r="Y336">
        <f t="shared" si="207"/>
        <v>0.5</v>
      </c>
      <c r="Z336">
        <v>0</v>
      </c>
      <c r="AA336" s="18">
        <f t="shared" si="194"/>
        <v>43517</v>
      </c>
      <c r="AB336" s="13">
        <f t="shared" si="195"/>
        <v>0</v>
      </c>
      <c r="AC336">
        <v>0</v>
      </c>
      <c r="AD336" s="5" t="e">
        <f t="shared" si="208"/>
        <v>#N/A</v>
      </c>
      <c r="AE336">
        <f t="shared" si="181"/>
        <v>0</v>
      </c>
      <c r="AF336">
        <f t="shared" si="181"/>
        <v>0</v>
      </c>
      <c r="AG336">
        <v>0</v>
      </c>
      <c r="AH336" s="18">
        <f t="shared" si="209"/>
        <v>43517</v>
      </c>
      <c r="AI336" s="5">
        <f t="shared" si="210"/>
        <v>0</v>
      </c>
      <c r="AJ336" s="13">
        <f t="shared" si="196"/>
        <v>0</v>
      </c>
      <c r="AK336" s="20">
        <f t="shared" si="197"/>
        <v>0</v>
      </c>
      <c r="AL336" s="20">
        <f t="shared" si="211"/>
        <v>2460</v>
      </c>
      <c r="AM336" s="20">
        <f t="shared" si="212"/>
        <v>900</v>
      </c>
      <c r="AN336" s="20">
        <f t="shared" si="198"/>
        <v>0</v>
      </c>
      <c r="AO336" s="20">
        <f t="shared" si="213"/>
        <v>200</v>
      </c>
      <c r="AP336" s="1">
        <v>0</v>
      </c>
      <c r="AQ336" s="24">
        <f t="shared" si="214"/>
        <v>43517</v>
      </c>
      <c r="AR336" s="10">
        <f t="shared" si="199"/>
        <v>0</v>
      </c>
      <c r="AS336" s="1">
        <f t="shared" si="215"/>
        <v>0</v>
      </c>
    </row>
    <row r="337" spans="2:45" x14ac:dyDescent="0.2">
      <c r="B337" s="18">
        <f t="shared" si="200"/>
        <v>43518</v>
      </c>
      <c r="C337" s="8">
        <f t="shared" si="201"/>
        <v>43518</v>
      </c>
      <c r="D337" s="5" t="e">
        <f>INDEX(Klima!$B$1:$E$520,MATCH('Afgrødemodel 1'!$C337,Klima!$B$1:$B$520,0),MATCH('Afgrødemodel 1'!$D$7,Klima!$B$1:$E$1,0))</f>
        <v>#N/A</v>
      </c>
      <c r="E337" s="8" t="e">
        <f t="shared" si="216"/>
        <v>#N/A</v>
      </c>
      <c r="F337">
        <v>0</v>
      </c>
      <c r="G337" s="8" t="e">
        <f t="shared" si="202"/>
        <v>#N/A</v>
      </c>
      <c r="H337" s="8" t="e">
        <f t="shared" si="182"/>
        <v>#N/A</v>
      </c>
      <c r="I337" s="8" t="e">
        <f t="shared" si="183"/>
        <v>#N/A</v>
      </c>
      <c r="J337" s="8" t="e">
        <f t="shared" si="184"/>
        <v>#N/A</v>
      </c>
      <c r="K337" s="8" t="e">
        <f t="shared" si="185"/>
        <v>#N/A</v>
      </c>
      <c r="L337" s="8" t="e">
        <f t="shared" si="186"/>
        <v>#N/A</v>
      </c>
      <c r="M337" t="e">
        <f t="shared" si="187"/>
        <v>#N/A</v>
      </c>
      <c r="N337">
        <v>8</v>
      </c>
      <c r="O337" t="e">
        <f t="shared" si="203"/>
        <v>#N/A</v>
      </c>
      <c r="P337" t="e">
        <f t="shared" si="188"/>
        <v>#N/A</v>
      </c>
      <c r="Q337" t="e">
        <f t="shared" si="189"/>
        <v>#N/A</v>
      </c>
      <c r="R337" t="e">
        <f t="shared" si="190"/>
        <v>#N/A</v>
      </c>
      <c r="S337">
        <f t="shared" si="191"/>
        <v>0</v>
      </c>
      <c r="T337" s="8">
        <f t="shared" si="204"/>
        <v>0</v>
      </c>
      <c r="U337" s="2" t="e">
        <f t="shared" si="205"/>
        <v>#N/A</v>
      </c>
      <c r="V337">
        <f t="shared" si="192"/>
        <v>5</v>
      </c>
      <c r="W337" s="2" t="e">
        <f t="shared" si="206"/>
        <v>#N/A</v>
      </c>
      <c r="X337">
        <f t="shared" si="193"/>
        <v>0</v>
      </c>
      <c r="Y337">
        <f t="shared" si="207"/>
        <v>0.5</v>
      </c>
      <c r="Z337">
        <v>0</v>
      </c>
      <c r="AA337" s="18">
        <f t="shared" si="194"/>
        <v>43518</v>
      </c>
      <c r="AB337" s="13">
        <f t="shared" si="195"/>
        <v>0</v>
      </c>
      <c r="AC337">
        <v>0</v>
      </c>
      <c r="AD337" s="5" t="e">
        <f t="shared" si="208"/>
        <v>#N/A</v>
      </c>
      <c r="AE337">
        <f t="shared" si="181"/>
        <v>0</v>
      </c>
      <c r="AF337">
        <f t="shared" si="181"/>
        <v>0</v>
      </c>
      <c r="AG337">
        <v>0</v>
      </c>
      <c r="AH337" s="18">
        <f t="shared" si="209"/>
        <v>43518</v>
      </c>
      <c r="AI337" s="5">
        <f t="shared" si="210"/>
        <v>0</v>
      </c>
      <c r="AJ337" s="13">
        <f t="shared" si="196"/>
        <v>0</v>
      </c>
      <c r="AK337" s="20">
        <f t="shared" si="197"/>
        <v>0</v>
      </c>
      <c r="AL337" s="20">
        <f t="shared" si="211"/>
        <v>2475</v>
      </c>
      <c r="AM337" s="20">
        <f t="shared" si="212"/>
        <v>900</v>
      </c>
      <c r="AN337" s="20">
        <f t="shared" si="198"/>
        <v>0</v>
      </c>
      <c r="AO337" s="20">
        <f t="shared" si="213"/>
        <v>200</v>
      </c>
      <c r="AP337" s="1">
        <v>0</v>
      </c>
      <c r="AQ337" s="24">
        <f t="shared" si="214"/>
        <v>43518</v>
      </c>
      <c r="AR337" s="10">
        <f t="shared" si="199"/>
        <v>0</v>
      </c>
      <c r="AS337" s="1">
        <f t="shared" si="215"/>
        <v>0</v>
      </c>
    </row>
    <row r="338" spans="2:45" x14ac:dyDescent="0.2">
      <c r="B338" s="18">
        <f t="shared" si="200"/>
        <v>43519</v>
      </c>
      <c r="C338" s="8">
        <f t="shared" si="201"/>
        <v>43519</v>
      </c>
      <c r="D338" s="5" t="e">
        <f>INDEX(Klima!$B$1:$E$520,MATCH('Afgrødemodel 1'!$C338,Klima!$B$1:$B$520,0),MATCH('Afgrødemodel 1'!$D$7,Klima!$B$1:$E$1,0))</f>
        <v>#N/A</v>
      </c>
      <c r="E338" s="8" t="e">
        <f t="shared" si="216"/>
        <v>#N/A</v>
      </c>
      <c r="F338">
        <v>0</v>
      </c>
      <c r="G338" s="8" t="e">
        <f t="shared" si="202"/>
        <v>#N/A</v>
      </c>
      <c r="H338" s="8" t="e">
        <f t="shared" si="182"/>
        <v>#N/A</v>
      </c>
      <c r="I338" s="8" t="e">
        <f t="shared" si="183"/>
        <v>#N/A</v>
      </c>
      <c r="J338" s="8" t="e">
        <f t="shared" si="184"/>
        <v>#N/A</v>
      </c>
      <c r="K338" s="8" t="e">
        <f t="shared" si="185"/>
        <v>#N/A</v>
      </c>
      <c r="L338" s="8" t="e">
        <f t="shared" si="186"/>
        <v>#N/A</v>
      </c>
      <c r="M338" t="e">
        <f t="shared" si="187"/>
        <v>#N/A</v>
      </c>
      <c r="N338">
        <v>8</v>
      </c>
      <c r="O338" t="e">
        <f t="shared" si="203"/>
        <v>#N/A</v>
      </c>
      <c r="P338" t="e">
        <f t="shared" si="188"/>
        <v>#N/A</v>
      </c>
      <c r="Q338" t="e">
        <f t="shared" si="189"/>
        <v>#N/A</v>
      </c>
      <c r="R338" t="e">
        <f t="shared" si="190"/>
        <v>#N/A</v>
      </c>
      <c r="S338">
        <f t="shared" si="191"/>
        <v>0</v>
      </c>
      <c r="T338" s="8">
        <f t="shared" si="204"/>
        <v>0</v>
      </c>
      <c r="U338" s="2" t="e">
        <f t="shared" si="205"/>
        <v>#N/A</v>
      </c>
      <c r="V338">
        <f t="shared" si="192"/>
        <v>5</v>
      </c>
      <c r="W338" s="2" t="e">
        <f t="shared" si="206"/>
        <v>#N/A</v>
      </c>
      <c r="X338">
        <f t="shared" si="193"/>
        <v>0</v>
      </c>
      <c r="Y338">
        <f t="shared" si="207"/>
        <v>0.5</v>
      </c>
      <c r="Z338">
        <v>0</v>
      </c>
      <c r="AA338" s="18">
        <f t="shared" si="194"/>
        <v>43519</v>
      </c>
      <c r="AB338" s="13">
        <f t="shared" si="195"/>
        <v>0</v>
      </c>
      <c r="AC338">
        <v>0</v>
      </c>
      <c r="AD338" s="5" t="e">
        <f t="shared" si="208"/>
        <v>#N/A</v>
      </c>
      <c r="AE338">
        <f t="shared" si="181"/>
        <v>0</v>
      </c>
      <c r="AF338">
        <f t="shared" si="181"/>
        <v>0</v>
      </c>
      <c r="AG338">
        <v>0</v>
      </c>
      <c r="AH338" s="18">
        <f t="shared" si="209"/>
        <v>43519</v>
      </c>
      <c r="AI338" s="5">
        <f t="shared" si="210"/>
        <v>0</v>
      </c>
      <c r="AJ338" s="13">
        <f t="shared" si="196"/>
        <v>0</v>
      </c>
      <c r="AK338" s="20">
        <f t="shared" si="197"/>
        <v>0</v>
      </c>
      <c r="AL338" s="20">
        <f t="shared" si="211"/>
        <v>2490</v>
      </c>
      <c r="AM338" s="20">
        <f t="shared" si="212"/>
        <v>900</v>
      </c>
      <c r="AN338" s="20">
        <f t="shared" si="198"/>
        <v>0</v>
      </c>
      <c r="AO338" s="20">
        <f t="shared" si="213"/>
        <v>200</v>
      </c>
      <c r="AP338" s="1">
        <v>0</v>
      </c>
      <c r="AQ338" s="24">
        <f t="shared" si="214"/>
        <v>43519</v>
      </c>
      <c r="AR338" s="10">
        <f t="shared" si="199"/>
        <v>0</v>
      </c>
      <c r="AS338" s="1">
        <f t="shared" si="215"/>
        <v>0</v>
      </c>
    </row>
    <row r="339" spans="2:45" x14ac:dyDescent="0.2">
      <c r="B339" s="18">
        <f t="shared" si="200"/>
        <v>43520</v>
      </c>
      <c r="C339" s="8">
        <f t="shared" si="201"/>
        <v>43520</v>
      </c>
      <c r="D339" s="5" t="e">
        <f>INDEX(Klima!$B$1:$E$520,MATCH('Afgrødemodel 1'!$C339,Klima!$B$1:$B$520,0),MATCH('Afgrødemodel 1'!$D$7,Klima!$B$1:$E$1,0))</f>
        <v>#N/A</v>
      </c>
      <c r="E339" s="8" t="e">
        <f t="shared" si="216"/>
        <v>#N/A</v>
      </c>
      <c r="F339">
        <v>0</v>
      </c>
      <c r="G339" s="8" t="e">
        <f t="shared" si="202"/>
        <v>#N/A</v>
      </c>
      <c r="H339" s="8" t="e">
        <f t="shared" si="182"/>
        <v>#N/A</v>
      </c>
      <c r="I339" s="8" t="e">
        <f t="shared" si="183"/>
        <v>#N/A</v>
      </c>
      <c r="J339" s="8" t="e">
        <f t="shared" si="184"/>
        <v>#N/A</v>
      </c>
      <c r="K339" s="8" t="e">
        <f t="shared" si="185"/>
        <v>#N/A</v>
      </c>
      <c r="L339" s="8" t="e">
        <f t="shared" si="186"/>
        <v>#N/A</v>
      </c>
      <c r="M339" t="e">
        <f t="shared" si="187"/>
        <v>#N/A</v>
      </c>
      <c r="N339">
        <v>8</v>
      </c>
      <c r="O339" t="e">
        <f t="shared" si="203"/>
        <v>#N/A</v>
      </c>
      <c r="P339" t="e">
        <f t="shared" si="188"/>
        <v>#N/A</v>
      </c>
      <c r="Q339" t="e">
        <f t="shared" si="189"/>
        <v>#N/A</v>
      </c>
      <c r="R339" t="e">
        <f t="shared" si="190"/>
        <v>#N/A</v>
      </c>
      <c r="S339">
        <f t="shared" si="191"/>
        <v>0</v>
      </c>
      <c r="T339" s="8">
        <f t="shared" si="204"/>
        <v>0</v>
      </c>
      <c r="U339" s="2" t="e">
        <f t="shared" si="205"/>
        <v>#N/A</v>
      </c>
      <c r="V339">
        <f t="shared" si="192"/>
        <v>5</v>
      </c>
      <c r="W339" s="2" t="e">
        <f t="shared" si="206"/>
        <v>#N/A</v>
      </c>
      <c r="X339">
        <f t="shared" si="193"/>
        <v>0</v>
      </c>
      <c r="Y339">
        <f t="shared" si="207"/>
        <v>0.5</v>
      </c>
      <c r="Z339">
        <v>0</v>
      </c>
      <c r="AA339" s="18">
        <f t="shared" si="194"/>
        <v>43520</v>
      </c>
      <c r="AB339" s="13">
        <f t="shared" si="195"/>
        <v>0</v>
      </c>
      <c r="AC339">
        <v>0</v>
      </c>
      <c r="AD339" s="5" t="e">
        <f t="shared" si="208"/>
        <v>#N/A</v>
      </c>
      <c r="AE339">
        <f t="shared" si="181"/>
        <v>0</v>
      </c>
      <c r="AF339">
        <f t="shared" si="181"/>
        <v>0</v>
      </c>
      <c r="AG339">
        <v>0</v>
      </c>
      <c r="AH339" s="18">
        <f t="shared" si="209"/>
        <v>43520</v>
      </c>
      <c r="AI339" s="5">
        <f t="shared" si="210"/>
        <v>0</v>
      </c>
      <c r="AJ339" s="13">
        <f t="shared" si="196"/>
        <v>0</v>
      </c>
      <c r="AK339" s="20">
        <f t="shared" si="197"/>
        <v>0</v>
      </c>
      <c r="AL339" s="20">
        <f t="shared" si="211"/>
        <v>2505</v>
      </c>
      <c r="AM339" s="20">
        <f t="shared" si="212"/>
        <v>900</v>
      </c>
      <c r="AN339" s="20">
        <f t="shared" si="198"/>
        <v>0</v>
      </c>
      <c r="AO339" s="20">
        <f t="shared" si="213"/>
        <v>200</v>
      </c>
      <c r="AP339" s="1">
        <v>0</v>
      </c>
      <c r="AQ339" s="24">
        <f t="shared" si="214"/>
        <v>43520</v>
      </c>
      <c r="AR339" s="10">
        <f t="shared" si="199"/>
        <v>0</v>
      </c>
      <c r="AS339" s="1">
        <f t="shared" si="215"/>
        <v>0</v>
      </c>
    </row>
    <row r="340" spans="2:45" x14ac:dyDescent="0.2">
      <c r="B340" s="18">
        <f t="shared" si="200"/>
        <v>43521</v>
      </c>
      <c r="C340" s="8">
        <f t="shared" si="201"/>
        <v>43521</v>
      </c>
      <c r="D340" s="5" t="e">
        <f>INDEX(Klima!$B$1:$E$520,MATCH('Afgrødemodel 1'!$C340,Klima!$B$1:$B$520,0),MATCH('Afgrødemodel 1'!$D$7,Klima!$B$1:$E$1,0))</f>
        <v>#N/A</v>
      </c>
      <c r="E340" s="8" t="e">
        <f t="shared" si="216"/>
        <v>#N/A</v>
      </c>
      <c r="F340">
        <v>0</v>
      </c>
      <c r="G340" s="8" t="e">
        <f t="shared" si="202"/>
        <v>#N/A</v>
      </c>
      <c r="H340" s="8" t="e">
        <f t="shared" si="182"/>
        <v>#N/A</v>
      </c>
      <c r="I340" s="8" t="e">
        <f t="shared" si="183"/>
        <v>#N/A</v>
      </c>
      <c r="J340" s="8" t="e">
        <f t="shared" si="184"/>
        <v>#N/A</v>
      </c>
      <c r="K340" s="8" t="e">
        <f t="shared" si="185"/>
        <v>#N/A</v>
      </c>
      <c r="L340" s="8" t="e">
        <f t="shared" si="186"/>
        <v>#N/A</v>
      </c>
      <c r="M340" t="e">
        <f t="shared" si="187"/>
        <v>#N/A</v>
      </c>
      <c r="N340">
        <v>8</v>
      </c>
      <c r="O340" t="e">
        <f t="shared" si="203"/>
        <v>#N/A</v>
      </c>
      <c r="P340" t="e">
        <f t="shared" si="188"/>
        <v>#N/A</v>
      </c>
      <c r="Q340" t="e">
        <f t="shared" si="189"/>
        <v>#N/A</v>
      </c>
      <c r="R340" t="e">
        <f t="shared" si="190"/>
        <v>#N/A</v>
      </c>
      <c r="S340">
        <f t="shared" si="191"/>
        <v>0</v>
      </c>
      <c r="T340" s="8">
        <f t="shared" si="204"/>
        <v>0</v>
      </c>
      <c r="U340" s="2" t="e">
        <f t="shared" si="205"/>
        <v>#N/A</v>
      </c>
      <c r="V340">
        <f t="shared" si="192"/>
        <v>5</v>
      </c>
      <c r="W340" s="2" t="e">
        <f t="shared" si="206"/>
        <v>#N/A</v>
      </c>
      <c r="X340">
        <f t="shared" si="193"/>
        <v>0</v>
      </c>
      <c r="Y340">
        <f t="shared" si="207"/>
        <v>0.5</v>
      </c>
      <c r="Z340">
        <v>0</v>
      </c>
      <c r="AA340" s="18">
        <f t="shared" si="194"/>
        <v>43521</v>
      </c>
      <c r="AB340" s="13">
        <f t="shared" si="195"/>
        <v>0</v>
      </c>
      <c r="AC340">
        <v>0</v>
      </c>
      <c r="AD340" s="5" t="e">
        <f t="shared" si="208"/>
        <v>#N/A</v>
      </c>
      <c r="AE340">
        <f t="shared" si="181"/>
        <v>0</v>
      </c>
      <c r="AF340">
        <f t="shared" si="181"/>
        <v>0</v>
      </c>
      <c r="AG340">
        <v>0</v>
      </c>
      <c r="AH340" s="18">
        <f t="shared" si="209"/>
        <v>43521</v>
      </c>
      <c r="AI340" s="5">
        <f t="shared" si="210"/>
        <v>0</v>
      </c>
      <c r="AJ340" s="13">
        <f t="shared" si="196"/>
        <v>0</v>
      </c>
      <c r="AK340" s="20">
        <f t="shared" si="197"/>
        <v>0</v>
      </c>
      <c r="AL340" s="20">
        <f t="shared" si="211"/>
        <v>2520</v>
      </c>
      <c r="AM340" s="20">
        <f t="shared" si="212"/>
        <v>900</v>
      </c>
      <c r="AN340" s="20">
        <f t="shared" si="198"/>
        <v>0</v>
      </c>
      <c r="AO340" s="20">
        <f t="shared" si="213"/>
        <v>200</v>
      </c>
      <c r="AP340" s="1">
        <v>0</v>
      </c>
      <c r="AQ340" s="24">
        <f t="shared" si="214"/>
        <v>43521</v>
      </c>
      <c r="AR340" s="10">
        <f t="shared" si="199"/>
        <v>0</v>
      </c>
      <c r="AS340" s="1">
        <f t="shared" si="215"/>
        <v>0</v>
      </c>
    </row>
    <row r="341" spans="2:45" x14ac:dyDescent="0.2">
      <c r="B341" s="18">
        <f t="shared" si="200"/>
        <v>43522</v>
      </c>
      <c r="C341" s="8">
        <f t="shared" si="201"/>
        <v>43522</v>
      </c>
      <c r="D341" s="5" t="e">
        <f>INDEX(Klima!$B$1:$E$520,MATCH('Afgrødemodel 1'!$C341,Klima!$B$1:$B$520,0),MATCH('Afgrødemodel 1'!$D$7,Klima!$B$1:$E$1,0))</f>
        <v>#N/A</v>
      </c>
      <c r="E341" s="8" t="e">
        <f t="shared" si="216"/>
        <v>#N/A</v>
      </c>
      <c r="F341">
        <v>0</v>
      </c>
      <c r="G341" s="8" t="e">
        <f t="shared" si="202"/>
        <v>#N/A</v>
      </c>
      <c r="H341" s="8" t="e">
        <f t="shared" si="182"/>
        <v>#N/A</v>
      </c>
      <c r="I341" s="8" t="e">
        <f t="shared" si="183"/>
        <v>#N/A</v>
      </c>
      <c r="J341" s="8" t="e">
        <f t="shared" si="184"/>
        <v>#N/A</v>
      </c>
      <c r="K341" s="8" t="e">
        <f t="shared" si="185"/>
        <v>#N/A</v>
      </c>
      <c r="L341" s="8" t="e">
        <f t="shared" si="186"/>
        <v>#N/A</v>
      </c>
      <c r="M341" t="e">
        <f t="shared" si="187"/>
        <v>#N/A</v>
      </c>
      <c r="N341">
        <v>8</v>
      </c>
      <c r="O341" t="e">
        <f t="shared" si="203"/>
        <v>#N/A</v>
      </c>
      <c r="P341" t="e">
        <f t="shared" si="188"/>
        <v>#N/A</v>
      </c>
      <c r="Q341" t="e">
        <f t="shared" si="189"/>
        <v>#N/A</v>
      </c>
      <c r="R341" t="e">
        <f t="shared" si="190"/>
        <v>#N/A</v>
      </c>
      <c r="S341">
        <f t="shared" si="191"/>
        <v>0</v>
      </c>
      <c r="T341" s="8">
        <f t="shared" si="204"/>
        <v>0</v>
      </c>
      <c r="U341" s="2" t="e">
        <f t="shared" si="205"/>
        <v>#N/A</v>
      </c>
      <c r="V341">
        <f t="shared" si="192"/>
        <v>5</v>
      </c>
      <c r="W341" s="2" t="e">
        <f t="shared" si="206"/>
        <v>#N/A</v>
      </c>
      <c r="X341">
        <f t="shared" si="193"/>
        <v>0</v>
      </c>
      <c r="Y341">
        <f t="shared" si="207"/>
        <v>0.5</v>
      </c>
      <c r="Z341">
        <v>0</v>
      </c>
      <c r="AA341" s="18">
        <f t="shared" si="194"/>
        <v>43522</v>
      </c>
      <c r="AB341" s="13">
        <f t="shared" si="195"/>
        <v>0</v>
      </c>
      <c r="AC341">
        <v>0</v>
      </c>
      <c r="AD341" s="5" t="e">
        <f t="shared" si="208"/>
        <v>#N/A</v>
      </c>
      <c r="AE341">
        <f t="shared" si="181"/>
        <v>0</v>
      </c>
      <c r="AF341">
        <f t="shared" si="181"/>
        <v>0</v>
      </c>
      <c r="AG341">
        <v>0</v>
      </c>
      <c r="AH341" s="18">
        <f t="shared" si="209"/>
        <v>43522</v>
      </c>
      <c r="AI341" s="5">
        <f t="shared" si="210"/>
        <v>0</v>
      </c>
      <c r="AJ341" s="13">
        <f t="shared" si="196"/>
        <v>0</v>
      </c>
      <c r="AK341" s="20">
        <f t="shared" si="197"/>
        <v>0</v>
      </c>
      <c r="AL341" s="20">
        <f t="shared" si="211"/>
        <v>2535</v>
      </c>
      <c r="AM341" s="20">
        <f t="shared" si="212"/>
        <v>900</v>
      </c>
      <c r="AN341" s="20">
        <f t="shared" si="198"/>
        <v>0</v>
      </c>
      <c r="AO341" s="20">
        <f t="shared" si="213"/>
        <v>200</v>
      </c>
      <c r="AP341" s="1">
        <v>0</v>
      </c>
      <c r="AQ341" s="24">
        <f t="shared" si="214"/>
        <v>43522</v>
      </c>
      <c r="AR341" s="10">
        <f t="shared" si="199"/>
        <v>0</v>
      </c>
      <c r="AS341" s="1">
        <f t="shared" si="215"/>
        <v>0</v>
      </c>
    </row>
    <row r="342" spans="2:45" x14ac:dyDescent="0.2">
      <c r="B342" s="18">
        <f t="shared" si="200"/>
        <v>43523</v>
      </c>
      <c r="C342" s="8">
        <f t="shared" si="201"/>
        <v>43523</v>
      </c>
      <c r="D342" s="5" t="e">
        <f>INDEX(Klima!$B$1:$E$520,MATCH('Afgrødemodel 1'!$C342,Klima!$B$1:$B$520,0),MATCH('Afgrødemodel 1'!$D$7,Klima!$B$1:$E$1,0))</f>
        <v>#N/A</v>
      </c>
      <c r="E342" s="8" t="e">
        <f t="shared" si="216"/>
        <v>#N/A</v>
      </c>
      <c r="F342">
        <v>0</v>
      </c>
      <c r="G342" s="8" t="e">
        <f t="shared" si="202"/>
        <v>#N/A</v>
      </c>
      <c r="H342" s="8" t="e">
        <f t="shared" si="182"/>
        <v>#N/A</v>
      </c>
      <c r="I342" s="8" t="e">
        <f t="shared" si="183"/>
        <v>#N/A</v>
      </c>
      <c r="J342" s="8" t="e">
        <f t="shared" si="184"/>
        <v>#N/A</v>
      </c>
      <c r="K342" s="8" t="e">
        <f t="shared" si="185"/>
        <v>#N/A</v>
      </c>
      <c r="L342" s="8" t="e">
        <f t="shared" si="186"/>
        <v>#N/A</v>
      </c>
      <c r="M342" t="e">
        <f t="shared" si="187"/>
        <v>#N/A</v>
      </c>
      <c r="N342">
        <v>8</v>
      </c>
      <c r="O342" t="e">
        <f t="shared" si="203"/>
        <v>#N/A</v>
      </c>
      <c r="P342" t="e">
        <f t="shared" si="188"/>
        <v>#N/A</v>
      </c>
      <c r="Q342" t="e">
        <f t="shared" si="189"/>
        <v>#N/A</v>
      </c>
      <c r="R342" t="e">
        <f t="shared" si="190"/>
        <v>#N/A</v>
      </c>
      <c r="S342">
        <f t="shared" si="191"/>
        <v>0</v>
      </c>
      <c r="T342" s="8">
        <f t="shared" si="204"/>
        <v>0</v>
      </c>
      <c r="U342" s="2" t="e">
        <f t="shared" si="205"/>
        <v>#N/A</v>
      </c>
      <c r="V342">
        <f t="shared" si="192"/>
        <v>5</v>
      </c>
      <c r="W342" s="2" t="e">
        <f t="shared" si="206"/>
        <v>#N/A</v>
      </c>
      <c r="X342">
        <f t="shared" si="193"/>
        <v>0</v>
      </c>
      <c r="Y342">
        <f t="shared" si="207"/>
        <v>0.5</v>
      </c>
      <c r="Z342">
        <v>0</v>
      </c>
      <c r="AA342" s="18">
        <f t="shared" si="194"/>
        <v>43523</v>
      </c>
      <c r="AB342" s="13">
        <f t="shared" si="195"/>
        <v>0</v>
      </c>
      <c r="AC342">
        <v>0</v>
      </c>
      <c r="AD342" s="5" t="e">
        <f t="shared" si="208"/>
        <v>#N/A</v>
      </c>
      <c r="AE342">
        <f t="shared" si="181"/>
        <v>0</v>
      </c>
      <c r="AF342">
        <f t="shared" si="181"/>
        <v>0</v>
      </c>
      <c r="AG342">
        <v>0</v>
      </c>
      <c r="AH342" s="18">
        <f t="shared" si="209"/>
        <v>43523</v>
      </c>
      <c r="AI342" s="5">
        <f t="shared" si="210"/>
        <v>0</v>
      </c>
      <c r="AJ342" s="13">
        <f t="shared" si="196"/>
        <v>0</v>
      </c>
      <c r="AK342" s="20">
        <f t="shared" si="197"/>
        <v>0</v>
      </c>
      <c r="AL342" s="20">
        <f t="shared" si="211"/>
        <v>2550</v>
      </c>
      <c r="AM342" s="20">
        <f t="shared" si="212"/>
        <v>900</v>
      </c>
      <c r="AN342" s="20">
        <f t="shared" si="198"/>
        <v>0</v>
      </c>
      <c r="AO342" s="20">
        <f t="shared" si="213"/>
        <v>200</v>
      </c>
      <c r="AP342" s="1">
        <v>0</v>
      </c>
      <c r="AQ342" s="24">
        <f t="shared" si="214"/>
        <v>43523</v>
      </c>
      <c r="AR342" s="10">
        <f t="shared" si="199"/>
        <v>0</v>
      </c>
      <c r="AS342" s="1">
        <f t="shared" si="215"/>
        <v>0</v>
      </c>
    </row>
    <row r="343" spans="2:45" x14ac:dyDescent="0.2">
      <c r="B343" s="18">
        <f t="shared" si="200"/>
        <v>43524</v>
      </c>
      <c r="C343" s="8">
        <f t="shared" si="201"/>
        <v>43524</v>
      </c>
      <c r="D343" s="5" t="e">
        <f>INDEX(Klima!$B$1:$E$520,MATCH('Afgrødemodel 1'!$C343,Klima!$B$1:$B$520,0),MATCH('Afgrødemodel 1'!$D$7,Klima!$B$1:$E$1,0))</f>
        <v>#N/A</v>
      </c>
      <c r="E343" s="8" t="e">
        <f t="shared" si="216"/>
        <v>#N/A</v>
      </c>
      <c r="F343">
        <v>0</v>
      </c>
      <c r="G343" s="8" t="e">
        <f t="shared" si="202"/>
        <v>#N/A</v>
      </c>
      <c r="H343" s="8" t="e">
        <f t="shared" si="182"/>
        <v>#N/A</v>
      </c>
      <c r="I343" s="8" t="e">
        <f t="shared" si="183"/>
        <v>#N/A</v>
      </c>
      <c r="J343" s="8" t="e">
        <f t="shared" si="184"/>
        <v>#N/A</v>
      </c>
      <c r="K343" s="8" t="e">
        <f t="shared" si="185"/>
        <v>#N/A</v>
      </c>
      <c r="L343" s="8" t="e">
        <f t="shared" si="186"/>
        <v>#N/A</v>
      </c>
      <c r="M343" t="e">
        <f t="shared" si="187"/>
        <v>#N/A</v>
      </c>
      <c r="N343">
        <v>8</v>
      </c>
      <c r="O343" t="e">
        <f t="shared" si="203"/>
        <v>#N/A</v>
      </c>
      <c r="P343" t="e">
        <f t="shared" si="188"/>
        <v>#N/A</v>
      </c>
      <c r="Q343" t="e">
        <f t="shared" si="189"/>
        <v>#N/A</v>
      </c>
      <c r="R343" t="e">
        <f t="shared" si="190"/>
        <v>#N/A</v>
      </c>
      <c r="S343">
        <f t="shared" si="191"/>
        <v>0</v>
      </c>
      <c r="T343" s="8">
        <f t="shared" si="204"/>
        <v>0</v>
      </c>
      <c r="U343" s="2" t="e">
        <f t="shared" si="205"/>
        <v>#N/A</v>
      </c>
      <c r="V343">
        <f t="shared" si="192"/>
        <v>5</v>
      </c>
      <c r="W343" s="2" t="e">
        <f t="shared" si="206"/>
        <v>#N/A</v>
      </c>
      <c r="X343">
        <f t="shared" si="193"/>
        <v>0</v>
      </c>
      <c r="Y343">
        <f t="shared" si="207"/>
        <v>0.5</v>
      </c>
      <c r="Z343">
        <v>0</v>
      </c>
      <c r="AA343" s="18">
        <f t="shared" si="194"/>
        <v>43524</v>
      </c>
      <c r="AB343" s="13">
        <f t="shared" si="195"/>
        <v>0</v>
      </c>
      <c r="AC343">
        <v>0</v>
      </c>
      <c r="AD343" s="5" t="e">
        <f t="shared" si="208"/>
        <v>#N/A</v>
      </c>
      <c r="AE343">
        <f t="shared" si="181"/>
        <v>0</v>
      </c>
      <c r="AF343">
        <f t="shared" si="181"/>
        <v>0</v>
      </c>
      <c r="AG343">
        <v>0</v>
      </c>
      <c r="AH343" s="18">
        <f t="shared" si="209"/>
        <v>43524</v>
      </c>
      <c r="AI343" s="5">
        <f t="shared" si="210"/>
        <v>0</v>
      </c>
      <c r="AJ343" s="13">
        <f t="shared" si="196"/>
        <v>0</v>
      </c>
      <c r="AK343" s="20">
        <f t="shared" si="197"/>
        <v>0</v>
      </c>
      <c r="AL343" s="20">
        <f t="shared" si="211"/>
        <v>2565</v>
      </c>
      <c r="AM343" s="20">
        <f t="shared" si="212"/>
        <v>900</v>
      </c>
      <c r="AN343" s="20">
        <f t="shared" si="198"/>
        <v>0</v>
      </c>
      <c r="AO343" s="20">
        <f t="shared" si="213"/>
        <v>200</v>
      </c>
      <c r="AP343" s="1">
        <v>0</v>
      </c>
      <c r="AQ343" s="24">
        <f t="shared" si="214"/>
        <v>43524</v>
      </c>
      <c r="AR343" s="10">
        <f t="shared" si="199"/>
        <v>0</v>
      </c>
      <c r="AS343" s="1">
        <f t="shared" si="215"/>
        <v>0</v>
      </c>
    </row>
    <row r="344" spans="2:45" x14ac:dyDescent="0.2">
      <c r="B344" s="18">
        <f t="shared" si="200"/>
        <v>43525</v>
      </c>
      <c r="C344" s="8">
        <f t="shared" si="201"/>
        <v>43525</v>
      </c>
      <c r="D344" s="5" t="e">
        <f>INDEX(Klima!$B$1:$E$520,MATCH('Afgrødemodel 1'!$C344,Klima!$B$1:$B$520,0),MATCH('Afgrødemodel 1'!$D$7,Klima!$B$1:$E$1,0))</f>
        <v>#N/A</v>
      </c>
      <c r="E344" s="8" t="e">
        <f t="shared" si="216"/>
        <v>#N/A</v>
      </c>
      <c r="F344">
        <v>0</v>
      </c>
      <c r="G344" s="8" t="e">
        <f t="shared" si="202"/>
        <v>#N/A</v>
      </c>
      <c r="H344" s="8" t="e">
        <f t="shared" si="182"/>
        <v>#N/A</v>
      </c>
      <c r="I344" s="8" t="e">
        <f t="shared" si="183"/>
        <v>#N/A</v>
      </c>
      <c r="J344" s="8" t="e">
        <f t="shared" si="184"/>
        <v>#N/A</v>
      </c>
      <c r="K344" s="8" t="e">
        <f t="shared" si="185"/>
        <v>#N/A</v>
      </c>
      <c r="L344" s="8" t="e">
        <f t="shared" si="186"/>
        <v>#N/A</v>
      </c>
      <c r="M344" t="e">
        <f t="shared" si="187"/>
        <v>#N/A</v>
      </c>
      <c r="N344">
        <v>8</v>
      </c>
      <c r="O344" t="e">
        <f t="shared" si="203"/>
        <v>#N/A</v>
      </c>
      <c r="P344" t="e">
        <f t="shared" si="188"/>
        <v>#N/A</v>
      </c>
      <c r="Q344" t="e">
        <f t="shared" si="189"/>
        <v>#N/A</v>
      </c>
      <c r="R344" t="e">
        <f t="shared" si="190"/>
        <v>#N/A</v>
      </c>
      <c r="S344">
        <f t="shared" si="191"/>
        <v>0</v>
      </c>
      <c r="T344" s="8">
        <f t="shared" si="204"/>
        <v>0</v>
      </c>
      <c r="U344" s="2" t="e">
        <f t="shared" si="205"/>
        <v>#N/A</v>
      </c>
      <c r="V344">
        <f t="shared" si="192"/>
        <v>5</v>
      </c>
      <c r="W344" s="2" t="e">
        <f t="shared" si="206"/>
        <v>#N/A</v>
      </c>
      <c r="X344">
        <f t="shared" si="193"/>
        <v>0</v>
      </c>
      <c r="Y344">
        <f t="shared" si="207"/>
        <v>0.5</v>
      </c>
      <c r="Z344">
        <v>0</v>
      </c>
      <c r="AA344" s="18">
        <f t="shared" si="194"/>
        <v>43525</v>
      </c>
      <c r="AB344" s="13">
        <f t="shared" si="195"/>
        <v>0</v>
      </c>
      <c r="AC344">
        <v>0</v>
      </c>
      <c r="AD344" s="5" t="e">
        <f t="shared" si="208"/>
        <v>#N/A</v>
      </c>
      <c r="AE344">
        <f t="shared" si="181"/>
        <v>0</v>
      </c>
      <c r="AF344">
        <f t="shared" si="181"/>
        <v>0</v>
      </c>
      <c r="AG344">
        <v>0</v>
      </c>
      <c r="AH344" s="18">
        <f t="shared" si="209"/>
        <v>43525</v>
      </c>
      <c r="AI344" s="5">
        <f t="shared" si="210"/>
        <v>0</v>
      </c>
      <c r="AJ344" s="13">
        <f t="shared" si="196"/>
        <v>0</v>
      </c>
      <c r="AK344" s="20">
        <f t="shared" si="197"/>
        <v>0</v>
      </c>
      <c r="AL344" s="20">
        <f t="shared" si="211"/>
        <v>2580</v>
      </c>
      <c r="AM344" s="20">
        <f t="shared" si="212"/>
        <v>900</v>
      </c>
      <c r="AN344" s="20">
        <f t="shared" si="198"/>
        <v>0</v>
      </c>
      <c r="AO344" s="20">
        <f t="shared" si="213"/>
        <v>200</v>
      </c>
      <c r="AP344" s="1">
        <v>0</v>
      </c>
      <c r="AQ344" s="24">
        <f t="shared" si="214"/>
        <v>43525</v>
      </c>
      <c r="AR344" s="10">
        <f t="shared" si="199"/>
        <v>0</v>
      </c>
      <c r="AS344" s="1">
        <f t="shared" si="215"/>
        <v>0</v>
      </c>
    </row>
    <row r="345" spans="2:45" x14ac:dyDescent="0.2">
      <c r="B345" s="18">
        <f t="shared" si="200"/>
        <v>43526</v>
      </c>
      <c r="C345" s="8">
        <f t="shared" si="201"/>
        <v>43526</v>
      </c>
      <c r="D345" s="5" t="e">
        <f>INDEX(Klima!$B$1:$E$520,MATCH('Afgrødemodel 1'!$C345,Klima!$B$1:$B$520,0),MATCH('Afgrødemodel 1'!$D$7,Klima!$B$1:$E$1,0))</f>
        <v>#N/A</v>
      </c>
      <c r="E345" s="8" t="e">
        <f t="shared" si="216"/>
        <v>#N/A</v>
      </c>
      <c r="F345">
        <v>0</v>
      </c>
      <c r="G345" s="8" t="e">
        <f t="shared" si="202"/>
        <v>#N/A</v>
      </c>
      <c r="H345" s="8" t="e">
        <f t="shared" si="182"/>
        <v>#N/A</v>
      </c>
      <c r="I345" s="8" t="e">
        <f t="shared" si="183"/>
        <v>#N/A</v>
      </c>
      <c r="J345" s="8" t="e">
        <f t="shared" si="184"/>
        <v>#N/A</v>
      </c>
      <c r="K345" s="8" t="e">
        <f t="shared" si="185"/>
        <v>#N/A</v>
      </c>
      <c r="L345" s="8" t="e">
        <f t="shared" si="186"/>
        <v>#N/A</v>
      </c>
      <c r="M345" t="e">
        <f t="shared" si="187"/>
        <v>#N/A</v>
      </c>
      <c r="N345">
        <v>8</v>
      </c>
      <c r="O345" t="e">
        <f t="shared" si="203"/>
        <v>#N/A</v>
      </c>
      <c r="P345" t="e">
        <f t="shared" si="188"/>
        <v>#N/A</v>
      </c>
      <c r="Q345" t="e">
        <f t="shared" si="189"/>
        <v>#N/A</v>
      </c>
      <c r="R345" t="e">
        <f t="shared" si="190"/>
        <v>#N/A</v>
      </c>
      <c r="S345">
        <f t="shared" si="191"/>
        <v>0</v>
      </c>
      <c r="T345" s="8">
        <f t="shared" si="204"/>
        <v>0</v>
      </c>
      <c r="U345" s="2" t="e">
        <f t="shared" si="205"/>
        <v>#N/A</v>
      </c>
      <c r="V345">
        <f t="shared" si="192"/>
        <v>5</v>
      </c>
      <c r="W345" s="2" t="e">
        <f t="shared" si="206"/>
        <v>#N/A</v>
      </c>
      <c r="X345">
        <f t="shared" si="193"/>
        <v>0</v>
      </c>
      <c r="Y345">
        <f t="shared" si="207"/>
        <v>0.5</v>
      </c>
      <c r="Z345">
        <v>0</v>
      </c>
      <c r="AA345" s="18">
        <f t="shared" si="194"/>
        <v>43526</v>
      </c>
      <c r="AB345" s="13">
        <f t="shared" si="195"/>
        <v>0</v>
      </c>
      <c r="AC345">
        <v>0</v>
      </c>
      <c r="AD345" s="5" t="e">
        <f t="shared" si="208"/>
        <v>#N/A</v>
      </c>
      <c r="AE345">
        <f t="shared" si="181"/>
        <v>0</v>
      </c>
      <c r="AF345">
        <f t="shared" si="181"/>
        <v>0</v>
      </c>
      <c r="AG345">
        <v>0</v>
      </c>
      <c r="AH345" s="18">
        <f t="shared" si="209"/>
        <v>43526</v>
      </c>
      <c r="AI345" s="5">
        <f t="shared" si="210"/>
        <v>0</v>
      </c>
      <c r="AJ345" s="13">
        <f t="shared" si="196"/>
        <v>0</v>
      </c>
      <c r="AK345" s="20">
        <f t="shared" si="197"/>
        <v>0</v>
      </c>
      <c r="AL345" s="20">
        <f t="shared" si="211"/>
        <v>2595</v>
      </c>
      <c r="AM345" s="20">
        <f t="shared" si="212"/>
        <v>900</v>
      </c>
      <c r="AN345" s="20">
        <f t="shared" si="198"/>
        <v>0</v>
      </c>
      <c r="AO345" s="20">
        <f t="shared" si="213"/>
        <v>200</v>
      </c>
      <c r="AP345" s="1">
        <v>0</v>
      </c>
      <c r="AQ345" s="24">
        <f t="shared" si="214"/>
        <v>43526</v>
      </c>
      <c r="AR345" s="10">
        <f t="shared" si="199"/>
        <v>0</v>
      </c>
      <c r="AS345" s="1">
        <f t="shared" si="215"/>
        <v>0</v>
      </c>
    </row>
    <row r="346" spans="2:45" x14ac:dyDescent="0.2">
      <c r="B346" s="18">
        <f t="shared" si="200"/>
        <v>43527</v>
      </c>
      <c r="C346" s="8">
        <f t="shared" si="201"/>
        <v>43527</v>
      </c>
      <c r="D346" s="5" t="e">
        <f>INDEX(Klima!$B$1:$E$520,MATCH('Afgrødemodel 1'!$C346,Klima!$B$1:$B$520,0),MATCH('Afgrødemodel 1'!$D$7,Klima!$B$1:$E$1,0))</f>
        <v>#N/A</v>
      </c>
      <c r="E346" s="8" t="e">
        <f t="shared" si="216"/>
        <v>#N/A</v>
      </c>
      <c r="F346">
        <v>0</v>
      </c>
      <c r="G346" s="8" t="e">
        <f t="shared" si="202"/>
        <v>#N/A</v>
      </c>
      <c r="H346" s="8" t="e">
        <f t="shared" si="182"/>
        <v>#N/A</v>
      </c>
      <c r="I346" s="8" t="e">
        <f t="shared" si="183"/>
        <v>#N/A</v>
      </c>
      <c r="J346" s="8" t="e">
        <f t="shared" si="184"/>
        <v>#N/A</v>
      </c>
      <c r="K346" s="8" t="e">
        <f t="shared" si="185"/>
        <v>#N/A</v>
      </c>
      <c r="L346" s="8" t="e">
        <f t="shared" si="186"/>
        <v>#N/A</v>
      </c>
      <c r="M346" t="e">
        <f t="shared" si="187"/>
        <v>#N/A</v>
      </c>
      <c r="N346">
        <v>8</v>
      </c>
      <c r="O346" t="e">
        <f t="shared" si="203"/>
        <v>#N/A</v>
      </c>
      <c r="P346" t="e">
        <f t="shared" si="188"/>
        <v>#N/A</v>
      </c>
      <c r="Q346" t="e">
        <f t="shared" si="189"/>
        <v>#N/A</v>
      </c>
      <c r="R346" t="e">
        <f t="shared" si="190"/>
        <v>#N/A</v>
      </c>
      <c r="S346">
        <f t="shared" si="191"/>
        <v>0</v>
      </c>
      <c r="T346" s="8">
        <f t="shared" si="204"/>
        <v>0</v>
      </c>
      <c r="U346" s="2" t="e">
        <f t="shared" si="205"/>
        <v>#N/A</v>
      </c>
      <c r="V346">
        <f t="shared" si="192"/>
        <v>5</v>
      </c>
      <c r="W346" s="2" t="e">
        <f t="shared" si="206"/>
        <v>#N/A</v>
      </c>
      <c r="X346">
        <f t="shared" si="193"/>
        <v>0</v>
      </c>
      <c r="Y346">
        <f t="shared" si="207"/>
        <v>0.5</v>
      </c>
      <c r="Z346">
        <v>0</v>
      </c>
      <c r="AA346" s="18">
        <f t="shared" si="194"/>
        <v>43527</v>
      </c>
      <c r="AB346" s="13">
        <f t="shared" si="195"/>
        <v>0</v>
      </c>
      <c r="AC346">
        <v>0</v>
      </c>
      <c r="AD346" s="5" t="e">
        <f t="shared" si="208"/>
        <v>#N/A</v>
      </c>
      <c r="AE346">
        <f t="shared" si="181"/>
        <v>0</v>
      </c>
      <c r="AF346">
        <f t="shared" si="181"/>
        <v>0</v>
      </c>
      <c r="AG346">
        <v>0</v>
      </c>
      <c r="AH346" s="18">
        <f t="shared" si="209"/>
        <v>43527</v>
      </c>
      <c r="AI346" s="5">
        <f t="shared" si="210"/>
        <v>0</v>
      </c>
      <c r="AJ346" s="13">
        <f t="shared" si="196"/>
        <v>0</v>
      </c>
      <c r="AK346" s="20">
        <f t="shared" si="197"/>
        <v>0</v>
      </c>
      <c r="AL346" s="20">
        <f t="shared" si="211"/>
        <v>2610</v>
      </c>
      <c r="AM346" s="20">
        <f t="shared" si="212"/>
        <v>900</v>
      </c>
      <c r="AN346" s="20">
        <f t="shared" si="198"/>
        <v>0</v>
      </c>
      <c r="AO346" s="20">
        <f t="shared" si="213"/>
        <v>200</v>
      </c>
      <c r="AP346" s="1">
        <v>0</v>
      </c>
      <c r="AQ346" s="24">
        <f t="shared" si="214"/>
        <v>43527</v>
      </c>
      <c r="AR346" s="10">
        <f t="shared" si="199"/>
        <v>0</v>
      </c>
      <c r="AS346" s="1">
        <f t="shared" si="215"/>
        <v>0</v>
      </c>
    </row>
    <row r="347" spans="2:45" x14ac:dyDescent="0.2">
      <c r="B347" s="18">
        <f t="shared" si="200"/>
        <v>43528</v>
      </c>
      <c r="C347" s="8">
        <f t="shared" si="201"/>
        <v>43528</v>
      </c>
      <c r="D347" s="5" t="e">
        <f>INDEX(Klima!$B$1:$E$520,MATCH('Afgrødemodel 1'!$C347,Klima!$B$1:$B$520,0),MATCH('Afgrødemodel 1'!$D$7,Klima!$B$1:$E$1,0))</f>
        <v>#N/A</v>
      </c>
      <c r="E347" s="8" t="e">
        <f t="shared" si="216"/>
        <v>#N/A</v>
      </c>
      <c r="F347">
        <v>0</v>
      </c>
      <c r="G347" s="8" t="e">
        <f t="shared" si="202"/>
        <v>#N/A</v>
      </c>
      <c r="H347" s="8" t="e">
        <f t="shared" si="182"/>
        <v>#N/A</v>
      </c>
      <c r="I347" s="8" t="e">
        <f t="shared" si="183"/>
        <v>#N/A</v>
      </c>
      <c r="J347" s="8" t="e">
        <f t="shared" si="184"/>
        <v>#N/A</v>
      </c>
      <c r="K347" s="8" t="e">
        <f t="shared" si="185"/>
        <v>#N/A</v>
      </c>
      <c r="L347" s="8" t="e">
        <f t="shared" si="186"/>
        <v>#N/A</v>
      </c>
      <c r="M347" t="e">
        <f t="shared" si="187"/>
        <v>#N/A</v>
      </c>
      <c r="N347">
        <v>8</v>
      </c>
      <c r="O347" t="e">
        <f t="shared" si="203"/>
        <v>#N/A</v>
      </c>
      <c r="P347" t="e">
        <f t="shared" si="188"/>
        <v>#N/A</v>
      </c>
      <c r="Q347" t="e">
        <f t="shared" si="189"/>
        <v>#N/A</v>
      </c>
      <c r="R347" t="e">
        <f t="shared" si="190"/>
        <v>#N/A</v>
      </c>
      <c r="S347">
        <f t="shared" si="191"/>
        <v>0</v>
      </c>
      <c r="T347" s="8">
        <f t="shared" si="204"/>
        <v>0</v>
      </c>
      <c r="U347" s="2" t="e">
        <f t="shared" si="205"/>
        <v>#N/A</v>
      </c>
      <c r="V347">
        <f t="shared" si="192"/>
        <v>5</v>
      </c>
      <c r="W347" s="2" t="e">
        <f t="shared" si="206"/>
        <v>#N/A</v>
      </c>
      <c r="X347">
        <f t="shared" si="193"/>
        <v>0</v>
      </c>
      <c r="Y347">
        <f t="shared" si="207"/>
        <v>0.5</v>
      </c>
      <c r="Z347">
        <v>0</v>
      </c>
      <c r="AA347" s="18">
        <f t="shared" si="194"/>
        <v>43528</v>
      </c>
      <c r="AB347" s="13">
        <f t="shared" si="195"/>
        <v>0</v>
      </c>
      <c r="AC347">
        <v>0</v>
      </c>
      <c r="AD347" s="5" t="e">
        <f t="shared" si="208"/>
        <v>#N/A</v>
      </c>
      <c r="AE347">
        <f t="shared" si="181"/>
        <v>0</v>
      </c>
      <c r="AF347">
        <f t="shared" si="181"/>
        <v>0</v>
      </c>
      <c r="AG347">
        <v>0</v>
      </c>
      <c r="AH347" s="18">
        <f t="shared" si="209"/>
        <v>43528</v>
      </c>
      <c r="AI347" s="5">
        <f t="shared" si="210"/>
        <v>0</v>
      </c>
      <c r="AJ347" s="13">
        <f t="shared" si="196"/>
        <v>0</v>
      </c>
      <c r="AK347" s="20">
        <f t="shared" si="197"/>
        <v>0</v>
      </c>
      <c r="AL347" s="20">
        <f t="shared" si="211"/>
        <v>2625</v>
      </c>
      <c r="AM347" s="20">
        <f t="shared" si="212"/>
        <v>900</v>
      </c>
      <c r="AN347" s="20">
        <f t="shared" si="198"/>
        <v>0</v>
      </c>
      <c r="AO347" s="20">
        <f t="shared" si="213"/>
        <v>200</v>
      </c>
      <c r="AP347" s="1">
        <v>0</v>
      </c>
      <c r="AQ347" s="24">
        <f t="shared" si="214"/>
        <v>43528</v>
      </c>
      <c r="AR347" s="10">
        <f t="shared" si="199"/>
        <v>0</v>
      </c>
      <c r="AS347" s="1">
        <f t="shared" si="215"/>
        <v>0</v>
      </c>
    </row>
    <row r="348" spans="2:45" x14ac:dyDescent="0.2">
      <c r="B348" s="18">
        <f t="shared" si="200"/>
        <v>43529</v>
      </c>
      <c r="C348" s="8">
        <f t="shared" si="201"/>
        <v>43529</v>
      </c>
      <c r="D348" s="5" t="e">
        <f>INDEX(Klima!$B$1:$E$520,MATCH('Afgrødemodel 1'!$C348,Klima!$B$1:$B$520,0),MATCH('Afgrødemodel 1'!$D$7,Klima!$B$1:$E$1,0))</f>
        <v>#N/A</v>
      </c>
      <c r="E348" s="8" t="e">
        <f t="shared" si="216"/>
        <v>#N/A</v>
      </c>
      <c r="F348">
        <v>0</v>
      </c>
      <c r="G348" s="8" t="e">
        <f t="shared" si="202"/>
        <v>#N/A</v>
      </c>
      <c r="H348" s="8" t="e">
        <f t="shared" si="182"/>
        <v>#N/A</v>
      </c>
      <c r="I348" s="8" t="e">
        <f t="shared" si="183"/>
        <v>#N/A</v>
      </c>
      <c r="J348" s="8" t="e">
        <f t="shared" si="184"/>
        <v>#N/A</v>
      </c>
      <c r="K348" s="8" t="e">
        <f t="shared" si="185"/>
        <v>#N/A</v>
      </c>
      <c r="L348" s="8" t="e">
        <f t="shared" si="186"/>
        <v>#N/A</v>
      </c>
      <c r="M348" t="e">
        <f t="shared" si="187"/>
        <v>#N/A</v>
      </c>
      <c r="N348">
        <v>8</v>
      </c>
      <c r="O348" t="e">
        <f t="shared" si="203"/>
        <v>#N/A</v>
      </c>
      <c r="P348" t="e">
        <f t="shared" si="188"/>
        <v>#N/A</v>
      </c>
      <c r="Q348" t="e">
        <f t="shared" si="189"/>
        <v>#N/A</v>
      </c>
      <c r="R348" t="e">
        <f t="shared" si="190"/>
        <v>#N/A</v>
      </c>
      <c r="S348">
        <f t="shared" si="191"/>
        <v>0</v>
      </c>
      <c r="T348" s="8">
        <f t="shared" si="204"/>
        <v>0</v>
      </c>
      <c r="U348" s="2" t="e">
        <f t="shared" si="205"/>
        <v>#N/A</v>
      </c>
      <c r="V348">
        <f t="shared" si="192"/>
        <v>5</v>
      </c>
      <c r="W348" s="2" t="e">
        <f t="shared" si="206"/>
        <v>#N/A</v>
      </c>
      <c r="X348">
        <f t="shared" si="193"/>
        <v>0</v>
      </c>
      <c r="Y348">
        <f t="shared" si="207"/>
        <v>0.5</v>
      </c>
      <c r="Z348">
        <v>0</v>
      </c>
      <c r="AA348" s="18">
        <f t="shared" si="194"/>
        <v>43529</v>
      </c>
      <c r="AB348" s="13">
        <f t="shared" si="195"/>
        <v>0</v>
      </c>
      <c r="AC348">
        <v>0</v>
      </c>
      <c r="AD348" s="5" t="e">
        <f t="shared" si="208"/>
        <v>#N/A</v>
      </c>
      <c r="AE348">
        <f t="shared" si="181"/>
        <v>0</v>
      </c>
      <c r="AF348">
        <f t="shared" si="181"/>
        <v>0</v>
      </c>
      <c r="AG348">
        <v>0</v>
      </c>
      <c r="AH348" s="18">
        <f t="shared" si="209"/>
        <v>43529</v>
      </c>
      <c r="AI348" s="5">
        <f t="shared" si="210"/>
        <v>0</v>
      </c>
      <c r="AJ348" s="13">
        <f t="shared" si="196"/>
        <v>0</v>
      </c>
      <c r="AK348" s="20">
        <f t="shared" si="197"/>
        <v>0</v>
      </c>
      <c r="AL348" s="20">
        <f t="shared" si="211"/>
        <v>2640</v>
      </c>
      <c r="AM348" s="20">
        <f t="shared" si="212"/>
        <v>900</v>
      </c>
      <c r="AN348" s="20">
        <f t="shared" si="198"/>
        <v>0</v>
      </c>
      <c r="AO348" s="20">
        <f t="shared" si="213"/>
        <v>200</v>
      </c>
      <c r="AP348" s="1">
        <v>0</v>
      </c>
      <c r="AQ348" s="24">
        <f t="shared" si="214"/>
        <v>43529</v>
      </c>
      <c r="AR348" s="10">
        <f t="shared" si="199"/>
        <v>0</v>
      </c>
      <c r="AS348" s="1">
        <f t="shared" si="215"/>
        <v>0</v>
      </c>
    </row>
    <row r="349" spans="2:45" x14ac:dyDescent="0.2">
      <c r="B349" s="18">
        <f t="shared" si="200"/>
        <v>43530</v>
      </c>
      <c r="C349" s="8">
        <f t="shared" si="201"/>
        <v>43530</v>
      </c>
      <c r="D349" s="5" t="e">
        <f>INDEX(Klima!$B$1:$E$520,MATCH('Afgrødemodel 1'!$C349,Klima!$B$1:$B$520,0),MATCH('Afgrødemodel 1'!$D$7,Klima!$B$1:$E$1,0))</f>
        <v>#N/A</v>
      </c>
      <c r="E349" s="8" t="e">
        <f t="shared" si="216"/>
        <v>#N/A</v>
      </c>
      <c r="F349">
        <v>0</v>
      </c>
      <c r="G349" s="8" t="e">
        <f t="shared" si="202"/>
        <v>#N/A</v>
      </c>
      <c r="H349" s="8" t="e">
        <f t="shared" si="182"/>
        <v>#N/A</v>
      </c>
      <c r="I349" s="8" t="e">
        <f t="shared" si="183"/>
        <v>#N/A</v>
      </c>
      <c r="J349" s="8" t="e">
        <f t="shared" si="184"/>
        <v>#N/A</v>
      </c>
      <c r="K349" s="8" t="e">
        <f t="shared" si="185"/>
        <v>#N/A</v>
      </c>
      <c r="L349" s="8" t="e">
        <f t="shared" si="186"/>
        <v>#N/A</v>
      </c>
      <c r="M349" t="e">
        <f t="shared" si="187"/>
        <v>#N/A</v>
      </c>
      <c r="N349">
        <v>8</v>
      </c>
      <c r="O349" t="e">
        <f t="shared" si="203"/>
        <v>#N/A</v>
      </c>
      <c r="P349" t="e">
        <f t="shared" si="188"/>
        <v>#N/A</v>
      </c>
      <c r="Q349" t="e">
        <f t="shared" si="189"/>
        <v>#N/A</v>
      </c>
      <c r="R349" t="e">
        <f t="shared" si="190"/>
        <v>#N/A</v>
      </c>
      <c r="S349">
        <f t="shared" si="191"/>
        <v>0</v>
      </c>
      <c r="T349" s="8">
        <f t="shared" si="204"/>
        <v>0</v>
      </c>
      <c r="U349" s="2" t="e">
        <f t="shared" si="205"/>
        <v>#N/A</v>
      </c>
      <c r="V349">
        <f t="shared" si="192"/>
        <v>5</v>
      </c>
      <c r="W349" s="2" t="e">
        <f t="shared" si="206"/>
        <v>#N/A</v>
      </c>
      <c r="X349">
        <f t="shared" si="193"/>
        <v>0</v>
      </c>
      <c r="Y349">
        <f t="shared" si="207"/>
        <v>0.5</v>
      </c>
      <c r="Z349">
        <v>0</v>
      </c>
      <c r="AA349" s="18">
        <f t="shared" si="194"/>
        <v>43530</v>
      </c>
      <c r="AB349" s="13">
        <f t="shared" si="195"/>
        <v>0</v>
      </c>
      <c r="AC349">
        <v>0</v>
      </c>
      <c r="AD349" s="5" t="e">
        <f t="shared" si="208"/>
        <v>#N/A</v>
      </c>
      <c r="AE349">
        <f t="shared" si="181"/>
        <v>0</v>
      </c>
      <c r="AF349">
        <f t="shared" si="181"/>
        <v>0</v>
      </c>
      <c r="AG349">
        <v>0</v>
      </c>
      <c r="AH349" s="18">
        <f t="shared" si="209"/>
        <v>43530</v>
      </c>
      <c r="AI349" s="5">
        <f t="shared" si="210"/>
        <v>0</v>
      </c>
      <c r="AJ349" s="13">
        <f t="shared" si="196"/>
        <v>0</v>
      </c>
      <c r="AK349" s="20">
        <f t="shared" si="197"/>
        <v>0</v>
      </c>
      <c r="AL349" s="20">
        <f t="shared" si="211"/>
        <v>2655</v>
      </c>
      <c r="AM349" s="20">
        <f t="shared" si="212"/>
        <v>900</v>
      </c>
      <c r="AN349" s="20">
        <f t="shared" si="198"/>
        <v>0</v>
      </c>
      <c r="AO349" s="20">
        <f t="shared" si="213"/>
        <v>200</v>
      </c>
      <c r="AP349" s="1">
        <v>0</v>
      </c>
      <c r="AQ349" s="24">
        <f t="shared" si="214"/>
        <v>43530</v>
      </c>
      <c r="AR349" s="10">
        <f t="shared" si="199"/>
        <v>0</v>
      </c>
      <c r="AS349" s="1">
        <f t="shared" si="215"/>
        <v>0</v>
      </c>
    </row>
    <row r="350" spans="2:45" x14ac:dyDescent="0.2">
      <c r="B350" s="18">
        <f t="shared" si="200"/>
        <v>43531</v>
      </c>
      <c r="C350" s="8">
        <f t="shared" si="201"/>
        <v>43531</v>
      </c>
      <c r="D350" s="5" t="e">
        <f>INDEX(Klima!$B$1:$E$520,MATCH('Afgrødemodel 1'!$C350,Klima!$B$1:$B$520,0),MATCH('Afgrødemodel 1'!$D$7,Klima!$B$1:$E$1,0))</f>
        <v>#N/A</v>
      </c>
      <c r="E350" s="8" t="e">
        <f t="shared" si="216"/>
        <v>#N/A</v>
      </c>
      <c r="F350">
        <v>0</v>
      </c>
      <c r="G350" s="8" t="e">
        <f t="shared" si="202"/>
        <v>#N/A</v>
      </c>
      <c r="H350" s="8" t="e">
        <f t="shared" si="182"/>
        <v>#N/A</v>
      </c>
      <c r="I350" s="8" t="e">
        <f t="shared" si="183"/>
        <v>#N/A</v>
      </c>
      <c r="J350" s="8" t="e">
        <f t="shared" si="184"/>
        <v>#N/A</v>
      </c>
      <c r="K350" s="8" t="e">
        <f t="shared" si="185"/>
        <v>#N/A</v>
      </c>
      <c r="L350" s="8" t="e">
        <f t="shared" si="186"/>
        <v>#N/A</v>
      </c>
      <c r="M350" t="e">
        <f t="shared" si="187"/>
        <v>#N/A</v>
      </c>
      <c r="N350">
        <v>8</v>
      </c>
      <c r="O350" t="e">
        <f t="shared" si="203"/>
        <v>#N/A</v>
      </c>
      <c r="P350" t="e">
        <f t="shared" si="188"/>
        <v>#N/A</v>
      </c>
      <c r="Q350" t="e">
        <f t="shared" si="189"/>
        <v>#N/A</v>
      </c>
      <c r="R350" t="e">
        <f t="shared" si="190"/>
        <v>#N/A</v>
      </c>
      <c r="S350">
        <f t="shared" si="191"/>
        <v>0</v>
      </c>
      <c r="T350" s="8">
        <f t="shared" si="204"/>
        <v>0</v>
      </c>
      <c r="U350" s="2" t="e">
        <f t="shared" si="205"/>
        <v>#N/A</v>
      </c>
      <c r="V350">
        <f t="shared" si="192"/>
        <v>5</v>
      </c>
      <c r="W350" s="2" t="e">
        <f t="shared" si="206"/>
        <v>#N/A</v>
      </c>
      <c r="X350">
        <f t="shared" si="193"/>
        <v>0</v>
      </c>
      <c r="Y350">
        <f t="shared" si="207"/>
        <v>0.5</v>
      </c>
      <c r="Z350">
        <v>0</v>
      </c>
      <c r="AA350" s="18">
        <f t="shared" si="194"/>
        <v>43531</v>
      </c>
      <c r="AB350" s="13">
        <f t="shared" si="195"/>
        <v>0</v>
      </c>
      <c r="AC350">
        <v>0</v>
      </c>
      <c r="AD350" s="5" t="e">
        <f t="shared" si="208"/>
        <v>#N/A</v>
      </c>
      <c r="AE350">
        <f t="shared" si="181"/>
        <v>0</v>
      </c>
      <c r="AF350">
        <f t="shared" si="181"/>
        <v>0</v>
      </c>
      <c r="AG350">
        <v>0</v>
      </c>
      <c r="AH350" s="18">
        <f t="shared" si="209"/>
        <v>43531</v>
      </c>
      <c r="AI350" s="5">
        <f t="shared" si="210"/>
        <v>0</v>
      </c>
      <c r="AJ350" s="13">
        <f t="shared" si="196"/>
        <v>0</v>
      </c>
      <c r="AK350" s="20">
        <f t="shared" si="197"/>
        <v>0</v>
      </c>
      <c r="AL350" s="20">
        <f t="shared" si="211"/>
        <v>2670</v>
      </c>
      <c r="AM350" s="20">
        <f t="shared" si="212"/>
        <v>900</v>
      </c>
      <c r="AN350" s="20">
        <f t="shared" si="198"/>
        <v>0</v>
      </c>
      <c r="AO350" s="20">
        <f t="shared" si="213"/>
        <v>200</v>
      </c>
      <c r="AP350" s="1">
        <v>0</v>
      </c>
      <c r="AQ350" s="24">
        <f t="shared" si="214"/>
        <v>43531</v>
      </c>
      <c r="AR350" s="10">
        <f t="shared" si="199"/>
        <v>0</v>
      </c>
      <c r="AS350" s="1">
        <f t="shared" si="215"/>
        <v>0</v>
      </c>
    </row>
    <row r="351" spans="2:45" x14ac:dyDescent="0.2">
      <c r="B351" s="18">
        <f t="shared" si="200"/>
        <v>43532</v>
      </c>
      <c r="C351" s="8">
        <f t="shared" si="201"/>
        <v>43532</v>
      </c>
      <c r="D351" s="5" t="e">
        <f>INDEX(Klima!$B$1:$E$520,MATCH('Afgrødemodel 1'!$C351,Klima!$B$1:$B$520,0),MATCH('Afgrødemodel 1'!$D$7,Klima!$B$1:$E$1,0))</f>
        <v>#N/A</v>
      </c>
      <c r="E351" s="8" t="e">
        <f t="shared" si="216"/>
        <v>#N/A</v>
      </c>
      <c r="F351">
        <v>0</v>
      </c>
      <c r="G351" s="8" t="e">
        <f t="shared" si="202"/>
        <v>#N/A</v>
      </c>
      <c r="H351" s="8" t="e">
        <f t="shared" si="182"/>
        <v>#N/A</v>
      </c>
      <c r="I351" s="8" t="e">
        <f t="shared" si="183"/>
        <v>#N/A</v>
      </c>
      <c r="J351" s="8" t="e">
        <f t="shared" si="184"/>
        <v>#N/A</v>
      </c>
      <c r="K351" s="8" t="e">
        <f t="shared" si="185"/>
        <v>#N/A</v>
      </c>
      <c r="L351" s="8" t="e">
        <f t="shared" si="186"/>
        <v>#N/A</v>
      </c>
      <c r="M351" t="e">
        <f t="shared" si="187"/>
        <v>#N/A</v>
      </c>
      <c r="N351">
        <v>8</v>
      </c>
      <c r="O351" t="e">
        <f t="shared" si="203"/>
        <v>#N/A</v>
      </c>
      <c r="P351" t="e">
        <f t="shared" si="188"/>
        <v>#N/A</v>
      </c>
      <c r="Q351" t="e">
        <f t="shared" si="189"/>
        <v>#N/A</v>
      </c>
      <c r="R351" t="e">
        <f t="shared" si="190"/>
        <v>#N/A</v>
      </c>
      <c r="S351">
        <f t="shared" si="191"/>
        <v>0</v>
      </c>
      <c r="T351" s="8">
        <f t="shared" si="204"/>
        <v>0</v>
      </c>
      <c r="U351" s="2" t="e">
        <f t="shared" si="205"/>
        <v>#N/A</v>
      </c>
      <c r="V351">
        <f t="shared" si="192"/>
        <v>5</v>
      </c>
      <c r="W351" s="2" t="e">
        <f t="shared" si="206"/>
        <v>#N/A</v>
      </c>
      <c r="X351">
        <f t="shared" si="193"/>
        <v>0</v>
      </c>
      <c r="Y351">
        <f t="shared" si="207"/>
        <v>0.5</v>
      </c>
      <c r="Z351">
        <v>0</v>
      </c>
      <c r="AA351" s="18">
        <f t="shared" si="194"/>
        <v>43532</v>
      </c>
      <c r="AB351" s="13">
        <f t="shared" si="195"/>
        <v>0</v>
      </c>
      <c r="AC351">
        <v>0</v>
      </c>
      <c r="AD351" s="5" t="e">
        <f t="shared" si="208"/>
        <v>#N/A</v>
      </c>
      <c r="AE351">
        <f t="shared" si="181"/>
        <v>0</v>
      </c>
      <c r="AF351">
        <f t="shared" si="181"/>
        <v>0</v>
      </c>
      <c r="AG351">
        <v>0</v>
      </c>
      <c r="AH351" s="18">
        <f t="shared" si="209"/>
        <v>43532</v>
      </c>
      <c r="AI351" s="5">
        <f t="shared" si="210"/>
        <v>0</v>
      </c>
      <c r="AJ351" s="13">
        <f t="shared" si="196"/>
        <v>0</v>
      </c>
      <c r="AK351" s="20">
        <f t="shared" si="197"/>
        <v>0</v>
      </c>
      <c r="AL351" s="20">
        <f t="shared" si="211"/>
        <v>2685</v>
      </c>
      <c r="AM351" s="20">
        <f t="shared" si="212"/>
        <v>900</v>
      </c>
      <c r="AN351" s="20">
        <f t="shared" si="198"/>
        <v>0</v>
      </c>
      <c r="AO351" s="20">
        <f t="shared" si="213"/>
        <v>200</v>
      </c>
      <c r="AP351" s="1">
        <v>0</v>
      </c>
      <c r="AQ351" s="24">
        <f t="shared" si="214"/>
        <v>43532</v>
      </c>
      <c r="AR351" s="10">
        <f t="shared" si="199"/>
        <v>0</v>
      </c>
      <c r="AS351" s="1">
        <f t="shared" si="215"/>
        <v>0</v>
      </c>
    </row>
    <row r="352" spans="2:45" x14ac:dyDescent="0.2">
      <c r="B352" s="18">
        <f t="shared" si="200"/>
        <v>43533</v>
      </c>
      <c r="C352" s="8">
        <f t="shared" si="201"/>
        <v>43533</v>
      </c>
      <c r="D352" s="5" t="e">
        <f>INDEX(Klima!$B$1:$E$520,MATCH('Afgrødemodel 1'!$C352,Klima!$B$1:$B$520,0),MATCH('Afgrødemodel 1'!$D$7,Klima!$B$1:$E$1,0))</f>
        <v>#N/A</v>
      </c>
      <c r="E352" s="8" t="e">
        <f t="shared" si="216"/>
        <v>#N/A</v>
      </c>
      <c r="F352">
        <v>0</v>
      </c>
      <c r="G352" s="8" t="e">
        <f t="shared" si="202"/>
        <v>#N/A</v>
      </c>
      <c r="H352" s="8" t="e">
        <f t="shared" si="182"/>
        <v>#N/A</v>
      </c>
      <c r="I352" s="8" t="e">
        <f t="shared" si="183"/>
        <v>#N/A</v>
      </c>
      <c r="J352" s="8" t="e">
        <f t="shared" si="184"/>
        <v>#N/A</v>
      </c>
      <c r="K352" s="8" t="e">
        <f t="shared" si="185"/>
        <v>#N/A</v>
      </c>
      <c r="L352" s="8" t="e">
        <f t="shared" si="186"/>
        <v>#N/A</v>
      </c>
      <c r="M352" t="e">
        <f t="shared" si="187"/>
        <v>#N/A</v>
      </c>
      <c r="N352">
        <v>8</v>
      </c>
      <c r="O352" t="e">
        <f t="shared" si="203"/>
        <v>#N/A</v>
      </c>
      <c r="P352" t="e">
        <f t="shared" si="188"/>
        <v>#N/A</v>
      </c>
      <c r="Q352" t="e">
        <f t="shared" si="189"/>
        <v>#N/A</v>
      </c>
      <c r="R352" t="e">
        <f t="shared" si="190"/>
        <v>#N/A</v>
      </c>
      <c r="S352">
        <f t="shared" si="191"/>
        <v>0</v>
      </c>
      <c r="T352" s="8">
        <f t="shared" si="204"/>
        <v>0</v>
      </c>
      <c r="U352" s="2" t="e">
        <f t="shared" si="205"/>
        <v>#N/A</v>
      </c>
      <c r="V352">
        <f t="shared" si="192"/>
        <v>5</v>
      </c>
      <c r="W352" s="2" t="e">
        <f t="shared" si="206"/>
        <v>#N/A</v>
      </c>
      <c r="X352">
        <f t="shared" si="193"/>
        <v>0</v>
      </c>
      <c r="Y352">
        <f t="shared" si="207"/>
        <v>0.5</v>
      </c>
      <c r="Z352">
        <v>0</v>
      </c>
      <c r="AA352" s="18">
        <f t="shared" si="194"/>
        <v>43533</v>
      </c>
      <c r="AB352" s="13">
        <f t="shared" si="195"/>
        <v>0</v>
      </c>
      <c r="AC352">
        <v>0</v>
      </c>
      <c r="AD352" s="5" t="e">
        <f t="shared" si="208"/>
        <v>#N/A</v>
      </c>
      <c r="AE352">
        <f t="shared" si="181"/>
        <v>0</v>
      </c>
      <c r="AF352">
        <f t="shared" si="181"/>
        <v>0</v>
      </c>
      <c r="AG352">
        <v>0</v>
      </c>
      <c r="AH352" s="18">
        <f t="shared" si="209"/>
        <v>43533</v>
      </c>
      <c r="AI352" s="5">
        <f t="shared" si="210"/>
        <v>0</v>
      </c>
      <c r="AJ352" s="13">
        <f t="shared" si="196"/>
        <v>0</v>
      </c>
      <c r="AK352" s="20">
        <f t="shared" si="197"/>
        <v>0</v>
      </c>
      <c r="AL352" s="20">
        <f t="shared" si="211"/>
        <v>2700</v>
      </c>
      <c r="AM352" s="20">
        <f t="shared" si="212"/>
        <v>900</v>
      </c>
      <c r="AN352" s="20">
        <f t="shared" si="198"/>
        <v>0</v>
      </c>
      <c r="AO352" s="20">
        <f t="shared" si="213"/>
        <v>200</v>
      </c>
      <c r="AP352" s="1">
        <v>0</v>
      </c>
      <c r="AQ352" s="24">
        <f t="shared" si="214"/>
        <v>43533</v>
      </c>
      <c r="AR352" s="10">
        <f t="shared" si="199"/>
        <v>0</v>
      </c>
      <c r="AS352" s="1">
        <f t="shared" si="215"/>
        <v>0</v>
      </c>
    </row>
    <row r="353" spans="2:45" x14ac:dyDescent="0.2">
      <c r="B353" s="18">
        <f t="shared" si="200"/>
        <v>43534</v>
      </c>
      <c r="C353" s="8">
        <f t="shared" si="201"/>
        <v>43534</v>
      </c>
      <c r="D353" s="5" t="e">
        <f>INDEX(Klima!$B$1:$E$520,MATCH('Afgrødemodel 1'!$C353,Klima!$B$1:$B$520,0),MATCH('Afgrødemodel 1'!$D$7,Klima!$B$1:$E$1,0))</f>
        <v>#N/A</v>
      </c>
      <c r="E353" s="8" t="e">
        <f t="shared" si="216"/>
        <v>#N/A</v>
      </c>
      <c r="F353">
        <v>0</v>
      </c>
      <c r="G353" s="8" t="e">
        <f t="shared" si="202"/>
        <v>#N/A</v>
      </c>
      <c r="H353" s="8" t="e">
        <f t="shared" si="182"/>
        <v>#N/A</v>
      </c>
      <c r="I353" s="8" t="e">
        <f t="shared" si="183"/>
        <v>#N/A</v>
      </c>
      <c r="J353" s="8" t="e">
        <f t="shared" si="184"/>
        <v>#N/A</v>
      </c>
      <c r="K353" s="8" t="e">
        <f t="shared" si="185"/>
        <v>#N/A</v>
      </c>
      <c r="L353" s="8" t="e">
        <f t="shared" si="186"/>
        <v>#N/A</v>
      </c>
      <c r="M353" t="e">
        <f t="shared" si="187"/>
        <v>#N/A</v>
      </c>
      <c r="N353">
        <v>8</v>
      </c>
      <c r="O353" t="e">
        <f t="shared" si="203"/>
        <v>#N/A</v>
      </c>
      <c r="P353" t="e">
        <f t="shared" si="188"/>
        <v>#N/A</v>
      </c>
      <c r="Q353" t="e">
        <f t="shared" si="189"/>
        <v>#N/A</v>
      </c>
      <c r="R353" t="e">
        <f t="shared" si="190"/>
        <v>#N/A</v>
      </c>
      <c r="S353">
        <f t="shared" si="191"/>
        <v>0</v>
      </c>
      <c r="T353" s="8">
        <f t="shared" si="204"/>
        <v>0</v>
      </c>
      <c r="U353" s="2" t="e">
        <f t="shared" si="205"/>
        <v>#N/A</v>
      </c>
      <c r="V353">
        <f t="shared" si="192"/>
        <v>5</v>
      </c>
      <c r="W353" s="2" t="e">
        <f t="shared" si="206"/>
        <v>#N/A</v>
      </c>
      <c r="X353">
        <f t="shared" si="193"/>
        <v>0</v>
      </c>
      <c r="Y353">
        <f t="shared" si="207"/>
        <v>0.5</v>
      </c>
      <c r="Z353">
        <v>0</v>
      </c>
      <c r="AA353" s="18">
        <f t="shared" si="194"/>
        <v>43534</v>
      </c>
      <c r="AB353" s="13">
        <f t="shared" si="195"/>
        <v>0</v>
      </c>
      <c r="AC353">
        <v>0</v>
      </c>
      <c r="AD353" s="5" t="e">
        <f t="shared" si="208"/>
        <v>#N/A</v>
      </c>
      <c r="AE353">
        <f t="shared" si="181"/>
        <v>0</v>
      </c>
      <c r="AF353">
        <f t="shared" si="181"/>
        <v>0</v>
      </c>
      <c r="AG353">
        <v>0</v>
      </c>
      <c r="AH353" s="18">
        <f t="shared" si="209"/>
        <v>43534</v>
      </c>
      <c r="AI353" s="5">
        <f t="shared" si="210"/>
        <v>0</v>
      </c>
      <c r="AJ353" s="13">
        <f t="shared" si="196"/>
        <v>0</v>
      </c>
      <c r="AK353" s="20">
        <f t="shared" si="197"/>
        <v>0</v>
      </c>
      <c r="AL353" s="20">
        <f t="shared" si="211"/>
        <v>2715</v>
      </c>
      <c r="AM353" s="20">
        <f t="shared" si="212"/>
        <v>900</v>
      </c>
      <c r="AN353" s="20">
        <f t="shared" si="198"/>
        <v>0</v>
      </c>
      <c r="AO353" s="20">
        <f t="shared" si="213"/>
        <v>200</v>
      </c>
      <c r="AP353" s="1">
        <v>0</v>
      </c>
      <c r="AQ353" s="24">
        <f t="shared" si="214"/>
        <v>43534</v>
      </c>
      <c r="AR353" s="10">
        <f t="shared" si="199"/>
        <v>0</v>
      </c>
      <c r="AS353" s="1">
        <f t="shared" si="215"/>
        <v>0</v>
      </c>
    </row>
    <row r="354" spans="2:45" x14ac:dyDescent="0.2">
      <c r="B354" s="18">
        <f t="shared" si="200"/>
        <v>43535</v>
      </c>
      <c r="C354" s="8">
        <f t="shared" si="201"/>
        <v>43535</v>
      </c>
      <c r="D354" s="5" t="e">
        <f>INDEX(Klima!$B$1:$E$520,MATCH('Afgrødemodel 1'!$C354,Klima!$B$1:$B$520,0),MATCH('Afgrødemodel 1'!$D$7,Klima!$B$1:$E$1,0))</f>
        <v>#N/A</v>
      </c>
      <c r="E354" s="8" t="e">
        <f t="shared" si="216"/>
        <v>#N/A</v>
      </c>
      <c r="F354">
        <v>0</v>
      </c>
      <c r="G354" s="8" t="e">
        <f t="shared" si="202"/>
        <v>#N/A</v>
      </c>
      <c r="H354" s="8" t="e">
        <f t="shared" si="182"/>
        <v>#N/A</v>
      </c>
      <c r="I354" s="8" t="e">
        <f t="shared" si="183"/>
        <v>#N/A</v>
      </c>
      <c r="J354" s="8" t="e">
        <f t="shared" si="184"/>
        <v>#N/A</v>
      </c>
      <c r="K354" s="8" t="e">
        <f t="shared" si="185"/>
        <v>#N/A</v>
      </c>
      <c r="L354" s="8" t="e">
        <f t="shared" si="186"/>
        <v>#N/A</v>
      </c>
      <c r="M354" t="e">
        <f t="shared" si="187"/>
        <v>#N/A</v>
      </c>
      <c r="N354">
        <v>8</v>
      </c>
      <c r="O354" t="e">
        <f t="shared" si="203"/>
        <v>#N/A</v>
      </c>
      <c r="P354" t="e">
        <f t="shared" si="188"/>
        <v>#N/A</v>
      </c>
      <c r="Q354" t="e">
        <f t="shared" si="189"/>
        <v>#N/A</v>
      </c>
      <c r="R354" t="e">
        <f t="shared" si="190"/>
        <v>#N/A</v>
      </c>
      <c r="S354">
        <f t="shared" si="191"/>
        <v>0</v>
      </c>
      <c r="T354" s="8">
        <f t="shared" si="204"/>
        <v>0</v>
      </c>
      <c r="U354" s="2" t="e">
        <f t="shared" si="205"/>
        <v>#N/A</v>
      </c>
      <c r="V354">
        <f t="shared" si="192"/>
        <v>5</v>
      </c>
      <c r="W354" s="2" t="e">
        <f t="shared" si="206"/>
        <v>#N/A</v>
      </c>
      <c r="X354">
        <f t="shared" si="193"/>
        <v>0</v>
      </c>
      <c r="Y354">
        <f t="shared" si="207"/>
        <v>0.5</v>
      </c>
      <c r="Z354">
        <v>0</v>
      </c>
      <c r="AA354" s="18">
        <f t="shared" si="194"/>
        <v>43535</v>
      </c>
      <c r="AB354" s="13">
        <f t="shared" si="195"/>
        <v>0</v>
      </c>
      <c r="AC354">
        <v>0</v>
      </c>
      <c r="AD354" s="5" t="e">
        <f t="shared" si="208"/>
        <v>#N/A</v>
      </c>
      <c r="AE354">
        <f t="shared" si="181"/>
        <v>0</v>
      </c>
      <c r="AF354">
        <f t="shared" si="181"/>
        <v>0</v>
      </c>
      <c r="AG354">
        <v>0</v>
      </c>
      <c r="AH354" s="18">
        <f t="shared" si="209"/>
        <v>43535</v>
      </c>
      <c r="AI354" s="5">
        <f t="shared" si="210"/>
        <v>0</v>
      </c>
      <c r="AJ354" s="13">
        <f t="shared" si="196"/>
        <v>0</v>
      </c>
      <c r="AK354" s="20">
        <f t="shared" si="197"/>
        <v>0</v>
      </c>
      <c r="AL354" s="20">
        <f t="shared" si="211"/>
        <v>2730</v>
      </c>
      <c r="AM354" s="20">
        <f t="shared" si="212"/>
        <v>900</v>
      </c>
      <c r="AN354" s="20">
        <f t="shared" si="198"/>
        <v>0</v>
      </c>
      <c r="AO354" s="20">
        <f t="shared" si="213"/>
        <v>200</v>
      </c>
      <c r="AP354" s="1">
        <v>0</v>
      </c>
      <c r="AQ354" s="24">
        <f t="shared" si="214"/>
        <v>43535</v>
      </c>
      <c r="AR354" s="10">
        <f t="shared" si="199"/>
        <v>0</v>
      </c>
      <c r="AS354" s="1">
        <f t="shared" si="215"/>
        <v>0</v>
      </c>
    </row>
    <row r="355" spans="2:45" x14ac:dyDescent="0.2">
      <c r="B355" s="18">
        <f t="shared" si="200"/>
        <v>43536</v>
      </c>
      <c r="C355" s="8">
        <f t="shared" si="201"/>
        <v>43536</v>
      </c>
      <c r="D355" s="5" t="e">
        <f>INDEX(Klima!$B$1:$E$520,MATCH('Afgrødemodel 1'!$C355,Klima!$B$1:$B$520,0),MATCH('Afgrødemodel 1'!$D$7,Klima!$B$1:$E$1,0))</f>
        <v>#N/A</v>
      </c>
      <c r="E355" s="8" t="e">
        <f t="shared" si="216"/>
        <v>#N/A</v>
      </c>
      <c r="F355">
        <v>0</v>
      </c>
      <c r="G355" s="8" t="e">
        <f t="shared" si="202"/>
        <v>#N/A</v>
      </c>
      <c r="H355" s="8" t="e">
        <f t="shared" si="182"/>
        <v>#N/A</v>
      </c>
      <c r="I355" s="8" t="e">
        <f t="shared" si="183"/>
        <v>#N/A</v>
      </c>
      <c r="J355" s="8" t="e">
        <f t="shared" si="184"/>
        <v>#N/A</v>
      </c>
      <c r="K355" s="8" t="e">
        <f t="shared" si="185"/>
        <v>#N/A</v>
      </c>
      <c r="L355" s="8" t="e">
        <f t="shared" si="186"/>
        <v>#N/A</v>
      </c>
      <c r="M355" t="e">
        <f t="shared" si="187"/>
        <v>#N/A</v>
      </c>
      <c r="N355">
        <v>8</v>
      </c>
      <c r="O355" t="e">
        <f t="shared" si="203"/>
        <v>#N/A</v>
      </c>
      <c r="P355" t="e">
        <f t="shared" si="188"/>
        <v>#N/A</v>
      </c>
      <c r="Q355" t="e">
        <f t="shared" si="189"/>
        <v>#N/A</v>
      </c>
      <c r="R355" t="e">
        <f t="shared" si="190"/>
        <v>#N/A</v>
      </c>
      <c r="S355">
        <f t="shared" si="191"/>
        <v>0</v>
      </c>
      <c r="T355" s="8">
        <f t="shared" si="204"/>
        <v>0</v>
      </c>
      <c r="U355" s="2" t="e">
        <f t="shared" si="205"/>
        <v>#N/A</v>
      </c>
      <c r="V355">
        <f t="shared" si="192"/>
        <v>5</v>
      </c>
      <c r="W355" s="2" t="e">
        <f t="shared" si="206"/>
        <v>#N/A</v>
      </c>
      <c r="X355">
        <f t="shared" si="193"/>
        <v>0</v>
      </c>
      <c r="Y355">
        <f t="shared" si="207"/>
        <v>0.5</v>
      </c>
      <c r="Z355">
        <v>0</v>
      </c>
      <c r="AA355" s="18">
        <f t="shared" si="194"/>
        <v>43536</v>
      </c>
      <c r="AB355" s="13">
        <f t="shared" si="195"/>
        <v>0</v>
      </c>
      <c r="AC355">
        <v>0</v>
      </c>
      <c r="AD355" s="5" t="e">
        <f t="shared" si="208"/>
        <v>#N/A</v>
      </c>
      <c r="AE355">
        <f t="shared" si="181"/>
        <v>0</v>
      </c>
      <c r="AF355">
        <f t="shared" si="181"/>
        <v>0</v>
      </c>
      <c r="AG355">
        <v>0</v>
      </c>
      <c r="AH355" s="18">
        <f t="shared" si="209"/>
        <v>43536</v>
      </c>
      <c r="AI355" s="5">
        <f t="shared" si="210"/>
        <v>0</v>
      </c>
      <c r="AJ355" s="13">
        <f t="shared" si="196"/>
        <v>0</v>
      </c>
      <c r="AK355" s="20">
        <f t="shared" si="197"/>
        <v>0</v>
      </c>
      <c r="AL355" s="20">
        <f t="shared" si="211"/>
        <v>2745</v>
      </c>
      <c r="AM355" s="20">
        <f t="shared" si="212"/>
        <v>900</v>
      </c>
      <c r="AN355" s="20">
        <f t="shared" si="198"/>
        <v>0</v>
      </c>
      <c r="AO355" s="20">
        <f t="shared" si="213"/>
        <v>200</v>
      </c>
      <c r="AP355" s="1">
        <v>0</v>
      </c>
      <c r="AQ355" s="24">
        <f t="shared" si="214"/>
        <v>43536</v>
      </c>
      <c r="AR355" s="10">
        <f t="shared" si="199"/>
        <v>0</v>
      </c>
      <c r="AS355" s="1">
        <f t="shared" si="215"/>
        <v>0</v>
      </c>
    </row>
    <row r="356" spans="2:45" x14ac:dyDescent="0.2">
      <c r="B356" s="18">
        <f t="shared" si="200"/>
        <v>43537</v>
      </c>
      <c r="C356" s="8">
        <f t="shared" si="201"/>
        <v>43537</v>
      </c>
      <c r="D356" s="5" t="e">
        <f>INDEX(Klima!$B$1:$E$520,MATCH('Afgrødemodel 1'!$C356,Klima!$B$1:$B$520,0),MATCH('Afgrødemodel 1'!$D$7,Klima!$B$1:$E$1,0))</f>
        <v>#N/A</v>
      </c>
      <c r="E356" s="8" t="e">
        <f t="shared" si="216"/>
        <v>#N/A</v>
      </c>
      <c r="F356">
        <v>0</v>
      </c>
      <c r="G356" s="8" t="e">
        <f t="shared" si="202"/>
        <v>#N/A</v>
      </c>
      <c r="H356" s="8" t="e">
        <f t="shared" si="182"/>
        <v>#N/A</v>
      </c>
      <c r="I356" s="8" t="e">
        <f t="shared" si="183"/>
        <v>#N/A</v>
      </c>
      <c r="J356" s="8" t="e">
        <f t="shared" si="184"/>
        <v>#N/A</v>
      </c>
      <c r="K356" s="8" t="e">
        <f t="shared" si="185"/>
        <v>#N/A</v>
      </c>
      <c r="L356" s="8" t="e">
        <f t="shared" si="186"/>
        <v>#N/A</v>
      </c>
      <c r="M356" t="e">
        <f t="shared" si="187"/>
        <v>#N/A</v>
      </c>
      <c r="N356">
        <v>8</v>
      </c>
      <c r="O356" t="e">
        <f t="shared" si="203"/>
        <v>#N/A</v>
      </c>
      <c r="P356" t="e">
        <f t="shared" si="188"/>
        <v>#N/A</v>
      </c>
      <c r="Q356" t="e">
        <f t="shared" si="189"/>
        <v>#N/A</v>
      </c>
      <c r="R356" t="e">
        <f t="shared" si="190"/>
        <v>#N/A</v>
      </c>
      <c r="S356">
        <f t="shared" si="191"/>
        <v>0</v>
      </c>
      <c r="T356" s="8">
        <f t="shared" si="204"/>
        <v>0</v>
      </c>
      <c r="U356" s="2" t="e">
        <f t="shared" si="205"/>
        <v>#N/A</v>
      </c>
      <c r="V356">
        <f t="shared" si="192"/>
        <v>5</v>
      </c>
      <c r="W356" s="2" t="e">
        <f t="shared" si="206"/>
        <v>#N/A</v>
      </c>
      <c r="X356">
        <f t="shared" si="193"/>
        <v>0</v>
      </c>
      <c r="Y356">
        <f t="shared" si="207"/>
        <v>0.5</v>
      </c>
      <c r="Z356">
        <v>0</v>
      </c>
      <c r="AA356" s="18">
        <f t="shared" si="194"/>
        <v>43537</v>
      </c>
      <c r="AB356" s="13">
        <f t="shared" si="195"/>
        <v>0</v>
      </c>
      <c r="AC356">
        <v>0</v>
      </c>
      <c r="AD356" s="5" t="e">
        <f t="shared" si="208"/>
        <v>#N/A</v>
      </c>
      <c r="AE356">
        <f t="shared" si="181"/>
        <v>0</v>
      </c>
      <c r="AF356">
        <f t="shared" si="181"/>
        <v>0</v>
      </c>
      <c r="AG356">
        <v>0</v>
      </c>
      <c r="AH356" s="18">
        <f t="shared" si="209"/>
        <v>43537</v>
      </c>
      <c r="AI356" s="5">
        <f t="shared" si="210"/>
        <v>0</v>
      </c>
      <c r="AJ356" s="13">
        <f t="shared" si="196"/>
        <v>0</v>
      </c>
      <c r="AK356" s="20">
        <f t="shared" si="197"/>
        <v>0</v>
      </c>
      <c r="AL356" s="20">
        <f t="shared" si="211"/>
        <v>2760</v>
      </c>
      <c r="AM356" s="20">
        <f t="shared" si="212"/>
        <v>900</v>
      </c>
      <c r="AN356" s="20">
        <f t="shared" si="198"/>
        <v>0</v>
      </c>
      <c r="AO356" s="20">
        <f t="shared" si="213"/>
        <v>200</v>
      </c>
      <c r="AP356" s="1">
        <v>0</v>
      </c>
      <c r="AQ356" s="24">
        <f t="shared" si="214"/>
        <v>43537</v>
      </c>
      <c r="AR356" s="10">
        <f t="shared" si="199"/>
        <v>0</v>
      </c>
      <c r="AS356" s="1">
        <f t="shared" si="215"/>
        <v>0</v>
      </c>
    </row>
    <row r="357" spans="2:45" x14ac:dyDescent="0.2">
      <c r="B357" s="18">
        <f t="shared" si="200"/>
        <v>43538</v>
      </c>
      <c r="C357" s="8">
        <f t="shared" si="201"/>
        <v>43538</v>
      </c>
      <c r="D357" s="5" t="e">
        <f>INDEX(Klima!$B$1:$E$520,MATCH('Afgrødemodel 1'!$C357,Klima!$B$1:$B$520,0),MATCH('Afgrødemodel 1'!$D$7,Klima!$B$1:$E$1,0))</f>
        <v>#N/A</v>
      </c>
      <c r="E357" s="8" t="e">
        <f t="shared" si="216"/>
        <v>#N/A</v>
      </c>
      <c r="F357">
        <v>0</v>
      </c>
      <c r="G357" s="8" t="e">
        <f t="shared" si="202"/>
        <v>#N/A</v>
      </c>
      <c r="H357" s="8" t="e">
        <f t="shared" si="182"/>
        <v>#N/A</v>
      </c>
      <c r="I357" s="8" t="e">
        <f t="shared" si="183"/>
        <v>#N/A</v>
      </c>
      <c r="J357" s="8" t="e">
        <f t="shared" si="184"/>
        <v>#N/A</v>
      </c>
      <c r="K357" s="8" t="e">
        <f t="shared" si="185"/>
        <v>#N/A</v>
      </c>
      <c r="L357" s="8" t="e">
        <f t="shared" si="186"/>
        <v>#N/A</v>
      </c>
      <c r="M357" t="e">
        <f t="shared" si="187"/>
        <v>#N/A</v>
      </c>
      <c r="N357">
        <v>8</v>
      </c>
      <c r="O357" t="e">
        <f t="shared" si="203"/>
        <v>#N/A</v>
      </c>
      <c r="P357" t="e">
        <f t="shared" si="188"/>
        <v>#N/A</v>
      </c>
      <c r="Q357" t="e">
        <f t="shared" si="189"/>
        <v>#N/A</v>
      </c>
      <c r="R357" t="e">
        <f t="shared" si="190"/>
        <v>#N/A</v>
      </c>
      <c r="S357">
        <f t="shared" si="191"/>
        <v>0</v>
      </c>
      <c r="T357" s="8">
        <f t="shared" si="204"/>
        <v>0</v>
      </c>
      <c r="U357" s="2" t="e">
        <f t="shared" si="205"/>
        <v>#N/A</v>
      </c>
      <c r="V357">
        <f t="shared" si="192"/>
        <v>5</v>
      </c>
      <c r="W357" s="2" t="e">
        <f t="shared" si="206"/>
        <v>#N/A</v>
      </c>
      <c r="X357">
        <f t="shared" si="193"/>
        <v>0</v>
      </c>
      <c r="Y357">
        <f t="shared" si="207"/>
        <v>0.5</v>
      </c>
      <c r="Z357">
        <v>0</v>
      </c>
      <c r="AA357" s="18">
        <f t="shared" si="194"/>
        <v>43538</v>
      </c>
      <c r="AB357" s="13">
        <f t="shared" si="195"/>
        <v>0</v>
      </c>
      <c r="AC357">
        <v>0</v>
      </c>
      <c r="AD357" s="5" t="e">
        <f t="shared" si="208"/>
        <v>#N/A</v>
      </c>
      <c r="AE357">
        <f t="shared" si="181"/>
        <v>0</v>
      </c>
      <c r="AF357">
        <f t="shared" si="181"/>
        <v>0</v>
      </c>
      <c r="AG357">
        <v>0</v>
      </c>
      <c r="AH357" s="18">
        <f t="shared" si="209"/>
        <v>43538</v>
      </c>
      <c r="AI357" s="5">
        <f t="shared" si="210"/>
        <v>0</v>
      </c>
      <c r="AJ357" s="13">
        <f t="shared" si="196"/>
        <v>0</v>
      </c>
      <c r="AK357" s="20">
        <f t="shared" si="197"/>
        <v>0</v>
      </c>
      <c r="AL357" s="20">
        <f t="shared" si="211"/>
        <v>2775</v>
      </c>
      <c r="AM357" s="20">
        <f t="shared" si="212"/>
        <v>900</v>
      </c>
      <c r="AN357" s="20">
        <f t="shared" si="198"/>
        <v>0</v>
      </c>
      <c r="AO357" s="20">
        <f t="shared" si="213"/>
        <v>200</v>
      </c>
      <c r="AP357" s="1">
        <v>0</v>
      </c>
      <c r="AQ357" s="24">
        <f t="shared" si="214"/>
        <v>43538</v>
      </c>
      <c r="AR357" s="10">
        <f t="shared" si="199"/>
        <v>0</v>
      </c>
      <c r="AS357" s="1">
        <f t="shared" si="215"/>
        <v>0</v>
      </c>
    </row>
    <row r="358" spans="2:45" x14ac:dyDescent="0.2">
      <c r="B358" s="18">
        <f t="shared" si="200"/>
        <v>43539</v>
      </c>
      <c r="C358" s="8">
        <f t="shared" si="201"/>
        <v>43539</v>
      </c>
      <c r="D358" s="5" t="e">
        <f>INDEX(Klima!$B$1:$E$520,MATCH('Afgrødemodel 1'!$C358,Klima!$B$1:$B$520,0),MATCH('Afgrødemodel 1'!$D$7,Klima!$B$1:$E$1,0))</f>
        <v>#N/A</v>
      </c>
      <c r="E358" s="8" t="e">
        <f t="shared" si="216"/>
        <v>#N/A</v>
      </c>
      <c r="F358">
        <v>0</v>
      </c>
      <c r="G358" s="8" t="e">
        <f t="shared" si="202"/>
        <v>#N/A</v>
      </c>
      <c r="H358" s="8" t="e">
        <f t="shared" si="182"/>
        <v>#N/A</v>
      </c>
      <c r="I358" s="8" t="e">
        <f t="shared" si="183"/>
        <v>#N/A</v>
      </c>
      <c r="J358" s="8" t="e">
        <f t="shared" si="184"/>
        <v>#N/A</v>
      </c>
      <c r="K358" s="8" t="e">
        <f t="shared" si="185"/>
        <v>#N/A</v>
      </c>
      <c r="L358" s="8" t="e">
        <f t="shared" si="186"/>
        <v>#N/A</v>
      </c>
      <c r="M358" t="e">
        <f t="shared" si="187"/>
        <v>#N/A</v>
      </c>
      <c r="N358">
        <v>8</v>
      </c>
      <c r="O358" t="e">
        <f t="shared" si="203"/>
        <v>#N/A</v>
      </c>
      <c r="P358" t="e">
        <f t="shared" si="188"/>
        <v>#N/A</v>
      </c>
      <c r="Q358" t="e">
        <f t="shared" si="189"/>
        <v>#N/A</v>
      </c>
      <c r="R358" t="e">
        <f t="shared" si="190"/>
        <v>#N/A</v>
      </c>
      <c r="S358">
        <f t="shared" si="191"/>
        <v>0</v>
      </c>
      <c r="T358" s="8">
        <f t="shared" si="204"/>
        <v>0</v>
      </c>
      <c r="U358" s="2" t="e">
        <f t="shared" si="205"/>
        <v>#N/A</v>
      </c>
      <c r="V358">
        <f t="shared" si="192"/>
        <v>5</v>
      </c>
      <c r="W358" s="2" t="e">
        <f t="shared" si="206"/>
        <v>#N/A</v>
      </c>
      <c r="X358">
        <f t="shared" si="193"/>
        <v>0</v>
      </c>
      <c r="Y358">
        <f t="shared" si="207"/>
        <v>0.5</v>
      </c>
      <c r="Z358">
        <v>0</v>
      </c>
      <c r="AA358" s="18">
        <f t="shared" si="194"/>
        <v>43539</v>
      </c>
      <c r="AB358" s="13">
        <f t="shared" si="195"/>
        <v>0</v>
      </c>
      <c r="AC358">
        <v>0</v>
      </c>
      <c r="AD358" s="5" t="e">
        <f t="shared" si="208"/>
        <v>#N/A</v>
      </c>
      <c r="AE358">
        <f t="shared" si="181"/>
        <v>0</v>
      </c>
      <c r="AF358">
        <f t="shared" si="181"/>
        <v>0</v>
      </c>
      <c r="AG358">
        <v>0</v>
      </c>
      <c r="AH358" s="18">
        <f t="shared" si="209"/>
        <v>43539</v>
      </c>
      <c r="AI358" s="5">
        <f t="shared" si="210"/>
        <v>0</v>
      </c>
      <c r="AJ358" s="13">
        <f t="shared" si="196"/>
        <v>0</v>
      </c>
      <c r="AK358" s="20">
        <f t="shared" si="197"/>
        <v>0</v>
      </c>
      <c r="AL358" s="20">
        <f t="shared" si="211"/>
        <v>2790</v>
      </c>
      <c r="AM358" s="20">
        <f t="shared" si="212"/>
        <v>900</v>
      </c>
      <c r="AN358" s="20">
        <f t="shared" si="198"/>
        <v>0</v>
      </c>
      <c r="AO358" s="20">
        <f t="shared" si="213"/>
        <v>200</v>
      </c>
      <c r="AP358" s="1">
        <v>0</v>
      </c>
      <c r="AQ358" s="24">
        <f t="shared" si="214"/>
        <v>43539</v>
      </c>
      <c r="AR358" s="10">
        <f t="shared" si="199"/>
        <v>0</v>
      </c>
      <c r="AS358" s="1">
        <f t="shared" si="215"/>
        <v>0</v>
      </c>
    </row>
    <row r="359" spans="2:45" x14ac:dyDescent="0.2">
      <c r="B359" s="18">
        <f t="shared" si="200"/>
        <v>43540</v>
      </c>
      <c r="C359" s="8">
        <f t="shared" si="201"/>
        <v>43540</v>
      </c>
      <c r="D359" s="5" t="e">
        <f>INDEX(Klima!$B$1:$E$520,MATCH('Afgrødemodel 1'!$C359,Klima!$B$1:$B$520,0),MATCH('Afgrødemodel 1'!$D$7,Klima!$B$1:$E$1,0))</f>
        <v>#N/A</v>
      </c>
      <c r="E359" s="8" t="e">
        <f t="shared" si="216"/>
        <v>#N/A</v>
      </c>
      <c r="F359">
        <v>0</v>
      </c>
      <c r="G359" s="8" t="e">
        <f t="shared" si="202"/>
        <v>#N/A</v>
      </c>
      <c r="H359" s="8" t="e">
        <f t="shared" si="182"/>
        <v>#N/A</v>
      </c>
      <c r="I359" s="8" t="e">
        <f t="shared" si="183"/>
        <v>#N/A</v>
      </c>
      <c r="J359" s="8" t="e">
        <f t="shared" si="184"/>
        <v>#N/A</v>
      </c>
      <c r="K359" s="8" t="e">
        <f t="shared" si="185"/>
        <v>#N/A</v>
      </c>
      <c r="L359" s="8" t="e">
        <f t="shared" si="186"/>
        <v>#N/A</v>
      </c>
      <c r="M359" t="e">
        <f t="shared" si="187"/>
        <v>#N/A</v>
      </c>
      <c r="N359">
        <v>8</v>
      </c>
      <c r="O359" t="e">
        <f t="shared" si="203"/>
        <v>#N/A</v>
      </c>
      <c r="P359" t="e">
        <f t="shared" si="188"/>
        <v>#N/A</v>
      </c>
      <c r="Q359" t="e">
        <f t="shared" si="189"/>
        <v>#N/A</v>
      </c>
      <c r="R359" t="e">
        <f t="shared" si="190"/>
        <v>#N/A</v>
      </c>
      <c r="S359">
        <f t="shared" si="191"/>
        <v>0</v>
      </c>
      <c r="T359" s="8">
        <f t="shared" si="204"/>
        <v>0</v>
      </c>
      <c r="U359" s="2" t="e">
        <f t="shared" si="205"/>
        <v>#N/A</v>
      </c>
      <c r="V359">
        <f t="shared" si="192"/>
        <v>5</v>
      </c>
      <c r="W359" s="2" t="e">
        <f t="shared" si="206"/>
        <v>#N/A</v>
      </c>
      <c r="X359">
        <f t="shared" si="193"/>
        <v>0</v>
      </c>
      <c r="Y359">
        <f t="shared" si="207"/>
        <v>0.5</v>
      </c>
      <c r="Z359">
        <v>0</v>
      </c>
      <c r="AA359" s="18">
        <f t="shared" si="194"/>
        <v>43540</v>
      </c>
      <c r="AB359" s="13">
        <f t="shared" si="195"/>
        <v>0</v>
      </c>
      <c r="AC359">
        <v>0</v>
      </c>
      <c r="AD359" s="5" t="e">
        <f t="shared" si="208"/>
        <v>#N/A</v>
      </c>
      <c r="AE359">
        <f t="shared" si="181"/>
        <v>0</v>
      </c>
      <c r="AF359">
        <f t="shared" si="181"/>
        <v>0</v>
      </c>
      <c r="AG359">
        <v>0</v>
      </c>
      <c r="AH359" s="18">
        <f t="shared" si="209"/>
        <v>43540</v>
      </c>
      <c r="AI359" s="5">
        <f t="shared" si="210"/>
        <v>0</v>
      </c>
      <c r="AJ359" s="13">
        <f t="shared" si="196"/>
        <v>0</v>
      </c>
      <c r="AK359" s="20">
        <f t="shared" si="197"/>
        <v>0</v>
      </c>
      <c r="AL359" s="20">
        <f t="shared" si="211"/>
        <v>2805</v>
      </c>
      <c r="AM359" s="20">
        <f t="shared" si="212"/>
        <v>900</v>
      </c>
      <c r="AN359" s="20">
        <f t="shared" si="198"/>
        <v>0</v>
      </c>
      <c r="AO359" s="20">
        <f t="shared" si="213"/>
        <v>200</v>
      </c>
      <c r="AP359" s="1">
        <v>0</v>
      </c>
      <c r="AQ359" s="24">
        <f t="shared" si="214"/>
        <v>43540</v>
      </c>
      <c r="AR359" s="10">
        <f t="shared" si="199"/>
        <v>0</v>
      </c>
      <c r="AS359" s="1">
        <f t="shared" si="215"/>
        <v>0</v>
      </c>
    </row>
    <row r="360" spans="2:45" x14ac:dyDescent="0.2">
      <c r="B360" s="18">
        <f t="shared" si="200"/>
        <v>43541</v>
      </c>
      <c r="C360" s="8">
        <f t="shared" si="201"/>
        <v>43541</v>
      </c>
      <c r="D360" s="5" t="e">
        <f>INDEX(Klima!$B$1:$E$520,MATCH('Afgrødemodel 1'!$C360,Klima!$B$1:$B$520,0),MATCH('Afgrødemodel 1'!$D$7,Klima!$B$1:$E$1,0))</f>
        <v>#N/A</v>
      </c>
      <c r="E360" s="8" t="e">
        <f t="shared" si="216"/>
        <v>#N/A</v>
      </c>
      <c r="F360">
        <v>0</v>
      </c>
      <c r="G360" s="8" t="e">
        <f t="shared" si="202"/>
        <v>#N/A</v>
      </c>
      <c r="H360" s="8" t="e">
        <f t="shared" si="182"/>
        <v>#N/A</v>
      </c>
      <c r="I360" s="8" t="e">
        <f t="shared" si="183"/>
        <v>#N/A</v>
      </c>
      <c r="J360" s="8" t="e">
        <f t="shared" si="184"/>
        <v>#N/A</v>
      </c>
      <c r="K360" s="8" t="e">
        <f t="shared" si="185"/>
        <v>#N/A</v>
      </c>
      <c r="L360" s="8" t="e">
        <f t="shared" si="186"/>
        <v>#N/A</v>
      </c>
      <c r="M360" t="e">
        <f t="shared" si="187"/>
        <v>#N/A</v>
      </c>
      <c r="N360">
        <v>8</v>
      </c>
      <c r="O360" t="e">
        <f t="shared" si="203"/>
        <v>#N/A</v>
      </c>
      <c r="P360" t="e">
        <f t="shared" si="188"/>
        <v>#N/A</v>
      </c>
      <c r="Q360" t="e">
        <f t="shared" si="189"/>
        <v>#N/A</v>
      </c>
      <c r="R360" t="e">
        <f t="shared" si="190"/>
        <v>#N/A</v>
      </c>
      <c r="S360">
        <f t="shared" si="191"/>
        <v>0</v>
      </c>
      <c r="T360" s="8">
        <f t="shared" si="204"/>
        <v>0</v>
      </c>
      <c r="U360" s="2" t="e">
        <f t="shared" si="205"/>
        <v>#N/A</v>
      </c>
      <c r="V360">
        <f t="shared" si="192"/>
        <v>5</v>
      </c>
      <c r="W360" s="2" t="e">
        <f t="shared" si="206"/>
        <v>#N/A</v>
      </c>
      <c r="X360">
        <f t="shared" si="193"/>
        <v>0</v>
      </c>
      <c r="Y360">
        <f t="shared" si="207"/>
        <v>0.5</v>
      </c>
      <c r="Z360">
        <v>0</v>
      </c>
      <c r="AA360" s="18">
        <f t="shared" si="194"/>
        <v>43541</v>
      </c>
      <c r="AB360" s="13">
        <f t="shared" si="195"/>
        <v>0</v>
      </c>
      <c r="AC360">
        <v>0</v>
      </c>
      <c r="AD360" s="5" t="e">
        <f t="shared" si="208"/>
        <v>#N/A</v>
      </c>
      <c r="AE360">
        <f t="shared" si="181"/>
        <v>0</v>
      </c>
      <c r="AF360">
        <f t="shared" si="181"/>
        <v>0</v>
      </c>
      <c r="AG360">
        <v>0</v>
      </c>
      <c r="AH360" s="18">
        <f t="shared" si="209"/>
        <v>43541</v>
      </c>
      <c r="AI360" s="5">
        <f t="shared" si="210"/>
        <v>0</v>
      </c>
      <c r="AJ360" s="13">
        <f t="shared" si="196"/>
        <v>0</v>
      </c>
      <c r="AK360" s="20">
        <f t="shared" si="197"/>
        <v>0</v>
      </c>
      <c r="AL360" s="20">
        <f t="shared" si="211"/>
        <v>2820</v>
      </c>
      <c r="AM360" s="20">
        <f t="shared" si="212"/>
        <v>900</v>
      </c>
      <c r="AN360" s="20">
        <f t="shared" si="198"/>
        <v>0</v>
      </c>
      <c r="AO360" s="20">
        <f t="shared" si="213"/>
        <v>200</v>
      </c>
      <c r="AP360" s="1">
        <v>0</v>
      </c>
      <c r="AQ360" s="24">
        <f t="shared" si="214"/>
        <v>43541</v>
      </c>
      <c r="AR360" s="10">
        <f t="shared" si="199"/>
        <v>0</v>
      </c>
      <c r="AS360" s="1">
        <f t="shared" si="215"/>
        <v>0</v>
      </c>
    </row>
    <row r="361" spans="2:45" x14ac:dyDescent="0.2">
      <c r="B361" s="18">
        <f t="shared" si="200"/>
        <v>43542</v>
      </c>
      <c r="C361" s="8">
        <f t="shared" si="201"/>
        <v>43542</v>
      </c>
      <c r="D361" s="5" t="e">
        <f>INDEX(Klima!$B$1:$E$520,MATCH('Afgrødemodel 1'!$C361,Klima!$B$1:$B$520,0),MATCH('Afgrødemodel 1'!$D$7,Klima!$B$1:$E$1,0))</f>
        <v>#N/A</v>
      </c>
      <c r="E361" s="8" t="e">
        <f t="shared" si="216"/>
        <v>#N/A</v>
      </c>
      <c r="F361">
        <v>0</v>
      </c>
      <c r="G361" s="8" t="e">
        <f t="shared" si="202"/>
        <v>#N/A</v>
      </c>
      <c r="H361" s="8" t="e">
        <f t="shared" si="182"/>
        <v>#N/A</v>
      </c>
      <c r="I361" s="8" t="e">
        <f t="shared" si="183"/>
        <v>#N/A</v>
      </c>
      <c r="J361" s="8" t="e">
        <f t="shared" si="184"/>
        <v>#N/A</v>
      </c>
      <c r="K361" s="8" t="e">
        <f t="shared" si="185"/>
        <v>#N/A</v>
      </c>
      <c r="L361" s="8" t="e">
        <f t="shared" si="186"/>
        <v>#N/A</v>
      </c>
      <c r="M361" t="e">
        <f t="shared" si="187"/>
        <v>#N/A</v>
      </c>
      <c r="N361">
        <v>8</v>
      </c>
      <c r="O361" t="e">
        <f t="shared" si="203"/>
        <v>#N/A</v>
      </c>
      <c r="P361" t="e">
        <f t="shared" si="188"/>
        <v>#N/A</v>
      </c>
      <c r="Q361" t="e">
        <f t="shared" si="189"/>
        <v>#N/A</v>
      </c>
      <c r="R361" t="e">
        <f t="shared" si="190"/>
        <v>#N/A</v>
      </c>
      <c r="S361">
        <f t="shared" si="191"/>
        <v>0</v>
      </c>
      <c r="T361" s="8">
        <f t="shared" si="204"/>
        <v>0</v>
      </c>
      <c r="U361" s="2" t="e">
        <f t="shared" si="205"/>
        <v>#N/A</v>
      </c>
      <c r="V361">
        <f t="shared" si="192"/>
        <v>5</v>
      </c>
      <c r="W361" s="2" t="e">
        <f t="shared" si="206"/>
        <v>#N/A</v>
      </c>
      <c r="X361">
        <f t="shared" si="193"/>
        <v>0</v>
      </c>
      <c r="Y361">
        <f t="shared" si="207"/>
        <v>0.5</v>
      </c>
      <c r="Z361">
        <v>0</v>
      </c>
      <c r="AA361" s="18">
        <f t="shared" si="194"/>
        <v>43542</v>
      </c>
      <c r="AB361" s="13">
        <f t="shared" si="195"/>
        <v>0</v>
      </c>
      <c r="AC361">
        <v>0</v>
      </c>
      <c r="AD361" s="5" t="e">
        <f t="shared" si="208"/>
        <v>#N/A</v>
      </c>
      <c r="AE361">
        <f t="shared" si="181"/>
        <v>0</v>
      </c>
      <c r="AF361">
        <f t="shared" si="181"/>
        <v>0</v>
      </c>
      <c r="AG361">
        <v>0</v>
      </c>
      <c r="AH361" s="18">
        <f t="shared" si="209"/>
        <v>43542</v>
      </c>
      <c r="AI361" s="5">
        <f t="shared" si="210"/>
        <v>0</v>
      </c>
      <c r="AJ361" s="13">
        <f t="shared" si="196"/>
        <v>0</v>
      </c>
      <c r="AK361" s="20">
        <f t="shared" si="197"/>
        <v>0</v>
      </c>
      <c r="AL361" s="20">
        <f t="shared" si="211"/>
        <v>2835</v>
      </c>
      <c r="AM361" s="20">
        <f t="shared" si="212"/>
        <v>900</v>
      </c>
      <c r="AN361" s="20">
        <f t="shared" si="198"/>
        <v>0</v>
      </c>
      <c r="AO361" s="20">
        <f t="shared" si="213"/>
        <v>200</v>
      </c>
      <c r="AP361" s="1">
        <v>0</v>
      </c>
      <c r="AQ361" s="24">
        <f t="shared" si="214"/>
        <v>43542</v>
      </c>
      <c r="AR361" s="10">
        <f t="shared" si="199"/>
        <v>0</v>
      </c>
      <c r="AS361" s="1">
        <f t="shared" si="215"/>
        <v>0</v>
      </c>
    </row>
    <row r="362" spans="2:45" x14ac:dyDescent="0.2">
      <c r="B362" s="18">
        <f t="shared" si="200"/>
        <v>43543</v>
      </c>
      <c r="C362" s="8">
        <f t="shared" si="201"/>
        <v>43543</v>
      </c>
      <c r="D362" s="5" t="e">
        <f>INDEX(Klima!$B$1:$E$520,MATCH('Afgrødemodel 1'!$C362,Klima!$B$1:$B$520,0),MATCH('Afgrødemodel 1'!$D$7,Klima!$B$1:$E$1,0))</f>
        <v>#N/A</v>
      </c>
      <c r="E362" s="8" t="e">
        <f t="shared" si="216"/>
        <v>#N/A</v>
      </c>
      <c r="F362">
        <v>0</v>
      </c>
      <c r="G362" s="8" t="e">
        <f t="shared" si="202"/>
        <v>#N/A</v>
      </c>
      <c r="H362" s="8" t="e">
        <f t="shared" si="182"/>
        <v>#N/A</v>
      </c>
      <c r="I362" s="8" t="e">
        <f t="shared" si="183"/>
        <v>#N/A</v>
      </c>
      <c r="J362" s="8" t="e">
        <f t="shared" si="184"/>
        <v>#N/A</v>
      </c>
      <c r="K362" s="8" t="e">
        <f t="shared" si="185"/>
        <v>#N/A</v>
      </c>
      <c r="L362" s="8" t="e">
        <f t="shared" si="186"/>
        <v>#N/A</v>
      </c>
      <c r="M362" t="e">
        <f t="shared" si="187"/>
        <v>#N/A</v>
      </c>
      <c r="N362">
        <v>8</v>
      </c>
      <c r="O362" t="e">
        <f t="shared" si="203"/>
        <v>#N/A</v>
      </c>
      <c r="P362" t="e">
        <f t="shared" si="188"/>
        <v>#N/A</v>
      </c>
      <c r="Q362" t="e">
        <f t="shared" si="189"/>
        <v>#N/A</v>
      </c>
      <c r="R362" t="e">
        <f t="shared" si="190"/>
        <v>#N/A</v>
      </c>
      <c r="S362">
        <f t="shared" si="191"/>
        <v>0</v>
      </c>
      <c r="T362" s="8">
        <f t="shared" si="204"/>
        <v>0</v>
      </c>
      <c r="U362" s="2" t="e">
        <f t="shared" si="205"/>
        <v>#N/A</v>
      </c>
      <c r="V362">
        <f t="shared" si="192"/>
        <v>5</v>
      </c>
      <c r="W362" s="2" t="e">
        <f t="shared" si="206"/>
        <v>#N/A</v>
      </c>
      <c r="X362">
        <f t="shared" si="193"/>
        <v>0</v>
      </c>
      <c r="Y362">
        <f t="shared" si="207"/>
        <v>0.5</v>
      </c>
      <c r="Z362">
        <v>0</v>
      </c>
      <c r="AA362" s="18">
        <f t="shared" si="194"/>
        <v>43543</v>
      </c>
      <c r="AB362" s="13">
        <f t="shared" si="195"/>
        <v>0</v>
      </c>
      <c r="AC362">
        <v>0</v>
      </c>
      <c r="AD362" s="5" t="e">
        <f t="shared" si="208"/>
        <v>#N/A</v>
      </c>
      <c r="AE362">
        <f t="shared" si="181"/>
        <v>0</v>
      </c>
      <c r="AF362">
        <f t="shared" si="181"/>
        <v>0</v>
      </c>
      <c r="AG362">
        <v>0</v>
      </c>
      <c r="AH362" s="18">
        <f t="shared" si="209"/>
        <v>43543</v>
      </c>
      <c r="AI362" s="5">
        <f t="shared" si="210"/>
        <v>0</v>
      </c>
      <c r="AJ362" s="13">
        <f t="shared" si="196"/>
        <v>0</v>
      </c>
      <c r="AK362" s="20">
        <f t="shared" si="197"/>
        <v>0</v>
      </c>
      <c r="AL362" s="20">
        <f t="shared" si="211"/>
        <v>2850</v>
      </c>
      <c r="AM362" s="20">
        <f t="shared" si="212"/>
        <v>900</v>
      </c>
      <c r="AN362" s="20">
        <f t="shared" si="198"/>
        <v>0</v>
      </c>
      <c r="AO362" s="20">
        <f t="shared" si="213"/>
        <v>200</v>
      </c>
      <c r="AP362" s="1">
        <v>0</v>
      </c>
      <c r="AQ362" s="24">
        <f t="shared" si="214"/>
        <v>43543</v>
      </c>
      <c r="AR362" s="10">
        <f t="shared" si="199"/>
        <v>0</v>
      </c>
      <c r="AS362" s="1">
        <f t="shared" si="215"/>
        <v>0</v>
      </c>
    </row>
    <row r="363" spans="2:45" x14ac:dyDescent="0.2">
      <c r="B363" s="18">
        <f t="shared" si="200"/>
        <v>43544</v>
      </c>
      <c r="C363" s="8">
        <f t="shared" si="201"/>
        <v>43544</v>
      </c>
      <c r="D363" s="5" t="e">
        <f>INDEX(Klima!$B$1:$E$520,MATCH('Afgrødemodel 1'!$C363,Klima!$B$1:$B$520,0),MATCH('Afgrødemodel 1'!$D$7,Klima!$B$1:$E$1,0))</f>
        <v>#N/A</v>
      </c>
      <c r="E363" s="8" t="e">
        <f t="shared" si="216"/>
        <v>#N/A</v>
      </c>
      <c r="F363">
        <v>0</v>
      </c>
      <c r="G363" s="8" t="e">
        <f t="shared" si="202"/>
        <v>#N/A</v>
      </c>
      <c r="H363" s="8" t="e">
        <f t="shared" si="182"/>
        <v>#N/A</v>
      </c>
      <c r="I363" s="8" t="e">
        <f t="shared" si="183"/>
        <v>#N/A</v>
      </c>
      <c r="J363" s="8" t="e">
        <f t="shared" si="184"/>
        <v>#N/A</v>
      </c>
      <c r="K363" s="8" t="e">
        <f t="shared" si="185"/>
        <v>#N/A</v>
      </c>
      <c r="L363" s="8" t="e">
        <f t="shared" si="186"/>
        <v>#N/A</v>
      </c>
      <c r="M363" t="e">
        <f t="shared" si="187"/>
        <v>#N/A</v>
      </c>
      <c r="N363">
        <v>8</v>
      </c>
      <c r="O363" t="e">
        <f t="shared" si="203"/>
        <v>#N/A</v>
      </c>
      <c r="P363" t="e">
        <f t="shared" si="188"/>
        <v>#N/A</v>
      </c>
      <c r="Q363" t="e">
        <f t="shared" si="189"/>
        <v>#N/A</v>
      </c>
      <c r="R363" t="e">
        <f t="shared" si="190"/>
        <v>#N/A</v>
      </c>
      <c r="S363">
        <f t="shared" si="191"/>
        <v>0</v>
      </c>
      <c r="T363" s="8">
        <f t="shared" si="204"/>
        <v>0</v>
      </c>
      <c r="U363" s="2" t="e">
        <f t="shared" si="205"/>
        <v>#N/A</v>
      </c>
      <c r="V363">
        <f t="shared" si="192"/>
        <v>5</v>
      </c>
      <c r="W363" s="2" t="e">
        <f t="shared" si="206"/>
        <v>#N/A</v>
      </c>
      <c r="X363">
        <f t="shared" si="193"/>
        <v>0</v>
      </c>
      <c r="Y363">
        <f t="shared" si="207"/>
        <v>0.5</v>
      </c>
      <c r="Z363">
        <v>0</v>
      </c>
      <c r="AA363" s="18">
        <f t="shared" si="194"/>
        <v>43544</v>
      </c>
      <c r="AB363" s="13">
        <f t="shared" si="195"/>
        <v>0</v>
      </c>
      <c r="AC363">
        <v>0</v>
      </c>
      <c r="AD363" s="5" t="e">
        <f t="shared" si="208"/>
        <v>#N/A</v>
      </c>
      <c r="AE363">
        <f t="shared" si="181"/>
        <v>0</v>
      </c>
      <c r="AF363">
        <f t="shared" si="181"/>
        <v>0</v>
      </c>
      <c r="AG363">
        <v>0</v>
      </c>
      <c r="AH363" s="18">
        <f t="shared" si="209"/>
        <v>43544</v>
      </c>
      <c r="AI363" s="5">
        <f t="shared" si="210"/>
        <v>0</v>
      </c>
      <c r="AJ363" s="13">
        <f t="shared" si="196"/>
        <v>0</v>
      </c>
      <c r="AK363" s="20">
        <f t="shared" si="197"/>
        <v>0</v>
      </c>
      <c r="AL363" s="20">
        <f t="shared" si="211"/>
        <v>2865</v>
      </c>
      <c r="AM363" s="20">
        <f t="shared" si="212"/>
        <v>900</v>
      </c>
      <c r="AN363" s="20">
        <f t="shared" si="198"/>
        <v>0</v>
      </c>
      <c r="AO363" s="20">
        <f t="shared" si="213"/>
        <v>200</v>
      </c>
      <c r="AP363" s="1">
        <v>0</v>
      </c>
      <c r="AQ363" s="24">
        <f t="shared" si="214"/>
        <v>43544</v>
      </c>
      <c r="AR363" s="10">
        <f t="shared" si="199"/>
        <v>0</v>
      </c>
      <c r="AS363" s="1">
        <f t="shared" si="215"/>
        <v>0</v>
      </c>
    </row>
    <row r="364" spans="2:45" x14ac:dyDescent="0.2">
      <c r="B364" s="18">
        <f t="shared" si="200"/>
        <v>43545</v>
      </c>
      <c r="C364" s="8">
        <f t="shared" si="201"/>
        <v>43545</v>
      </c>
      <c r="D364" s="5" t="e">
        <f>INDEX(Klima!$B$1:$E$520,MATCH('Afgrødemodel 1'!$C364,Klima!$B$1:$B$520,0),MATCH('Afgrødemodel 1'!$D$7,Klima!$B$1:$E$1,0))</f>
        <v>#N/A</v>
      </c>
      <c r="E364" s="8" t="e">
        <f t="shared" si="216"/>
        <v>#N/A</v>
      </c>
      <c r="F364">
        <v>0</v>
      </c>
      <c r="G364" s="8" t="e">
        <f t="shared" si="202"/>
        <v>#N/A</v>
      </c>
      <c r="H364" s="8" t="e">
        <f t="shared" si="182"/>
        <v>#N/A</v>
      </c>
      <c r="I364" s="8" t="e">
        <f t="shared" si="183"/>
        <v>#N/A</v>
      </c>
      <c r="J364" s="8" t="e">
        <f t="shared" si="184"/>
        <v>#N/A</v>
      </c>
      <c r="K364" s="8" t="e">
        <f t="shared" si="185"/>
        <v>#N/A</v>
      </c>
      <c r="L364" s="8" t="e">
        <f t="shared" si="186"/>
        <v>#N/A</v>
      </c>
      <c r="M364" t="e">
        <f t="shared" si="187"/>
        <v>#N/A</v>
      </c>
      <c r="N364">
        <v>8</v>
      </c>
      <c r="O364" t="e">
        <f t="shared" si="203"/>
        <v>#N/A</v>
      </c>
      <c r="P364" t="e">
        <f t="shared" si="188"/>
        <v>#N/A</v>
      </c>
      <c r="Q364" t="e">
        <f t="shared" si="189"/>
        <v>#N/A</v>
      </c>
      <c r="R364" t="e">
        <f t="shared" si="190"/>
        <v>#N/A</v>
      </c>
      <c r="S364">
        <f t="shared" si="191"/>
        <v>0</v>
      </c>
      <c r="T364" s="8">
        <f t="shared" si="204"/>
        <v>0</v>
      </c>
      <c r="U364" s="2" t="e">
        <f t="shared" si="205"/>
        <v>#N/A</v>
      </c>
      <c r="V364">
        <f t="shared" si="192"/>
        <v>5</v>
      </c>
      <c r="W364" s="2" t="e">
        <f t="shared" si="206"/>
        <v>#N/A</v>
      </c>
      <c r="X364">
        <f t="shared" si="193"/>
        <v>0</v>
      </c>
      <c r="Y364">
        <f t="shared" si="207"/>
        <v>0.5</v>
      </c>
      <c r="Z364">
        <v>0</v>
      </c>
      <c r="AA364" s="18">
        <f t="shared" si="194"/>
        <v>43545</v>
      </c>
      <c r="AB364" s="13">
        <f t="shared" si="195"/>
        <v>0</v>
      </c>
      <c r="AC364">
        <v>0</v>
      </c>
      <c r="AD364" s="5" t="e">
        <f t="shared" si="208"/>
        <v>#N/A</v>
      </c>
      <c r="AE364">
        <f t="shared" si="181"/>
        <v>0</v>
      </c>
      <c r="AF364">
        <f t="shared" si="181"/>
        <v>0</v>
      </c>
      <c r="AG364">
        <v>0</v>
      </c>
      <c r="AH364" s="18">
        <f t="shared" si="209"/>
        <v>43545</v>
      </c>
      <c r="AI364" s="5">
        <f t="shared" si="210"/>
        <v>0</v>
      </c>
      <c r="AJ364" s="13">
        <f t="shared" si="196"/>
        <v>0</v>
      </c>
      <c r="AK364" s="20">
        <f t="shared" si="197"/>
        <v>0</v>
      </c>
      <c r="AL364" s="20">
        <f t="shared" si="211"/>
        <v>2880</v>
      </c>
      <c r="AM364" s="20">
        <f t="shared" si="212"/>
        <v>900</v>
      </c>
      <c r="AN364" s="20">
        <f t="shared" si="198"/>
        <v>0</v>
      </c>
      <c r="AO364" s="20">
        <f t="shared" si="213"/>
        <v>200</v>
      </c>
      <c r="AP364" s="1">
        <v>0</v>
      </c>
      <c r="AQ364" s="24">
        <f t="shared" si="214"/>
        <v>43545</v>
      </c>
      <c r="AR364" s="10">
        <f t="shared" si="199"/>
        <v>0</v>
      </c>
      <c r="AS364" s="1">
        <f t="shared" si="215"/>
        <v>0</v>
      </c>
    </row>
    <row r="365" spans="2:45" x14ac:dyDescent="0.2">
      <c r="B365" s="18">
        <f t="shared" si="200"/>
        <v>43546</v>
      </c>
      <c r="C365" s="8">
        <f t="shared" si="201"/>
        <v>43546</v>
      </c>
      <c r="D365" s="5" t="e">
        <f>INDEX(Klima!$B$1:$E$520,MATCH('Afgrødemodel 1'!$C365,Klima!$B$1:$B$520,0),MATCH('Afgrødemodel 1'!$D$7,Klima!$B$1:$E$1,0))</f>
        <v>#N/A</v>
      </c>
      <c r="E365" s="8" t="e">
        <f t="shared" si="216"/>
        <v>#N/A</v>
      </c>
      <c r="F365">
        <v>0</v>
      </c>
      <c r="G365" s="8" t="e">
        <f t="shared" si="202"/>
        <v>#N/A</v>
      </c>
      <c r="H365" s="8" t="e">
        <f t="shared" si="182"/>
        <v>#N/A</v>
      </c>
      <c r="I365" s="8" t="e">
        <f t="shared" si="183"/>
        <v>#N/A</v>
      </c>
      <c r="J365" s="8" t="e">
        <f t="shared" si="184"/>
        <v>#N/A</v>
      </c>
      <c r="K365" s="8" t="e">
        <f t="shared" si="185"/>
        <v>#N/A</v>
      </c>
      <c r="L365" s="8" t="e">
        <f t="shared" si="186"/>
        <v>#N/A</v>
      </c>
      <c r="M365" t="e">
        <f t="shared" si="187"/>
        <v>#N/A</v>
      </c>
      <c r="N365">
        <v>8</v>
      </c>
      <c r="O365" t="e">
        <f t="shared" si="203"/>
        <v>#N/A</v>
      </c>
      <c r="P365" t="e">
        <f t="shared" si="188"/>
        <v>#N/A</v>
      </c>
      <c r="Q365" t="e">
        <f t="shared" si="189"/>
        <v>#N/A</v>
      </c>
      <c r="R365" t="e">
        <f t="shared" si="190"/>
        <v>#N/A</v>
      </c>
      <c r="S365">
        <f t="shared" si="191"/>
        <v>0</v>
      </c>
      <c r="T365" s="8">
        <f t="shared" si="204"/>
        <v>0</v>
      </c>
      <c r="U365" s="2" t="e">
        <f t="shared" si="205"/>
        <v>#N/A</v>
      </c>
      <c r="V365">
        <f t="shared" si="192"/>
        <v>5</v>
      </c>
      <c r="W365" s="2" t="e">
        <f t="shared" si="206"/>
        <v>#N/A</v>
      </c>
      <c r="X365">
        <f t="shared" si="193"/>
        <v>0</v>
      </c>
      <c r="Y365">
        <f t="shared" si="207"/>
        <v>0.5</v>
      </c>
      <c r="Z365">
        <v>0</v>
      </c>
      <c r="AA365" s="18">
        <f t="shared" si="194"/>
        <v>43546</v>
      </c>
      <c r="AB365" s="13">
        <f t="shared" si="195"/>
        <v>0</v>
      </c>
      <c r="AC365">
        <v>0</v>
      </c>
      <c r="AD365" s="5" t="e">
        <f t="shared" si="208"/>
        <v>#N/A</v>
      </c>
      <c r="AE365">
        <f t="shared" si="181"/>
        <v>0</v>
      </c>
      <c r="AF365">
        <f t="shared" si="181"/>
        <v>0</v>
      </c>
      <c r="AG365">
        <v>0</v>
      </c>
      <c r="AH365" s="18">
        <f t="shared" si="209"/>
        <v>43546</v>
      </c>
      <c r="AI365" s="5">
        <f t="shared" si="210"/>
        <v>0</v>
      </c>
      <c r="AJ365" s="13">
        <f t="shared" si="196"/>
        <v>0</v>
      </c>
      <c r="AK365" s="20">
        <f t="shared" si="197"/>
        <v>0</v>
      </c>
      <c r="AL365" s="20">
        <f t="shared" si="211"/>
        <v>2895</v>
      </c>
      <c r="AM365" s="20">
        <f t="shared" si="212"/>
        <v>900</v>
      </c>
      <c r="AN365" s="20">
        <f t="shared" si="198"/>
        <v>0</v>
      </c>
      <c r="AO365" s="20">
        <f t="shared" si="213"/>
        <v>200</v>
      </c>
      <c r="AP365" s="1">
        <v>0</v>
      </c>
      <c r="AQ365" s="24">
        <f t="shared" si="214"/>
        <v>43546</v>
      </c>
      <c r="AR365" s="10">
        <f t="shared" si="199"/>
        <v>0</v>
      </c>
      <c r="AS365" s="1">
        <f t="shared" si="215"/>
        <v>0</v>
      </c>
    </row>
    <row r="366" spans="2:45" x14ac:dyDescent="0.2">
      <c r="B366" s="18">
        <f t="shared" si="200"/>
        <v>43547</v>
      </c>
      <c r="C366" s="8">
        <f t="shared" si="201"/>
        <v>43547</v>
      </c>
      <c r="D366" s="5" t="e">
        <f>INDEX(Klima!$B$1:$E$520,MATCH('Afgrødemodel 1'!$C366,Klima!$B$1:$B$520,0),MATCH('Afgrødemodel 1'!$D$7,Klima!$B$1:$E$1,0))</f>
        <v>#N/A</v>
      </c>
      <c r="E366" s="8" t="e">
        <f t="shared" si="216"/>
        <v>#N/A</v>
      </c>
      <c r="F366">
        <v>0</v>
      </c>
      <c r="G366" s="8" t="e">
        <f t="shared" si="202"/>
        <v>#N/A</v>
      </c>
      <c r="H366" s="8" t="e">
        <f t="shared" si="182"/>
        <v>#N/A</v>
      </c>
      <c r="I366" s="8" t="e">
        <f t="shared" si="183"/>
        <v>#N/A</v>
      </c>
      <c r="J366" s="8" t="e">
        <f t="shared" si="184"/>
        <v>#N/A</v>
      </c>
      <c r="K366" s="8" t="e">
        <f t="shared" si="185"/>
        <v>#N/A</v>
      </c>
      <c r="L366" s="8" t="e">
        <f t="shared" si="186"/>
        <v>#N/A</v>
      </c>
      <c r="M366" t="e">
        <f t="shared" si="187"/>
        <v>#N/A</v>
      </c>
      <c r="N366">
        <v>8</v>
      </c>
      <c r="O366" t="e">
        <f t="shared" si="203"/>
        <v>#N/A</v>
      </c>
      <c r="P366" t="e">
        <f t="shared" si="188"/>
        <v>#N/A</v>
      </c>
      <c r="Q366" t="e">
        <f t="shared" si="189"/>
        <v>#N/A</v>
      </c>
      <c r="R366" t="e">
        <f t="shared" si="190"/>
        <v>#N/A</v>
      </c>
      <c r="S366">
        <f t="shared" si="191"/>
        <v>0</v>
      </c>
      <c r="T366" s="8">
        <f t="shared" si="204"/>
        <v>0</v>
      </c>
      <c r="U366" s="2" t="e">
        <f t="shared" si="205"/>
        <v>#N/A</v>
      </c>
      <c r="V366">
        <f t="shared" si="192"/>
        <v>5</v>
      </c>
      <c r="W366" s="2" t="e">
        <f t="shared" si="206"/>
        <v>#N/A</v>
      </c>
      <c r="X366">
        <f t="shared" si="193"/>
        <v>0</v>
      </c>
      <c r="Y366">
        <f t="shared" si="207"/>
        <v>0.5</v>
      </c>
      <c r="Z366">
        <v>0</v>
      </c>
      <c r="AA366" s="18">
        <f t="shared" si="194"/>
        <v>43547</v>
      </c>
      <c r="AB366" s="13">
        <f t="shared" si="195"/>
        <v>0</v>
      </c>
      <c r="AC366">
        <v>0</v>
      </c>
      <c r="AD366" s="5" t="e">
        <f t="shared" si="208"/>
        <v>#N/A</v>
      </c>
      <c r="AE366">
        <f t="shared" si="181"/>
        <v>0</v>
      </c>
      <c r="AF366">
        <f t="shared" si="181"/>
        <v>0</v>
      </c>
      <c r="AG366">
        <v>0</v>
      </c>
      <c r="AH366" s="18">
        <f t="shared" si="209"/>
        <v>43547</v>
      </c>
      <c r="AI366" s="5">
        <f t="shared" si="210"/>
        <v>0</v>
      </c>
      <c r="AJ366" s="13">
        <f t="shared" si="196"/>
        <v>0</v>
      </c>
      <c r="AK366" s="20">
        <f t="shared" si="197"/>
        <v>0</v>
      </c>
      <c r="AL366" s="20">
        <f t="shared" si="211"/>
        <v>2910</v>
      </c>
      <c r="AM366" s="20">
        <f t="shared" si="212"/>
        <v>900</v>
      </c>
      <c r="AN366" s="20">
        <f t="shared" si="198"/>
        <v>0</v>
      </c>
      <c r="AO366" s="20">
        <f t="shared" si="213"/>
        <v>200</v>
      </c>
      <c r="AP366" s="1">
        <v>0</v>
      </c>
      <c r="AQ366" s="24">
        <f t="shared" si="214"/>
        <v>43547</v>
      </c>
      <c r="AR366" s="10">
        <f t="shared" si="199"/>
        <v>0</v>
      </c>
      <c r="AS366" s="1">
        <f t="shared" si="215"/>
        <v>0</v>
      </c>
    </row>
    <row r="367" spans="2:45" x14ac:dyDescent="0.2">
      <c r="B367" s="18">
        <f t="shared" si="200"/>
        <v>43548</v>
      </c>
      <c r="C367" s="8">
        <f t="shared" si="201"/>
        <v>43548</v>
      </c>
      <c r="D367" s="5" t="e">
        <f>INDEX(Klima!$B$1:$E$520,MATCH('Afgrødemodel 1'!$C367,Klima!$B$1:$B$520,0),MATCH('Afgrødemodel 1'!$D$7,Klima!$B$1:$E$1,0))</f>
        <v>#N/A</v>
      </c>
      <c r="E367" s="8" t="e">
        <f t="shared" si="216"/>
        <v>#N/A</v>
      </c>
      <c r="F367">
        <v>0</v>
      </c>
      <c r="G367" s="8" t="e">
        <f t="shared" si="202"/>
        <v>#N/A</v>
      </c>
      <c r="H367" s="8" t="e">
        <f t="shared" si="182"/>
        <v>#N/A</v>
      </c>
      <c r="I367" s="8" t="e">
        <f t="shared" si="183"/>
        <v>#N/A</v>
      </c>
      <c r="J367" s="8" t="e">
        <f t="shared" si="184"/>
        <v>#N/A</v>
      </c>
      <c r="K367" s="8" t="e">
        <f t="shared" si="185"/>
        <v>#N/A</v>
      </c>
      <c r="L367" s="8" t="e">
        <f t="shared" si="186"/>
        <v>#N/A</v>
      </c>
      <c r="M367" t="e">
        <f t="shared" si="187"/>
        <v>#N/A</v>
      </c>
      <c r="N367">
        <v>8</v>
      </c>
      <c r="O367" t="e">
        <f t="shared" si="203"/>
        <v>#N/A</v>
      </c>
      <c r="P367" t="e">
        <f t="shared" si="188"/>
        <v>#N/A</v>
      </c>
      <c r="Q367" t="e">
        <f t="shared" si="189"/>
        <v>#N/A</v>
      </c>
      <c r="R367" t="e">
        <f t="shared" si="190"/>
        <v>#N/A</v>
      </c>
      <c r="S367">
        <f t="shared" si="191"/>
        <v>0</v>
      </c>
      <c r="T367" s="8">
        <f t="shared" si="204"/>
        <v>0</v>
      </c>
      <c r="U367" s="2" t="e">
        <f t="shared" si="205"/>
        <v>#N/A</v>
      </c>
      <c r="V367">
        <f t="shared" si="192"/>
        <v>5</v>
      </c>
      <c r="W367" s="2" t="e">
        <f t="shared" si="206"/>
        <v>#N/A</v>
      </c>
      <c r="X367">
        <f t="shared" si="193"/>
        <v>0</v>
      </c>
      <c r="Y367">
        <f t="shared" si="207"/>
        <v>0.5</v>
      </c>
      <c r="Z367">
        <v>0</v>
      </c>
      <c r="AA367" s="18">
        <f t="shared" si="194"/>
        <v>43548</v>
      </c>
      <c r="AB367" s="13">
        <f t="shared" si="195"/>
        <v>0</v>
      </c>
      <c r="AC367">
        <v>0</v>
      </c>
      <c r="AD367" s="5" t="e">
        <f t="shared" si="208"/>
        <v>#N/A</v>
      </c>
      <c r="AE367">
        <f t="shared" si="181"/>
        <v>0</v>
      </c>
      <c r="AF367">
        <f t="shared" si="181"/>
        <v>0</v>
      </c>
      <c r="AG367">
        <v>0</v>
      </c>
      <c r="AH367" s="18">
        <f t="shared" si="209"/>
        <v>43548</v>
      </c>
      <c r="AI367" s="5">
        <f t="shared" si="210"/>
        <v>0</v>
      </c>
      <c r="AJ367" s="13">
        <f t="shared" si="196"/>
        <v>0</v>
      </c>
      <c r="AK367" s="20">
        <f t="shared" si="197"/>
        <v>0</v>
      </c>
      <c r="AL367" s="20">
        <f t="shared" si="211"/>
        <v>2925</v>
      </c>
      <c r="AM367" s="20">
        <f t="shared" si="212"/>
        <v>900</v>
      </c>
      <c r="AN367" s="20">
        <f t="shared" si="198"/>
        <v>0</v>
      </c>
      <c r="AO367" s="20">
        <f t="shared" si="213"/>
        <v>200</v>
      </c>
      <c r="AP367" s="1">
        <v>0</v>
      </c>
      <c r="AQ367" s="24">
        <f t="shared" si="214"/>
        <v>43548</v>
      </c>
      <c r="AR367" s="10">
        <f t="shared" si="199"/>
        <v>0</v>
      </c>
      <c r="AS367" s="1">
        <f t="shared" si="215"/>
        <v>0</v>
      </c>
    </row>
    <row r="368" spans="2:45" x14ac:dyDescent="0.2">
      <c r="B368" s="18">
        <f t="shared" si="200"/>
        <v>43549</v>
      </c>
      <c r="C368" s="8">
        <f t="shared" si="201"/>
        <v>43549</v>
      </c>
      <c r="D368" s="5" t="e">
        <f>INDEX(Klima!$B$1:$E$520,MATCH('Afgrødemodel 1'!$C368,Klima!$B$1:$B$520,0),MATCH('Afgrødemodel 1'!$D$7,Klima!$B$1:$E$1,0))</f>
        <v>#N/A</v>
      </c>
      <c r="E368" s="8" t="e">
        <f t="shared" si="216"/>
        <v>#N/A</v>
      </c>
      <c r="F368">
        <v>0</v>
      </c>
      <c r="G368" s="8" t="e">
        <f t="shared" si="202"/>
        <v>#N/A</v>
      </c>
      <c r="H368" s="8" t="e">
        <f t="shared" si="182"/>
        <v>#N/A</v>
      </c>
      <c r="I368" s="8" t="e">
        <f t="shared" si="183"/>
        <v>#N/A</v>
      </c>
      <c r="J368" s="8" t="e">
        <f t="shared" si="184"/>
        <v>#N/A</v>
      </c>
      <c r="K368" s="8" t="e">
        <f t="shared" si="185"/>
        <v>#N/A</v>
      </c>
      <c r="L368" s="8" t="e">
        <f t="shared" si="186"/>
        <v>#N/A</v>
      </c>
      <c r="M368" t="e">
        <f t="shared" si="187"/>
        <v>#N/A</v>
      </c>
      <c r="N368">
        <v>8</v>
      </c>
      <c r="O368" t="e">
        <f t="shared" si="203"/>
        <v>#N/A</v>
      </c>
      <c r="P368" t="e">
        <f t="shared" si="188"/>
        <v>#N/A</v>
      </c>
      <c r="Q368" t="e">
        <f t="shared" si="189"/>
        <v>#N/A</v>
      </c>
      <c r="R368" t="e">
        <f t="shared" si="190"/>
        <v>#N/A</v>
      </c>
      <c r="S368">
        <f t="shared" si="191"/>
        <v>0</v>
      </c>
      <c r="T368" s="8">
        <f t="shared" si="204"/>
        <v>0</v>
      </c>
      <c r="U368" s="2" t="e">
        <f t="shared" si="205"/>
        <v>#N/A</v>
      </c>
      <c r="V368">
        <f t="shared" si="192"/>
        <v>5</v>
      </c>
      <c r="W368" s="2" t="e">
        <f t="shared" si="206"/>
        <v>#N/A</v>
      </c>
      <c r="X368">
        <f t="shared" si="193"/>
        <v>0</v>
      </c>
      <c r="Y368">
        <f t="shared" si="207"/>
        <v>0.5</v>
      </c>
      <c r="Z368">
        <v>0</v>
      </c>
      <c r="AA368" s="18">
        <f t="shared" si="194"/>
        <v>43549</v>
      </c>
      <c r="AB368" s="13">
        <f t="shared" si="195"/>
        <v>0</v>
      </c>
      <c r="AC368">
        <v>0</v>
      </c>
      <c r="AD368" s="5" t="e">
        <f t="shared" si="208"/>
        <v>#N/A</v>
      </c>
      <c r="AE368">
        <f t="shared" si="181"/>
        <v>0</v>
      </c>
      <c r="AF368">
        <f t="shared" si="181"/>
        <v>0</v>
      </c>
      <c r="AG368">
        <v>0</v>
      </c>
      <c r="AH368" s="18">
        <f t="shared" si="209"/>
        <v>43549</v>
      </c>
      <c r="AI368" s="5">
        <f t="shared" si="210"/>
        <v>0</v>
      </c>
      <c r="AJ368" s="13">
        <f t="shared" si="196"/>
        <v>0</v>
      </c>
      <c r="AK368" s="20">
        <f t="shared" si="197"/>
        <v>0</v>
      </c>
      <c r="AL368" s="20">
        <f t="shared" si="211"/>
        <v>2940</v>
      </c>
      <c r="AM368" s="20">
        <f t="shared" si="212"/>
        <v>900</v>
      </c>
      <c r="AN368" s="20">
        <f t="shared" si="198"/>
        <v>0</v>
      </c>
      <c r="AO368" s="20">
        <f t="shared" si="213"/>
        <v>200</v>
      </c>
      <c r="AP368" s="1">
        <v>0</v>
      </c>
      <c r="AQ368" s="24">
        <f t="shared" si="214"/>
        <v>43549</v>
      </c>
      <c r="AR368" s="10">
        <f t="shared" si="199"/>
        <v>0</v>
      </c>
      <c r="AS368" s="1">
        <f t="shared" si="215"/>
        <v>0</v>
      </c>
    </row>
    <row r="369" spans="2:45" x14ac:dyDescent="0.2">
      <c r="B369" s="18">
        <f t="shared" si="200"/>
        <v>43550</v>
      </c>
      <c r="C369" s="8">
        <f t="shared" si="201"/>
        <v>43550</v>
      </c>
      <c r="D369" s="5" t="e">
        <f>INDEX(Klima!$B$1:$E$520,MATCH('Afgrødemodel 1'!$C369,Klima!$B$1:$B$520,0),MATCH('Afgrødemodel 1'!$D$7,Klima!$B$1:$E$1,0))</f>
        <v>#N/A</v>
      </c>
      <c r="E369" s="8" t="e">
        <f t="shared" si="216"/>
        <v>#N/A</v>
      </c>
      <c r="F369">
        <v>0</v>
      </c>
      <c r="G369" s="8" t="e">
        <f t="shared" si="202"/>
        <v>#N/A</v>
      </c>
      <c r="H369" s="8" t="e">
        <f t="shared" si="182"/>
        <v>#N/A</v>
      </c>
      <c r="I369" s="8" t="e">
        <f t="shared" si="183"/>
        <v>#N/A</v>
      </c>
      <c r="J369" s="8" t="e">
        <f t="shared" si="184"/>
        <v>#N/A</v>
      </c>
      <c r="K369" s="8" t="e">
        <f t="shared" si="185"/>
        <v>#N/A</v>
      </c>
      <c r="L369" s="8" t="e">
        <f t="shared" si="186"/>
        <v>#N/A</v>
      </c>
      <c r="M369" t="e">
        <f t="shared" si="187"/>
        <v>#N/A</v>
      </c>
      <c r="N369">
        <v>8</v>
      </c>
      <c r="O369" t="e">
        <f t="shared" si="203"/>
        <v>#N/A</v>
      </c>
      <c r="P369" t="e">
        <f t="shared" si="188"/>
        <v>#N/A</v>
      </c>
      <c r="Q369" t="e">
        <f t="shared" si="189"/>
        <v>#N/A</v>
      </c>
      <c r="R369" t="e">
        <f t="shared" si="190"/>
        <v>#N/A</v>
      </c>
      <c r="S369">
        <f t="shared" si="191"/>
        <v>0</v>
      </c>
      <c r="T369" s="8">
        <f t="shared" si="204"/>
        <v>0</v>
      </c>
      <c r="U369" s="2" t="e">
        <f t="shared" si="205"/>
        <v>#N/A</v>
      </c>
      <c r="V369">
        <f t="shared" si="192"/>
        <v>5</v>
      </c>
      <c r="W369" s="2" t="e">
        <f t="shared" si="206"/>
        <v>#N/A</v>
      </c>
      <c r="X369">
        <f t="shared" si="193"/>
        <v>0</v>
      </c>
      <c r="Y369">
        <f t="shared" si="207"/>
        <v>0.5</v>
      </c>
      <c r="Z369">
        <v>0</v>
      </c>
      <c r="AA369" s="18">
        <f t="shared" si="194"/>
        <v>43550</v>
      </c>
      <c r="AB369" s="13">
        <f t="shared" si="195"/>
        <v>0</v>
      </c>
      <c r="AC369">
        <v>0</v>
      </c>
      <c r="AD369" s="5" t="e">
        <f t="shared" si="208"/>
        <v>#N/A</v>
      </c>
      <c r="AE369">
        <f t="shared" si="181"/>
        <v>0</v>
      </c>
      <c r="AF369">
        <f t="shared" si="181"/>
        <v>0</v>
      </c>
      <c r="AG369">
        <v>0</v>
      </c>
      <c r="AH369" s="18">
        <f t="shared" si="209"/>
        <v>43550</v>
      </c>
      <c r="AI369" s="5">
        <f t="shared" si="210"/>
        <v>0</v>
      </c>
      <c r="AJ369" s="13">
        <f t="shared" si="196"/>
        <v>0</v>
      </c>
      <c r="AK369" s="20">
        <f t="shared" si="197"/>
        <v>0</v>
      </c>
      <c r="AL369" s="20">
        <f t="shared" si="211"/>
        <v>2955</v>
      </c>
      <c r="AM369" s="20">
        <f t="shared" si="212"/>
        <v>900</v>
      </c>
      <c r="AN369" s="20">
        <f t="shared" si="198"/>
        <v>0</v>
      </c>
      <c r="AO369" s="20">
        <f t="shared" si="213"/>
        <v>200</v>
      </c>
      <c r="AP369" s="1">
        <v>0</v>
      </c>
      <c r="AQ369" s="24">
        <f t="shared" si="214"/>
        <v>43550</v>
      </c>
      <c r="AR369" s="10">
        <f t="shared" si="199"/>
        <v>0</v>
      </c>
      <c r="AS369" s="1">
        <f t="shared" si="215"/>
        <v>0</v>
      </c>
    </row>
    <row r="370" spans="2:45" x14ac:dyDescent="0.2">
      <c r="B370" s="18">
        <f t="shared" si="200"/>
        <v>43551</v>
      </c>
      <c r="C370" s="8">
        <f t="shared" si="201"/>
        <v>43551</v>
      </c>
      <c r="D370" s="5" t="e">
        <f>INDEX(Klima!$B$1:$E$520,MATCH('Afgrødemodel 1'!$C370,Klima!$B$1:$B$520,0),MATCH('Afgrødemodel 1'!$D$7,Klima!$B$1:$E$1,0))</f>
        <v>#N/A</v>
      </c>
      <c r="E370" s="8" t="e">
        <f t="shared" si="216"/>
        <v>#N/A</v>
      </c>
      <c r="F370">
        <v>0</v>
      </c>
      <c r="G370" s="8" t="e">
        <f t="shared" si="202"/>
        <v>#N/A</v>
      </c>
      <c r="H370" s="8" t="e">
        <f t="shared" si="182"/>
        <v>#N/A</v>
      </c>
      <c r="I370" s="8" t="e">
        <f t="shared" si="183"/>
        <v>#N/A</v>
      </c>
      <c r="J370" s="8" t="e">
        <f t="shared" si="184"/>
        <v>#N/A</v>
      </c>
      <c r="K370" s="8" t="e">
        <f t="shared" si="185"/>
        <v>#N/A</v>
      </c>
      <c r="L370" s="8" t="e">
        <f t="shared" si="186"/>
        <v>#N/A</v>
      </c>
      <c r="M370" t="e">
        <f t="shared" si="187"/>
        <v>#N/A</v>
      </c>
      <c r="N370">
        <v>8</v>
      </c>
      <c r="O370" t="e">
        <f t="shared" si="203"/>
        <v>#N/A</v>
      </c>
      <c r="P370" t="e">
        <f t="shared" si="188"/>
        <v>#N/A</v>
      </c>
      <c r="Q370" t="e">
        <f t="shared" si="189"/>
        <v>#N/A</v>
      </c>
      <c r="R370" t="e">
        <f t="shared" si="190"/>
        <v>#N/A</v>
      </c>
      <c r="S370">
        <f t="shared" si="191"/>
        <v>0</v>
      </c>
      <c r="T370" s="8">
        <f t="shared" si="204"/>
        <v>0</v>
      </c>
      <c r="U370" s="2" t="e">
        <f t="shared" si="205"/>
        <v>#N/A</v>
      </c>
      <c r="V370">
        <f t="shared" si="192"/>
        <v>5</v>
      </c>
      <c r="W370" s="2" t="e">
        <f t="shared" si="206"/>
        <v>#N/A</v>
      </c>
      <c r="X370">
        <f t="shared" si="193"/>
        <v>0</v>
      </c>
      <c r="Y370">
        <f t="shared" si="207"/>
        <v>0.5</v>
      </c>
      <c r="Z370">
        <v>0</v>
      </c>
      <c r="AA370" s="18">
        <f t="shared" si="194"/>
        <v>43551</v>
      </c>
      <c r="AB370" s="13">
        <f t="shared" si="195"/>
        <v>0</v>
      </c>
      <c r="AC370">
        <v>0</v>
      </c>
      <c r="AD370" s="5" t="e">
        <f t="shared" si="208"/>
        <v>#N/A</v>
      </c>
      <c r="AE370">
        <f t="shared" si="181"/>
        <v>0</v>
      </c>
      <c r="AF370">
        <f t="shared" si="181"/>
        <v>0</v>
      </c>
      <c r="AG370">
        <v>0</v>
      </c>
      <c r="AH370" s="18">
        <f t="shared" si="209"/>
        <v>43551</v>
      </c>
      <c r="AI370" s="5">
        <f t="shared" si="210"/>
        <v>0</v>
      </c>
      <c r="AJ370" s="13">
        <f t="shared" si="196"/>
        <v>0</v>
      </c>
      <c r="AK370" s="20">
        <f t="shared" si="197"/>
        <v>0</v>
      </c>
      <c r="AL370" s="20">
        <f t="shared" si="211"/>
        <v>2970</v>
      </c>
      <c r="AM370" s="20">
        <f t="shared" si="212"/>
        <v>900</v>
      </c>
      <c r="AN370" s="20">
        <f t="shared" si="198"/>
        <v>0</v>
      </c>
      <c r="AO370" s="20">
        <f t="shared" si="213"/>
        <v>200</v>
      </c>
      <c r="AP370" s="1">
        <v>0</v>
      </c>
      <c r="AQ370" s="24">
        <f t="shared" si="214"/>
        <v>43551</v>
      </c>
      <c r="AR370" s="10">
        <f t="shared" si="199"/>
        <v>0</v>
      </c>
      <c r="AS370" s="1">
        <f t="shared" si="215"/>
        <v>0</v>
      </c>
    </row>
    <row r="371" spans="2:45" x14ac:dyDescent="0.2">
      <c r="B371" s="18">
        <f t="shared" si="200"/>
        <v>43552</v>
      </c>
      <c r="C371" s="8">
        <f t="shared" si="201"/>
        <v>43552</v>
      </c>
      <c r="D371" s="5" t="e">
        <f>INDEX(Klima!$B$1:$E$520,MATCH('Afgrødemodel 1'!$C371,Klima!$B$1:$B$520,0),MATCH('Afgrødemodel 1'!$D$7,Klima!$B$1:$E$1,0))</f>
        <v>#N/A</v>
      </c>
      <c r="E371" s="8" t="e">
        <f t="shared" si="216"/>
        <v>#N/A</v>
      </c>
      <c r="F371">
        <v>0</v>
      </c>
      <c r="G371" s="8" t="e">
        <f t="shared" si="202"/>
        <v>#N/A</v>
      </c>
      <c r="H371" s="8" t="e">
        <f t="shared" si="182"/>
        <v>#N/A</v>
      </c>
      <c r="I371" s="8" t="e">
        <f t="shared" si="183"/>
        <v>#N/A</v>
      </c>
      <c r="J371" s="8" t="e">
        <f t="shared" si="184"/>
        <v>#N/A</v>
      </c>
      <c r="K371" s="8" t="e">
        <f t="shared" si="185"/>
        <v>#N/A</v>
      </c>
      <c r="L371" s="8" t="e">
        <f t="shared" si="186"/>
        <v>#N/A</v>
      </c>
      <c r="M371" t="e">
        <f t="shared" si="187"/>
        <v>#N/A</v>
      </c>
      <c r="N371">
        <v>8</v>
      </c>
      <c r="O371" t="e">
        <f t="shared" si="203"/>
        <v>#N/A</v>
      </c>
      <c r="P371" t="e">
        <f t="shared" si="188"/>
        <v>#N/A</v>
      </c>
      <c r="Q371" t="e">
        <f t="shared" si="189"/>
        <v>#N/A</v>
      </c>
      <c r="R371" t="e">
        <f t="shared" si="190"/>
        <v>#N/A</v>
      </c>
      <c r="S371">
        <f t="shared" si="191"/>
        <v>0</v>
      </c>
      <c r="T371" s="8">
        <f t="shared" si="204"/>
        <v>0</v>
      </c>
      <c r="U371" s="2" t="e">
        <f t="shared" si="205"/>
        <v>#N/A</v>
      </c>
      <c r="V371">
        <f t="shared" si="192"/>
        <v>5</v>
      </c>
      <c r="W371" s="2" t="e">
        <f t="shared" si="206"/>
        <v>#N/A</v>
      </c>
      <c r="X371">
        <f t="shared" si="193"/>
        <v>0</v>
      </c>
      <c r="Y371">
        <f t="shared" si="207"/>
        <v>0.5</v>
      </c>
      <c r="Z371">
        <v>0</v>
      </c>
      <c r="AA371" s="18">
        <f t="shared" si="194"/>
        <v>43552</v>
      </c>
      <c r="AB371" s="13">
        <f t="shared" si="195"/>
        <v>0</v>
      </c>
      <c r="AC371">
        <v>0</v>
      </c>
      <c r="AD371" s="5" t="e">
        <f t="shared" si="208"/>
        <v>#N/A</v>
      </c>
      <c r="AE371">
        <f t="shared" si="181"/>
        <v>0</v>
      </c>
      <c r="AF371">
        <f t="shared" si="181"/>
        <v>0</v>
      </c>
      <c r="AG371">
        <v>0</v>
      </c>
      <c r="AH371" s="18">
        <f t="shared" si="209"/>
        <v>43552</v>
      </c>
      <c r="AI371" s="5">
        <f t="shared" si="210"/>
        <v>0</v>
      </c>
      <c r="AJ371" s="13">
        <f t="shared" si="196"/>
        <v>0</v>
      </c>
      <c r="AK371" s="20">
        <f t="shared" si="197"/>
        <v>0</v>
      </c>
      <c r="AL371" s="20">
        <f t="shared" si="211"/>
        <v>2985</v>
      </c>
      <c r="AM371" s="20">
        <f t="shared" si="212"/>
        <v>900</v>
      </c>
      <c r="AN371" s="20">
        <f t="shared" si="198"/>
        <v>0</v>
      </c>
      <c r="AO371" s="20">
        <f t="shared" si="213"/>
        <v>200</v>
      </c>
      <c r="AP371" s="1">
        <v>0</v>
      </c>
      <c r="AQ371" s="24">
        <f t="shared" si="214"/>
        <v>43552</v>
      </c>
      <c r="AR371" s="10">
        <f t="shared" si="199"/>
        <v>0</v>
      </c>
      <c r="AS371" s="1">
        <f t="shared" si="215"/>
        <v>0</v>
      </c>
    </row>
    <row r="372" spans="2:45" x14ac:dyDescent="0.2">
      <c r="B372" s="18">
        <f t="shared" si="200"/>
        <v>43553</v>
      </c>
      <c r="C372" s="8">
        <f t="shared" si="201"/>
        <v>43553</v>
      </c>
      <c r="D372" s="5" t="e">
        <f>INDEX(Klima!$B$1:$E$520,MATCH('Afgrødemodel 1'!$C372,Klima!$B$1:$B$520,0),MATCH('Afgrødemodel 1'!$D$7,Klima!$B$1:$E$1,0))</f>
        <v>#N/A</v>
      </c>
      <c r="E372" s="8" t="e">
        <f t="shared" si="216"/>
        <v>#N/A</v>
      </c>
      <c r="F372">
        <v>0</v>
      </c>
      <c r="G372" s="8" t="e">
        <f t="shared" si="202"/>
        <v>#N/A</v>
      </c>
      <c r="H372" s="8" t="e">
        <f t="shared" si="182"/>
        <v>#N/A</v>
      </c>
      <c r="I372" s="8" t="e">
        <f t="shared" si="183"/>
        <v>#N/A</v>
      </c>
      <c r="J372" s="8" t="e">
        <f t="shared" si="184"/>
        <v>#N/A</v>
      </c>
      <c r="K372" s="8" t="e">
        <f t="shared" si="185"/>
        <v>#N/A</v>
      </c>
      <c r="L372" s="8" t="e">
        <f t="shared" si="186"/>
        <v>#N/A</v>
      </c>
      <c r="M372" t="e">
        <f t="shared" si="187"/>
        <v>#N/A</v>
      </c>
      <c r="N372">
        <v>8</v>
      </c>
      <c r="O372" t="e">
        <f t="shared" si="203"/>
        <v>#N/A</v>
      </c>
      <c r="P372" t="e">
        <f t="shared" si="188"/>
        <v>#N/A</v>
      </c>
      <c r="Q372" t="e">
        <f t="shared" si="189"/>
        <v>#N/A</v>
      </c>
      <c r="R372" t="e">
        <f t="shared" si="190"/>
        <v>#N/A</v>
      </c>
      <c r="S372">
        <f t="shared" si="191"/>
        <v>0</v>
      </c>
      <c r="T372" s="8">
        <f t="shared" si="204"/>
        <v>0</v>
      </c>
      <c r="U372" s="2" t="e">
        <f t="shared" si="205"/>
        <v>#N/A</v>
      </c>
      <c r="V372">
        <f t="shared" si="192"/>
        <v>5</v>
      </c>
      <c r="W372" s="2" t="e">
        <f t="shared" si="206"/>
        <v>#N/A</v>
      </c>
      <c r="X372">
        <f t="shared" si="193"/>
        <v>0</v>
      </c>
      <c r="Y372">
        <f t="shared" si="207"/>
        <v>0.5</v>
      </c>
      <c r="Z372">
        <v>0</v>
      </c>
      <c r="AA372" s="18">
        <f t="shared" si="194"/>
        <v>43553</v>
      </c>
      <c r="AB372" s="13">
        <f t="shared" si="195"/>
        <v>0</v>
      </c>
      <c r="AC372">
        <v>0</v>
      </c>
      <c r="AD372" s="5" t="e">
        <f t="shared" si="208"/>
        <v>#N/A</v>
      </c>
      <c r="AE372">
        <f t="shared" si="181"/>
        <v>0</v>
      </c>
      <c r="AF372">
        <f t="shared" si="181"/>
        <v>0</v>
      </c>
      <c r="AG372">
        <v>0</v>
      </c>
      <c r="AH372" s="18">
        <f t="shared" si="209"/>
        <v>43553</v>
      </c>
      <c r="AI372" s="5">
        <f t="shared" si="210"/>
        <v>0</v>
      </c>
      <c r="AJ372" s="13">
        <f t="shared" si="196"/>
        <v>0</v>
      </c>
      <c r="AK372" s="20">
        <f t="shared" si="197"/>
        <v>0</v>
      </c>
      <c r="AL372" s="20">
        <f t="shared" si="211"/>
        <v>3000</v>
      </c>
      <c r="AM372" s="20">
        <f t="shared" si="212"/>
        <v>900</v>
      </c>
      <c r="AN372" s="20">
        <f t="shared" si="198"/>
        <v>0</v>
      </c>
      <c r="AO372" s="20">
        <f t="shared" si="213"/>
        <v>200</v>
      </c>
      <c r="AP372" s="1">
        <v>0</v>
      </c>
      <c r="AQ372" s="24">
        <f t="shared" si="214"/>
        <v>43553</v>
      </c>
      <c r="AR372" s="10">
        <f t="shared" si="199"/>
        <v>0</v>
      </c>
      <c r="AS372" s="1">
        <f t="shared" si="215"/>
        <v>0</v>
      </c>
    </row>
    <row r="373" spans="2:45" x14ac:dyDescent="0.2">
      <c r="B373" s="18">
        <f t="shared" si="200"/>
        <v>43554</v>
      </c>
      <c r="C373" s="8">
        <f t="shared" si="201"/>
        <v>43554</v>
      </c>
      <c r="D373" s="5" t="e">
        <f>INDEX(Klima!$B$1:$E$520,MATCH('Afgrødemodel 1'!$C373,Klima!$B$1:$B$520,0),MATCH('Afgrødemodel 1'!$D$7,Klima!$B$1:$E$1,0))</f>
        <v>#N/A</v>
      </c>
      <c r="E373" s="8" t="e">
        <f t="shared" si="216"/>
        <v>#N/A</v>
      </c>
      <c r="F373">
        <v>0</v>
      </c>
      <c r="G373" s="8" t="e">
        <f t="shared" si="202"/>
        <v>#N/A</v>
      </c>
      <c r="H373" s="8" t="e">
        <f t="shared" si="182"/>
        <v>#N/A</v>
      </c>
      <c r="I373" s="8" t="e">
        <f t="shared" si="183"/>
        <v>#N/A</v>
      </c>
      <c r="J373" s="8" t="e">
        <f t="shared" si="184"/>
        <v>#N/A</v>
      </c>
      <c r="K373" s="8" t="e">
        <f t="shared" si="185"/>
        <v>#N/A</v>
      </c>
      <c r="L373" s="8" t="e">
        <f t="shared" si="186"/>
        <v>#N/A</v>
      </c>
      <c r="M373" t="e">
        <f t="shared" si="187"/>
        <v>#N/A</v>
      </c>
      <c r="N373">
        <v>8</v>
      </c>
      <c r="O373" t="e">
        <f t="shared" si="203"/>
        <v>#N/A</v>
      </c>
      <c r="P373" t="e">
        <f t="shared" si="188"/>
        <v>#N/A</v>
      </c>
      <c r="Q373" t="e">
        <f t="shared" si="189"/>
        <v>#N/A</v>
      </c>
      <c r="R373" t="e">
        <f t="shared" si="190"/>
        <v>#N/A</v>
      </c>
      <c r="S373">
        <f t="shared" si="191"/>
        <v>0</v>
      </c>
      <c r="T373" s="8">
        <f t="shared" si="204"/>
        <v>0</v>
      </c>
      <c r="U373" s="2" t="e">
        <f t="shared" si="205"/>
        <v>#N/A</v>
      </c>
      <c r="V373">
        <f t="shared" si="192"/>
        <v>5</v>
      </c>
      <c r="W373" s="2" t="e">
        <f t="shared" si="206"/>
        <v>#N/A</v>
      </c>
      <c r="X373">
        <f t="shared" si="193"/>
        <v>0</v>
      </c>
      <c r="Y373">
        <f t="shared" si="207"/>
        <v>0.5</v>
      </c>
      <c r="Z373">
        <v>0</v>
      </c>
      <c r="AA373" s="18">
        <f t="shared" si="194"/>
        <v>43554</v>
      </c>
      <c r="AB373" s="13">
        <f t="shared" si="195"/>
        <v>0</v>
      </c>
      <c r="AC373">
        <v>0</v>
      </c>
      <c r="AD373" s="5" t="e">
        <f t="shared" si="208"/>
        <v>#N/A</v>
      </c>
      <c r="AE373">
        <f t="shared" si="181"/>
        <v>0</v>
      </c>
      <c r="AF373">
        <f t="shared" si="181"/>
        <v>0</v>
      </c>
      <c r="AG373">
        <v>0</v>
      </c>
      <c r="AH373" s="18">
        <f t="shared" si="209"/>
        <v>43554</v>
      </c>
      <c r="AI373" s="5">
        <f t="shared" si="210"/>
        <v>0</v>
      </c>
      <c r="AJ373" s="13">
        <f t="shared" si="196"/>
        <v>0</v>
      </c>
      <c r="AK373" s="20">
        <f t="shared" si="197"/>
        <v>0</v>
      </c>
      <c r="AL373" s="20">
        <f t="shared" si="211"/>
        <v>3015</v>
      </c>
      <c r="AM373" s="20">
        <f t="shared" si="212"/>
        <v>900</v>
      </c>
      <c r="AN373" s="20">
        <f>$AW$45</f>
        <v>0</v>
      </c>
      <c r="AO373" s="20">
        <f t="shared" si="213"/>
        <v>200</v>
      </c>
      <c r="AP373" s="1">
        <v>0</v>
      </c>
      <c r="AQ373" s="24">
        <f t="shared" si="214"/>
        <v>43554</v>
      </c>
      <c r="AR373" s="10">
        <f t="shared" si="199"/>
        <v>0</v>
      </c>
      <c r="AS373" s="1">
        <f t="shared" si="215"/>
        <v>0</v>
      </c>
    </row>
    <row r="374" spans="2:45" x14ac:dyDescent="0.2">
      <c r="B374" s="18">
        <f t="shared" si="200"/>
        <v>43555</v>
      </c>
      <c r="C374" s="8">
        <f t="shared" si="201"/>
        <v>43555</v>
      </c>
      <c r="D374" s="5" t="e">
        <f>INDEX(Klima!$B$1:$E$520,MATCH('Afgrødemodel 1'!$C374,Klima!$B$1:$B$520,0),MATCH('Afgrødemodel 1'!$D$7,Klima!$B$1:$E$1,0))</f>
        <v>#N/A</v>
      </c>
      <c r="E374" s="8" t="e">
        <f t="shared" si="216"/>
        <v>#N/A</v>
      </c>
      <c r="F374">
        <v>0</v>
      </c>
      <c r="G374" s="8" t="e">
        <f t="shared" si="202"/>
        <v>#N/A</v>
      </c>
      <c r="H374" s="8" t="e">
        <f t="shared" si="182"/>
        <v>#N/A</v>
      </c>
      <c r="I374" s="8" t="e">
        <f t="shared" si="183"/>
        <v>#N/A</v>
      </c>
      <c r="J374" s="8" t="e">
        <f t="shared" si="184"/>
        <v>#N/A</v>
      </c>
      <c r="K374" s="8" t="e">
        <f t="shared" si="185"/>
        <v>#N/A</v>
      </c>
      <c r="L374" s="8" t="e">
        <f t="shared" si="186"/>
        <v>#N/A</v>
      </c>
      <c r="M374" t="e">
        <f t="shared" si="187"/>
        <v>#N/A</v>
      </c>
      <c r="N374">
        <v>8</v>
      </c>
      <c r="O374" t="e">
        <f t="shared" si="203"/>
        <v>#N/A</v>
      </c>
      <c r="P374" t="e">
        <f t="shared" si="188"/>
        <v>#N/A</v>
      </c>
      <c r="Q374" t="e">
        <f t="shared" si="189"/>
        <v>#N/A</v>
      </c>
      <c r="R374" t="e">
        <f t="shared" si="190"/>
        <v>#N/A</v>
      </c>
      <c r="S374">
        <f t="shared" si="191"/>
        <v>0</v>
      </c>
      <c r="T374" s="8">
        <f t="shared" si="204"/>
        <v>0</v>
      </c>
      <c r="U374" s="2" t="e">
        <f t="shared" si="205"/>
        <v>#N/A</v>
      </c>
      <c r="V374">
        <f t="shared" si="192"/>
        <v>5</v>
      </c>
      <c r="W374" s="2" t="e">
        <f t="shared" si="206"/>
        <v>#N/A</v>
      </c>
      <c r="X374">
        <f t="shared" si="193"/>
        <v>0</v>
      </c>
      <c r="Y374">
        <f t="shared" si="207"/>
        <v>0.5</v>
      </c>
      <c r="Z374">
        <v>0</v>
      </c>
      <c r="AA374" s="18">
        <f t="shared" si="194"/>
        <v>43555</v>
      </c>
      <c r="AB374" s="13">
        <f t="shared" si="195"/>
        <v>0</v>
      </c>
      <c r="AC374">
        <v>0</v>
      </c>
      <c r="AD374" s="5" t="e">
        <f t="shared" si="208"/>
        <v>#N/A</v>
      </c>
      <c r="AE374">
        <f t="shared" si="181"/>
        <v>0</v>
      </c>
      <c r="AF374">
        <f t="shared" si="181"/>
        <v>0</v>
      </c>
      <c r="AG374">
        <v>0</v>
      </c>
      <c r="AH374" s="18">
        <f t="shared" si="209"/>
        <v>43555</v>
      </c>
      <c r="AI374" s="5">
        <f t="shared" si="210"/>
        <v>0</v>
      </c>
      <c r="AJ374" s="13">
        <f t="shared" si="196"/>
        <v>0</v>
      </c>
      <c r="AK374" s="20">
        <f t="shared" si="197"/>
        <v>0</v>
      </c>
      <c r="AL374" s="20">
        <f t="shared" si="211"/>
        <v>3030</v>
      </c>
      <c r="AM374" s="20">
        <f t="shared" si="212"/>
        <v>900</v>
      </c>
      <c r="AN374" s="20">
        <f>$AW$45</f>
        <v>0</v>
      </c>
      <c r="AO374" s="20">
        <f t="shared" si="213"/>
        <v>200</v>
      </c>
      <c r="AP374" s="1">
        <v>0</v>
      </c>
      <c r="AQ374" s="24">
        <f t="shared" si="214"/>
        <v>43555</v>
      </c>
      <c r="AR374" s="10">
        <f t="shared" si="199"/>
        <v>0</v>
      </c>
      <c r="AS374" s="1">
        <f t="shared" si="215"/>
        <v>0</v>
      </c>
    </row>
    <row r="375" spans="2:45" x14ac:dyDescent="0.2">
      <c r="B375" s="18">
        <f t="shared" si="200"/>
        <v>43556</v>
      </c>
      <c r="C375" s="8">
        <f t="shared" ref="C375:C405" si="217">B375</f>
        <v>43556</v>
      </c>
      <c r="D375" s="5" t="e">
        <f>INDEX(Klima!$B$1:$E$520,MATCH('Afgrødemodel 1'!$C375,Klima!$B$1:$B$520,0),MATCH('Afgrødemodel 1'!$D$7,Klima!$B$1:$E$1,0))</f>
        <v>#N/A</v>
      </c>
      <c r="E375" s="8" t="e">
        <f t="shared" ref="E375:E405" si="218">IF(D375&gt;0,D375,0)</f>
        <v>#N/A</v>
      </c>
      <c r="F375">
        <v>0</v>
      </c>
      <c r="G375" s="8" t="e">
        <f t="shared" ref="G375:G405" si="219">(E375-F375)+G374</f>
        <v>#N/A</v>
      </c>
      <c r="H375" s="8" t="e">
        <f t="shared" ref="H375:H405" si="220">IF(C375&gt;=$AY$21,E375+H374,0)</f>
        <v>#N/A</v>
      </c>
      <c r="I375" s="8" t="e">
        <f t="shared" ref="I375:I405" si="221">IF(C375&lt;$AY$27,0,E375)</f>
        <v>#N/A</v>
      </c>
      <c r="J375" s="8" t="e">
        <f t="shared" ref="J375:J405" si="222">IF(C375&lt;$AY$27,0,I375+J374)</f>
        <v>#N/A</v>
      </c>
      <c r="K375" s="8" t="e">
        <f t="shared" ref="K375:K405" si="223">IF(AND(H375&gt;=$AX$12,H374&lt;$AX$12),"tSF1",IF(AND(H375&gt;=$AZ$13,H374&lt;$AZ$13),"tSF2",IF(AND(H375&gt;=$AZ$14,H374&lt;$AZ$14),"tSF3",IF(AND(H375&gt;=$AZ$15,H374&lt;$AZ$15),"tSF4",IF(AND(H375&gt;=$AZ$16,H374&lt;$AZ$16),"tSF5"," ")))))</f>
        <v>#N/A</v>
      </c>
      <c r="L375" s="8" t="e">
        <f t="shared" ref="L375:L405" si="224">IF(OR(K375="tSF1",K375="tSF2",K375="tSF3",K375="tSF4",K375="tSF5"),C375," ")</f>
        <v>#N/A</v>
      </c>
      <c r="M375" t="e">
        <f t="shared" ref="M375:M405" si="225">IF(AND($BA$12&gt;C375,C375&gt;=$AY$21),"F1",IF(AND(C375&gt;=$BA$12,C375&lt;$BA$13),"F2",IF(AND(C375&gt;=$BA$13,C375&lt;$BA$14),"F3",IF(AND(C375&gt;=$BA$14,C375&lt;$BA$15),"F4",IF(AND(C375&gt;=$BA$15,C375&lt;$BA$16),"F5"," ")))))</f>
        <v>#N/A</v>
      </c>
      <c r="N375">
        <v>8</v>
      </c>
      <c r="O375" t="e">
        <f t="shared" ref="O375:O405" si="226">IF($AV$2=1,(IF(AND(J375&gt;=$AW$21,J374&lt;$AW$21),"tSL0"," ")),(IF(AND(G375&gt;=$AW$21,G374&lt;$AW$21),"tSL0"," ")))</f>
        <v>#N/A</v>
      </c>
      <c r="P375" t="e">
        <f t="shared" ref="P375:P405" si="227">IF($AV$2=1,(IF(AND(J375&gt;=$AW$21,J374&lt;$AW$21),C375," ")),(IF(AND(G375&gt;=$AW$21,G374&lt;$AW$21),C375," ")))</f>
        <v>#N/A</v>
      </c>
      <c r="Q375" t="e">
        <f t="shared" ref="Q375:Q405" si="228">IF(AND($AW$22=0,O375="tSL0"),"tSLe",IF(AND(H375&gt;=($AW$22),H374&lt;($AW$22)),"tSLe",IF(AND(H375&gt;=($AW$23),H374&lt;($AW$23)),"tSLx",IF(AND(H375&gt;=($AW$24),H374&lt;($AW$24)),"tSLr",IF(AND(H375&gt;=($AW$25),H374&lt;($AW$25)),"tSLm",IF(AND($AW$27=B375),"Sådato",IF(AND($AW$29=B375),"tv",IF(AND($AW$28=B375),"th"," "))))))))</f>
        <v>#N/A</v>
      </c>
      <c r="R375" t="e">
        <f t="shared" ref="R375:R405" si="229">IF(AND(Q375="Sådato"),C375,IF(AND(Q375="tSLe"),C375,IF(AND(Q375="tSLx"),C375,IF(AND(Q375="tSLr"),C375,IF(AND(Q375="tSLm"),C375,IF(AND(Q375="tv"),C375,IF(AND(Q375="th"),C375," ")))))))</f>
        <v>#N/A</v>
      </c>
      <c r="S375">
        <f t="shared" si="191"/>
        <v>0</v>
      </c>
      <c r="T375" s="8">
        <f t="shared" ref="T375:T405" si="230">IFERROR($AW$33+($AW$34-$AW$33)*((H375)/$AW$22),0)</f>
        <v>0</v>
      </c>
      <c r="U375" s="2" t="e">
        <f t="shared" ref="U375:U405" si="231">$AW$34+($AW$35-$AW$34)*((((2.7182^(2.4*((((H375)-$AW$22)/($AW$23-$AW$22))))-1)))/10)</f>
        <v>#N/A</v>
      </c>
      <c r="V375">
        <f t="shared" si="192"/>
        <v>5</v>
      </c>
      <c r="W375" s="2" t="e">
        <f t="shared" ref="W375:W405" si="232">$AW$35-($AW$35-$AW$36)*((((H375)-$AW$24)/($AW$25-$AW$24)))</f>
        <v>#N/A</v>
      </c>
      <c r="X375">
        <f t="shared" si="193"/>
        <v>0</v>
      </c>
      <c r="Y375">
        <f t="shared" si="207"/>
        <v>0.5</v>
      </c>
      <c r="Z375">
        <v>0</v>
      </c>
      <c r="AA375" s="18">
        <f t="shared" ref="AA375:AA405" si="233">B375</f>
        <v>43556</v>
      </c>
      <c r="AB375" s="13">
        <f t="shared" ref="AB375:AB405" si="234">IF((C375&lt;$AY$21),S375,IF(AND($AY$21&lt;=C375,C375&lt;MIN($AY$22,$AY$28,$AY$29)),T375,IF(AND($AY$22&lt;=C375,C375&lt;MIN($AY$23,$AY$28,$AY$29)),U375,IF(AND($AY$23&lt;=C375,C375&lt;(MIN($AY$24,$AY$29,$AY$28))),V375,IF(AND($AY$24&lt;=C375,C375&lt;(MIN($AY$25,$AY$28,$AY$29))),W375,IF(AND($AY$25&lt;=C375,C375&lt;(MIN($AY$28,$AY$29))),X375,IF(AND($AY$29&lt;=C375,C375&lt;$AY$28),Y375,IF(AND(C375&gt;$AY$28),Z375,0))))))))</f>
        <v>0</v>
      </c>
      <c r="AC375">
        <v>0</v>
      </c>
      <c r="AD375" s="5" t="e">
        <f t="shared" ref="AD375:AD405" si="235">$AW$37*(((H375)-$AW$24)/($AW$25-$AW$24))</f>
        <v>#N/A</v>
      </c>
      <c r="AE375">
        <f t="shared" si="181"/>
        <v>0</v>
      </c>
      <c r="AF375">
        <f t="shared" si="181"/>
        <v>0</v>
      </c>
      <c r="AG375">
        <v>0</v>
      </c>
      <c r="AH375" s="18">
        <f t="shared" ref="AH375:AH405" si="236">AA375</f>
        <v>43556</v>
      </c>
      <c r="AI375" s="5">
        <f t="shared" ref="AI375:AI405" si="237">AB375+AJ375</f>
        <v>0</v>
      </c>
      <c r="AJ375" s="13">
        <f t="shared" ref="AJ375:AJ405" si="238">IF(C375&lt;(MIN($AY$24,$AY$28,$AY$29)),AC375,IF(AND($AY$24&lt;=C375,C375&lt;(MIN($AY$25,$AY$28,$AY$29))),AD375,IF(AND($AY$25&lt;=C375,C375&lt;(MIN($AY$28,$AY$29))),AE375,IF(AND($AY$29&lt;=C375,C375&lt;$AY$28),AF375,IF(AND(C375&gt;=$AY$28),AG375," ")))))</f>
        <v>0</v>
      </c>
      <c r="AK375" s="20">
        <f t="shared" si="197"/>
        <v>0</v>
      </c>
      <c r="AL375" s="20">
        <f t="shared" ref="AL375:AL405" si="239">MAX($AW$43,($AW$46*(C375-$AY$21)))</f>
        <v>3045</v>
      </c>
      <c r="AM375" s="20">
        <f t="shared" ref="AM375:AM405" si="240">MIN(MIN($AW$48,$AW$44),AL375)</f>
        <v>900</v>
      </c>
      <c r="AN375" s="20">
        <f t="shared" si="198"/>
        <v>0</v>
      </c>
      <c r="AO375" s="20">
        <f t="shared" si="213"/>
        <v>200</v>
      </c>
      <c r="AP375" s="1">
        <v>0</v>
      </c>
      <c r="AQ375" s="24">
        <f t="shared" ref="AQ375:AQ405" si="241">AH375</f>
        <v>43556</v>
      </c>
      <c r="AR375" s="10">
        <f t="shared" ref="AR375:AR405" si="242">IF(C375&lt;$AY$21,AK375,IF(AND($AY$21&lt;=C375,C375&lt;(MIN($AY$25,$AY$29,$AY$28))),AM375,IF(AND($AY$25&lt;=C375,C375&lt;MIN($AY$29,$AY$28)),AN375,IF(AND($AY$29&lt;=C375,C375&lt;$AY$28),AO375,IF(AND(C375&gt;=$AY$28),AP375,"0")))))</f>
        <v>0</v>
      </c>
      <c r="AS375" s="1">
        <f t="shared" ref="AS375:AS405" si="243">(0-AR375)/10</f>
        <v>0</v>
      </c>
    </row>
    <row r="376" spans="2:45" x14ac:dyDescent="0.2">
      <c r="B376" s="18">
        <f t="shared" si="200"/>
        <v>43557</v>
      </c>
      <c r="C376" s="8">
        <f t="shared" si="217"/>
        <v>43557</v>
      </c>
      <c r="D376" s="5" t="e">
        <f>INDEX(Klima!$B$1:$E$520,MATCH('Afgrødemodel 1'!$C376,Klima!$B$1:$B$520,0),MATCH('Afgrødemodel 1'!$D$7,Klima!$B$1:$E$1,0))</f>
        <v>#N/A</v>
      </c>
      <c r="E376" s="8" t="e">
        <f t="shared" si="218"/>
        <v>#N/A</v>
      </c>
      <c r="F376">
        <v>0</v>
      </c>
      <c r="G376" s="8" t="e">
        <f t="shared" si="219"/>
        <v>#N/A</v>
      </c>
      <c r="H376" s="8" t="e">
        <f t="shared" si="220"/>
        <v>#N/A</v>
      </c>
      <c r="I376" s="8" t="e">
        <f t="shared" si="221"/>
        <v>#N/A</v>
      </c>
      <c r="J376" s="8" t="e">
        <f t="shared" si="222"/>
        <v>#N/A</v>
      </c>
      <c r="K376" s="8" t="e">
        <f t="shared" si="223"/>
        <v>#N/A</v>
      </c>
      <c r="L376" s="8" t="e">
        <f t="shared" si="224"/>
        <v>#N/A</v>
      </c>
      <c r="M376" t="e">
        <f t="shared" si="225"/>
        <v>#N/A</v>
      </c>
      <c r="N376">
        <v>8</v>
      </c>
      <c r="O376" t="e">
        <f t="shared" si="226"/>
        <v>#N/A</v>
      </c>
      <c r="P376" t="e">
        <f t="shared" si="227"/>
        <v>#N/A</v>
      </c>
      <c r="Q376" t="e">
        <f t="shared" si="228"/>
        <v>#N/A</v>
      </c>
      <c r="R376" t="e">
        <f t="shared" si="229"/>
        <v>#N/A</v>
      </c>
      <c r="S376">
        <f t="shared" si="191"/>
        <v>0</v>
      </c>
      <c r="T376" s="8">
        <f t="shared" si="230"/>
        <v>0</v>
      </c>
      <c r="U376" s="2" t="e">
        <f t="shared" si="231"/>
        <v>#N/A</v>
      </c>
      <c r="V376">
        <f t="shared" si="192"/>
        <v>5</v>
      </c>
      <c r="W376" s="2" t="e">
        <f t="shared" si="232"/>
        <v>#N/A</v>
      </c>
      <c r="X376">
        <f t="shared" si="193"/>
        <v>0</v>
      </c>
      <c r="Y376">
        <f t="shared" si="207"/>
        <v>0.5</v>
      </c>
      <c r="Z376">
        <v>0</v>
      </c>
      <c r="AA376" s="18">
        <f t="shared" si="233"/>
        <v>43557</v>
      </c>
      <c r="AB376" s="13">
        <f t="shared" si="234"/>
        <v>0</v>
      </c>
      <c r="AC376">
        <v>0</v>
      </c>
      <c r="AD376" s="5" t="e">
        <f t="shared" si="235"/>
        <v>#N/A</v>
      </c>
      <c r="AE376">
        <f t="shared" ref="AE376:AF402" si="244">$AW$37</f>
        <v>0</v>
      </c>
      <c r="AF376">
        <f t="shared" si="244"/>
        <v>0</v>
      </c>
      <c r="AG376">
        <v>0</v>
      </c>
      <c r="AH376" s="18">
        <f t="shared" si="236"/>
        <v>43557</v>
      </c>
      <c r="AI376" s="5">
        <f t="shared" si="237"/>
        <v>0</v>
      </c>
      <c r="AJ376" s="13">
        <f t="shared" si="238"/>
        <v>0</v>
      </c>
      <c r="AK376" s="20">
        <f t="shared" si="197"/>
        <v>0</v>
      </c>
      <c r="AL376" s="20">
        <f t="shared" si="239"/>
        <v>3060</v>
      </c>
      <c r="AM376" s="20">
        <f t="shared" si="240"/>
        <v>900</v>
      </c>
      <c r="AN376" s="20">
        <f t="shared" si="198"/>
        <v>0</v>
      </c>
      <c r="AO376" s="20">
        <f t="shared" si="213"/>
        <v>200</v>
      </c>
      <c r="AP376" s="1">
        <v>0</v>
      </c>
      <c r="AQ376" s="24">
        <f t="shared" si="241"/>
        <v>43557</v>
      </c>
      <c r="AR376" s="10">
        <f t="shared" si="242"/>
        <v>0</v>
      </c>
      <c r="AS376" s="1">
        <f t="shared" si="243"/>
        <v>0</v>
      </c>
    </row>
    <row r="377" spans="2:45" x14ac:dyDescent="0.2">
      <c r="B377" s="18">
        <f t="shared" si="200"/>
        <v>43558</v>
      </c>
      <c r="C377" s="8">
        <f t="shared" si="217"/>
        <v>43558</v>
      </c>
      <c r="D377" s="5" t="e">
        <f>INDEX(Klima!$B$1:$E$520,MATCH('Afgrødemodel 1'!$C377,Klima!$B$1:$B$520,0),MATCH('Afgrødemodel 1'!$D$7,Klima!$B$1:$E$1,0))</f>
        <v>#N/A</v>
      </c>
      <c r="E377" s="8" t="e">
        <f t="shared" si="218"/>
        <v>#N/A</v>
      </c>
      <c r="F377">
        <v>0</v>
      </c>
      <c r="G377" s="8" t="e">
        <f t="shared" si="219"/>
        <v>#N/A</v>
      </c>
      <c r="H377" s="8" t="e">
        <f t="shared" si="220"/>
        <v>#N/A</v>
      </c>
      <c r="I377" s="8" t="e">
        <f t="shared" si="221"/>
        <v>#N/A</v>
      </c>
      <c r="J377" s="8" t="e">
        <f t="shared" si="222"/>
        <v>#N/A</v>
      </c>
      <c r="K377" s="8" t="e">
        <f t="shared" si="223"/>
        <v>#N/A</v>
      </c>
      <c r="L377" s="8" t="e">
        <f t="shared" si="224"/>
        <v>#N/A</v>
      </c>
      <c r="M377" t="e">
        <f t="shared" si="225"/>
        <v>#N/A</v>
      </c>
      <c r="N377">
        <v>8</v>
      </c>
      <c r="O377" t="e">
        <f t="shared" si="226"/>
        <v>#N/A</v>
      </c>
      <c r="P377" t="e">
        <f t="shared" si="227"/>
        <v>#N/A</v>
      </c>
      <c r="Q377" t="e">
        <f t="shared" si="228"/>
        <v>#N/A</v>
      </c>
      <c r="R377" t="e">
        <f t="shared" si="229"/>
        <v>#N/A</v>
      </c>
      <c r="S377">
        <f t="shared" si="191"/>
        <v>0</v>
      </c>
      <c r="T377" s="8">
        <f t="shared" si="230"/>
        <v>0</v>
      </c>
      <c r="U377" s="2" t="e">
        <f t="shared" si="231"/>
        <v>#N/A</v>
      </c>
      <c r="V377">
        <f t="shared" si="192"/>
        <v>5</v>
      </c>
      <c r="W377" s="2" t="e">
        <f t="shared" si="232"/>
        <v>#N/A</v>
      </c>
      <c r="X377">
        <f t="shared" si="193"/>
        <v>0</v>
      </c>
      <c r="Y377">
        <f t="shared" si="207"/>
        <v>0.5</v>
      </c>
      <c r="Z377">
        <v>0</v>
      </c>
      <c r="AA377" s="18">
        <f t="shared" si="233"/>
        <v>43558</v>
      </c>
      <c r="AB377" s="13">
        <f t="shared" si="234"/>
        <v>0</v>
      </c>
      <c r="AC377">
        <v>0</v>
      </c>
      <c r="AD377" s="5" t="e">
        <f t="shared" si="235"/>
        <v>#N/A</v>
      </c>
      <c r="AE377">
        <f t="shared" si="244"/>
        <v>0</v>
      </c>
      <c r="AF377">
        <f t="shared" si="244"/>
        <v>0</v>
      </c>
      <c r="AG377">
        <v>0</v>
      </c>
      <c r="AH377" s="18">
        <f t="shared" si="236"/>
        <v>43558</v>
      </c>
      <c r="AI377" s="5">
        <f t="shared" si="237"/>
        <v>0</v>
      </c>
      <c r="AJ377" s="13">
        <f t="shared" si="238"/>
        <v>0</v>
      </c>
      <c r="AK377" s="20">
        <f t="shared" si="197"/>
        <v>0</v>
      </c>
      <c r="AL377" s="20">
        <f t="shared" si="239"/>
        <v>3075</v>
      </c>
      <c r="AM377" s="20">
        <f t="shared" si="240"/>
        <v>900</v>
      </c>
      <c r="AN377" s="20">
        <f t="shared" si="198"/>
        <v>0</v>
      </c>
      <c r="AO377" s="20">
        <f t="shared" si="213"/>
        <v>200</v>
      </c>
      <c r="AP377" s="1">
        <v>0</v>
      </c>
      <c r="AQ377" s="24">
        <f t="shared" si="241"/>
        <v>43558</v>
      </c>
      <c r="AR377" s="10">
        <f t="shared" si="242"/>
        <v>0</v>
      </c>
      <c r="AS377" s="1">
        <f t="shared" si="243"/>
        <v>0</v>
      </c>
    </row>
    <row r="378" spans="2:45" x14ac:dyDescent="0.2">
      <c r="B378" s="18">
        <f t="shared" si="200"/>
        <v>43559</v>
      </c>
      <c r="C378" s="8">
        <f t="shared" si="217"/>
        <v>43559</v>
      </c>
      <c r="D378" s="5" t="e">
        <f>INDEX(Klima!$B$1:$E$520,MATCH('Afgrødemodel 1'!$C378,Klima!$B$1:$B$520,0),MATCH('Afgrødemodel 1'!$D$7,Klima!$B$1:$E$1,0))</f>
        <v>#N/A</v>
      </c>
      <c r="E378" s="8" t="e">
        <f t="shared" si="218"/>
        <v>#N/A</v>
      </c>
      <c r="F378">
        <v>0</v>
      </c>
      <c r="G378" s="8" t="e">
        <f t="shared" si="219"/>
        <v>#N/A</v>
      </c>
      <c r="H378" s="8" t="e">
        <f t="shared" si="220"/>
        <v>#N/A</v>
      </c>
      <c r="I378" s="8" t="e">
        <f t="shared" si="221"/>
        <v>#N/A</v>
      </c>
      <c r="J378" s="8" t="e">
        <f t="shared" si="222"/>
        <v>#N/A</v>
      </c>
      <c r="K378" s="8" t="e">
        <f t="shared" si="223"/>
        <v>#N/A</v>
      </c>
      <c r="L378" s="8" t="e">
        <f t="shared" si="224"/>
        <v>#N/A</v>
      </c>
      <c r="M378" t="e">
        <f t="shared" si="225"/>
        <v>#N/A</v>
      </c>
      <c r="N378">
        <v>8</v>
      </c>
      <c r="O378" t="e">
        <f t="shared" si="226"/>
        <v>#N/A</v>
      </c>
      <c r="P378" t="e">
        <f t="shared" si="227"/>
        <v>#N/A</v>
      </c>
      <c r="Q378" t="e">
        <f t="shared" si="228"/>
        <v>#N/A</v>
      </c>
      <c r="R378" t="e">
        <f t="shared" si="229"/>
        <v>#N/A</v>
      </c>
      <c r="S378">
        <f t="shared" si="191"/>
        <v>0</v>
      </c>
      <c r="T378" s="8">
        <f t="shared" si="230"/>
        <v>0</v>
      </c>
      <c r="U378" s="2" t="e">
        <f t="shared" si="231"/>
        <v>#N/A</v>
      </c>
      <c r="V378">
        <f t="shared" si="192"/>
        <v>5</v>
      </c>
      <c r="W378" s="2" t="e">
        <f t="shared" si="232"/>
        <v>#N/A</v>
      </c>
      <c r="X378">
        <f t="shared" si="193"/>
        <v>0</v>
      </c>
      <c r="Y378">
        <f t="shared" si="207"/>
        <v>0.5</v>
      </c>
      <c r="Z378">
        <v>0</v>
      </c>
      <c r="AA378" s="18">
        <f t="shared" si="233"/>
        <v>43559</v>
      </c>
      <c r="AB378" s="13">
        <f t="shared" si="234"/>
        <v>0</v>
      </c>
      <c r="AC378">
        <v>0</v>
      </c>
      <c r="AD378" s="5" t="e">
        <f t="shared" si="235"/>
        <v>#N/A</v>
      </c>
      <c r="AE378">
        <f t="shared" si="244"/>
        <v>0</v>
      </c>
      <c r="AF378">
        <f t="shared" si="244"/>
        <v>0</v>
      </c>
      <c r="AG378">
        <v>0</v>
      </c>
      <c r="AH378" s="18">
        <f t="shared" si="236"/>
        <v>43559</v>
      </c>
      <c r="AI378" s="5">
        <f t="shared" si="237"/>
        <v>0</v>
      </c>
      <c r="AJ378" s="13">
        <f t="shared" si="238"/>
        <v>0</v>
      </c>
      <c r="AK378" s="20">
        <f t="shared" si="197"/>
        <v>0</v>
      </c>
      <c r="AL378" s="20">
        <f t="shared" si="239"/>
        <v>3090</v>
      </c>
      <c r="AM378" s="20">
        <f t="shared" si="240"/>
        <v>900</v>
      </c>
      <c r="AN378" s="20">
        <f t="shared" si="198"/>
        <v>0</v>
      </c>
      <c r="AO378" s="20">
        <f t="shared" si="213"/>
        <v>200</v>
      </c>
      <c r="AP378" s="1">
        <v>0</v>
      </c>
      <c r="AQ378" s="24">
        <f t="shared" si="241"/>
        <v>43559</v>
      </c>
      <c r="AR378" s="10">
        <f t="shared" si="242"/>
        <v>0</v>
      </c>
      <c r="AS378" s="1">
        <f t="shared" si="243"/>
        <v>0</v>
      </c>
    </row>
    <row r="379" spans="2:45" x14ac:dyDescent="0.2">
      <c r="B379" s="18">
        <f t="shared" si="200"/>
        <v>43560</v>
      </c>
      <c r="C379" s="8">
        <f t="shared" si="217"/>
        <v>43560</v>
      </c>
      <c r="D379" s="5" t="e">
        <f>INDEX(Klima!$B$1:$E$520,MATCH('Afgrødemodel 1'!$C379,Klima!$B$1:$B$520,0),MATCH('Afgrødemodel 1'!$D$7,Klima!$B$1:$E$1,0))</f>
        <v>#N/A</v>
      </c>
      <c r="E379" s="8" t="e">
        <f t="shared" si="218"/>
        <v>#N/A</v>
      </c>
      <c r="F379">
        <v>0</v>
      </c>
      <c r="G379" s="8" t="e">
        <f t="shared" si="219"/>
        <v>#N/A</v>
      </c>
      <c r="H379" s="8" t="e">
        <f t="shared" si="220"/>
        <v>#N/A</v>
      </c>
      <c r="I379" s="8" t="e">
        <f t="shared" si="221"/>
        <v>#N/A</v>
      </c>
      <c r="J379" s="8" t="e">
        <f t="shared" si="222"/>
        <v>#N/A</v>
      </c>
      <c r="K379" s="8" t="e">
        <f t="shared" si="223"/>
        <v>#N/A</v>
      </c>
      <c r="L379" s="8" t="e">
        <f t="shared" si="224"/>
        <v>#N/A</v>
      </c>
      <c r="M379" t="e">
        <f t="shared" si="225"/>
        <v>#N/A</v>
      </c>
      <c r="N379">
        <v>8</v>
      </c>
      <c r="O379" t="e">
        <f t="shared" si="226"/>
        <v>#N/A</v>
      </c>
      <c r="P379" t="e">
        <f t="shared" si="227"/>
        <v>#N/A</v>
      </c>
      <c r="Q379" t="e">
        <f t="shared" si="228"/>
        <v>#N/A</v>
      </c>
      <c r="R379" t="e">
        <f t="shared" si="229"/>
        <v>#N/A</v>
      </c>
      <c r="S379">
        <f t="shared" si="191"/>
        <v>0</v>
      </c>
      <c r="T379" s="8">
        <f t="shared" si="230"/>
        <v>0</v>
      </c>
      <c r="U379" s="2" t="e">
        <f t="shared" si="231"/>
        <v>#N/A</v>
      </c>
      <c r="V379">
        <f t="shared" si="192"/>
        <v>5</v>
      </c>
      <c r="W379" s="2" t="e">
        <f t="shared" si="232"/>
        <v>#N/A</v>
      </c>
      <c r="X379">
        <f t="shared" si="193"/>
        <v>0</v>
      </c>
      <c r="Y379">
        <f t="shared" si="207"/>
        <v>0.5</v>
      </c>
      <c r="Z379">
        <v>0</v>
      </c>
      <c r="AA379" s="18">
        <f t="shared" si="233"/>
        <v>43560</v>
      </c>
      <c r="AB379" s="13">
        <f t="shared" si="234"/>
        <v>0</v>
      </c>
      <c r="AC379">
        <v>0</v>
      </c>
      <c r="AD379" s="5" t="e">
        <f t="shared" si="235"/>
        <v>#N/A</v>
      </c>
      <c r="AE379">
        <f t="shared" si="244"/>
        <v>0</v>
      </c>
      <c r="AF379">
        <f t="shared" si="244"/>
        <v>0</v>
      </c>
      <c r="AG379">
        <v>0</v>
      </c>
      <c r="AH379" s="18">
        <f t="shared" si="236"/>
        <v>43560</v>
      </c>
      <c r="AI379" s="5">
        <f t="shared" si="237"/>
        <v>0</v>
      </c>
      <c r="AJ379" s="13">
        <f t="shared" si="238"/>
        <v>0</v>
      </c>
      <c r="AK379" s="20">
        <f t="shared" si="197"/>
        <v>0</v>
      </c>
      <c r="AL379" s="20">
        <f t="shared" si="239"/>
        <v>3105</v>
      </c>
      <c r="AM379" s="20">
        <f t="shared" si="240"/>
        <v>900</v>
      </c>
      <c r="AN379" s="20">
        <f t="shared" si="198"/>
        <v>0</v>
      </c>
      <c r="AO379" s="20">
        <f t="shared" si="213"/>
        <v>200</v>
      </c>
      <c r="AP379" s="1">
        <v>0</v>
      </c>
      <c r="AQ379" s="24">
        <f t="shared" si="241"/>
        <v>43560</v>
      </c>
      <c r="AR379" s="10">
        <f t="shared" si="242"/>
        <v>0</v>
      </c>
      <c r="AS379" s="1">
        <f t="shared" si="243"/>
        <v>0</v>
      </c>
    </row>
    <row r="380" spans="2:45" x14ac:dyDescent="0.2">
      <c r="B380" s="18">
        <f t="shared" si="200"/>
        <v>43561</v>
      </c>
      <c r="C380" s="8">
        <f t="shared" si="217"/>
        <v>43561</v>
      </c>
      <c r="D380" s="5" t="e">
        <f>INDEX(Klima!$B$1:$E$520,MATCH('Afgrødemodel 1'!$C380,Klima!$B$1:$B$520,0),MATCH('Afgrødemodel 1'!$D$7,Klima!$B$1:$E$1,0))</f>
        <v>#N/A</v>
      </c>
      <c r="E380" s="8" t="e">
        <f t="shared" si="218"/>
        <v>#N/A</v>
      </c>
      <c r="F380">
        <v>0</v>
      </c>
      <c r="G380" s="8" t="e">
        <f t="shared" si="219"/>
        <v>#N/A</v>
      </c>
      <c r="H380" s="8" t="e">
        <f t="shared" si="220"/>
        <v>#N/A</v>
      </c>
      <c r="I380" s="8" t="e">
        <f t="shared" si="221"/>
        <v>#N/A</v>
      </c>
      <c r="J380" s="8" t="e">
        <f t="shared" si="222"/>
        <v>#N/A</v>
      </c>
      <c r="K380" s="8" t="e">
        <f t="shared" si="223"/>
        <v>#N/A</v>
      </c>
      <c r="L380" s="8" t="e">
        <f t="shared" si="224"/>
        <v>#N/A</v>
      </c>
      <c r="M380" t="e">
        <f t="shared" si="225"/>
        <v>#N/A</v>
      </c>
      <c r="N380">
        <v>8</v>
      </c>
      <c r="O380" t="e">
        <f t="shared" si="226"/>
        <v>#N/A</v>
      </c>
      <c r="P380" t="e">
        <f t="shared" si="227"/>
        <v>#N/A</v>
      </c>
      <c r="Q380" t="e">
        <f t="shared" si="228"/>
        <v>#N/A</v>
      </c>
      <c r="R380" t="e">
        <f t="shared" si="229"/>
        <v>#N/A</v>
      </c>
      <c r="S380">
        <f t="shared" si="191"/>
        <v>0</v>
      </c>
      <c r="T380" s="8">
        <f t="shared" si="230"/>
        <v>0</v>
      </c>
      <c r="U380" s="2" t="e">
        <f t="shared" si="231"/>
        <v>#N/A</v>
      </c>
      <c r="V380">
        <f t="shared" si="192"/>
        <v>5</v>
      </c>
      <c r="W380" s="2" t="e">
        <f t="shared" si="232"/>
        <v>#N/A</v>
      </c>
      <c r="X380">
        <f t="shared" si="193"/>
        <v>0</v>
      </c>
      <c r="Y380">
        <f t="shared" si="207"/>
        <v>0.5</v>
      </c>
      <c r="Z380">
        <v>0</v>
      </c>
      <c r="AA380" s="18">
        <f t="shared" si="233"/>
        <v>43561</v>
      </c>
      <c r="AB380" s="13">
        <f t="shared" si="234"/>
        <v>0</v>
      </c>
      <c r="AC380">
        <v>0</v>
      </c>
      <c r="AD380" s="5" t="e">
        <f t="shared" si="235"/>
        <v>#N/A</v>
      </c>
      <c r="AE380">
        <f t="shared" si="244"/>
        <v>0</v>
      </c>
      <c r="AF380">
        <f t="shared" si="244"/>
        <v>0</v>
      </c>
      <c r="AG380">
        <v>0</v>
      </c>
      <c r="AH380" s="18">
        <f t="shared" si="236"/>
        <v>43561</v>
      </c>
      <c r="AI380" s="5">
        <f t="shared" si="237"/>
        <v>0</v>
      </c>
      <c r="AJ380" s="13">
        <f t="shared" si="238"/>
        <v>0</v>
      </c>
      <c r="AK380" s="20">
        <f t="shared" si="197"/>
        <v>0</v>
      </c>
      <c r="AL380" s="20">
        <f t="shared" si="239"/>
        <v>3120</v>
      </c>
      <c r="AM380" s="20">
        <f t="shared" si="240"/>
        <v>900</v>
      </c>
      <c r="AN380" s="20">
        <f t="shared" si="198"/>
        <v>0</v>
      </c>
      <c r="AO380" s="20">
        <f t="shared" si="213"/>
        <v>200</v>
      </c>
      <c r="AP380" s="1">
        <v>0</v>
      </c>
      <c r="AQ380" s="24">
        <f t="shared" si="241"/>
        <v>43561</v>
      </c>
      <c r="AR380" s="10">
        <f t="shared" si="242"/>
        <v>0</v>
      </c>
      <c r="AS380" s="1">
        <f t="shared" si="243"/>
        <v>0</v>
      </c>
    </row>
    <row r="381" spans="2:45" x14ac:dyDescent="0.2">
      <c r="B381" s="18">
        <f t="shared" si="200"/>
        <v>43562</v>
      </c>
      <c r="C381" s="8">
        <f t="shared" si="217"/>
        <v>43562</v>
      </c>
      <c r="D381" s="5" t="e">
        <f>INDEX(Klima!$B$1:$E$520,MATCH('Afgrødemodel 1'!$C381,Klima!$B$1:$B$520,0),MATCH('Afgrødemodel 1'!$D$7,Klima!$B$1:$E$1,0))</f>
        <v>#N/A</v>
      </c>
      <c r="E381" s="8" t="e">
        <f t="shared" si="218"/>
        <v>#N/A</v>
      </c>
      <c r="F381">
        <v>0</v>
      </c>
      <c r="G381" s="8" t="e">
        <f t="shared" si="219"/>
        <v>#N/A</v>
      </c>
      <c r="H381" s="8" t="e">
        <f t="shared" si="220"/>
        <v>#N/A</v>
      </c>
      <c r="I381" s="8" t="e">
        <f t="shared" si="221"/>
        <v>#N/A</v>
      </c>
      <c r="J381" s="8" t="e">
        <f t="shared" si="222"/>
        <v>#N/A</v>
      </c>
      <c r="K381" s="8" t="e">
        <f t="shared" si="223"/>
        <v>#N/A</v>
      </c>
      <c r="L381" s="8" t="e">
        <f t="shared" si="224"/>
        <v>#N/A</v>
      </c>
      <c r="M381" t="e">
        <f t="shared" si="225"/>
        <v>#N/A</v>
      </c>
      <c r="N381">
        <v>8</v>
      </c>
      <c r="O381" t="e">
        <f t="shared" si="226"/>
        <v>#N/A</v>
      </c>
      <c r="P381" t="e">
        <f t="shared" si="227"/>
        <v>#N/A</v>
      </c>
      <c r="Q381" t="e">
        <f t="shared" si="228"/>
        <v>#N/A</v>
      </c>
      <c r="R381" t="e">
        <f t="shared" si="229"/>
        <v>#N/A</v>
      </c>
      <c r="S381">
        <f t="shared" si="191"/>
        <v>0</v>
      </c>
      <c r="T381" s="8">
        <f t="shared" si="230"/>
        <v>0</v>
      </c>
      <c r="U381" s="2" t="e">
        <f t="shared" si="231"/>
        <v>#N/A</v>
      </c>
      <c r="V381">
        <f t="shared" si="192"/>
        <v>5</v>
      </c>
      <c r="W381" s="2" t="e">
        <f t="shared" si="232"/>
        <v>#N/A</v>
      </c>
      <c r="X381">
        <f t="shared" si="193"/>
        <v>0</v>
      </c>
      <c r="Y381">
        <f t="shared" si="207"/>
        <v>0.5</v>
      </c>
      <c r="Z381">
        <v>0</v>
      </c>
      <c r="AA381" s="18">
        <f t="shared" si="233"/>
        <v>43562</v>
      </c>
      <c r="AB381" s="13">
        <f t="shared" si="234"/>
        <v>0</v>
      </c>
      <c r="AC381">
        <v>0</v>
      </c>
      <c r="AD381" s="5" t="e">
        <f t="shared" si="235"/>
        <v>#N/A</v>
      </c>
      <c r="AE381">
        <f t="shared" si="244"/>
        <v>0</v>
      </c>
      <c r="AF381">
        <f t="shared" si="244"/>
        <v>0</v>
      </c>
      <c r="AG381">
        <v>0</v>
      </c>
      <c r="AH381" s="18">
        <f t="shared" si="236"/>
        <v>43562</v>
      </c>
      <c r="AI381" s="5">
        <f t="shared" si="237"/>
        <v>0</v>
      </c>
      <c r="AJ381" s="13">
        <f t="shared" si="238"/>
        <v>0</v>
      </c>
      <c r="AK381" s="20">
        <f t="shared" si="197"/>
        <v>0</v>
      </c>
      <c r="AL381" s="20">
        <f t="shared" si="239"/>
        <v>3135</v>
      </c>
      <c r="AM381" s="20">
        <f t="shared" si="240"/>
        <v>900</v>
      </c>
      <c r="AN381" s="20">
        <f t="shared" si="198"/>
        <v>0</v>
      </c>
      <c r="AO381" s="20">
        <f t="shared" si="213"/>
        <v>200</v>
      </c>
      <c r="AP381" s="1">
        <v>0</v>
      </c>
      <c r="AQ381" s="24">
        <f t="shared" si="241"/>
        <v>43562</v>
      </c>
      <c r="AR381" s="10">
        <f t="shared" si="242"/>
        <v>0</v>
      </c>
      <c r="AS381" s="1">
        <f t="shared" si="243"/>
        <v>0</v>
      </c>
    </row>
    <row r="382" spans="2:45" x14ac:dyDescent="0.2">
      <c r="B382" s="18">
        <f t="shared" si="200"/>
        <v>43563</v>
      </c>
      <c r="C382" s="8">
        <f t="shared" si="217"/>
        <v>43563</v>
      </c>
      <c r="D382" s="5" t="e">
        <f>INDEX(Klima!$B$1:$E$520,MATCH('Afgrødemodel 1'!$C382,Klima!$B$1:$B$520,0),MATCH('Afgrødemodel 1'!$D$7,Klima!$B$1:$E$1,0))</f>
        <v>#N/A</v>
      </c>
      <c r="E382" s="8" t="e">
        <f t="shared" si="218"/>
        <v>#N/A</v>
      </c>
      <c r="F382">
        <v>0</v>
      </c>
      <c r="G382" s="8" t="e">
        <f t="shared" si="219"/>
        <v>#N/A</v>
      </c>
      <c r="H382" s="8" t="e">
        <f t="shared" si="220"/>
        <v>#N/A</v>
      </c>
      <c r="I382" s="8" t="e">
        <f t="shared" si="221"/>
        <v>#N/A</v>
      </c>
      <c r="J382" s="8" t="e">
        <f t="shared" si="222"/>
        <v>#N/A</v>
      </c>
      <c r="K382" s="8" t="e">
        <f t="shared" si="223"/>
        <v>#N/A</v>
      </c>
      <c r="L382" s="8" t="e">
        <f t="shared" si="224"/>
        <v>#N/A</v>
      </c>
      <c r="M382" t="e">
        <f t="shared" si="225"/>
        <v>#N/A</v>
      </c>
      <c r="N382">
        <v>8</v>
      </c>
      <c r="O382" t="e">
        <f t="shared" si="226"/>
        <v>#N/A</v>
      </c>
      <c r="P382" t="e">
        <f t="shared" si="227"/>
        <v>#N/A</v>
      </c>
      <c r="Q382" t="e">
        <f t="shared" si="228"/>
        <v>#N/A</v>
      </c>
      <c r="R382" t="e">
        <f t="shared" si="229"/>
        <v>#N/A</v>
      </c>
      <c r="S382">
        <f t="shared" si="191"/>
        <v>0</v>
      </c>
      <c r="T382" s="8">
        <f t="shared" si="230"/>
        <v>0</v>
      </c>
      <c r="U382" s="2" t="e">
        <f t="shared" si="231"/>
        <v>#N/A</v>
      </c>
      <c r="V382">
        <f t="shared" si="192"/>
        <v>5</v>
      </c>
      <c r="W382" s="2" t="e">
        <f t="shared" si="232"/>
        <v>#N/A</v>
      </c>
      <c r="X382">
        <f t="shared" si="193"/>
        <v>0</v>
      </c>
      <c r="Y382">
        <f t="shared" si="207"/>
        <v>0.5</v>
      </c>
      <c r="Z382">
        <v>0</v>
      </c>
      <c r="AA382" s="18">
        <f t="shared" si="233"/>
        <v>43563</v>
      </c>
      <c r="AB382" s="13">
        <f t="shared" si="234"/>
        <v>0</v>
      </c>
      <c r="AC382">
        <v>0</v>
      </c>
      <c r="AD382" s="5" t="e">
        <f t="shared" si="235"/>
        <v>#N/A</v>
      </c>
      <c r="AE382">
        <f t="shared" si="244"/>
        <v>0</v>
      </c>
      <c r="AF382">
        <f t="shared" si="244"/>
        <v>0</v>
      </c>
      <c r="AG382">
        <v>0</v>
      </c>
      <c r="AH382" s="18">
        <f t="shared" si="236"/>
        <v>43563</v>
      </c>
      <c r="AI382" s="5">
        <f t="shared" si="237"/>
        <v>0</v>
      </c>
      <c r="AJ382" s="13">
        <f t="shared" si="238"/>
        <v>0</v>
      </c>
      <c r="AK382" s="20">
        <f t="shared" si="197"/>
        <v>0</v>
      </c>
      <c r="AL382" s="20">
        <f t="shared" si="239"/>
        <v>3150</v>
      </c>
      <c r="AM382" s="20">
        <f t="shared" si="240"/>
        <v>900</v>
      </c>
      <c r="AN382" s="20">
        <f t="shared" si="198"/>
        <v>0</v>
      </c>
      <c r="AO382" s="20">
        <f t="shared" si="213"/>
        <v>200</v>
      </c>
      <c r="AP382" s="1">
        <v>0</v>
      </c>
      <c r="AQ382" s="24">
        <f t="shared" si="241"/>
        <v>43563</v>
      </c>
      <c r="AR382" s="10">
        <f t="shared" si="242"/>
        <v>0</v>
      </c>
      <c r="AS382" s="1">
        <f t="shared" si="243"/>
        <v>0</v>
      </c>
    </row>
    <row r="383" spans="2:45" x14ac:dyDescent="0.2">
      <c r="B383" s="18">
        <f t="shared" si="200"/>
        <v>43564</v>
      </c>
      <c r="C383" s="8">
        <f t="shared" si="217"/>
        <v>43564</v>
      </c>
      <c r="D383" s="5" t="e">
        <f>INDEX(Klima!$B$1:$E$520,MATCH('Afgrødemodel 1'!$C383,Klima!$B$1:$B$520,0),MATCH('Afgrødemodel 1'!$D$7,Klima!$B$1:$E$1,0))</f>
        <v>#N/A</v>
      </c>
      <c r="E383" s="8" t="e">
        <f t="shared" si="218"/>
        <v>#N/A</v>
      </c>
      <c r="F383">
        <v>0</v>
      </c>
      <c r="G383" s="8" t="e">
        <f t="shared" si="219"/>
        <v>#N/A</v>
      </c>
      <c r="H383" s="8" t="e">
        <f t="shared" si="220"/>
        <v>#N/A</v>
      </c>
      <c r="I383" s="8" t="e">
        <f t="shared" si="221"/>
        <v>#N/A</v>
      </c>
      <c r="J383" s="8" t="e">
        <f t="shared" si="222"/>
        <v>#N/A</v>
      </c>
      <c r="K383" s="8" t="e">
        <f t="shared" si="223"/>
        <v>#N/A</v>
      </c>
      <c r="L383" s="8" t="e">
        <f t="shared" si="224"/>
        <v>#N/A</v>
      </c>
      <c r="M383" t="e">
        <f t="shared" si="225"/>
        <v>#N/A</v>
      </c>
      <c r="N383">
        <v>8</v>
      </c>
      <c r="O383" t="e">
        <f t="shared" si="226"/>
        <v>#N/A</v>
      </c>
      <c r="P383" t="e">
        <f t="shared" si="227"/>
        <v>#N/A</v>
      </c>
      <c r="Q383" t="e">
        <f t="shared" si="228"/>
        <v>#N/A</v>
      </c>
      <c r="R383" t="e">
        <f t="shared" si="229"/>
        <v>#N/A</v>
      </c>
      <c r="S383">
        <f t="shared" si="191"/>
        <v>0</v>
      </c>
      <c r="T383" s="8">
        <f t="shared" si="230"/>
        <v>0</v>
      </c>
      <c r="U383" s="2" t="e">
        <f t="shared" si="231"/>
        <v>#N/A</v>
      </c>
      <c r="V383">
        <f t="shared" si="192"/>
        <v>5</v>
      </c>
      <c r="W383" s="2" t="e">
        <f t="shared" si="232"/>
        <v>#N/A</v>
      </c>
      <c r="X383">
        <f t="shared" si="193"/>
        <v>0</v>
      </c>
      <c r="Y383">
        <f t="shared" si="207"/>
        <v>0.5</v>
      </c>
      <c r="Z383">
        <v>0</v>
      </c>
      <c r="AA383" s="18">
        <f t="shared" si="233"/>
        <v>43564</v>
      </c>
      <c r="AB383" s="13">
        <f t="shared" si="234"/>
        <v>0</v>
      </c>
      <c r="AC383">
        <v>0</v>
      </c>
      <c r="AD383" s="5" t="e">
        <f t="shared" si="235"/>
        <v>#N/A</v>
      </c>
      <c r="AE383">
        <f t="shared" si="244"/>
        <v>0</v>
      </c>
      <c r="AF383">
        <f t="shared" si="244"/>
        <v>0</v>
      </c>
      <c r="AG383">
        <v>0</v>
      </c>
      <c r="AH383" s="18">
        <f t="shared" si="236"/>
        <v>43564</v>
      </c>
      <c r="AI383" s="5">
        <f t="shared" si="237"/>
        <v>0</v>
      </c>
      <c r="AJ383" s="13">
        <f t="shared" si="238"/>
        <v>0</v>
      </c>
      <c r="AK383" s="20">
        <f t="shared" si="197"/>
        <v>0</v>
      </c>
      <c r="AL383" s="20">
        <f t="shared" si="239"/>
        <v>3165</v>
      </c>
      <c r="AM383" s="20">
        <f t="shared" si="240"/>
        <v>900</v>
      </c>
      <c r="AN383" s="20">
        <f t="shared" si="198"/>
        <v>0</v>
      </c>
      <c r="AO383" s="20">
        <f t="shared" si="213"/>
        <v>200</v>
      </c>
      <c r="AP383" s="1">
        <v>0</v>
      </c>
      <c r="AQ383" s="24">
        <f t="shared" si="241"/>
        <v>43564</v>
      </c>
      <c r="AR383" s="10">
        <f t="shared" si="242"/>
        <v>0</v>
      </c>
      <c r="AS383" s="1">
        <f t="shared" si="243"/>
        <v>0</v>
      </c>
    </row>
    <row r="384" spans="2:45" x14ac:dyDescent="0.2">
      <c r="B384" s="18">
        <f t="shared" si="200"/>
        <v>43565</v>
      </c>
      <c r="C384" s="8">
        <f t="shared" si="217"/>
        <v>43565</v>
      </c>
      <c r="D384" s="5" t="e">
        <f>INDEX(Klima!$B$1:$E$520,MATCH('Afgrødemodel 1'!$C384,Klima!$B$1:$B$520,0),MATCH('Afgrødemodel 1'!$D$7,Klima!$B$1:$E$1,0))</f>
        <v>#N/A</v>
      </c>
      <c r="E384" s="8" t="e">
        <f t="shared" si="218"/>
        <v>#N/A</v>
      </c>
      <c r="F384">
        <v>0</v>
      </c>
      <c r="G384" s="8" t="e">
        <f t="shared" si="219"/>
        <v>#N/A</v>
      </c>
      <c r="H384" s="8" t="e">
        <f t="shared" si="220"/>
        <v>#N/A</v>
      </c>
      <c r="I384" s="8" t="e">
        <f t="shared" si="221"/>
        <v>#N/A</v>
      </c>
      <c r="J384" s="8" t="e">
        <f t="shared" si="222"/>
        <v>#N/A</v>
      </c>
      <c r="K384" s="8" t="e">
        <f t="shared" si="223"/>
        <v>#N/A</v>
      </c>
      <c r="L384" s="8" t="e">
        <f t="shared" si="224"/>
        <v>#N/A</v>
      </c>
      <c r="M384" t="e">
        <f t="shared" si="225"/>
        <v>#N/A</v>
      </c>
      <c r="N384">
        <v>8</v>
      </c>
      <c r="O384" t="e">
        <f t="shared" si="226"/>
        <v>#N/A</v>
      </c>
      <c r="P384" t="e">
        <f t="shared" si="227"/>
        <v>#N/A</v>
      </c>
      <c r="Q384" t="e">
        <f t="shared" si="228"/>
        <v>#N/A</v>
      </c>
      <c r="R384" t="e">
        <f t="shared" si="229"/>
        <v>#N/A</v>
      </c>
      <c r="S384">
        <f t="shared" si="191"/>
        <v>0</v>
      </c>
      <c r="T384" s="8">
        <f t="shared" si="230"/>
        <v>0</v>
      </c>
      <c r="U384" s="2" t="e">
        <f t="shared" si="231"/>
        <v>#N/A</v>
      </c>
      <c r="V384">
        <f t="shared" si="192"/>
        <v>5</v>
      </c>
      <c r="W384" s="2" t="e">
        <f t="shared" si="232"/>
        <v>#N/A</v>
      </c>
      <c r="X384">
        <f t="shared" si="193"/>
        <v>0</v>
      </c>
      <c r="Y384">
        <f t="shared" si="207"/>
        <v>0.5</v>
      </c>
      <c r="Z384">
        <v>0</v>
      </c>
      <c r="AA384" s="18">
        <f t="shared" si="233"/>
        <v>43565</v>
      </c>
      <c r="AB384" s="13">
        <f t="shared" si="234"/>
        <v>0</v>
      </c>
      <c r="AC384">
        <v>0</v>
      </c>
      <c r="AD384" s="5" t="e">
        <f t="shared" si="235"/>
        <v>#N/A</v>
      </c>
      <c r="AE384">
        <f t="shared" si="244"/>
        <v>0</v>
      </c>
      <c r="AF384">
        <f t="shared" si="244"/>
        <v>0</v>
      </c>
      <c r="AG384">
        <v>0</v>
      </c>
      <c r="AH384" s="18">
        <f t="shared" si="236"/>
        <v>43565</v>
      </c>
      <c r="AI384" s="5">
        <f t="shared" si="237"/>
        <v>0</v>
      </c>
      <c r="AJ384" s="13">
        <f t="shared" si="238"/>
        <v>0</v>
      </c>
      <c r="AK384" s="20">
        <f t="shared" si="197"/>
        <v>0</v>
      </c>
      <c r="AL384" s="20">
        <f t="shared" si="239"/>
        <v>3180</v>
      </c>
      <c r="AM384" s="20">
        <f t="shared" si="240"/>
        <v>900</v>
      </c>
      <c r="AN384" s="20">
        <f t="shared" si="198"/>
        <v>0</v>
      </c>
      <c r="AO384" s="20">
        <f t="shared" si="213"/>
        <v>200</v>
      </c>
      <c r="AP384" s="1">
        <v>0</v>
      </c>
      <c r="AQ384" s="24">
        <f t="shared" si="241"/>
        <v>43565</v>
      </c>
      <c r="AR384" s="10">
        <f t="shared" si="242"/>
        <v>0</v>
      </c>
      <c r="AS384" s="1">
        <f t="shared" si="243"/>
        <v>0</v>
      </c>
    </row>
    <row r="385" spans="2:45" x14ac:dyDescent="0.2">
      <c r="B385" s="18">
        <f t="shared" si="200"/>
        <v>43566</v>
      </c>
      <c r="C385" s="8">
        <f t="shared" si="217"/>
        <v>43566</v>
      </c>
      <c r="D385" s="5" t="e">
        <f>INDEX(Klima!$B$1:$E$520,MATCH('Afgrødemodel 1'!$C385,Klima!$B$1:$B$520,0),MATCH('Afgrødemodel 1'!$D$7,Klima!$B$1:$E$1,0))</f>
        <v>#N/A</v>
      </c>
      <c r="E385" s="8" t="e">
        <f t="shared" si="218"/>
        <v>#N/A</v>
      </c>
      <c r="F385">
        <v>0</v>
      </c>
      <c r="G385" s="8" t="e">
        <f t="shared" si="219"/>
        <v>#N/A</v>
      </c>
      <c r="H385" s="8" t="e">
        <f t="shared" si="220"/>
        <v>#N/A</v>
      </c>
      <c r="I385" s="8" t="e">
        <f t="shared" si="221"/>
        <v>#N/A</v>
      </c>
      <c r="J385" s="8" t="e">
        <f t="shared" si="222"/>
        <v>#N/A</v>
      </c>
      <c r="K385" s="8" t="e">
        <f t="shared" si="223"/>
        <v>#N/A</v>
      </c>
      <c r="L385" s="8" t="e">
        <f t="shared" si="224"/>
        <v>#N/A</v>
      </c>
      <c r="M385" t="e">
        <f t="shared" si="225"/>
        <v>#N/A</v>
      </c>
      <c r="N385">
        <v>8</v>
      </c>
      <c r="O385" t="e">
        <f t="shared" si="226"/>
        <v>#N/A</v>
      </c>
      <c r="P385" t="e">
        <f t="shared" si="227"/>
        <v>#N/A</v>
      </c>
      <c r="Q385" t="e">
        <f t="shared" si="228"/>
        <v>#N/A</v>
      </c>
      <c r="R385" t="e">
        <f t="shared" si="229"/>
        <v>#N/A</v>
      </c>
      <c r="S385">
        <f t="shared" si="191"/>
        <v>0</v>
      </c>
      <c r="T385" s="8">
        <f t="shared" si="230"/>
        <v>0</v>
      </c>
      <c r="U385" s="2" t="e">
        <f t="shared" si="231"/>
        <v>#N/A</v>
      </c>
      <c r="V385">
        <f t="shared" si="192"/>
        <v>5</v>
      </c>
      <c r="W385" s="2" t="e">
        <f t="shared" si="232"/>
        <v>#N/A</v>
      </c>
      <c r="X385">
        <f t="shared" si="193"/>
        <v>0</v>
      </c>
      <c r="Y385">
        <f t="shared" si="207"/>
        <v>0.5</v>
      </c>
      <c r="Z385">
        <v>0</v>
      </c>
      <c r="AA385" s="18">
        <f t="shared" si="233"/>
        <v>43566</v>
      </c>
      <c r="AB385" s="13">
        <f t="shared" si="234"/>
        <v>0</v>
      </c>
      <c r="AC385">
        <v>0</v>
      </c>
      <c r="AD385" s="5" t="e">
        <f t="shared" si="235"/>
        <v>#N/A</v>
      </c>
      <c r="AE385">
        <f t="shared" si="244"/>
        <v>0</v>
      </c>
      <c r="AF385">
        <f t="shared" si="244"/>
        <v>0</v>
      </c>
      <c r="AG385">
        <v>0</v>
      </c>
      <c r="AH385" s="18">
        <f t="shared" si="236"/>
        <v>43566</v>
      </c>
      <c r="AI385" s="5">
        <f t="shared" si="237"/>
        <v>0</v>
      </c>
      <c r="AJ385" s="13">
        <f t="shared" si="238"/>
        <v>0</v>
      </c>
      <c r="AK385" s="20">
        <f t="shared" si="197"/>
        <v>0</v>
      </c>
      <c r="AL385" s="20">
        <f t="shared" si="239"/>
        <v>3195</v>
      </c>
      <c r="AM385" s="20">
        <f t="shared" si="240"/>
        <v>900</v>
      </c>
      <c r="AN385" s="20">
        <f t="shared" si="198"/>
        <v>0</v>
      </c>
      <c r="AO385" s="20">
        <f t="shared" si="213"/>
        <v>200</v>
      </c>
      <c r="AP385" s="1">
        <v>0</v>
      </c>
      <c r="AQ385" s="24">
        <f t="shared" si="241"/>
        <v>43566</v>
      </c>
      <c r="AR385" s="10">
        <f t="shared" si="242"/>
        <v>0</v>
      </c>
      <c r="AS385" s="1">
        <f t="shared" si="243"/>
        <v>0</v>
      </c>
    </row>
    <row r="386" spans="2:45" x14ac:dyDescent="0.2">
      <c r="B386" s="18">
        <f t="shared" si="200"/>
        <v>43567</v>
      </c>
      <c r="C386" s="8">
        <f t="shared" si="217"/>
        <v>43567</v>
      </c>
      <c r="D386" s="5" t="e">
        <f>INDEX(Klima!$B$1:$E$520,MATCH('Afgrødemodel 1'!$C386,Klima!$B$1:$B$520,0),MATCH('Afgrødemodel 1'!$D$7,Klima!$B$1:$E$1,0))</f>
        <v>#N/A</v>
      </c>
      <c r="E386" s="8" t="e">
        <f t="shared" si="218"/>
        <v>#N/A</v>
      </c>
      <c r="F386">
        <v>0</v>
      </c>
      <c r="G386" s="8" t="e">
        <f t="shared" si="219"/>
        <v>#N/A</v>
      </c>
      <c r="H386" s="8" t="e">
        <f t="shared" si="220"/>
        <v>#N/A</v>
      </c>
      <c r="I386" s="8" t="e">
        <f t="shared" si="221"/>
        <v>#N/A</v>
      </c>
      <c r="J386" s="8" t="e">
        <f t="shared" si="222"/>
        <v>#N/A</v>
      </c>
      <c r="K386" s="8" t="e">
        <f t="shared" si="223"/>
        <v>#N/A</v>
      </c>
      <c r="L386" s="8" t="e">
        <f t="shared" si="224"/>
        <v>#N/A</v>
      </c>
      <c r="M386" t="e">
        <f t="shared" si="225"/>
        <v>#N/A</v>
      </c>
      <c r="N386">
        <v>8</v>
      </c>
      <c r="O386" t="e">
        <f t="shared" si="226"/>
        <v>#N/A</v>
      </c>
      <c r="P386" t="e">
        <f t="shared" si="227"/>
        <v>#N/A</v>
      </c>
      <c r="Q386" t="e">
        <f t="shared" si="228"/>
        <v>#N/A</v>
      </c>
      <c r="R386" t="e">
        <f t="shared" si="229"/>
        <v>#N/A</v>
      </c>
      <c r="S386">
        <f t="shared" si="191"/>
        <v>0</v>
      </c>
      <c r="T386" s="8">
        <f t="shared" si="230"/>
        <v>0</v>
      </c>
      <c r="U386" s="2" t="e">
        <f t="shared" si="231"/>
        <v>#N/A</v>
      </c>
      <c r="V386">
        <f t="shared" si="192"/>
        <v>5</v>
      </c>
      <c r="W386" s="2" t="e">
        <f t="shared" si="232"/>
        <v>#N/A</v>
      </c>
      <c r="X386">
        <f t="shared" si="193"/>
        <v>0</v>
      </c>
      <c r="Y386">
        <f t="shared" si="207"/>
        <v>0.5</v>
      </c>
      <c r="Z386">
        <v>0</v>
      </c>
      <c r="AA386" s="18">
        <f t="shared" si="233"/>
        <v>43567</v>
      </c>
      <c r="AB386" s="13">
        <f t="shared" si="234"/>
        <v>0</v>
      </c>
      <c r="AC386">
        <v>0</v>
      </c>
      <c r="AD386" s="5" t="e">
        <f t="shared" si="235"/>
        <v>#N/A</v>
      </c>
      <c r="AE386">
        <f t="shared" si="244"/>
        <v>0</v>
      </c>
      <c r="AF386">
        <f t="shared" si="244"/>
        <v>0</v>
      </c>
      <c r="AG386">
        <v>0</v>
      </c>
      <c r="AH386" s="18">
        <f t="shared" si="236"/>
        <v>43567</v>
      </c>
      <c r="AI386" s="5">
        <f t="shared" si="237"/>
        <v>0</v>
      </c>
      <c r="AJ386" s="13">
        <f t="shared" si="238"/>
        <v>0</v>
      </c>
      <c r="AK386" s="20">
        <f t="shared" si="197"/>
        <v>0</v>
      </c>
      <c r="AL386" s="20">
        <f t="shared" si="239"/>
        <v>3210</v>
      </c>
      <c r="AM386" s="20">
        <f t="shared" si="240"/>
        <v>900</v>
      </c>
      <c r="AN386" s="20">
        <f t="shared" si="198"/>
        <v>0</v>
      </c>
      <c r="AO386" s="20">
        <f t="shared" si="213"/>
        <v>200</v>
      </c>
      <c r="AP386" s="1">
        <v>0</v>
      </c>
      <c r="AQ386" s="24">
        <f t="shared" si="241"/>
        <v>43567</v>
      </c>
      <c r="AR386" s="10">
        <f t="shared" si="242"/>
        <v>0</v>
      </c>
      <c r="AS386" s="1">
        <f t="shared" si="243"/>
        <v>0</v>
      </c>
    </row>
    <row r="387" spans="2:45" x14ac:dyDescent="0.2">
      <c r="B387" s="18">
        <f t="shared" si="200"/>
        <v>43568</v>
      </c>
      <c r="C387" s="8">
        <f t="shared" si="217"/>
        <v>43568</v>
      </c>
      <c r="D387" s="5" t="e">
        <f>INDEX(Klima!$B$1:$E$520,MATCH('Afgrødemodel 1'!$C387,Klima!$B$1:$B$520,0),MATCH('Afgrødemodel 1'!$D$7,Klima!$B$1:$E$1,0))</f>
        <v>#N/A</v>
      </c>
      <c r="E387" s="8" t="e">
        <f t="shared" si="218"/>
        <v>#N/A</v>
      </c>
      <c r="F387">
        <v>0</v>
      </c>
      <c r="G387" s="8" t="e">
        <f t="shared" si="219"/>
        <v>#N/A</v>
      </c>
      <c r="H387" s="8" t="e">
        <f t="shared" si="220"/>
        <v>#N/A</v>
      </c>
      <c r="I387" s="8" t="e">
        <f t="shared" si="221"/>
        <v>#N/A</v>
      </c>
      <c r="J387" s="8" t="e">
        <f t="shared" si="222"/>
        <v>#N/A</v>
      </c>
      <c r="K387" s="8" t="e">
        <f t="shared" si="223"/>
        <v>#N/A</v>
      </c>
      <c r="L387" s="8" t="e">
        <f t="shared" si="224"/>
        <v>#N/A</v>
      </c>
      <c r="M387" t="e">
        <f t="shared" si="225"/>
        <v>#N/A</v>
      </c>
      <c r="N387">
        <v>8</v>
      </c>
      <c r="O387" t="e">
        <f t="shared" si="226"/>
        <v>#N/A</v>
      </c>
      <c r="P387" t="e">
        <f t="shared" si="227"/>
        <v>#N/A</v>
      </c>
      <c r="Q387" t="e">
        <f t="shared" si="228"/>
        <v>#N/A</v>
      </c>
      <c r="R387" t="e">
        <f t="shared" si="229"/>
        <v>#N/A</v>
      </c>
      <c r="S387">
        <f t="shared" si="191"/>
        <v>0</v>
      </c>
      <c r="T387" s="8">
        <f t="shared" si="230"/>
        <v>0</v>
      </c>
      <c r="U387" s="2" t="e">
        <f t="shared" si="231"/>
        <v>#N/A</v>
      </c>
      <c r="V387">
        <f t="shared" si="192"/>
        <v>5</v>
      </c>
      <c r="W387" s="2" t="e">
        <f t="shared" si="232"/>
        <v>#N/A</v>
      </c>
      <c r="X387">
        <f t="shared" si="193"/>
        <v>0</v>
      </c>
      <c r="Y387">
        <f t="shared" si="207"/>
        <v>0.5</v>
      </c>
      <c r="Z387">
        <v>0</v>
      </c>
      <c r="AA387" s="18">
        <f t="shared" si="233"/>
        <v>43568</v>
      </c>
      <c r="AB387" s="13">
        <f t="shared" si="234"/>
        <v>0</v>
      </c>
      <c r="AC387">
        <v>0</v>
      </c>
      <c r="AD387" s="5" t="e">
        <f t="shared" si="235"/>
        <v>#N/A</v>
      </c>
      <c r="AE387">
        <f t="shared" si="244"/>
        <v>0</v>
      </c>
      <c r="AF387">
        <f t="shared" si="244"/>
        <v>0</v>
      </c>
      <c r="AG387">
        <v>0</v>
      </c>
      <c r="AH387" s="18">
        <f t="shared" si="236"/>
        <v>43568</v>
      </c>
      <c r="AI387" s="5">
        <f t="shared" si="237"/>
        <v>0</v>
      </c>
      <c r="AJ387" s="13">
        <f t="shared" si="238"/>
        <v>0</v>
      </c>
      <c r="AK387" s="20">
        <f t="shared" si="197"/>
        <v>0</v>
      </c>
      <c r="AL387" s="20">
        <f t="shared" si="239"/>
        <v>3225</v>
      </c>
      <c r="AM387" s="20">
        <f t="shared" si="240"/>
        <v>900</v>
      </c>
      <c r="AN387" s="20">
        <f t="shared" si="198"/>
        <v>0</v>
      </c>
      <c r="AO387" s="20">
        <f t="shared" si="213"/>
        <v>200</v>
      </c>
      <c r="AP387" s="1">
        <v>0</v>
      </c>
      <c r="AQ387" s="24">
        <f t="shared" si="241"/>
        <v>43568</v>
      </c>
      <c r="AR387" s="10">
        <f t="shared" si="242"/>
        <v>0</v>
      </c>
      <c r="AS387" s="1">
        <f t="shared" si="243"/>
        <v>0</v>
      </c>
    </row>
    <row r="388" spans="2:45" x14ac:dyDescent="0.2">
      <c r="B388" s="18">
        <f t="shared" si="200"/>
        <v>43569</v>
      </c>
      <c r="C388" s="8">
        <f t="shared" si="217"/>
        <v>43569</v>
      </c>
      <c r="D388" s="5" t="e">
        <f>INDEX(Klima!$B$1:$E$520,MATCH('Afgrødemodel 1'!$C388,Klima!$B$1:$B$520,0),MATCH('Afgrødemodel 1'!$D$7,Klima!$B$1:$E$1,0))</f>
        <v>#N/A</v>
      </c>
      <c r="E388" s="8" t="e">
        <f t="shared" si="218"/>
        <v>#N/A</v>
      </c>
      <c r="F388">
        <v>0</v>
      </c>
      <c r="G388" s="8" t="e">
        <f t="shared" si="219"/>
        <v>#N/A</v>
      </c>
      <c r="H388" s="8" t="e">
        <f t="shared" si="220"/>
        <v>#N/A</v>
      </c>
      <c r="I388" s="8" t="e">
        <f t="shared" si="221"/>
        <v>#N/A</v>
      </c>
      <c r="J388" s="8" t="e">
        <f t="shared" si="222"/>
        <v>#N/A</v>
      </c>
      <c r="K388" s="8" t="e">
        <f t="shared" si="223"/>
        <v>#N/A</v>
      </c>
      <c r="L388" s="8" t="e">
        <f t="shared" si="224"/>
        <v>#N/A</v>
      </c>
      <c r="M388" t="e">
        <f t="shared" si="225"/>
        <v>#N/A</v>
      </c>
      <c r="N388">
        <v>8</v>
      </c>
      <c r="O388" t="e">
        <f t="shared" si="226"/>
        <v>#N/A</v>
      </c>
      <c r="P388" t="e">
        <f t="shared" si="227"/>
        <v>#N/A</v>
      </c>
      <c r="Q388" t="e">
        <f t="shared" si="228"/>
        <v>#N/A</v>
      </c>
      <c r="R388" t="e">
        <f t="shared" si="229"/>
        <v>#N/A</v>
      </c>
      <c r="S388">
        <f t="shared" si="191"/>
        <v>0</v>
      </c>
      <c r="T388" s="8">
        <f t="shared" si="230"/>
        <v>0</v>
      </c>
      <c r="U388" s="2" t="e">
        <f t="shared" si="231"/>
        <v>#N/A</v>
      </c>
      <c r="V388">
        <f t="shared" si="192"/>
        <v>5</v>
      </c>
      <c r="W388" s="2" t="e">
        <f t="shared" si="232"/>
        <v>#N/A</v>
      </c>
      <c r="X388">
        <f t="shared" si="193"/>
        <v>0</v>
      </c>
      <c r="Y388">
        <f t="shared" si="207"/>
        <v>0.5</v>
      </c>
      <c r="Z388">
        <v>0</v>
      </c>
      <c r="AA388" s="18">
        <f t="shared" si="233"/>
        <v>43569</v>
      </c>
      <c r="AB388" s="13">
        <f t="shared" si="234"/>
        <v>0</v>
      </c>
      <c r="AC388">
        <v>0</v>
      </c>
      <c r="AD388" s="5" t="e">
        <f t="shared" si="235"/>
        <v>#N/A</v>
      </c>
      <c r="AE388">
        <f t="shared" si="244"/>
        <v>0</v>
      </c>
      <c r="AF388">
        <f t="shared" si="244"/>
        <v>0</v>
      </c>
      <c r="AG388">
        <v>0</v>
      </c>
      <c r="AH388" s="18">
        <f t="shared" si="236"/>
        <v>43569</v>
      </c>
      <c r="AI388" s="5">
        <f t="shared" si="237"/>
        <v>0</v>
      </c>
      <c r="AJ388" s="13">
        <f t="shared" si="238"/>
        <v>0</v>
      </c>
      <c r="AK388" s="20">
        <f t="shared" si="197"/>
        <v>0</v>
      </c>
      <c r="AL388" s="20">
        <f t="shared" si="239"/>
        <v>3240</v>
      </c>
      <c r="AM388" s="20">
        <f t="shared" si="240"/>
        <v>900</v>
      </c>
      <c r="AN388" s="20">
        <f t="shared" si="198"/>
        <v>0</v>
      </c>
      <c r="AO388" s="20">
        <f t="shared" si="213"/>
        <v>200</v>
      </c>
      <c r="AP388" s="1">
        <v>0</v>
      </c>
      <c r="AQ388" s="24">
        <f t="shared" si="241"/>
        <v>43569</v>
      </c>
      <c r="AR388" s="10">
        <f t="shared" si="242"/>
        <v>0</v>
      </c>
      <c r="AS388" s="1">
        <f t="shared" si="243"/>
        <v>0</v>
      </c>
    </row>
    <row r="389" spans="2:45" x14ac:dyDescent="0.2">
      <c r="B389" s="18">
        <f t="shared" si="200"/>
        <v>43570</v>
      </c>
      <c r="C389" s="8">
        <f t="shared" si="217"/>
        <v>43570</v>
      </c>
      <c r="D389" s="5" t="e">
        <f>INDEX(Klima!$B$1:$E$520,MATCH('Afgrødemodel 1'!$C389,Klima!$B$1:$B$520,0),MATCH('Afgrødemodel 1'!$D$7,Klima!$B$1:$E$1,0))</f>
        <v>#N/A</v>
      </c>
      <c r="E389" s="8" t="e">
        <f t="shared" si="218"/>
        <v>#N/A</v>
      </c>
      <c r="F389">
        <v>0</v>
      </c>
      <c r="G389" s="8" t="e">
        <f t="shared" si="219"/>
        <v>#N/A</v>
      </c>
      <c r="H389" s="8" t="e">
        <f t="shared" si="220"/>
        <v>#N/A</v>
      </c>
      <c r="I389" s="8" t="e">
        <f t="shared" si="221"/>
        <v>#N/A</v>
      </c>
      <c r="J389" s="8" t="e">
        <f t="shared" si="222"/>
        <v>#N/A</v>
      </c>
      <c r="K389" s="8" t="e">
        <f t="shared" si="223"/>
        <v>#N/A</v>
      </c>
      <c r="L389" s="8" t="e">
        <f t="shared" si="224"/>
        <v>#N/A</v>
      </c>
      <c r="M389" t="e">
        <f t="shared" si="225"/>
        <v>#N/A</v>
      </c>
      <c r="N389">
        <v>8</v>
      </c>
      <c r="O389" t="e">
        <f t="shared" si="226"/>
        <v>#N/A</v>
      </c>
      <c r="P389" t="e">
        <f t="shared" si="227"/>
        <v>#N/A</v>
      </c>
      <c r="Q389" t="e">
        <f t="shared" si="228"/>
        <v>#N/A</v>
      </c>
      <c r="R389" t="e">
        <f t="shared" si="229"/>
        <v>#N/A</v>
      </c>
      <c r="S389">
        <f t="shared" si="191"/>
        <v>0</v>
      </c>
      <c r="T389" s="8">
        <f t="shared" si="230"/>
        <v>0</v>
      </c>
      <c r="U389" s="2" t="e">
        <f t="shared" si="231"/>
        <v>#N/A</v>
      </c>
      <c r="V389">
        <f t="shared" si="192"/>
        <v>5</v>
      </c>
      <c r="W389" s="2" t="e">
        <f t="shared" si="232"/>
        <v>#N/A</v>
      </c>
      <c r="X389">
        <f t="shared" si="193"/>
        <v>0</v>
      </c>
      <c r="Y389">
        <f t="shared" si="207"/>
        <v>0.5</v>
      </c>
      <c r="Z389">
        <v>0</v>
      </c>
      <c r="AA389" s="18">
        <f t="shared" si="233"/>
        <v>43570</v>
      </c>
      <c r="AB389" s="13">
        <f t="shared" si="234"/>
        <v>0</v>
      </c>
      <c r="AC389">
        <v>0</v>
      </c>
      <c r="AD389" s="5" t="e">
        <f t="shared" si="235"/>
        <v>#N/A</v>
      </c>
      <c r="AE389">
        <f t="shared" si="244"/>
        <v>0</v>
      </c>
      <c r="AF389">
        <f t="shared" si="244"/>
        <v>0</v>
      </c>
      <c r="AG389">
        <v>0</v>
      </c>
      <c r="AH389" s="18">
        <f t="shared" si="236"/>
        <v>43570</v>
      </c>
      <c r="AI389" s="5">
        <f t="shared" si="237"/>
        <v>0</v>
      </c>
      <c r="AJ389" s="13">
        <f t="shared" si="238"/>
        <v>0</v>
      </c>
      <c r="AK389" s="20">
        <f t="shared" si="197"/>
        <v>0</v>
      </c>
      <c r="AL389" s="20">
        <f t="shared" si="239"/>
        <v>3255</v>
      </c>
      <c r="AM389" s="20">
        <f t="shared" si="240"/>
        <v>900</v>
      </c>
      <c r="AN389" s="20">
        <f t="shared" si="198"/>
        <v>0</v>
      </c>
      <c r="AO389" s="20">
        <f t="shared" si="213"/>
        <v>200</v>
      </c>
      <c r="AP389" s="1">
        <v>0</v>
      </c>
      <c r="AQ389" s="24">
        <f t="shared" si="241"/>
        <v>43570</v>
      </c>
      <c r="AR389" s="10">
        <f t="shared" si="242"/>
        <v>0</v>
      </c>
      <c r="AS389" s="1">
        <f t="shared" si="243"/>
        <v>0</v>
      </c>
    </row>
    <row r="390" spans="2:45" x14ac:dyDescent="0.2">
      <c r="B390" s="18">
        <f t="shared" si="200"/>
        <v>43571</v>
      </c>
      <c r="C390" s="8">
        <f t="shared" si="217"/>
        <v>43571</v>
      </c>
      <c r="D390" s="5" t="e">
        <f>INDEX(Klima!$B$1:$E$520,MATCH('Afgrødemodel 1'!$C390,Klima!$B$1:$B$520,0),MATCH('Afgrødemodel 1'!$D$7,Klima!$B$1:$E$1,0))</f>
        <v>#N/A</v>
      </c>
      <c r="E390" s="8" t="e">
        <f t="shared" si="218"/>
        <v>#N/A</v>
      </c>
      <c r="F390">
        <v>0</v>
      </c>
      <c r="G390" s="8" t="e">
        <f t="shared" si="219"/>
        <v>#N/A</v>
      </c>
      <c r="H390" s="8" t="e">
        <f t="shared" si="220"/>
        <v>#N/A</v>
      </c>
      <c r="I390" s="8" t="e">
        <f t="shared" si="221"/>
        <v>#N/A</v>
      </c>
      <c r="J390" s="8" t="e">
        <f t="shared" si="222"/>
        <v>#N/A</v>
      </c>
      <c r="K390" s="8" t="e">
        <f t="shared" si="223"/>
        <v>#N/A</v>
      </c>
      <c r="L390" s="8" t="e">
        <f t="shared" si="224"/>
        <v>#N/A</v>
      </c>
      <c r="M390" t="e">
        <f t="shared" si="225"/>
        <v>#N/A</v>
      </c>
      <c r="N390">
        <v>8</v>
      </c>
      <c r="O390" t="e">
        <f t="shared" si="226"/>
        <v>#N/A</v>
      </c>
      <c r="P390" t="e">
        <f t="shared" si="227"/>
        <v>#N/A</v>
      </c>
      <c r="Q390" t="e">
        <f t="shared" si="228"/>
        <v>#N/A</v>
      </c>
      <c r="R390" t="e">
        <f t="shared" si="229"/>
        <v>#N/A</v>
      </c>
      <c r="S390">
        <f t="shared" si="191"/>
        <v>0</v>
      </c>
      <c r="T390" s="8">
        <f t="shared" si="230"/>
        <v>0</v>
      </c>
      <c r="U390" s="2" t="e">
        <f t="shared" si="231"/>
        <v>#N/A</v>
      </c>
      <c r="V390">
        <f t="shared" si="192"/>
        <v>5</v>
      </c>
      <c r="W390" s="2" t="e">
        <f t="shared" si="232"/>
        <v>#N/A</v>
      </c>
      <c r="X390">
        <f t="shared" si="193"/>
        <v>0</v>
      </c>
      <c r="Y390">
        <f t="shared" si="207"/>
        <v>0.5</v>
      </c>
      <c r="Z390">
        <v>0</v>
      </c>
      <c r="AA390" s="18">
        <f t="shared" si="233"/>
        <v>43571</v>
      </c>
      <c r="AB390" s="13">
        <f t="shared" si="234"/>
        <v>0</v>
      </c>
      <c r="AC390">
        <v>0</v>
      </c>
      <c r="AD390" s="5" t="e">
        <f t="shared" si="235"/>
        <v>#N/A</v>
      </c>
      <c r="AE390">
        <f t="shared" si="244"/>
        <v>0</v>
      </c>
      <c r="AF390">
        <f t="shared" si="244"/>
        <v>0</v>
      </c>
      <c r="AG390">
        <v>0</v>
      </c>
      <c r="AH390" s="18">
        <f t="shared" si="236"/>
        <v>43571</v>
      </c>
      <c r="AI390" s="5">
        <f t="shared" si="237"/>
        <v>0</v>
      </c>
      <c r="AJ390" s="13">
        <f t="shared" si="238"/>
        <v>0</v>
      </c>
      <c r="AK390" s="20">
        <f t="shared" si="197"/>
        <v>0</v>
      </c>
      <c r="AL390" s="20">
        <f t="shared" si="239"/>
        <v>3270</v>
      </c>
      <c r="AM390" s="20">
        <f t="shared" si="240"/>
        <v>900</v>
      </c>
      <c r="AN390" s="20">
        <f t="shared" si="198"/>
        <v>0</v>
      </c>
      <c r="AO390" s="20">
        <f t="shared" si="213"/>
        <v>200</v>
      </c>
      <c r="AP390" s="1">
        <v>0</v>
      </c>
      <c r="AQ390" s="24">
        <f t="shared" si="241"/>
        <v>43571</v>
      </c>
      <c r="AR390" s="10">
        <f t="shared" si="242"/>
        <v>0</v>
      </c>
      <c r="AS390" s="1">
        <f t="shared" si="243"/>
        <v>0</v>
      </c>
    </row>
    <row r="391" spans="2:45" x14ac:dyDescent="0.2">
      <c r="B391" s="18">
        <f t="shared" si="200"/>
        <v>43572</v>
      </c>
      <c r="C391" s="8">
        <f t="shared" si="217"/>
        <v>43572</v>
      </c>
      <c r="D391" s="5" t="e">
        <f>INDEX(Klima!$B$1:$E$520,MATCH('Afgrødemodel 1'!$C391,Klima!$B$1:$B$520,0),MATCH('Afgrødemodel 1'!$D$7,Klima!$B$1:$E$1,0))</f>
        <v>#N/A</v>
      </c>
      <c r="E391" s="8" t="e">
        <f t="shared" si="218"/>
        <v>#N/A</v>
      </c>
      <c r="F391">
        <v>0</v>
      </c>
      <c r="G391" s="8" t="e">
        <f t="shared" si="219"/>
        <v>#N/A</v>
      </c>
      <c r="H391" s="8" t="e">
        <f t="shared" si="220"/>
        <v>#N/A</v>
      </c>
      <c r="I391" s="8" t="e">
        <f t="shared" si="221"/>
        <v>#N/A</v>
      </c>
      <c r="J391" s="8" t="e">
        <f t="shared" si="222"/>
        <v>#N/A</v>
      </c>
      <c r="K391" s="8" t="e">
        <f t="shared" si="223"/>
        <v>#N/A</v>
      </c>
      <c r="L391" s="8" t="e">
        <f t="shared" si="224"/>
        <v>#N/A</v>
      </c>
      <c r="M391" t="e">
        <f t="shared" si="225"/>
        <v>#N/A</v>
      </c>
      <c r="N391">
        <v>8</v>
      </c>
      <c r="O391" t="e">
        <f t="shared" si="226"/>
        <v>#N/A</v>
      </c>
      <c r="P391" t="e">
        <f t="shared" si="227"/>
        <v>#N/A</v>
      </c>
      <c r="Q391" t="e">
        <f t="shared" si="228"/>
        <v>#N/A</v>
      </c>
      <c r="R391" t="e">
        <f t="shared" si="229"/>
        <v>#N/A</v>
      </c>
      <c r="S391">
        <f t="shared" si="191"/>
        <v>0</v>
      </c>
      <c r="T391" s="8">
        <f t="shared" si="230"/>
        <v>0</v>
      </c>
      <c r="U391" s="2" t="e">
        <f t="shared" si="231"/>
        <v>#N/A</v>
      </c>
      <c r="V391">
        <f t="shared" si="192"/>
        <v>5</v>
      </c>
      <c r="W391" s="2" t="e">
        <f t="shared" si="232"/>
        <v>#N/A</v>
      </c>
      <c r="X391">
        <f t="shared" si="193"/>
        <v>0</v>
      </c>
      <c r="Y391">
        <f t="shared" si="207"/>
        <v>0.5</v>
      </c>
      <c r="Z391">
        <v>0</v>
      </c>
      <c r="AA391" s="18">
        <f t="shared" si="233"/>
        <v>43572</v>
      </c>
      <c r="AB391" s="13">
        <f t="shared" si="234"/>
        <v>0</v>
      </c>
      <c r="AC391">
        <v>0</v>
      </c>
      <c r="AD391" s="5" t="e">
        <f t="shared" si="235"/>
        <v>#N/A</v>
      </c>
      <c r="AE391">
        <f t="shared" si="244"/>
        <v>0</v>
      </c>
      <c r="AF391">
        <f t="shared" si="244"/>
        <v>0</v>
      </c>
      <c r="AG391">
        <v>0</v>
      </c>
      <c r="AH391" s="18">
        <f t="shared" si="236"/>
        <v>43572</v>
      </c>
      <c r="AI391" s="5">
        <f t="shared" si="237"/>
        <v>0</v>
      </c>
      <c r="AJ391" s="13">
        <f t="shared" si="238"/>
        <v>0</v>
      </c>
      <c r="AK391" s="20">
        <f t="shared" si="197"/>
        <v>0</v>
      </c>
      <c r="AL391" s="20">
        <f t="shared" si="239"/>
        <v>3285</v>
      </c>
      <c r="AM391" s="20">
        <f t="shared" si="240"/>
        <v>900</v>
      </c>
      <c r="AN391" s="20">
        <f t="shared" si="198"/>
        <v>0</v>
      </c>
      <c r="AO391" s="20">
        <f t="shared" si="213"/>
        <v>200</v>
      </c>
      <c r="AP391" s="1">
        <v>0</v>
      </c>
      <c r="AQ391" s="24">
        <f t="shared" si="241"/>
        <v>43572</v>
      </c>
      <c r="AR391" s="10">
        <f t="shared" si="242"/>
        <v>0</v>
      </c>
      <c r="AS391" s="1">
        <f t="shared" si="243"/>
        <v>0</v>
      </c>
    </row>
    <row r="392" spans="2:45" x14ac:dyDescent="0.2">
      <c r="B392" s="18">
        <f t="shared" si="200"/>
        <v>43573</v>
      </c>
      <c r="C392" s="8">
        <f t="shared" si="217"/>
        <v>43573</v>
      </c>
      <c r="D392" s="5" t="e">
        <f>INDEX(Klima!$B$1:$E$520,MATCH('Afgrødemodel 1'!$C392,Klima!$B$1:$B$520,0),MATCH('Afgrødemodel 1'!$D$7,Klima!$B$1:$E$1,0))</f>
        <v>#N/A</v>
      </c>
      <c r="E392" s="8" t="e">
        <f t="shared" si="218"/>
        <v>#N/A</v>
      </c>
      <c r="F392">
        <v>0</v>
      </c>
      <c r="G392" s="8" t="e">
        <f t="shared" si="219"/>
        <v>#N/A</v>
      </c>
      <c r="H392" s="8" t="e">
        <f t="shared" si="220"/>
        <v>#N/A</v>
      </c>
      <c r="I392" s="8" t="e">
        <f t="shared" si="221"/>
        <v>#N/A</v>
      </c>
      <c r="J392" s="8" t="e">
        <f t="shared" si="222"/>
        <v>#N/A</v>
      </c>
      <c r="K392" s="8" t="e">
        <f t="shared" si="223"/>
        <v>#N/A</v>
      </c>
      <c r="L392" s="8" t="e">
        <f t="shared" si="224"/>
        <v>#N/A</v>
      </c>
      <c r="M392" t="e">
        <f t="shared" si="225"/>
        <v>#N/A</v>
      </c>
      <c r="N392">
        <v>8</v>
      </c>
      <c r="O392" t="e">
        <f t="shared" si="226"/>
        <v>#N/A</v>
      </c>
      <c r="P392" t="e">
        <f t="shared" si="227"/>
        <v>#N/A</v>
      </c>
      <c r="Q392" t="e">
        <f t="shared" si="228"/>
        <v>#N/A</v>
      </c>
      <c r="R392" t="e">
        <f t="shared" si="229"/>
        <v>#N/A</v>
      </c>
      <c r="S392">
        <f t="shared" si="191"/>
        <v>0</v>
      </c>
      <c r="T392" s="8">
        <f t="shared" si="230"/>
        <v>0</v>
      </c>
      <c r="U392" s="2" t="e">
        <f t="shared" si="231"/>
        <v>#N/A</v>
      </c>
      <c r="V392">
        <f t="shared" si="192"/>
        <v>5</v>
      </c>
      <c r="W392" s="2" t="e">
        <f t="shared" si="232"/>
        <v>#N/A</v>
      </c>
      <c r="X392">
        <f t="shared" si="193"/>
        <v>0</v>
      </c>
      <c r="Y392">
        <f t="shared" si="207"/>
        <v>0.5</v>
      </c>
      <c r="Z392">
        <v>0</v>
      </c>
      <c r="AA392" s="18">
        <f t="shared" si="233"/>
        <v>43573</v>
      </c>
      <c r="AB392" s="13">
        <f t="shared" si="234"/>
        <v>0</v>
      </c>
      <c r="AC392">
        <v>0</v>
      </c>
      <c r="AD392" s="5" t="e">
        <f t="shared" si="235"/>
        <v>#N/A</v>
      </c>
      <c r="AE392">
        <f t="shared" si="244"/>
        <v>0</v>
      </c>
      <c r="AF392">
        <f t="shared" si="244"/>
        <v>0</v>
      </c>
      <c r="AG392">
        <v>0</v>
      </c>
      <c r="AH392" s="18">
        <f t="shared" si="236"/>
        <v>43573</v>
      </c>
      <c r="AI392" s="5">
        <f t="shared" si="237"/>
        <v>0</v>
      </c>
      <c r="AJ392" s="13">
        <f t="shared" si="238"/>
        <v>0</v>
      </c>
      <c r="AK392" s="20">
        <f t="shared" si="197"/>
        <v>0</v>
      </c>
      <c r="AL392" s="20">
        <f t="shared" si="239"/>
        <v>3300</v>
      </c>
      <c r="AM392" s="20">
        <f t="shared" si="240"/>
        <v>900</v>
      </c>
      <c r="AN392" s="20">
        <f t="shared" si="198"/>
        <v>0</v>
      </c>
      <c r="AO392" s="20">
        <f t="shared" si="213"/>
        <v>200</v>
      </c>
      <c r="AP392" s="1">
        <v>0</v>
      </c>
      <c r="AQ392" s="24">
        <f t="shared" si="241"/>
        <v>43573</v>
      </c>
      <c r="AR392" s="10">
        <f t="shared" si="242"/>
        <v>0</v>
      </c>
      <c r="AS392" s="1">
        <f t="shared" si="243"/>
        <v>0</v>
      </c>
    </row>
    <row r="393" spans="2:45" x14ac:dyDescent="0.2">
      <c r="B393" s="18">
        <f t="shared" si="200"/>
        <v>43574</v>
      </c>
      <c r="C393" s="8">
        <f t="shared" si="217"/>
        <v>43574</v>
      </c>
      <c r="D393" s="5" t="e">
        <f>INDEX(Klima!$B$1:$E$520,MATCH('Afgrødemodel 1'!$C393,Klima!$B$1:$B$520,0),MATCH('Afgrødemodel 1'!$D$7,Klima!$B$1:$E$1,0))</f>
        <v>#N/A</v>
      </c>
      <c r="E393" s="8" t="e">
        <f t="shared" si="218"/>
        <v>#N/A</v>
      </c>
      <c r="F393">
        <v>0</v>
      </c>
      <c r="G393" s="8" t="e">
        <f t="shared" si="219"/>
        <v>#N/A</v>
      </c>
      <c r="H393" s="8" t="e">
        <f t="shared" si="220"/>
        <v>#N/A</v>
      </c>
      <c r="I393" s="8" t="e">
        <f t="shared" si="221"/>
        <v>#N/A</v>
      </c>
      <c r="J393" s="8" t="e">
        <f t="shared" si="222"/>
        <v>#N/A</v>
      </c>
      <c r="K393" s="8" t="e">
        <f t="shared" si="223"/>
        <v>#N/A</v>
      </c>
      <c r="L393" s="8" t="e">
        <f t="shared" si="224"/>
        <v>#N/A</v>
      </c>
      <c r="M393" t="e">
        <f t="shared" si="225"/>
        <v>#N/A</v>
      </c>
      <c r="N393">
        <v>8</v>
      </c>
      <c r="O393" t="e">
        <f t="shared" si="226"/>
        <v>#N/A</v>
      </c>
      <c r="P393" t="e">
        <f t="shared" si="227"/>
        <v>#N/A</v>
      </c>
      <c r="Q393" t="e">
        <f t="shared" si="228"/>
        <v>#N/A</v>
      </c>
      <c r="R393" t="e">
        <f t="shared" si="229"/>
        <v>#N/A</v>
      </c>
      <c r="S393">
        <f t="shared" si="191"/>
        <v>0</v>
      </c>
      <c r="T393" s="8">
        <f t="shared" si="230"/>
        <v>0</v>
      </c>
      <c r="U393" s="2" t="e">
        <f t="shared" si="231"/>
        <v>#N/A</v>
      </c>
      <c r="V393">
        <f t="shared" si="192"/>
        <v>5</v>
      </c>
      <c r="W393" s="2" t="e">
        <f t="shared" si="232"/>
        <v>#N/A</v>
      </c>
      <c r="X393">
        <f t="shared" si="193"/>
        <v>0</v>
      </c>
      <c r="Y393">
        <f t="shared" si="207"/>
        <v>0.5</v>
      </c>
      <c r="Z393">
        <v>0</v>
      </c>
      <c r="AA393" s="18">
        <f t="shared" si="233"/>
        <v>43574</v>
      </c>
      <c r="AB393" s="13">
        <f t="shared" si="234"/>
        <v>0</v>
      </c>
      <c r="AC393">
        <v>0</v>
      </c>
      <c r="AD393" s="5" t="e">
        <f t="shared" si="235"/>
        <v>#N/A</v>
      </c>
      <c r="AE393">
        <f t="shared" si="244"/>
        <v>0</v>
      </c>
      <c r="AF393">
        <f t="shared" si="244"/>
        <v>0</v>
      </c>
      <c r="AG393">
        <v>0</v>
      </c>
      <c r="AH393" s="18">
        <f t="shared" si="236"/>
        <v>43574</v>
      </c>
      <c r="AI393" s="5">
        <f t="shared" si="237"/>
        <v>0</v>
      </c>
      <c r="AJ393" s="13">
        <f t="shared" si="238"/>
        <v>0</v>
      </c>
      <c r="AK393" s="20">
        <f t="shared" si="197"/>
        <v>0</v>
      </c>
      <c r="AL393" s="20">
        <f t="shared" si="239"/>
        <v>3315</v>
      </c>
      <c r="AM393" s="20">
        <f t="shared" si="240"/>
        <v>900</v>
      </c>
      <c r="AN393" s="20">
        <f t="shared" si="198"/>
        <v>0</v>
      </c>
      <c r="AO393" s="20">
        <f t="shared" si="213"/>
        <v>200</v>
      </c>
      <c r="AP393" s="1">
        <v>0</v>
      </c>
      <c r="AQ393" s="24">
        <f t="shared" si="241"/>
        <v>43574</v>
      </c>
      <c r="AR393" s="10">
        <f t="shared" si="242"/>
        <v>0</v>
      </c>
      <c r="AS393" s="1">
        <f t="shared" si="243"/>
        <v>0</v>
      </c>
    </row>
    <row r="394" spans="2:45" x14ac:dyDescent="0.2">
      <c r="B394" s="18">
        <f t="shared" si="200"/>
        <v>43575</v>
      </c>
      <c r="C394" s="8">
        <f t="shared" si="217"/>
        <v>43575</v>
      </c>
      <c r="D394" s="5" t="e">
        <f>INDEX(Klima!$B$1:$E$520,MATCH('Afgrødemodel 1'!$C394,Klima!$B$1:$B$520,0),MATCH('Afgrødemodel 1'!$D$7,Klima!$B$1:$E$1,0))</f>
        <v>#N/A</v>
      </c>
      <c r="E394" s="8" t="e">
        <f t="shared" si="218"/>
        <v>#N/A</v>
      </c>
      <c r="F394">
        <v>0</v>
      </c>
      <c r="G394" s="8" t="e">
        <f t="shared" si="219"/>
        <v>#N/A</v>
      </c>
      <c r="H394" s="8" t="e">
        <f t="shared" si="220"/>
        <v>#N/A</v>
      </c>
      <c r="I394" s="8" t="e">
        <f t="shared" si="221"/>
        <v>#N/A</v>
      </c>
      <c r="J394" s="8" t="e">
        <f t="shared" si="222"/>
        <v>#N/A</v>
      </c>
      <c r="K394" s="8" t="e">
        <f t="shared" si="223"/>
        <v>#N/A</v>
      </c>
      <c r="L394" s="8" t="e">
        <f t="shared" si="224"/>
        <v>#N/A</v>
      </c>
      <c r="M394" t="e">
        <f t="shared" si="225"/>
        <v>#N/A</v>
      </c>
      <c r="N394">
        <v>8</v>
      </c>
      <c r="O394" t="e">
        <f t="shared" si="226"/>
        <v>#N/A</v>
      </c>
      <c r="P394" t="e">
        <f t="shared" si="227"/>
        <v>#N/A</v>
      </c>
      <c r="Q394" t="e">
        <f t="shared" si="228"/>
        <v>#N/A</v>
      </c>
      <c r="R394" t="e">
        <f t="shared" si="229"/>
        <v>#N/A</v>
      </c>
      <c r="S394">
        <f t="shared" ref="S394:S405" si="245">$AW$33</f>
        <v>0</v>
      </c>
      <c r="T394" s="8">
        <f t="shared" si="230"/>
        <v>0</v>
      </c>
      <c r="U394" s="2" t="e">
        <f t="shared" si="231"/>
        <v>#N/A</v>
      </c>
      <c r="V394">
        <f t="shared" ref="V394:V405" si="246">$AW$35</f>
        <v>5</v>
      </c>
      <c r="W394" s="2" t="e">
        <f t="shared" si="232"/>
        <v>#N/A</v>
      </c>
      <c r="X394">
        <f t="shared" ref="X394:X405" si="247">$AW$36</f>
        <v>0</v>
      </c>
      <c r="Y394">
        <f t="shared" si="207"/>
        <v>0.5</v>
      </c>
      <c r="Z394">
        <v>0</v>
      </c>
      <c r="AA394" s="18">
        <f t="shared" si="233"/>
        <v>43575</v>
      </c>
      <c r="AB394" s="13">
        <f t="shared" si="234"/>
        <v>0</v>
      </c>
      <c r="AC394">
        <v>0</v>
      </c>
      <c r="AD394" s="5" t="e">
        <f t="shared" si="235"/>
        <v>#N/A</v>
      </c>
      <c r="AE394">
        <f t="shared" si="244"/>
        <v>0</v>
      </c>
      <c r="AF394">
        <f t="shared" si="244"/>
        <v>0</v>
      </c>
      <c r="AG394">
        <v>0</v>
      </c>
      <c r="AH394" s="18">
        <f t="shared" si="236"/>
        <v>43575</v>
      </c>
      <c r="AI394" s="5">
        <f t="shared" si="237"/>
        <v>0</v>
      </c>
      <c r="AJ394" s="13">
        <f t="shared" si="238"/>
        <v>0</v>
      </c>
      <c r="AK394" s="20">
        <f t="shared" ref="AK394:AK405" si="248">$AW$42</f>
        <v>0</v>
      </c>
      <c r="AL394" s="20">
        <f t="shared" si="239"/>
        <v>3330</v>
      </c>
      <c r="AM394" s="20">
        <f t="shared" si="240"/>
        <v>900</v>
      </c>
      <c r="AN394" s="20">
        <f t="shared" ref="AN394:AN405" si="249">$AW$45</f>
        <v>0</v>
      </c>
      <c r="AO394" s="20">
        <f t="shared" si="213"/>
        <v>200</v>
      </c>
      <c r="AP394" s="1">
        <v>0</v>
      </c>
      <c r="AQ394" s="24">
        <f t="shared" si="241"/>
        <v>43575</v>
      </c>
      <c r="AR394" s="10">
        <f t="shared" si="242"/>
        <v>0</v>
      </c>
      <c r="AS394" s="1">
        <f t="shared" si="243"/>
        <v>0</v>
      </c>
    </row>
    <row r="395" spans="2:45" x14ac:dyDescent="0.2">
      <c r="B395" s="18">
        <f t="shared" ref="B395:B405" si="250">B394+1</f>
        <v>43576</v>
      </c>
      <c r="C395" s="8">
        <f t="shared" si="217"/>
        <v>43576</v>
      </c>
      <c r="D395" s="5" t="e">
        <f>INDEX(Klima!$B$1:$E$520,MATCH('Afgrødemodel 1'!$C395,Klima!$B$1:$B$520,0),MATCH('Afgrødemodel 1'!$D$7,Klima!$B$1:$E$1,0))</f>
        <v>#N/A</v>
      </c>
      <c r="E395" s="8" t="e">
        <f t="shared" si="218"/>
        <v>#N/A</v>
      </c>
      <c r="F395">
        <v>0</v>
      </c>
      <c r="G395" s="8" t="e">
        <f t="shared" si="219"/>
        <v>#N/A</v>
      </c>
      <c r="H395" s="8" t="e">
        <f t="shared" si="220"/>
        <v>#N/A</v>
      </c>
      <c r="I395" s="8" t="e">
        <f t="shared" si="221"/>
        <v>#N/A</v>
      </c>
      <c r="J395" s="8" t="e">
        <f t="shared" si="222"/>
        <v>#N/A</v>
      </c>
      <c r="K395" s="8" t="e">
        <f t="shared" si="223"/>
        <v>#N/A</v>
      </c>
      <c r="L395" s="8" t="e">
        <f t="shared" si="224"/>
        <v>#N/A</v>
      </c>
      <c r="M395" t="e">
        <f t="shared" si="225"/>
        <v>#N/A</v>
      </c>
      <c r="N395">
        <v>8</v>
      </c>
      <c r="O395" t="e">
        <f t="shared" si="226"/>
        <v>#N/A</v>
      </c>
      <c r="P395" t="e">
        <f t="shared" si="227"/>
        <v>#N/A</v>
      </c>
      <c r="Q395" t="e">
        <f t="shared" si="228"/>
        <v>#N/A</v>
      </c>
      <c r="R395" t="e">
        <f t="shared" si="229"/>
        <v>#N/A</v>
      </c>
      <c r="S395">
        <f t="shared" si="245"/>
        <v>0</v>
      </c>
      <c r="T395" s="8">
        <f t="shared" si="230"/>
        <v>0</v>
      </c>
      <c r="U395" s="2" t="e">
        <f t="shared" si="231"/>
        <v>#N/A</v>
      </c>
      <c r="V395">
        <f t="shared" si="246"/>
        <v>5</v>
      </c>
      <c r="W395" s="2" t="e">
        <f t="shared" si="232"/>
        <v>#N/A</v>
      </c>
      <c r="X395">
        <f t="shared" si="247"/>
        <v>0</v>
      </c>
      <c r="Y395">
        <f t="shared" ref="Y395:Y405" si="251">$AW$38</f>
        <v>0.5</v>
      </c>
      <c r="Z395">
        <v>0</v>
      </c>
      <c r="AA395" s="18">
        <f t="shared" si="233"/>
        <v>43576</v>
      </c>
      <c r="AB395" s="13">
        <f t="shared" si="234"/>
        <v>0</v>
      </c>
      <c r="AC395">
        <v>0</v>
      </c>
      <c r="AD395" s="5" t="e">
        <f t="shared" si="235"/>
        <v>#N/A</v>
      </c>
      <c r="AE395">
        <f t="shared" si="244"/>
        <v>0</v>
      </c>
      <c r="AF395">
        <f t="shared" si="244"/>
        <v>0</v>
      </c>
      <c r="AG395">
        <v>0</v>
      </c>
      <c r="AH395" s="18">
        <f t="shared" si="236"/>
        <v>43576</v>
      </c>
      <c r="AI395" s="5">
        <f t="shared" si="237"/>
        <v>0</v>
      </c>
      <c r="AJ395" s="13">
        <f t="shared" si="238"/>
        <v>0</v>
      </c>
      <c r="AK395" s="20">
        <f t="shared" si="248"/>
        <v>0</v>
      </c>
      <c r="AL395" s="20">
        <f t="shared" si="239"/>
        <v>3345</v>
      </c>
      <c r="AM395" s="20">
        <f t="shared" si="240"/>
        <v>900</v>
      </c>
      <c r="AN395" s="20">
        <f t="shared" si="249"/>
        <v>0</v>
      </c>
      <c r="AO395" s="20">
        <f t="shared" ref="AO395:AO405" si="252">$AW$49</f>
        <v>200</v>
      </c>
      <c r="AP395" s="1">
        <v>0</v>
      </c>
      <c r="AQ395" s="24">
        <f t="shared" si="241"/>
        <v>43576</v>
      </c>
      <c r="AR395" s="10">
        <f t="shared" si="242"/>
        <v>0</v>
      </c>
      <c r="AS395" s="1">
        <f t="shared" si="243"/>
        <v>0</v>
      </c>
    </row>
    <row r="396" spans="2:45" x14ac:dyDescent="0.2">
      <c r="B396" s="18">
        <f t="shared" si="250"/>
        <v>43577</v>
      </c>
      <c r="C396" s="8">
        <f t="shared" si="217"/>
        <v>43577</v>
      </c>
      <c r="D396" s="5" t="e">
        <f>INDEX(Klima!$B$1:$E$520,MATCH('Afgrødemodel 1'!$C396,Klima!$B$1:$B$520,0),MATCH('Afgrødemodel 1'!$D$7,Klima!$B$1:$E$1,0))</f>
        <v>#N/A</v>
      </c>
      <c r="E396" s="8" t="e">
        <f t="shared" si="218"/>
        <v>#N/A</v>
      </c>
      <c r="F396">
        <v>0</v>
      </c>
      <c r="G396" s="8" t="e">
        <f t="shared" si="219"/>
        <v>#N/A</v>
      </c>
      <c r="H396" s="8" t="e">
        <f t="shared" si="220"/>
        <v>#N/A</v>
      </c>
      <c r="I396" s="8" t="e">
        <f t="shared" si="221"/>
        <v>#N/A</v>
      </c>
      <c r="J396" s="8" t="e">
        <f t="shared" si="222"/>
        <v>#N/A</v>
      </c>
      <c r="K396" s="8" t="e">
        <f t="shared" si="223"/>
        <v>#N/A</v>
      </c>
      <c r="L396" s="8" t="e">
        <f t="shared" si="224"/>
        <v>#N/A</v>
      </c>
      <c r="M396" t="e">
        <f t="shared" si="225"/>
        <v>#N/A</v>
      </c>
      <c r="N396">
        <v>8</v>
      </c>
      <c r="O396" t="e">
        <f t="shared" si="226"/>
        <v>#N/A</v>
      </c>
      <c r="P396" t="e">
        <f t="shared" si="227"/>
        <v>#N/A</v>
      </c>
      <c r="Q396" t="e">
        <f t="shared" si="228"/>
        <v>#N/A</v>
      </c>
      <c r="R396" t="e">
        <f t="shared" si="229"/>
        <v>#N/A</v>
      </c>
      <c r="S396">
        <f t="shared" si="245"/>
        <v>0</v>
      </c>
      <c r="T396" s="8">
        <f t="shared" si="230"/>
        <v>0</v>
      </c>
      <c r="U396" s="2" t="e">
        <f t="shared" si="231"/>
        <v>#N/A</v>
      </c>
      <c r="V396">
        <f t="shared" si="246"/>
        <v>5</v>
      </c>
      <c r="W396" s="2" t="e">
        <f t="shared" si="232"/>
        <v>#N/A</v>
      </c>
      <c r="X396">
        <f t="shared" si="247"/>
        <v>0</v>
      </c>
      <c r="Y396">
        <f t="shared" si="251"/>
        <v>0.5</v>
      </c>
      <c r="Z396">
        <v>0</v>
      </c>
      <c r="AA396" s="18">
        <f t="shared" si="233"/>
        <v>43577</v>
      </c>
      <c r="AB396" s="13">
        <f t="shared" si="234"/>
        <v>0</v>
      </c>
      <c r="AC396">
        <v>0</v>
      </c>
      <c r="AD396" s="5" t="e">
        <f t="shared" si="235"/>
        <v>#N/A</v>
      </c>
      <c r="AE396">
        <f t="shared" si="244"/>
        <v>0</v>
      </c>
      <c r="AF396">
        <f t="shared" si="244"/>
        <v>0</v>
      </c>
      <c r="AG396">
        <v>0</v>
      </c>
      <c r="AH396" s="18">
        <f t="shared" si="236"/>
        <v>43577</v>
      </c>
      <c r="AI396" s="5">
        <f t="shared" si="237"/>
        <v>0</v>
      </c>
      <c r="AJ396" s="13">
        <f t="shared" si="238"/>
        <v>0</v>
      </c>
      <c r="AK396" s="20">
        <f t="shared" si="248"/>
        <v>0</v>
      </c>
      <c r="AL396" s="20">
        <f t="shared" si="239"/>
        <v>3360</v>
      </c>
      <c r="AM396" s="20">
        <f t="shared" si="240"/>
        <v>900</v>
      </c>
      <c r="AN396" s="20">
        <f t="shared" si="249"/>
        <v>0</v>
      </c>
      <c r="AO396" s="20">
        <f t="shared" si="252"/>
        <v>200</v>
      </c>
      <c r="AP396" s="1">
        <v>0</v>
      </c>
      <c r="AQ396" s="24">
        <f t="shared" si="241"/>
        <v>43577</v>
      </c>
      <c r="AR396" s="10">
        <f t="shared" si="242"/>
        <v>0</v>
      </c>
      <c r="AS396" s="1">
        <f t="shared" si="243"/>
        <v>0</v>
      </c>
    </row>
    <row r="397" spans="2:45" x14ac:dyDescent="0.2">
      <c r="B397" s="18">
        <f t="shared" si="250"/>
        <v>43578</v>
      </c>
      <c r="C397" s="8">
        <f t="shared" si="217"/>
        <v>43578</v>
      </c>
      <c r="D397" s="5" t="e">
        <f>INDEX(Klima!$B$1:$E$520,MATCH('Afgrødemodel 1'!$C397,Klima!$B$1:$B$520,0),MATCH('Afgrødemodel 1'!$D$7,Klima!$B$1:$E$1,0))</f>
        <v>#N/A</v>
      </c>
      <c r="E397" s="8" t="e">
        <f t="shared" si="218"/>
        <v>#N/A</v>
      </c>
      <c r="F397">
        <v>0</v>
      </c>
      <c r="G397" s="8" t="e">
        <f t="shared" si="219"/>
        <v>#N/A</v>
      </c>
      <c r="H397" s="8" t="e">
        <f t="shared" si="220"/>
        <v>#N/A</v>
      </c>
      <c r="I397" s="8" t="e">
        <f t="shared" si="221"/>
        <v>#N/A</v>
      </c>
      <c r="J397" s="8" t="e">
        <f t="shared" si="222"/>
        <v>#N/A</v>
      </c>
      <c r="K397" s="8" t="e">
        <f t="shared" si="223"/>
        <v>#N/A</v>
      </c>
      <c r="L397" s="8" t="e">
        <f t="shared" si="224"/>
        <v>#N/A</v>
      </c>
      <c r="M397" t="e">
        <f t="shared" si="225"/>
        <v>#N/A</v>
      </c>
      <c r="N397">
        <v>8</v>
      </c>
      <c r="O397" t="e">
        <f t="shared" si="226"/>
        <v>#N/A</v>
      </c>
      <c r="P397" t="e">
        <f t="shared" si="227"/>
        <v>#N/A</v>
      </c>
      <c r="Q397" t="e">
        <f t="shared" si="228"/>
        <v>#N/A</v>
      </c>
      <c r="R397" t="e">
        <f t="shared" si="229"/>
        <v>#N/A</v>
      </c>
      <c r="S397">
        <f t="shared" si="245"/>
        <v>0</v>
      </c>
      <c r="T397" s="8">
        <f t="shared" si="230"/>
        <v>0</v>
      </c>
      <c r="U397" s="2" t="e">
        <f t="shared" si="231"/>
        <v>#N/A</v>
      </c>
      <c r="V397">
        <f t="shared" si="246"/>
        <v>5</v>
      </c>
      <c r="W397" s="2" t="e">
        <f t="shared" si="232"/>
        <v>#N/A</v>
      </c>
      <c r="X397">
        <f t="shared" si="247"/>
        <v>0</v>
      </c>
      <c r="Y397">
        <f t="shared" si="251"/>
        <v>0.5</v>
      </c>
      <c r="Z397">
        <v>0</v>
      </c>
      <c r="AA397" s="18">
        <f t="shared" si="233"/>
        <v>43578</v>
      </c>
      <c r="AB397" s="13">
        <f t="shared" si="234"/>
        <v>0</v>
      </c>
      <c r="AC397">
        <v>0</v>
      </c>
      <c r="AD397" s="5" t="e">
        <f t="shared" si="235"/>
        <v>#N/A</v>
      </c>
      <c r="AE397">
        <f t="shared" si="244"/>
        <v>0</v>
      </c>
      <c r="AF397">
        <f t="shared" si="244"/>
        <v>0</v>
      </c>
      <c r="AG397">
        <v>0</v>
      </c>
      <c r="AH397" s="18">
        <f t="shared" si="236"/>
        <v>43578</v>
      </c>
      <c r="AI397" s="5">
        <f t="shared" si="237"/>
        <v>0</v>
      </c>
      <c r="AJ397" s="13">
        <f t="shared" si="238"/>
        <v>0</v>
      </c>
      <c r="AK397" s="20">
        <f t="shared" si="248"/>
        <v>0</v>
      </c>
      <c r="AL397" s="20">
        <f t="shared" si="239"/>
        <v>3375</v>
      </c>
      <c r="AM397" s="20">
        <f t="shared" si="240"/>
        <v>900</v>
      </c>
      <c r="AN397" s="20">
        <f t="shared" si="249"/>
        <v>0</v>
      </c>
      <c r="AO397" s="20">
        <f t="shared" si="252"/>
        <v>200</v>
      </c>
      <c r="AP397" s="1">
        <v>0</v>
      </c>
      <c r="AQ397" s="24">
        <f t="shared" si="241"/>
        <v>43578</v>
      </c>
      <c r="AR397" s="10">
        <f t="shared" si="242"/>
        <v>0</v>
      </c>
      <c r="AS397" s="1">
        <f t="shared" si="243"/>
        <v>0</v>
      </c>
    </row>
    <row r="398" spans="2:45" x14ac:dyDescent="0.2">
      <c r="B398" s="18">
        <f t="shared" si="250"/>
        <v>43579</v>
      </c>
      <c r="C398" s="8">
        <f t="shared" si="217"/>
        <v>43579</v>
      </c>
      <c r="D398" s="5" t="e">
        <f>INDEX(Klima!$B$1:$E$520,MATCH('Afgrødemodel 1'!$C398,Klima!$B$1:$B$520,0),MATCH('Afgrødemodel 1'!$D$7,Klima!$B$1:$E$1,0))</f>
        <v>#N/A</v>
      </c>
      <c r="E398" s="8" t="e">
        <f t="shared" si="218"/>
        <v>#N/A</v>
      </c>
      <c r="F398">
        <v>0</v>
      </c>
      <c r="G398" s="8" t="e">
        <f t="shared" si="219"/>
        <v>#N/A</v>
      </c>
      <c r="H398" s="8" t="e">
        <f t="shared" si="220"/>
        <v>#N/A</v>
      </c>
      <c r="I398" s="8" t="e">
        <f t="shared" si="221"/>
        <v>#N/A</v>
      </c>
      <c r="J398" s="8" t="e">
        <f t="shared" si="222"/>
        <v>#N/A</v>
      </c>
      <c r="K398" s="8" t="e">
        <f t="shared" si="223"/>
        <v>#N/A</v>
      </c>
      <c r="L398" s="8" t="e">
        <f t="shared" si="224"/>
        <v>#N/A</v>
      </c>
      <c r="M398" t="e">
        <f t="shared" si="225"/>
        <v>#N/A</v>
      </c>
      <c r="N398">
        <v>8</v>
      </c>
      <c r="O398" t="e">
        <f t="shared" si="226"/>
        <v>#N/A</v>
      </c>
      <c r="P398" t="e">
        <f t="shared" si="227"/>
        <v>#N/A</v>
      </c>
      <c r="Q398" t="e">
        <f t="shared" si="228"/>
        <v>#N/A</v>
      </c>
      <c r="R398" t="e">
        <f t="shared" si="229"/>
        <v>#N/A</v>
      </c>
      <c r="S398">
        <f t="shared" si="245"/>
        <v>0</v>
      </c>
      <c r="T398" s="8">
        <f t="shared" si="230"/>
        <v>0</v>
      </c>
      <c r="U398" s="2" t="e">
        <f t="shared" si="231"/>
        <v>#N/A</v>
      </c>
      <c r="V398">
        <f t="shared" si="246"/>
        <v>5</v>
      </c>
      <c r="W398" s="2" t="e">
        <f t="shared" si="232"/>
        <v>#N/A</v>
      </c>
      <c r="X398">
        <f t="shared" si="247"/>
        <v>0</v>
      </c>
      <c r="Y398">
        <f t="shared" si="251"/>
        <v>0.5</v>
      </c>
      <c r="Z398">
        <v>0</v>
      </c>
      <c r="AA398" s="18">
        <f t="shared" si="233"/>
        <v>43579</v>
      </c>
      <c r="AB398" s="13">
        <f t="shared" si="234"/>
        <v>0</v>
      </c>
      <c r="AC398">
        <v>0</v>
      </c>
      <c r="AD398" s="5" t="e">
        <f t="shared" si="235"/>
        <v>#N/A</v>
      </c>
      <c r="AE398">
        <f t="shared" si="244"/>
        <v>0</v>
      </c>
      <c r="AF398">
        <f t="shared" si="244"/>
        <v>0</v>
      </c>
      <c r="AG398">
        <v>0</v>
      </c>
      <c r="AH398" s="18">
        <f t="shared" si="236"/>
        <v>43579</v>
      </c>
      <c r="AI398" s="5">
        <f t="shared" si="237"/>
        <v>0</v>
      </c>
      <c r="AJ398" s="13">
        <f t="shared" si="238"/>
        <v>0</v>
      </c>
      <c r="AK398" s="20">
        <f t="shared" si="248"/>
        <v>0</v>
      </c>
      <c r="AL398" s="20">
        <f t="shared" si="239"/>
        <v>3390</v>
      </c>
      <c r="AM398" s="20">
        <f t="shared" si="240"/>
        <v>900</v>
      </c>
      <c r="AN398" s="20">
        <f t="shared" si="249"/>
        <v>0</v>
      </c>
      <c r="AO398" s="20">
        <f t="shared" si="252"/>
        <v>200</v>
      </c>
      <c r="AP398" s="1">
        <v>0</v>
      </c>
      <c r="AQ398" s="24">
        <f t="shared" si="241"/>
        <v>43579</v>
      </c>
      <c r="AR398" s="10">
        <f t="shared" si="242"/>
        <v>0</v>
      </c>
      <c r="AS398" s="1">
        <f t="shared" si="243"/>
        <v>0</v>
      </c>
    </row>
    <row r="399" spans="2:45" x14ac:dyDescent="0.2">
      <c r="B399" s="18">
        <f t="shared" si="250"/>
        <v>43580</v>
      </c>
      <c r="C399" s="8">
        <f t="shared" si="217"/>
        <v>43580</v>
      </c>
      <c r="D399" s="5" t="e">
        <f>INDEX(Klima!$B$1:$E$520,MATCH('Afgrødemodel 1'!$C399,Klima!$B$1:$B$520,0),MATCH('Afgrødemodel 1'!$D$7,Klima!$B$1:$E$1,0))</f>
        <v>#N/A</v>
      </c>
      <c r="E399" s="8" t="e">
        <f t="shared" si="218"/>
        <v>#N/A</v>
      </c>
      <c r="F399">
        <v>0</v>
      </c>
      <c r="G399" s="8" t="e">
        <f t="shared" si="219"/>
        <v>#N/A</v>
      </c>
      <c r="H399" s="8" t="e">
        <f t="shared" si="220"/>
        <v>#N/A</v>
      </c>
      <c r="I399" s="8" t="e">
        <f t="shared" si="221"/>
        <v>#N/A</v>
      </c>
      <c r="J399" s="8" t="e">
        <f t="shared" si="222"/>
        <v>#N/A</v>
      </c>
      <c r="K399" s="8" t="e">
        <f t="shared" si="223"/>
        <v>#N/A</v>
      </c>
      <c r="L399" s="8" t="e">
        <f t="shared" si="224"/>
        <v>#N/A</v>
      </c>
      <c r="M399" t="e">
        <f t="shared" si="225"/>
        <v>#N/A</v>
      </c>
      <c r="N399">
        <v>8</v>
      </c>
      <c r="O399" t="e">
        <f t="shared" si="226"/>
        <v>#N/A</v>
      </c>
      <c r="P399" t="e">
        <f t="shared" si="227"/>
        <v>#N/A</v>
      </c>
      <c r="Q399" t="e">
        <f t="shared" si="228"/>
        <v>#N/A</v>
      </c>
      <c r="R399" t="e">
        <f t="shared" si="229"/>
        <v>#N/A</v>
      </c>
      <c r="S399">
        <f t="shared" si="245"/>
        <v>0</v>
      </c>
      <c r="T399" s="8">
        <f t="shared" si="230"/>
        <v>0</v>
      </c>
      <c r="U399" s="2" t="e">
        <f t="shared" si="231"/>
        <v>#N/A</v>
      </c>
      <c r="V399">
        <f t="shared" si="246"/>
        <v>5</v>
      </c>
      <c r="W399" s="2" t="e">
        <f t="shared" si="232"/>
        <v>#N/A</v>
      </c>
      <c r="X399">
        <f t="shared" si="247"/>
        <v>0</v>
      </c>
      <c r="Y399">
        <f t="shared" si="251"/>
        <v>0.5</v>
      </c>
      <c r="Z399">
        <v>0</v>
      </c>
      <c r="AA399" s="18">
        <f t="shared" si="233"/>
        <v>43580</v>
      </c>
      <c r="AB399" s="13">
        <f t="shared" si="234"/>
        <v>0</v>
      </c>
      <c r="AC399">
        <v>0</v>
      </c>
      <c r="AD399" s="5" t="e">
        <f t="shared" si="235"/>
        <v>#N/A</v>
      </c>
      <c r="AE399">
        <f t="shared" si="244"/>
        <v>0</v>
      </c>
      <c r="AF399">
        <f t="shared" si="244"/>
        <v>0</v>
      </c>
      <c r="AG399">
        <v>0</v>
      </c>
      <c r="AH399" s="18">
        <f t="shared" si="236"/>
        <v>43580</v>
      </c>
      <c r="AI399" s="5">
        <f t="shared" si="237"/>
        <v>0</v>
      </c>
      <c r="AJ399" s="13">
        <f t="shared" si="238"/>
        <v>0</v>
      </c>
      <c r="AK399" s="20">
        <f t="shared" si="248"/>
        <v>0</v>
      </c>
      <c r="AL399" s="20">
        <f t="shared" si="239"/>
        <v>3405</v>
      </c>
      <c r="AM399" s="20">
        <f t="shared" si="240"/>
        <v>900</v>
      </c>
      <c r="AN399" s="20">
        <f t="shared" si="249"/>
        <v>0</v>
      </c>
      <c r="AO399" s="20">
        <f t="shared" si="252"/>
        <v>200</v>
      </c>
      <c r="AP399" s="1">
        <v>0</v>
      </c>
      <c r="AQ399" s="24">
        <f t="shared" si="241"/>
        <v>43580</v>
      </c>
      <c r="AR399" s="10">
        <f t="shared" si="242"/>
        <v>0</v>
      </c>
      <c r="AS399" s="1">
        <f t="shared" si="243"/>
        <v>0</v>
      </c>
    </row>
    <row r="400" spans="2:45" x14ac:dyDescent="0.2">
      <c r="B400" s="18">
        <f t="shared" si="250"/>
        <v>43581</v>
      </c>
      <c r="C400" s="8">
        <f t="shared" si="217"/>
        <v>43581</v>
      </c>
      <c r="D400" s="5" t="e">
        <f>INDEX(Klima!$B$1:$E$520,MATCH('Afgrødemodel 1'!$C400,Klima!$B$1:$B$520,0),MATCH('Afgrødemodel 1'!$D$7,Klima!$B$1:$E$1,0))</f>
        <v>#N/A</v>
      </c>
      <c r="E400" s="8" t="e">
        <f t="shared" si="218"/>
        <v>#N/A</v>
      </c>
      <c r="F400">
        <v>0</v>
      </c>
      <c r="G400" s="8" t="e">
        <f t="shared" si="219"/>
        <v>#N/A</v>
      </c>
      <c r="H400" s="8" t="e">
        <f t="shared" si="220"/>
        <v>#N/A</v>
      </c>
      <c r="I400" s="8" t="e">
        <f t="shared" si="221"/>
        <v>#N/A</v>
      </c>
      <c r="J400" s="8" t="e">
        <f t="shared" si="222"/>
        <v>#N/A</v>
      </c>
      <c r="K400" s="8" t="e">
        <f t="shared" si="223"/>
        <v>#N/A</v>
      </c>
      <c r="L400" s="8" t="e">
        <f t="shared" si="224"/>
        <v>#N/A</v>
      </c>
      <c r="M400" t="e">
        <f t="shared" si="225"/>
        <v>#N/A</v>
      </c>
      <c r="N400">
        <v>8</v>
      </c>
      <c r="O400" t="e">
        <f t="shared" si="226"/>
        <v>#N/A</v>
      </c>
      <c r="P400" t="e">
        <f t="shared" si="227"/>
        <v>#N/A</v>
      </c>
      <c r="Q400" t="e">
        <f t="shared" si="228"/>
        <v>#N/A</v>
      </c>
      <c r="R400" t="e">
        <f t="shared" si="229"/>
        <v>#N/A</v>
      </c>
      <c r="S400">
        <f t="shared" si="245"/>
        <v>0</v>
      </c>
      <c r="T400" s="8">
        <f t="shared" si="230"/>
        <v>0</v>
      </c>
      <c r="U400" s="2" t="e">
        <f t="shared" si="231"/>
        <v>#N/A</v>
      </c>
      <c r="V400">
        <f t="shared" si="246"/>
        <v>5</v>
      </c>
      <c r="W400" s="2" t="e">
        <f t="shared" si="232"/>
        <v>#N/A</v>
      </c>
      <c r="X400">
        <f t="shared" si="247"/>
        <v>0</v>
      </c>
      <c r="Y400">
        <f t="shared" si="251"/>
        <v>0.5</v>
      </c>
      <c r="Z400">
        <v>0</v>
      </c>
      <c r="AA400" s="18">
        <f t="shared" si="233"/>
        <v>43581</v>
      </c>
      <c r="AB400" s="13">
        <f t="shared" si="234"/>
        <v>0</v>
      </c>
      <c r="AC400">
        <v>0</v>
      </c>
      <c r="AD400" s="5" t="e">
        <f t="shared" si="235"/>
        <v>#N/A</v>
      </c>
      <c r="AE400">
        <f t="shared" si="244"/>
        <v>0</v>
      </c>
      <c r="AF400">
        <f t="shared" si="244"/>
        <v>0</v>
      </c>
      <c r="AG400">
        <v>0</v>
      </c>
      <c r="AH400" s="18">
        <f t="shared" si="236"/>
        <v>43581</v>
      </c>
      <c r="AI400" s="5">
        <f t="shared" si="237"/>
        <v>0</v>
      </c>
      <c r="AJ400" s="13">
        <f t="shared" si="238"/>
        <v>0</v>
      </c>
      <c r="AK400" s="20">
        <f t="shared" si="248"/>
        <v>0</v>
      </c>
      <c r="AL400" s="20">
        <f t="shared" si="239"/>
        <v>3420</v>
      </c>
      <c r="AM400" s="20">
        <f t="shared" si="240"/>
        <v>900</v>
      </c>
      <c r="AN400" s="20">
        <f t="shared" si="249"/>
        <v>0</v>
      </c>
      <c r="AO400" s="20">
        <f t="shared" si="252"/>
        <v>200</v>
      </c>
      <c r="AP400" s="1">
        <v>0</v>
      </c>
      <c r="AQ400" s="24">
        <f t="shared" si="241"/>
        <v>43581</v>
      </c>
      <c r="AR400" s="10">
        <f t="shared" si="242"/>
        <v>0</v>
      </c>
      <c r="AS400" s="1">
        <f t="shared" si="243"/>
        <v>0</v>
      </c>
    </row>
    <row r="401" spans="2:45" x14ac:dyDescent="0.2">
      <c r="B401" s="18">
        <f t="shared" si="250"/>
        <v>43582</v>
      </c>
      <c r="C401" s="8">
        <f t="shared" si="217"/>
        <v>43582</v>
      </c>
      <c r="D401" s="5" t="e">
        <f>INDEX(Klima!$B$1:$E$520,MATCH('Afgrødemodel 1'!$C401,Klima!$B$1:$B$520,0),MATCH('Afgrødemodel 1'!$D$7,Klima!$B$1:$E$1,0))</f>
        <v>#N/A</v>
      </c>
      <c r="E401" s="8" t="e">
        <f t="shared" si="218"/>
        <v>#N/A</v>
      </c>
      <c r="F401">
        <v>0</v>
      </c>
      <c r="G401" s="8" t="e">
        <f t="shared" si="219"/>
        <v>#N/A</v>
      </c>
      <c r="H401" s="8" t="e">
        <f t="shared" si="220"/>
        <v>#N/A</v>
      </c>
      <c r="I401" s="8" t="e">
        <f t="shared" si="221"/>
        <v>#N/A</v>
      </c>
      <c r="J401" s="8" t="e">
        <f t="shared" si="222"/>
        <v>#N/A</v>
      </c>
      <c r="K401" s="8" t="e">
        <f t="shared" si="223"/>
        <v>#N/A</v>
      </c>
      <c r="L401" s="8" t="e">
        <f t="shared" si="224"/>
        <v>#N/A</v>
      </c>
      <c r="M401" t="e">
        <f t="shared" si="225"/>
        <v>#N/A</v>
      </c>
      <c r="N401">
        <v>8</v>
      </c>
      <c r="O401" t="e">
        <f t="shared" si="226"/>
        <v>#N/A</v>
      </c>
      <c r="P401" t="e">
        <f t="shared" si="227"/>
        <v>#N/A</v>
      </c>
      <c r="Q401" t="e">
        <f t="shared" si="228"/>
        <v>#N/A</v>
      </c>
      <c r="R401" t="e">
        <f t="shared" si="229"/>
        <v>#N/A</v>
      </c>
      <c r="S401">
        <f t="shared" si="245"/>
        <v>0</v>
      </c>
      <c r="T401" s="8">
        <f t="shared" si="230"/>
        <v>0</v>
      </c>
      <c r="U401" s="2" t="e">
        <f t="shared" si="231"/>
        <v>#N/A</v>
      </c>
      <c r="V401">
        <f t="shared" si="246"/>
        <v>5</v>
      </c>
      <c r="W401" s="2" t="e">
        <f t="shared" si="232"/>
        <v>#N/A</v>
      </c>
      <c r="X401">
        <f t="shared" si="247"/>
        <v>0</v>
      </c>
      <c r="Y401">
        <f t="shared" si="251"/>
        <v>0.5</v>
      </c>
      <c r="Z401">
        <v>0</v>
      </c>
      <c r="AA401" s="18">
        <f t="shared" si="233"/>
        <v>43582</v>
      </c>
      <c r="AB401" s="13">
        <f t="shared" si="234"/>
        <v>0</v>
      </c>
      <c r="AC401">
        <v>0</v>
      </c>
      <c r="AD401" s="5" t="e">
        <f t="shared" si="235"/>
        <v>#N/A</v>
      </c>
      <c r="AE401">
        <f t="shared" si="244"/>
        <v>0</v>
      </c>
      <c r="AF401">
        <f t="shared" si="244"/>
        <v>0</v>
      </c>
      <c r="AG401">
        <v>0</v>
      </c>
      <c r="AH401" s="18">
        <f t="shared" si="236"/>
        <v>43582</v>
      </c>
      <c r="AI401" s="5">
        <f t="shared" si="237"/>
        <v>0</v>
      </c>
      <c r="AJ401" s="13">
        <f t="shared" si="238"/>
        <v>0</v>
      </c>
      <c r="AK401" s="20">
        <f t="shared" si="248"/>
        <v>0</v>
      </c>
      <c r="AL401" s="20">
        <f t="shared" si="239"/>
        <v>3435</v>
      </c>
      <c r="AM401" s="20">
        <f t="shared" si="240"/>
        <v>900</v>
      </c>
      <c r="AN401" s="20">
        <f t="shared" si="249"/>
        <v>0</v>
      </c>
      <c r="AO401" s="20">
        <f t="shared" si="252"/>
        <v>200</v>
      </c>
      <c r="AP401" s="1">
        <v>0</v>
      </c>
      <c r="AQ401" s="24">
        <f t="shared" si="241"/>
        <v>43582</v>
      </c>
      <c r="AR401" s="10">
        <f t="shared" si="242"/>
        <v>0</v>
      </c>
      <c r="AS401" s="1">
        <f t="shared" si="243"/>
        <v>0</v>
      </c>
    </row>
    <row r="402" spans="2:45" x14ac:dyDescent="0.2">
      <c r="B402" s="18">
        <f t="shared" si="250"/>
        <v>43583</v>
      </c>
      <c r="C402" s="8">
        <f t="shared" si="217"/>
        <v>43583</v>
      </c>
      <c r="D402" s="5" t="e">
        <f>INDEX(Klima!$B$1:$E$520,MATCH('Afgrødemodel 1'!$C402,Klima!$B$1:$B$520,0),MATCH('Afgrødemodel 1'!$D$7,Klima!$B$1:$E$1,0))</f>
        <v>#N/A</v>
      </c>
      <c r="E402" s="8" t="e">
        <f t="shared" si="218"/>
        <v>#N/A</v>
      </c>
      <c r="F402">
        <v>0</v>
      </c>
      <c r="G402" s="8" t="e">
        <f t="shared" si="219"/>
        <v>#N/A</v>
      </c>
      <c r="H402" s="8" t="e">
        <f t="shared" si="220"/>
        <v>#N/A</v>
      </c>
      <c r="I402" s="8" t="e">
        <f t="shared" si="221"/>
        <v>#N/A</v>
      </c>
      <c r="J402" s="8" t="e">
        <f t="shared" si="222"/>
        <v>#N/A</v>
      </c>
      <c r="K402" s="8" t="e">
        <f t="shared" si="223"/>
        <v>#N/A</v>
      </c>
      <c r="L402" s="8" t="e">
        <f t="shared" si="224"/>
        <v>#N/A</v>
      </c>
      <c r="M402" t="e">
        <f t="shared" si="225"/>
        <v>#N/A</v>
      </c>
      <c r="N402">
        <v>8</v>
      </c>
      <c r="O402" t="e">
        <f t="shared" si="226"/>
        <v>#N/A</v>
      </c>
      <c r="P402" t="e">
        <f t="shared" si="227"/>
        <v>#N/A</v>
      </c>
      <c r="Q402" t="e">
        <f t="shared" si="228"/>
        <v>#N/A</v>
      </c>
      <c r="R402" t="e">
        <f t="shared" si="229"/>
        <v>#N/A</v>
      </c>
      <c r="S402">
        <f t="shared" si="245"/>
        <v>0</v>
      </c>
      <c r="T402" s="8">
        <f t="shared" si="230"/>
        <v>0</v>
      </c>
      <c r="U402" s="2" t="e">
        <f t="shared" si="231"/>
        <v>#N/A</v>
      </c>
      <c r="V402">
        <f t="shared" si="246"/>
        <v>5</v>
      </c>
      <c r="W402" s="2" t="e">
        <f t="shared" si="232"/>
        <v>#N/A</v>
      </c>
      <c r="X402">
        <f t="shared" si="247"/>
        <v>0</v>
      </c>
      <c r="Y402">
        <f t="shared" si="251"/>
        <v>0.5</v>
      </c>
      <c r="Z402">
        <v>0</v>
      </c>
      <c r="AA402" s="18">
        <f t="shared" si="233"/>
        <v>43583</v>
      </c>
      <c r="AB402" s="13">
        <f t="shared" si="234"/>
        <v>0</v>
      </c>
      <c r="AC402">
        <v>0</v>
      </c>
      <c r="AD402" s="5" t="e">
        <f t="shared" si="235"/>
        <v>#N/A</v>
      </c>
      <c r="AE402">
        <f t="shared" si="244"/>
        <v>0</v>
      </c>
      <c r="AF402">
        <f t="shared" si="244"/>
        <v>0</v>
      </c>
      <c r="AG402">
        <v>0</v>
      </c>
      <c r="AH402" s="18">
        <f t="shared" si="236"/>
        <v>43583</v>
      </c>
      <c r="AI402" s="5">
        <f t="shared" si="237"/>
        <v>0</v>
      </c>
      <c r="AJ402" s="13">
        <f t="shared" si="238"/>
        <v>0</v>
      </c>
      <c r="AK402" s="20">
        <f t="shared" si="248"/>
        <v>0</v>
      </c>
      <c r="AL402" s="20">
        <f t="shared" si="239"/>
        <v>3450</v>
      </c>
      <c r="AM402" s="20">
        <f t="shared" si="240"/>
        <v>900</v>
      </c>
      <c r="AN402" s="20">
        <f t="shared" si="249"/>
        <v>0</v>
      </c>
      <c r="AO402" s="20">
        <f t="shared" si="252"/>
        <v>200</v>
      </c>
      <c r="AP402" s="1">
        <v>0</v>
      </c>
      <c r="AQ402" s="24">
        <f t="shared" si="241"/>
        <v>43583</v>
      </c>
      <c r="AR402" s="10">
        <f t="shared" si="242"/>
        <v>0</v>
      </c>
      <c r="AS402" s="1">
        <f t="shared" si="243"/>
        <v>0</v>
      </c>
    </row>
    <row r="403" spans="2:45" x14ac:dyDescent="0.2">
      <c r="B403" s="18">
        <f t="shared" si="250"/>
        <v>43584</v>
      </c>
      <c r="C403" s="8">
        <f t="shared" si="217"/>
        <v>43584</v>
      </c>
      <c r="D403" s="5" t="e">
        <f>INDEX(Klima!$B$1:$E$520,MATCH('Afgrødemodel 1'!$C403,Klima!$B$1:$B$520,0),MATCH('Afgrødemodel 1'!$D$7,Klima!$B$1:$E$1,0))</f>
        <v>#N/A</v>
      </c>
      <c r="E403" s="8" t="e">
        <f t="shared" si="218"/>
        <v>#N/A</v>
      </c>
      <c r="F403">
        <v>0</v>
      </c>
      <c r="G403" s="8" t="e">
        <f t="shared" si="219"/>
        <v>#N/A</v>
      </c>
      <c r="H403" s="8" t="e">
        <f t="shared" si="220"/>
        <v>#N/A</v>
      </c>
      <c r="I403" s="8" t="e">
        <f t="shared" si="221"/>
        <v>#N/A</v>
      </c>
      <c r="J403" s="8" t="e">
        <f t="shared" si="222"/>
        <v>#N/A</v>
      </c>
      <c r="K403" s="8" t="e">
        <f t="shared" si="223"/>
        <v>#N/A</v>
      </c>
      <c r="L403" s="8" t="e">
        <f t="shared" si="224"/>
        <v>#N/A</v>
      </c>
      <c r="M403" t="e">
        <f t="shared" si="225"/>
        <v>#N/A</v>
      </c>
      <c r="N403">
        <v>8</v>
      </c>
      <c r="O403" t="e">
        <f t="shared" si="226"/>
        <v>#N/A</v>
      </c>
      <c r="P403" t="e">
        <f t="shared" si="227"/>
        <v>#N/A</v>
      </c>
      <c r="Q403" t="e">
        <f t="shared" si="228"/>
        <v>#N/A</v>
      </c>
      <c r="R403" t="e">
        <f t="shared" si="229"/>
        <v>#N/A</v>
      </c>
      <c r="S403">
        <f t="shared" si="245"/>
        <v>0</v>
      </c>
      <c r="T403" s="8">
        <f t="shared" si="230"/>
        <v>0</v>
      </c>
      <c r="U403" s="2" t="e">
        <f t="shared" si="231"/>
        <v>#N/A</v>
      </c>
      <c r="V403">
        <f t="shared" si="246"/>
        <v>5</v>
      </c>
      <c r="W403" s="2" t="e">
        <f t="shared" si="232"/>
        <v>#N/A</v>
      </c>
      <c r="X403">
        <f t="shared" si="247"/>
        <v>0</v>
      </c>
      <c r="Y403">
        <f t="shared" si="251"/>
        <v>0.5</v>
      </c>
      <c r="Z403">
        <v>0</v>
      </c>
      <c r="AA403" s="18">
        <f t="shared" si="233"/>
        <v>43584</v>
      </c>
      <c r="AB403" s="13">
        <f t="shared" si="234"/>
        <v>0</v>
      </c>
      <c r="AC403">
        <v>0</v>
      </c>
      <c r="AD403" s="5" t="e">
        <f t="shared" si="235"/>
        <v>#N/A</v>
      </c>
      <c r="AE403">
        <f t="shared" ref="AE403:AF405" si="253">$AW$37</f>
        <v>0</v>
      </c>
      <c r="AF403">
        <f t="shared" si="253"/>
        <v>0</v>
      </c>
      <c r="AG403">
        <v>0</v>
      </c>
      <c r="AH403" s="18">
        <f t="shared" si="236"/>
        <v>43584</v>
      </c>
      <c r="AI403" s="5">
        <f t="shared" si="237"/>
        <v>0</v>
      </c>
      <c r="AJ403" s="13">
        <f t="shared" si="238"/>
        <v>0</v>
      </c>
      <c r="AK403" s="20">
        <f t="shared" si="248"/>
        <v>0</v>
      </c>
      <c r="AL403" s="20">
        <f t="shared" si="239"/>
        <v>3465</v>
      </c>
      <c r="AM403" s="20">
        <f t="shared" si="240"/>
        <v>900</v>
      </c>
      <c r="AN403" s="20">
        <f t="shared" si="249"/>
        <v>0</v>
      </c>
      <c r="AO403" s="20">
        <f t="shared" si="252"/>
        <v>200</v>
      </c>
      <c r="AP403" s="1">
        <v>0</v>
      </c>
      <c r="AQ403" s="24">
        <f t="shared" si="241"/>
        <v>43584</v>
      </c>
      <c r="AR403" s="10">
        <f t="shared" si="242"/>
        <v>0</v>
      </c>
      <c r="AS403" s="1">
        <f t="shared" si="243"/>
        <v>0</v>
      </c>
    </row>
    <row r="404" spans="2:45" x14ac:dyDescent="0.2">
      <c r="B404" s="18">
        <f t="shared" si="250"/>
        <v>43585</v>
      </c>
      <c r="C404" s="8">
        <f t="shared" si="217"/>
        <v>43585</v>
      </c>
      <c r="D404" s="5" t="e">
        <f>INDEX(Klima!$B$1:$E$520,MATCH('Afgrødemodel 1'!$C404,Klima!$B$1:$B$520,0),MATCH('Afgrødemodel 1'!$D$7,Klima!$B$1:$E$1,0))</f>
        <v>#N/A</v>
      </c>
      <c r="E404" s="8" t="e">
        <f t="shared" si="218"/>
        <v>#N/A</v>
      </c>
      <c r="F404">
        <v>0</v>
      </c>
      <c r="G404" s="8" t="e">
        <f t="shared" si="219"/>
        <v>#N/A</v>
      </c>
      <c r="H404" s="8" t="e">
        <f t="shared" si="220"/>
        <v>#N/A</v>
      </c>
      <c r="I404" s="8" t="e">
        <f t="shared" si="221"/>
        <v>#N/A</v>
      </c>
      <c r="J404" s="8" t="e">
        <f t="shared" si="222"/>
        <v>#N/A</v>
      </c>
      <c r="K404" s="8" t="e">
        <f t="shared" si="223"/>
        <v>#N/A</v>
      </c>
      <c r="L404" s="8" t="e">
        <f t="shared" si="224"/>
        <v>#N/A</v>
      </c>
      <c r="M404" t="e">
        <f t="shared" si="225"/>
        <v>#N/A</v>
      </c>
      <c r="N404">
        <v>8</v>
      </c>
      <c r="O404" t="e">
        <f t="shared" si="226"/>
        <v>#N/A</v>
      </c>
      <c r="P404" t="e">
        <f t="shared" si="227"/>
        <v>#N/A</v>
      </c>
      <c r="Q404" t="e">
        <f t="shared" si="228"/>
        <v>#N/A</v>
      </c>
      <c r="R404" t="e">
        <f t="shared" si="229"/>
        <v>#N/A</v>
      </c>
      <c r="S404">
        <f t="shared" si="245"/>
        <v>0</v>
      </c>
      <c r="T404" s="8">
        <f t="shared" si="230"/>
        <v>0</v>
      </c>
      <c r="U404" s="2" t="e">
        <f t="shared" si="231"/>
        <v>#N/A</v>
      </c>
      <c r="V404">
        <f t="shared" si="246"/>
        <v>5</v>
      </c>
      <c r="W404" s="2" t="e">
        <f t="shared" si="232"/>
        <v>#N/A</v>
      </c>
      <c r="X404">
        <f t="shared" si="247"/>
        <v>0</v>
      </c>
      <c r="Y404">
        <f t="shared" si="251"/>
        <v>0.5</v>
      </c>
      <c r="Z404">
        <v>0</v>
      </c>
      <c r="AA404" s="18">
        <f t="shared" si="233"/>
        <v>43585</v>
      </c>
      <c r="AB404" s="13">
        <f t="shared" si="234"/>
        <v>0</v>
      </c>
      <c r="AC404">
        <v>0</v>
      </c>
      <c r="AD404" s="5" t="e">
        <f t="shared" si="235"/>
        <v>#N/A</v>
      </c>
      <c r="AE404">
        <f t="shared" si="253"/>
        <v>0</v>
      </c>
      <c r="AF404">
        <f t="shared" si="253"/>
        <v>0</v>
      </c>
      <c r="AG404">
        <v>0</v>
      </c>
      <c r="AH404" s="18">
        <f t="shared" si="236"/>
        <v>43585</v>
      </c>
      <c r="AI404" s="5">
        <f t="shared" si="237"/>
        <v>0</v>
      </c>
      <c r="AJ404" s="13">
        <f t="shared" si="238"/>
        <v>0</v>
      </c>
      <c r="AK404" s="20">
        <f t="shared" si="248"/>
        <v>0</v>
      </c>
      <c r="AL404" s="20">
        <f t="shared" si="239"/>
        <v>3480</v>
      </c>
      <c r="AM404" s="20">
        <f t="shared" si="240"/>
        <v>900</v>
      </c>
      <c r="AN404" s="20">
        <f t="shared" si="249"/>
        <v>0</v>
      </c>
      <c r="AO404" s="20">
        <f t="shared" si="252"/>
        <v>200</v>
      </c>
      <c r="AP404" s="1">
        <v>0</v>
      </c>
      <c r="AQ404" s="24">
        <f t="shared" si="241"/>
        <v>43585</v>
      </c>
      <c r="AR404" s="10">
        <f t="shared" si="242"/>
        <v>0</v>
      </c>
      <c r="AS404" s="1">
        <f t="shared" si="243"/>
        <v>0</v>
      </c>
    </row>
    <row r="405" spans="2:45" x14ac:dyDescent="0.2">
      <c r="B405" s="18">
        <f t="shared" si="250"/>
        <v>43586</v>
      </c>
      <c r="C405" s="8">
        <f t="shared" si="217"/>
        <v>43586</v>
      </c>
      <c r="D405" s="5" t="e">
        <f>INDEX(Klima!$B$1:$E$520,MATCH('Afgrødemodel 1'!$C405,Klima!$B$1:$B$520,0),MATCH('Afgrødemodel 1'!$D$7,Klima!$B$1:$E$1,0))</f>
        <v>#N/A</v>
      </c>
      <c r="E405" s="8" t="e">
        <f t="shared" si="218"/>
        <v>#N/A</v>
      </c>
      <c r="F405">
        <v>0</v>
      </c>
      <c r="G405" s="8" t="e">
        <f t="shared" si="219"/>
        <v>#N/A</v>
      </c>
      <c r="H405" s="8" t="e">
        <f t="shared" si="220"/>
        <v>#N/A</v>
      </c>
      <c r="I405" s="8" t="e">
        <f t="shared" si="221"/>
        <v>#N/A</v>
      </c>
      <c r="J405" s="8" t="e">
        <f t="shared" si="222"/>
        <v>#N/A</v>
      </c>
      <c r="K405" s="8" t="e">
        <f t="shared" si="223"/>
        <v>#N/A</v>
      </c>
      <c r="L405" s="8" t="e">
        <f t="shared" si="224"/>
        <v>#N/A</v>
      </c>
      <c r="M405" t="e">
        <f t="shared" si="225"/>
        <v>#N/A</v>
      </c>
      <c r="N405">
        <v>8</v>
      </c>
      <c r="O405" t="e">
        <f t="shared" si="226"/>
        <v>#N/A</v>
      </c>
      <c r="P405" t="e">
        <f t="shared" si="227"/>
        <v>#N/A</v>
      </c>
      <c r="Q405" t="e">
        <f t="shared" si="228"/>
        <v>#N/A</v>
      </c>
      <c r="R405" t="e">
        <f t="shared" si="229"/>
        <v>#N/A</v>
      </c>
      <c r="S405">
        <f t="shared" si="245"/>
        <v>0</v>
      </c>
      <c r="T405" s="8">
        <f t="shared" si="230"/>
        <v>0</v>
      </c>
      <c r="U405" s="2" t="e">
        <f t="shared" si="231"/>
        <v>#N/A</v>
      </c>
      <c r="V405">
        <f t="shared" si="246"/>
        <v>5</v>
      </c>
      <c r="W405" s="2" t="e">
        <f t="shared" si="232"/>
        <v>#N/A</v>
      </c>
      <c r="X405">
        <f t="shared" si="247"/>
        <v>0</v>
      </c>
      <c r="Y405">
        <f t="shared" si="251"/>
        <v>0.5</v>
      </c>
      <c r="Z405">
        <v>0</v>
      </c>
      <c r="AA405" s="18">
        <f t="shared" si="233"/>
        <v>43586</v>
      </c>
      <c r="AB405" s="13">
        <f t="shared" si="234"/>
        <v>0</v>
      </c>
      <c r="AC405">
        <v>0</v>
      </c>
      <c r="AD405" s="5" t="e">
        <f t="shared" si="235"/>
        <v>#N/A</v>
      </c>
      <c r="AE405">
        <f t="shared" si="253"/>
        <v>0</v>
      </c>
      <c r="AF405">
        <f t="shared" si="253"/>
        <v>0</v>
      </c>
      <c r="AG405">
        <v>0</v>
      </c>
      <c r="AH405" s="18">
        <f t="shared" si="236"/>
        <v>43586</v>
      </c>
      <c r="AI405" s="5">
        <f t="shared" si="237"/>
        <v>0</v>
      </c>
      <c r="AJ405" s="13">
        <f t="shared" si="238"/>
        <v>0</v>
      </c>
      <c r="AK405" s="20">
        <f t="shared" si="248"/>
        <v>0</v>
      </c>
      <c r="AL405" s="20">
        <f t="shared" si="239"/>
        <v>3495</v>
      </c>
      <c r="AM405" s="20">
        <f t="shared" si="240"/>
        <v>900</v>
      </c>
      <c r="AN405" s="20">
        <f t="shared" si="249"/>
        <v>0</v>
      </c>
      <c r="AO405" s="20">
        <f t="shared" si="252"/>
        <v>200</v>
      </c>
      <c r="AP405" s="1">
        <v>0</v>
      </c>
      <c r="AQ405" s="24">
        <f t="shared" si="241"/>
        <v>43586</v>
      </c>
      <c r="AR405" s="10">
        <f t="shared" si="242"/>
        <v>0</v>
      </c>
      <c r="AS405" s="1">
        <f t="shared" si="243"/>
        <v>0</v>
      </c>
    </row>
  </sheetData>
  <dataValidations count="1">
    <dataValidation type="list" allowBlank="1" showInputMessage="1" showErrorMessage="1" sqref="AU4" xr:uid="{9918AF5D-BF2F-422A-BA25-56B0B7CF1553}">
      <formula1>Jordtype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1F6AF42-A1E3-4DE6-9953-1FC61B9FF6B1}">
          <x14:formula1>
            <xm:f>Konstanter!$U$31:$U$41</xm:f>
          </x14:formula1>
          <xm:sqref>AX4</xm:sqref>
        </x14:dataValidation>
        <x14:dataValidation type="list" allowBlank="1" showInputMessage="1" showErrorMessage="1" xr:uid="{338A8EAD-BAA5-442C-BC42-B54D1C9B7EDD}">
          <x14:formula1>
            <xm:f>Konstanter!$A$67:$A$68</xm:f>
          </x14:formula1>
          <xm:sqref>BE4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DI90"/>
  <sheetViews>
    <sheetView topLeftCell="A37" workbookViewId="0">
      <selection activeCell="S13" sqref="S11:S13"/>
    </sheetView>
  </sheetViews>
  <sheetFormatPr defaultRowHeight="12" x14ac:dyDescent="0.2"/>
  <cols>
    <col min="1" max="1" width="18.28515625" customWidth="1"/>
    <col min="2" max="2" width="10.42578125" bestFit="1" customWidth="1"/>
    <col min="3" max="3" width="9.85546875" bestFit="1" customWidth="1"/>
    <col min="4" max="4" width="12.42578125" bestFit="1" customWidth="1"/>
    <col min="5" max="5" width="11.85546875" bestFit="1" customWidth="1"/>
    <col min="6" max="6" width="10.85546875" bestFit="1" customWidth="1"/>
    <col min="9" max="9" width="18.28515625" customWidth="1"/>
  </cols>
  <sheetData>
    <row r="3" spans="1:113" x14ac:dyDescent="0.2">
      <c r="A3" s="10" t="s">
        <v>187</v>
      </c>
      <c r="B3" s="10"/>
      <c r="C3" s="10"/>
      <c r="D3" s="10"/>
      <c r="E3" s="10"/>
      <c r="F3" s="10"/>
      <c r="G3" s="10"/>
      <c r="I3" s="10" t="s">
        <v>204</v>
      </c>
      <c r="R3" s="10" t="s">
        <v>208</v>
      </c>
    </row>
    <row r="4" spans="1:113" x14ac:dyDescent="0.2">
      <c r="A4" s="10"/>
      <c r="B4" s="10"/>
      <c r="C4" s="10"/>
      <c r="D4" s="10"/>
      <c r="E4" s="10"/>
      <c r="F4" s="10"/>
      <c r="G4" s="10"/>
    </row>
    <row r="5" spans="1:113" x14ac:dyDescent="0.2">
      <c r="A5" s="10" t="s">
        <v>188</v>
      </c>
      <c r="B5" s="10" t="s">
        <v>189</v>
      </c>
      <c r="C5" s="10" t="s">
        <v>190</v>
      </c>
      <c r="D5" s="10" t="s">
        <v>191</v>
      </c>
      <c r="E5" s="10" t="s">
        <v>192</v>
      </c>
      <c r="F5" s="10" t="s">
        <v>193</v>
      </c>
      <c r="G5" s="10"/>
      <c r="I5" s="10" t="s">
        <v>188</v>
      </c>
      <c r="J5" s="10" t="s">
        <v>203</v>
      </c>
      <c r="K5" s="10" t="s">
        <v>126</v>
      </c>
      <c r="L5" s="10" t="s">
        <v>124</v>
      </c>
      <c r="M5" s="10" t="s">
        <v>128</v>
      </c>
      <c r="R5" s="10" t="s">
        <v>188</v>
      </c>
      <c r="S5" s="10" t="s">
        <v>146</v>
      </c>
    </row>
    <row r="7" spans="1:113" x14ac:dyDescent="0.2">
      <c r="A7" s="3" t="s">
        <v>194</v>
      </c>
      <c r="B7">
        <v>235</v>
      </c>
      <c r="C7">
        <v>187</v>
      </c>
      <c r="D7">
        <v>975</v>
      </c>
      <c r="E7">
        <v>954</v>
      </c>
      <c r="F7">
        <v>0</v>
      </c>
      <c r="G7">
        <v>1</v>
      </c>
      <c r="I7" t="s">
        <v>194</v>
      </c>
      <c r="J7">
        <v>81</v>
      </c>
      <c r="K7">
        <v>907</v>
      </c>
      <c r="L7" s="3">
        <v>2330</v>
      </c>
      <c r="M7" s="3">
        <v>2351</v>
      </c>
      <c r="R7" t="s">
        <v>194</v>
      </c>
      <c r="S7">
        <v>200</v>
      </c>
    </row>
    <row r="8" spans="1:113" x14ac:dyDescent="0.2">
      <c r="A8" s="4" t="s">
        <v>391</v>
      </c>
      <c r="G8">
        <v>1</v>
      </c>
      <c r="I8" t="s">
        <v>391</v>
      </c>
      <c r="J8">
        <v>100</v>
      </c>
      <c r="K8">
        <v>200</v>
      </c>
      <c r="L8" s="4">
        <v>300</v>
      </c>
      <c r="M8" s="4">
        <v>400</v>
      </c>
      <c r="R8" t="s">
        <v>391</v>
      </c>
      <c r="S8">
        <v>1</v>
      </c>
    </row>
    <row r="9" spans="1:113" x14ac:dyDescent="0.2">
      <c r="A9" s="4" t="s">
        <v>392</v>
      </c>
      <c r="G9">
        <v>1</v>
      </c>
      <c r="I9" t="s">
        <v>392</v>
      </c>
      <c r="J9">
        <v>0</v>
      </c>
      <c r="K9">
        <v>450</v>
      </c>
      <c r="L9" s="4">
        <v>2000</v>
      </c>
      <c r="M9" s="4">
        <v>3000</v>
      </c>
      <c r="R9" t="s">
        <v>392</v>
      </c>
      <c r="S9">
        <v>150</v>
      </c>
    </row>
    <row r="10" spans="1:113" x14ac:dyDescent="0.2">
      <c r="A10" s="1" t="s">
        <v>195</v>
      </c>
      <c r="B10">
        <v>292</v>
      </c>
      <c r="C10">
        <v>219</v>
      </c>
      <c r="D10">
        <v>398</v>
      </c>
      <c r="E10">
        <v>444</v>
      </c>
      <c r="F10">
        <v>78</v>
      </c>
      <c r="G10">
        <v>1</v>
      </c>
      <c r="I10" s="1" t="s">
        <v>195</v>
      </c>
      <c r="J10">
        <v>250</v>
      </c>
      <c r="K10">
        <v>471</v>
      </c>
      <c r="L10">
        <v>720</v>
      </c>
      <c r="M10">
        <v>1431</v>
      </c>
      <c r="R10" s="1" t="s">
        <v>195</v>
      </c>
      <c r="S10" s="1">
        <v>150</v>
      </c>
    </row>
    <row r="11" spans="1:113" x14ac:dyDescent="0.2">
      <c r="A11" s="1" t="s">
        <v>196</v>
      </c>
      <c r="B11">
        <v>110</v>
      </c>
      <c r="C11">
        <v>80</v>
      </c>
      <c r="D11">
        <v>263</v>
      </c>
      <c r="E11">
        <v>685</v>
      </c>
      <c r="F11">
        <v>295</v>
      </c>
      <c r="G11">
        <v>1</v>
      </c>
      <c r="I11" s="1" t="s">
        <v>196</v>
      </c>
      <c r="J11">
        <v>0</v>
      </c>
      <c r="K11">
        <v>601</v>
      </c>
      <c r="L11">
        <v>1043</v>
      </c>
      <c r="M11">
        <v>1433</v>
      </c>
      <c r="R11" s="1" t="s">
        <v>196</v>
      </c>
      <c r="S11" s="1">
        <v>300</v>
      </c>
    </row>
    <row r="12" spans="1:113" x14ac:dyDescent="0.2">
      <c r="A12" s="1" t="s">
        <v>197</v>
      </c>
      <c r="B12">
        <v>136</v>
      </c>
      <c r="C12">
        <v>54</v>
      </c>
      <c r="D12">
        <v>421</v>
      </c>
      <c r="E12">
        <v>779</v>
      </c>
      <c r="F12">
        <v>271</v>
      </c>
      <c r="G12">
        <v>1</v>
      </c>
      <c r="I12" s="1" t="s">
        <v>197</v>
      </c>
      <c r="J12">
        <v>0</v>
      </c>
      <c r="K12">
        <v>601</v>
      </c>
      <c r="L12">
        <v>1314</v>
      </c>
      <c r="M12">
        <v>1661</v>
      </c>
      <c r="R12" s="1" t="s">
        <v>197</v>
      </c>
      <c r="S12" s="1">
        <v>300</v>
      </c>
    </row>
    <row r="13" spans="1:113" x14ac:dyDescent="0.2">
      <c r="A13" s="1" t="s">
        <v>198</v>
      </c>
      <c r="B13">
        <v>136</v>
      </c>
      <c r="C13">
        <v>60</v>
      </c>
      <c r="D13">
        <v>438</v>
      </c>
      <c r="E13">
        <v>824</v>
      </c>
      <c r="F13">
        <v>293</v>
      </c>
      <c r="G13">
        <v>1</v>
      </c>
      <c r="I13" s="1" t="s">
        <v>198</v>
      </c>
      <c r="J13">
        <v>0</v>
      </c>
      <c r="K13">
        <v>601</v>
      </c>
      <c r="L13">
        <v>1349</v>
      </c>
      <c r="M13">
        <v>1751</v>
      </c>
      <c r="R13" s="1" t="s">
        <v>198</v>
      </c>
      <c r="S13" s="1">
        <v>300</v>
      </c>
      <c r="AO13" t="str">
        <f>IF($AL$2="Bederoer",Konstanter!S7,IF($AL$2="Ærter",Konstanter!#REF!,IF($AL$2="Kartofler, tidlige",Konstanter!#REF!,IF($AL$2="Kartofler, middeltidlige",Konstanter!#REF!,IF($AL$2="Kartofler, sildige",Konstanter!T1,IF($AL$2="Vårbyg",Konstanter!T2,IF($AL$2="Vårraps",Konstanter!T3,IF($AL$2="Majs",Konstanter!T4," "))))))))</f>
        <v xml:space="preserve"> </v>
      </c>
    </row>
    <row r="14" spans="1:113" x14ac:dyDescent="0.2">
      <c r="A14" s="1" t="s">
        <v>199</v>
      </c>
      <c r="B14">
        <v>294</v>
      </c>
      <c r="C14">
        <v>449</v>
      </c>
      <c r="D14">
        <v>113</v>
      </c>
      <c r="E14">
        <v>461</v>
      </c>
      <c r="F14">
        <v>162</v>
      </c>
      <c r="G14">
        <v>1</v>
      </c>
      <c r="I14" s="1" t="s">
        <v>199</v>
      </c>
      <c r="J14">
        <v>0</v>
      </c>
      <c r="K14">
        <v>400</v>
      </c>
      <c r="L14">
        <v>1070</v>
      </c>
      <c r="M14">
        <v>1479</v>
      </c>
      <c r="R14" s="1" t="s">
        <v>199</v>
      </c>
      <c r="S14" s="1">
        <v>110</v>
      </c>
    </row>
    <row r="15" spans="1:113" x14ac:dyDescent="0.2">
      <c r="A15" s="1" t="s">
        <v>200</v>
      </c>
      <c r="B15">
        <v>190</v>
      </c>
      <c r="C15">
        <v>365</v>
      </c>
      <c r="D15">
        <v>207</v>
      </c>
      <c r="E15">
        <v>575</v>
      </c>
      <c r="F15">
        <v>248</v>
      </c>
      <c r="G15">
        <v>1</v>
      </c>
      <c r="I15" s="1" t="s">
        <v>200</v>
      </c>
      <c r="J15">
        <v>0</v>
      </c>
      <c r="K15">
        <v>393</v>
      </c>
      <c r="L15">
        <v>1355</v>
      </c>
      <c r="M15">
        <v>1585</v>
      </c>
      <c r="R15" s="1" t="s">
        <v>200</v>
      </c>
      <c r="S15" s="1">
        <v>140</v>
      </c>
    </row>
    <row r="16" spans="1:113" x14ac:dyDescent="0.2">
      <c r="A16" s="1" t="s">
        <v>201</v>
      </c>
      <c r="B16">
        <v>397</v>
      </c>
      <c r="C16">
        <v>691</v>
      </c>
      <c r="D16">
        <v>476</v>
      </c>
      <c r="E16">
        <v>247</v>
      </c>
      <c r="F16">
        <v>761</v>
      </c>
      <c r="G16">
        <v>1</v>
      </c>
      <c r="I16" s="1" t="s">
        <v>201</v>
      </c>
      <c r="J16">
        <v>420</v>
      </c>
      <c r="K16">
        <v>740</v>
      </c>
      <c r="L16">
        <v>1808</v>
      </c>
      <c r="M16">
        <v>2572</v>
      </c>
      <c r="R16" s="1" t="s">
        <v>201</v>
      </c>
      <c r="S16" s="21">
        <v>120</v>
      </c>
      <c r="DI16" t="e">
        <f>IF('Afgrødemodel 1'!AU2="Vinterbyg",Konstanter!G80,HVIS)</f>
        <v>#NAME?</v>
      </c>
    </row>
    <row r="17" spans="1:38" x14ac:dyDescent="0.2">
      <c r="A17" s="1" t="s">
        <v>247</v>
      </c>
      <c r="G17">
        <v>2</v>
      </c>
      <c r="I17" s="1"/>
      <c r="R17" s="1"/>
      <c r="S17" s="22">
        <v>142</v>
      </c>
    </row>
    <row r="18" spans="1:38" x14ac:dyDescent="0.2">
      <c r="A18" s="1" t="s">
        <v>295</v>
      </c>
      <c r="B18">
        <v>190</v>
      </c>
      <c r="C18">
        <v>376</v>
      </c>
      <c r="D18">
        <v>468</v>
      </c>
      <c r="E18">
        <v>157</v>
      </c>
      <c r="G18">
        <v>2</v>
      </c>
      <c r="I18" s="1" t="s">
        <v>295</v>
      </c>
      <c r="J18">
        <v>0</v>
      </c>
      <c r="K18">
        <v>190</v>
      </c>
      <c r="L18">
        <v>811</v>
      </c>
      <c r="M18">
        <v>1191</v>
      </c>
      <c r="R18" s="1" t="s">
        <v>295</v>
      </c>
      <c r="S18" s="22">
        <v>142</v>
      </c>
    </row>
    <row r="19" spans="1:38" x14ac:dyDescent="0.2">
      <c r="A19" s="1" t="s">
        <v>296</v>
      </c>
      <c r="B19">
        <v>362</v>
      </c>
      <c r="C19">
        <v>599</v>
      </c>
      <c r="D19">
        <v>590</v>
      </c>
      <c r="E19">
        <v>155</v>
      </c>
      <c r="G19">
        <v>2</v>
      </c>
      <c r="I19" s="1" t="s">
        <v>296</v>
      </c>
      <c r="J19">
        <v>0</v>
      </c>
      <c r="K19">
        <v>303</v>
      </c>
      <c r="L19">
        <v>1307</v>
      </c>
      <c r="M19">
        <v>1706</v>
      </c>
      <c r="R19" s="1" t="s">
        <v>296</v>
      </c>
      <c r="S19" s="22">
        <v>142</v>
      </c>
    </row>
    <row r="20" spans="1:38" x14ac:dyDescent="0.2">
      <c r="A20" s="1" t="s">
        <v>297</v>
      </c>
      <c r="B20">
        <v>292</v>
      </c>
      <c r="C20">
        <v>345</v>
      </c>
      <c r="D20">
        <v>395</v>
      </c>
      <c r="E20">
        <v>232</v>
      </c>
      <c r="G20">
        <v>2</v>
      </c>
      <c r="I20" s="1" t="s">
        <v>297</v>
      </c>
      <c r="J20">
        <v>0</v>
      </c>
      <c r="K20">
        <v>190</v>
      </c>
      <c r="L20">
        <v>1037</v>
      </c>
      <c r="M20">
        <v>1268</v>
      </c>
      <c r="R20" s="1" t="s">
        <v>297</v>
      </c>
      <c r="S20" s="22">
        <v>142</v>
      </c>
    </row>
    <row r="21" spans="1:38" x14ac:dyDescent="0.2">
      <c r="A21" s="1" t="s">
        <v>298</v>
      </c>
      <c r="B21">
        <v>316</v>
      </c>
      <c r="C21">
        <v>717</v>
      </c>
      <c r="D21">
        <v>493</v>
      </c>
      <c r="E21">
        <v>160</v>
      </c>
      <c r="G21">
        <v>2</v>
      </c>
      <c r="I21" s="1" t="s">
        <v>298</v>
      </c>
      <c r="J21">
        <v>0</v>
      </c>
      <c r="K21">
        <v>190</v>
      </c>
      <c r="L21">
        <v>1301</v>
      </c>
      <c r="M21">
        <v>1686</v>
      </c>
      <c r="R21" s="1" t="s">
        <v>298</v>
      </c>
      <c r="S21" s="22">
        <v>142</v>
      </c>
    </row>
    <row r="22" spans="1:38" x14ac:dyDescent="0.2">
      <c r="A22" s="1" t="s">
        <v>302</v>
      </c>
      <c r="B22">
        <v>230</v>
      </c>
      <c r="C22">
        <v>190</v>
      </c>
      <c r="D22">
        <v>376</v>
      </c>
      <c r="E22">
        <v>468</v>
      </c>
      <c r="F22">
        <v>157</v>
      </c>
      <c r="G22">
        <v>1</v>
      </c>
      <c r="I22" s="1" t="s">
        <v>302</v>
      </c>
      <c r="J22">
        <v>0</v>
      </c>
      <c r="K22">
        <v>425</v>
      </c>
      <c r="L22">
        <v>2000</v>
      </c>
      <c r="M22">
        <v>3000</v>
      </c>
      <c r="R22" s="1" t="s">
        <v>302</v>
      </c>
      <c r="S22" s="22">
        <v>140</v>
      </c>
    </row>
    <row r="23" spans="1:38" x14ac:dyDescent="0.2">
      <c r="A23" s="1" t="s">
        <v>303</v>
      </c>
      <c r="B23">
        <v>230</v>
      </c>
      <c r="C23">
        <v>362</v>
      </c>
      <c r="D23">
        <v>599</v>
      </c>
      <c r="E23">
        <v>590</v>
      </c>
      <c r="F23">
        <v>155</v>
      </c>
      <c r="G23">
        <v>1</v>
      </c>
      <c r="I23" s="1" t="s">
        <v>303</v>
      </c>
      <c r="J23">
        <v>0</v>
      </c>
      <c r="K23">
        <v>425</v>
      </c>
      <c r="L23">
        <v>2000</v>
      </c>
      <c r="M23">
        <v>3000</v>
      </c>
      <c r="R23" s="1" t="s">
        <v>303</v>
      </c>
      <c r="S23" s="22">
        <v>140</v>
      </c>
    </row>
    <row r="24" spans="1:38" x14ac:dyDescent="0.2">
      <c r="A24" s="1" t="s">
        <v>304</v>
      </c>
      <c r="B24">
        <v>230</v>
      </c>
      <c r="C24">
        <v>292</v>
      </c>
      <c r="D24">
        <v>345</v>
      </c>
      <c r="E24">
        <v>395</v>
      </c>
      <c r="F24">
        <v>232</v>
      </c>
      <c r="G24">
        <v>1</v>
      </c>
      <c r="I24" s="1" t="s">
        <v>304</v>
      </c>
      <c r="J24">
        <v>0</v>
      </c>
      <c r="K24">
        <v>425</v>
      </c>
      <c r="L24">
        <v>2000</v>
      </c>
      <c r="M24">
        <v>3000</v>
      </c>
      <c r="R24" s="1" t="s">
        <v>304</v>
      </c>
      <c r="S24" s="22">
        <v>140</v>
      </c>
    </row>
    <row r="25" spans="1:38" x14ac:dyDescent="0.2">
      <c r="A25" s="1" t="s">
        <v>305</v>
      </c>
      <c r="B25">
        <v>230</v>
      </c>
      <c r="C25">
        <v>316</v>
      </c>
      <c r="D25">
        <v>717</v>
      </c>
      <c r="E25">
        <v>493</v>
      </c>
      <c r="F25">
        <v>160</v>
      </c>
      <c r="G25">
        <v>1</v>
      </c>
      <c r="I25" s="1" t="s">
        <v>305</v>
      </c>
      <c r="J25">
        <v>0</v>
      </c>
      <c r="K25">
        <v>425</v>
      </c>
      <c r="L25">
        <v>2000</v>
      </c>
      <c r="M25">
        <v>3000</v>
      </c>
      <c r="R25" s="1" t="s">
        <v>305</v>
      </c>
      <c r="S25" s="22">
        <v>140</v>
      </c>
    </row>
    <row r="26" spans="1:38" x14ac:dyDescent="0.2">
      <c r="A26" s="1" t="s">
        <v>237</v>
      </c>
      <c r="B26">
        <v>190</v>
      </c>
      <c r="C26">
        <v>376</v>
      </c>
      <c r="D26">
        <v>468</v>
      </c>
      <c r="E26">
        <v>157</v>
      </c>
      <c r="G26">
        <v>1</v>
      </c>
      <c r="I26" s="1" t="s">
        <v>237</v>
      </c>
      <c r="J26" s="1">
        <v>0</v>
      </c>
      <c r="K26" s="1">
        <v>190</v>
      </c>
      <c r="L26" s="1">
        <v>811</v>
      </c>
      <c r="M26" s="1">
        <v>1191</v>
      </c>
      <c r="R26" s="1" t="s">
        <v>237</v>
      </c>
      <c r="S26" s="1">
        <v>39</v>
      </c>
    </row>
    <row r="28" spans="1:38" x14ac:dyDescent="0.2">
      <c r="A28" s="10" t="s">
        <v>202</v>
      </c>
      <c r="B28" s="10"/>
      <c r="C28" s="10"/>
      <c r="D28" s="10"/>
      <c r="E28" s="10"/>
      <c r="F28" s="10"/>
      <c r="G28" s="10"/>
      <c r="I28" s="10" t="s">
        <v>205</v>
      </c>
      <c r="Q28" s="10" t="s">
        <v>211</v>
      </c>
      <c r="U28" s="10" t="s">
        <v>235</v>
      </c>
    </row>
    <row r="29" spans="1:38" x14ac:dyDescent="0.2">
      <c r="A29" s="10"/>
      <c r="B29" s="10"/>
      <c r="C29" s="10"/>
      <c r="D29" s="10"/>
      <c r="E29" s="10"/>
      <c r="F29" s="10"/>
      <c r="G29" s="10"/>
      <c r="I29" s="10"/>
      <c r="AI29" s="10" t="s">
        <v>294</v>
      </c>
      <c r="AJ29" s="10" t="s">
        <v>294</v>
      </c>
      <c r="AK29" s="10" t="s">
        <v>294</v>
      </c>
      <c r="AL29" s="10" t="s">
        <v>294</v>
      </c>
    </row>
    <row r="30" spans="1:38" x14ac:dyDescent="0.2">
      <c r="A30" s="10" t="s">
        <v>188</v>
      </c>
      <c r="B30" s="10" t="s">
        <v>150</v>
      </c>
      <c r="C30" s="10" t="s">
        <v>151</v>
      </c>
      <c r="D30" s="10" t="s">
        <v>152</v>
      </c>
      <c r="E30" s="10" t="s">
        <v>153</v>
      </c>
      <c r="F30" s="10" t="s">
        <v>172</v>
      </c>
      <c r="G30" s="10" t="s">
        <v>301</v>
      </c>
      <c r="I30" s="10" t="s">
        <v>188</v>
      </c>
      <c r="J30" s="10" t="s">
        <v>180</v>
      </c>
      <c r="K30" s="10" t="s">
        <v>181</v>
      </c>
      <c r="L30" s="10" t="s">
        <v>182</v>
      </c>
      <c r="M30" s="10" t="s">
        <v>183</v>
      </c>
      <c r="N30" s="10" t="s">
        <v>184</v>
      </c>
      <c r="O30" s="10" t="s">
        <v>306</v>
      </c>
      <c r="Q30" s="10" t="s">
        <v>212</v>
      </c>
      <c r="R30" s="10" t="s">
        <v>210</v>
      </c>
      <c r="U30" s="10" t="s">
        <v>212</v>
      </c>
      <c r="V30" s="10" t="s">
        <v>214</v>
      </c>
      <c r="W30" s="10" t="s">
        <v>210</v>
      </c>
      <c r="X30" s="10" t="s">
        <v>215</v>
      </c>
      <c r="Y30" s="10" t="s">
        <v>216</v>
      </c>
      <c r="Z30" s="10" t="s">
        <v>217</v>
      </c>
      <c r="AA30" s="10" t="s">
        <v>218</v>
      </c>
      <c r="AB30" s="10" t="s">
        <v>36</v>
      </c>
      <c r="AC30" s="10" t="s">
        <v>219</v>
      </c>
      <c r="AD30" s="10" t="s">
        <v>220</v>
      </c>
      <c r="AE30" s="10" t="s">
        <v>221</v>
      </c>
      <c r="AF30" s="10" t="s">
        <v>222</v>
      </c>
      <c r="AG30" s="10" t="s">
        <v>223</v>
      </c>
      <c r="AH30" s="10" t="s">
        <v>224</v>
      </c>
      <c r="AI30" s="10" t="s">
        <v>215</v>
      </c>
      <c r="AJ30" s="10" t="s">
        <v>216</v>
      </c>
      <c r="AK30" s="10" t="s">
        <v>217</v>
      </c>
      <c r="AL30" s="10" t="s">
        <v>218</v>
      </c>
    </row>
    <row r="32" spans="1:38" x14ac:dyDescent="0.2">
      <c r="A32" t="s">
        <v>194</v>
      </c>
      <c r="B32">
        <v>0</v>
      </c>
      <c r="C32">
        <v>0.1</v>
      </c>
      <c r="D32">
        <v>5</v>
      </c>
      <c r="E32">
        <v>0</v>
      </c>
      <c r="F32">
        <v>0</v>
      </c>
      <c r="G32">
        <v>0</v>
      </c>
      <c r="I32" t="s">
        <v>194</v>
      </c>
      <c r="J32">
        <v>0</v>
      </c>
      <c r="K32">
        <v>15</v>
      </c>
      <c r="L32">
        <v>900</v>
      </c>
      <c r="M32">
        <v>0</v>
      </c>
      <c r="N32">
        <v>15</v>
      </c>
      <c r="O32">
        <v>0</v>
      </c>
      <c r="Q32">
        <v>1</v>
      </c>
      <c r="R32">
        <v>500</v>
      </c>
      <c r="U32">
        <v>1</v>
      </c>
      <c r="V32">
        <v>300</v>
      </c>
      <c r="W32">
        <v>500</v>
      </c>
      <c r="X32">
        <f>IF('Afgrødemodel 1'!$BE$4="Ja",AI32,0.2)</f>
        <v>0.2</v>
      </c>
      <c r="Y32">
        <f>IF('Afgrødemodel 1'!$BE$4="Ja",AJ32,0.05)</f>
        <v>0.05</v>
      </c>
      <c r="Z32">
        <f>IF('Afgrødemodel 1'!$BE$4="Ja",AK32,0.13)</f>
        <v>0.13</v>
      </c>
      <c r="AA32">
        <f>IF('Afgrødemodel 1'!$BE$4="Ja",AL32,0.05)</f>
        <v>0.05</v>
      </c>
      <c r="AB32">
        <v>6</v>
      </c>
      <c r="AC32">
        <v>0.08</v>
      </c>
      <c r="AD32">
        <v>12</v>
      </c>
      <c r="AE32">
        <v>0.6</v>
      </c>
      <c r="AF32">
        <v>0.6</v>
      </c>
      <c r="AG32">
        <v>61</v>
      </c>
      <c r="AH32">
        <v>800</v>
      </c>
      <c r="AI32" t="b">
        <f>IF('Afgrødemodel 1'!$BE$4="Ja",((2.34*'Afgrødemodel 1'!$BI$4+0.7*'Afgrødemodel 1'!$BI$5+0.47*'Afgrødemodel 1'!$BI$6+0.18*'Afgrødemodel 1'!$BI$7+3.68)/100))</f>
        <v>0</v>
      </c>
      <c r="AJ32" t="b">
        <f>IF('Afgrødemodel 1'!$BE$4="Ja",((0.55*'Afgrødemodel 1'!$BI$4+0.63*'Afgrødemodel 1'!$BI$5+0.18*'Afgrødemodel 1'!$BI$6+1.12)/100))</f>
        <v>0</v>
      </c>
      <c r="AK32" t="b">
        <f>IF('Afgrødemodel 1'!$BE$4="Ja",((2.34*'Afgrødemodel 1'!$BL$4+0.7*'Afgrødemodel 1'!$BL$5+0.47*'Afgrødemodel 1'!$BL$6+0.18*'Afgrødemodel 1'!$BL$7+3.68)/100))</f>
        <v>0</v>
      </c>
      <c r="AL32" t="b">
        <f>IF('Afgrødemodel 1'!$BE$4="Ja",((0.55*'Afgrødemodel 1'!$BL$4+0.63*'Afgrødemodel 1'!$BL$5+0.18*'Afgrødemodel 1'!$BL$6+1.12)/100))</f>
        <v>0</v>
      </c>
    </row>
    <row r="33" spans="1:38" x14ac:dyDescent="0.2">
      <c r="A33" s="1" t="s">
        <v>195</v>
      </c>
      <c r="B33">
        <v>0</v>
      </c>
      <c r="C33">
        <v>0.2</v>
      </c>
      <c r="D33">
        <v>5</v>
      </c>
      <c r="E33">
        <v>0</v>
      </c>
      <c r="F33">
        <v>2</v>
      </c>
      <c r="G33">
        <v>0</v>
      </c>
      <c r="I33" s="1" t="s">
        <v>195</v>
      </c>
      <c r="J33" s="1">
        <v>0</v>
      </c>
      <c r="K33" s="1">
        <v>90</v>
      </c>
      <c r="L33" s="1">
        <v>700</v>
      </c>
      <c r="M33" s="1">
        <v>0</v>
      </c>
      <c r="N33" s="1">
        <v>15</v>
      </c>
      <c r="O33" s="1">
        <v>0</v>
      </c>
      <c r="Q33">
        <v>2</v>
      </c>
      <c r="R33">
        <v>600</v>
      </c>
      <c r="U33">
        <v>2</v>
      </c>
      <c r="V33">
        <v>300</v>
      </c>
      <c r="W33">
        <v>600</v>
      </c>
      <c r="X33">
        <f>IF('Afgrødemodel 1'!$BE$4="Ja",AI33,0.28)</f>
        <v>0.28000000000000003</v>
      </c>
      <c r="Y33">
        <f>IF('Afgrødemodel 1'!$BE$4="Ja",AJ33,0.06)</f>
        <v>0.06</v>
      </c>
      <c r="Z33">
        <f>IF('Afgrødemodel 1'!$BE$4="Ja",AK33,0.24)</f>
        <v>0.24</v>
      </c>
      <c r="AA33">
        <f>IF('Afgrødemodel 1'!$BE$4="Ja",AL33,0.06)</f>
        <v>0.06</v>
      </c>
      <c r="AB33">
        <v>8</v>
      </c>
      <c r="AC33">
        <v>0.12</v>
      </c>
      <c r="AD33">
        <v>12</v>
      </c>
      <c r="AE33">
        <v>0.3</v>
      </c>
      <c r="AF33">
        <v>0.3</v>
      </c>
      <c r="AG33">
        <v>120</v>
      </c>
      <c r="AH33">
        <v>800</v>
      </c>
      <c r="AI33" t="b">
        <f>IF('Afgrødemodel 1'!$BE$4="Ja",((2.34*'Afgrødemodel 1'!$BI$4+0.7*'Afgrødemodel 1'!$BI$5+0.47*'Afgrødemodel 1'!$BI$6+0.18*'Afgrødemodel 1'!$BI$7+3.68)/100))</f>
        <v>0</v>
      </c>
      <c r="AJ33" t="b">
        <f>IF('Afgrødemodel 1'!$BE$4="Ja",((0.55*'Afgrødemodel 1'!$BI$4+0.63*'Afgrødemodel 1'!$BI$5+0.18*'Afgrødemodel 1'!$BI$6+1.12)/100))</f>
        <v>0</v>
      </c>
      <c r="AK33" t="b">
        <f>IF('Afgrødemodel 1'!$BE$4="Ja",((2.34*'Afgrødemodel 1'!$BL$4+0.7*'Afgrødemodel 1'!$BL$5+0.47*'Afgrødemodel 1'!$BL$6+0.18*'Afgrødemodel 1'!$BL$7+3.68)/100))</f>
        <v>0</v>
      </c>
      <c r="AL33" t="b">
        <f>IF('Afgrødemodel 1'!$BE$4="Ja",((0.55*'Afgrødemodel 1'!$BL$4+0.63*'Afgrødemodel 1'!$BL$5+0.18*'Afgrødemodel 1'!$BL$6+1.12)/100))</f>
        <v>0</v>
      </c>
    </row>
    <row r="34" spans="1:38" x14ac:dyDescent="0.2">
      <c r="A34" s="1" t="s">
        <v>391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I34" s="1" t="s">
        <v>391</v>
      </c>
      <c r="J34" s="1">
        <v>0</v>
      </c>
      <c r="K34" s="1">
        <v>0</v>
      </c>
      <c r="L34" s="1">
        <v>1000</v>
      </c>
      <c r="M34" s="1">
        <v>0</v>
      </c>
      <c r="N34" s="1">
        <v>0</v>
      </c>
      <c r="O34" s="1">
        <v>0</v>
      </c>
      <c r="Q34">
        <v>3</v>
      </c>
      <c r="R34">
        <v>600</v>
      </c>
      <c r="U34">
        <v>3</v>
      </c>
      <c r="V34">
        <v>300</v>
      </c>
      <c r="W34">
        <v>600</v>
      </c>
      <c r="X34">
        <f>IF('Afgrødemodel 1'!$BE$4="Ja",AI34,0.23)</f>
        <v>0.23</v>
      </c>
      <c r="Y34">
        <f>IF('Afgrødemodel 1'!$BE$4="Ja",AJ34,0.06)</f>
        <v>0.06</v>
      </c>
      <c r="Z34">
        <f>IF('Afgrødemodel 1'!$BE$4="Ja",AK34,0.2)</f>
        <v>0.2</v>
      </c>
      <c r="AA34">
        <f>IF('Afgrødemodel 1'!$BE$4="Ja",AL34,0.06)</f>
        <v>0.06</v>
      </c>
      <c r="AB34">
        <v>7</v>
      </c>
      <c r="AC34">
        <v>0.1</v>
      </c>
      <c r="AD34">
        <v>12</v>
      </c>
      <c r="AE34">
        <v>0.5</v>
      </c>
      <c r="AF34">
        <v>0.5</v>
      </c>
      <c r="AG34">
        <v>93</v>
      </c>
      <c r="AH34">
        <v>900</v>
      </c>
      <c r="AI34" t="b">
        <f>IF('Afgrødemodel 1'!$BE$4="Ja",((2.34*'Afgrødemodel 1'!$BI$4+0.7*'Afgrødemodel 1'!$BI$5+0.47*'Afgrødemodel 1'!$BI$6+0.18*'Afgrødemodel 1'!$BI$7+3.68)/100))</f>
        <v>0</v>
      </c>
      <c r="AJ34" t="b">
        <f>IF('Afgrødemodel 1'!$BE$4="Ja",((0.55*'Afgrødemodel 1'!$BI$4+0.63*'Afgrødemodel 1'!$BI$5+0.18*'Afgrødemodel 1'!$BI$6+1.12)/100))</f>
        <v>0</v>
      </c>
      <c r="AK34" t="b">
        <f>IF('Afgrødemodel 1'!$BE$4="Ja",((2.34*'Afgrødemodel 1'!$BL$4+0.7*'Afgrødemodel 1'!$BL$5+0.47*'Afgrødemodel 1'!$BL$6+0.18*'Afgrødemodel 1'!$BL$7+3.68)/100))</f>
        <v>0</v>
      </c>
      <c r="AL34" t="b">
        <f>IF('Afgrødemodel 1'!$BE$4="Ja",((0.55*'Afgrødemodel 1'!$BL$4+0.63*'Afgrødemodel 1'!$BL$5+0.18*'Afgrødemodel 1'!$BL$6+1.12)/100))</f>
        <v>0</v>
      </c>
    </row>
    <row r="35" spans="1:38" x14ac:dyDescent="0.2">
      <c r="A35" s="1" t="s">
        <v>392</v>
      </c>
      <c r="B35">
        <v>0</v>
      </c>
      <c r="C35">
        <v>0</v>
      </c>
      <c r="D35">
        <v>5</v>
      </c>
      <c r="E35">
        <v>0</v>
      </c>
      <c r="F35">
        <v>2</v>
      </c>
      <c r="G35">
        <v>0.5</v>
      </c>
      <c r="I35" s="1" t="s">
        <v>392</v>
      </c>
      <c r="J35" s="1">
        <v>0</v>
      </c>
      <c r="K35" s="1">
        <v>60</v>
      </c>
      <c r="L35" s="1">
        <v>800</v>
      </c>
      <c r="M35" s="1">
        <v>0</v>
      </c>
      <c r="N35" s="1">
        <v>15</v>
      </c>
      <c r="O35" s="1">
        <v>200</v>
      </c>
      <c r="Q35">
        <v>4</v>
      </c>
      <c r="R35">
        <v>600</v>
      </c>
      <c r="U35">
        <v>4</v>
      </c>
      <c r="V35">
        <v>300</v>
      </c>
      <c r="W35">
        <v>600</v>
      </c>
      <c r="X35">
        <f>IF('Afgrødemodel 1'!$BE$4="Ja",AI35,0.28)</f>
        <v>0.28000000000000003</v>
      </c>
      <c r="Y35">
        <f>IF('Afgrødemodel 1'!$BE$4="Ja",AJ35,0.07)</f>
        <v>7.0000000000000007E-2</v>
      </c>
      <c r="Z35">
        <f>IF('Afgrødemodel 1'!$BE$4="Ja",AK35,0.23)</f>
        <v>0.23</v>
      </c>
      <c r="AA35">
        <f>IF('Afgrødemodel 1'!$BE$4="Ja",AL35,0.06)</f>
        <v>0.06</v>
      </c>
      <c r="AB35">
        <v>10</v>
      </c>
      <c r="AC35">
        <v>0.15</v>
      </c>
      <c r="AD35">
        <v>12</v>
      </c>
      <c r="AE35">
        <v>0.3</v>
      </c>
      <c r="AF35">
        <v>0.3</v>
      </c>
      <c r="AG35">
        <v>114</v>
      </c>
      <c r="AH35">
        <v>900</v>
      </c>
      <c r="AI35" t="b">
        <f>IF('Afgrødemodel 1'!$BE$4="Ja",((2.34*'Afgrødemodel 1'!$BI$4+0.7*'Afgrødemodel 1'!$BI$5+0.47*'Afgrødemodel 1'!$BI$6+0.18*'Afgrødemodel 1'!$BI$7+3.68)/100))</f>
        <v>0</v>
      </c>
      <c r="AJ35" t="b">
        <f>IF('Afgrødemodel 1'!$BE$4="Ja",((0.55*'Afgrødemodel 1'!$BI$4+0.63*'Afgrødemodel 1'!$BI$5+0.18*'Afgrødemodel 1'!$BI$6+1.12)/100))</f>
        <v>0</v>
      </c>
      <c r="AK35" t="b">
        <f>IF('Afgrødemodel 1'!$BE$4="Ja",((2.34*'Afgrødemodel 1'!$BL$4+0.7*'Afgrødemodel 1'!$BL$5+0.47*'Afgrødemodel 1'!$BL$6+0.18*'Afgrødemodel 1'!$BL$7+3.68)/100))</f>
        <v>0</v>
      </c>
      <c r="AL35" t="b">
        <f>IF('Afgrødemodel 1'!$BE$4="Ja",((0.55*'Afgrødemodel 1'!$BL$4+0.63*'Afgrødemodel 1'!$BL$5+0.18*'Afgrødemodel 1'!$BL$6+1.12)/100))</f>
        <v>0</v>
      </c>
    </row>
    <row r="36" spans="1:38" x14ac:dyDescent="0.2">
      <c r="A36" s="1" t="s">
        <v>196</v>
      </c>
      <c r="B36">
        <v>0</v>
      </c>
      <c r="C36">
        <v>0</v>
      </c>
      <c r="D36">
        <v>5</v>
      </c>
      <c r="E36">
        <v>0</v>
      </c>
      <c r="F36">
        <v>2</v>
      </c>
      <c r="G36">
        <v>0</v>
      </c>
      <c r="I36" s="1" t="s">
        <v>196</v>
      </c>
      <c r="J36" s="1">
        <v>0</v>
      </c>
      <c r="K36" s="1">
        <v>80</v>
      </c>
      <c r="L36" s="1">
        <v>750</v>
      </c>
      <c r="M36" s="1">
        <v>0</v>
      </c>
      <c r="N36" s="1">
        <v>15</v>
      </c>
      <c r="O36" s="1">
        <v>0</v>
      </c>
      <c r="Q36">
        <v>5</v>
      </c>
      <c r="R36">
        <v>900</v>
      </c>
      <c r="U36">
        <v>5</v>
      </c>
      <c r="V36">
        <v>300</v>
      </c>
      <c r="W36">
        <v>900</v>
      </c>
      <c r="X36">
        <f>IF('Afgrødemodel 1'!$BE$4="Ja",AI36,0.31)</f>
        <v>0.31</v>
      </c>
      <c r="Y36">
        <f>IF('Afgrødemodel 1'!$BE$4="Ja",AJ36,0.12)</f>
        <v>0.12</v>
      </c>
      <c r="Z36">
        <f>IF('Afgrødemodel 1'!$BE$4="Ja",AK36,0.26)</f>
        <v>0.26</v>
      </c>
      <c r="AA36">
        <f>IF('Afgrødemodel 1'!$BE$4="Ja",AL36,0.1)</f>
        <v>0.1</v>
      </c>
      <c r="AB36">
        <v>10</v>
      </c>
      <c r="AC36">
        <v>0.15</v>
      </c>
      <c r="AD36">
        <v>10</v>
      </c>
      <c r="AE36">
        <v>0.3</v>
      </c>
      <c r="AF36">
        <v>0.3</v>
      </c>
      <c r="AG36">
        <v>153</v>
      </c>
      <c r="AH36">
        <v>800</v>
      </c>
      <c r="AI36" t="b">
        <f>IF('Afgrødemodel 1'!$BE$4="Ja",((2.34*'Afgrødemodel 1'!$BI$4+0.7*'Afgrødemodel 1'!$BI$5+0.47*'Afgrødemodel 1'!$BI$6+0.18*'Afgrødemodel 1'!$BI$7+3.68)/100))</f>
        <v>0</v>
      </c>
      <c r="AJ36" t="b">
        <f>IF('Afgrødemodel 1'!$BE$4="Ja",((0.55*'Afgrødemodel 1'!$BI$4+0.63*'Afgrødemodel 1'!$BI$5+0.18*'Afgrødemodel 1'!$BI$6+1.12)/100))</f>
        <v>0</v>
      </c>
      <c r="AK36" t="b">
        <f>IF('Afgrødemodel 1'!$BE$4="Ja",((2.34*'Afgrødemodel 1'!$BL$4+0.7*'Afgrødemodel 1'!$BL$5+0.47*'Afgrødemodel 1'!$BL$6+0.18*'Afgrødemodel 1'!$BL$7+3.68)/100))</f>
        <v>0</v>
      </c>
      <c r="AL36" t="b">
        <f>IF('Afgrødemodel 1'!$BE$4="Ja",((0.55*'Afgrødemodel 1'!$BL$4+0.63*'Afgrødemodel 1'!$BL$5+0.18*'Afgrødemodel 1'!$BL$6+1.12)/100))</f>
        <v>0</v>
      </c>
    </row>
    <row r="37" spans="1:38" x14ac:dyDescent="0.2">
      <c r="A37" s="1" t="s">
        <v>197</v>
      </c>
      <c r="B37">
        <v>0</v>
      </c>
      <c r="C37">
        <v>0</v>
      </c>
      <c r="D37">
        <v>5</v>
      </c>
      <c r="E37">
        <v>0</v>
      </c>
      <c r="F37">
        <v>2</v>
      </c>
      <c r="G37">
        <v>0</v>
      </c>
      <c r="I37" s="1" t="s">
        <v>197</v>
      </c>
      <c r="J37" s="1">
        <v>0</v>
      </c>
      <c r="K37" s="1">
        <v>80</v>
      </c>
      <c r="L37" s="1">
        <v>750</v>
      </c>
      <c r="M37" s="1">
        <v>0</v>
      </c>
      <c r="N37" s="1">
        <v>15</v>
      </c>
      <c r="O37" s="1">
        <v>0</v>
      </c>
      <c r="Q37">
        <v>6</v>
      </c>
      <c r="R37">
        <v>900</v>
      </c>
      <c r="U37">
        <v>6</v>
      </c>
      <c r="V37">
        <v>300</v>
      </c>
      <c r="W37">
        <v>900</v>
      </c>
      <c r="X37">
        <f>IF('Afgrødemodel 1'!$BE$4="Ja",AI37,0.34)</f>
        <v>0.34</v>
      </c>
      <c r="Y37">
        <f>IF('Afgrødemodel 1'!$BE$4="Ja",AJ37,0.13)</f>
        <v>0.13</v>
      </c>
      <c r="Z37">
        <f>IF('Afgrødemodel 1'!$BE$4="Ja",AK37,0.28)</f>
        <v>0.28000000000000003</v>
      </c>
      <c r="AA37">
        <f>IF('Afgrødemodel 1'!$BE$4="Ja",AL37,0.1)</f>
        <v>0.1</v>
      </c>
      <c r="AB37">
        <v>10</v>
      </c>
      <c r="AC37">
        <v>0.15</v>
      </c>
      <c r="AD37">
        <v>10</v>
      </c>
      <c r="AE37">
        <v>0.3</v>
      </c>
      <c r="AF37">
        <v>0.3</v>
      </c>
      <c r="AG37">
        <v>171</v>
      </c>
      <c r="AH37">
        <v>800</v>
      </c>
      <c r="AI37" t="b">
        <f>IF('Afgrødemodel 1'!$BE$4="Ja",((2.34*'Afgrødemodel 1'!$BI$4+0.7*'Afgrødemodel 1'!$BI$5+0.47*'Afgrødemodel 1'!$BI$6+0.18*'Afgrødemodel 1'!$BI$7+3.68)/100))</f>
        <v>0</v>
      </c>
      <c r="AJ37" t="b">
        <f>IF('Afgrødemodel 1'!$BE$4="Ja",((0.55*'Afgrødemodel 1'!$BI$4+0.63*'Afgrødemodel 1'!$BI$5+0.18*'Afgrødemodel 1'!$BI$6+1.12)/100))</f>
        <v>0</v>
      </c>
      <c r="AK37" t="b">
        <f>IF('Afgrødemodel 1'!$BE$4="Ja",((2.34*'Afgrødemodel 1'!$BL$4+0.7*'Afgrødemodel 1'!$BL$5+0.47*'Afgrødemodel 1'!$BL$6+0.18*'Afgrødemodel 1'!$BL$7+3.68)/100))</f>
        <v>0</v>
      </c>
      <c r="AL37" t="b">
        <f>IF('Afgrødemodel 1'!$BE$4="Ja",((0.55*'Afgrødemodel 1'!$BL$4+0.63*'Afgrødemodel 1'!$BL$5+0.18*'Afgrødemodel 1'!$BL$6+1.12)/100))</f>
        <v>0</v>
      </c>
    </row>
    <row r="38" spans="1:38" x14ac:dyDescent="0.2">
      <c r="A38" s="1" t="s">
        <v>198</v>
      </c>
      <c r="B38">
        <v>0</v>
      </c>
      <c r="C38">
        <v>0</v>
      </c>
      <c r="D38">
        <v>5</v>
      </c>
      <c r="E38">
        <v>0</v>
      </c>
      <c r="F38">
        <v>2</v>
      </c>
      <c r="G38">
        <v>0</v>
      </c>
      <c r="I38" s="1" t="s">
        <v>198</v>
      </c>
      <c r="J38" s="1">
        <v>0</v>
      </c>
      <c r="K38" s="1">
        <v>80</v>
      </c>
      <c r="L38" s="1">
        <v>750</v>
      </c>
      <c r="M38" s="1">
        <v>0</v>
      </c>
      <c r="N38" s="1">
        <v>15</v>
      </c>
      <c r="O38" s="1">
        <v>0</v>
      </c>
      <c r="Q38">
        <v>7</v>
      </c>
      <c r="R38">
        <v>900</v>
      </c>
      <c r="U38">
        <v>7</v>
      </c>
      <c r="V38">
        <v>300</v>
      </c>
      <c r="W38">
        <v>900</v>
      </c>
      <c r="X38">
        <f>IF('Afgrødemodel 1'!$BE$4="Ja",AI38,0.42)</f>
        <v>0.42</v>
      </c>
      <c r="Y38">
        <f>IF('Afgrødemodel 1'!$BE$4="Ja",AJ38,0.2)</f>
        <v>0.2</v>
      </c>
      <c r="Z38">
        <f>IF('Afgrødemodel 1'!$BE$4="Ja",AK38,0.33)</f>
        <v>0.33</v>
      </c>
      <c r="AA38">
        <f>IF('Afgrødemodel 1'!$BE$4="Ja",AL38,0.15)</f>
        <v>0.15</v>
      </c>
      <c r="AB38">
        <v>10</v>
      </c>
      <c r="AC38">
        <v>0.15</v>
      </c>
      <c r="AD38">
        <v>10</v>
      </c>
      <c r="AE38">
        <v>0.3</v>
      </c>
      <c r="AF38">
        <v>0.3</v>
      </c>
      <c r="AG38">
        <v>174</v>
      </c>
      <c r="AH38">
        <v>800</v>
      </c>
      <c r="AI38" t="b">
        <f>IF('Afgrødemodel 1'!$BE$4="Ja",((2.34*'Afgrødemodel 1'!$BI$4+0.7*'Afgrødemodel 1'!$BI$5+0.47*'Afgrødemodel 1'!$BI$6+0.18*'Afgrødemodel 1'!$BI$7+3.68)/100))</f>
        <v>0</v>
      </c>
      <c r="AJ38" t="b">
        <f>IF('Afgrødemodel 1'!$BE$4="Ja",((0.55*'Afgrødemodel 1'!$BI$4+0.63*'Afgrødemodel 1'!$BI$5+0.18*'Afgrødemodel 1'!$BI$6+1.12)/100))</f>
        <v>0</v>
      </c>
      <c r="AK38" t="b">
        <f>IF('Afgrødemodel 1'!$BE$4="Ja",((2.34*'Afgrødemodel 1'!$BL$4+0.7*'Afgrødemodel 1'!$BL$5+0.47*'Afgrødemodel 1'!$BL$6+0.18*'Afgrødemodel 1'!$BL$7+3.68)/100))</f>
        <v>0</v>
      </c>
      <c r="AL38" t="b">
        <f>IF('Afgrødemodel 1'!$BE$4="Ja",((0.55*'Afgrødemodel 1'!$BL$4+0.63*'Afgrødemodel 1'!$BL$5+0.18*'Afgrødemodel 1'!$BL$6+1.12)/100))</f>
        <v>0</v>
      </c>
    </row>
    <row r="39" spans="1:38" x14ac:dyDescent="0.2">
      <c r="A39" s="1" t="s">
        <v>199</v>
      </c>
      <c r="B39">
        <v>0</v>
      </c>
      <c r="C39">
        <v>0</v>
      </c>
      <c r="D39">
        <v>5</v>
      </c>
      <c r="E39">
        <v>0</v>
      </c>
      <c r="F39">
        <v>2</v>
      </c>
      <c r="G39">
        <v>0</v>
      </c>
      <c r="I39" s="1" t="s">
        <v>199</v>
      </c>
      <c r="J39" s="1">
        <v>0</v>
      </c>
      <c r="K39" s="1">
        <v>55</v>
      </c>
      <c r="L39" s="1">
        <v>900</v>
      </c>
      <c r="M39" s="1">
        <v>0</v>
      </c>
      <c r="N39">
        <v>15</v>
      </c>
      <c r="O39" s="1">
        <v>0</v>
      </c>
      <c r="Q39">
        <v>8</v>
      </c>
      <c r="R39">
        <v>900</v>
      </c>
      <c r="U39">
        <v>8</v>
      </c>
      <c r="V39">
        <v>300</v>
      </c>
      <c r="W39">
        <v>900</v>
      </c>
      <c r="X39">
        <f>IF('Afgrødemodel 1'!$BE$4="Ja",AI39,0.45)</f>
        <v>0.45</v>
      </c>
      <c r="Y39">
        <f>IF('Afgrødemodel 1'!$BE$4="Ja",AJ39,0.2)</f>
        <v>0.2</v>
      </c>
      <c r="Z39">
        <f>IF('Afgrødemodel 1'!$BE$4="Ja",AK39,0.43)</f>
        <v>0.43</v>
      </c>
      <c r="AA39">
        <f>IF('Afgrødemodel 1'!$BE$4="Ja",AL39,0.24)</f>
        <v>0.24</v>
      </c>
      <c r="AB39">
        <v>10</v>
      </c>
      <c r="AC39">
        <v>0.15</v>
      </c>
      <c r="AD39">
        <v>10</v>
      </c>
      <c r="AE39">
        <v>0.3</v>
      </c>
      <c r="AF39">
        <v>0.3</v>
      </c>
      <c r="AG39">
        <v>189</v>
      </c>
      <c r="AH39">
        <v>800</v>
      </c>
      <c r="AI39" t="b">
        <f>IF('Afgrødemodel 1'!$BE$4="Ja",((2.34*'Afgrødemodel 1'!$BI$4+0.7*'Afgrødemodel 1'!$BI$5+0.47*'Afgrødemodel 1'!$BI$6+0.18*'Afgrødemodel 1'!$BI$7+3.68)/100))</f>
        <v>0</v>
      </c>
      <c r="AJ39" t="b">
        <f>IF('Afgrødemodel 1'!$BE$4="Ja",((0.55*'Afgrødemodel 1'!$BI$4+0.63*'Afgrødemodel 1'!$BI$5+0.18*'Afgrødemodel 1'!$BI$6+1.12)/100))</f>
        <v>0</v>
      </c>
      <c r="AK39" t="b">
        <f>IF('Afgrødemodel 1'!$BE$4="Ja",((2.34*'Afgrødemodel 1'!$BL$4+0.7*'Afgrødemodel 1'!$BL$5+0.47*'Afgrødemodel 1'!$BL$6+0.18*'Afgrødemodel 1'!$BL$7+3.68)/100))</f>
        <v>0</v>
      </c>
      <c r="AL39" t="b">
        <f>IF('Afgrødemodel 1'!$BE$4="Ja",((0.55*'Afgrødemodel 1'!$BL$4+0.63*'Afgrødemodel 1'!$BL$5+0.18*'Afgrødemodel 1'!$BL$6+1.12)/100))</f>
        <v>0</v>
      </c>
    </row>
    <row r="40" spans="1:38" x14ac:dyDescent="0.2">
      <c r="A40" s="1" t="s">
        <v>200</v>
      </c>
      <c r="B40">
        <v>0</v>
      </c>
      <c r="C40">
        <v>0</v>
      </c>
      <c r="D40">
        <v>5</v>
      </c>
      <c r="E40">
        <v>0</v>
      </c>
      <c r="F40">
        <v>2</v>
      </c>
      <c r="G40">
        <v>0</v>
      </c>
      <c r="I40" s="1" t="s">
        <v>200</v>
      </c>
      <c r="J40" s="1">
        <v>0</v>
      </c>
      <c r="K40" s="1">
        <v>40</v>
      </c>
      <c r="L40" s="1">
        <v>900</v>
      </c>
      <c r="M40" s="1">
        <v>0</v>
      </c>
      <c r="N40" s="1">
        <v>15</v>
      </c>
      <c r="O40" s="1">
        <v>0</v>
      </c>
      <c r="Q40">
        <v>9</v>
      </c>
      <c r="R40">
        <v>900</v>
      </c>
      <c r="U40">
        <v>9</v>
      </c>
      <c r="V40">
        <v>300</v>
      </c>
      <c r="W40">
        <v>900</v>
      </c>
      <c r="X40">
        <f>IF('Afgrødemodel 1'!$BE$4="Ja",AI40,0.45)</f>
        <v>0.45</v>
      </c>
      <c r="Y40">
        <f>IF('Afgrødemodel 1'!$BE$4="Ja",AJ40,0.2)</f>
        <v>0.2</v>
      </c>
      <c r="Z40">
        <f>IF('Afgrødemodel 1'!$BE$4="Ja",AK40,0.44)</f>
        <v>0.44</v>
      </c>
      <c r="AA40">
        <f>IF('Afgrødemodel 1'!$BE$4="Ja",AL40,0.25)</f>
        <v>0.25</v>
      </c>
      <c r="AB40">
        <v>10</v>
      </c>
      <c r="AC40">
        <v>0.15</v>
      </c>
      <c r="AD40">
        <v>10</v>
      </c>
      <c r="AE40">
        <v>0.3</v>
      </c>
      <c r="AF40">
        <v>0.3</v>
      </c>
      <c r="AG40">
        <v>189</v>
      </c>
      <c r="AH40">
        <v>800</v>
      </c>
      <c r="AI40" t="b">
        <f>IF('Afgrødemodel 1'!$BE$4="Ja",((2.34*'Afgrødemodel 1'!$BI$4+0.7*'Afgrødemodel 1'!$BI$5+0.47*'Afgrødemodel 1'!$BI$6+0.18*'Afgrødemodel 1'!$BI$7+3.68)/100))</f>
        <v>0</v>
      </c>
      <c r="AJ40" t="b">
        <f>IF('Afgrødemodel 1'!$BE$4="Ja",((0.55*'Afgrødemodel 1'!$BI$4+0.63*'Afgrødemodel 1'!$BI$5+0.18*'Afgrødemodel 1'!$BI$6+1.12)/100))</f>
        <v>0</v>
      </c>
      <c r="AK40" t="b">
        <f>IF('Afgrødemodel 1'!$BE$4="Ja",((2.34*'Afgrødemodel 1'!$BL$4+0.7*'Afgrødemodel 1'!$BL$5+0.47*'Afgrødemodel 1'!$BL$6+0.18*'Afgrødemodel 1'!$BL$7+3.68)/100))</f>
        <v>0</v>
      </c>
      <c r="AL40" t="b">
        <f>IF('Afgrødemodel 1'!$BE$4="Ja",((0.55*'Afgrødemodel 1'!$BL$4+0.63*'Afgrødemodel 1'!$BL$5+0.18*'Afgrødemodel 1'!$BL$6+1.12)/100))</f>
        <v>0</v>
      </c>
    </row>
    <row r="41" spans="1:38" x14ac:dyDescent="0.2">
      <c r="A41" s="1" t="s">
        <v>201</v>
      </c>
      <c r="B41">
        <v>0</v>
      </c>
      <c r="C41">
        <v>0.5</v>
      </c>
      <c r="D41">
        <v>5</v>
      </c>
      <c r="E41">
        <v>0</v>
      </c>
      <c r="F41">
        <v>2</v>
      </c>
      <c r="G41">
        <v>0</v>
      </c>
      <c r="I41" s="1" t="s">
        <v>201</v>
      </c>
      <c r="J41" s="1">
        <v>0</v>
      </c>
      <c r="K41" s="1">
        <v>70</v>
      </c>
      <c r="L41" s="1">
        <v>900</v>
      </c>
      <c r="M41" s="1">
        <v>0</v>
      </c>
      <c r="N41" s="1">
        <v>15</v>
      </c>
      <c r="O41" s="1">
        <v>0</v>
      </c>
      <c r="Q41">
        <v>10</v>
      </c>
      <c r="R41">
        <v>900</v>
      </c>
      <c r="U41">
        <v>10</v>
      </c>
      <c r="V41">
        <v>300</v>
      </c>
      <c r="W41">
        <v>900</v>
      </c>
      <c r="X41">
        <f>IF('Afgrødemodel 1'!$BE$4="Ja",AI41,0.45)</f>
        <v>0.45</v>
      </c>
      <c r="Y41">
        <f>IF('Afgrødemodel 1'!$BE$4="Ja",AJ41,0.2)</f>
        <v>0.2</v>
      </c>
      <c r="Z41">
        <f>IF('Afgrødemodel 1'!$BE$4="Ja",AK41,0.39)</f>
        <v>0.39</v>
      </c>
      <c r="AA41">
        <f>IF('Afgrødemodel 1'!$BE$4="Ja",AL41,0.23)</f>
        <v>0.23</v>
      </c>
      <c r="AB41">
        <v>10</v>
      </c>
      <c r="AC41">
        <v>0.15</v>
      </c>
      <c r="AD41">
        <v>10</v>
      </c>
      <c r="AE41">
        <v>0.3</v>
      </c>
      <c r="AF41">
        <v>0.3</v>
      </c>
      <c r="AG41">
        <v>171</v>
      </c>
      <c r="AH41">
        <v>800</v>
      </c>
      <c r="AI41" t="b">
        <f>IF('Afgrødemodel 1'!$BE$4="Ja",((2.34*'Afgrødemodel 1'!$BI$4+0.7*'Afgrødemodel 1'!$BI$5+0.47*'Afgrødemodel 1'!$BI$6+0.18*'Afgrødemodel 1'!$BI$7+3.68)/100))</f>
        <v>0</v>
      </c>
      <c r="AJ41" t="b">
        <f>IF('Afgrødemodel 1'!$BE$4="Ja",((0.55*'Afgrødemodel 1'!$BI$4+0.63*'Afgrødemodel 1'!$BI$5+0.18*'Afgrødemodel 1'!$BI$6+1.12)/100))</f>
        <v>0</v>
      </c>
      <c r="AK41" t="b">
        <f>IF('Afgrødemodel 1'!$BE$4="Ja",((2.34*'Afgrødemodel 1'!$BL$4+0.7*'Afgrødemodel 1'!$BL$5+0.47*'Afgrødemodel 1'!$BL$6+0.18*'Afgrødemodel 1'!$BL$7+3.68)/100))</f>
        <v>0</v>
      </c>
      <c r="AL41" t="b">
        <f>IF('Afgrødemodel 1'!$BE$4="Ja",((0.55*'Afgrødemodel 1'!$BL$4+0.63*'Afgrødemodel 1'!$BL$5+0.18*'Afgrødemodel 1'!$BL$6+1.12)/100))</f>
        <v>0</v>
      </c>
    </row>
    <row r="42" spans="1:38" x14ac:dyDescent="0.2">
      <c r="A42" s="1" t="s">
        <v>295</v>
      </c>
      <c r="B42">
        <v>0.5</v>
      </c>
      <c r="C42">
        <v>0.5</v>
      </c>
      <c r="D42">
        <v>5</v>
      </c>
      <c r="E42">
        <v>0</v>
      </c>
      <c r="F42">
        <v>2</v>
      </c>
      <c r="G42">
        <v>0</v>
      </c>
      <c r="I42" s="1" t="s">
        <v>295</v>
      </c>
      <c r="J42" s="1">
        <v>200</v>
      </c>
      <c r="K42" s="1">
        <v>200</v>
      </c>
      <c r="L42" s="1">
        <v>900</v>
      </c>
      <c r="M42" s="1">
        <v>0</v>
      </c>
      <c r="N42" s="1">
        <v>15</v>
      </c>
      <c r="O42" s="1">
        <v>0</v>
      </c>
    </row>
    <row r="43" spans="1:38" x14ac:dyDescent="0.2">
      <c r="A43" s="1" t="s">
        <v>296</v>
      </c>
      <c r="B43">
        <v>0.5</v>
      </c>
      <c r="C43">
        <v>0.5</v>
      </c>
      <c r="D43">
        <v>5</v>
      </c>
      <c r="E43">
        <v>0</v>
      </c>
      <c r="F43">
        <v>2</v>
      </c>
      <c r="G43">
        <v>0</v>
      </c>
      <c r="I43" s="1" t="s">
        <v>296</v>
      </c>
      <c r="J43" s="1">
        <v>200</v>
      </c>
      <c r="K43" s="1">
        <v>200</v>
      </c>
      <c r="L43" s="1">
        <v>900</v>
      </c>
      <c r="M43" s="1">
        <v>0</v>
      </c>
      <c r="N43" s="1">
        <v>15</v>
      </c>
      <c r="O43" s="1">
        <v>0</v>
      </c>
    </row>
    <row r="44" spans="1:38" x14ac:dyDescent="0.2">
      <c r="A44" s="1" t="s">
        <v>297</v>
      </c>
      <c r="B44">
        <v>0.5</v>
      </c>
      <c r="C44">
        <v>0.5</v>
      </c>
      <c r="D44">
        <v>5</v>
      </c>
      <c r="E44">
        <v>0</v>
      </c>
      <c r="F44">
        <v>2</v>
      </c>
      <c r="G44">
        <v>0</v>
      </c>
      <c r="I44" s="1" t="s">
        <v>297</v>
      </c>
      <c r="J44" s="1">
        <v>200</v>
      </c>
      <c r="K44" s="1">
        <v>200</v>
      </c>
      <c r="L44" s="1">
        <v>900</v>
      </c>
      <c r="M44" s="1">
        <v>0</v>
      </c>
      <c r="N44" s="1">
        <v>15</v>
      </c>
      <c r="O44" s="1">
        <v>0</v>
      </c>
    </row>
    <row r="45" spans="1:38" x14ac:dyDescent="0.2">
      <c r="A45" s="1" t="s">
        <v>298</v>
      </c>
      <c r="B45">
        <v>0.5</v>
      </c>
      <c r="C45">
        <v>0.5</v>
      </c>
      <c r="D45">
        <v>5</v>
      </c>
      <c r="E45">
        <v>0</v>
      </c>
      <c r="F45">
        <v>2</v>
      </c>
      <c r="G45">
        <v>0</v>
      </c>
      <c r="I45" s="1" t="s">
        <v>298</v>
      </c>
      <c r="J45" s="1">
        <v>200</v>
      </c>
      <c r="K45" s="1">
        <v>200</v>
      </c>
      <c r="L45" s="1">
        <v>900</v>
      </c>
      <c r="M45" s="1">
        <v>0</v>
      </c>
      <c r="N45" s="1">
        <v>15</v>
      </c>
      <c r="O45" s="1">
        <v>0</v>
      </c>
    </row>
    <row r="46" spans="1:38" x14ac:dyDescent="0.2">
      <c r="A46" s="1" t="s">
        <v>302</v>
      </c>
      <c r="B46">
        <v>0</v>
      </c>
      <c r="C46">
        <v>0</v>
      </c>
      <c r="D46">
        <v>5</v>
      </c>
      <c r="E46">
        <v>0</v>
      </c>
      <c r="F46">
        <v>0</v>
      </c>
      <c r="G46">
        <v>0.5</v>
      </c>
      <c r="I46" s="1" t="s">
        <v>302</v>
      </c>
      <c r="J46" s="1">
        <v>0</v>
      </c>
      <c r="K46" s="1">
        <v>50</v>
      </c>
      <c r="L46" s="1">
        <v>900</v>
      </c>
      <c r="M46" s="1">
        <v>0</v>
      </c>
      <c r="N46" s="1">
        <v>15</v>
      </c>
      <c r="O46" s="1">
        <v>200</v>
      </c>
    </row>
    <row r="47" spans="1:38" x14ac:dyDescent="0.2">
      <c r="A47" s="1" t="s">
        <v>303</v>
      </c>
      <c r="B47">
        <v>0</v>
      </c>
      <c r="C47">
        <v>0</v>
      </c>
      <c r="D47">
        <v>5</v>
      </c>
      <c r="E47">
        <v>0</v>
      </c>
      <c r="F47">
        <v>0</v>
      </c>
      <c r="G47">
        <v>0.5</v>
      </c>
      <c r="I47" s="1" t="s">
        <v>303</v>
      </c>
      <c r="J47" s="1">
        <v>0</v>
      </c>
      <c r="K47" s="1">
        <v>50</v>
      </c>
      <c r="L47" s="1">
        <v>900</v>
      </c>
      <c r="M47" s="1">
        <v>0</v>
      </c>
      <c r="N47" s="1">
        <v>15</v>
      </c>
      <c r="O47" s="1">
        <v>200</v>
      </c>
    </row>
    <row r="48" spans="1:38" x14ac:dyDescent="0.2">
      <c r="A48" s="1" t="s">
        <v>304</v>
      </c>
      <c r="B48">
        <v>0</v>
      </c>
      <c r="C48">
        <v>0</v>
      </c>
      <c r="D48">
        <v>5</v>
      </c>
      <c r="E48">
        <v>0</v>
      </c>
      <c r="F48">
        <v>0</v>
      </c>
      <c r="G48">
        <v>0.5</v>
      </c>
      <c r="I48" s="1" t="s">
        <v>304</v>
      </c>
      <c r="J48" s="1">
        <v>0</v>
      </c>
      <c r="K48" s="1">
        <v>50</v>
      </c>
      <c r="L48" s="1">
        <v>900</v>
      </c>
      <c r="M48" s="1">
        <v>0</v>
      </c>
      <c r="N48" s="1">
        <v>15</v>
      </c>
      <c r="O48" s="1">
        <v>200</v>
      </c>
    </row>
    <row r="49" spans="1:15" x14ac:dyDescent="0.2">
      <c r="A49" s="1" t="s">
        <v>305</v>
      </c>
      <c r="B49">
        <v>0</v>
      </c>
      <c r="C49">
        <v>0</v>
      </c>
      <c r="D49">
        <v>5</v>
      </c>
      <c r="E49">
        <v>0</v>
      </c>
      <c r="F49">
        <v>0</v>
      </c>
      <c r="G49">
        <v>0.5</v>
      </c>
      <c r="I49" s="1" t="s">
        <v>305</v>
      </c>
      <c r="J49" s="1">
        <v>0</v>
      </c>
      <c r="K49" s="1">
        <v>50</v>
      </c>
      <c r="L49" s="1">
        <v>900</v>
      </c>
      <c r="M49" s="1">
        <v>0</v>
      </c>
      <c r="N49" s="1">
        <v>15</v>
      </c>
      <c r="O49" s="1">
        <v>200</v>
      </c>
    </row>
    <row r="50" spans="1:15" x14ac:dyDescent="0.2">
      <c r="A50" s="1" t="s">
        <v>237</v>
      </c>
      <c r="B50">
        <v>0.5</v>
      </c>
      <c r="C50">
        <v>0.5</v>
      </c>
      <c r="D50">
        <v>5</v>
      </c>
      <c r="E50">
        <v>0</v>
      </c>
      <c r="F50">
        <v>2</v>
      </c>
      <c r="G50">
        <v>0.5</v>
      </c>
      <c r="I50" s="1" t="s">
        <v>237</v>
      </c>
      <c r="J50" s="1">
        <v>200</v>
      </c>
      <c r="K50" s="1">
        <v>200</v>
      </c>
      <c r="L50" s="1">
        <v>900</v>
      </c>
      <c r="M50" s="1">
        <v>0</v>
      </c>
      <c r="N50" s="1">
        <v>15</v>
      </c>
      <c r="O50" s="1">
        <v>0</v>
      </c>
    </row>
    <row r="54" spans="1:15" x14ac:dyDescent="0.2">
      <c r="A54" s="10" t="s">
        <v>245</v>
      </c>
    </row>
    <row r="56" spans="1:15" x14ac:dyDescent="0.2">
      <c r="A56" s="10" t="s">
        <v>188</v>
      </c>
      <c r="B56" s="10" t="s">
        <v>150</v>
      </c>
      <c r="C56" s="10" t="s">
        <v>152</v>
      </c>
      <c r="D56" s="10" t="s">
        <v>153</v>
      </c>
      <c r="E56" s="10" t="s">
        <v>246</v>
      </c>
      <c r="F56" s="10" t="s">
        <v>126</v>
      </c>
      <c r="G56" s="10"/>
    </row>
    <row r="58" spans="1:15" x14ac:dyDescent="0.2">
      <c r="A58" t="s">
        <v>247</v>
      </c>
      <c r="B58">
        <v>0.5</v>
      </c>
      <c r="C58">
        <v>5</v>
      </c>
      <c r="D58">
        <v>0.5</v>
      </c>
      <c r="E58">
        <v>0.5</v>
      </c>
      <c r="F58">
        <v>56</v>
      </c>
    </row>
    <row r="60" spans="1:15" x14ac:dyDescent="0.2">
      <c r="A60" s="10" t="s">
        <v>248</v>
      </c>
    </row>
    <row r="62" spans="1:15" x14ac:dyDescent="0.2">
      <c r="A62" s="10" t="s">
        <v>188</v>
      </c>
      <c r="B62" s="10" t="s">
        <v>180</v>
      </c>
      <c r="C62" s="10" t="s">
        <v>181</v>
      </c>
      <c r="D62" s="10" t="s">
        <v>182</v>
      </c>
      <c r="E62" s="10" t="s">
        <v>183</v>
      </c>
      <c r="F62" s="10" t="s">
        <v>184</v>
      </c>
      <c r="G62" s="10"/>
    </row>
    <row r="64" spans="1:15" x14ac:dyDescent="0.2">
      <c r="A64" t="s">
        <v>247</v>
      </c>
      <c r="B64">
        <v>300</v>
      </c>
      <c r="C64">
        <v>300</v>
      </c>
      <c r="D64">
        <v>900</v>
      </c>
      <c r="E64">
        <v>300</v>
      </c>
      <c r="F64">
        <v>12</v>
      </c>
    </row>
    <row r="66" spans="1:40" x14ac:dyDescent="0.2">
      <c r="AN66" t="str">
        <f>IF($AL$4=1,Konstanter!R32,IF($AL$4=2,Konstanter!R33,IF($AL$4=3,Konstanter!R34,IF($AL$4=4,Konstanter!R35,IF($AL$4=5,Konstanter!R36,IF($AL$4=6,Konstanter!R37,IF($AL$4=7,Konstanter!N41,IF($AL$4="Majs",Konstanter!N50," "))))))))</f>
        <v xml:space="preserve"> </v>
      </c>
    </row>
    <row r="67" spans="1:40" x14ac:dyDescent="0.2">
      <c r="A67" t="s">
        <v>290</v>
      </c>
    </row>
    <row r="68" spans="1:40" x14ac:dyDescent="0.2">
      <c r="A68" t="s">
        <v>291</v>
      </c>
    </row>
    <row r="71" spans="1:40" x14ac:dyDescent="0.2">
      <c r="A71" s="10" t="s">
        <v>380</v>
      </c>
      <c r="I71" s="10" t="s">
        <v>381</v>
      </c>
    </row>
    <row r="73" spans="1:40" x14ac:dyDescent="0.2">
      <c r="A73" s="10" t="s">
        <v>188</v>
      </c>
      <c r="B73" s="10" t="s">
        <v>133</v>
      </c>
      <c r="C73" s="10" t="s">
        <v>134</v>
      </c>
      <c r="D73" s="10" t="s">
        <v>135</v>
      </c>
      <c r="E73" s="10" t="s">
        <v>136</v>
      </c>
      <c r="F73" s="10" t="s">
        <v>137</v>
      </c>
      <c r="I73" s="10" t="s">
        <v>188</v>
      </c>
      <c r="J73" s="10" t="s">
        <v>133</v>
      </c>
      <c r="K73" s="10" t="s">
        <v>134</v>
      </c>
      <c r="L73" s="10" t="s">
        <v>135</v>
      </c>
      <c r="M73" s="10" t="s">
        <v>136</v>
      </c>
      <c r="N73" s="10" t="s">
        <v>137</v>
      </c>
    </row>
    <row r="75" spans="1:40" x14ac:dyDescent="0.2">
      <c r="A75" t="s">
        <v>247</v>
      </c>
      <c r="B75">
        <v>50</v>
      </c>
      <c r="I75" t="s">
        <v>247</v>
      </c>
    </row>
    <row r="76" spans="1:40" x14ac:dyDescent="0.2">
      <c r="A76" t="s">
        <v>194</v>
      </c>
      <c r="B76">
        <v>100</v>
      </c>
      <c r="C76">
        <v>70</v>
      </c>
      <c r="D76">
        <v>45</v>
      </c>
      <c r="E76">
        <v>55</v>
      </c>
      <c r="I76" t="s">
        <v>194</v>
      </c>
      <c r="J76">
        <v>100</v>
      </c>
      <c r="K76">
        <v>100</v>
      </c>
      <c r="L76">
        <v>85</v>
      </c>
      <c r="M76">
        <v>60</v>
      </c>
    </row>
    <row r="77" spans="1:40" x14ac:dyDescent="0.2">
      <c r="A77" t="s">
        <v>195</v>
      </c>
      <c r="B77">
        <v>100</v>
      </c>
      <c r="C77">
        <v>65</v>
      </c>
      <c r="D77">
        <v>45</v>
      </c>
      <c r="E77">
        <v>60</v>
      </c>
      <c r="F77">
        <v>100</v>
      </c>
      <c r="I77" t="s">
        <v>195</v>
      </c>
      <c r="J77">
        <v>100</v>
      </c>
      <c r="K77">
        <v>80</v>
      </c>
      <c r="L77">
        <v>70</v>
      </c>
      <c r="M77">
        <v>100</v>
      </c>
      <c r="N77">
        <v>100</v>
      </c>
    </row>
    <row r="78" spans="1:40" x14ac:dyDescent="0.2">
      <c r="A78" t="s">
        <v>196</v>
      </c>
      <c r="B78">
        <v>100</v>
      </c>
      <c r="C78">
        <v>35</v>
      </c>
      <c r="D78">
        <v>35</v>
      </c>
      <c r="E78">
        <v>45</v>
      </c>
      <c r="F78">
        <v>100</v>
      </c>
      <c r="I78" t="s">
        <v>196</v>
      </c>
      <c r="J78">
        <v>100</v>
      </c>
      <c r="K78">
        <v>70</v>
      </c>
      <c r="L78">
        <v>55</v>
      </c>
      <c r="M78">
        <v>55</v>
      </c>
      <c r="N78">
        <v>100</v>
      </c>
    </row>
    <row r="79" spans="1:40" x14ac:dyDescent="0.2">
      <c r="A79" t="s">
        <v>199</v>
      </c>
      <c r="B79">
        <v>100</v>
      </c>
      <c r="C79">
        <v>50</v>
      </c>
      <c r="D79">
        <v>50</v>
      </c>
      <c r="E79">
        <v>60</v>
      </c>
      <c r="F79">
        <v>100</v>
      </c>
      <c r="I79" t="s">
        <v>199</v>
      </c>
      <c r="J79">
        <v>100</v>
      </c>
      <c r="K79">
        <v>95</v>
      </c>
      <c r="L79">
        <v>75</v>
      </c>
      <c r="M79">
        <v>80</v>
      </c>
      <c r="N79">
        <v>100</v>
      </c>
    </row>
    <row r="80" spans="1:40" x14ac:dyDescent="0.2">
      <c r="A80" t="s">
        <v>200</v>
      </c>
      <c r="B80">
        <v>100</v>
      </c>
      <c r="C80">
        <v>65</v>
      </c>
      <c r="D80">
        <v>50</v>
      </c>
      <c r="E80">
        <v>65</v>
      </c>
      <c r="F80">
        <v>100</v>
      </c>
      <c r="I80" t="s">
        <v>200</v>
      </c>
      <c r="J80">
        <v>100</v>
      </c>
      <c r="K80">
        <v>100</v>
      </c>
      <c r="L80">
        <v>80</v>
      </c>
      <c r="M80">
        <v>80</v>
      </c>
      <c r="N80">
        <v>100</v>
      </c>
    </row>
    <row r="81" spans="1:14" x14ac:dyDescent="0.2">
      <c r="A81" t="s">
        <v>201</v>
      </c>
      <c r="B81">
        <v>100</v>
      </c>
      <c r="C81">
        <v>60</v>
      </c>
      <c r="D81">
        <v>50</v>
      </c>
      <c r="E81">
        <v>60</v>
      </c>
      <c r="F81">
        <v>100</v>
      </c>
      <c r="I81" t="s">
        <v>201</v>
      </c>
      <c r="J81">
        <v>100</v>
      </c>
      <c r="K81">
        <v>100</v>
      </c>
      <c r="L81">
        <v>60</v>
      </c>
      <c r="M81">
        <v>100</v>
      </c>
      <c r="N81">
        <v>100</v>
      </c>
    </row>
    <row r="82" spans="1:14" x14ac:dyDescent="0.2">
      <c r="A82" t="s">
        <v>295</v>
      </c>
      <c r="B82">
        <v>60</v>
      </c>
      <c r="C82">
        <v>50</v>
      </c>
      <c r="D82">
        <v>60</v>
      </c>
      <c r="E82">
        <v>100</v>
      </c>
      <c r="I82" t="s">
        <v>295</v>
      </c>
      <c r="J82">
        <v>100</v>
      </c>
      <c r="K82">
        <v>65</v>
      </c>
      <c r="L82">
        <v>65</v>
      </c>
      <c r="M82">
        <v>100</v>
      </c>
    </row>
    <row r="83" spans="1:14" x14ac:dyDescent="0.2">
      <c r="A83" t="s">
        <v>296</v>
      </c>
      <c r="B83">
        <v>65</v>
      </c>
      <c r="C83">
        <v>45</v>
      </c>
      <c r="D83">
        <v>60</v>
      </c>
      <c r="E83">
        <v>100</v>
      </c>
      <c r="I83" t="s">
        <v>296</v>
      </c>
      <c r="J83">
        <v>90</v>
      </c>
      <c r="K83">
        <v>65</v>
      </c>
      <c r="L83">
        <v>75</v>
      </c>
      <c r="M83">
        <v>100</v>
      </c>
    </row>
    <row r="84" spans="1:14" x14ac:dyDescent="0.2">
      <c r="A84" t="s">
        <v>297</v>
      </c>
      <c r="B84">
        <v>65</v>
      </c>
      <c r="C84">
        <v>50</v>
      </c>
      <c r="D84">
        <v>65</v>
      </c>
      <c r="E84">
        <v>100</v>
      </c>
      <c r="I84" t="s">
        <v>297</v>
      </c>
      <c r="J84">
        <v>100</v>
      </c>
      <c r="K84">
        <v>60</v>
      </c>
      <c r="L84">
        <v>70</v>
      </c>
      <c r="M84">
        <v>100</v>
      </c>
    </row>
    <row r="85" spans="1:14" x14ac:dyDescent="0.2">
      <c r="A85" t="s">
        <v>298</v>
      </c>
      <c r="B85">
        <v>70</v>
      </c>
      <c r="C85">
        <v>55</v>
      </c>
      <c r="D85">
        <v>70</v>
      </c>
      <c r="E85">
        <v>100</v>
      </c>
      <c r="I85" t="s">
        <v>298</v>
      </c>
      <c r="J85">
        <v>100</v>
      </c>
      <c r="K85">
        <v>100</v>
      </c>
      <c r="L85">
        <v>100</v>
      </c>
      <c r="M85">
        <v>100</v>
      </c>
    </row>
    <row r="86" spans="1:14" x14ac:dyDescent="0.2">
      <c r="A86" t="s">
        <v>302</v>
      </c>
      <c r="B86">
        <v>100</v>
      </c>
      <c r="I86" t="s">
        <v>302</v>
      </c>
      <c r="J86">
        <v>100</v>
      </c>
    </row>
    <row r="87" spans="1:14" x14ac:dyDescent="0.2">
      <c r="A87" t="s">
        <v>303</v>
      </c>
      <c r="B87">
        <v>100</v>
      </c>
      <c r="I87" t="s">
        <v>303</v>
      </c>
      <c r="J87">
        <v>100</v>
      </c>
    </row>
    <row r="88" spans="1:14" x14ac:dyDescent="0.2">
      <c r="A88" t="s">
        <v>304</v>
      </c>
      <c r="B88">
        <v>100</v>
      </c>
      <c r="I88" t="s">
        <v>304</v>
      </c>
      <c r="J88">
        <v>100</v>
      </c>
    </row>
    <row r="89" spans="1:14" x14ac:dyDescent="0.2">
      <c r="A89" t="s">
        <v>305</v>
      </c>
      <c r="B89">
        <v>100</v>
      </c>
      <c r="I89" t="s">
        <v>305</v>
      </c>
      <c r="J89">
        <v>100</v>
      </c>
    </row>
    <row r="90" spans="1:14" x14ac:dyDescent="0.2">
      <c r="A90" t="s">
        <v>237</v>
      </c>
      <c r="I90" t="s">
        <v>237</v>
      </c>
    </row>
  </sheetData>
  <dataValidations count="2">
    <dataValidation type="custom" allowBlank="1" showInputMessage="1" showErrorMessage="1" sqref="A7:A26" xr:uid="{00000000-0002-0000-0200-000000000000}">
      <formula1>Afgrøde</formula1>
    </dataValidation>
    <dataValidation type="list" allowBlank="1" showInputMessage="1" showErrorMessage="1" promptTitle="Underjord" sqref="A67:A68" xr:uid="{00000000-0002-0000-0200-000001000000}">
      <formula1>$A$67:$A$68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BE316"/>
  <sheetViews>
    <sheetView zoomScale="80" zoomScaleNormal="80" workbookViewId="0">
      <selection activeCell="L15" sqref="L15"/>
    </sheetView>
  </sheetViews>
  <sheetFormatPr defaultRowHeight="12" x14ac:dyDescent="0.2"/>
  <cols>
    <col min="7" max="7" width="9" customWidth="1"/>
    <col min="9" max="12" width="10.42578125" customWidth="1"/>
    <col min="24" max="24" width="4" customWidth="1"/>
    <col min="25" max="25" width="2.28515625" customWidth="1"/>
    <col min="26" max="26" width="2.85546875" customWidth="1"/>
    <col min="27" max="27" width="3.42578125" customWidth="1"/>
    <col min="28" max="28" width="3" customWidth="1"/>
    <col min="31" max="31" width="14.85546875" bestFit="1" customWidth="1"/>
    <col min="36" max="36" width="9" style="10"/>
    <col min="37" max="39" width="9" style="1"/>
    <col min="40" max="40" width="9" style="10"/>
    <col min="41" max="41" width="12.140625" style="1" customWidth="1"/>
    <col min="42" max="42" width="9" style="1"/>
    <col min="44" max="45" width="10.140625" customWidth="1"/>
    <col min="51" max="51" width="11.140625" bestFit="1" customWidth="1"/>
  </cols>
  <sheetData>
    <row r="2" spans="1:43" x14ac:dyDescent="0.2">
      <c r="AA2" s="10"/>
      <c r="AO2" s="10" t="s">
        <v>206</v>
      </c>
      <c r="AP2" s="1" t="s">
        <v>247</v>
      </c>
    </row>
    <row r="3" spans="1:43" x14ac:dyDescent="0.2">
      <c r="B3" t="s">
        <v>8</v>
      </c>
      <c r="C3" s="10" t="s">
        <v>8</v>
      </c>
      <c r="D3" s="10" t="s">
        <v>116</v>
      </c>
      <c r="E3" s="10"/>
      <c r="F3" s="10" t="s">
        <v>119</v>
      </c>
      <c r="G3" s="10" t="s">
        <v>122</v>
      </c>
      <c r="H3" s="10" t="s">
        <v>8</v>
      </c>
      <c r="I3" s="10" t="s">
        <v>122</v>
      </c>
      <c r="J3" s="10" t="s">
        <v>139</v>
      </c>
      <c r="K3" s="10" t="s">
        <v>262</v>
      </c>
      <c r="L3" s="10" t="s">
        <v>91</v>
      </c>
      <c r="M3" s="10" t="s">
        <v>140</v>
      </c>
      <c r="N3" s="10" t="s">
        <v>139</v>
      </c>
      <c r="O3" s="10" t="s">
        <v>91</v>
      </c>
      <c r="P3" s="10" t="s">
        <v>139</v>
      </c>
      <c r="Q3" s="10" t="s">
        <v>91</v>
      </c>
      <c r="R3" s="10" t="s">
        <v>139</v>
      </c>
      <c r="S3" s="10" t="s">
        <v>8</v>
      </c>
      <c r="AA3" s="10"/>
      <c r="AC3" s="10" t="s">
        <v>8</v>
      </c>
      <c r="AJ3" s="10" t="s">
        <v>12</v>
      </c>
      <c r="AN3" s="10" t="s">
        <v>16</v>
      </c>
      <c r="AO3" s="10"/>
    </row>
    <row r="4" spans="1:43" x14ac:dyDescent="0.2">
      <c r="C4" s="10"/>
      <c r="D4" s="10" t="s">
        <v>117</v>
      </c>
      <c r="E4" s="10"/>
      <c r="F4" s="10" t="s">
        <v>120</v>
      </c>
      <c r="G4" s="10" t="s">
        <v>123</v>
      </c>
      <c r="H4" s="10"/>
      <c r="I4" s="10" t="s">
        <v>238</v>
      </c>
      <c r="J4" s="10" t="s">
        <v>260</v>
      </c>
      <c r="K4" s="10" t="s">
        <v>263</v>
      </c>
      <c r="L4" s="10" t="s">
        <v>260</v>
      </c>
      <c r="M4" s="10" t="s">
        <v>141</v>
      </c>
      <c r="N4" s="10" t="s">
        <v>236</v>
      </c>
      <c r="O4" s="10" t="s">
        <v>236</v>
      </c>
      <c r="P4" s="10" t="s">
        <v>142</v>
      </c>
      <c r="Q4" s="10" t="s">
        <v>142</v>
      </c>
      <c r="R4" s="10" t="s">
        <v>271</v>
      </c>
      <c r="S4" s="10"/>
      <c r="AA4" s="10"/>
      <c r="AC4" s="10"/>
      <c r="AJ4" s="10" t="s">
        <v>13</v>
      </c>
      <c r="AN4" s="10" t="s">
        <v>287</v>
      </c>
      <c r="AO4" s="10" t="s">
        <v>207</v>
      </c>
      <c r="AP4" s="1">
        <v>1</v>
      </c>
    </row>
    <row r="5" spans="1:43" x14ac:dyDescent="0.2">
      <c r="E5" t="s">
        <v>122</v>
      </c>
      <c r="G5" s="10" t="s">
        <v>142</v>
      </c>
      <c r="I5" s="10" t="s">
        <v>142</v>
      </c>
      <c r="J5" s="10"/>
      <c r="K5" s="10"/>
      <c r="L5" s="10"/>
      <c r="W5" t="s">
        <v>246</v>
      </c>
      <c r="AE5" t="s">
        <v>279</v>
      </c>
      <c r="AF5" t="s">
        <v>281</v>
      </c>
      <c r="AG5" t="s">
        <v>283</v>
      </c>
      <c r="AH5" t="s">
        <v>285</v>
      </c>
      <c r="AI5" t="s">
        <v>289</v>
      </c>
      <c r="AO5" s="10"/>
    </row>
    <row r="6" spans="1:43" x14ac:dyDescent="0.2">
      <c r="E6" t="s">
        <v>173</v>
      </c>
    </row>
    <row r="7" spans="1:43" x14ac:dyDescent="0.2">
      <c r="B7" t="s">
        <v>8</v>
      </c>
      <c r="C7" t="s">
        <v>9</v>
      </c>
      <c r="D7" t="s">
        <v>115</v>
      </c>
      <c r="F7" t="s">
        <v>118</v>
      </c>
      <c r="G7" t="s">
        <v>121</v>
      </c>
      <c r="H7" t="s">
        <v>9</v>
      </c>
      <c r="M7" t="s">
        <v>10</v>
      </c>
      <c r="Q7" t="s">
        <v>9</v>
      </c>
      <c r="S7" t="s">
        <v>9</v>
      </c>
      <c r="T7" t="s">
        <v>154</v>
      </c>
      <c r="U7" t="s">
        <v>264</v>
      </c>
      <c r="V7" t="s">
        <v>155</v>
      </c>
      <c r="W7" t="s">
        <v>156</v>
      </c>
      <c r="X7" t="s">
        <v>265</v>
      </c>
      <c r="Y7" t="s">
        <v>266</v>
      </c>
      <c r="Z7" t="s">
        <v>267</v>
      </c>
      <c r="AA7" t="s">
        <v>268</v>
      </c>
      <c r="AB7" t="s">
        <v>269</v>
      </c>
      <c r="AC7" t="s">
        <v>9</v>
      </c>
      <c r="AD7" t="s">
        <v>271</v>
      </c>
      <c r="AE7" t="s">
        <v>270</v>
      </c>
      <c r="AF7" t="s">
        <v>280</v>
      </c>
      <c r="AG7" t="s">
        <v>282</v>
      </c>
      <c r="AH7" t="s">
        <v>284</v>
      </c>
      <c r="AI7" t="s">
        <v>288</v>
      </c>
      <c r="AJ7" s="10" t="s">
        <v>5</v>
      </c>
      <c r="AK7" s="1" t="s">
        <v>174</v>
      </c>
      <c r="AL7" s="1" t="s">
        <v>175</v>
      </c>
      <c r="AM7" s="1" t="s">
        <v>175</v>
      </c>
      <c r="AN7" s="10" t="s">
        <v>186</v>
      </c>
      <c r="AQ7" s="10"/>
    </row>
    <row r="8" spans="1:43" x14ac:dyDescent="0.2">
      <c r="AQ8" s="10"/>
    </row>
    <row r="10" spans="1:43" x14ac:dyDescent="0.2">
      <c r="A10" t="s">
        <v>209</v>
      </c>
      <c r="B10" s="18">
        <f>$AR$27</f>
        <v>43160</v>
      </c>
      <c r="C10">
        <v>1</v>
      </c>
      <c r="D10" s="5">
        <v>0.5</v>
      </c>
      <c r="E10" s="8">
        <f>IF(D10&gt;0,D10,0)</f>
        <v>0.5</v>
      </c>
      <c r="F10">
        <v>0</v>
      </c>
      <c r="G10" s="8">
        <f>(E10-F10)+G9</f>
        <v>0.5</v>
      </c>
      <c r="H10">
        <v>1</v>
      </c>
      <c r="I10" s="8">
        <f t="shared" ref="I10:I18" si="0">IF(C10&gt;=$AT$21,E10+I9,0)</f>
        <v>0</v>
      </c>
      <c r="J10" s="8" t="str">
        <f t="shared" ref="J10:J73" si="1">IF(C10=$AZ$27,"C1",IF(C10=$AZ$28,"C2",IF(C10=$AZ$29,"C3",IF(C10=$AZ$30,"C4",IF(C10=$AZ$31,"C5"," ")))))</f>
        <v xml:space="preserve"> </v>
      </c>
      <c r="K10" s="8" t="str">
        <f>IF(J10="C1",1,IF(J10="C2",2,IF(J10="C3",3,IF(J10="C4",4,IF(J10="C5",5," ")))))</f>
        <v xml:space="preserve"> </v>
      </c>
      <c r="L10" s="8" t="str">
        <f t="shared" ref="L10:L73" si="2">IF(J10="C1",C10,IF(J10="C2",C10,IF(J10="C3",C10,IF(J10="C4",C10,IF(J10="C5",C10," ")))))</f>
        <v xml:space="preserve"> </v>
      </c>
      <c r="M10" t="str">
        <f t="shared" ref="M10:M73" si="3">IF($AT$21&lt;=C10,"F1"," ")</f>
        <v xml:space="preserve"> </v>
      </c>
      <c r="N10" t="str">
        <f t="shared" ref="N10:N73" si="4">IF(AND(G10&gt;=$AR$21,G9&lt;$AR$21),"tSL0"," ")</f>
        <v xml:space="preserve"> </v>
      </c>
      <c r="O10" t="str">
        <f t="shared" ref="O10:O73" si="5">IF(AND(G10&gt;=$AR$21,G9&lt;$AR$21),C10," ")</f>
        <v xml:space="preserve"> </v>
      </c>
      <c r="P10" t="str">
        <f t="shared" ref="P10:P73" si="6">IF(AND(I10&gt;=($AR$22),I9&lt;($AR$22)),"tSLe",IF(AND(I10&gt;=($AR$23),I9&lt;($AR$23)),"tSLx",IF(AND(I10&gt;=($AR$24),I9&lt;($AR$24)),"tSLr",IF(AND(I10&gt;=($AR$25),I9&lt;($AR$25)),"tSLm",IF(AND($AR$27=B10),"Sådato",IF(AND($AR$29=B10),"tv",IF(AND($AR$28=B10),"th"," ")))))))</f>
        <v>Sådato</v>
      </c>
      <c r="Q10">
        <f t="shared" ref="Q10:Q73" si="7">IF(AND(P10="Sådato"),C10,IF(AND(P10="tSLe"),C10,IF(AND(P10="tSLx"),C10,IF(AND(P10="tSLr"),C10,IF(AND(P10="tSLm"),C10,IF(AND(P10="tv"),C10,IF(AND(P10="th"),C10," ")))))))</f>
        <v>1</v>
      </c>
      <c r="R10" t="str">
        <f t="shared" ref="R10:R73" si="8">IF(AND(I10&gt;=$BC$27,I9&lt;$BC$27),"tLag1",IF(AND(I10&gt;=$BC$28,I9&lt;$BC$28),"tLag2",IF(AND(I10&gt;=$BC$29,I9&lt;$BC$29),"tLag3",IF(AND(I10&gt;=$BC$30,I9&lt;$BC$30),"tLag4",IF(AND(I10&gt;=$BC$31,I9&lt;$BC$31),"tLag5", " ")))))</f>
        <v xml:space="preserve"> </v>
      </c>
      <c r="S10">
        <v>1</v>
      </c>
      <c r="T10">
        <f t="shared" ref="T10:T73" si="9">$AR$33</f>
        <v>0.5</v>
      </c>
      <c r="U10" s="2">
        <f t="shared" ref="U10:U73" si="10">$AR$33+($AR$34-$AR$33)*((2.7182^(2.4*(I10/$AR$23)-1))/10)</f>
        <v>0.66555073210212634</v>
      </c>
      <c r="V10" s="2">
        <f t="shared" ref="V10:V73" si="11">MIN(U10,$AR$34)</f>
        <v>0.66555073210212634</v>
      </c>
      <c r="W10" s="2">
        <f>$AR$36</f>
        <v>0.5</v>
      </c>
      <c r="X10" s="8" t="str">
        <f t="shared" ref="X10:X73" si="12">IF(AND(C10&gt;=$AZ$27,C10&lt;$AZ$28),(IF(AND($BA$27&lt;420),13,IF(AND($BA$27&gt;=420,$AZ$27&lt;$AZ$33),54,IF(AND($BA$27&gt;=420,$AZ$27&gt;=$AZ$33),40," "))))," ")</f>
        <v xml:space="preserve"> </v>
      </c>
      <c r="Y10" s="8" t="str">
        <f t="shared" ref="Y10:Y73" si="13">IF(AND(C10&gt;=$AZ$28,C10&lt;$AZ$29),(IF(AND($BA$28-$BA$27&gt;=420),40,IF(AND($BA$28-$BA$27&lt;420),13)))," ")</f>
        <v xml:space="preserve"> </v>
      </c>
      <c r="Z10" s="8" t="str">
        <f t="shared" ref="Z10:Z73" si="14">IF(AND(C10&gt;=$AZ$29,C10&lt;$AZ$30),(IF(AND($BA$29-$BA$28&gt;=420),40,IF(AND($BA$29-$BA$28&lt;420),13)))," ")</f>
        <v xml:space="preserve"> </v>
      </c>
      <c r="AA10" s="8" t="str">
        <f t="shared" ref="AA10:AA73" si="15">IF(AND(C10&gt;=$AZ$30,C10&lt;$AZ$31),(IF(AND($BA$30-$BA$29&gt;=420),40,IF(AND($BA$30-$BA$29&lt;420),13)))," ")</f>
        <v xml:space="preserve"> </v>
      </c>
      <c r="AB10" s="8" t="str">
        <f t="shared" ref="AB10:AB73" si="16">IF(AND(C10&gt;=$AZ$31),(IF(AND($BA$31-$BA$30&gt;=420),40,IF(AND($BA$31-$BA$30&lt;420),13)))," ")</f>
        <v xml:space="preserve"> </v>
      </c>
      <c r="AC10">
        <v>1</v>
      </c>
      <c r="AD10" s="8">
        <f t="shared" ref="AD10:AD73" si="17">SUM(X10:AB10)</f>
        <v>0</v>
      </c>
      <c r="AE10" s="5">
        <f t="shared" ref="AE10:AE73" si="18">MIN($AR$34,($AR$36+($AR$34-$AR$36)*(((2.7182^(2.4*((I10-$BC$27))/$AR$23)-1))/10)))</f>
        <v>5.0000192382454955E-2</v>
      </c>
      <c r="AF10" s="5">
        <f t="shared" ref="AF10:AF73" si="19">MIN($AR$34,($AR$36+($AR$34-$AR$36)*(((2.7182^(2.4*((I10-$BC$28))/$AR$23)-1))/10)))</f>
        <v>4.9999999999999989E-2</v>
      </c>
      <c r="AG10" s="5">
        <f t="shared" ref="AG10:AG73" si="20">MIN($AR$34,($AR$36+($AR$34-$AR$36)*(((2.7182^(2.4*((I10-$BC$29))/$AR$23)-1))/10)))</f>
        <v>4.9999999999999989E-2</v>
      </c>
      <c r="AH10" s="5">
        <f t="shared" ref="AH10:AH73" si="21">MIN($AR$34,($AR$36+($AR$34-$AR$36)*(((2.7182^(2.4*((I10-$BC$30))/$AR$23)-1))/10)))</f>
        <v>4.9999999999999989E-2</v>
      </c>
      <c r="AI10" s="5">
        <f>MIN($AR$34,($AR$36+($AR$34-$AR$36)*(((2.7182^(2.4*((I10-$BC$31))/$AR$23)-1))/10)))</f>
        <v>4.9999999999999989E-2</v>
      </c>
      <c r="AJ10" s="16">
        <f>IF(AND(C10&lt;$AT$21),T10,IF(AND(C10&gt;=$AT$21,C10&lt;$AZ$27),V10,IF(AND(C10&gt;=$AZ$27,C10&lt;$BD$27),W10,IF(AND(C10&gt;=$BD$27,C10&lt;$AZ$28),AE10,IF(AND(C10&gt;=$AZ$28,C10&lt;$BD$28),W10,IF(AND(C10&gt;=$BD$28,C10&lt;$AZ$29),AF10,IF(AND(C10&gt;=$AZ$29,C10&lt;$BD$29),W10,IF(AND(C10&gt;=$BD$29,C10&lt;$AZ$30),AG10,IF(AND(C10&gt;=$AZ$30,C10&lt;$BD$30),W10,IF(AND(C10&gt;=$BD$30,C10&lt;$AZ$31),AH10,IF(AND(C10&gt;=$AZ$31,C10&lt;$BD$31),W10,IF(AND(C10&gt;=$BD$31,C10&lt;$AT$29),AI10,IF(AND(C10&gt;=$AT$29),$AR$35," ")))))))))))))</f>
        <v>0.5</v>
      </c>
      <c r="AK10" s="20">
        <f t="shared" ref="AK10:AK73" si="22">$AR$42</f>
        <v>300</v>
      </c>
      <c r="AL10" s="20">
        <f t="shared" ref="AL10:AL73" si="23">MAX($AR$43,($AR$46*(C10-$AT$21)))</f>
        <v>300</v>
      </c>
      <c r="AM10" s="20">
        <f>MIN($AR$48,AL10)</f>
        <v>300</v>
      </c>
      <c r="AN10" s="10">
        <f>IF(C10&lt;$AT$21,AK10,IF(AND($AT$21&lt;=C10,C10&lt;(MIN($AT$25,$AT$29))),AM10,IF(AND($AT$25&lt;=C10,C10&lt;$AT$29),$AR$45,IF(AND($AT$29&lt;=C10),$AR$45,"0"))))</f>
        <v>300</v>
      </c>
      <c r="AO10" s="1">
        <f>(0-AN10)/10</f>
        <v>-30</v>
      </c>
    </row>
    <row r="11" spans="1:43" x14ac:dyDescent="0.2">
      <c r="B11" s="18">
        <f>B10+1</f>
        <v>43161</v>
      </c>
      <c r="C11">
        <v>2</v>
      </c>
      <c r="D11" s="5">
        <v>0.6</v>
      </c>
      <c r="E11" s="8">
        <f>IF(D11&gt;0,D11,0)</f>
        <v>0.6</v>
      </c>
      <c r="F11">
        <v>0</v>
      </c>
      <c r="G11" s="8">
        <f t="shared" ref="G11:G74" si="24">(E11-F11)+G10</f>
        <v>1.1000000000000001</v>
      </c>
      <c r="H11">
        <v>2</v>
      </c>
      <c r="I11" s="8">
        <f t="shared" si="0"/>
        <v>0</v>
      </c>
      <c r="J11" s="8" t="str">
        <f t="shared" si="1"/>
        <v xml:space="preserve"> </v>
      </c>
      <c r="K11" s="8" t="str">
        <f t="shared" ref="K11:K74" si="25">IF(J11="C1",1,IF(J11="C2",2,IF(J11="C3",3,IF(J11="C4",4,IF(J11="C5",5," ")))))</f>
        <v xml:space="preserve"> </v>
      </c>
      <c r="L11" s="8" t="str">
        <f t="shared" si="2"/>
        <v xml:space="preserve"> </v>
      </c>
      <c r="M11" t="str">
        <f t="shared" si="3"/>
        <v xml:space="preserve"> </v>
      </c>
      <c r="N11" t="str">
        <f t="shared" si="4"/>
        <v xml:space="preserve"> </v>
      </c>
      <c r="O11" t="str">
        <f t="shared" si="5"/>
        <v xml:space="preserve"> </v>
      </c>
      <c r="P11" t="str">
        <f t="shared" si="6"/>
        <v xml:space="preserve"> </v>
      </c>
      <c r="Q11" t="str">
        <f t="shared" si="7"/>
        <v xml:space="preserve"> </v>
      </c>
      <c r="R11" t="str">
        <f t="shared" si="8"/>
        <v xml:space="preserve"> </v>
      </c>
      <c r="S11">
        <v>2</v>
      </c>
      <c r="T11">
        <f t="shared" si="9"/>
        <v>0.5</v>
      </c>
      <c r="U11" s="2">
        <f t="shared" si="10"/>
        <v>0.66555073210212634</v>
      </c>
      <c r="V11" s="2">
        <f t="shared" si="11"/>
        <v>0.66555073210212634</v>
      </c>
      <c r="W11" s="2">
        <f t="shared" ref="W11:W74" si="26">$AR$36</f>
        <v>0.5</v>
      </c>
      <c r="X11" s="8" t="str">
        <f t="shared" si="12"/>
        <v xml:space="preserve"> </v>
      </c>
      <c r="Y11" s="8" t="str">
        <f t="shared" si="13"/>
        <v xml:space="preserve"> </v>
      </c>
      <c r="Z11" s="8" t="str">
        <f t="shared" si="14"/>
        <v xml:space="preserve"> </v>
      </c>
      <c r="AA11" s="8" t="str">
        <f t="shared" si="15"/>
        <v xml:space="preserve"> </v>
      </c>
      <c r="AB11" s="8" t="str">
        <f t="shared" si="16"/>
        <v xml:space="preserve"> </v>
      </c>
      <c r="AC11">
        <v>2</v>
      </c>
      <c r="AD11" s="8">
        <f t="shared" si="17"/>
        <v>0</v>
      </c>
      <c r="AE11" s="5">
        <f t="shared" si="18"/>
        <v>5.0000192382454955E-2</v>
      </c>
      <c r="AF11" s="5">
        <f t="shared" si="19"/>
        <v>4.9999999999999989E-2</v>
      </c>
      <c r="AG11" s="5">
        <f t="shared" si="20"/>
        <v>4.9999999999999989E-2</v>
      </c>
      <c r="AH11" s="5">
        <f t="shared" si="21"/>
        <v>4.9999999999999989E-2</v>
      </c>
      <c r="AI11" s="5">
        <f t="shared" ref="AI11:AI74" si="27">MIN($AR$34,($AR$36+($AR$34-$AR$36)*(((2.7182^(2.4*((I11-$BC$31))/$AR$23)-1))/10)))</f>
        <v>4.9999999999999989E-2</v>
      </c>
      <c r="AJ11" s="16">
        <f t="shared" ref="AJ11:AJ74" si="28">IF(AND(C11&lt;$AT$21),T11,IF(AND(C11&gt;=$AT$21,C11&lt;$AZ$27),V11,IF(AND(C11&gt;=$AZ$27,C11&lt;$BD$27),W11,IF(AND(C11&gt;=$BD$27,C11&lt;$AZ$28),AE11,IF(AND(C11&gt;=$AZ$28,C11&lt;$BD$28),W11,IF(AND(C11&gt;=$BD$28,C11&lt;$AZ$29),AF11,IF(AND(C11&gt;=$AZ$29,C11&lt;$BD$29),W11,IF(AND(C11&gt;=$BD$29,C11&lt;$AZ$30),AG11,IF(AND(C11&gt;=$AZ$30,C11&lt;$BD$30),W11,IF(AND(C11&gt;=$BD$30,C11&lt;$AZ$31),AH11,IF(AND(C11&gt;=$AZ$31,C11&lt;$BD$31),W11,IF(AND(C11&gt;=$BD$31,C11&lt;$AT$29),AI11,IF(AND(C11&gt;=$AT$29),$AR$35," ")))))))))))))</f>
        <v>0.5</v>
      </c>
      <c r="AK11" s="20">
        <f t="shared" si="22"/>
        <v>300</v>
      </c>
      <c r="AL11" s="20">
        <f t="shared" si="23"/>
        <v>300</v>
      </c>
      <c r="AM11" s="20">
        <f t="shared" ref="AM11:AM74" si="29">MIN($AR$48,AL11)</f>
        <v>300</v>
      </c>
      <c r="AN11" s="10">
        <f t="shared" ref="AN11:AN74" si="30">IF(C11&lt;$AT$21,AK11,IF(AND($AT$21&lt;=C11,C11&lt;(MIN($AT$25,$AT$29))),AM11,IF(AND($AT$25&lt;=C11,C11&lt;$AT$29),$AR$45,IF(AND($AT$29&lt;=C11),$AR$45,"0"))))</f>
        <v>300</v>
      </c>
      <c r="AO11" s="1">
        <f t="shared" ref="AO11:AO74" si="31">(0-AN11)/10</f>
        <v>-30</v>
      </c>
    </row>
    <row r="12" spans="1:43" x14ac:dyDescent="0.2">
      <c r="B12" s="18">
        <f t="shared" ref="B12:B75" si="32">B11+1</f>
        <v>43162</v>
      </c>
      <c r="C12">
        <v>3</v>
      </c>
      <c r="D12" s="5">
        <v>0.7</v>
      </c>
      <c r="E12" s="8">
        <f>IF(D12&gt;0,D12,0)</f>
        <v>0.7</v>
      </c>
      <c r="F12">
        <v>0</v>
      </c>
      <c r="G12" s="8">
        <f t="shared" si="24"/>
        <v>1.8</v>
      </c>
      <c r="H12">
        <v>3</v>
      </c>
      <c r="I12" s="8">
        <f t="shared" si="0"/>
        <v>0</v>
      </c>
      <c r="J12" s="8" t="str">
        <f t="shared" si="1"/>
        <v xml:space="preserve"> </v>
      </c>
      <c r="K12" s="8" t="str">
        <f t="shared" si="25"/>
        <v xml:space="preserve"> </v>
      </c>
      <c r="L12" s="8" t="str">
        <f t="shared" si="2"/>
        <v xml:space="preserve"> </v>
      </c>
      <c r="M12" t="str">
        <f t="shared" si="3"/>
        <v xml:space="preserve"> </v>
      </c>
      <c r="N12" t="str">
        <f t="shared" si="4"/>
        <v xml:space="preserve"> </v>
      </c>
      <c r="O12" t="str">
        <f t="shared" si="5"/>
        <v xml:space="preserve"> </v>
      </c>
      <c r="P12" t="str">
        <f t="shared" si="6"/>
        <v xml:space="preserve"> </v>
      </c>
      <c r="Q12" t="str">
        <f t="shared" si="7"/>
        <v xml:space="preserve"> </v>
      </c>
      <c r="R12" t="str">
        <f t="shared" si="8"/>
        <v xml:space="preserve"> </v>
      </c>
      <c r="S12">
        <v>3</v>
      </c>
      <c r="T12">
        <f t="shared" si="9"/>
        <v>0.5</v>
      </c>
      <c r="U12" s="2">
        <f t="shared" si="10"/>
        <v>0.66555073210212634</v>
      </c>
      <c r="V12" s="2">
        <f t="shared" si="11"/>
        <v>0.66555073210212634</v>
      </c>
      <c r="W12" s="2">
        <f t="shared" si="26"/>
        <v>0.5</v>
      </c>
      <c r="X12" s="8" t="str">
        <f t="shared" si="12"/>
        <v xml:space="preserve"> </v>
      </c>
      <c r="Y12" s="8" t="str">
        <f t="shared" si="13"/>
        <v xml:space="preserve"> </v>
      </c>
      <c r="Z12" s="8" t="str">
        <f t="shared" si="14"/>
        <v xml:space="preserve"> </v>
      </c>
      <c r="AA12" s="8" t="str">
        <f t="shared" si="15"/>
        <v xml:space="preserve"> </v>
      </c>
      <c r="AB12" s="8" t="str">
        <f t="shared" si="16"/>
        <v xml:space="preserve"> </v>
      </c>
      <c r="AC12">
        <v>3</v>
      </c>
      <c r="AD12" s="8">
        <f t="shared" si="17"/>
        <v>0</v>
      </c>
      <c r="AE12" s="5">
        <f t="shared" si="18"/>
        <v>5.0000192382454955E-2</v>
      </c>
      <c r="AF12" s="5">
        <f t="shared" si="19"/>
        <v>4.9999999999999989E-2</v>
      </c>
      <c r="AG12" s="5">
        <f t="shared" si="20"/>
        <v>4.9999999999999989E-2</v>
      </c>
      <c r="AH12" s="5">
        <f t="shared" si="21"/>
        <v>4.9999999999999989E-2</v>
      </c>
      <c r="AI12" s="5">
        <f t="shared" si="27"/>
        <v>4.9999999999999989E-2</v>
      </c>
      <c r="AJ12" s="16">
        <f t="shared" si="28"/>
        <v>0.5</v>
      </c>
      <c r="AK12" s="20">
        <f t="shared" si="22"/>
        <v>300</v>
      </c>
      <c r="AL12" s="20">
        <f t="shared" si="23"/>
        <v>300</v>
      </c>
      <c r="AM12" s="20">
        <f t="shared" si="29"/>
        <v>300</v>
      </c>
      <c r="AN12" s="10">
        <f t="shared" si="30"/>
        <v>300</v>
      </c>
      <c r="AO12" s="1">
        <f t="shared" si="31"/>
        <v>-30</v>
      </c>
    </row>
    <row r="13" spans="1:43" x14ac:dyDescent="0.2">
      <c r="B13" s="18">
        <f t="shared" si="32"/>
        <v>43163</v>
      </c>
      <c r="C13">
        <v>4</v>
      </c>
      <c r="D13" s="5">
        <v>0.7</v>
      </c>
      <c r="E13" s="8">
        <f>IF(D13&gt;0,D13,0)</f>
        <v>0.7</v>
      </c>
      <c r="F13">
        <v>0</v>
      </c>
      <c r="G13" s="8">
        <f t="shared" si="24"/>
        <v>2.5</v>
      </c>
      <c r="H13">
        <v>4</v>
      </c>
      <c r="I13" s="8">
        <f t="shared" si="0"/>
        <v>0</v>
      </c>
      <c r="J13" s="8" t="str">
        <f t="shared" si="1"/>
        <v xml:space="preserve"> </v>
      </c>
      <c r="K13" s="8" t="str">
        <f t="shared" si="25"/>
        <v xml:space="preserve"> </v>
      </c>
      <c r="L13" s="8" t="str">
        <f t="shared" si="2"/>
        <v xml:space="preserve"> </v>
      </c>
      <c r="M13" t="str">
        <f t="shared" si="3"/>
        <v xml:space="preserve"> </v>
      </c>
      <c r="N13" t="str">
        <f t="shared" si="4"/>
        <v xml:space="preserve"> </v>
      </c>
      <c r="O13" t="str">
        <f t="shared" si="5"/>
        <v xml:space="preserve"> </v>
      </c>
      <c r="P13" t="str">
        <f t="shared" si="6"/>
        <v xml:space="preserve"> </v>
      </c>
      <c r="Q13" t="str">
        <f t="shared" si="7"/>
        <v xml:space="preserve"> </v>
      </c>
      <c r="R13" t="str">
        <f t="shared" si="8"/>
        <v xml:space="preserve"> </v>
      </c>
      <c r="S13">
        <v>4</v>
      </c>
      <c r="T13">
        <f t="shared" si="9"/>
        <v>0.5</v>
      </c>
      <c r="U13" s="2">
        <f t="shared" si="10"/>
        <v>0.66555073210212634</v>
      </c>
      <c r="V13" s="2">
        <f t="shared" si="11"/>
        <v>0.66555073210212634</v>
      </c>
      <c r="W13" s="2">
        <f t="shared" si="26"/>
        <v>0.5</v>
      </c>
      <c r="X13" s="8" t="str">
        <f t="shared" si="12"/>
        <v xml:space="preserve"> </v>
      </c>
      <c r="Y13" s="8" t="str">
        <f t="shared" si="13"/>
        <v xml:space="preserve"> </v>
      </c>
      <c r="Z13" s="8" t="str">
        <f t="shared" si="14"/>
        <v xml:space="preserve"> </v>
      </c>
      <c r="AA13" s="8" t="str">
        <f t="shared" si="15"/>
        <v xml:space="preserve"> </v>
      </c>
      <c r="AB13" s="8" t="str">
        <f t="shared" si="16"/>
        <v xml:space="preserve"> </v>
      </c>
      <c r="AC13">
        <v>4</v>
      </c>
      <c r="AD13" s="8">
        <f t="shared" si="17"/>
        <v>0</v>
      </c>
      <c r="AE13" s="5">
        <f t="shared" si="18"/>
        <v>5.0000192382454955E-2</v>
      </c>
      <c r="AF13" s="5">
        <f t="shared" si="19"/>
        <v>4.9999999999999989E-2</v>
      </c>
      <c r="AG13" s="5">
        <f t="shared" si="20"/>
        <v>4.9999999999999989E-2</v>
      </c>
      <c r="AH13" s="5">
        <f t="shared" si="21"/>
        <v>4.9999999999999989E-2</v>
      </c>
      <c r="AI13" s="5">
        <f t="shared" si="27"/>
        <v>4.9999999999999989E-2</v>
      </c>
      <c r="AJ13" s="16">
        <f t="shared" si="28"/>
        <v>0.5</v>
      </c>
      <c r="AK13" s="20">
        <f t="shared" si="22"/>
        <v>300</v>
      </c>
      <c r="AL13" s="20">
        <f t="shared" si="23"/>
        <v>300</v>
      </c>
      <c r="AM13" s="20">
        <f t="shared" si="29"/>
        <v>300</v>
      </c>
      <c r="AN13" s="10">
        <f t="shared" si="30"/>
        <v>300</v>
      </c>
      <c r="AO13" s="1">
        <f t="shared" si="31"/>
        <v>-30</v>
      </c>
    </row>
    <row r="14" spans="1:43" x14ac:dyDescent="0.2">
      <c r="B14" s="18">
        <f t="shared" si="32"/>
        <v>43164</v>
      </c>
      <c r="C14">
        <v>5</v>
      </c>
      <c r="D14" s="5">
        <v>0.8</v>
      </c>
      <c r="E14" s="8">
        <f t="shared" ref="E14:E77" si="33">IF(D14&gt;0,D14,0)</f>
        <v>0.8</v>
      </c>
      <c r="F14">
        <v>0</v>
      </c>
      <c r="G14" s="8">
        <f t="shared" si="24"/>
        <v>3.3</v>
      </c>
      <c r="H14">
        <v>5</v>
      </c>
      <c r="I14" s="8">
        <f t="shared" si="0"/>
        <v>0</v>
      </c>
      <c r="J14" s="8" t="str">
        <f t="shared" si="1"/>
        <v xml:space="preserve"> </v>
      </c>
      <c r="K14" s="8" t="str">
        <f t="shared" si="25"/>
        <v xml:space="preserve"> </v>
      </c>
      <c r="L14" s="8" t="str">
        <f t="shared" si="2"/>
        <v xml:space="preserve"> </v>
      </c>
      <c r="M14" t="str">
        <f t="shared" si="3"/>
        <v xml:space="preserve"> </v>
      </c>
      <c r="N14" t="str">
        <f t="shared" si="4"/>
        <v xml:space="preserve"> </v>
      </c>
      <c r="O14" t="str">
        <f t="shared" si="5"/>
        <v xml:space="preserve"> </v>
      </c>
      <c r="P14" t="str">
        <f t="shared" si="6"/>
        <v xml:space="preserve"> </v>
      </c>
      <c r="Q14" t="str">
        <f t="shared" si="7"/>
        <v xml:space="preserve"> </v>
      </c>
      <c r="R14" t="str">
        <f t="shared" si="8"/>
        <v xml:space="preserve"> </v>
      </c>
      <c r="S14">
        <v>5</v>
      </c>
      <c r="T14">
        <f t="shared" si="9"/>
        <v>0.5</v>
      </c>
      <c r="U14" s="2">
        <f t="shared" si="10"/>
        <v>0.66555073210212634</v>
      </c>
      <c r="V14" s="2">
        <f t="shared" si="11"/>
        <v>0.66555073210212634</v>
      </c>
      <c r="W14" s="2">
        <f t="shared" si="26"/>
        <v>0.5</v>
      </c>
      <c r="X14" s="8" t="str">
        <f t="shared" si="12"/>
        <v xml:space="preserve"> </v>
      </c>
      <c r="Y14" s="8" t="str">
        <f t="shared" si="13"/>
        <v xml:space="preserve"> </v>
      </c>
      <c r="Z14" s="8" t="str">
        <f t="shared" si="14"/>
        <v xml:space="preserve"> </v>
      </c>
      <c r="AA14" s="8" t="str">
        <f t="shared" si="15"/>
        <v xml:space="preserve"> </v>
      </c>
      <c r="AB14" s="8" t="str">
        <f t="shared" si="16"/>
        <v xml:space="preserve"> </v>
      </c>
      <c r="AC14">
        <v>5</v>
      </c>
      <c r="AD14" s="8">
        <f t="shared" si="17"/>
        <v>0</v>
      </c>
      <c r="AE14" s="5">
        <f t="shared" si="18"/>
        <v>5.0000192382454955E-2</v>
      </c>
      <c r="AF14" s="5">
        <f t="shared" si="19"/>
        <v>4.9999999999999989E-2</v>
      </c>
      <c r="AG14" s="5">
        <f t="shared" si="20"/>
        <v>4.9999999999999989E-2</v>
      </c>
      <c r="AH14" s="5">
        <f t="shared" si="21"/>
        <v>4.9999999999999989E-2</v>
      </c>
      <c r="AI14" s="5">
        <f t="shared" si="27"/>
        <v>4.9999999999999989E-2</v>
      </c>
      <c r="AJ14" s="16">
        <f t="shared" si="28"/>
        <v>0.5</v>
      </c>
      <c r="AK14" s="20">
        <f t="shared" si="22"/>
        <v>300</v>
      </c>
      <c r="AL14" s="20">
        <f t="shared" si="23"/>
        <v>300</v>
      </c>
      <c r="AM14" s="20">
        <f t="shared" si="29"/>
        <v>300</v>
      </c>
      <c r="AN14" s="10">
        <f t="shared" si="30"/>
        <v>300</v>
      </c>
      <c r="AO14" s="1">
        <f t="shared" si="31"/>
        <v>-30</v>
      </c>
    </row>
    <row r="15" spans="1:43" x14ac:dyDescent="0.2">
      <c r="B15" s="18">
        <f t="shared" si="32"/>
        <v>43165</v>
      </c>
      <c r="C15">
        <v>6</v>
      </c>
      <c r="D15" s="5">
        <v>0.9</v>
      </c>
      <c r="E15" s="8">
        <f t="shared" si="33"/>
        <v>0.9</v>
      </c>
      <c r="F15">
        <v>0</v>
      </c>
      <c r="G15" s="8">
        <f t="shared" si="24"/>
        <v>4.2</v>
      </c>
      <c r="H15">
        <v>6</v>
      </c>
      <c r="I15" s="8">
        <f t="shared" si="0"/>
        <v>0</v>
      </c>
      <c r="J15" s="8" t="str">
        <f t="shared" si="1"/>
        <v xml:space="preserve"> </v>
      </c>
      <c r="K15" s="8" t="str">
        <f t="shared" si="25"/>
        <v xml:space="preserve"> </v>
      </c>
      <c r="L15" s="8" t="str">
        <f t="shared" si="2"/>
        <v xml:space="preserve"> </v>
      </c>
      <c r="M15" t="str">
        <f t="shared" si="3"/>
        <v xml:space="preserve"> </v>
      </c>
      <c r="N15" t="str">
        <f t="shared" si="4"/>
        <v xml:space="preserve"> </v>
      </c>
      <c r="O15" t="str">
        <f t="shared" si="5"/>
        <v xml:space="preserve"> </v>
      </c>
      <c r="P15" t="str">
        <f t="shared" si="6"/>
        <v xml:space="preserve"> </v>
      </c>
      <c r="Q15" t="str">
        <f t="shared" si="7"/>
        <v xml:space="preserve"> </v>
      </c>
      <c r="R15" t="str">
        <f t="shared" si="8"/>
        <v xml:space="preserve"> </v>
      </c>
      <c r="S15">
        <v>6</v>
      </c>
      <c r="T15">
        <f t="shared" si="9"/>
        <v>0.5</v>
      </c>
      <c r="U15" s="2">
        <f t="shared" si="10"/>
        <v>0.66555073210212634</v>
      </c>
      <c r="V15" s="2">
        <f t="shared" si="11"/>
        <v>0.66555073210212634</v>
      </c>
      <c r="W15" s="2">
        <f t="shared" si="26"/>
        <v>0.5</v>
      </c>
      <c r="X15" s="8" t="str">
        <f t="shared" si="12"/>
        <v xml:space="preserve"> </v>
      </c>
      <c r="Y15" s="8" t="str">
        <f t="shared" si="13"/>
        <v xml:space="preserve"> </v>
      </c>
      <c r="Z15" s="8" t="str">
        <f t="shared" si="14"/>
        <v xml:space="preserve"> </v>
      </c>
      <c r="AA15" s="8" t="str">
        <f t="shared" si="15"/>
        <v xml:space="preserve"> </v>
      </c>
      <c r="AB15" s="8" t="str">
        <f t="shared" si="16"/>
        <v xml:space="preserve"> </v>
      </c>
      <c r="AC15">
        <v>6</v>
      </c>
      <c r="AD15" s="8">
        <f t="shared" si="17"/>
        <v>0</v>
      </c>
      <c r="AE15" s="5">
        <f t="shared" si="18"/>
        <v>5.0000192382454955E-2</v>
      </c>
      <c r="AF15" s="5">
        <f t="shared" si="19"/>
        <v>4.9999999999999989E-2</v>
      </c>
      <c r="AG15" s="5">
        <f t="shared" si="20"/>
        <v>4.9999999999999989E-2</v>
      </c>
      <c r="AH15" s="5">
        <f t="shared" si="21"/>
        <v>4.9999999999999989E-2</v>
      </c>
      <c r="AI15" s="5">
        <f t="shared" si="27"/>
        <v>4.9999999999999989E-2</v>
      </c>
      <c r="AJ15" s="16">
        <f t="shared" si="28"/>
        <v>0.5</v>
      </c>
      <c r="AK15" s="20">
        <f t="shared" si="22"/>
        <v>300</v>
      </c>
      <c r="AL15" s="20">
        <f t="shared" si="23"/>
        <v>300</v>
      </c>
      <c r="AM15" s="20">
        <f t="shared" si="29"/>
        <v>300</v>
      </c>
      <c r="AN15" s="10">
        <f t="shared" si="30"/>
        <v>300</v>
      </c>
      <c r="AO15" s="1">
        <f t="shared" si="31"/>
        <v>-30</v>
      </c>
    </row>
    <row r="16" spans="1:43" x14ac:dyDescent="0.2">
      <c r="B16" s="18">
        <f t="shared" si="32"/>
        <v>43166</v>
      </c>
      <c r="C16">
        <v>7</v>
      </c>
      <c r="D16" s="5">
        <v>1</v>
      </c>
      <c r="E16" s="8">
        <f t="shared" si="33"/>
        <v>1</v>
      </c>
      <c r="F16">
        <v>0</v>
      </c>
      <c r="G16" s="8">
        <f t="shared" si="24"/>
        <v>5.2</v>
      </c>
      <c r="H16">
        <v>7</v>
      </c>
      <c r="I16" s="8">
        <f t="shared" si="0"/>
        <v>0</v>
      </c>
      <c r="J16" s="8" t="str">
        <f t="shared" si="1"/>
        <v xml:space="preserve"> </v>
      </c>
      <c r="K16" s="8" t="str">
        <f t="shared" si="25"/>
        <v xml:space="preserve"> </v>
      </c>
      <c r="L16" s="8" t="str">
        <f t="shared" si="2"/>
        <v xml:space="preserve"> </v>
      </c>
      <c r="M16" t="str">
        <f t="shared" si="3"/>
        <v xml:space="preserve"> </v>
      </c>
      <c r="N16" t="str">
        <f t="shared" si="4"/>
        <v xml:space="preserve"> </v>
      </c>
      <c r="O16" t="str">
        <f t="shared" si="5"/>
        <v xml:space="preserve"> </v>
      </c>
      <c r="P16" t="str">
        <f t="shared" si="6"/>
        <v xml:space="preserve"> </v>
      </c>
      <c r="Q16" t="str">
        <f t="shared" si="7"/>
        <v xml:space="preserve"> </v>
      </c>
      <c r="R16" t="str">
        <f t="shared" si="8"/>
        <v xml:space="preserve"> </v>
      </c>
      <c r="S16">
        <v>7</v>
      </c>
      <c r="T16">
        <f t="shared" si="9"/>
        <v>0.5</v>
      </c>
      <c r="U16" s="2">
        <f t="shared" si="10"/>
        <v>0.66555073210212634</v>
      </c>
      <c r="V16" s="2">
        <f t="shared" si="11"/>
        <v>0.66555073210212634</v>
      </c>
      <c r="W16" s="2">
        <f t="shared" si="26"/>
        <v>0.5</v>
      </c>
      <c r="X16" s="8" t="str">
        <f t="shared" si="12"/>
        <v xml:space="preserve"> </v>
      </c>
      <c r="Y16" s="8" t="str">
        <f t="shared" si="13"/>
        <v xml:space="preserve"> </v>
      </c>
      <c r="Z16" s="8" t="str">
        <f t="shared" si="14"/>
        <v xml:space="preserve"> </v>
      </c>
      <c r="AA16" s="8" t="str">
        <f t="shared" si="15"/>
        <v xml:space="preserve"> </v>
      </c>
      <c r="AB16" s="8" t="str">
        <f t="shared" si="16"/>
        <v xml:space="preserve"> </v>
      </c>
      <c r="AC16">
        <v>7</v>
      </c>
      <c r="AD16" s="8">
        <f t="shared" si="17"/>
        <v>0</v>
      </c>
      <c r="AE16" s="5">
        <f t="shared" si="18"/>
        <v>5.0000192382454955E-2</v>
      </c>
      <c r="AF16" s="5">
        <f t="shared" si="19"/>
        <v>4.9999999999999989E-2</v>
      </c>
      <c r="AG16" s="5">
        <f t="shared" si="20"/>
        <v>4.9999999999999989E-2</v>
      </c>
      <c r="AH16" s="5">
        <f t="shared" si="21"/>
        <v>4.9999999999999989E-2</v>
      </c>
      <c r="AI16" s="5">
        <f t="shared" si="27"/>
        <v>4.9999999999999989E-2</v>
      </c>
      <c r="AJ16" s="16">
        <f t="shared" si="28"/>
        <v>0.5</v>
      </c>
      <c r="AK16" s="20">
        <f t="shared" si="22"/>
        <v>300</v>
      </c>
      <c r="AL16" s="20">
        <f t="shared" si="23"/>
        <v>300</v>
      </c>
      <c r="AM16" s="20">
        <f t="shared" si="29"/>
        <v>300</v>
      </c>
      <c r="AN16" s="10">
        <f t="shared" si="30"/>
        <v>300</v>
      </c>
      <c r="AO16" s="1">
        <f t="shared" si="31"/>
        <v>-30</v>
      </c>
    </row>
    <row r="17" spans="2:57" x14ac:dyDescent="0.2">
      <c r="B17" s="18">
        <f t="shared" si="32"/>
        <v>43167</v>
      </c>
      <c r="C17">
        <v>8</v>
      </c>
      <c r="D17" s="5">
        <v>1.1000000000000001</v>
      </c>
      <c r="E17" s="8">
        <f t="shared" si="33"/>
        <v>1.1000000000000001</v>
      </c>
      <c r="F17">
        <v>0</v>
      </c>
      <c r="G17" s="8">
        <f t="shared" si="24"/>
        <v>6.3000000000000007</v>
      </c>
      <c r="H17">
        <v>8</v>
      </c>
      <c r="I17" s="8">
        <f t="shared" si="0"/>
        <v>0</v>
      </c>
      <c r="J17" s="8" t="str">
        <f t="shared" si="1"/>
        <v xml:space="preserve"> </v>
      </c>
      <c r="K17" s="8" t="str">
        <f t="shared" si="25"/>
        <v xml:space="preserve"> </v>
      </c>
      <c r="L17" s="8" t="str">
        <f t="shared" si="2"/>
        <v xml:space="preserve"> </v>
      </c>
      <c r="M17" t="str">
        <f t="shared" si="3"/>
        <v xml:space="preserve"> </v>
      </c>
      <c r="N17" t="str">
        <f t="shared" si="4"/>
        <v xml:space="preserve"> </v>
      </c>
      <c r="O17" t="str">
        <f t="shared" si="5"/>
        <v xml:space="preserve"> </v>
      </c>
      <c r="P17" t="str">
        <f t="shared" si="6"/>
        <v xml:space="preserve"> </v>
      </c>
      <c r="Q17" t="str">
        <f t="shared" si="7"/>
        <v xml:space="preserve"> </v>
      </c>
      <c r="R17" t="str">
        <f t="shared" si="8"/>
        <v xml:space="preserve"> </v>
      </c>
      <c r="S17">
        <v>8</v>
      </c>
      <c r="T17">
        <f t="shared" si="9"/>
        <v>0.5</v>
      </c>
      <c r="U17" s="2">
        <f t="shared" si="10"/>
        <v>0.66555073210212634</v>
      </c>
      <c r="V17" s="2">
        <f t="shared" si="11"/>
        <v>0.66555073210212634</v>
      </c>
      <c r="W17" s="2">
        <f t="shared" si="26"/>
        <v>0.5</v>
      </c>
      <c r="X17" s="8" t="str">
        <f t="shared" si="12"/>
        <v xml:space="preserve"> </v>
      </c>
      <c r="Y17" s="8" t="str">
        <f t="shared" si="13"/>
        <v xml:space="preserve"> </v>
      </c>
      <c r="Z17" s="8" t="str">
        <f t="shared" si="14"/>
        <v xml:space="preserve"> </v>
      </c>
      <c r="AA17" s="8" t="str">
        <f t="shared" si="15"/>
        <v xml:space="preserve"> </v>
      </c>
      <c r="AB17" s="8" t="str">
        <f t="shared" si="16"/>
        <v xml:space="preserve"> </v>
      </c>
      <c r="AC17">
        <v>8</v>
      </c>
      <c r="AD17" s="8">
        <f t="shared" si="17"/>
        <v>0</v>
      </c>
      <c r="AE17" s="5">
        <f t="shared" si="18"/>
        <v>5.0000192382454955E-2</v>
      </c>
      <c r="AF17" s="5">
        <f t="shared" si="19"/>
        <v>4.9999999999999989E-2</v>
      </c>
      <c r="AG17" s="5">
        <f t="shared" si="20"/>
        <v>4.9999999999999989E-2</v>
      </c>
      <c r="AH17" s="5">
        <f t="shared" si="21"/>
        <v>4.9999999999999989E-2</v>
      </c>
      <c r="AI17" s="5">
        <f t="shared" si="27"/>
        <v>4.9999999999999989E-2</v>
      </c>
      <c r="AJ17" s="16">
        <f t="shared" si="28"/>
        <v>0.5</v>
      </c>
      <c r="AK17" s="20">
        <f t="shared" si="22"/>
        <v>300</v>
      </c>
      <c r="AL17" s="20">
        <f t="shared" si="23"/>
        <v>300</v>
      </c>
      <c r="AM17" s="20">
        <f t="shared" si="29"/>
        <v>300</v>
      </c>
      <c r="AN17" s="10">
        <f t="shared" si="30"/>
        <v>300</v>
      </c>
      <c r="AO17" s="1">
        <f t="shared" si="31"/>
        <v>-30</v>
      </c>
    </row>
    <row r="18" spans="2:57" x14ac:dyDescent="0.2">
      <c r="B18" s="18">
        <f t="shared" si="32"/>
        <v>43168</v>
      </c>
      <c r="C18">
        <v>9</v>
      </c>
      <c r="D18" s="5">
        <v>1.2</v>
      </c>
      <c r="E18" s="8">
        <f t="shared" si="33"/>
        <v>1.2</v>
      </c>
      <c r="F18">
        <v>0</v>
      </c>
      <c r="G18" s="8">
        <f t="shared" si="24"/>
        <v>7.5000000000000009</v>
      </c>
      <c r="H18">
        <v>9</v>
      </c>
      <c r="I18" s="8">
        <f t="shared" si="0"/>
        <v>0</v>
      </c>
      <c r="J18" s="8" t="str">
        <f t="shared" si="1"/>
        <v xml:space="preserve"> </v>
      </c>
      <c r="K18" s="8" t="str">
        <f t="shared" si="25"/>
        <v xml:space="preserve"> </v>
      </c>
      <c r="L18" s="8" t="str">
        <f t="shared" si="2"/>
        <v xml:space="preserve"> </v>
      </c>
      <c r="M18" t="str">
        <f t="shared" si="3"/>
        <v xml:space="preserve"> </v>
      </c>
      <c r="N18" t="str">
        <f t="shared" si="4"/>
        <v xml:space="preserve"> </v>
      </c>
      <c r="O18" t="str">
        <f t="shared" si="5"/>
        <v xml:space="preserve"> </v>
      </c>
      <c r="P18" t="str">
        <f t="shared" si="6"/>
        <v xml:space="preserve"> </v>
      </c>
      <c r="Q18" t="str">
        <f t="shared" si="7"/>
        <v xml:space="preserve"> </v>
      </c>
      <c r="R18" t="str">
        <f t="shared" si="8"/>
        <v xml:space="preserve"> </v>
      </c>
      <c r="S18">
        <v>9</v>
      </c>
      <c r="T18">
        <f t="shared" si="9"/>
        <v>0.5</v>
      </c>
      <c r="U18" s="2">
        <f t="shared" si="10"/>
        <v>0.66555073210212634</v>
      </c>
      <c r="V18" s="2">
        <f t="shared" si="11"/>
        <v>0.66555073210212634</v>
      </c>
      <c r="W18" s="2">
        <f t="shared" si="26"/>
        <v>0.5</v>
      </c>
      <c r="X18" s="8" t="str">
        <f t="shared" si="12"/>
        <v xml:space="preserve"> </v>
      </c>
      <c r="Y18" s="8" t="str">
        <f t="shared" si="13"/>
        <v xml:space="preserve"> </v>
      </c>
      <c r="Z18" s="8" t="str">
        <f t="shared" si="14"/>
        <v xml:space="preserve"> </v>
      </c>
      <c r="AA18" s="8" t="str">
        <f t="shared" si="15"/>
        <v xml:space="preserve"> </v>
      </c>
      <c r="AB18" s="8" t="str">
        <f t="shared" si="16"/>
        <v xml:space="preserve"> </v>
      </c>
      <c r="AC18">
        <v>9</v>
      </c>
      <c r="AD18" s="8">
        <f t="shared" si="17"/>
        <v>0</v>
      </c>
      <c r="AE18" s="5">
        <f t="shared" si="18"/>
        <v>5.0000192382454955E-2</v>
      </c>
      <c r="AF18" s="5">
        <f t="shared" si="19"/>
        <v>4.9999999999999989E-2</v>
      </c>
      <c r="AG18" s="5">
        <f t="shared" si="20"/>
        <v>4.9999999999999989E-2</v>
      </c>
      <c r="AH18" s="5">
        <f t="shared" si="21"/>
        <v>4.9999999999999989E-2</v>
      </c>
      <c r="AI18" s="5">
        <f t="shared" si="27"/>
        <v>4.9999999999999989E-2</v>
      </c>
      <c r="AJ18" s="16">
        <f t="shared" si="28"/>
        <v>0.5</v>
      </c>
      <c r="AK18" s="20">
        <f t="shared" si="22"/>
        <v>300</v>
      </c>
      <c r="AL18" s="20">
        <f t="shared" si="23"/>
        <v>300</v>
      </c>
      <c r="AM18" s="20">
        <f t="shared" si="29"/>
        <v>300</v>
      </c>
      <c r="AN18" s="10">
        <f t="shared" si="30"/>
        <v>300</v>
      </c>
      <c r="AO18" s="1">
        <f t="shared" si="31"/>
        <v>-30</v>
      </c>
    </row>
    <row r="19" spans="2:57" x14ac:dyDescent="0.2">
      <c r="B19" s="18">
        <f t="shared" si="32"/>
        <v>43169</v>
      </c>
      <c r="C19">
        <v>10</v>
      </c>
      <c r="D19" s="5">
        <v>1.3</v>
      </c>
      <c r="E19" s="8">
        <f t="shared" si="33"/>
        <v>1.3</v>
      </c>
      <c r="F19">
        <v>0</v>
      </c>
      <c r="G19" s="8">
        <f t="shared" si="24"/>
        <v>8.8000000000000007</v>
      </c>
      <c r="H19">
        <v>10</v>
      </c>
      <c r="I19" s="8">
        <f>IF(C19&gt;=$AT$21,E19+I18,0)</f>
        <v>0</v>
      </c>
      <c r="J19" s="8" t="str">
        <f t="shared" si="1"/>
        <v xml:space="preserve"> </v>
      </c>
      <c r="K19" s="8" t="str">
        <f t="shared" si="25"/>
        <v xml:space="preserve"> </v>
      </c>
      <c r="L19" s="8" t="str">
        <f t="shared" si="2"/>
        <v xml:space="preserve"> </v>
      </c>
      <c r="M19" t="str">
        <f t="shared" si="3"/>
        <v xml:space="preserve"> </v>
      </c>
      <c r="N19" t="str">
        <f t="shared" si="4"/>
        <v xml:space="preserve"> </v>
      </c>
      <c r="O19" t="str">
        <f t="shared" si="5"/>
        <v xml:space="preserve"> </v>
      </c>
      <c r="P19" t="str">
        <f t="shared" si="6"/>
        <v xml:space="preserve"> </v>
      </c>
      <c r="Q19" t="str">
        <f t="shared" si="7"/>
        <v xml:space="preserve"> </v>
      </c>
      <c r="R19" t="str">
        <f t="shared" si="8"/>
        <v xml:space="preserve"> </v>
      </c>
      <c r="S19">
        <v>10</v>
      </c>
      <c r="T19">
        <f t="shared" si="9"/>
        <v>0.5</v>
      </c>
      <c r="U19" s="2">
        <f t="shared" si="10"/>
        <v>0.66555073210212634</v>
      </c>
      <c r="V19" s="2">
        <f t="shared" si="11"/>
        <v>0.66555073210212634</v>
      </c>
      <c r="W19" s="2">
        <f t="shared" si="26"/>
        <v>0.5</v>
      </c>
      <c r="X19" s="8" t="str">
        <f t="shared" si="12"/>
        <v xml:space="preserve"> </v>
      </c>
      <c r="Y19" s="8" t="str">
        <f t="shared" si="13"/>
        <v xml:space="preserve"> </v>
      </c>
      <c r="Z19" s="8" t="str">
        <f t="shared" si="14"/>
        <v xml:space="preserve"> </v>
      </c>
      <c r="AA19" s="8" t="str">
        <f t="shared" si="15"/>
        <v xml:space="preserve"> </v>
      </c>
      <c r="AB19" s="8" t="str">
        <f t="shared" si="16"/>
        <v xml:space="preserve"> </v>
      </c>
      <c r="AC19">
        <v>10</v>
      </c>
      <c r="AD19" s="8">
        <f t="shared" si="17"/>
        <v>0</v>
      </c>
      <c r="AE19" s="5">
        <f t="shared" si="18"/>
        <v>5.0000192382454955E-2</v>
      </c>
      <c r="AF19" s="5">
        <f t="shared" si="19"/>
        <v>4.9999999999999989E-2</v>
      </c>
      <c r="AG19" s="5">
        <f t="shared" si="20"/>
        <v>4.9999999999999989E-2</v>
      </c>
      <c r="AH19" s="5">
        <f t="shared" si="21"/>
        <v>4.9999999999999989E-2</v>
      </c>
      <c r="AI19" s="5">
        <f t="shared" si="27"/>
        <v>4.9999999999999989E-2</v>
      </c>
      <c r="AJ19" s="16">
        <f t="shared" si="28"/>
        <v>0.5</v>
      </c>
      <c r="AK19" s="20">
        <f t="shared" si="22"/>
        <v>300</v>
      </c>
      <c r="AL19" s="20">
        <f t="shared" si="23"/>
        <v>300</v>
      </c>
      <c r="AM19" s="20">
        <f t="shared" si="29"/>
        <v>300</v>
      </c>
      <c r="AN19" s="10">
        <f t="shared" si="30"/>
        <v>300</v>
      </c>
      <c r="AO19" s="1">
        <f t="shared" si="31"/>
        <v>-30</v>
      </c>
      <c r="AQ19" s="10" t="s">
        <v>307</v>
      </c>
    </row>
    <row r="20" spans="2:57" x14ac:dyDescent="0.2">
      <c r="B20" s="18">
        <f t="shared" si="32"/>
        <v>43170</v>
      </c>
      <c r="C20">
        <v>11</v>
      </c>
      <c r="D20" s="5">
        <v>1.4</v>
      </c>
      <c r="E20" s="8">
        <f t="shared" si="33"/>
        <v>1.4</v>
      </c>
      <c r="F20">
        <v>0</v>
      </c>
      <c r="G20" s="8">
        <f t="shared" si="24"/>
        <v>10.200000000000001</v>
      </c>
      <c r="H20">
        <v>11</v>
      </c>
      <c r="I20" s="8">
        <f t="shared" ref="I20:I73" si="34">IF(C20&gt;$AT$21,E20+I19,0)</f>
        <v>0</v>
      </c>
      <c r="J20" s="8" t="str">
        <f t="shared" si="1"/>
        <v xml:space="preserve"> </v>
      </c>
      <c r="K20" s="8" t="str">
        <f t="shared" si="25"/>
        <v xml:space="preserve"> </v>
      </c>
      <c r="L20" s="8" t="str">
        <f t="shared" si="2"/>
        <v xml:space="preserve"> </v>
      </c>
      <c r="M20" t="str">
        <f t="shared" si="3"/>
        <v xml:space="preserve"> </v>
      </c>
      <c r="N20" t="str">
        <f t="shared" si="4"/>
        <v xml:space="preserve"> </v>
      </c>
      <c r="O20" t="str">
        <f t="shared" si="5"/>
        <v xml:space="preserve"> </v>
      </c>
      <c r="P20" t="str">
        <f t="shared" si="6"/>
        <v xml:space="preserve"> </v>
      </c>
      <c r="Q20" t="str">
        <f t="shared" si="7"/>
        <v xml:space="preserve"> </v>
      </c>
      <c r="R20" t="str">
        <f t="shared" si="8"/>
        <v xml:space="preserve"> </v>
      </c>
      <c r="S20">
        <v>11</v>
      </c>
      <c r="T20">
        <f t="shared" si="9"/>
        <v>0.5</v>
      </c>
      <c r="U20" s="2">
        <f t="shared" si="10"/>
        <v>0.66555073210212634</v>
      </c>
      <c r="V20" s="2">
        <f t="shared" si="11"/>
        <v>0.66555073210212634</v>
      </c>
      <c r="W20" s="2">
        <f t="shared" si="26"/>
        <v>0.5</v>
      </c>
      <c r="X20" s="8" t="str">
        <f t="shared" si="12"/>
        <v xml:space="preserve"> </v>
      </c>
      <c r="Y20" s="8" t="str">
        <f t="shared" si="13"/>
        <v xml:space="preserve"> </v>
      </c>
      <c r="Z20" s="8" t="str">
        <f t="shared" si="14"/>
        <v xml:space="preserve"> </v>
      </c>
      <c r="AA20" s="8" t="str">
        <f t="shared" si="15"/>
        <v xml:space="preserve"> </v>
      </c>
      <c r="AB20" s="8" t="str">
        <f t="shared" si="16"/>
        <v xml:space="preserve"> </v>
      </c>
      <c r="AC20">
        <v>11</v>
      </c>
      <c r="AD20" s="8">
        <f t="shared" si="17"/>
        <v>0</v>
      </c>
      <c r="AE20" s="5">
        <f t="shared" si="18"/>
        <v>5.0000192382454955E-2</v>
      </c>
      <c r="AF20" s="5">
        <f t="shared" si="19"/>
        <v>4.9999999999999989E-2</v>
      </c>
      <c r="AG20" s="5">
        <f t="shared" si="20"/>
        <v>4.9999999999999989E-2</v>
      </c>
      <c r="AH20" s="5">
        <f t="shared" si="21"/>
        <v>4.9999999999999989E-2</v>
      </c>
      <c r="AI20" s="5">
        <f t="shared" si="27"/>
        <v>4.9999999999999989E-2</v>
      </c>
      <c r="AJ20" s="16">
        <f t="shared" si="28"/>
        <v>0.5</v>
      </c>
      <c r="AK20" s="20">
        <f t="shared" si="22"/>
        <v>300</v>
      </c>
      <c r="AL20" s="20">
        <f t="shared" si="23"/>
        <v>300</v>
      </c>
      <c r="AM20" s="20">
        <f t="shared" si="29"/>
        <v>300</v>
      </c>
      <c r="AN20" s="10">
        <f t="shared" si="30"/>
        <v>300</v>
      </c>
      <c r="AO20" s="1">
        <f t="shared" si="31"/>
        <v>-30</v>
      </c>
    </row>
    <row r="21" spans="2:57" ht="13.5" x14ac:dyDescent="0.25">
      <c r="B21" s="18">
        <f t="shared" si="32"/>
        <v>43171</v>
      </c>
      <c r="C21">
        <v>12</v>
      </c>
      <c r="D21" s="5">
        <v>1.5</v>
      </c>
      <c r="E21" s="8">
        <f t="shared" si="33"/>
        <v>1.5</v>
      </c>
      <c r="F21">
        <v>0</v>
      </c>
      <c r="G21" s="8">
        <f t="shared" si="24"/>
        <v>11.700000000000001</v>
      </c>
      <c r="H21">
        <v>12</v>
      </c>
      <c r="I21" s="8">
        <f t="shared" si="34"/>
        <v>0</v>
      </c>
      <c r="J21" s="8" t="str">
        <f t="shared" si="1"/>
        <v xml:space="preserve"> </v>
      </c>
      <c r="K21" s="8" t="str">
        <f t="shared" si="25"/>
        <v xml:space="preserve"> </v>
      </c>
      <c r="L21" s="8" t="str">
        <f t="shared" si="2"/>
        <v xml:space="preserve"> </v>
      </c>
      <c r="M21" t="str">
        <f t="shared" si="3"/>
        <v xml:space="preserve"> </v>
      </c>
      <c r="N21" t="str">
        <f t="shared" si="4"/>
        <v xml:space="preserve"> </v>
      </c>
      <c r="O21" t="str">
        <f t="shared" si="5"/>
        <v xml:space="preserve"> </v>
      </c>
      <c r="P21" t="str">
        <f t="shared" si="6"/>
        <v xml:space="preserve"> </v>
      </c>
      <c r="Q21" t="str">
        <f t="shared" si="7"/>
        <v xml:space="preserve"> </v>
      </c>
      <c r="R21" t="str">
        <f t="shared" si="8"/>
        <v xml:space="preserve"> </v>
      </c>
      <c r="S21">
        <v>12</v>
      </c>
      <c r="T21">
        <f t="shared" si="9"/>
        <v>0.5</v>
      </c>
      <c r="U21" s="2">
        <f t="shared" si="10"/>
        <v>0.66555073210212634</v>
      </c>
      <c r="V21" s="2">
        <f t="shared" si="11"/>
        <v>0.66555073210212634</v>
      </c>
      <c r="W21" s="2">
        <f t="shared" si="26"/>
        <v>0.5</v>
      </c>
      <c r="X21" s="8" t="str">
        <f t="shared" si="12"/>
        <v xml:space="preserve"> </v>
      </c>
      <c r="Y21" s="8" t="str">
        <f t="shared" si="13"/>
        <v xml:space="preserve"> </v>
      </c>
      <c r="Z21" s="8" t="str">
        <f t="shared" si="14"/>
        <v xml:space="preserve"> </v>
      </c>
      <c r="AA21" s="8" t="str">
        <f t="shared" si="15"/>
        <v xml:space="preserve"> </v>
      </c>
      <c r="AB21" s="8" t="str">
        <f t="shared" si="16"/>
        <v xml:space="preserve"> </v>
      </c>
      <c r="AC21">
        <v>12</v>
      </c>
      <c r="AD21" s="8">
        <f t="shared" si="17"/>
        <v>0</v>
      </c>
      <c r="AE21" s="5">
        <f t="shared" si="18"/>
        <v>5.0000192382454955E-2</v>
      </c>
      <c r="AF21" s="5">
        <f t="shared" si="19"/>
        <v>4.9999999999999989E-2</v>
      </c>
      <c r="AG21" s="5">
        <f t="shared" si="20"/>
        <v>4.9999999999999989E-2</v>
      </c>
      <c r="AH21" s="5">
        <f t="shared" si="21"/>
        <v>4.9999999999999989E-2</v>
      </c>
      <c r="AI21" s="5">
        <f t="shared" si="27"/>
        <v>4.9999999999999989E-2</v>
      </c>
      <c r="AJ21" s="16">
        <f t="shared" si="28"/>
        <v>0.5</v>
      </c>
      <c r="AK21" s="20">
        <f t="shared" si="22"/>
        <v>300</v>
      </c>
      <c r="AL21" s="20">
        <f t="shared" si="23"/>
        <v>300</v>
      </c>
      <c r="AM21" s="20">
        <f t="shared" si="29"/>
        <v>300</v>
      </c>
      <c r="AN21" s="10">
        <f t="shared" si="30"/>
        <v>300</v>
      </c>
      <c r="AO21" s="1">
        <f t="shared" si="31"/>
        <v>-30</v>
      </c>
      <c r="AQ21" t="s">
        <v>146</v>
      </c>
      <c r="AR21">
        <f>IF($AP$2="Græs",Konstanter!S17," ")</f>
        <v>142</v>
      </c>
      <c r="AS21" t="s">
        <v>147</v>
      </c>
      <c r="AT21">
        <f>VLOOKUP(AS21,$N$10:$O$235,2,FALSE)</f>
        <v>47</v>
      </c>
      <c r="AV21" t="s">
        <v>249</v>
      </c>
      <c r="AW21" t="s">
        <v>261</v>
      </c>
    </row>
    <row r="22" spans="2:57" x14ac:dyDescent="0.2">
      <c r="B22" s="18">
        <f t="shared" si="32"/>
        <v>43172</v>
      </c>
      <c r="C22">
        <v>13</v>
      </c>
      <c r="D22" s="5">
        <v>1.6</v>
      </c>
      <c r="E22" s="8">
        <f t="shared" si="33"/>
        <v>1.6</v>
      </c>
      <c r="F22">
        <v>0</v>
      </c>
      <c r="G22" s="8">
        <f t="shared" si="24"/>
        <v>13.3</v>
      </c>
      <c r="H22">
        <v>13</v>
      </c>
      <c r="I22" s="8">
        <f t="shared" si="34"/>
        <v>0</v>
      </c>
      <c r="J22" s="8" t="str">
        <f t="shared" si="1"/>
        <v xml:space="preserve"> </v>
      </c>
      <c r="K22" s="8" t="str">
        <f t="shared" si="25"/>
        <v xml:space="preserve"> </v>
      </c>
      <c r="L22" s="8" t="str">
        <f t="shared" si="2"/>
        <v xml:space="preserve"> </v>
      </c>
      <c r="M22" t="str">
        <f t="shared" si="3"/>
        <v xml:space="preserve"> </v>
      </c>
      <c r="N22" t="str">
        <f t="shared" si="4"/>
        <v xml:space="preserve"> </v>
      </c>
      <c r="O22" t="str">
        <f t="shared" si="5"/>
        <v xml:space="preserve"> </v>
      </c>
      <c r="P22" t="str">
        <f t="shared" si="6"/>
        <v xml:space="preserve"> </v>
      </c>
      <c r="Q22" t="str">
        <f t="shared" si="7"/>
        <v xml:space="preserve"> </v>
      </c>
      <c r="R22" t="str">
        <f t="shared" si="8"/>
        <v xml:space="preserve"> </v>
      </c>
      <c r="S22">
        <v>13</v>
      </c>
      <c r="T22">
        <f t="shared" si="9"/>
        <v>0.5</v>
      </c>
      <c r="U22" s="2">
        <f t="shared" si="10"/>
        <v>0.66555073210212634</v>
      </c>
      <c r="V22" s="2">
        <f t="shared" si="11"/>
        <v>0.66555073210212634</v>
      </c>
      <c r="W22" s="2">
        <f t="shared" si="26"/>
        <v>0.5</v>
      </c>
      <c r="X22" s="8" t="str">
        <f t="shared" si="12"/>
        <v xml:space="preserve"> </v>
      </c>
      <c r="Y22" s="8" t="str">
        <f t="shared" si="13"/>
        <v xml:space="preserve"> </v>
      </c>
      <c r="Z22" s="8" t="str">
        <f t="shared" si="14"/>
        <v xml:space="preserve"> </v>
      </c>
      <c r="AA22" s="8" t="str">
        <f t="shared" si="15"/>
        <v xml:space="preserve"> </v>
      </c>
      <c r="AB22" s="8" t="str">
        <f t="shared" si="16"/>
        <v xml:space="preserve"> </v>
      </c>
      <c r="AC22">
        <v>13</v>
      </c>
      <c r="AD22" s="8">
        <f t="shared" si="17"/>
        <v>0</v>
      </c>
      <c r="AE22" s="5">
        <f t="shared" si="18"/>
        <v>5.0000192382454955E-2</v>
      </c>
      <c r="AF22" s="5">
        <f t="shared" si="19"/>
        <v>4.9999999999999989E-2</v>
      </c>
      <c r="AG22" s="5">
        <f t="shared" si="20"/>
        <v>4.9999999999999989E-2</v>
      </c>
      <c r="AH22" s="5">
        <f t="shared" si="21"/>
        <v>4.9999999999999989E-2</v>
      </c>
      <c r="AI22" s="5">
        <f t="shared" si="27"/>
        <v>4.9999999999999989E-2</v>
      </c>
      <c r="AJ22" s="16">
        <f t="shared" si="28"/>
        <v>0.5</v>
      </c>
      <c r="AK22" s="20">
        <f t="shared" si="22"/>
        <v>300</v>
      </c>
      <c r="AL22" s="20">
        <f t="shared" si="23"/>
        <v>300</v>
      </c>
      <c r="AM22" s="20">
        <f t="shared" si="29"/>
        <v>300</v>
      </c>
      <c r="AN22" s="10">
        <f t="shared" si="30"/>
        <v>300</v>
      </c>
      <c r="AO22" s="1">
        <f t="shared" si="31"/>
        <v>-30</v>
      </c>
    </row>
    <row r="23" spans="2:57" x14ac:dyDescent="0.2">
      <c r="B23" s="18">
        <f t="shared" si="32"/>
        <v>43173</v>
      </c>
      <c r="C23">
        <v>14</v>
      </c>
      <c r="D23" s="5">
        <v>1.7</v>
      </c>
      <c r="E23" s="8">
        <f t="shared" si="33"/>
        <v>1.7</v>
      </c>
      <c r="F23">
        <v>0</v>
      </c>
      <c r="G23" s="8">
        <f t="shared" si="24"/>
        <v>15</v>
      </c>
      <c r="H23">
        <v>14</v>
      </c>
      <c r="I23" s="8">
        <f t="shared" si="34"/>
        <v>0</v>
      </c>
      <c r="J23" s="8" t="str">
        <f t="shared" si="1"/>
        <v xml:space="preserve"> </v>
      </c>
      <c r="K23" s="8" t="str">
        <f t="shared" si="25"/>
        <v xml:space="preserve"> </v>
      </c>
      <c r="L23" s="8" t="str">
        <f t="shared" si="2"/>
        <v xml:space="preserve"> </v>
      </c>
      <c r="M23" t="str">
        <f t="shared" si="3"/>
        <v xml:space="preserve"> </v>
      </c>
      <c r="N23" t="str">
        <f t="shared" si="4"/>
        <v xml:space="preserve"> </v>
      </c>
      <c r="O23" t="str">
        <f t="shared" si="5"/>
        <v xml:space="preserve"> </v>
      </c>
      <c r="P23" t="str">
        <f t="shared" si="6"/>
        <v xml:space="preserve"> </v>
      </c>
      <c r="Q23" t="str">
        <f t="shared" si="7"/>
        <v xml:space="preserve"> </v>
      </c>
      <c r="R23" t="str">
        <f t="shared" si="8"/>
        <v xml:space="preserve"> </v>
      </c>
      <c r="S23">
        <v>14</v>
      </c>
      <c r="T23">
        <f t="shared" si="9"/>
        <v>0.5</v>
      </c>
      <c r="U23" s="2">
        <f t="shared" si="10"/>
        <v>0.66555073210212634</v>
      </c>
      <c r="V23" s="2">
        <f t="shared" si="11"/>
        <v>0.66555073210212634</v>
      </c>
      <c r="W23" s="2">
        <f t="shared" si="26"/>
        <v>0.5</v>
      </c>
      <c r="X23" s="8" t="str">
        <f t="shared" si="12"/>
        <v xml:space="preserve"> </v>
      </c>
      <c r="Y23" s="8" t="str">
        <f t="shared" si="13"/>
        <v xml:space="preserve"> </v>
      </c>
      <c r="Z23" s="8" t="str">
        <f t="shared" si="14"/>
        <v xml:space="preserve"> </v>
      </c>
      <c r="AA23" s="8" t="str">
        <f t="shared" si="15"/>
        <v xml:space="preserve"> </v>
      </c>
      <c r="AB23" s="8" t="str">
        <f t="shared" si="16"/>
        <v xml:space="preserve"> </v>
      </c>
      <c r="AC23">
        <v>14</v>
      </c>
      <c r="AD23" s="8">
        <f t="shared" si="17"/>
        <v>0</v>
      </c>
      <c r="AE23" s="5">
        <f t="shared" si="18"/>
        <v>5.0000192382454955E-2</v>
      </c>
      <c r="AF23" s="5">
        <f t="shared" si="19"/>
        <v>4.9999999999999989E-2</v>
      </c>
      <c r="AG23" s="5">
        <f t="shared" si="20"/>
        <v>4.9999999999999989E-2</v>
      </c>
      <c r="AH23" s="5">
        <f t="shared" si="21"/>
        <v>4.9999999999999989E-2</v>
      </c>
      <c r="AI23" s="5">
        <f t="shared" si="27"/>
        <v>4.9999999999999989E-2</v>
      </c>
      <c r="AJ23" s="16">
        <f t="shared" si="28"/>
        <v>0.5</v>
      </c>
      <c r="AK23" s="20">
        <f t="shared" si="22"/>
        <v>300</v>
      </c>
      <c r="AL23" s="20">
        <f t="shared" si="23"/>
        <v>300</v>
      </c>
      <c r="AM23" s="20">
        <f t="shared" si="29"/>
        <v>300</v>
      </c>
      <c r="AN23" s="10">
        <f t="shared" si="30"/>
        <v>300</v>
      </c>
      <c r="AO23" s="1">
        <f t="shared" si="31"/>
        <v>-30</v>
      </c>
      <c r="AQ23" t="s">
        <v>126</v>
      </c>
      <c r="AR23">
        <f>IF($AP$2="Græs",Konstanter!F58," ")</f>
        <v>56</v>
      </c>
      <c r="AS23" t="s">
        <v>130</v>
      </c>
      <c r="AT23">
        <f>VLOOKUP(AS23,P10:Q255,2,FALSE)</f>
        <v>56</v>
      </c>
      <c r="AV23">
        <v>13</v>
      </c>
    </row>
    <row r="24" spans="2:57" x14ac:dyDescent="0.2">
      <c r="B24" s="18">
        <f t="shared" si="32"/>
        <v>43174</v>
      </c>
      <c r="C24">
        <v>15</v>
      </c>
      <c r="D24" s="5">
        <v>1.8</v>
      </c>
      <c r="E24" s="8">
        <f t="shared" si="33"/>
        <v>1.8</v>
      </c>
      <c r="F24">
        <v>0</v>
      </c>
      <c r="G24" s="8">
        <f t="shared" si="24"/>
        <v>16.8</v>
      </c>
      <c r="H24">
        <v>15</v>
      </c>
      <c r="I24" s="8">
        <f t="shared" si="34"/>
        <v>0</v>
      </c>
      <c r="J24" s="8" t="str">
        <f t="shared" si="1"/>
        <v xml:space="preserve"> </v>
      </c>
      <c r="K24" s="8" t="str">
        <f t="shared" si="25"/>
        <v xml:space="preserve"> </v>
      </c>
      <c r="L24" s="8" t="str">
        <f t="shared" si="2"/>
        <v xml:space="preserve"> </v>
      </c>
      <c r="M24" t="str">
        <f t="shared" si="3"/>
        <v xml:space="preserve"> </v>
      </c>
      <c r="N24" t="str">
        <f t="shared" si="4"/>
        <v xml:space="preserve"> </v>
      </c>
      <c r="O24" t="str">
        <f t="shared" si="5"/>
        <v xml:space="preserve"> </v>
      </c>
      <c r="P24" t="str">
        <f t="shared" si="6"/>
        <v xml:space="preserve"> </v>
      </c>
      <c r="Q24" t="str">
        <f t="shared" si="7"/>
        <v xml:space="preserve"> </v>
      </c>
      <c r="R24" t="str">
        <f t="shared" si="8"/>
        <v xml:space="preserve"> </v>
      </c>
      <c r="S24">
        <v>15</v>
      </c>
      <c r="T24">
        <f t="shared" si="9"/>
        <v>0.5</v>
      </c>
      <c r="U24" s="2">
        <f t="shared" si="10"/>
        <v>0.66555073210212634</v>
      </c>
      <c r="V24" s="2">
        <f t="shared" si="11"/>
        <v>0.66555073210212634</v>
      </c>
      <c r="W24" s="2">
        <f t="shared" si="26"/>
        <v>0.5</v>
      </c>
      <c r="X24" s="8" t="str">
        <f t="shared" si="12"/>
        <v xml:space="preserve"> </v>
      </c>
      <c r="Y24" s="8" t="str">
        <f t="shared" si="13"/>
        <v xml:space="preserve"> </v>
      </c>
      <c r="Z24" s="8" t="str">
        <f t="shared" si="14"/>
        <v xml:space="preserve"> </v>
      </c>
      <c r="AA24" s="8" t="str">
        <f t="shared" si="15"/>
        <v xml:space="preserve"> </v>
      </c>
      <c r="AB24" s="8" t="str">
        <f t="shared" si="16"/>
        <v xml:space="preserve"> </v>
      </c>
      <c r="AC24">
        <v>15</v>
      </c>
      <c r="AD24" s="8">
        <f t="shared" si="17"/>
        <v>0</v>
      </c>
      <c r="AE24" s="5">
        <f t="shared" si="18"/>
        <v>5.0000192382454955E-2</v>
      </c>
      <c r="AF24" s="5">
        <f t="shared" si="19"/>
        <v>4.9999999999999989E-2</v>
      </c>
      <c r="AG24" s="5">
        <f t="shared" si="20"/>
        <v>4.9999999999999989E-2</v>
      </c>
      <c r="AH24" s="5">
        <f t="shared" si="21"/>
        <v>4.9999999999999989E-2</v>
      </c>
      <c r="AI24" s="5">
        <f t="shared" si="27"/>
        <v>4.9999999999999989E-2</v>
      </c>
      <c r="AJ24" s="16">
        <f t="shared" si="28"/>
        <v>0.5</v>
      </c>
      <c r="AK24" s="20">
        <f t="shared" si="22"/>
        <v>300</v>
      </c>
      <c r="AL24" s="20">
        <f t="shared" si="23"/>
        <v>300</v>
      </c>
      <c r="AM24" s="20">
        <f t="shared" si="29"/>
        <v>300</v>
      </c>
      <c r="AN24" s="10">
        <f t="shared" si="30"/>
        <v>300</v>
      </c>
      <c r="AO24" s="1">
        <f t="shared" si="31"/>
        <v>-30</v>
      </c>
      <c r="AV24">
        <v>54</v>
      </c>
      <c r="AW24">
        <v>40</v>
      </c>
    </row>
    <row r="25" spans="2:57" x14ac:dyDescent="0.2">
      <c r="B25" s="18">
        <f t="shared" si="32"/>
        <v>43175</v>
      </c>
      <c r="C25">
        <v>16</v>
      </c>
      <c r="D25" s="5">
        <v>1.9</v>
      </c>
      <c r="E25" s="8">
        <f t="shared" si="33"/>
        <v>1.9</v>
      </c>
      <c r="F25">
        <v>0</v>
      </c>
      <c r="G25" s="8">
        <f t="shared" si="24"/>
        <v>18.7</v>
      </c>
      <c r="H25">
        <v>16</v>
      </c>
      <c r="I25" s="8">
        <f t="shared" si="34"/>
        <v>0</v>
      </c>
      <c r="J25" s="8" t="str">
        <f t="shared" si="1"/>
        <v xml:space="preserve"> </v>
      </c>
      <c r="K25" s="8" t="str">
        <f t="shared" si="25"/>
        <v xml:space="preserve"> </v>
      </c>
      <c r="L25" s="8" t="str">
        <f t="shared" si="2"/>
        <v xml:space="preserve"> </v>
      </c>
      <c r="M25" t="str">
        <f t="shared" si="3"/>
        <v xml:space="preserve"> </v>
      </c>
      <c r="N25" t="str">
        <f t="shared" si="4"/>
        <v xml:space="preserve"> </v>
      </c>
      <c r="O25" t="str">
        <f t="shared" si="5"/>
        <v xml:space="preserve"> </v>
      </c>
      <c r="P25" t="str">
        <f t="shared" si="6"/>
        <v xml:space="preserve"> </v>
      </c>
      <c r="Q25" t="str">
        <f t="shared" si="7"/>
        <v xml:space="preserve"> </v>
      </c>
      <c r="R25" t="str">
        <f t="shared" si="8"/>
        <v xml:space="preserve"> </v>
      </c>
      <c r="S25">
        <v>16</v>
      </c>
      <c r="T25">
        <f t="shared" si="9"/>
        <v>0.5</v>
      </c>
      <c r="U25" s="2">
        <f t="shared" si="10"/>
        <v>0.66555073210212634</v>
      </c>
      <c r="V25" s="2">
        <f t="shared" si="11"/>
        <v>0.66555073210212634</v>
      </c>
      <c r="W25" s="2">
        <f t="shared" si="26"/>
        <v>0.5</v>
      </c>
      <c r="X25" s="8" t="str">
        <f t="shared" si="12"/>
        <v xml:space="preserve"> </v>
      </c>
      <c r="Y25" s="8" t="str">
        <f t="shared" si="13"/>
        <v xml:space="preserve"> </v>
      </c>
      <c r="Z25" s="8" t="str">
        <f t="shared" si="14"/>
        <v xml:space="preserve"> </v>
      </c>
      <c r="AA25" s="8" t="str">
        <f t="shared" si="15"/>
        <v xml:space="preserve"> </v>
      </c>
      <c r="AB25" s="8" t="str">
        <f t="shared" si="16"/>
        <v xml:space="preserve"> </v>
      </c>
      <c r="AC25">
        <v>16</v>
      </c>
      <c r="AD25" s="8">
        <f t="shared" si="17"/>
        <v>0</v>
      </c>
      <c r="AE25" s="5">
        <f t="shared" si="18"/>
        <v>5.0000192382454955E-2</v>
      </c>
      <c r="AF25" s="5">
        <f t="shared" si="19"/>
        <v>4.9999999999999989E-2</v>
      </c>
      <c r="AG25" s="5">
        <f t="shared" si="20"/>
        <v>4.9999999999999989E-2</v>
      </c>
      <c r="AH25" s="5">
        <f t="shared" si="21"/>
        <v>4.9999999999999989E-2</v>
      </c>
      <c r="AI25" s="5">
        <f t="shared" si="27"/>
        <v>4.9999999999999989E-2</v>
      </c>
      <c r="AJ25" s="16">
        <f t="shared" si="28"/>
        <v>0.5</v>
      </c>
      <c r="AK25" s="20">
        <f t="shared" si="22"/>
        <v>300</v>
      </c>
      <c r="AL25" s="20">
        <f t="shared" si="23"/>
        <v>300</v>
      </c>
      <c r="AM25" s="20">
        <f t="shared" si="29"/>
        <v>300</v>
      </c>
      <c r="AN25" s="10">
        <f t="shared" si="30"/>
        <v>300</v>
      </c>
      <c r="AO25" s="1">
        <f t="shared" si="31"/>
        <v>-30</v>
      </c>
      <c r="AQ25" t="s">
        <v>128</v>
      </c>
      <c r="AR25" t="s">
        <v>286</v>
      </c>
      <c r="AS25" t="s">
        <v>131</v>
      </c>
      <c r="AT25">
        <f>AT29</f>
        <v>246</v>
      </c>
      <c r="AV25">
        <v>40</v>
      </c>
      <c r="AW25">
        <v>13</v>
      </c>
    </row>
    <row r="26" spans="2:57" x14ac:dyDescent="0.2">
      <c r="B26" s="18">
        <f t="shared" si="32"/>
        <v>43176</v>
      </c>
      <c r="C26">
        <v>17</v>
      </c>
      <c r="D26" s="5">
        <v>2.1</v>
      </c>
      <c r="E26" s="8">
        <f t="shared" si="33"/>
        <v>2.1</v>
      </c>
      <c r="F26">
        <v>0</v>
      </c>
      <c r="G26" s="8">
        <f t="shared" si="24"/>
        <v>20.8</v>
      </c>
      <c r="H26">
        <v>17</v>
      </c>
      <c r="I26" s="8">
        <f t="shared" si="34"/>
        <v>0</v>
      </c>
      <c r="J26" s="8" t="str">
        <f t="shared" si="1"/>
        <v xml:space="preserve"> </v>
      </c>
      <c r="K26" s="8" t="str">
        <f t="shared" si="25"/>
        <v xml:space="preserve"> </v>
      </c>
      <c r="L26" s="8" t="str">
        <f t="shared" si="2"/>
        <v xml:space="preserve"> </v>
      </c>
      <c r="M26" t="str">
        <f t="shared" si="3"/>
        <v xml:space="preserve"> </v>
      </c>
      <c r="N26" t="str">
        <f t="shared" si="4"/>
        <v xml:space="preserve"> </v>
      </c>
      <c r="O26" t="str">
        <f t="shared" si="5"/>
        <v xml:space="preserve"> </v>
      </c>
      <c r="P26" t="str">
        <f t="shared" si="6"/>
        <v xml:space="preserve"> </v>
      </c>
      <c r="Q26" t="str">
        <f t="shared" si="7"/>
        <v xml:space="preserve"> </v>
      </c>
      <c r="R26" t="str">
        <f t="shared" si="8"/>
        <v xml:space="preserve"> </v>
      </c>
      <c r="S26">
        <v>17</v>
      </c>
      <c r="T26">
        <f t="shared" si="9"/>
        <v>0.5</v>
      </c>
      <c r="U26" s="2">
        <f t="shared" si="10"/>
        <v>0.66555073210212634</v>
      </c>
      <c r="V26" s="2">
        <f t="shared" si="11"/>
        <v>0.66555073210212634</v>
      </c>
      <c r="W26" s="2">
        <f t="shared" si="26"/>
        <v>0.5</v>
      </c>
      <c r="X26" s="8" t="str">
        <f t="shared" si="12"/>
        <v xml:space="preserve"> </v>
      </c>
      <c r="Y26" s="8" t="str">
        <f t="shared" si="13"/>
        <v xml:space="preserve"> </v>
      </c>
      <c r="Z26" s="8" t="str">
        <f t="shared" si="14"/>
        <v xml:space="preserve"> </v>
      </c>
      <c r="AA26" s="8" t="str">
        <f t="shared" si="15"/>
        <v xml:space="preserve"> </v>
      </c>
      <c r="AB26" s="8" t="str">
        <f t="shared" si="16"/>
        <v xml:space="preserve"> </v>
      </c>
      <c r="AC26">
        <v>17</v>
      </c>
      <c r="AD26" s="8">
        <f t="shared" si="17"/>
        <v>0</v>
      </c>
      <c r="AE26" s="5">
        <f t="shared" si="18"/>
        <v>5.0000192382454955E-2</v>
      </c>
      <c r="AF26" s="5">
        <f t="shared" si="19"/>
        <v>4.9999999999999989E-2</v>
      </c>
      <c r="AG26" s="5">
        <f t="shared" si="20"/>
        <v>4.9999999999999989E-2</v>
      </c>
      <c r="AH26" s="5">
        <f t="shared" si="21"/>
        <v>4.9999999999999989E-2</v>
      </c>
      <c r="AI26" s="5">
        <f t="shared" si="27"/>
        <v>4.9999999999999989E-2</v>
      </c>
      <c r="AJ26" s="16">
        <f t="shared" si="28"/>
        <v>0.5</v>
      </c>
      <c r="AK26" s="20">
        <f t="shared" si="22"/>
        <v>300</v>
      </c>
      <c r="AL26" s="20">
        <f t="shared" si="23"/>
        <v>300</v>
      </c>
      <c r="AM26" s="20">
        <f t="shared" si="29"/>
        <v>300</v>
      </c>
      <c r="AN26" s="10">
        <f t="shared" si="30"/>
        <v>300</v>
      </c>
      <c r="AO26" s="1">
        <f t="shared" si="31"/>
        <v>-30</v>
      </c>
      <c r="AZ26" t="s">
        <v>91</v>
      </c>
      <c r="BA26" t="s">
        <v>122</v>
      </c>
      <c r="BB26" t="s">
        <v>271</v>
      </c>
      <c r="BC26" t="s">
        <v>272</v>
      </c>
      <c r="BD26" t="s">
        <v>273</v>
      </c>
    </row>
    <row r="27" spans="2:57" x14ac:dyDescent="0.2">
      <c r="B27" s="18">
        <f t="shared" si="32"/>
        <v>43177</v>
      </c>
      <c r="C27">
        <v>18</v>
      </c>
      <c r="D27" s="5">
        <v>2.2000000000000002</v>
      </c>
      <c r="E27" s="8">
        <f t="shared" si="33"/>
        <v>2.2000000000000002</v>
      </c>
      <c r="F27">
        <v>0</v>
      </c>
      <c r="G27" s="8">
        <f t="shared" si="24"/>
        <v>23</v>
      </c>
      <c r="H27">
        <v>18</v>
      </c>
      <c r="I27" s="8">
        <f t="shared" si="34"/>
        <v>0</v>
      </c>
      <c r="J27" s="8" t="str">
        <f t="shared" si="1"/>
        <v xml:space="preserve"> </v>
      </c>
      <c r="K27" s="8" t="str">
        <f t="shared" si="25"/>
        <v xml:space="preserve"> </v>
      </c>
      <c r="L27" s="8" t="str">
        <f t="shared" si="2"/>
        <v xml:space="preserve"> </v>
      </c>
      <c r="M27" t="str">
        <f t="shared" si="3"/>
        <v xml:space="preserve"> </v>
      </c>
      <c r="N27" t="str">
        <f t="shared" si="4"/>
        <v xml:space="preserve"> </v>
      </c>
      <c r="O27" t="str">
        <f t="shared" si="5"/>
        <v xml:space="preserve"> </v>
      </c>
      <c r="P27" t="str">
        <f t="shared" si="6"/>
        <v xml:space="preserve"> </v>
      </c>
      <c r="Q27" t="str">
        <f t="shared" si="7"/>
        <v xml:space="preserve"> </v>
      </c>
      <c r="R27" t="str">
        <f t="shared" si="8"/>
        <v xml:space="preserve"> </v>
      </c>
      <c r="S27">
        <v>18</v>
      </c>
      <c r="T27">
        <f t="shared" si="9"/>
        <v>0.5</v>
      </c>
      <c r="U27" s="2">
        <f t="shared" si="10"/>
        <v>0.66555073210212634</v>
      </c>
      <c r="V27" s="2">
        <f t="shared" si="11"/>
        <v>0.66555073210212634</v>
      </c>
      <c r="W27" s="2">
        <f t="shared" si="26"/>
        <v>0.5</v>
      </c>
      <c r="X27" s="8" t="str">
        <f t="shared" si="12"/>
        <v xml:space="preserve"> </v>
      </c>
      <c r="Y27" s="8" t="str">
        <f t="shared" si="13"/>
        <v xml:space="preserve"> </v>
      </c>
      <c r="Z27" s="8" t="str">
        <f t="shared" si="14"/>
        <v xml:space="preserve"> </v>
      </c>
      <c r="AA27" s="8" t="str">
        <f t="shared" si="15"/>
        <v xml:space="preserve"> </v>
      </c>
      <c r="AB27" s="8" t="str">
        <f t="shared" si="16"/>
        <v xml:space="preserve"> </v>
      </c>
      <c r="AC27">
        <v>18</v>
      </c>
      <c r="AD27" s="8">
        <f t="shared" si="17"/>
        <v>0</v>
      </c>
      <c r="AE27" s="5">
        <f t="shared" si="18"/>
        <v>5.0000192382454955E-2</v>
      </c>
      <c r="AF27" s="5">
        <f t="shared" si="19"/>
        <v>4.9999999999999989E-2</v>
      </c>
      <c r="AG27" s="5">
        <f t="shared" si="20"/>
        <v>4.9999999999999989E-2</v>
      </c>
      <c r="AH27" s="5">
        <f t="shared" si="21"/>
        <v>4.9999999999999989E-2</v>
      </c>
      <c r="AI27" s="5">
        <f t="shared" si="27"/>
        <v>4.9999999999999989E-2</v>
      </c>
      <c r="AJ27" s="16">
        <f t="shared" si="28"/>
        <v>0.5</v>
      </c>
      <c r="AK27" s="20">
        <f t="shared" si="22"/>
        <v>300</v>
      </c>
      <c r="AL27" s="20">
        <f t="shared" si="23"/>
        <v>300</v>
      </c>
      <c r="AM27" s="20">
        <f t="shared" si="29"/>
        <v>300</v>
      </c>
      <c r="AN27" s="10">
        <f t="shared" si="30"/>
        <v>300</v>
      </c>
      <c r="AO27" s="1">
        <f t="shared" si="31"/>
        <v>-30</v>
      </c>
      <c r="AQ27" t="s">
        <v>162</v>
      </c>
      <c r="AR27" s="19">
        <v>43160</v>
      </c>
      <c r="AS27" t="s">
        <v>162</v>
      </c>
      <c r="AT27">
        <f>VLOOKUP(AS27,$P$10:$Q$255,2,FALSE)</f>
        <v>1</v>
      </c>
      <c r="AV27" t="s">
        <v>250</v>
      </c>
      <c r="AW27">
        <v>1</v>
      </c>
      <c r="AX27" t="s">
        <v>255</v>
      </c>
      <c r="AY27" s="19">
        <v>43242</v>
      </c>
      <c r="AZ27">
        <f>VLOOKUP(AY27,$B$10:$C$255,2,FALSE)</f>
        <v>83</v>
      </c>
      <c r="BA27">
        <f>VLOOKUP(AZ27,$H$10:$I$262,2,FALSE)</f>
        <v>329.19999999999993</v>
      </c>
      <c r="BB27">
        <f>VLOOKUP(AZ27,$AC$10:$AD$255,2,FALSE)</f>
        <v>13</v>
      </c>
      <c r="BC27">
        <f>BA27+BB27</f>
        <v>342.19999999999993</v>
      </c>
      <c r="BD27">
        <f>VLOOKUP(BE27,$R$7:$S$255,2,FALSE)</f>
        <v>85</v>
      </c>
      <c r="BE27" t="s">
        <v>274</v>
      </c>
    </row>
    <row r="28" spans="2:57" x14ac:dyDescent="0.2">
      <c r="B28" s="18">
        <f t="shared" si="32"/>
        <v>43178</v>
      </c>
      <c r="C28">
        <v>19</v>
      </c>
      <c r="D28" s="5">
        <v>2.2999999999999998</v>
      </c>
      <c r="E28" s="8">
        <f t="shared" si="33"/>
        <v>2.2999999999999998</v>
      </c>
      <c r="F28">
        <v>0</v>
      </c>
      <c r="G28" s="8">
        <f t="shared" si="24"/>
        <v>25.3</v>
      </c>
      <c r="H28">
        <v>19</v>
      </c>
      <c r="I28" s="8">
        <f t="shared" si="34"/>
        <v>0</v>
      </c>
      <c r="J28" s="8" t="str">
        <f t="shared" si="1"/>
        <v xml:space="preserve"> </v>
      </c>
      <c r="K28" s="8" t="str">
        <f t="shared" si="25"/>
        <v xml:space="preserve"> </v>
      </c>
      <c r="L28" s="8" t="str">
        <f t="shared" si="2"/>
        <v xml:space="preserve"> </v>
      </c>
      <c r="M28" t="str">
        <f t="shared" si="3"/>
        <v xml:space="preserve"> </v>
      </c>
      <c r="N28" t="str">
        <f t="shared" si="4"/>
        <v xml:space="preserve"> </v>
      </c>
      <c r="O28" t="str">
        <f t="shared" si="5"/>
        <v xml:space="preserve"> </v>
      </c>
      <c r="P28" t="str">
        <f t="shared" si="6"/>
        <v xml:space="preserve"> </v>
      </c>
      <c r="Q28" t="str">
        <f t="shared" si="7"/>
        <v xml:space="preserve"> </v>
      </c>
      <c r="R28" t="str">
        <f t="shared" si="8"/>
        <v xml:space="preserve"> </v>
      </c>
      <c r="S28">
        <v>19</v>
      </c>
      <c r="T28">
        <f t="shared" si="9"/>
        <v>0.5</v>
      </c>
      <c r="U28" s="2">
        <f t="shared" si="10"/>
        <v>0.66555073210212634</v>
      </c>
      <c r="V28" s="2">
        <f t="shared" si="11"/>
        <v>0.66555073210212634</v>
      </c>
      <c r="W28" s="2">
        <f t="shared" si="26"/>
        <v>0.5</v>
      </c>
      <c r="X28" s="8" t="str">
        <f t="shared" si="12"/>
        <v xml:space="preserve"> </v>
      </c>
      <c r="Y28" s="8" t="str">
        <f t="shared" si="13"/>
        <v xml:space="preserve"> </v>
      </c>
      <c r="Z28" s="8" t="str">
        <f t="shared" si="14"/>
        <v xml:space="preserve"> </v>
      </c>
      <c r="AA28" s="8" t="str">
        <f t="shared" si="15"/>
        <v xml:space="preserve"> </v>
      </c>
      <c r="AB28" s="8" t="str">
        <f t="shared" si="16"/>
        <v xml:space="preserve"> </v>
      </c>
      <c r="AC28">
        <v>19</v>
      </c>
      <c r="AD28" s="8">
        <f t="shared" si="17"/>
        <v>0</v>
      </c>
      <c r="AE28" s="5">
        <f t="shared" si="18"/>
        <v>5.0000192382454955E-2</v>
      </c>
      <c r="AF28" s="5">
        <f t="shared" si="19"/>
        <v>4.9999999999999989E-2</v>
      </c>
      <c r="AG28" s="5">
        <f t="shared" si="20"/>
        <v>4.9999999999999989E-2</v>
      </c>
      <c r="AH28" s="5">
        <f t="shared" si="21"/>
        <v>4.9999999999999989E-2</v>
      </c>
      <c r="AI28" s="5">
        <f t="shared" si="27"/>
        <v>4.9999999999999989E-2</v>
      </c>
      <c r="AJ28" s="16">
        <f t="shared" si="28"/>
        <v>0.5</v>
      </c>
      <c r="AK28" s="20">
        <f t="shared" si="22"/>
        <v>300</v>
      </c>
      <c r="AL28" s="20">
        <f t="shared" si="23"/>
        <v>300</v>
      </c>
      <c r="AM28" s="20">
        <f t="shared" si="29"/>
        <v>300</v>
      </c>
      <c r="AN28" s="10">
        <f t="shared" si="30"/>
        <v>300</v>
      </c>
      <c r="AO28" s="1">
        <f t="shared" si="31"/>
        <v>-30</v>
      </c>
      <c r="AR28" s="19"/>
      <c r="AV28" t="s">
        <v>251</v>
      </c>
      <c r="AW28">
        <v>2</v>
      </c>
      <c r="AX28" t="s">
        <v>256</v>
      </c>
      <c r="AY28" s="19">
        <v>43281</v>
      </c>
      <c r="AZ28">
        <f t="shared" ref="AZ28:AZ33" si="35">VLOOKUP(AY28,$B$10:$C$255,2,FALSE)</f>
        <v>122</v>
      </c>
      <c r="BA28">
        <f>VLOOKUP(AZ28,$H$10:$I$262,2,FALSE)</f>
        <v>879.5</v>
      </c>
      <c r="BB28">
        <f>VLOOKUP(AZ28,$AC$10:$AD$255,2,FALSE)</f>
        <v>40</v>
      </c>
      <c r="BC28">
        <f>BA28+BB28</f>
        <v>919.5</v>
      </c>
      <c r="BD28">
        <f>VLOOKUP(BE28,$R$7:$S$255,2,FALSE)</f>
        <v>125</v>
      </c>
      <c r="BE28" t="s">
        <v>275</v>
      </c>
    </row>
    <row r="29" spans="2:57" x14ac:dyDescent="0.2">
      <c r="B29" s="18">
        <f t="shared" si="32"/>
        <v>43179</v>
      </c>
      <c r="C29">
        <v>20</v>
      </c>
      <c r="D29" s="5">
        <v>2.4</v>
      </c>
      <c r="E29" s="8">
        <f t="shared" si="33"/>
        <v>2.4</v>
      </c>
      <c r="F29">
        <v>0</v>
      </c>
      <c r="G29" s="8">
        <f t="shared" si="24"/>
        <v>27.7</v>
      </c>
      <c r="H29">
        <v>20</v>
      </c>
      <c r="I29" s="8">
        <f t="shared" si="34"/>
        <v>0</v>
      </c>
      <c r="J29" s="8" t="str">
        <f t="shared" si="1"/>
        <v xml:space="preserve"> </v>
      </c>
      <c r="K29" s="8" t="str">
        <f t="shared" si="25"/>
        <v xml:space="preserve"> </v>
      </c>
      <c r="L29" s="8" t="str">
        <f t="shared" si="2"/>
        <v xml:space="preserve"> </v>
      </c>
      <c r="M29" t="str">
        <f t="shared" si="3"/>
        <v xml:space="preserve"> </v>
      </c>
      <c r="N29" t="str">
        <f t="shared" si="4"/>
        <v xml:space="preserve"> </v>
      </c>
      <c r="O29" t="str">
        <f t="shared" si="5"/>
        <v xml:space="preserve"> </v>
      </c>
      <c r="P29" t="str">
        <f t="shared" si="6"/>
        <v xml:space="preserve"> </v>
      </c>
      <c r="Q29" t="str">
        <f t="shared" si="7"/>
        <v xml:space="preserve"> </v>
      </c>
      <c r="R29" t="str">
        <f t="shared" si="8"/>
        <v xml:space="preserve"> </v>
      </c>
      <c r="S29">
        <v>20</v>
      </c>
      <c r="T29">
        <f t="shared" si="9"/>
        <v>0.5</v>
      </c>
      <c r="U29" s="2">
        <f t="shared" si="10"/>
        <v>0.66555073210212634</v>
      </c>
      <c r="V29" s="2">
        <f t="shared" si="11"/>
        <v>0.66555073210212634</v>
      </c>
      <c r="W29" s="2">
        <f t="shared" si="26"/>
        <v>0.5</v>
      </c>
      <c r="X29" s="8" t="str">
        <f t="shared" si="12"/>
        <v xml:space="preserve"> </v>
      </c>
      <c r="Y29" s="8" t="str">
        <f t="shared" si="13"/>
        <v xml:space="preserve"> </v>
      </c>
      <c r="Z29" s="8" t="str">
        <f t="shared" si="14"/>
        <v xml:space="preserve"> </v>
      </c>
      <c r="AA29" s="8" t="str">
        <f t="shared" si="15"/>
        <v xml:space="preserve"> </v>
      </c>
      <c r="AB29" s="8" t="str">
        <f t="shared" si="16"/>
        <v xml:space="preserve"> </v>
      </c>
      <c r="AC29">
        <v>20</v>
      </c>
      <c r="AD29" s="8">
        <f t="shared" si="17"/>
        <v>0</v>
      </c>
      <c r="AE29" s="5">
        <f t="shared" si="18"/>
        <v>5.0000192382454955E-2</v>
      </c>
      <c r="AF29" s="5">
        <f t="shared" si="19"/>
        <v>4.9999999999999989E-2</v>
      </c>
      <c r="AG29" s="5">
        <f t="shared" si="20"/>
        <v>4.9999999999999989E-2</v>
      </c>
      <c r="AH29" s="5">
        <f t="shared" si="21"/>
        <v>4.9999999999999989E-2</v>
      </c>
      <c r="AI29" s="5">
        <f t="shared" si="27"/>
        <v>4.9999999999999989E-2</v>
      </c>
      <c r="AJ29" s="16">
        <f t="shared" si="28"/>
        <v>0.5</v>
      </c>
      <c r="AK29" s="20">
        <f t="shared" si="22"/>
        <v>300</v>
      </c>
      <c r="AL29" s="20">
        <f t="shared" si="23"/>
        <v>300</v>
      </c>
      <c r="AM29" s="20">
        <f t="shared" si="29"/>
        <v>300</v>
      </c>
      <c r="AN29" s="10">
        <f t="shared" si="30"/>
        <v>300</v>
      </c>
      <c r="AO29" s="1">
        <f t="shared" si="31"/>
        <v>-30</v>
      </c>
      <c r="AQ29" t="s">
        <v>163</v>
      </c>
      <c r="AR29" s="19">
        <v>43405</v>
      </c>
      <c r="AS29" t="s">
        <v>164</v>
      </c>
      <c r="AT29">
        <f>VLOOKUP(AS29,$P$10:$Q$255,2,FALSE)</f>
        <v>246</v>
      </c>
      <c r="AV29" t="s">
        <v>252</v>
      </c>
      <c r="AW29">
        <v>3</v>
      </c>
      <c r="AX29" t="s">
        <v>257</v>
      </c>
      <c r="AY29" s="19">
        <v>43319</v>
      </c>
      <c r="AZ29">
        <f t="shared" si="35"/>
        <v>160</v>
      </c>
      <c r="BA29">
        <f>VLOOKUP(AZ29,$H$10:$I$262,2,FALSE)</f>
        <v>1495.0999999999997</v>
      </c>
      <c r="BB29">
        <f>VLOOKUP(AZ29,$AC$10:$AD$255,2,FALSE)</f>
        <v>40</v>
      </c>
      <c r="BC29">
        <f>BA29+BB29</f>
        <v>1535.0999999999997</v>
      </c>
      <c r="BD29">
        <f>VLOOKUP(BE29,$R$7:$S$255,2,FALSE)</f>
        <v>163</v>
      </c>
      <c r="BE29" t="s">
        <v>276</v>
      </c>
    </row>
    <row r="30" spans="2:57" x14ac:dyDescent="0.2">
      <c r="B30" s="18">
        <f t="shared" si="32"/>
        <v>43180</v>
      </c>
      <c r="C30">
        <v>21</v>
      </c>
      <c r="D30" s="5">
        <v>2.5</v>
      </c>
      <c r="E30" s="8">
        <f t="shared" si="33"/>
        <v>2.5</v>
      </c>
      <c r="F30">
        <v>0</v>
      </c>
      <c r="G30" s="8">
        <f t="shared" si="24"/>
        <v>30.2</v>
      </c>
      <c r="H30">
        <v>21</v>
      </c>
      <c r="I30" s="8">
        <f t="shared" si="34"/>
        <v>0</v>
      </c>
      <c r="J30" s="8" t="str">
        <f t="shared" si="1"/>
        <v xml:space="preserve"> </v>
      </c>
      <c r="K30" s="8" t="str">
        <f t="shared" si="25"/>
        <v xml:space="preserve"> </v>
      </c>
      <c r="L30" s="8" t="str">
        <f t="shared" si="2"/>
        <v xml:space="preserve"> </v>
      </c>
      <c r="M30" t="str">
        <f t="shared" si="3"/>
        <v xml:space="preserve"> </v>
      </c>
      <c r="N30" t="str">
        <f t="shared" si="4"/>
        <v xml:space="preserve"> </v>
      </c>
      <c r="O30" t="str">
        <f t="shared" si="5"/>
        <v xml:space="preserve"> </v>
      </c>
      <c r="P30" t="str">
        <f t="shared" si="6"/>
        <v xml:space="preserve"> </v>
      </c>
      <c r="Q30" t="str">
        <f t="shared" si="7"/>
        <v xml:space="preserve"> </v>
      </c>
      <c r="R30" t="str">
        <f t="shared" si="8"/>
        <v xml:space="preserve"> </v>
      </c>
      <c r="S30">
        <v>21</v>
      </c>
      <c r="T30">
        <f t="shared" si="9"/>
        <v>0.5</v>
      </c>
      <c r="U30" s="2">
        <f t="shared" si="10"/>
        <v>0.66555073210212634</v>
      </c>
      <c r="V30" s="2">
        <f t="shared" si="11"/>
        <v>0.66555073210212634</v>
      </c>
      <c r="W30" s="2">
        <f t="shared" si="26"/>
        <v>0.5</v>
      </c>
      <c r="X30" s="8" t="str">
        <f t="shared" si="12"/>
        <v xml:space="preserve"> </v>
      </c>
      <c r="Y30" s="8" t="str">
        <f t="shared" si="13"/>
        <v xml:space="preserve"> </v>
      </c>
      <c r="Z30" s="8" t="str">
        <f t="shared" si="14"/>
        <v xml:space="preserve"> </v>
      </c>
      <c r="AA30" s="8" t="str">
        <f t="shared" si="15"/>
        <v xml:space="preserve"> </v>
      </c>
      <c r="AB30" s="8" t="str">
        <f t="shared" si="16"/>
        <v xml:space="preserve"> </v>
      </c>
      <c r="AC30">
        <v>21</v>
      </c>
      <c r="AD30" s="8">
        <f t="shared" si="17"/>
        <v>0</v>
      </c>
      <c r="AE30" s="5">
        <f t="shared" si="18"/>
        <v>5.0000192382454955E-2</v>
      </c>
      <c r="AF30" s="5">
        <f t="shared" si="19"/>
        <v>4.9999999999999989E-2</v>
      </c>
      <c r="AG30" s="5">
        <f t="shared" si="20"/>
        <v>4.9999999999999989E-2</v>
      </c>
      <c r="AH30" s="5">
        <f t="shared" si="21"/>
        <v>4.9999999999999989E-2</v>
      </c>
      <c r="AI30" s="5">
        <f t="shared" si="27"/>
        <v>4.9999999999999989E-2</v>
      </c>
      <c r="AJ30" s="16">
        <f t="shared" si="28"/>
        <v>0.5</v>
      </c>
      <c r="AK30" s="20">
        <f t="shared" si="22"/>
        <v>300</v>
      </c>
      <c r="AL30" s="20">
        <f t="shared" si="23"/>
        <v>300</v>
      </c>
      <c r="AM30" s="20">
        <f t="shared" si="29"/>
        <v>300</v>
      </c>
      <c r="AN30" s="10">
        <f t="shared" si="30"/>
        <v>300</v>
      </c>
      <c r="AO30" s="1">
        <f t="shared" si="31"/>
        <v>-30</v>
      </c>
      <c r="AV30" t="s">
        <v>253</v>
      </c>
      <c r="AW30">
        <v>4</v>
      </c>
      <c r="AX30" t="s">
        <v>258</v>
      </c>
      <c r="AY30" s="19">
        <v>43360</v>
      </c>
      <c r="AZ30">
        <f t="shared" si="35"/>
        <v>201</v>
      </c>
      <c r="BA30">
        <f>VLOOKUP(AZ30,$H$10:$I$262,2,FALSE)</f>
        <v>2089.6999999999998</v>
      </c>
      <c r="BB30">
        <f>VLOOKUP(AZ30,$AC$10:$AD$255,2,FALSE)</f>
        <v>40</v>
      </c>
      <c r="BC30">
        <f>BA30+BB30</f>
        <v>2129.6999999999998</v>
      </c>
      <c r="BD30">
        <f>VLOOKUP(BE30,$R$7:$S$255,2,FALSE)</f>
        <v>205</v>
      </c>
      <c r="BE30" t="s">
        <v>277</v>
      </c>
    </row>
    <row r="31" spans="2:57" x14ac:dyDescent="0.2">
      <c r="B31" s="18">
        <f t="shared" si="32"/>
        <v>43181</v>
      </c>
      <c r="C31">
        <v>22</v>
      </c>
      <c r="D31" s="5">
        <v>2.7</v>
      </c>
      <c r="E31" s="8">
        <f t="shared" si="33"/>
        <v>2.7</v>
      </c>
      <c r="F31">
        <v>0</v>
      </c>
      <c r="G31" s="8">
        <f t="shared" si="24"/>
        <v>32.9</v>
      </c>
      <c r="H31">
        <v>22</v>
      </c>
      <c r="I31" s="8">
        <f t="shared" si="34"/>
        <v>0</v>
      </c>
      <c r="J31" s="8" t="str">
        <f t="shared" si="1"/>
        <v xml:space="preserve"> </v>
      </c>
      <c r="K31" s="8" t="str">
        <f t="shared" si="25"/>
        <v xml:space="preserve"> </v>
      </c>
      <c r="L31" s="8" t="str">
        <f t="shared" si="2"/>
        <v xml:space="preserve"> </v>
      </c>
      <c r="M31" t="str">
        <f t="shared" si="3"/>
        <v xml:space="preserve"> </v>
      </c>
      <c r="N31" t="str">
        <f t="shared" si="4"/>
        <v xml:space="preserve"> </v>
      </c>
      <c r="O31" t="str">
        <f t="shared" si="5"/>
        <v xml:space="preserve"> </v>
      </c>
      <c r="P31" t="str">
        <f t="shared" si="6"/>
        <v xml:space="preserve"> </v>
      </c>
      <c r="Q31" t="str">
        <f t="shared" si="7"/>
        <v xml:space="preserve"> </v>
      </c>
      <c r="R31" t="str">
        <f t="shared" si="8"/>
        <v xml:space="preserve"> </v>
      </c>
      <c r="S31">
        <v>22</v>
      </c>
      <c r="T31">
        <f t="shared" si="9"/>
        <v>0.5</v>
      </c>
      <c r="U31" s="2">
        <f t="shared" si="10"/>
        <v>0.66555073210212634</v>
      </c>
      <c r="V31" s="2">
        <f t="shared" si="11"/>
        <v>0.66555073210212634</v>
      </c>
      <c r="W31" s="2">
        <f t="shared" si="26"/>
        <v>0.5</v>
      </c>
      <c r="X31" s="8" t="str">
        <f t="shared" si="12"/>
        <v xml:space="preserve"> </v>
      </c>
      <c r="Y31" s="8" t="str">
        <f t="shared" si="13"/>
        <v xml:space="preserve"> </v>
      </c>
      <c r="Z31" s="8" t="str">
        <f t="shared" si="14"/>
        <v xml:space="preserve"> </v>
      </c>
      <c r="AA31" s="8" t="str">
        <f t="shared" si="15"/>
        <v xml:space="preserve"> </v>
      </c>
      <c r="AB31" s="8" t="str">
        <f t="shared" si="16"/>
        <v xml:space="preserve"> </v>
      </c>
      <c r="AC31">
        <v>22</v>
      </c>
      <c r="AD31" s="8">
        <f t="shared" si="17"/>
        <v>0</v>
      </c>
      <c r="AE31" s="5">
        <f t="shared" si="18"/>
        <v>5.0000192382454955E-2</v>
      </c>
      <c r="AF31" s="5">
        <f t="shared" si="19"/>
        <v>4.9999999999999989E-2</v>
      </c>
      <c r="AG31" s="5">
        <f t="shared" si="20"/>
        <v>4.9999999999999989E-2</v>
      </c>
      <c r="AH31" s="5">
        <f t="shared" si="21"/>
        <v>4.9999999999999989E-2</v>
      </c>
      <c r="AI31" s="5">
        <f t="shared" si="27"/>
        <v>4.9999999999999989E-2</v>
      </c>
      <c r="AJ31" s="16">
        <f t="shared" si="28"/>
        <v>0.5</v>
      </c>
      <c r="AK31" s="20">
        <f t="shared" si="22"/>
        <v>300</v>
      </c>
      <c r="AL31" s="20">
        <f t="shared" si="23"/>
        <v>300</v>
      </c>
      <c r="AM31" s="20">
        <f t="shared" si="29"/>
        <v>300</v>
      </c>
      <c r="AN31" s="10">
        <f t="shared" si="30"/>
        <v>300</v>
      </c>
      <c r="AO31" s="1">
        <f t="shared" si="31"/>
        <v>-30</v>
      </c>
      <c r="AQ31" s="10" t="s">
        <v>149</v>
      </c>
      <c r="AS31" t="s">
        <v>148</v>
      </c>
      <c r="AV31" t="s">
        <v>254</v>
      </c>
      <c r="AW31">
        <v>5</v>
      </c>
      <c r="AX31" t="s">
        <v>259</v>
      </c>
      <c r="AY31" s="19">
        <v>43402</v>
      </c>
      <c r="AZ31">
        <f t="shared" si="35"/>
        <v>243</v>
      </c>
      <c r="BA31">
        <f>VLOOKUP(AZ31,$H$10:$I$262,2,FALSE)</f>
        <v>2506.5000000000005</v>
      </c>
      <c r="BB31">
        <f>VLOOKUP(AZ31,$AC$10:$AD$255,2,FALSE)</f>
        <v>13</v>
      </c>
      <c r="BC31">
        <f>BA31+BB31</f>
        <v>2519.5000000000005</v>
      </c>
      <c r="BD31">
        <f>VLOOKUP(BE31,$R$7:$S$255,2,FALSE)</f>
        <v>245</v>
      </c>
      <c r="BE31" t="s">
        <v>278</v>
      </c>
    </row>
    <row r="32" spans="2:57" x14ac:dyDescent="0.2">
      <c r="B32" s="18">
        <f t="shared" si="32"/>
        <v>43182</v>
      </c>
      <c r="C32">
        <v>23</v>
      </c>
      <c r="D32" s="5">
        <v>2.8</v>
      </c>
      <c r="E32" s="8">
        <f t="shared" si="33"/>
        <v>2.8</v>
      </c>
      <c r="F32">
        <v>0</v>
      </c>
      <c r="G32" s="8">
        <f t="shared" si="24"/>
        <v>35.699999999999996</v>
      </c>
      <c r="H32">
        <v>23</v>
      </c>
      <c r="I32" s="8">
        <f t="shared" si="34"/>
        <v>0</v>
      </c>
      <c r="J32" s="8" t="str">
        <f t="shared" si="1"/>
        <v xml:space="preserve"> </v>
      </c>
      <c r="K32" s="8" t="str">
        <f t="shared" si="25"/>
        <v xml:space="preserve"> </v>
      </c>
      <c r="L32" s="8" t="str">
        <f t="shared" si="2"/>
        <v xml:space="preserve"> </v>
      </c>
      <c r="M32" t="str">
        <f t="shared" si="3"/>
        <v xml:space="preserve"> </v>
      </c>
      <c r="N32" t="str">
        <f t="shared" si="4"/>
        <v xml:space="preserve"> </v>
      </c>
      <c r="O32" t="str">
        <f t="shared" si="5"/>
        <v xml:space="preserve"> </v>
      </c>
      <c r="P32" t="str">
        <f t="shared" si="6"/>
        <v xml:space="preserve"> </v>
      </c>
      <c r="Q32" t="str">
        <f t="shared" si="7"/>
        <v xml:space="preserve"> </v>
      </c>
      <c r="R32" t="str">
        <f t="shared" si="8"/>
        <v xml:space="preserve"> </v>
      </c>
      <c r="S32">
        <v>23</v>
      </c>
      <c r="T32">
        <f t="shared" si="9"/>
        <v>0.5</v>
      </c>
      <c r="U32" s="2">
        <f t="shared" si="10"/>
        <v>0.66555073210212634</v>
      </c>
      <c r="V32" s="2">
        <f t="shared" si="11"/>
        <v>0.66555073210212634</v>
      </c>
      <c r="W32" s="2">
        <f t="shared" si="26"/>
        <v>0.5</v>
      </c>
      <c r="X32" s="8" t="str">
        <f t="shared" si="12"/>
        <v xml:space="preserve"> </v>
      </c>
      <c r="Y32" s="8" t="str">
        <f t="shared" si="13"/>
        <v xml:space="preserve"> </v>
      </c>
      <c r="Z32" s="8" t="str">
        <f t="shared" si="14"/>
        <v xml:space="preserve"> </v>
      </c>
      <c r="AA32" s="8" t="str">
        <f t="shared" si="15"/>
        <v xml:space="preserve"> </v>
      </c>
      <c r="AB32" s="8" t="str">
        <f t="shared" si="16"/>
        <v xml:space="preserve"> </v>
      </c>
      <c r="AC32">
        <v>23</v>
      </c>
      <c r="AD32" s="8">
        <f t="shared" si="17"/>
        <v>0</v>
      </c>
      <c r="AE32" s="5">
        <f t="shared" si="18"/>
        <v>5.0000192382454955E-2</v>
      </c>
      <c r="AF32" s="5">
        <f t="shared" si="19"/>
        <v>4.9999999999999989E-2</v>
      </c>
      <c r="AG32" s="5">
        <f t="shared" si="20"/>
        <v>4.9999999999999989E-2</v>
      </c>
      <c r="AH32" s="5">
        <f t="shared" si="21"/>
        <v>4.9999999999999989E-2</v>
      </c>
      <c r="AI32" s="5">
        <f t="shared" si="27"/>
        <v>4.9999999999999989E-2</v>
      </c>
      <c r="AJ32" s="16">
        <f t="shared" si="28"/>
        <v>0.5</v>
      </c>
      <c r="AK32" s="20">
        <f t="shared" si="22"/>
        <v>300</v>
      </c>
      <c r="AL32" s="20">
        <f t="shared" si="23"/>
        <v>300</v>
      </c>
      <c r="AM32" s="20">
        <f t="shared" si="29"/>
        <v>300</v>
      </c>
      <c r="AN32" s="10">
        <f t="shared" si="30"/>
        <v>300</v>
      </c>
      <c r="AO32" s="1">
        <f t="shared" si="31"/>
        <v>-30</v>
      </c>
      <c r="AS32" t="s">
        <v>148</v>
      </c>
      <c r="AY32" s="23"/>
    </row>
    <row r="33" spans="2:52" x14ac:dyDescent="0.2">
      <c r="B33" s="18">
        <f t="shared" si="32"/>
        <v>43183</v>
      </c>
      <c r="C33">
        <v>24</v>
      </c>
      <c r="D33" s="5">
        <v>2.9</v>
      </c>
      <c r="E33" s="8">
        <f t="shared" si="33"/>
        <v>2.9</v>
      </c>
      <c r="F33">
        <v>0</v>
      </c>
      <c r="G33" s="8">
        <f t="shared" si="24"/>
        <v>38.599999999999994</v>
      </c>
      <c r="H33">
        <v>24</v>
      </c>
      <c r="I33" s="8">
        <f t="shared" si="34"/>
        <v>0</v>
      </c>
      <c r="J33" s="8" t="str">
        <f t="shared" si="1"/>
        <v xml:space="preserve"> </v>
      </c>
      <c r="K33" s="8" t="str">
        <f t="shared" si="25"/>
        <v xml:space="preserve"> </v>
      </c>
      <c r="L33" s="8" t="str">
        <f t="shared" si="2"/>
        <v xml:space="preserve"> </v>
      </c>
      <c r="M33" t="str">
        <f t="shared" si="3"/>
        <v xml:space="preserve"> </v>
      </c>
      <c r="N33" t="str">
        <f t="shared" si="4"/>
        <v xml:space="preserve"> </v>
      </c>
      <c r="O33" t="str">
        <f t="shared" si="5"/>
        <v xml:space="preserve"> </v>
      </c>
      <c r="P33" t="str">
        <f t="shared" si="6"/>
        <v xml:space="preserve"> </v>
      </c>
      <c r="Q33" t="str">
        <f t="shared" si="7"/>
        <v xml:space="preserve"> </v>
      </c>
      <c r="R33" t="str">
        <f t="shared" si="8"/>
        <v xml:space="preserve"> </v>
      </c>
      <c r="S33">
        <v>24</v>
      </c>
      <c r="T33">
        <f t="shared" si="9"/>
        <v>0.5</v>
      </c>
      <c r="U33" s="2">
        <f t="shared" si="10"/>
        <v>0.66555073210212634</v>
      </c>
      <c r="V33" s="2">
        <f t="shared" si="11"/>
        <v>0.66555073210212634</v>
      </c>
      <c r="W33" s="2">
        <f t="shared" si="26"/>
        <v>0.5</v>
      </c>
      <c r="X33" s="8" t="str">
        <f t="shared" si="12"/>
        <v xml:space="preserve"> </v>
      </c>
      <c r="Y33" s="8" t="str">
        <f t="shared" si="13"/>
        <v xml:space="preserve"> </v>
      </c>
      <c r="Z33" s="8" t="str">
        <f t="shared" si="14"/>
        <v xml:space="preserve"> </v>
      </c>
      <c r="AA33" s="8" t="str">
        <f t="shared" si="15"/>
        <v xml:space="preserve"> </v>
      </c>
      <c r="AB33" s="8" t="str">
        <f t="shared" si="16"/>
        <v xml:space="preserve"> </v>
      </c>
      <c r="AC33">
        <v>24</v>
      </c>
      <c r="AD33" s="8">
        <f t="shared" si="17"/>
        <v>0</v>
      </c>
      <c r="AE33" s="5">
        <f t="shared" si="18"/>
        <v>5.0000192382454955E-2</v>
      </c>
      <c r="AF33" s="5">
        <f t="shared" si="19"/>
        <v>4.9999999999999989E-2</v>
      </c>
      <c r="AG33" s="5">
        <f t="shared" si="20"/>
        <v>4.9999999999999989E-2</v>
      </c>
      <c r="AH33" s="5">
        <f t="shared" si="21"/>
        <v>4.9999999999999989E-2</v>
      </c>
      <c r="AI33" s="5">
        <f t="shared" si="27"/>
        <v>4.9999999999999989E-2</v>
      </c>
      <c r="AJ33" s="16">
        <f t="shared" si="28"/>
        <v>0.5</v>
      </c>
      <c r="AK33" s="20">
        <f t="shared" si="22"/>
        <v>300</v>
      </c>
      <c r="AL33" s="20">
        <f t="shared" si="23"/>
        <v>300</v>
      </c>
      <c r="AM33" s="20">
        <f t="shared" si="29"/>
        <v>300</v>
      </c>
      <c r="AN33" s="10">
        <f t="shared" si="30"/>
        <v>300</v>
      </c>
      <c r="AO33" s="1">
        <f t="shared" si="31"/>
        <v>-30</v>
      </c>
      <c r="AQ33" t="s">
        <v>150</v>
      </c>
      <c r="AR33">
        <f>IF($AP$2="Græs",Konstanter!B58," ")</f>
        <v>0.5</v>
      </c>
      <c r="AS33" t="s">
        <v>148</v>
      </c>
      <c r="AY33" s="19">
        <v>43313</v>
      </c>
      <c r="AZ33">
        <f t="shared" si="35"/>
        <v>154</v>
      </c>
    </row>
    <row r="34" spans="2:52" x14ac:dyDescent="0.2">
      <c r="B34" s="18">
        <f t="shared" si="32"/>
        <v>43184</v>
      </c>
      <c r="C34">
        <v>25</v>
      </c>
      <c r="D34" s="5">
        <v>3</v>
      </c>
      <c r="E34" s="8">
        <f t="shared" si="33"/>
        <v>3</v>
      </c>
      <c r="F34">
        <v>0</v>
      </c>
      <c r="G34" s="8">
        <f t="shared" si="24"/>
        <v>41.599999999999994</v>
      </c>
      <c r="H34">
        <v>25</v>
      </c>
      <c r="I34" s="8">
        <f t="shared" si="34"/>
        <v>0</v>
      </c>
      <c r="J34" s="8" t="str">
        <f t="shared" si="1"/>
        <v xml:space="preserve"> </v>
      </c>
      <c r="K34" s="8" t="str">
        <f t="shared" si="25"/>
        <v xml:space="preserve"> </v>
      </c>
      <c r="L34" s="8" t="str">
        <f t="shared" si="2"/>
        <v xml:space="preserve"> </v>
      </c>
      <c r="M34" t="str">
        <f t="shared" si="3"/>
        <v xml:space="preserve"> </v>
      </c>
      <c r="N34" t="str">
        <f t="shared" si="4"/>
        <v xml:space="preserve"> </v>
      </c>
      <c r="O34" t="str">
        <f t="shared" si="5"/>
        <v xml:space="preserve"> </v>
      </c>
      <c r="P34" t="str">
        <f t="shared" si="6"/>
        <v xml:space="preserve"> </v>
      </c>
      <c r="Q34" t="str">
        <f t="shared" si="7"/>
        <v xml:space="preserve"> </v>
      </c>
      <c r="R34" t="str">
        <f t="shared" si="8"/>
        <v xml:space="preserve"> </v>
      </c>
      <c r="S34">
        <v>25</v>
      </c>
      <c r="T34">
        <f t="shared" si="9"/>
        <v>0.5</v>
      </c>
      <c r="U34" s="2">
        <f t="shared" si="10"/>
        <v>0.66555073210212634</v>
      </c>
      <c r="V34" s="2">
        <f t="shared" si="11"/>
        <v>0.66555073210212634</v>
      </c>
      <c r="W34" s="2">
        <f t="shared" si="26"/>
        <v>0.5</v>
      </c>
      <c r="X34" s="8" t="str">
        <f t="shared" si="12"/>
        <v xml:space="preserve"> </v>
      </c>
      <c r="Y34" s="8" t="str">
        <f t="shared" si="13"/>
        <v xml:space="preserve"> </v>
      </c>
      <c r="Z34" s="8" t="str">
        <f t="shared" si="14"/>
        <v xml:space="preserve"> </v>
      </c>
      <c r="AA34" s="8" t="str">
        <f t="shared" si="15"/>
        <v xml:space="preserve"> </v>
      </c>
      <c r="AB34" s="8" t="str">
        <f t="shared" si="16"/>
        <v xml:space="preserve"> </v>
      </c>
      <c r="AC34">
        <v>25</v>
      </c>
      <c r="AD34" s="8">
        <f t="shared" si="17"/>
        <v>0</v>
      </c>
      <c r="AE34" s="5">
        <f t="shared" si="18"/>
        <v>5.0000192382454955E-2</v>
      </c>
      <c r="AF34" s="5">
        <f t="shared" si="19"/>
        <v>4.9999999999999989E-2</v>
      </c>
      <c r="AG34" s="5">
        <f t="shared" si="20"/>
        <v>4.9999999999999989E-2</v>
      </c>
      <c r="AH34" s="5">
        <f t="shared" si="21"/>
        <v>4.9999999999999989E-2</v>
      </c>
      <c r="AI34" s="5">
        <f t="shared" si="27"/>
        <v>4.9999999999999989E-2</v>
      </c>
      <c r="AJ34" s="16">
        <f t="shared" si="28"/>
        <v>0.5</v>
      </c>
      <c r="AK34" s="20">
        <f t="shared" si="22"/>
        <v>300</v>
      </c>
      <c r="AL34" s="20">
        <f t="shared" si="23"/>
        <v>300</v>
      </c>
      <c r="AM34" s="20">
        <f t="shared" si="29"/>
        <v>300</v>
      </c>
      <c r="AN34" s="10">
        <f t="shared" si="30"/>
        <v>300</v>
      </c>
      <c r="AO34" s="1">
        <f t="shared" si="31"/>
        <v>-30</v>
      </c>
      <c r="AQ34" t="s">
        <v>152</v>
      </c>
      <c r="AR34">
        <f>IF($AP$2="Græs",Konstanter!C58," ")</f>
        <v>5</v>
      </c>
      <c r="AS34" t="s">
        <v>148</v>
      </c>
    </row>
    <row r="35" spans="2:52" x14ac:dyDescent="0.2">
      <c r="B35" s="18">
        <f t="shared" si="32"/>
        <v>43185</v>
      </c>
      <c r="C35">
        <v>26</v>
      </c>
      <c r="D35" s="5">
        <v>3.2</v>
      </c>
      <c r="E35" s="8">
        <f t="shared" si="33"/>
        <v>3.2</v>
      </c>
      <c r="F35">
        <v>0</v>
      </c>
      <c r="G35" s="8">
        <f t="shared" si="24"/>
        <v>44.8</v>
      </c>
      <c r="H35">
        <v>26</v>
      </c>
      <c r="I35" s="8">
        <f t="shared" si="34"/>
        <v>0</v>
      </c>
      <c r="J35" s="8" t="str">
        <f t="shared" si="1"/>
        <v xml:space="preserve"> </v>
      </c>
      <c r="K35" s="8" t="str">
        <f t="shared" si="25"/>
        <v xml:space="preserve"> </v>
      </c>
      <c r="L35" s="8" t="str">
        <f t="shared" si="2"/>
        <v xml:space="preserve"> </v>
      </c>
      <c r="M35" t="str">
        <f t="shared" si="3"/>
        <v xml:space="preserve"> </v>
      </c>
      <c r="N35" t="str">
        <f t="shared" si="4"/>
        <v xml:space="preserve"> </v>
      </c>
      <c r="O35" t="str">
        <f t="shared" si="5"/>
        <v xml:space="preserve"> </v>
      </c>
      <c r="P35" t="str">
        <f t="shared" si="6"/>
        <v xml:space="preserve"> </v>
      </c>
      <c r="Q35" t="str">
        <f t="shared" si="7"/>
        <v xml:space="preserve"> </v>
      </c>
      <c r="R35" t="str">
        <f t="shared" si="8"/>
        <v xml:space="preserve"> </v>
      </c>
      <c r="S35">
        <v>26</v>
      </c>
      <c r="T35">
        <f t="shared" si="9"/>
        <v>0.5</v>
      </c>
      <c r="U35" s="2">
        <f t="shared" si="10"/>
        <v>0.66555073210212634</v>
      </c>
      <c r="V35" s="2">
        <f t="shared" si="11"/>
        <v>0.66555073210212634</v>
      </c>
      <c r="W35" s="2">
        <f t="shared" si="26"/>
        <v>0.5</v>
      </c>
      <c r="X35" s="8" t="str">
        <f t="shared" si="12"/>
        <v xml:space="preserve"> </v>
      </c>
      <c r="Y35" s="8" t="str">
        <f t="shared" si="13"/>
        <v xml:space="preserve"> </v>
      </c>
      <c r="Z35" s="8" t="str">
        <f t="shared" si="14"/>
        <v xml:space="preserve"> </v>
      </c>
      <c r="AA35" s="8" t="str">
        <f t="shared" si="15"/>
        <v xml:space="preserve"> </v>
      </c>
      <c r="AB35" s="8" t="str">
        <f t="shared" si="16"/>
        <v xml:space="preserve"> </v>
      </c>
      <c r="AC35">
        <v>26</v>
      </c>
      <c r="AD35" s="8">
        <f t="shared" si="17"/>
        <v>0</v>
      </c>
      <c r="AE35" s="5">
        <f t="shared" si="18"/>
        <v>5.0000192382454955E-2</v>
      </c>
      <c r="AF35" s="5">
        <f t="shared" si="19"/>
        <v>4.9999999999999989E-2</v>
      </c>
      <c r="AG35" s="5">
        <f t="shared" si="20"/>
        <v>4.9999999999999989E-2</v>
      </c>
      <c r="AH35" s="5">
        <f t="shared" si="21"/>
        <v>4.9999999999999989E-2</v>
      </c>
      <c r="AI35" s="5">
        <f t="shared" si="27"/>
        <v>4.9999999999999989E-2</v>
      </c>
      <c r="AJ35" s="16">
        <f t="shared" si="28"/>
        <v>0.5</v>
      </c>
      <c r="AK35" s="20">
        <f t="shared" si="22"/>
        <v>300</v>
      </c>
      <c r="AL35" s="20">
        <f t="shared" si="23"/>
        <v>300</v>
      </c>
      <c r="AM35" s="20">
        <f t="shared" si="29"/>
        <v>300</v>
      </c>
      <c r="AN35" s="10">
        <f t="shared" si="30"/>
        <v>300</v>
      </c>
      <c r="AO35" s="1">
        <f t="shared" si="31"/>
        <v>-30</v>
      </c>
      <c r="AQ35" t="s">
        <v>153</v>
      </c>
      <c r="AR35">
        <f>IF($AP$2="Græs",Konstanter!D58," ")</f>
        <v>0.5</v>
      </c>
      <c r="AS35" t="s">
        <v>148</v>
      </c>
    </row>
    <row r="36" spans="2:52" x14ac:dyDescent="0.2">
      <c r="B36" s="18">
        <f t="shared" si="32"/>
        <v>43186</v>
      </c>
      <c r="C36">
        <v>27</v>
      </c>
      <c r="D36" s="5">
        <v>3.3</v>
      </c>
      <c r="E36" s="8">
        <f t="shared" si="33"/>
        <v>3.3</v>
      </c>
      <c r="F36">
        <v>0</v>
      </c>
      <c r="G36" s="8">
        <f t="shared" si="24"/>
        <v>48.099999999999994</v>
      </c>
      <c r="H36">
        <v>27</v>
      </c>
      <c r="I36" s="8">
        <f t="shared" si="34"/>
        <v>0</v>
      </c>
      <c r="J36" s="8" t="str">
        <f t="shared" si="1"/>
        <v xml:space="preserve"> </v>
      </c>
      <c r="K36" s="8" t="str">
        <f t="shared" si="25"/>
        <v xml:space="preserve"> </v>
      </c>
      <c r="L36" s="8" t="str">
        <f t="shared" si="2"/>
        <v xml:space="preserve"> </v>
      </c>
      <c r="M36" t="str">
        <f t="shared" si="3"/>
        <v xml:space="preserve"> </v>
      </c>
      <c r="N36" t="str">
        <f t="shared" si="4"/>
        <v xml:space="preserve"> </v>
      </c>
      <c r="O36" t="str">
        <f t="shared" si="5"/>
        <v xml:space="preserve"> </v>
      </c>
      <c r="P36" t="str">
        <f t="shared" si="6"/>
        <v xml:space="preserve"> </v>
      </c>
      <c r="Q36" t="str">
        <f t="shared" si="7"/>
        <v xml:space="preserve"> </v>
      </c>
      <c r="R36" t="str">
        <f t="shared" si="8"/>
        <v xml:space="preserve"> </v>
      </c>
      <c r="S36">
        <v>27</v>
      </c>
      <c r="T36">
        <f t="shared" si="9"/>
        <v>0.5</v>
      </c>
      <c r="U36" s="2">
        <f t="shared" si="10"/>
        <v>0.66555073210212634</v>
      </c>
      <c r="V36" s="2">
        <f t="shared" si="11"/>
        <v>0.66555073210212634</v>
      </c>
      <c r="W36" s="2">
        <f t="shared" si="26"/>
        <v>0.5</v>
      </c>
      <c r="X36" s="8" t="str">
        <f t="shared" si="12"/>
        <v xml:space="preserve"> </v>
      </c>
      <c r="Y36" s="8" t="str">
        <f t="shared" si="13"/>
        <v xml:space="preserve"> </v>
      </c>
      <c r="Z36" s="8" t="str">
        <f t="shared" si="14"/>
        <v xml:space="preserve"> </v>
      </c>
      <c r="AA36" s="8" t="str">
        <f t="shared" si="15"/>
        <v xml:space="preserve"> </v>
      </c>
      <c r="AB36" s="8" t="str">
        <f t="shared" si="16"/>
        <v xml:space="preserve"> </v>
      </c>
      <c r="AC36">
        <v>27</v>
      </c>
      <c r="AD36" s="8">
        <f t="shared" si="17"/>
        <v>0</v>
      </c>
      <c r="AE36" s="5">
        <f t="shared" si="18"/>
        <v>5.0000192382454955E-2</v>
      </c>
      <c r="AF36" s="5">
        <f t="shared" si="19"/>
        <v>4.9999999999999989E-2</v>
      </c>
      <c r="AG36" s="5">
        <f t="shared" si="20"/>
        <v>4.9999999999999989E-2</v>
      </c>
      <c r="AH36" s="5">
        <f t="shared" si="21"/>
        <v>4.9999999999999989E-2</v>
      </c>
      <c r="AI36" s="5">
        <f t="shared" si="27"/>
        <v>4.9999999999999989E-2</v>
      </c>
      <c r="AJ36" s="16">
        <f t="shared" si="28"/>
        <v>0.5</v>
      </c>
      <c r="AK36" s="20">
        <f t="shared" si="22"/>
        <v>300</v>
      </c>
      <c r="AL36" s="20">
        <f t="shared" si="23"/>
        <v>300</v>
      </c>
      <c r="AM36" s="20">
        <f t="shared" si="29"/>
        <v>300</v>
      </c>
      <c r="AN36" s="10">
        <f t="shared" si="30"/>
        <v>300</v>
      </c>
      <c r="AO36" s="1">
        <f t="shared" si="31"/>
        <v>-30</v>
      </c>
      <c r="AQ36" t="s">
        <v>246</v>
      </c>
      <c r="AR36">
        <f>IF($AP$2="Græs",Konstanter!E58," ")</f>
        <v>0.5</v>
      </c>
      <c r="AS36" t="s">
        <v>148</v>
      </c>
    </row>
    <row r="37" spans="2:52" x14ac:dyDescent="0.2">
      <c r="B37" s="18">
        <f t="shared" si="32"/>
        <v>43187</v>
      </c>
      <c r="C37">
        <v>28</v>
      </c>
      <c r="D37" s="5">
        <v>3.4</v>
      </c>
      <c r="E37" s="8">
        <f t="shared" si="33"/>
        <v>3.4</v>
      </c>
      <c r="F37">
        <v>0</v>
      </c>
      <c r="G37" s="8">
        <f t="shared" si="24"/>
        <v>51.499999999999993</v>
      </c>
      <c r="H37">
        <v>28</v>
      </c>
      <c r="I37" s="8">
        <f t="shared" si="34"/>
        <v>0</v>
      </c>
      <c r="J37" s="8" t="str">
        <f t="shared" si="1"/>
        <v xml:space="preserve"> </v>
      </c>
      <c r="K37" s="8" t="str">
        <f t="shared" si="25"/>
        <v xml:space="preserve"> </v>
      </c>
      <c r="L37" s="8" t="str">
        <f t="shared" si="2"/>
        <v xml:space="preserve"> </v>
      </c>
      <c r="M37" t="str">
        <f t="shared" si="3"/>
        <v xml:space="preserve"> </v>
      </c>
      <c r="N37" t="str">
        <f t="shared" si="4"/>
        <v xml:space="preserve"> </v>
      </c>
      <c r="O37" t="str">
        <f t="shared" si="5"/>
        <v xml:space="preserve"> </v>
      </c>
      <c r="P37" t="str">
        <f t="shared" si="6"/>
        <v xml:space="preserve"> </v>
      </c>
      <c r="Q37" t="str">
        <f t="shared" si="7"/>
        <v xml:space="preserve"> </v>
      </c>
      <c r="R37" t="str">
        <f t="shared" si="8"/>
        <v xml:space="preserve"> </v>
      </c>
      <c r="S37">
        <v>28</v>
      </c>
      <c r="T37">
        <f t="shared" si="9"/>
        <v>0.5</v>
      </c>
      <c r="U37" s="2">
        <f t="shared" si="10"/>
        <v>0.66555073210212634</v>
      </c>
      <c r="V37" s="2">
        <f t="shared" si="11"/>
        <v>0.66555073210212634</v>
      </c>
      <c r="W37" s="2">
        <f t="shared" si="26"/>
        <v>0.5</v>
      </c>
      <c r="X37" s="8" t="str">
        <f t="shared" si="12"/>
        <v xml:space="preserve"> </v>
      </c>
      <c r="Y37" s="8" t="str">
        <f t="shared" si="13"/>
        <v xml:space="preserve"> </v>
      </c>
      <c r="Z37" s="8" t="str">
        <f t="shared" si="14"/>
        <v xml:space="preserve"> </v>
      </c>
      <c r="AA37" s="8" t="str">
        <f t="shared" si="15"/>
        <v xml:space="preserve"> </v>
      </c>
      <c r="AB37" s="8" t="str">
        <f t="shared" si="16"/>
        <v xml:space="preserve"> </v>
      </c>
      <c r="AC37">
        <v>28</v>
      </c>
      <c r="AD37" s="8">
        <f t="shared" si="17"/>
        <v>0</v>
      </c>
      <c r="AE37" s="5">
        <f t="shared" si="18"/>
        <v>5.0000192382454955E-2</v>
      </c>
      <c r="AF37" s="5">
        <f t="shared" si="19"/>
        <v>4.9999999999999989E-2</v>
      </c>
      <c r="AG37" s="5">
        <f t="shared" si="20"/>
        <v>4.9999999999999989E-2</v>
      </c>
      <c r="AH37" s="5">
        <f t="shared" si="21"/>
        <v>4.9999999999999989E-2</v>
      </c>
      <c r="AI37" s="5">
        <f t="shared" si="27"/>
        <v>4.9999999999999989E-2</v>
      </c>
      <c r="AJ37" s="16">
        <f t="shared" si="28"/>
        <v>0.5</v>
      </c>
      <c r="AK37" s="20">
        <f t="shared" si="22"/>
        <v>300</v>
      </c>
      <c r="AL37" s="20">
        <f t="shared" si="23"/>
        <v>300</v>
      </c>
      <c r="AM37" s="20">
        <f t="shared" si="29"/>
        <v>300</v>
      </c>
      <c r="AN37" s="10">
        <f t="shared" si="30"/>
        <v>300</v>
      </c>
      <c r="AO37" s="1">
        <f t="shared" si="31"/>
        <v>-30</v>
      </c>
      <c r="AS37" t="s">
        <v>148</v>
      </c>
    </row>
    <row r="38" spans="2:52" x14ac:dyDescent="0.2">
      <c r="B38" s="18">
        <f t="shared" si="32"/>
        <v>43188</v>
      </c>
      <c r="C38">
        <v>29</v>
      </c>
      <c r="D38" s="5">
        <v>3.6</v>
      </c>
      <c r="E38" s="8">
        <f t="shared" si="33"/>
        <v>3.6</v>
      </c>
      <c r="F38">
        <v>0</v>
      </c>
      <c r="G38" s="8">
        <f t="shared" si="24"/>
        <v>55.099999999999994</v>
      </c>
      <c r="H38">
        <v>29</v>
      </c>
      <c r="I38" s="8">
        <f t="shared" si="34"/>
        <v>0</v>
      </c>
      <c r="J38" s="8" t="str">
        <f t="shared" si="1"/>
        <v xml:space="preserve"> </v>
      </c>
      <c r="K38" s="8" t="str">
        <f t="shared" si="25"/>
        <v xml:space="preserve"> </v>
      </c>
      <c r="L38" s="8" t="str">
        <f t="shared" si="2"/>
        <v xml:space="preserve"> </v>
      </c>
      <c r="M38" t="str">
        <f t="shared" si="3"/>
        <v xml:space="preserve"> </v>
      </c>
      <c r="N38" t="str">
        <f t="shared" si="4"/>
        <v xml:space="preserve"> </v>
      </c>
      <c r="O38" t="str">
        <f t="shared" si="5"/>
        <v xml:space="preserve"> </v>
      </c>
      <c r="P38" t="str">
        <f t="shared" si="6"/>
        <v xml:space="preserve"> </v>
      </c>
      <c r="Q38" t="str">
        <f t="shared" si="7"/>
        <v xml:space="preserve"> </v>
      </c>
      <c r="R38" t="str">
        <f t="shared" si="8"/>
        <v xml:space="preserve"> </v>
      </c>
      <c r="S38">
        <v>29</v>
      </c>
      <c r="T38">
        <f t="shared" si="9"/>
        <v>0.5</v>
      </c>
      <c r="U38" s="2">
        <f t="shared" si="10"/>
        <v>0.66555073210212634</v>
      </c>
      <c r="V38" s="2">
        <f t="shared" si="11"/>
        <v>0.66555073210212634</v>
      </c>
      <c r="W38" s="2">
        <f t="shared" si="26"/>
        <v>0.5</v>
      </c>
      <c r="X38" s="8" t="str">
        <f t="shared" si="12"/>
        <v xml:space="preserve"> </v>
      </c>
      <c r="Y38" s="8" t="str">
        <f t="shared" si="13"/>
        <v xml:space="preserve"> </v>
      </c>
      <c r="Z38" s="8" t="str">
        <f t="shared" si="14"/>
        <v xml:space="preserve"> </v>
      </c>
      <c r="AA38" s="8" t="str">
        <f t="shared" si="15"/>
        <v xml:space="preserve"> </v>
      </c>
      <c r="AB38" s="8" t="str">
        <f t="shared" si="16"/>
        <v xml:space="preserve"> </v>
      </c>
      <c r="AC38">
        <v>29</v>
      </c>
      <c r="AD38" s="8">
        <f t="shared" si="17"/>
        <v>0</v>
      </c>
      <c r="AE38" s="5">
        <f t="shared" si="18"/>
        <v>5.0000192382454955E-2</v>
      </c>
      <c r="AF38" s="5">
        <f t="shared" si="19"/>
        <v>4.9999999999999989E-2</v>
      </c>
      <c r="AG38" s="5">
        <f t="shared" si="20"/>
        <v>4.9999999999999989E-2</v>
      </c>
      <c r="AH38" s="5">
        <f t="shared" si="21"/>
        <v>4.9999999999999989E-2</v>
      </c>
      <c r="AI38" s="5">
        <f t="shared" si="27"/>
        <v>4.9999999999999989E-2</v>
      </c>
      <c r="AJ38" s="16">
        <f t="shared" si="28"/>
        <v>0.5</v>
      </c>
      <c r="AK38" s="20">
        <f t="shared" si="22"/>
        <v>300</v>
      </c>
      <c r="AL38" s="20">
        <f t="shared" si="23"/>
        <v>300</v>
      </c>
      <c r="AM38" s="20">
        <f t="shared" si="29"/>
        <v>300</v>
      </c>
      <c r="AN38" s="10">
        <f t="shared" si="30"/>
        <v>300</v>
      </c>
      <c r="AO38" s="1">
        <f t="shared" si="31"/>
        <v>-30</v>
      </c>
      <c r="AS38" t="s">
        <v>148</v>
      </c>
    </row>
    <row r="39" spans="2:52" x14ac:dyDescent="0.2">
      <c r="B39" s="18">
        <f t="shared" si="32"/>
        <v>43189</v>
      </c>
      <c r="C39">
        <v>30</v>
      </c>
      <c r="D39" s="5">
        <v>3.7</v>
      </c>
      <c r="E39" s="8">
        <f t="shared" si="33"/>
        <v>3.7</v>
      </c>
      <c r="F39">
        <v>0</v>
      </c>
      <c r="G39" s="8">
        <f t="shared" si="24"/>
        <v>58.8</v>
      </c>
      <c r="H39">
        <v>30</v>
      </c>
      <c r="I39" s="8">
        <f t="shared" si="34"/>
        <v>0</v>
      </c>
      <c r="J39" s="8" t="str">
        <f t="shared" si="1"/>
        <v xml:space="preserve"> </v>
      </c>
      <c r="K39" s="8" t="str">
        <f t="shared" si="25"/>
        <v xml:space="preserve"> </v>
      </c>
      <c r="L39" s="8" t="str">
        <f t="shared" si="2"/>
        <v xml:space="preserve"> </v>
      </c>
      <c r="M39" t="str">
        <f t="shared" si="3"/>
        <v xml:space="preserve"> </v>
      </c>
      <c r="N39" t="str">
        <f t="shared" si="4"/>
        <v xml:space="preserve"> </v>
      </c>
      <c r="O39" t="str">
        <f t="shared" si="5"/>
        <v xml:space="preserve"> </v>
      </c>
      <c r="P39" t="str">
        <f t="shared" si="6"/>
        <v xml:space="preserve"> </v>
      </c>
      <c r="Q39" t="str">
        <f t="shared" si="7"/>
        <v xml:space="preserve"> </v>
      </c>
      <c r="R39" t="str">
        <f t="shared" si="8"/>
        <v xml:space="preserve"> </v>
      </c>
      <c r="S39">
        <v>30</v>
      </c>
      <c r="T39">
        <f t="shared" si="9"/>
        <v>0.5</v>
      </c>
      <c r="U39" s="2">
        <f t="shared" si="10"/>
        <v>0.66555073210212634</v>
      </c>
      <c r="V39" s="2">
        <f t="shared" si="11"/>
        <v>0.66555073210212634</v>
      </c>
      <c r="W39" s="2">
        <f t="shared" si="26"/>
        <v>0.5</v>
      </c>
      <c r="X39" s="8" t="str">
        <f t="shared" si="12"/>
        <v xml:space="preserve"> </v>
      </c>
      <c r="Y39" s="8" t="str">
        <f t="shared" si="13"/>
        <v xml:space="preserve"> </v>
      </c>
      <c r="Z39" s="8" t="str">
        <f t="shared" si="14"/>
        <v xml:space="preserve"> </v>
      </c>
      <c r="AA39" s="8" t="str">
        <f t="shared" si="15"/>
        <v xml:space="preserve"> </v>
      </c>
      <c r="AB39" s="8" t="str">
        <f t="shared" si="16"/>
        <v xml:space="preserve"> </v>
      </c>
      <c r="AC39">
        <v>30</v>
      </c>
      <c r="AD39" s="8">
        <f t="shared" si="17"/>
        <v>0</v>
      </c>
      <c r="AE39" s="5">
        <f t="shared" si="18"/>
        <v>5.0000192382454955E-2</v>
      </c>
      <c r="AF39" s="5">
        <f t="shared" si="19"/>
        <v>4.9999999999999989E-2</v>
      </c>
      <c r="AG39" s="5">
        <f t="shared" si="20"/>
        <v>4.9999999999999989E-2</v>
      </c>
      <c r="AH39" s="5">
        <f t="shared" si="21"/>
        <v>4.9999999999999989E-2</v>
      </c>
      <c r="AI39" s="5">
        <f t="shared" si="27"/>
        <v>4.9999999999999989E-2</v>
      </c>
      <c r="AJ39" s="16">
        <f t="shared" si="28"/>
        <v>0.5</v>
      </c>
      <c r="AK39" s="20">
        <f t="shared" si="22"/>
        <v>300</v>
      </c>
      <c r="AL39" s="20">
        <f t="shared" si="23"/>
        <v>300</v>
      </c>
      <c r="AM39" s="20">
        <f t="shared" si="29"/>
        <v>300</v>
      </c>
      <c r="AN39" s="10">
        <f t="shared" si="30"/>
        <v>300</v>
      </c>
      <c r="AO39" s="1">
        <f t="shared" si="31"/>
        <v>-30</v>
      </c>
    </row>
    <row r="40" spans="2:52" x14ac:dyDescent="0.2">
      <c r="B40" s="18">
        <f t="shared" si="32"/>
        <v>43190</v>
      </c>
      <c r="C40">
        <v>31</v>
      </c>
      <c r="D40" s="5">
        <v>3.9</v>
      </c>
      <c r="E40" s="8">
        <f t="shared" si="33"/>
        <v>3.9</v>
      </c>
      <c r="F40">
        <v>0</v>
      </c>
      <c r="G40" s="8">
        <f t="shared" si="24"/>
        <v>62.699999999999996</v>
      </c>
      <c r="H40">
        <v>31</v>
      </c>
      <c r="I40" s="8">
        <f t="shared" si="34"/>
        <v>0</v>
      </c>
      <c r="J40" s="8" t="str">
        <f t="shared" si="1"/>
        <v xml:space="preserve"> </v>
      </c>
      <c r="K40" s="8" t="str">
        <f t="shared" si="25"/>
        <v xml:space="preserve"> </v>
      </c>
      <c r="L40" s="8" t="str">
        <f t="shared" si="2"/>
        <v xml:space="preserve"> </v>
      </c>
      <c r="M40" t="str">
        <f t="shared" si="3"/>
        <v xml:space="preserve"> </v>
      </c>
      <c r="N40" t="str">
        <f t="shared" si="4"/>
        <v xml:space="preserve"> </v>
      </c>
      <c r="O40" t="str">
        <f t="shared" si="5"/>
        <v xml:space="preserve"> </v>
      </c>
      <c r="P40" t="str">
        <f t="shared" si="6"/>
        <v xml:space="preserve"> </v>
      </c>
      <c r="Q40" t="str">
        <f t="shared" si="7"/>
        <v xml:space="preserve"> </v>
      </c>
      <c r="R40" t="str">
        <f t="shared" si="8"/>
        <v xml:space="preserve"> </v>
      </c>
      <c r="S40">
        <v>31</v>
      </c>
      <c r="T40">
        <f t="shared" si="9"/>
        <v>0.5</v>
      </c>
      <c r="U40" s="2">
        <f t="shared" si="10"/>
        <v>0.66555073210212634</v>
      </c>
      <c r="V40" s="2">
        <f t="shared" si="11"/>
        <v>0.66555073210212634</v>
      </c>
      <c r="W40" s="2">
        <f t="shared" si="26"/>
        <v>0.5</v>
      </c>
      <c r="X40" s="8" t="str">
        <f t="shared" si="12"/>
        <v xml:space="preserve"> </v>
      </c>
      <c r="Y40" s="8" t="str">
        <f t="shared" si="13"/>
        <v xml:space="preserve"> </v>
      </c>
      <c r="Z40" s="8" t="str">
        <f t="shared" si="14"/>
        <v xml:space="preserve"> </v>
      </c>
      <c r="AA40" s="8" t="str">
        <f t="shared" si="15"/>
        <v xml:space="preserve"> </v>
      </c>
      <c r="AB40" s="8" t="str">
        <f t="shared" si="16"/>
        <v xml:space="preserve"> </v>
      </c>
      <c r="AC40">
        <v>31</v>
      </c>
      <c r="AD40" s="8">
        <f t="shared" si="17"/>
        <v>0</v>
      </c>
      <c r="AE40" s="5">
        <f t="shared" si="18"/>
        <v>5.0000192382454955E-2</v>
      </c>
      <c r="AF40" s="5">
        <f t="shared" si="19"/>
        <v>4.9999999999999989E-2</v>
      </c>
      <c r="AG40" s="5">
        <f t="shared" si="20"/>
        <v>4.9999999999999989E-2</v>
      </c>
      <c r="AH40" s="5">
        <f t="shared" si="21"/>
        <v>4.9999999999999989E-2</v>
      </c>
      <c r="AI40" s="5">
        <f t="shared" si="27"/>
        <v>4.9999999999999989E-2</v>
      </c>
      <c r="AJ40" s="16">
        <f t="shared" si="28"/>
        <v>0.5</v>
      </c>
      <c r="AK40" s="20">
        <f t="shared" si="22"/>
        <v>300</v>
      </c>
      <c r="AL40" s="20">
        <f t="shared" si="23"/>
        <v>300</v>
      </c>
      <c r="AM40" s="20">
        <f t="shared" si="29"/>
        <v>300</v>
      </c>
      <c r="AN40" s="10">
        <f t="shared" si="30"/>
        <v>300</v>
      </c>
      <c r="AO40" s="1">
        <f t="shared" si="31"/>
        <v>-30</v>
      </c>
      <c r="AQ40" s="10" t="s">
        <v>179</v>
      </c>
      <c r="AS40" t="s">
        <v>148</v>
      </c>
    </row>
    <row r="41" spans="2:52" x14ac:dyDescent="0.2">
      <c r="B41" s="18">
        <f t="shared" si="32"/>
        <v>43191</v>
      </c>
      <c r="C41">
        <v>32</v>
      </c>
      <c r="D41" s="5">
        <v>4</v>
      </c>
      <c r="E41" s="8">
        <f t="shared" si="33"/>
        <v>4</v>
      </c>
      <c r="F41">
        <v>0</v>
      </c>
      <c r="G41" s="8">
        <f t="shared" si="24"/>
        <v>66.699999999999989</v>
      </c>
      <c r="H41">
        <v>32</v>
      </c>
      <c r="I41" s="8">
        <f t="shared" si="34"/>
        <v>0</v>
      </c>
      <c r="J41" s="8" t="str">
        <f t="shared" si="1"/>
        <v xml:space="preserve"> </v>
      </c>
      <c r="K41" s="8" t="str">
        <f t="shared" si="25"/>
        <v xml:space="preserve"> </v>
      </c>
      <c r="L41" s="8" t="str">
        <f t="shared" si="2"/>
        <v xml:space="preserve"> </v>
      </c>
      <c r="M41" t="str">
        <f t="shared" si="3"/>
        <v xml:space="preserve"> </v>
      </c>
      <c r="N41" t="str">
        <f t="shared" si="4"/>
        <v xml:space="preserve"> </v>
      </c>
      <c r="O41" t="str">
        <f t="shared" si="5"/>
        <v xml:space="preserve"> </v>
      </c>
      <c r="P41" t="str">
        <f t="shared" si="6"/>
        <v xml:space="preserve"> </v>
      </c>
      <c r="Q41" t="str">
        <f t="shared" si="7"/>
        <v xml:space="preserve"> </v>
      </c>
      <c r="R41" t="str">
        <f t="shared" si="8"/>
        <v xml:space="preserve"> </v>
      </c>
      <c r="S41">
        <v>32</v>
      </c>
      <c r="T41">
        <f t="shared" si="9"/>
        <v>0.5</v>
      </c>
      <c r="U41" s="2">
        <f t="shared" si="10"/>
        <v>0.66555073210212634</v>
      </c>
      <c r="V41" s="2">
        <f t="shared" si="11"/>
        <v>0.66555073210212634</v>
      </c>
      <c r="W41" s="2">
        <f t="shared" si="26"/>
        <v>0.5</v>
      </c>
      <c r="X41" s="8" t="str">
        <f t="shared" si="12"/>
        <v xml:space="preserve"> </v>
      </c>
      <c r="Y41" s="8" t="str">
        <f t="shared" si="13"/>
        <v xml:space="preserve"> </v>
      </c>
      <c r="Z41" s="8" t="str">
        <f t="shared" si="14"/>
        <v xml:space="preserve"> </v>
      </c>
      <c r="AA41" s="8" t="str">
        <f t="shared" si="15"/>
        <v xml:space="preserve"> </v>
      </c>
      <c r="AB41" s="8" t="str">
        <f t="shared" si="16"/>
        <v xml:space="preserve"> </v>
      </c>
      <c r="AC41">
        <v>32</v>
      </c>
      <c r="AD41" s="8">
        <f t="shared" si="17"/>
        <v>0</v>
      </c>
      <c r="AE41" s="5">
        <f t="shared" si="18"/>
        <v>5.0000192382454955E-2</v>
      </c>
      <c r="AF41" s="5">
        <f t="shared" si="19"/>
        <v>4.9999999999999989E-2</v>
      </c>
      <c r="AG41" s="5">
        <f t="shared" si="20"/>
        <v>4.9999999999999989E-2</v>
      </c>
      <c r="AH41" s="5">
        <f t="shared" si="21"/>
        <v>4.9999999999999989E-2</v>
      </c>
      <c r="AI41" s="5">
        <f t="shared" si="27"/>
        <v>4.9999999999999989E-2</v>
      </c>
      <c r="AJ41" s="16">
        <f t="shared" si="28"/>
        <v>0.5</v>
      </c>
      <c r="AK41" s="20">
        <f t="shared" si="22"/>
        <v>300</v>
      </c>
      <c r="AL41" s="20">
        <f t="shared" si="23"/>
        <v>300</v>
      </c>
      <c r="AM41" s="20">
        <f t="shared" si="29"/>
        <v>300</v>
      </c>
      <c r="AN41" s="10">
        <f t="shared" si="30"/>
        <v>300</v>
      </c>
      <c r="AO41" s="1">
        <f t="shared" si="31"/>
        <v>-30</v>
      </c>
      <c r="AS41" t="s">
        <v>148</v>
      </c>
    </row>
    <row r="42" spans="2:52" x14ac:dyDescent="0.2">
      <c r="B42" s="18">
        <f t="shared" si="32"/>
        <v>43192</v>
      </c>
      <c r="C42">
        <v>33</v>
      </c>
      <c r="D42" s="5">
        <v>4.0999999999999996</v>
      </c>
      <c r="E42" s="8">
        <f t="shared" si="33"/>
        <v>4.0999999999999996</v>
      </c>
      <c r="F42">
        <v>0</v>
      </c>
      <c r="G42" s="8">
        <f t="shared" si="24"/>
        <v>70.799999999999983</v>
      </c>
      <c r="H42">
        <v>33</v>
      </c>
      <c r="I42" s="8">
        <f t="shared" si="34"/>
        <v>0</v>
      </c>
      <c r="J42" s="8" t="str">
        <f t="shared" si="1"/>
        <v xml:space="preserve"> </v>
      </c>
      <c r="K42" s="8" t="str">
        <f t="shared" si="25"/>
        <v xml:space="preserve"> </v>
      </c>
      <c r="L42" s="8" t="str">
        <f t="shared" si="2"/>
        <v xml:space="preserve"> </v>
      </c>
      <c r="M42" t="str">
        <f t="shared" si="3"/>
        <v xml:space="preserve"> </v>
      </c>
      <c r="N42" t="str">
        <f t="shared" si="4"/>
        <v xml:space="preserve"> </v>
      </c>
      <c r="O42" t="str">
        <f t="shared" si="5"/>
        <v xml:space="preserve"> </v>
      </c>
      <c r="P42" t="str">
        <f t="shared" si="6"/>
        <v xml:space="preserve"> </v>
      </c>
      <c r="Q42" t="str">
        <f t="shared" si="7"/>
        <v xml:space="preserve"> </v>
      </c>
      <c r="R42" t="str">
        <f t="shared" si="8"/>
        <v xml:space="preserve"> </v>
      </c>
      <c r="S42">
        <v>33</v>
      </c>
      <c r="T42">
        <f t="shared" si="9"/>
        <v>0.5</v>
      </c>
      <c r="U42" s="2">
        <f t="shared" si="10"/>
        <v>0.66555073210212634</v>
      </c>
      <c r="V42" s="2">
        <f t="shared" si="11"/>
        <v>0.66555073210212634</v>
      </c>
      <c r="W42" s="2">
        <f t="shared" si="26"/>
        <v>0.5</v>
      </c>
      <c r="X42" s="8" t="str">
        <f t="shared" si="12"/>
        <v xml:space="preserve"> </v>
      </c>
      <c r="Y42" s="8" t="str">
        <f t="shared" si="13"/>
        <v xml:space="preserve"> </v>
      </c>
      <c r="Z42" s="8" t="str">
        <f t="shared" si="14"/>
        <v xml:space="preserve"> </v>
      </c>
      <c r="AA42" s="8" t="str">
        <f t="shared" si="15"/>
        <v xml:space="preserve"> </v>
      </c>
      <c r="AB42" s="8" t="str">
        <f t="shared" si="16"/>
        <v xml:space="preserve"> </v>
      </c>
      <c r="AC42">
        <v>33</v>
      </c>
      <c r="AD42" s="8">
        <f t="shared" si="17"/>
        <v>0</v>
      </c>
      <c r="AE42" s="5">
        <f t="shared" si="18"/>
        <v>5.0000192382454955E-2</v>
      </c>
      <c r="AF42" s="5">
        <f t="shared" si="19"/>
        <v>4.9999999999999989E-2</v>
      </c>
      <c r="AG42" s="5">
        <f t="shared" si="20"/>
        <v>4.9999999999999989E-2</v>
      </c>
      <c r="AH42" s="5">
        <f t="shared" si="21"/>
        <v>4.9999999999999989E-2</v>
      </c>
      <c r="AI42" s="5">
        <f t="shared" si="27"/>
        <v>4.9999999999999989E-2</v>
      </c>
      <c r="AJ42" s="16">
        <f t="shared" si="28"/>
        <v>0.5</v>
      </c>
      <c r="AK42" s="20">
        <f t="shared" si="22"/>
        <v>300</v>
      </c>
      <c r="AL42" s="20">
        <f t="shared" si="23"/>
        <v>300</v>
      </c>
      <c r="AM42" s="20">
        <f t="shared" si="29"/>
        <v>300</v>
      </c>
      <c r="AN42" s="10">
        <f t="shared" si="30"/>
        <v>300</v>
      </c>
      <c r="AO42" s="1">
        <f t="shared" si="31"/>
        <v>-30</v>
      </c>
      <c r="AQ42" t="s">
        <v>180</v>
      </c>
      <c r="AR42">
        <f>IF($AP$2="Græs",Konstanter!B64," ")</f>
        <v>300</v>
      </c>
      <c r="AS42" t="s">
        <v>148</v>
      </c>
    </row>
    <row r="43" spans="2:52" x14ac:dyDescent="0.2">
      <c r="B43" s="18">
        <f t="shared" si="32"/>
        <v>43193</v>
      </c>
      <c r="C43">
        <v>34</v>
      </c>
      <c r="D43" s="5">
        <v>4.3</v>
      </c>
      <c r="E43" s="8">
        <f t="shared" si="33"/>
        <v>4.3</v>
      </c>
      <c r="F43">
        <v>0</v>
      </c>
      <c r="G43" s="8">
        <f t="shared" si="24"/>
        <v>75.09999999999998</v>
      </c>
      <c r="H43">
        <v>34</v>
      </c>
      <c r="I43" s="8">
        <f t="shared" si="34"/>
        <v>0</v>
      </c>
      <c r="J43" s="8" t="str">
        <f t="shared" si="1"/>
        <v xml:space="preserve"> </v>
      </c>
      <c r="K43" s="8" t="str">
        <f t="shared" si="25"/>
        <v xml:space="preserve"> </v>
      </c>
      <c r="L43" s="8" t="str">
        <f t="shared" si="2"/>
        <v xml:space="preserve"> </v>
      </c>
      <c r="M43" t="str">
        <f t="shared" si="3"/>
        <v xml:space="preserve"> </v>
      </c>
      <c r="N43" t="str">
        <f t="shared" si="4"/>
        <v xml:space="preserve"> </v>
      </c>
      <c r="O43" t="str">
        <f t="shared" si="5"/>
        <v xml:space="preserve"> </v>
      </c>
      <c r="P43" t="str">
        <f t="shared" si="6"/>
        <v xml:space="preserve"> </v>
      </c>
      <c r="Q43" t="str">
        <f t="shared" si="7"/>
        <v xml:space="preserve"> </v>
      </c>
      <c r="R43" t="str">
        <f t="shared" si="8"/>
        <v xml:space="preserve"> </v>
      </c>
      <c r="S43">
        <v>34</v>
      </c>
      <c r="T43">
        <f t="shared" si="9"/>
        <v>0.5</v>
      </c>
      <c r="U43" s="2">
        <f t="shared" si="10"/>
        <v>0.66555073210212634</v>
      </c>
      <c r="V43" s="2">
        <f t="shared" si="11"/>
        <v>0.66555073210212634</v>
      </c>
      <c r="W43" s="2">
        <f t="shared" si="26"/>
        <v>0.5</v>
      </c>
      <c r="X43" s="8" t="str">
        <f t="shared" si="12"/>
        <v xml:space="preserve"> </v>
      </c>
      <c r="Y43" s="8" t="str">
        <f t="shared" si="13"/>
        <v xml:space="preserve"> </v>
      </c>
      <c r="Z43" s="8" t="str">
        <f t="shared" si="14"/>
        <v xml:space="preserve"> </v>
      </c>
      <c r="AA43" s="8" t="str">
        <f t="shared" si="15"/>
        <v xml:space="preserve"> </v>
      </c>
      <c r="AB43" s="8" t="str">
        <f t="shared" si="16"/>
        <v xml:space="preserve"> </v>
      </c>
      <c r="AC43">
        <v>34</v>
      </c>
      <c r="AD43" s="8">
        <f t="shared" si="17"/>
        <v>0</v>
      </c>
      <c r="AE43" s="5">
        <f t="shared" si="18"/>
        <v>5.0000192382454955E-2</v>
      </c>
      <c r="AF43" s="5">
        <f t="shared" si="19"/>
        <v>4.9999999999999989E-2</v>
      </c>
      <c r="AG43" s="5">
        <f t="shared" si="20"/>
        <v>4.9999999999999989E-2</v>
      </c>
      <c r="AH43" s="5">
        <f t="shared" si="21"/>
        <v>4.9999999999999989E-2</v>
      </c>
      <c r="AI43" s="5">
        <f t="shared" si="27"/>
        <v>4.9999999999999989E-2</v>
      </c>
      <c r="AJ43" s="16">
        <f t="shared" si="28"/>
        <v>0.5</v>
      </c>
      <c r="AK43" s="20">
        <f t="shared" si="22"/>
        <v>300</v>
      </c>
      <c r="AL43" s="20">
        <f t="shared" si="23"/>
        <v>300</v>
      </c>
      <c r="AM43" s="20">
        <f t="shared" si="29"/>
        <v>300</v>
      </c>
      <c r="AN43" s="10">
        <f t="shared" si="30"/>
        <v>300</v>
      </c>
      <c r="AO43" s="1">
        <f t="shared" si="31"/>
        <v>-30</v>
      </c>
      <c r="AQ43" t="s">
        <v>181</v>
      </c>
      <c r="AR43">
        <f>IF($AP$2="Græs",Konstanter!C64," ")</f>
        <v>300</v>
      </c>
      <c r="AS43" t="s">
        <v>148</v>
      </c>
    </row>
    <row r="44" spans="2:52" x14ac:dyDescent="0.2">
      <c r="B44" s="18">
        <f t="shared" si="32"/>
        <v>43194</v>
      </c>
      <c r="C44">
        <v>35</v>
      </c>
      <c r="D44" s="5">
        <v>4.4000000000000004</v>
      </c>
      <c r="E44" s="8">
        <f t="shared" si="33"/>
        <v>4.4000000000000004</v>
      </c>
      <c r="F44">
        <v>0</v>
      </c>
      <c r="G44" s="8">
        <f t="shared" si="24"/>
        <v>79.499999999999986</v>
      </c>
      <c r="H44">
        <v>35</v>
      </c>
      <c r="I44" s="8">
        <f t="shared" si="34"/>
        <v>0</v>
      </c>
      <c r="J44" s="8" t="str">
        <f t="shared" si="1"/>
        <v xml:space="preserve"> </v>
      </c>
      <c r="K44" s="8" t="str">
        <f t="shared" si="25"/>
        <v xml:space="preserve"> </v>
      </c>
      <c r="L44" s="8" t="str">
        <f t="shared" si="2"/>
        <v xml:space="preserve"> </v>
      </c>
      <c r="M44" t="str">
        <f t="shared" si="3"/>
        <v xml:space="preserve"> </v>
      </c>
      <c r="N44" t="str">
        <f t="shared" si="4"/>
        <v xml:space="preserve"> </v>
      </c>
      <c r="O44" t="str">
        <f t="shared" si="5"/>
        <v xml:space="preserve"> </v>
      </c>
      <c r="P44" t="str">
        <f t="shared" si="6"/>
        <v xml:space="preserve"> </v>
      </c>
      <c r="Q44" t="str">
        <f t="shared" si="7"/>
        <v xml:space="preserve"> </v>
      </c>
      <c r="R44" t="str">
        <f t="shared" si="8"/>
        <v xml:space="preserve"> </v>
      </c>
      <c r="S44">
        <v>35</v>
      </c>
      <c r="T44">
        <f t="shared" si="9"/>
        <v>0.5</v>
      </c>
      <c r="U44" s="2">
        <f t="shared" si="10"/>
        <v>0.66555073210212634</v>
      </c>
      <c r="V44" s="2">
        <f t="shared" si="11"/>
        <v>0.66555073210212634</v>
      </c>
      <c r="W44" s="2">
        <f t="shared" si="26"/>
        <v>0.5</v>
      </c>
      <c r="X44" s="8" t="str">
        <f t="shared" si="12"/>
        <v xml:space="preserve"> </v>
      </c>
      <c r="Y44" s="8" t="str">
        <f t="shared" si="13"/>
        <v xml:space="preserve"> </v>
      </c>
      <c r="Z44" s="8" t="str">
        <f t="shared" si="14"/>
        <v xml:space="preserve"> </v>
      </c>
      <c r="AA44" s="8" t="str">
        <f t="shared" si="15"/>
        <v xml:space="preserve"> </v>
      </c>
      <c r="AB44" s="8" t="str">
        <f t="shared" si="16"/>
        <v xml:space="preserve"> </v>
      </c>
      <c r="AC44">
        <v>35</v>
      </c>
      <c r="AD44" s="8">
        <f t="shared" si="17"/>
        <v>0</v>
      </c>
      <c r="AE44" s="5">
        <f t="shared" si="18"/>
        <v>5.0000192382454955E-2</v>
      </c>
      <c r="AF44" s="5">
        <f t="shared" si="19"/>
        <v>4.9999999999999989E-2</v>
      </c>
      <c r="AG44" s="5">
        <f t="shared" si="20"/>
        <v>4.9999999999999989E-2</v>
      </c>
      <c r="AH44" s="5">
        <f t="shared" si="21"/>
        <v>4.9999999999999989E-2</v>
      </c>
      <c r="AI44" s="5">
        <f t="shared" si="27"/>
        <v>4.9999999999999989E-2</v>
      </c>
      <c r="AJ44" s="16">
        <f t="shared" si="28"/>
        <v>0.5</v>
      </c>
      <c r="AK44" s="20">
        <f t="shared" si="22"/>
        <v>300</v>
      </c>
      <c r="AL44" s="20">
        <f t="shared" si="23"/>
        <v>300</v>
      </c>
      <c r="AM44" s="20">
        <f t="shared" si="29"/>
        <v>300</v>
      </c>
      <c r="AN44" s="10">
        <f t="shared" si="30"/>
        <v>300</v>
      </c>
      <c r="AO44" s="1">
        <f t="shared" si="31"/>
        <v>-30</v>
      </c>
      <c r="AQ44" t="s">
        <v>182</v>
      </c>
      <c r="AR44">
        <f>IF($AP$2="Græs",Konstanter!D64," ")</f>
        <v>900</v>
      </c>
      <c r="AS44" t="s">
        <v>148</v>
      </c>
    </row>
    <row r="45" spans="2:52" x14ac:dyDescent="0.2">
      <c r="B45" s="18">
        <f t="shared" si="32"/>
        <v>43195</v>
      </c>
      <c r="C45">
        <v>36</v>
      </c>
      <c r="D45" s="5">
        <v>4.5999999999999996</v>
      </c>
      <c r="E45" s="8">
        <f t="shared" si="33"/>
        <v>4.5999999999999996</v>
      </c>
      <c r="F45">
        <v>0</v>
      </c>
      <c r="G45" s="8">
        <f t="shared" si="24"/>
        <v>84.09999999999998</v>
      </c>
      <c r="H45">
        <v>36</v>
      </c>
      <c r="I45" s="8">
        <f t="shared" si="34"/>
        <v>0</v>
      </c>
      <c r="J45" s="8" t="str">
        <f t="shared" si="1"/>
        <v xml:space="preserve"> </v>
      </c>
      <c r="K45" s="8" t="str">
        <f t="shared" si="25"/>
        <v xml:space="preserve"> </v>
      </c>
      <c r="L45" s="8" t="str">
        <f t="shared" si="2"/>
        <v xml:space="preserve"> </v>
      </c>
      <c r="M45" t="str">
        <f t="shared" si="3"/>
        <v xml:space="preserve"> </v>
      </c>
      <c r="N45" t="str">
        <f t="shared" si="4"/>
        <v xml:space="preserve"> </v>
      </c>
      <c r="O45" t="str">
        <f t="shared" si="5"/>
        <v xml:space="preserve"> </v>
      </c>
      <c r="P45" t="str">
        <f t="shared" si="6"/>
        <v xml:space="preserve"> </v>
      </c>
      <c r="Q45" t="str">
        <f t="shared" si="7"/>
        <v xml:space="preserve"> </v>
      </c>
      <c r="R45" t="str">
        <f t="shared" si="8"/>
        <v xml:space="preserve"> </v>
      </c>
      <c r="S45">
        <v>36</v>
      </c>
      <c r="T45">
        <f t="shared" si="9"/>
        <v>0.5</v>
      </c>
      <c r="U45" s="2">
        <f t="shared" si="10"/>
        <v>0.66555073210212634</v>
      </c>
      <c r="V45" s="2">
        <f t="shared" si="11"/>
        <v>0.66555073210212634</v>
      </c>
      <c r="W45" s="2">
        <f t="shared" si="26"/>
        <v>0.5</v>
      </c>
      <c r="X45" s="8" t="str">
        <f t="shared" si="12"/>
        <v xml:space="preserve"> </v>
      </c>
      <c r="Y45" s="8" t="str">
        <f t="shared" si="13"/>
        <v xml:space="preserve"> </v>
      </c>
      <c r="Z45" s="8" t="str">
        <f t="shared" si="14"/>
        <v xml:space="preserve"> </v>
      </c>
      <c r="AA45" s="8" t="str">
        <f t="shared" si="15"/>
        <v xml:space="preserve"> </v>
      </c>
      <c r="AB45" s="8" t="str">
        <f t="shared" si="16"/>
        <v xml:space="preserve"> </v>
      </c>
      <c r="AC45">
        <v>36</v>
      </c>
      <c r="AD45" s="8">
        <f t="shared" si="17"/>
        <v>0</v>
      </c>
      <c r="AE45" s="5">
        <f t="shared" si="18"/>
        <v>5.0000192382454955E-2</v>
      </c>
      <c r="AF45" s="5">
        <f t="shared" si="19"/>
        <v>4.9999999999999989E-2</v>
      </c>
      <c r="AG45" s="5">
        <f t="shared" si="20"/>
        <v>4.9999999999999989E-2</v>
      </c>
      <c r="AH45" s="5">
        <f t="shared" si="21"/>
        <v>4.9999999999999989E-2</v>
      </c>
      <c r="AI45" s="5">
        <f t="shared" si="27"/>
        <v>4.9999999999999989E-2</v>
      </c>
      <c r="AJ45" s="16">
        <f t="shared" si="28"/>
        <v>0.5</v>
      </c>
      <c r="AK45" s="20">
        <f t="shared" si="22"/>
        <v>300</v>
      </c>
      <c r="AL45" s="20">
        <f t="shared" si="23"/>
        <v>300</v>
      </c>
      <c r="AM45" s="20">
        <f t="shared" si="29"/>
        <v>300</v>
      </c>
      <c r="AN45" s="10">
        <f t="shared" si="30"/>
        <v>300</v>
      </c>
      <c r="AO45" s="1">
        <f t="shared" si="31"/>
        <v>-30</v>
      </c>
      <c r="AQ45" t="s">
        <v>183</v>
      </c>
      <c r="AR45">
        <f>IF($AP$2="Græs",Konstanter!E64," ")</f>
        <v>300</v>
      </c>
      <c r="AS45" t="s">
        <v>148</v>
      </c>
    </row>
    <row r="46" spans="2:52" x14ac:dyDescent="0.2">
      <c r="B46" s="18">
        <f t="shared" si="32"/>
        <v>43196</v>
      </c>
      <c r="C46">
        <v>37</v>
      </c>
      <c r="D46" s="5">
        <v>4.7</v>
      </c>
      <c r="E46" s="8">
        <f t="shared" si="33"/>
        <v>4.7</v>
      </c>
      <c r="F46">
        <v>0</v>
      </c>
      <c r="G46" s="8">
        <f t="shared" si="24"/>
        <v>88.799999999999983</v>
      </c>
      <c r="H46">
        <v>37</v>
      </c>
      <c r="I46" s="8">
        <f t="shared" si="34"/>
        <v>0</v>
      </c>
      <c r="J46" s="8" t="str">
        <f t="shared" si="1"/>
        <v xml:space="preserve"> </v>
      </c>
      <c r="K46" s="8" t="str">
        <f t="shared" si="25"/>
        <v xml:space="preserve"> </v>
      </c>
      <c r="L46" s="8" t="str">
        <f t="shared" si="2"/>
        <v xml:space="preserve"> </v>
      </c>
      <c r="M46" t="str">
        <f t="shared" si="3"/>
        <v xml:space="preserve"> </v>
      </c>
      <c r="N46" t="str">
        <f t="shared" si="4"/>
        <v xml:space="preserve"> </v>
      </c>
      <c r="O46" t="str">
        <f t="shared" si="5"/>
        <v xml:space="preserve"> </v>
      </c>
      <c r="P46" t="str">
        <f t="shared" si="6"/>
        <v xml:space="preserve"> </v>
      </c>
      <c r="Q46" t="str">
        <f t="shared" si="7"/>
        <v xml:space="preserve"> </v>
      </c>
      <c r="R46" t="str">
        <f t="shared" si="8"/>
        <v xml:space="preserve"> </v>
      </c>
      <c r="S46">
        <v>37</v>
      </c>
      <c r="T46">
        <f t="shared" si="9"/>
        <v>0.5</v>
      </c>
      <c r="U46" s="2">
        <f t="shared" si="10"/>
        <v>0.66555073210212634</v>
      </c>
      <c r="V46" s="2">
        <f t="shared" si="11"/>
        <v>0.66555073210212634</v>
      </c>
      <c r="W46" s="2">
        <f t="shared" si="26"/>
        <v>0.5</v>
      </c>
      <c r="X46" s="8" t="str">
        <f t="shared" si="12"/>
        <v xml:space="preserve"> </v>
      </c>
      <c r="Y46" s="8" t="str">
        <f t="shared" si="13"/>
        <v xml:space="preserve"> </v>
      </c>
      <c r="Z46" s="8" t="str">
        <f t="shared" si="14"/>
        <v xml:space="preserve"> </v>
      </c>
      <c r="AA46" s="8" t="str">
        <f t="shared" si="15"/>
        <v xml:space="preserve"> </v>
      </c>
      <c r="AB46" s="8" t="str">
        <f t="shared" si="16"/>
        <v xml:space="preserve"> </v>
      </c>
      <c r="AC46">
        <v>37</v>
      </c>
      <c r="AD46" s="8">
        <f t="shared" si="17"/>
        <v>0</v>
      </c>
      <c r="AE46" s="5">
        <f t="shared" si="18"/>
        <v>5.0000192382454955E-2</v>
      </c>
      <c r="AF46" s="5">
        <f t="shared" si="19"/>
        <v>4.9999999999999989E-2</v>
      </c>
      <c r="AG46" s="5">
        <f t="shared" si="20"/>
        <v>4.9999999999999989E-2</v>
      </c>
      <c r="AH46" s="5">
        <f t="shared" si="21"/>
        <v>4.9999999999999989E-2</v>
      </c>
      <c r="AI46" s="5">
        <f t="shared" si="27"/>
        <v>4.9999999999999989E-2</v>
      </c>
      <c r="AJ46" s="16">
        <f t="shared" si="28"/>
        <v>0.5</v>
      </c>
      <c r="AK46" s="20">
        <f t="shared" si="22"/>
        <v>300</v>
      </c>
      <c r="AL46" s="20">
        <f t="shared" si="23"/>
        <v>300</v>
      </c>
      <c r="AM46" s="20">
        <f t="shared" si="29"/>
        <v>300</v>
      </c>
      <c r="AN46" s="10">
        <f t="shared" si="30"/>
        <v>300</v>
      </c>
      <c r="AO46" s="1">
        <f t="shared" si="31"/>
        <v>-30</v>
      </c>
      <c r="AQ46" t="s">
        <v>184</v>
      </c>
      <c r="AR46">
        <f>IF($AP$2="Græs",Konstanter!F64," ")</f>
        <v>12</v>
      </c>
      <c r="AS46" t="s">
        <v>148</v>
      </c>
    </row>
    <row r="47" spans="2:52" x14ac:dyDescent="0.2">
      <c r="B47" s="18">
        <f t="shared" si="32"/>
        <v>43197</v>
      </c>
      <c r="C47">
        <v>38</v>
      </c>
      <c r="D47" s="5">
        <v>4.9000000000000004</v>
      </c>
      <c r="E47" s="8">
        <f t="shared" si="33"/>
        <v>4.9000000000000004</v>
      </c>
      <c r="F47">
        <v>0</v>
      </c>
      <c r="G47" s="8">
        <f t="shared" si="24"/>
        <v>93.699999999999989</v>
      </c>
      <c r="H47">
        <v>38</v>
      </c>
      <c r="I47" s="8">
        <f t="shared" si="34"/>
        <v>0</v>
      </c>
      <c r="J47" s="8" t="str">
        <f t="shared" si="1"/>
        <v xml:space="preserve"> </v>
      </c>
      <c r="K47" s="8" t="str">
        <f t="shared" si="25"/>
        <v xml:space="preserve"> </v>
      </c>
      <c r="L47" s="8" t="str">
        <f t="shared" si="2"/>
        <v xml:space="preserve"> </v>
      </c>
      <c r="M47" t="str">
        <f t="shared" si="3"/>
        <v xml:space="preserve"> </v>
      </c>
      <c r="N47" t="str">
        <f t="shared" si="4"/>
        <v xml:space="preserve"> </v>
      </c>
      <c r="O47" t="str">
        <f t="shared" si="5"/>
        <v xml:space="preserve"> </v>
      </c>
      <c r="P47" t="str">
        <f t="shared" si="6"/>
        <v xml:space="preserve"> </v>
      </c>
      <c r="Q47" t="str">
        <f t="shared" si="7"/>
        <v xml:space="preserve"> </v>
      </c>
      <c r="R47" t="str">
        <f t="shared" si="8"/>
        <v xml:space="preserve"> </v>
      </c>
      <c r="S47">
        <v>38</v>
      </c>
      <c r="T47">
        <f t="shared" si="9"/>
        <v>0.5</v>
      </c>
      <c r="U47" s="2">
        <f t="shared" si="10"/>
        <v>0.66555073210212634</v>
      </c>
      <c r="V47" s="2">
        <f t="shared" si="11"/>
        <v>0.66555073210212634</v>
      </c>
      <c r="W47" s="2">
        <f t="shared" si="26"/>
        <v>0.5</v>
      </c>
      <c r="X47" s="8" t="str">
        <f t="shared" si="12"/>
        <v xml:space="preserve"> </v>
      </c>
      <c r="Y47" s="8" t="str">
        <f t="shared" si="13"/>
        <v xml:space="preserve"> </v>
      </c>
      <c r="Z47" s="8" t="str">
        <f t="shared" si="14"/>
        <v xml:space="preserve"> </v>
      </c>
      <c r="AA47" s="8" t="str">
        <f t="shared" si="15"/>
        <v xml:space="preserve"> </v>
      </c>
      <c r="AB47" s="8" t="str">
        <f t="shared" si="16"/>
        <v xml:space="preserve"> </v>
      </c>
      <c r="AC47">
        <v>38</v>
      </c>
      <c r="AD47" s="8">
        <f t="shared" si="17"/>
        <v>0</v>
      </c>
      <c r="AE47" s="5">
        <f t="shared" si="18"/>
        <v>5.0000192382454955E-2</v>
      </c>
      <c r="AF47" s="5">
        <f t="shared" si="19"/>
        <v>4.9999999999999989E-2</v>
      </c>
      <c r="AG47" s="5">
        <f t="shared" si="20"/>
        <v>4.9999999999999989E-2</v>
      </c>
      <c r="AH47" s="5">
        <f t="shared" si="21"/>
        <v>4.9999999999999989E-2</v>
      </c>
      <c r="AI47" s="5">
        <f t="shared" si="27"/>
        <v>4.9999999999999989E-2</v>
      </c>
      <c r="AJ47" s="16">
        <f t="shared" si="28"/>
        <v>0.5</v>
      </c>
      <c r="AK47" s="20">
        <f t="shared" si="22"/>
        <v>300</v>
      </c>
      <c r="AL47" s="20">
        <f t="shared" si="23"/>
        <v>300</v>
      </c>
      <c r="AM47" s="20">
        <f t="shared" si="29"/>
        <v>300</v>
      </c>
      <c r="AN47" s="10">
        <f t="shared" si="30"/>
        <v>300</v>
      </c>
      <c r="AO47" s="1">
        <f t="shared" si="31"/>
        <v>-30</v>
      </c>
      <c r="AQ47" t="s">
        <v>210</v>
      </c>
      <c r="AR47">
        <f>IF($AP$4=1,Konstanter!R32,IF($AP$4=2,Konstanter!R33,IF($AP$4=3,Konstanter!R34,IF($AP$4=4,Konstanter!R35,IF($AP$4=5,Konstanter!R36,IF($AP$4=6,Konstanter!R37,IF($AP$4=7,Konstanter!R38,IF($AP$4=8,Konstanter!R39,IF($AP$4=9,Konstanter!R40,IF($AP$4=10,Konstanter!R41,IF($AP$2="Test",Konstanter!R38," ")))))))))))</f>
        <v>500</v>
      </c>
    </row>
    <row r="48" spans="2:52" x14ac:dyDescent="0.2">
      <c r="B48" s="18">
        <f t="shared" si="32"/>
        <v>43198</v>
      </c>
      <c r="C48">
        <v>39</v>
      </c>
      <c r="D48" s="5">
        <v>5</v>
      </c>
      <c r="E48" s="8">
        <f t="shared" si="33"/>
        <v>5</v>
      </c>
      <c r="F48">
        <v>0</v>
      </c>
      <c r="G48" s="8">
        <f t="shared" si="24"/>
        <v>98.699999999999989</v>
      </c>
      <c r="H48">
        <v>39</v>
      </c>
      <c r="I48" s="8">
        <f t="shared" si="34"/>
        <v>0</v>
      </c>
      <c r="J48" s="8" t="str">
        <f t="shared" si="1"/>
        <v xml:space="preserve"> </v>
      </c>
      <c r="K48" s="8" t="str">
        <f t="shared" si="25"/>
        <v xml:space="preserve"> </v>
      </c>
      <c r="L48" s="8" t="str">
        <f t="shared" si="2"/>
        <v xml:space="preserve"> </v>
      </c>
      <c r="M48" t="str">
        <f t="shared" si="3"/>
        <v xml:space="preserve"> </v>
      </c>
      <c r="N48" t="str">
        <f t="shared" si="4"/>
        <v xml:space="preserve"> </v>
      </c>
      <c r="O48" t="str">
        <f t="shared" si="5"/>
        <v xml:space="preserve"> </v>
      </c>
      <c r="P48" t="str">
        <f t="shared" si="6"/>
        <v xml:space="preserve"> </v>
      </c>
      <c r="Q48" t="str">
        <f t="shared" si="7"/>
        <v xml:space="preserve"> </v>
      </c>
      <c r="R48" t="str">
        <f t="shared" si="8"/>
        <v xml:space="preserve"> </v>
      </c>
      <c r="S48">
        <v>39</v>
      </c>
      <c r="T48">
        <f t="shared" si="9"/>
        <v>0.5</v>
      </c>
      <c r="U48" s="2">
        <f t="shared" si="10"/>
        <v>0.66555073210212634</v>
      </c>
      <c r="V48" s="2">
        <f t="shared" si="11"/>
        <v>0.66555073210212634</v>
      </c>
      <c r="W48" s="2">
        <f t="shared" si="26"/>
        <v>0.5</v>
      </c>
      <c r="X48" s="8" t="str">
        <f t="shared" si="12"/>
        <v xml:space="preserve"> </v>
      </c>
      <c r="Y48" s="8" t="str">
        <f t="shared" si="13"/>
        <v xml:space="preserve"> </v>
      </c>
      <c r="Z48" s="8" t="str">
        <f t="shared" si="14"/>
        <v xml:space="preserve"> </v>
      </c>
      <c r="AA48" s="8" t="str">
        <f t="shared" si="15"/>
        <v xml:space="preserve"> </v>
      </c>
      <c r="AB48" s="8" t="str">
        <f t="shared" si="16"/>
        <v xml:space="preserve"> </v>
      </c>
      <c r="AC48">
        <v>39</v>
      </c>
      <c r="AD48" s="8">
        <f t="shared" si="17"/>
        <v>0</v>
      </c>
      <c r="AE48" s="5">
        <f t="shared" si="18"/>
        <v>5.0000192382454955E-2</v>
      </c>
      <c r="AF48" s="5">
        <f t="shared" si="19"/>
        <v>4.9999999999999989E-2</v>
      </c>
      <c r="AG48" s="5">
        <f t="shared" si="20"/>
        <v>4.9999999999999989E-2</v>
      </c>
      <c r="AH48" s="5">
        <f t="shared" si="21"/>
        <v>4.9999999999999989E-2</v>
      </c>
      <c r="AI48" s="5">
        <f t="shared" si="27"/>
        <v>4.9999999999999989E-2</v>
      </c>
      <c r="AJ48" s="16">
        <f t="shared" si="28"/>
        <v>0.5</v>
      </c>
      <c r="AK48" s="20">
        <f t="shared" si="22"/>
        <v>300</v>
      </c>
      <c r="AL48" s="20">
        <f t="shared" si="23"/>
        <v>300</v>
      </c>
      <c r="AM48" s="20">
        <f t="shared" si="29"/>
        <v>300</v>
      </c>
      <c r="AN48" s="10">
        <f t="shared" si="30"/>
        <v>300</v>
      </c>
      <c r="AO48" s="1">
        <f t="shared" si="31"/>
        <v>-30</v>
      </c>
      <c r="AQ48" t="s">
        <v>185</v>
      </c>
      <c r="AR48">
        <f>MIN(AR47,AR44)</f>
        <v>500</v>
      </c>
    </row>
    <row r="49" spans="2:41" x14ac:dyDescent="0.2">
      <c r="B49" s="18">
        <f t="shared" si="32"/>
        <v>43199</v>
      </c>
      <c r="C49">
        <v>40</v>
      </c>
      <c r="D49" s="5">
        <v>5.2</v>
      </c>
      <c r="E49" s="8">
        <f t="shared" si="33"/>
        <v>5.2</v>
      </c>
      <c r="F49">
        <v>0</v>
      </c>
      <c r="G49" s="8">
        <f t="shared" si="24"/>
        <v>103.89999999999999</v>
      </c>
      <c r="H49">
        <v>40</v>
      </c>
      <c r="I49" s="8">
        <f t="shared" si="34"/>
        <v>0</v>
      </c>
      <c r="J49" s="8" t="str">
        <f t="shared" si="1"/>
        <v xml:space="preserve"> </v>
      </c>
      <c r="K49" s="8" t="str">
        <f t="shared" si="25"/>
        <v xml:space="preserve"> </v>
      </c>
      <c r="L49" s="8" t="str">
        <f t="shared" si="2"/>
        <v xml:space="preserve"> </v>
      </c>
      <c r="M49" t="str">
        <f t="shared" si="3"/>
        <v xml:space="preserve"> </v>
      </c>
      <c r="N49" t="str">
        <f t="shared" si="4"/>
        <v xml:space="preserve"> </v>
      </c>
      <c r="O49" t="str">
        <f t="shared" si="5"/>
        <v xml:space="preserve"> </v>
      </c>
      <c r="P49" t="str">
        <f t="shared" si="6"/>
        <v xml:space="preserve"> </v>
      </c>
      <c r="Q49" t="str">
        <f t="shared" si="7"/>
        <v xml:space="preserve"> </v>
      </c>
      <c r="R49" t="str">
        <f t="shared" si="8"/>
        <v xml:space="preserve"> </v>
      </c>
      <c r="S49">
        <v>40</v>
      </c>
      <c r="T49">
        <f t="shared" si="9"/>
        <v>0.5</v>
      </c>
      <c r="U49" s="2">
        <f t="shared" si="10"/>
        <v>0.66555073210212634</v>
      </c>
      <c r="V49" s="2">
        <f t="shared" si="11"/>
        <v>0.66555073210212634</v>
      </c>
      <c r="W49" s="2">
        <f t="shared" si="26"/>
        <v>0.5</v>
      </c>
      <c r="X49" s="8" t="str">
        <f t="shared" si="12"/>
        <v xml:space="preserve"> </v>
      </c>
      <c r="Y49" s="8" t="str">
        <f t="shared" si="13"/>
        <v xml:space="preserve"> </v>
      </c>
      <c r="Z49" s="8" t="str">
        <f t="shared" si="14"/>
        <v xml:space="preserve"> </v>
      </c>
      <c r="AA49" s="8" t="str">
        <f t="shared" si="15"/>
        <v xml:space="preserve"> </v>
      </c>
      <c r="AB49" s="8" t="str">
        <f t="shared" si="16"/>
        <v xml:space="preserve"> </v>
      </c>
      <c r="AC49">
        <v>40</v>
      </c>
      <c r="AD49" s="8">
        <f t="shared" si="17"/>
        <v>0</v>
      </c>
      <c r="AE49" s="5">
        <f t="shared" si="18"/>
        <v>5.0000192382454955E-2</v>
      </c>
      <c r="AF49" s="5">
        <f t="shared" si="19"/>
        <v>4.9999999999999989E-2</v>
      </c>
      <c r="AG49" s="5">
        <f t="shared" si="20"/>
        <v>4.9999999999999989E-2</v>
      </c>
      <c r="AH49" s="5">
        <f t="shared" si="21"/>
        <v>4.9999999999999989E-2</v>
      </c>
      <c r="AI49" s="5">
        <f t="shared" si="27"/>
        <v>4.9999999999999989E-2</v>
      </c>
      <c r="AJ49" s="16">
        <f t="shared" si="28"/>
        <v>0.5</v>
      </c>
      <c r="AK49" s="20">
        <f t="shared" si="22"/>
        <v>300</v>
      </c>
      <c r="AL49" s="20">
        <f t="shared" si="23"/>
        <v>300</v>
      </c>
      <c r="AM49" s="20">
        <f t="shared" si="29"/>
        <v>300</v>
      </c>
      <c r="AN49" s="10">
        <f t="shared" si="30"/>
        <v>300</v>
      </c>
      <c r="AO49" s="1">
        <f t="shared" si="31"/>
        <v>-30</v>
      </c>
    </row>
    <row r="50" spans="2:41" x14ac:dyDescent="0.2">
      <c r="B50" s="18">
        <f t="shared" si="32"/>
        <v>43200</v>
      </c>
      <c r="C50">
        <v>41</v>
      </c>
      <c r="D50" s="5">
        <v>5.3</v>
      </c>
      <c r="E50" s="8">
        <f t="shared" si="33"/>
        <v>5.3</v>
      </c>
      <c r="F50">
        <v>0</v>
      </c>
      <c r="G50" s="8">
        <f t="shared" si="24"/>
        <v>109.19999999999999</v>
      </c>
      <c r="H50">
        <v>41</v>
      </c>
      <c r="I50" s="8">
        <f t="shared" si="34"/>
        <v>0</v>
      </c>
      <c r="J50" s="8" t="str">
        <f t="shared" si="1"/>
        <v xml:space="preserve"> </v>
      </c>
      <c r="K50" s="8" t="str">
        <f t="shared" si="25"/>
        <v xml:space="preserve"> </v>
      </c>
      <c r="L50" s="8" t="str">
        <f t="shared" si="2"/>
        <v xml:space="preserve"> </v>
      </c>
      <c r="M50" t="str">
        <f t="shared" si="3"/>
        <v xml:space="preserve"> </v>
      </c>
      <c r="N50" t="str">
        <f t="shared" si="4"/>
        <v xml:space="preserve"> </v>
      </c>
      <c r="O50" t="str">
        <f t="shared" si="5"/>
        <v xml:space="preserve"> </v>
      </c>
      <c r="P50" t="str">
        <f t="shared" si="6"/>
        <v xml:space="preserve"> </v>
      </c>
      <c r="Q50" t="str">
        <f t="shared" si="7"/>
        <v xml:space="preserve"> </v>
      </c>
      <c r="R50" t="str">
        <f t="shared" si="8"/>
        <v xml:space="preserve"> </v>
      </c>
      <c r="S50">
        <v>41</v>
      </c>
      <c r="T50">
        <f t="shared" si="9"/>
        <v>0.5</v>
      </c>
      <c r="U50" s="2">
        <f t="shared" si="10"/>
        <v>0.66555073210212634</v>
      </c>
      <c r="V50" s="2">
        <f t="shared" si="11"/>
        <v>0.66555073210212634</v>
      </c>
      <c r="W50" s="2">
        <f t="shared" si="26"/>
        <v>0.5</v>
      </c>
      <c r="X50" s="8" t="str">
        <f t="shared" si="12"/>
        <v xml:space="preserve"> </v>
      </c>
      <c r="Y50" s="8" t="str">
        <f t="shared" si="13"/>
        <v xml:space="preserve"> </v>
      </c>
      <c r="Z50" s="8" t="str">
        <f t="shared" si="14"/>
        <v xml:space="preserve"> </v>
      </c>
      <c r="AA50" s="8" t="str">
        <f t="shared" si="15"/>
        <v xml:space="preserve"> </v>
      </c>
      <c r="AB50" s="8" t="str">
        <f t="shared" si="16"/>
        <v xml:space="preserve"> </v>
      </c>
      <c r="AC50">
        <v>41</v>
      </c>
      <c r="AD50" s="8">
        <f t="shared" si="17"/>
        <v>0</v>
      </c>
      <c r="AE50" s="5">
        <f t="shared" si="18"/>
        <v>5.0000192382454955E-2</v>
      </c>
      <c r="AF50" s="5">
        <f t="shared" si="19"/>
        <v>4.9999999999999989E-2</v>
      </c>
      <c r="AG50" s="5">
        <f t="shared" si="20"/>
        <v>4.9999999999999989E-2</v>
      </c>
      <c r="AH50" s="5">
        <f t="shared" si="21"/>
        <v>4.9999999999999989E-2</v>
      </c>
      <c r="AI50" s="5">
        <f t="shared" si="27"/>
        <v>4.9999999999999989E-2</v>
      </c>
      <c r="AJ50" s="16">
        <f t="shared" si="28"/>
        <v>0.5</v>
      </c>
      <c r="AK50" s="20">
        <f t="shared" si="22"/>
        <v>300</v>
      </c>
      <c r="AL50" s="20">
        <f t="shared" si="23"/>
        <v>300</v>
      </c>
      <c r="AM50" s="20">
        <f t="shared" si="29"/>
        <v>300</v>
      </c>
      <c r="AN50" s="10">
        <f t="shared" si="30"/>
        <v>300</v>
      </c>
      <c r="AO50" s="1">
        <f t="shared" si="31"/>
        <v>-30</v>
      </c>
    </row>
    <row r="51" spans="2:41" x14ac:dyDescent="0.2">
      <c r="B51" s="18">
        <f t="shared" si="32"/>
        <v>43201</v>
      </c>
      <c r="C51">
        <v>42</v>
      </c>
      <c r="D51" s="5">
        <v>5.5</v>
      </c>
      <c r="E51" s="8">
        <f t="shared" si="33"/>
        <v>5.5</v>
      </c>
      <c r="F51">
        <v>0</v>
      </c>
      <c r="G51" s="8">
        <f t="shared" si="24"/>
        <v>114.69999999999999</v>
      </c>
      <c r="H51">
        <v>42</v>
      </c>
      <c r="I51" s="8">
        <f t="shared" si="34"/>
        <v>0</v>
      </c>
      <c r="J51" s="8" t="str">
        <f t="shared" si="1"/>
        <v xml:space="preserve"> </v>
      </c>
      <c r="K51" s="8" t="str">
        <f t="shared" si="25"/>
        <v xml:space="preserve"> </v>
      </c>
      <c r="L51" s="8" t="str">
        <f t="shared" si="2"/>
        <v xml:space="preserve"> </v>
      </c>
      <c r="M51" t="str">
        <f t="shared" si="3"/>
        <v xml:space="preserve"> </v>
      </c>
      <c r="N51" t="str">
        <f t="shared" si="4"/>
        <v xml:space="preserve"> </v>
      </c>
      <c r="O51" t="str">
        <f t="shared" si="5"/>
        <v xml:space="preserve"> </v>
      </c>
      <c r="P51" t="str">
        <f t="shared" si="6"/>
        <v xml:space="preserve"> </v>
      </c>
      <c r="Q51" t="str">
        <f t="shared" si="7"/>
        <v xml:space="preserve"> </v>
      </c>
      <c r="R51" t="str">
        <f t="shared" si="8"/>
        <v xml:space="preserve"> </v>
      </c>
      <c r="S51">
        <v>42</v>
      </c>
      <c r="T51">
        <f t="shared" si="9"/>
        <v>0.5</v>
      </c>
      <c r="U51" s="2">
        <f t="shared" si="10"/>
        <v>0.66555073210212634</v>
      </c>
      <c r="V51" s="2">
        <f t="shared" si="11"/>
        <v>0.66555073210212634</v>
      </c>
      <c r="W51" s="2">
        <f t="shared" si="26"/>
        <v>0.5</v>
      </c>
      <c r="X51" s="8" t="str">
        <f t="shared" si="12"/>
        <v xml:space="preserve"> </v>
      </c>
      <c r="Y51" s="8" t="str">
        <f t="shared" si="13"/>
        <v xml:space="preserve"> </v>
      </c>
      <c r="Z51" s="8" t="str">
        <f t="shared" si="14"/>
        <v xml:space="preserve"> </v>
      </c>
      <c r="AA51" s="8" t="str">
        <f t="shared" si="15"/>
        <v xml:space="preserve"> </v>
      </c>
      <c r="AB51" s="8" t="str">
        <f t="shared" si="16"/>
        <v xml:space="preserve"> </v>
      </c>
      <c r="AC51">
        <v>42</v>
      </c>
      <c r="AD51" s="8">
        <f t="shared" si="17"/>
        <v>0</v>
      </c>
      <c r="AE51" s="5">
        <f t="shared" si="18"/>
        <v>5.0000192382454955E-2</v>
      </c>
      <c r="AF51" s="5">
        <f t="shared" si="19"/>
        <v>4.9999999999999989E-2</v>
      </c>
      <c r="AG51" s="5">
        <f t="shared" si="20"/>
        <v>4.9999999999999989E-2</v>
      </c>
      <c r="AH51" s="5">
        <f t="shared" si="21"/>
        <v>4.9999999999999989E-2</v>
      </c>
      <c r="AI51" s="5">
        <f t="shared" si="27"/>
        <v>4.9999999999999989E-2</v>
      </c>
      <c r="AJ51" s="16">
        <f t="shared" si="28"/>
        <v>0.5</v>
      </c>
      <c r="AK51" s="20">
        <f t="shared" si="22"/>
        <v>300</v>
      </c>
      <c r="AL51" s="20">
        <f t="shared" si="23"/>
        <v>300</v>
      </c>
      <c r="AM51" s="20">
        <f t="shared" si="29"/>
        <v>300</v>
      </c>
      <c r="AN51" s="10">
        <f t="shared" si="30"/>
        <v>300</v>
      </c>
      <c r="AO51" s="1">
        <f t="shared" si="31"/>
        <v>-30</v>
      </c>
    </row>
    <row r="52" spans="2:41" x14ac:dyDescent="0.2">
      <c r="B52" s="18">
        <f t="shared" si="32"/>
        <v>43202</v>
      </c>
      <c r="C52">
        <v>43</v>
      </c>
      <c r="D52" s="5">
        <v>5.6</v>
      </c>
      <c r="E52" s="8">
        <f t="shared" si="33"/>
        <v>5.6</v>
      </c>
      <c r="F52">
        <v>0</v>
      </c>
      <c r="G52" s="8">
        <f t="shared" si="24"/>
        <v>120.29999999999998</v>
      </c>
      <c r="H52">
        <v>43</v>
      </c>
      <c r="I52" s="8">
        <f t="shared" si="34"/>
        <v>0</v>
      </c>
      <c r="J52" s="8" t="str">
        <f t="shared" si="1"/>
        <v xml:space="preserve"> </v>
      </c>
      <c r="K52" s="8" t="str">
        <f t="shared" si="25"/>
        <v xml:space="preserve"> </v>
      </c>
      <c r="L52" s="8" t="str">
        <f t="shared" si="2"/>
        <v xml:space="preserve"> </v>
      </c>
      <c r="M52" t="str">
        <f t="shared" si="3"/>
        <v xml:space="preserve"> </v>
      </c>
      <c r="N52" t="str">
        <f t="shared" si="4"/>
        <v xml:space="preserve"> </v>
      </c>
      <c r="O52" t="str">
        <f t="shared" si="5"/>
        <v xml:space="preserve"> </v>
      </c>
      <c r="P52" t="str">
        <f t="shared" si="6"/>
        <v xml:space="preserve"> </v>
      </c>
      <c r="Q52" t="str">
        <f t="shared" si="7"/>
        <v xml:space="preserve"> </v>
      </c>
      <c r="R52" t="str">
        <f t="shared" si="8"/>
        <v xml:space="preserve"> </v>
      </c>
      <c r="S52">
        <v>43</v>
      </c>
      <c r="T52">
        <f t="shared" si="9"/>
        <v>0.5</v>
      </c>
      <c r="U52" s="2">
        <f t="shared" si="10"/>
        <v>0.66555073210212634</v>
      </c>
      <c r="V52" s="2">
        <f t="shared" si="11"/>
        <v>0.66555073210212634</v>
      </c>
      <c r="W52" s="2">
        <f t="shared" si="26"/>
        <v>0.5</v>
      </c>
      <c r="X52" s="8" t="str">
        <f t="shared" si="12"/>
        <v xml:space="preserve"> </v>
      </c>
      <c r="Y52" s="8" t="str">
        <f t="shared" si="13"/>
        <v xml:space="preserve"> </v>
      </c>
      <c r="Z52" s="8" t="str">
        <f t="shared" si="14"/>
        <v xml:space="preserve"> </v>
      </c>
      <c r="AA52" s="8" t="str">
        <f t="shared" si="15"/>
        <v xml:space="preserve"> </v>
      </c>
      <c r="AB52" s="8" t="str">
        <f t="shared" si="16"/>
        <v xml:space="preserve"> </v>
      </c>
      <c r="AC52">
        <v>43</v>
      </c>
      <c r="AD52" s="8">
        <f t="shared" si="17"/>
        <v>0</v>
      </c>
      <c r="AE52" s="5">
        <f t="shared" si="18"/>
        <v>5.0000192382454955E-2</v>
      </c>
      <c r="AF52" s="5">
        <f t="shared" si="19"/>
        <v>4.9999999999999989E-2</v>
      </c>
      <c r="AG52" s="5">
        <f t="shared" si="20"/>
        <v>4.9999999999999989E-2</v>
      </c>
      <c r="AH52" s="5">
        <f t="shared" si="21"/>
        <v>4.9999999999999989E-2</v>
      </c>
      <c r="AI52" s="5">
        <f t="shared" si="27"/>
        <v>4.9999999999999989E-2</v>
      </c>
      <c r="AJ52" s="16">
        <f t="shared" si="28"/>
        <v>0.5</v>
      </c>
      <c r="AK52" s="20">
        <f t="shared" si="22"/>
        <v>300</v>
      </c>
      <c r="AL52" s="20">
        <f t="shared" si="23"/>
        <v>300</v>
      </c>
      <c r="AM52" s="20">
        <f t="shared" si="29"/>
        <v>300</v>
      </c>
      <c r="AN52" s="10">
        <f t="shared" si="30"/>
        <v>300</v>
      </c>
      <c r="AO52" s="1">
        <f t="shared" si="31"/>
        <v>-30</v>
      </c>
    </row>
    <row r="53" spans="2:41" x14ac:dyDescent="0.2">
      <c r="B53" s="18">
        <f t="shared" si="32"/>
        <v>43203</v>
      </c>
      <c r="C53">
        <v>44</v>
      </c>
      <c r="D53" s="5">
        <v>5.8</v>
      </c>
      <c r="E53" s="8">
        <f t="shared" si="33"/>
        <v>5.8</v>
      </c>
      <c r="F53">
        <v>0</v>
      </c>
      <c r="G53" s="8">
        <f t="shared" si="24"/>
        <v>126.09999999999998</v>
      </c>
      <c r="H53">
        <v>44</v>
      </c>
      <c r="I53" s="8">
        <f t="shared" si="34"/>
        <v>0</v>
      </c>
      <c r="J53" s="8" t="str">
        <f t="shared" si="1"/>
        <v xml:space="preserve"> </v>
      </c>
      <c r="K53" s="8" t="str">
        <f t="shared" si="25"/>
        <v xml:space="preserve"> </v>
      </c>
      <c r="L53" s="8" t="str">
        <f t="shared" si="2"/>
        <v xml:space="preserve"> </v>
      </c>
      <c r="M53" t="str">
        <f t="shared" si="3"/>
        <v xml:space="preserve"> </v>
      </c>
      <c r="N53" t="str">
        <f t="shared" si="4"/>
        <v xml:space="preserve"> </v>
      </c>
      <c r="O53" t="str">
        <f t="shared" si="5"/>
        <v xml:space="preserve"> </v>
      </c>
      <c r="P53" t="str">
        <f t="shared" si="6"/>
        <v xml:space="preserve"> </v>
      </c>
      <c r="Q53" t="str">
        <f t="shared" si="7"/>
        <v xml:space="preserve"> </v>
      </c>
      <c r="R53" t="str">
        <f t="shared" si="8"/>
        <v xml:space="preserve"> </v>
      </c>
      <c r="S53">
        <v>44</v>
      </c>
      <c r="T53">
        <f t="shared" si="9"/>
        <v>0.5</v>
      </c>
      <c r="U53" s="2">
        <f t="shared" si="10"/>
        <v>0.66555073210212634</v>
      </c>
      <c r="V53" s="2">
        <f t="shared" si="11"/>
        <v>0.66555073210212634</v>
      </c>
      <c r="W53" s="2">
        <f t="shared" si="26"/>
        <v>0.5</v>
      </c>
      <c r="X53" s="8" t="str">
        <f t="shared" si="12"/>
        <v xml:space="preserve"> </v>
      </c>
      <c r="Y53" s="8" t="str">
        <f t="shared" si="13"/>
        <v xml:space="preserve"> </v>
      </c>
      <c r="Z53" s="8" t="str">
        <f t="shared" si="14"/>
        <v xml:space="preserve"> </v>
      </c>
      <c r="AA53" s="8" t="str">
        <f t="shared" si="15"/>
        <v xml:space="preserve"> </v>
      </c>
      <c r="AB53" s="8" t="str">
        <f t="shared" si="16"/>
        <v xml:space="preserve"> </v>
      </c>
      <c r="AC53">
        <v>44</v>
      </c>
      <c r="AD53" s="8">
        <f t="shared" si="17"/>
        <v>0</v>
      </c>
      <c r="AE53" s="5">
        <f t="shared" si="18"/>
        <v>5.0000192382454955E-2</v>
      </c>
      <c r="AF53" s="5">
        <f t="shared" si="19"/>
        <v>4.9999999999999989E-2</v>
      </c>
      <c r="AG53" s="5">
        <f t="shared" si="20"/>
        <v>4.9999999999999989E-2</v>
      </c>
      <c r="AH53" s="5">
        <f t="shared" si="21"/>
        <v>4.9999999999999989E-2</v>
      </c>
      <c r="AI53" s="5">
        <f t="shared" si="27"/>
        <v>4.9999999999999989E-2</v>
      </c>
      <c r="AJ53" s="16">
        <f t="shared" si="28"/>
        <v>0.5</v>
      </c>
      <c r="AK53" s="20">
        <f t="shared" si="22"/>
        <v>300</v>
      </c>
      <c r="AL53" s="20">
        <f t="shared" si="23"/>
        <v>300</v>
      </c>
      <c r="AM53" s="20">
        <f t="shared" si="29"/>
        <v>300</v>
      </c>
      <c r="AN53" s="10">
        <f t="shared" si="30"/>
        <v>300</v>
      </c>
      <c r="AO53" s="1">
        <f t="shared" si="31"/>
        <v>-30</v>
      </c>
    </row>
    <row r="54" spans="2:41" x14ac:dyDescent="0.2">
      <c r="B54" s="18">
        <f t="shared" si="32"/>
        <v>43204</v>
      </c>
      <c r="C54">
        <v>45</v>
      </c>
      <c r="D54" s="5">
        <v>5.9</v>
      </c>
      <c r="E54" s="8">
        <f t="shared" si="33"/>
        <v>5.9</v>
      </c>
      <c r="F54">
        <v>0</v>
      </c>
      <c r="G54" s="8">
        <f t="shared" si="24"/>
        <v>131.99999999999997</v>
      </c>
      <c r="H54">
        <v>45</v>
      </c>
      <c r="I54" s="8">
        <f t="shared" si="34"/>
        <v>0</v>
      </c>
      <c r="J54" s="8" t="str">
        <f t="shared" si="1"/>
        <v xml:space="preserve"> </v>
      </c>
      <c r="K54" s="8" t="str">
        <f t="shared" si="25"/>
        <v xml:space="preserve"> </v>
      </c>
      <c r="L54" s="8" t="str">
        <f t="shared" si="2"/>
        <v xml:space="preserve"> </v>
      </c>
      <c r="M54" t="str">
        <f t="shared" si="3"/>
        <v xml:space="preserve"> </v>
      </c>
      <c r="N54" t="str">
        <f t="shared" si="4"/>
        <v xml:space="preserve"> </v>
      </c>
      <c r="O54" t="str">
        <f t="shared" si="5"/>
        <v xml:space="preserve"> </v>
      </c>
      <c r="P54" t="str">
        <f t="shared" si="6"/>
        <v xml:space="preserve"> </v>
      </c>
      <c r="Q54" t="str">
        <f t="shared" si="7"/>
        <v xml:space="preserve"> </v>
      </c>
      <c r="R54" t="str">
        <f t="shared" si="8"/>
        <v xml:space="preserve"> </v>
      </c>
      <c r="S54">
        <v>45</v>
      </c>
      <c r="T54">
        <f t="shared" si="9"/>
        <v>0.5</v>
      </c>
      <c r="U54" s="2">
        <f t="shared" si="10"/>
        <v>0.66555073210212634</v>
      </c>
      <c r="V54" s="2">
        <f t="shared" si="11"/>
        <v>0.66555073210212634</v>
      </c>
      <c r="W54" s="2">
        <f t="shared" si="26"/>
        <v>0.5</v>
      </c>
      <c r="X54" s="8" t="str">
        <f t="shared" si="12"/>
        <v xml:space="preserve"> </v>
      </c>
      <c r="Y54" s="8" t="str">
        <f t="shared" si="13"/>
        <v xml:space="preserve"> </v>
      </c>
      <c r="Z54" s="8" t="str">
        <f t="shared" si="14"/>
        <v xml:space="preserve"> </v>
      </c>
      <c r="AA54" s="8" t="str">
        <f t="shared" si="15"/>
        <v xml:space="preserve"> </v>
      </c>
      <c r="AB54" s="8" t="str">
        <f t="shared" si="16"/>
        <v xml:space="preserve"> </v>
      </c>
      <c r="AC54">
        <v>45</v>
      </c>
      <c r="AD54" s="8">
        <f t="shared" si="17"/>
        <v>0</v>
      </c>
      <c r="AE54" s="5">
        <f t="shared" si="18"/>
        <v>5.0000192382454955E-2</v>
      </c>
      <c r="AF54" s="5">
        <f t="shared" si="19"/>
        <v>4.9999999999999989E-2</v>
      </c>
      <c r="AG54" s="5">
        <f t="shared" si="20"/>
        <v>4.9999999999999989E-2</v>
      </c>
      <c r="AH54" s="5">
        <f t="shared" si="21"/>
        <v>4.9999999999999989E-2</v>
      </c>
      <c r="AI54" s="5">
        <f t="shared" si="27"/>
        <v>4.9999999999999989E-2</v>
      </c>
      <c r="AJ54" s="16">
        <f t="shared" si="28"/>
        <v>0.5</v>
      </c>
      <c r="AK54" s="20">
        <f t="shared" si="22"/>
        <v>300</v>
      </c>
      <c r="AL54" s="20">
        <f t="shared" si="23"/>
        <v>300</v>
      </c>
      <c r="AM54" s="20">
        <f t="shared" si="29"/>
        <v>300</v>
      </c>
      <c r="AN54" s="10">
        <f t="shared" si="30"/>
        <v>300</v>
      </c>
      <c r="AO54" s="1">
        <f t="shared" si="31"/>
        <v>-30</v>
      </c>
    </row>
    <row r="55" spans="2:41" x14ac:dyDescent="0.2">
      <c r="B55" s="18">
        <f t="shared" si="32"/>
        <v>43205</v>
      </c>
      <c r="C55">
        <v>46</v>
      </c>
      <c r="D55" s="5">
        <v>6.1</v>
      </c>
      <c r="E55" s="8">
        <f>IF(D55&gt;0,D55,0)</f>
        <v>6.1</v>
      </c>
      <c r="F55">
        <v>0</v>
      </c>
      <c r="G55" s="8">
        <f t="shared" si="24"/>
        <v>138.09999999999997</v>
      </c>
      <c r="H55">
        <v>46</v>
      </c>
      <c r="I55" s="8">
        <f t="shared" si="34"/>
        <v>0</v>
      </c>
      <c r="J55" s="8" t="str">
        <f t="shared" si="1"/>
        <v xml:space="preserve"> </v>
      </c>
      <c r="K55" s="8" t="str">
        <f t="shared" si="25"/>
        <v xml:space="preserve"> </v>
      </c>
      <c r="L55" s="8" t="str">
        <f t="shared" si="2"/>
        <v xml:space="preserve"> </v>
      </c>
      <c r="M55" t="str">
        <f t="shared" si="3"/>
        <v xml:space="preserve"> </v>
      </c>
      <c r="N55" t="str">
        <f t="shared" si="4"/>
        <v xml:space="preserve"> </v>
      </c>
      <c r="O55" t="str">
        <f t="shared" si="5"/>
        <v xml:space="preserve"> </v>
      </c>
      <c r="P55" t="str">
        <f t="shared" si="6"/>
        <v xml:space="preserve"> </v>
      </c>
      <c r="Q55" t="str">
        <f t="shared" si="7"/>
        <v xml:space="preserve"> </v>
      </c>
      <c r="R55" t="str">
        <f t="shared" si="8"/>
        <v xml:space="preserve"> </v>
      </c>
      <c r="S55">
        <v>46</v>
      </c>
      <c r="T55">
        <f t="shared" si="9"/>
        <v>0.5</v>
      </c>
      <c r="U55" s="2">
        <f t="shared" si="10"/>
        <v>0.66555073210212634</v>
      </c>
      <c r="V55" s="2">
        <f t="shared" si="11"/>
        <v>0.66555073210212634</v>
      </c>
      <c r="W55" s="2">
        <f t="shared" si="26"/>
        <v>0.5</v>
      </c>
      <c r="X55" s="8" t="str">
        <f t="shared" si="12"/>
        <v xml:space="preserve"> </v>
      </c>
      <c r="Y55" s="8" t="str">
        <f t="shared" si="13"/>
        <v xml:space="preserve"> </v>
      </c>
      <c r="Z55" s="8" t="str">
        <f t="shared" si="14"/>
        <v xml:space="preserve"> </v>
      </c>
      <c r="AA55" s="8" t="str">
        <f t="shared" si="15"/>
        <v xml:space="preserve"> </v>
      </c>
      <c r="AB55" s="8" t="str">
        <f t="shared" si="16"/>
        <v xml:space="preserve"> </v>
      </c>
      <c r="AC55">
        <v>46</v>
      </c>
      <c r="AD55" s="8">
        <f t="shared" si="17"/>
        <v>0</v>
      </c>
      <c r="AE55" s="5">
        <f t="shared" si="18"/>
        <v>5.0000192382454955E-2</v>
      </c>
      <c r="AF55" s="5">
        <f t="shared" si="19"/>
        <v>4.9999999999999989E-2</v>
      </c>
      <c r="AG55" s="5">
        <f t="shared" si="20"/>
        <v>4.9999999999999989E-2</v>
      </c>
      <c r="AH55" s="5">
        <f t="shared" si="21"/>
        <v>4.9999999999999989E-2</v>
      </c>
      <c r="AI55" s="5">
        <f t="shared" si="27"/>
        <v>4.9999999999999989E-2</v>
      </c>
      <c r="AJ55" s="16">
        <f t="shared" si="28"/>
        <v>0.5</v>
      </c>
      <c r="AK55" s="20">
        <f t="shared" si="22"/>
        <v>300</v>
      </c>
      <c r="AL55" s="20">
        <f t="shared" si="23"/>
        <v>300</v>
      </c>
      <c r="AM55" s="20">
        <f t="shared" si="29"/>
        <v>300</v>
      </c>
      <c r="AN55" s="10">
        <f t="shared" si="30"/>
        <v>300</v>
      </c>
      <c r="AO55" s="1">
        <f t="shared" si="31"/>
        <v>-30</v>
      </c>
    </row>
    <row r="56" spans="2:41" x14ac:dyDescent="0.2">
      <c r="B56" s="18">
        <f t="shared" si="32"/>
        <v>43206</v>
      </c>
      <c r="C56">
        <v>47</v>
      </c>
      <c r="D56" s="5">
        <v>6.2</v>
      </c>
      <c r="E56" s="8">
        <f t="shared" si="33"/>
        <v>6.2</v>
      </c>
      <c r="F56">
        <v>0</v>
      </c>
      <c r="G56" s="8">
        <f t="shared" si="24"/>
        <v>144.29999999999995</v>
      </c>
      <c r="H56">
        <v>47</v>
      </c>
      <c r="I56" s="8">
        <f t="shared" si="34"/>
        <v>0</v>
      </c>
      <c r="J56" s="8" t="str">
        <f t="shared" si="1"/>
        <v xml:space="preserve"> </v>
      </c>
      <c r="K56" s="8" t="str">
        <f t="shared" si="25"/>
        <v xml:space="preserve"> </v>
      </c>
      <c r="L56" s="8" t="str">
        <f t="shared" si="2"/>
        <v xml:space="preserve"> </v>
      </c>
      <c r="M56" t="str">
        <f t="shared" si="3"/>
        <v>F1</v>
      </c>
      <c r="N56" t="str">
        <f t="shared" si="4"/>
        <v>tSL0</v>
      </c>
      <c r="O56">
        <f t="shared" si="5"/>
        <v>47</v>
      </c>
      <c r="P56" t="str">
        <f t="shared" si="6"/>
        <v xml:space="preserve"> </v>
      </c>
      <c r="Q56" t="str">
        <f t="shared" si="7"/>
        <v xml:space="preserve"> </v>
      </c>
      <c r="R56" t="str">
        <f t="shared" si="8"/>
        <v xml:space="preserve"> </v>
      </c>
      <c r="S56">
        <v>47</v>
      </c>
      <c r="T56">
        <f t="shared" si="9"/>
        <v>0.5</v>
      </c>
      <c r="U56" s="2">
        <f t="shared" si="10"/>
        <v>0.66555073210212634</v>
      </c>
      <c r="V56" s="2">
        <f t="shared" si="11"/>
        <v>0.66555073210212634</v>
      </c>
      <c r="W56" s="2">
        <f t="shared" si="26"/>
        <v>0.5</v>
      </c>
      <c r="X56" s="8" t="str">
        <f t="shared" si="12"/>
        <v xml:space="preserve"> </v>
      </c>
      <c r="Y56" s="8" t="str">
        <f t="shared" si="13"/>
        <v xml:space="preserve"> </v>
      </c>
      <c r="Z56" s="8" t="str">
        <f t="shared" si="14"/>
        <v xml:space="preserve"> </v>
      </c>
      <c r="AA56" s="8" t="str">
        <f t="shared" si="15"/>
        <v xml:space="preserve"> </v>
      </c>
      <c r="AB56" s="8" t="str">
        <f t="shared" si="16"/>
        <v xml:space="preserve"> </v>
      </c>
      <c r="AC56">
        <v>47</v>
      </c>
      <c r="AD56" s="8">
        <f t="shared" si="17"/>
        <v>0</v>
      </c>
      <c r="AE56" s="5">
        <f t="shared" si="18"/>
        <v>5.0000192382454955E-2</v>
      </c>
      <c r="AF56" s="5">
        <f t="shared" si="19"/>
        <v>4.9999999999999989E-2</v>
      </c>
      <c r="AG56" s="5">
        <f t="shared" si="20"/>
        <v>4.9999999999999989E-2</v>
      </c>
      <c r="AH56" s="5">
        <f t="shared" si="21"/>
        <v>4.9999999999999989E-2</v>
      </c>
      <c r="AI56" s="5">
        <f t="shared" si="27"/>
        <v>4.9999999999999989E-2</v>
      </c>
      <c r="AJ56" s="16">
        <f t="shared" si="28"/>
        <v>0.66555073210212634</v>
      </c>
      <c r="AK56" s="20">
        <f t="shared" si="22"/>
        <v>300</v>
      </c>
      <c r="AL56" s="20">
        <f t="shared" si="23"/>
        <v>300</v>
      </c>
      <c r="AM56" s="20">
        <f t="shared" si="29"/>
        <v>300</v>
      </c>
      <c r="AN56" s="10">
        <f t="shared" si="30"/>
        <v>300</v>
      </c>
      <c r="AO56" s="1">
        <f t="shared" si="31"/>
        <v>-30</v>
      </c>
    </row>
    <row r="57" spans="2:41" x14ac:dyDescent="0.2">
      <c r="B57" s="18">
        <f t="shared" si="32"/>
        <v>43207</v>
      </c>
      <c r="C57">
        <v>48</v>
      </c>
      <c r="D57" s="5">
        <v>6.4</v>
      </c>
      <c r="E57" s="8">
        <f t="shared" si="33"/>
        <v>6.4</v>
      </c>
      <c r="F57">
        <v>0</v>
      </c>
      <c r="G57" s="8">
        <f t="shared" si="24"/>
        <v>150.69999999999996</v>
      </c>
      <c r="H57">
        <v>48</v>
      </c>
      <c r="I57" s="8">
        <f t="shared" si="34"/>
        <v>6.4</v>
      </c>
      <c r="J57" s="8" t="str">
        <f t="shared" si="1"/>
        <v xml:space="preserve"> </v>
      </c>
      <c r="K57" s="8" t="str">
        <f t="shared" si="25"/>
        <v xml:space="preserve"> </v>
      </c>
      <c r="L57" s="8" t="str">
        <f t="shared" si="2"/>
        <v xml:space="preserve"> </v>
      </c>
      <c r="M57" t="str">
        <f t="shared" si="3"/>
        <v>F1</v>
      </c>
      <c r="N57" t="str">
        <f t="shared" si="4"/>
        <v xml:space="preserve"> </v>
      </c>
      <c r="O57" t="str">
        <f t="shared" si="5"/>
        <v xml:space="preserve"> </v>
      </c>
      <c r="P57" t="str">
        <f t="shared" si="6"/>
        <v xml:space="preserve"> </v>
      </c>
      <c r="Q57" t="str">
        <f t="shared" si="7"/>
        <v xml:space="preserve"> </v>
      </c>
      <c r="R57" t="str">
        <f t="shared" si="8"/>
        <v xml:space="preserve"> </v>
      </c>
      <c r="S57">
        <v>48</v>
      </c>
      <c r="T57">
        <f t="shared" si="9"/>
        <v>0.5</v>
      </c>
      <c r="U57" s="2">
        <f t="shared" si="10"/>
        <v>0.71779519387411428</v>
      </c>
      <c r="V57" s="2">
        <f t="shared" si="11"/>
        <v>0.71779519387411428</v>
      </c>
      <c r="W57" s="2">
        <f t="shared" si="26"/>
        <v>0.5</v>
      </c>
      <c r="X57" s="8" t="str">
        <f t="shared" si="12"/>
        <v xml:space="preserve"> </v>
      </c>
      <c r="Y57" s="8" t="str">
        <f t="shared" si="13"/>
        <v xml:space="preserve"> </v>
      </c>
      <c r="Z57" s="8" t="str">
        <f t="shared" si="14"/>
        <v xml:space="preserve"> </v>
      </c>
      <c r="AA57" s="8" t="str">
        <f t="shared" si="15"/>
        <v xml:space="preserve"> </v>
      </c>
      <c r="AB57" s="8" t="str">
        <f t="shared" si="16"/>
        <v xml:space="preserve"> </v>
      </c>
      <c r="AC57">
        <v>48</v>
      </c>
      <c r="AD57" s="8">
        <f t="shared" si="17"/>
        <v>0</v>
      </c>
      <c r="AE57" s="5">
        <f t="shared" si="18"/>
        <v>5.0000253094465652E-2</v>
      </c>
      <c r="AF57" s="5">
        <f t="shared" si="19"/>
        <v>4.9999999999999989E-2</v>
      </c>
      <c r="AG57" s="5">
        <f t="shared" si="20"/>
        <v>4.9999999999999989E-2</v>
      </c>
      <c r="AH57" s="5">
        <f t="shared" si="21"/>
        <v>4.9999999999999989E-2</v>
      </c>
      <c r="AI57" s="5">
        <f t="shared" si="27"/>
        <v>4.9999999999999989E-2</v>
      </c>
      <c r="AJ57" s="16">
        <f t="shared" si="28"/>
        <v>0.71779519387411428</v>
      </c>
      <c r="AK57" s="20">
        <f t="shared" si="22"/>
        <v>300</v>
      </c>
      <c r="AL57" s="20">
        <f t="shared" si="23"/>
        <v>300</v>
      </c>
      <c r="AM57" s="20">
        <f t="shared" si="29"/>
        <v>300</v>
      </c>
      <c r="AN57" s="10">
        <f t="shared" si="30"/>
        <v>300</v>
      </c>
      <c r="AO57" s="1">
        <f t="shared" si="31"/>
        <v>-30</v>
      </c>
    </row>
    <row r="58" spans="2:41" x14ac:dyDescent="0.2">
      <c r="B58" s="18">
        <f t="shared" si="32"/>
        <v>43208</v>
      </c>
      <c r="C58">
        <v>49</v>
      </c>
      <c r="D58" s="5">
        <v>6.6</v>
      </c>
      <c r="E58" s="8">
        <f t="shared" si="33"/>
        <v>6.6</v>
      </c>
      <c r="F58">
        <v>0</v>
      </c>
      <c r="G58" s="8">
        <f t="shared" si="24"/>
        <v>157.29999999999995</v>
      </c>
      <c r="H58">
        <v>49</v>
      </c>
      <c r="I58" s="8">
        <f t="shared" si="34"/>
        <v>13</v>
      </c>
      <c r="J58" s="8" t="str">
        <f t="shared" si="1"/>
        <v xml:space="preserve"> </v>
      </c>
      <c r="K58" s="8" t="str">
        <f t="shared" si="25"/>
        <v xml:space="preserve"> </v>
      </c>
      <c r="L58" s="8" t="str">
        <f t="shared" si="2"/>
        <v xml:space="preserve"> </v>
      </c>
      <c r="M58" t="str">
        <f t="shared" si="3"/>
        <v>F1</v>
      </c>
      <c r="N58" t="str">
        <f t="shared" si="4"/>
        <v xml:space="preserve"> </v>
      </c>
      <c r="O58" t="str">
        <f t="shared" si="5"/>
        <v xml:space="preserve"> </v>
      </c>
      <c r="P58" t="str">
        <f t="shared" si="6"/>
        <v xml:space="preserve"> </v>
      </c>
      <c r="Q58" t="str">
        <f t="shared" si="7"/>
        <v xml:space="preserve"> </v>
      </c>
      <c r="R58" t="str">
        <f t="shared" si="8"/>
        <v xml:space="preserve"> </v>
      </c>
      <c r="S58">
        <v>49</v>
      </c>
      <c r="T58">
        <f t="shared" si="9"/>
        <v>0.5</v>
      </c>
      <c r="U58" s="2">
        <f t="shared" si="10"/>
        <v>0.78899337715752593</v>
      </c>
      <c r="V58" s="2">
        <f t="shared" si="11"/>
        <v>0.78899337715752593</v>
      </c>
      <c r="W58" s="2">
        <f t="shared" si="26"/>
        <v>0.5</v>
      </c>
      <c r="X58" s="8" t="str">
        <f t="shared" si="12"/>
        <v xml:space="preserve"> </v>
      </c>
      <c r="Y58" s="8" t="str">
        <f t="shared" si="13"/>
        <v xml:space="preserve"> </v>
      </c>
      <c r="Z58" s="8" t="str">
        <f t="shared" si="14"/>
        <v xml:space="preserve"> </v>
      </c>
      <c r="AA58" s="8" t="str">
        <f t="shared" si="15"/>
        <v xml:space="preserve"> </v>
      </c>
      <c r="AB58" s="8" t="str">
        <f t="shared" si="16"/>
        <v xml:space="preserve"> </v>
      </c>
      <c r="AC58">
        <v>49</v>
      </c>
      <c r="AD58" s="8">
        <f t="shared" si="17"/>
        <v>0</v>
      </c>
      <c r="AE58" s="5">
        <f t="shared" si="18"/>
        <v>5.0000335832132314E-2</v>
      </c>
      <c r="AF58" s="5">
        <f t="shared" si="19"/>
        <v>4.9999999999999989E-2</v>
      </c>
      <c r="AG58" s="5">
        <f t="shared" si="20"/>
        <v>4.9999999999999989E-2</v>
      </c>
      <c r="AH58" s="5">
        <f t="shared" si="21"/>
        <v>4.9999999999999989E-2</v>
      </c>
      <c r="AI58" s="5">
        <f t="shared" si="27"/>
        <v>4.9999999999999989E-2</v>
      </c>
      <c r="AJ58" s="16">
        <f t="shared" si="28"/>
        <v>0.78899337715752593</v>
      </c>
      <c r="AK58" s="20">
        <f t="shared" si="22"/>
        <v>300</v>
      </c>
      <c r="AL58" s="20">
        <f t="shared" si="23"/>
        <v>300</v>
      </c>
      <c r="AM58" s="20">
        <f t="shared" si="29"/>
        <v>300</v>
      </c>
      <c r="AN58" s="10">
        <f t="shared" si="30"/>
        <v>300</v>
      </c>
      <c r="AO58" s="1">
        <f t="shared" si="31"/>
        <v>-30</v>
      </c>
    </row>
    <row r="59" spans="2:41" x14ac:dyDescent="0.2">
      <c r="B59" s="18">
        <f t="shared" si="32"/>
        <v>43209</v>
      </c>
      <c r="C59">
        <v>50</v>
      </c>
      <c r="D59" s="5">
        <v>6.7</v>
      </c>
      <c r="E59" s="8">
        <f t="shared" si="33"/>
        <v>6.7</v>
      </c>
      <c r="F59">
        <v>0</v>
      </c>
      <c r="G59" s="8">
        <f t="shared" si="24"/>
        <v>163.99999999999994</v>
      </c>
      <c r="H59">
        <v>50</v>
      </c>
      <c r="I59" s="8">
        <f t="shared" si="34"/>
        <v>19.7</v>
      </c>
      <c r="J59" s="8" t="str">
        <f t="shared" si="1"/>
        <v xml:space="preserve"> </v>
      </c>
      <c r="K59" s="8" t="str">
        <f t="shared" si="25"/>
        <v xml:space="preserve"> </v>
      </c>
      <c r="L59" s="8" t="str">
        <f t="shared" si="2"/>
        <v xml:space="preserve"> </v>
      </c>
      <c r="M59" t="str">
        <f t="shared" si="3"/>
        <v>F1</v>
      </c>
      <c r="N59" t="str">
        <f t="shared" si="4"/>
        <v xml:space="preserve"> </v>
      </c>
      <c r="O59" t="str">
        <f t="shared" si="5"/>
        <v xml:space="preserve"> </v>
      </c>
      <c r="P59" t="str">
        <f t="shared" si="6"/>
        <v xml:space="preserve"> </v>
      </c>
      <c r="Q59" t="str">
        <f t="shared" si="7"/>
        <v xml:space="preserve"> </v>
      </c>
      <c r="R59" t="str">
        <f t="shared" si="8"/>
        <v xml:space="preserve"> </v>
      </c>
      <c r="S59">
        <v>50</v>
      </c>
      <c r="T59">
        <f t="shared" si="9"/>
        <v>0.5</v>
      </c>
      <c r="U59" s="2">
        <f t="shared" si="10"/>
        <v>0.8851134570802246</v>
      </c>
      <c r="V59" s="2">
        <f t="shared" si="11"/>
        <v>0.8851134570802246</v>
      </c>
      <c r="W59" s="2">
        <f t="shared" si="26"/>
        <v>0.5</v>
      </c>
      <c r="X59" s="8" t="str">
        <f t="shared" si="12"/>
        <v xml:space="preserve"> </v>
      </c>
      <c r="Y59" s="8" t="str">
        <f t="shared" si="13"/>
        <v xml:space="preserve"> </v>
      </c>
      <c r="Z59" s="8" t="str">
        <f t="shared" si="14"/>
        <v xml:space="preserve"> </v>
      </c>
      <c r="AA59" s="8" t="str">
        <f t="shared" si="15"/>
        <v xml:space="preserve"> </v>
      </c>
      <c r="AB59" s="8" t="str">
        <f t="shared" si="16"/>
        <v xml:space="preserve"> </v>
      </c>
      <c r="AC59">
        <v>50</v>
      </c>
      <c r="AD59" s="8">
        <f t="shared" si="17"/>
        <v>0</v>
      </c>
      <c r="AE59" s="5">
        <f t="shared" si="18"/>
        <v>5.0000447530925307E-2</v>
      </c>
      <c r="AF59" s="5">
        <f t="shared" si="19"/>
        <v>4.9999999999999989E-2</v>
      </c>
      <c r="AG59" s="5">
        <f t="shared" si="20"/>
        <v>4.9999999999999989E-2</v>
      </c>
      <c r="AH59" s="5">
        <f t="shared" si="21"/>
        <v>4.9999999999999989E-2</v>
      </c>
      <c r="AI59" s="5">
        <f t="shared" si="27"/>
        <v>4.9999999999999989E-2</v>
      </c>
      <c r="AJ59" s="16">
        <f t="shared" si="28"/>
        <v>0.8851134570802246</v>
      </c>
      <c r="AK59" s="20">
        <f t="shared" si="22"/>
        <v>300</v>
      </c>
      <c r="AL59" s="20">
        <f t="shared" si="23"/>
        <v>300</v>
      </c>
      <c r="AM59" s="20">
        <f t="shared" si="29"/>
        <v>300</v>
      </c>
      <c r="AN59" s="10">
        <f t="shared" si="30"/>
        <v>300</v>
      </c>
      <c r="AO59" s="1">
        <f t="shared" si="31"/>
        <v>-30</v>
      </c>
    </row>
    <row r="60" spans="2:41" x14ac:dyDescent="0.2">
      <c r="B60" s="18">
        <f t="shared" si="32"/>
        <v>43210</v>
      </c>
      <c r="C60">
        <v>51</v>
      </c>
      <c r="D60" s="5">
        <v>6.9</v>
      </c>
      <c r="E60" s="8">
        <f t="shared" si="33"/>
        <v>6.9</v>
      </c>
      <c r="F60">
        <v>0</v>
      </c>
      <c r="G60" s="8">
        <f t="shared" si="24"/>
        <v>170.89999999999995</v>
      </c>
      <c r="H60">
        <v>51</v>
      </c>
      <c r="I60" s="8">
        <f t="shared" si="34"/>
        <v>26.6</v>
      </c>
      <c r="J60" s="8" t="str">
        <f t="shared" si="1"/>
        <v xml:space="preserve"> </v>
      </c>
      <c r="K60" s="8" t="str">
        <f t="shared" si="25"/>
        <v xml:space="preserve"> </v>
      </c>
      <c r="L60" s="8" t="str">
        <f t="shared" si="2"/>
        <v xml:space="preserve"> </v>
      </c>
      <c r="M60" t="str">
        <f t="shared" si="3"/>
        <v>F1</v>
      </c>
      <c r="N60" t="str">
        <f t="shared" si="4"/>
        <v xml:space="preserve"> </v>
      </c>
      <c r="O60" t="str">
        <f t="shared" si="5"/>
        <v xml:space="preserve"> </v>
      </c>
      <c r="P60" t="str">
        <f t="shared" si="6"/>
        <v xml:space="preserve"> </v>
      </c>
      <c r="Q60" t="str">
        <f t="shared" si="7"/>
        <v xml:space="preserve"> </v>
      </c>
      <c r="R60" t="str">
        <f t="shared" si="8"/>
        <v xml:space="preserve"> </v>
      </c>
      <c r="S60">
        <v>51</v>
      </c>
      <c r="T60">
        <f t="shared" si="9"/>
        <v>0.5</v>
      </c>
      <c r="U60" s="2">
        <f t="shared" si="10"/>
        <v>1.0176210279753435</v>
      </c>
      <c r="V60" s="2">
        <f t="shared" si="11"/>
        <v>1.0176210279753435</v>
      </c>
      <c r="W60" s="2">
        <f t="shared" si="26"/>
        <v>0.5</v>
      </c>
      <c r="X60" s="8" t="str">
        <f t="shared" si="12"/>
        <v xml:space="preserve"> </v>
      </c>
      <c r="Y60" s="8" t="str">
        <f t="shared" si="13"/>
        <v xml:space="preserve"> </v>
      </c>
      <c r="Z60" s="8" t="str">
        <f t="shared" si="14"/>
        <v xml:space="preserve"> </v>
      </c>
      <c r="AA60" s="8" t="str">
        <f t="shared" si="15"/>
        <v xml:space="preserve"> </v>
      </c>
      <c r="AB60" s="8" t="str">
        <f t="shared" si="16"/>
        <v xml:space="preserve"> </v>
      </c>
      <c r="AC60">
        <v>51</v>
      </c>
      <c r="AD60" s="8">
        <f t="shared" si="17"/>
        <v>0</v>
      </c>
      <c r="AE60" s="5">
        <f t="shared" si="18"/>
        <v>5.000060151473118E-2</v>
      </c>
      <c r="AF60" s="5">
        <f t="shared" si="19"/>
        <v>4.9999999999999989E-2</v>
      </c>
      <c r="AG60" s="5">
        <f t="shared" si="20"/>
        <v>4.9999999999999989E-2</v>
      </c>
      <c r="AH60" s="5">
        <f t="shared" si="21"/>
        <v>4.9999999999999989E-2</v>
      </c>
      <c r="AI60" s="5">
        <f t="shared" si="27"/>
        <v>4.9999999999999989E-2</v>
      </c>
      <c r="AJ60" s="16">
        <f t="shared" si="28"/>
        <v>1.0176210279753435</v>
      </c>
      <c r="AK60" s="20">
        <f t="shared" si="22"/>
        <v>300</v>
      </c>
      <c r="AL60" s="20">
        <f t="shared" si="23"/>
        <v>300</v>
      </c>
      <c r="AM60" s="20">
        <f t="shared" si="29"/>
        <v>300</v>
      </c>
      <c r="AN60" s="10">
        <f t="shared" si="30"/>
        <v>300</v>
      </c>
      <c r="AO60" s="1">
        <f t="shared" si="31"/>
        <v>-30</v>
      </c>
    </row>
    <row r="61" spans="2:41" x14ac:dyDescent="0.2">
      <c r="B61" s="18">
        <f t="shared" si="32"/>
        <v>43211</v>
      </c>
      <c r="C61">
        <v>52</v>
      </c>
      <c r="D61" s="5">
        <v>7</v>
      </c>
      <c r="E61" s="8">
        <f t="shared" si="33"/>
        <v>7</v>
      </c>
      <c r="F61">
        <v>0</v>
      </c>
      <c r="G61" s="8">
        <f t="shared" si="24"/>
        <v>177.89999999999995</v>
      </c>
      <c r="H61">
        <v>52</v>
      </c>
      <c r="I61" s="8">
        <f t="shared" si="34"/>
        <v>33.6</v>
      </c>
      <c r="J61" s="8" t="str">
        <f t="shared" si="1"/>
        <v xml:space="preserve"> </v>
      </c>
      <c r="K61" s="8" t="str">
        <f t="shared" si="25"/>
        <v xml:space="preserve"> </v>
      </c>
      <c r="L61" s="8" t="str">
        <f t="shared" si="2"/>
        <v xml:space="preserve"> </v>
      </c>
      <c r="M61" t="str">
        <f t="shared" si="3"/>
        <v>F1</v>
      </c>
      <c r="N61" t="str">
        <f t="shared" si="4"/>
        <v xml:space="preserve"> </v>
      </c>
      <c r="O61" t="str">
        <f t="shared" si="5"/>
        <v xml:space="preserve"> </v>
      </c>
      <c r="P61" t="str">
        <f t="shared" si="6"/>
        <v xml:space="preserve"> </v>
      </c>
      <c r="Q61" t="str">
        <f t="shared" si="7"/>
        <v xml:space="preserve"> </v>
      </c>
      <c r="R61" t="str">
        <f t="shared" si="8"/>
        <v xml:space="preserve"> </v>
      </c>
      <c r="S61">
        <v>52</v>
      </c>
      <c r="T61">
        <f t="shared" si="9"/>
        <v>0.5</v>
      </c>
      <c r="U61" s="2">
        <f t="shared" si="10"/>
        <v>1.1987089935029105</v>
      </c>
      <c r="V61" s="2">
        <f t="shared" si="11"/>
        <v>1.1987089935029105</v>
      </c>
      <c r="W61" s="2">
        <f t="shared" si="26"/>
        <v>0.5</v>
      </c>
      <c r="X61" s="8" t="str">
        <f t="shared" si="12"/>
        <v xml:space="preserve"> </v>
      </c>
      <c r="Y61" s="8" t="str">
        <f t="shared" si="13"/>
        <v xml:space="preserve"> </v>
      </c>
      <c r="Z61" s="8" t="str">
        <f t="shared" si="14"/>
        <v xml:space="preserve"> </v>
      </c>
      <c r="AA61" s="8" t="str">
        <f t="shared" si="15"/>
        <v xml:space="preserve"> </v>
      </c>
      <c r="AB61" s="8" t="str">
        <f t="shared" si="16"/>
        <v xml:space="preserve"> </v>
      </c>
      <c r="AC61">
        <v>52</v>
      </c>
      <c r="AD61" s="8">
        <f t="shared" si="17"/>
        <v>0</v>
      </c>
      <c r="AE61" s="5">
        <f t="shared" si="18"/>
        <v>5.0000811952624902E-2</v>
      </c>
      <c r="AF61" s="5">
        <f t="shared" si="19"/>
        <v>4.9999999999999989E-2</v>
      </c>
      <c r="AG61" s="5">
        <f t="shared" si="20"/>
        <v>4.9999999999999989E-2</v>
      </c>
      <c r="AH61" s="5">
        <f t="shared" si="21"/>
        <v>4.9999999999999989E-2</v>
      </c>
      <c r="AI61" s="5">
        <f t="shared" si="27"/>
        <v>4.9999999999999989E-2</v>
      </c>
      <c r="AJ61" s="16">
        <f t="shared" si="28"/>
        <v>1.1987089935029105</v>
      </c>
      <c r="AK61" s="20">
        <f t="shared" si="22"/>
        <v>300</v>
      </c>
      <c r="AL61" s="20">
        <f t="shared" si="23"/>
        <v>300</v>
      </c>
      <c r="AM61" s="20">
        <f t="shared" si="29"/>
        <v>300</v>
      </c>
      <c r="AN61" s="10">
        <f t="shared" si="30"/>
        <v>300</v>
      </c>
      <c r="AO61" s="1">
        <f t="shared" si="31"/>
        <v>-30</v>
      </c>
    </row>
    <row r="62" spans="2:41" x14ac:dyDescent="0.2">
      <c r="B62" s="18">
        <f t="shared" si="32"/>
        <v>43212</v>
      </c>
      <c r="C62">
        <v>53</v>
      </c>
      <c r="D62" s="5">
        <v>7.2</v>
      </c>
      <c r="E62" s="8">
        <f t="shared" si="33"/>
        <v>7.2</v>
      </c>
      <c r="F62">
        <v>0</v>
      </c>
      <c r="G62" s="8">
        <f t="shared" si="24"/>
        <v>185.09999999999994</v>
      </c>
      <c r="H62">
        <v>53</v>
      </c>
      <c r="I62" s="8">
        <f t="shared" si="34"/>
        <v>40.800000000000004</v>
      </c>
      <c r="J62" s="8" t="str">
        <f t="shared" si="1"/>
        <v xml:space="preserve"> </v>
      </c>
      <c r="K62" s="8" t="str">
        <f t="shared" si="25"/>
        <v xml:space="preserve"> </v>
      </c>
      <c r="L62" s="8" t="str">
        <f t="shared" si="2"/>
        <v xml:space="preserve"> </v>
      </c>
      <c r="M62" t="str">
        <f t="shared" si="3"/>
        <v>F1</v>
      </c>
      <c r="N62" t="str">
        <f t="shared" si="4"/>
        <v xml:space="preserve"> </v>
      </c>
      <c r="O62" t="str">
        <f t="shared" si="5"/>
        <v xml:space="preserve"> </v>
      </c>
      <c r="P62" t="str">
        <f t="shared" si="6"/>
        <v xml:space="preserve"> </v>
      </c>
      <c r="Q62" t="str">
        <f t="shared" si="7"/>
        <v xml:space="preserve"> </v>
      </c>
      <c r="R62" t="str">
        <f t="shared" si="8"/>
        <v xml:space="preserve"> </v>
      </c>
      <c r="S62">
        <v>53</v>
      </c>
      <c r="T62">
        <f t="shared" si="9"/>
        <v>0.5</v>
      </c>
      <c r="U62" s="2">
        <f t="shared" si="10"/>
        <v>1.4512686138322906</v>
      </c>
      <c r="V62" s="2">
        <f t="shared" si="11"/>
        <v>1.4512686138322906</v>
      </c>
      <c r="W62" s="2">
        <f t="shared" si="26"/>
        <v>0.5</v>
      </c>
      <c r="X62" s="8" t="str">
        <f t="shared" si="12"/>
        <v xml:space="preserve"> </v>
      </c>
      <c r="Y62" s="8" t="str">
        <f t="shared" si="13"/>
        <v xml:space="preserve"> </v>
      </c>
      <c r="Z62" s="8" t="str">
        <f t="shared" si="14"/>
        <v xml:space="preserve"> </v>
      </c>
      <c r="AA62" s="8" t="str">
        <f t="shared" si="15"/>
        <v xml:space="preserve"> </v>
      </c>
      <c r="AB62" s="8" t="str">
        <f t="shared" si="16"/>
        <v xml:space="preserve"> </v>
      </c>
      <c r="AC62">
        <v>53</v>
      </c>
      <c r="AD62" s="8">
        <f t="shared" si="17"/>
        <v>0</v>
      </c>
      <c r="AE62" s="5">
        <f t="shared" si="18"/>
        <v>5.0001105445979965E-2</v>
      </c>
      <c r="AF62" s="5">
        <f t="shared" si="19"/>
        <v>4.9999999999999989E-2</v>
      </c>
      <c r="AG62" s="5">
        <f t="shared" si="20"/>
        <v>4.9999999999999989E-2</v>
      </c>
      <c r="AH62" s="5">
        <f t="shared" si="21"/>
        <v>4.9999999999999989E-2</v>
      </c>
      <c r="AI62" s="5">
        <f t="shared" si="27"/>
        <v>4.9999999999999989E-2</v>
      </c>
      <c r="AJ62" s="16">
        <f t="shared" si="28"/>
        <v>1.4512686138322906</v>
      </c>
      <c r="AK62" s="20">
        <f t="shared" si="22"/>
        <v>300</v>
      </c>
      <c r="AL62" s="20">
        <f t="shared" si="23"/>
        <v>300</v>
      </c>
      <c r="AM62" s="20">
        <f t="shared" si="29"/>
        <v>300</v>
      </c>
      <c r="AN62" s="10">
        <f t="shared" si="30"/>
        <v>300</v>
      </c>
      <c r="AO62" s="1">
        <f t="shared" si="31"/>
        <v>-30</v>
      </c>
    </row>
    <row r="63" spans="2:41" x14ac:dyDescent="0.2">
      <c r="B63" s="18">
        <f t="shared" si="32"/>
        <v>43213</v>
      </c>
      <c r="C63">
        <v>54</v>
      </c>
      <c r="D63" s="5">
        <v>7.3</v>
      </c>
      <c r="E63" s="8">
        <f t="shared" si="33"/>
        <v>7.3</v>
      </c>
      <c r="F63">
        <v>0</v>
      </c>
      <c r="G63" s="8">
        <f t="shared" si="24"/>
        <v>192.39999999999995</v>
      </c>
      <c r="H63">
        <v>54</v>
      </c>
      <c r="I63" s="8">
        <f t="shared" si="34"/>
        <v>48.1</v>
      </c>
      <c r="J63" s="8" t="str">
        <f t="shared" si="1"/>
        <v xml:space="preserve"> </v>
      </c>
      <c r="K63" s="8" t="str">
        <f t="shared" si="25"/>
        <v xml:space="preserve"> </v>
      </c>
      <c r="L63" s="8" t="str">
        <f t="shared" si="2"/>
        <v xml:space="preserve"> </v>
      </c>
      <c r="M63" t="str">
        <f t="shared" si="3"/>
        <v>F1</v>
      </c>
      <c r="N63" t="str">
        <f t="shared" si="4"/>
        <v xml:space="preserve"> </v>
      </c>
      <c r="O63" t="str">
        <f t="shared" si="5"/>
        <v xml:space="preserve"> </v>
      </c>
      <c r="P63" t="str">
        <f t="shared" si="6"/>
        <v xml:space="preserve"> </v>
      </c>
      <c r="Q63" t="str">
        <f t="shared" si="7"/>
        <v xml:space="preserve"> </v>
      </c>
      <c r="R63" t="str">
        <f t="shared" si="8"/>
        <v xml:space="preserve"> </v>
      </c>
      <c r="S63">
        <v>54</v>
      </c>
      <c r="T63">
        <f t="shared" si="9"/>
        <v>0.5</v>
      </c>
      <c r="U63" s="2">
        <f t="shared" si="10"/>
        <v>1.8006822344450211</v>
      </c>
      <c r="V63" s="2">
        <f t="shared" si="11"/>
        <v>1.8006822344450211</v>
      </c>
      <c r="W63" s="2">
        <f t="shared" si="26"/>
        <v>0.5</v>
      </c>
      <c r="X63" s="8" t="str">
        <f t="shared" si="12"/>
        <v xml:space="preserve"> </v>
      </c>
      <c r="Y63" s="8" t="str">
        <f t="shared" si="13"/>
        <v xml:space="preserve"> </v>
      </c>
      <c r="Z63" s="8" t="str">
        <f t="shared" si="14"/>
        <v xml:space="preserve"> </v>
      </c>
      <c r="AA63" s="8" t="str">
        <f t="shared" si="15"/>
        <v xml:space="preserve"> </v>
      </c>
      <c r="AB63" s="8" t="str">
        <f t="shared" si="16"/>
        <v xml:space="preserve"> </v>
      </c>
      <c r="AC63">
        <v>54</v>
      </c>
      <c r="AD63" s="8">
        <f t="shared" si="17"/>
        <v>0</v>
      </c>
      <c r="AE63" s="5">
        <f t="shared" si="18"/>
        <v>5.0001511490998851E-2</v>
      </c>
      <c r="AF63" s="5">
        <f t="shared" si="19"/>
        <v>5.0000000000000044E-2</v>
      </c>
      <c r="AG63" s="5">
        <f t="shared" si="20"/>
        <v>4.9999999999999989E-2</v>
      </c>
      <c r="AH63" s="5">
        <f t="shared" si="21"/>
        <v>4.9999999999999989E-2</v>
      </c>
      <c r="AI63" s="5">
        <f t="shared" si="27"/>
        <v>4.9999999999999989E-2</v>
      </c>
      <c r="AJ63" s="16">
        <f t="shared" si="28"/>
        <v>1.8006822344450211</v>
      </c>
      <c r="AK63" s="20">
        <f t="shared" si="22"/>
        <v>300</v>
      </c>
      <c r="AL63" s="20">
        <f t="shared" si="23"/>
        <v>300</v>
      </c>
      <c r="AM63" s="20">
        <f t="shared" si="29"/>
        <v>300</v>
      </c>
      <c r="AN63" s="10">
        <f t="shared" si="30"/>
        <v>300</v>
      </c>
      <c r="AO63" s="1">
        <f t="shared" si="31"/>
        <v>-30</v>
      </c>
    </row>
    <row r="64" spans="2:41" x14ac:dyDescent="0.2">
      <c r="B64" s="18">
        <f t="shared" si="32"/>
        <v>43214</v>
      </c>
      <c r="C64">
        <v>55</v>
      </c>
      <c r="D64" s="5">
        <v>7.5</v>
      </c>
      <c r="E64" s="8">
        <f t="shared" si="33"/>
        <v>7.5</v>
      </c>
      <c r="F64">
        <v>0</v>
      </c>
      <c r="G64" s="8">
        <f t="shared" si="24"/>
        <v>199.89999999999995</v>
      </c>
      <c r="H64">
        <v>55</v>
      </c>
      <c r="I64" s="8">
        <f t="shared" si="34"/>
        <v>55.6</v>
      </c>
      <c r="J64" s="8" t="str">
        <f t="shared" si="1"/>
        <v xml:space="preserve"> </v>
      </c>
      <c r="K64" s="8" t="str">
        <f t="shared" si="25"/>
        <v xml:space="preserve"> </v>
      </c>
      <c r="L64" s="8" t="str">
        <f t="shared" si="2"/>
        <v xml:space="preserve"> </v>
      </c>
      <c r="M64" t="str">
        <f t="shared" si="3"/>
        <v>F1</v>
      </c>
      <c r="N64" t="str">
        <f t="shared" si="4"/>
        <v xml:space="preserve"> </v>
      </c>
      <c r="O64" t="str">
        <f t="shared" si="5"/>
        <v xml:space="preserve"> </v>
      </c>
      <c r="P64" t="str">
        <f t="shared" si="6"/>
        <v xml:space="preserve"> </v>
      </c>
      <c r="Q64" t="str">
        <f t="shared" si="7"/>
        <v xml:space="preserve"> </v>
      </c>
      <c r="R64" t="str">
        <f t="shared" si="8"/>
        <v xml:space="preserve"> </v>
      </c>
      <c r="S64">
        <v>55</v>
      </c>
      <c r="T64">
        <f t="shared" si="9"/>
        <v>0.5</v>
      </c>
      <c r="U64" s="2">
        <f t="shared" si="10"/>
        <v>2.2937489548317957</v>
      </c>
      <c r="V64" s="2">
        <f t="shared" si="11"/>
        <v>2.2937489548317957</v>
      </c>
      <c r="W64" s="2">
        <f t="shared" si="26"/>
        <v>0.5</v>
      </c>
      <c r="X64" s="8" t="str">
        <f t="shared" si="12"/>
        <v xml:space="preserve"> </v>
      </c>
      <c r="Y64" s="8" t="str">
        <f t="shared" si="13"/>
        <v xml:space="preserve"> </v>
      </c>
      <c r="Z64" s="8" t="str">
        <f t="shared" si="14"/>
        <v xml:space="preserve"> </v>
      </c>
      <c r="AA64" s="8" t="str">
        <f t="shared" si="15"/>
        <v xml:space="preserve"> </v>
      </c>
      <c r="AB64" s="8" t="str">
        <f t="shared" si="16"/>
        <v xml:space="preserve"> </v>
      </c>
      <c r="AC64">
        <v>55</v>
      </c>
      <c r="AD64" s="8">
        <f t="shared" si="17"/>
        <v>0</v>
      </c>
      <c r="AE64" s="5">
        <f t="shared" si="18"/>
        <v>5.0002084471769903E-2</v>
      </c>
      <c r="AF64" s="5">
        <f t="shared" si="19"/>
        <v>5.0000000000000044E-2</v>
      </c>
      <c r="AG64" s="5">
        <f t="shared" si="20"/>
        <v>4.9999999999999989E-2</v>
      </c>
      <c r="AH64" s="5">
        <f t="shared" si="21"/>
        <v>4.9999999999999989E-2</v>
      </c>
      <c r="AI64" s="5">
        <f t="shared" si="27"/>
        <v>4.9999999999999989E-2</v>
      </c>
      <c r="AJ64" s="16">
        <f t="shared" si="28"/>
        <v>2.2937489548317957</v>
      </c>
      <c r="AK64" s="20">
        <f t="shared" si="22"/>
        <v>300</v>
      </c>
      <c r="AL64" s="20">
        <f t="shared" si="23"/>
        <v>300</v>
      </c>
      <c r="AM64" s="20">
        <f t="shared" si="29"/>
        <v>300</v>
      </c>
      <c r="AN64" s="10">
        <f t="shared" si="30"/>
        <v>300</v>
      </c>
      <c r="AO64" s="1">
        <f t="shared" si="31"/>
        <v>-30</v>
      </c>
    </row>
    <row r="65" spans="2:41" x14ac:dyDescent="0.2">
      <c r="B65" s="18">
        <f t="shared" si="32"/>
        <v>43215</v>
      </c>
      <c r="C65">
        <v>56</v>
      </c>
      <c r="D65" s="5">
        <v>7.7</v>
      </c>
      <c r="E65" s="8">
        <f t="shared" si="33"/>
        <v>7.7</v>
      </c>
      <c r="F65">
        <v>0</v>
      </c>
      <c r="G65" s="8">
        <f t="shared" si="24"/>
        <v>207.59999999999994</v>
      </c>
      <c r="H65">
        <v>56</v>
      </c>
      <c r="I65" s="8">
        <f t="shared" si="34"/>
        <v>63.300000000000004</v>
      </c>
      <c r="J65" s="8" t="str">
        <f t="shared" si="1"/>
        <v xml:space="preserve"> </v>
      </c>
      <c r="K65" s="8" t="str">
        <f t="shared" si="25"/>
        <v xml:space="preserve"> </v>
      </c>
      <c r="L65" s="8" t="str">
        <f t="shared" si="2"/>
        <v xml:space="preserve"> </v>
      </c>
      <c r="M65" t="str">
        <f t="shared" si="3"/>
        <v>F1</v>
      </c>
      <c r="N65" t="str">
        <f t="shared" si="4"/>
        <v xml:space="preserve"> </v>
      </c>
      <c r="O65" t="str">
        <f t="shared" si="5"/>
        <v xml:space="preserve"> </v>
      </c>
      <c r="P65" t="str">
        <f t="shared" si="6"/>
        <v>tSLx</v>
      </c>
      <c r="Q65">
        <f t="shared" si="7"/>
        <v>56</v>
      </c>
      <c r="R65" t="str">
        <f t="shared" si="8"/>
        <v xml:space="preserve"> </v>
      </c>
      <c r="S65">
        <v>56</v>
      </c>
      <c r="T65">
        <f t="shared" si="9"/>
        <v>0.5</v>
      </c>
      <c r="U65" s="2">
        <f t="shared" si="10"/>
        <v>2.9950228406017043</v>
      </c>
      <c r="V65" s="2">
        <f t="shared" si="11"/>
        <v>2.9950228406017043</v>
      </c>
      <c r="W65" s="2">
        <f t="shared" si="26"/>
        <v>0.5</v>
      </c>
      <c r="X65" s="8" t="str">
        <f t="shared" si="12"/>
        <v xml:space="preserve"> </v>
      </c>
      <c r="Y65" s="8" t="str">
        <f t="shared" si="13"/>
        <v xml:space="preserve"> </v>
      </c>
      <c r="Z65" s="8" t="str">
        <f t="shared" si="14"/>
        <v xml:space="preserve"> </v>
      </c>
      <c r="AA65" s="8" t="str">
        <f t="shared" si="15"/>
        <v xml:space="preserve"> </v>
      </c>
      <c r="AB65" s="8" t="str">
        <f t="shared" si="16"/>
        <v xml:space="preserve"> </v>
      </c>
      <c r="AC65">
        <v>56</v>
      </c>
      <c r="AD65" s="8">
        <f t="shared" si="17"/>
        <v>0</v>
      </c>
      <c r="AE65" s="5">
        <f t="shared" si="18"/>
        <v>5.0002899404993362E-2</v>
      </c>
      <c r="AF65" s="5">
        <f t="shared" si="19"/>
        <v>5.0000000000000044E-2</v>
      </c>
      <c r="AG65" s="5">
        <f t="shared" si="20"/>
        <v>4.9999999999999989E-2</v>
      </c>
      <c r="AH65" s="5">
        <f t="shared" si="21"/>
        <v>4.9999999999999989E-2</v>
      </c>
      <c r="AI65" s="5">
        <f t="shared" si="27"/>
        <v>4.9999999999999989E-2</v>
      </c>
      <c r="AJ65" s="16">
        <f t="shared" si="28"/>
        <v>2.9950228406017043</v>
      </c>
      <c r="AK65" s="20">
        <f t="shared" si="22"/>
        <v>300</v>
      </c>
      <c r="AL65" s="20">
        <f t="shared" si="23"/>
        <v>300</v>
      </c>
      <c r="AM65" s="20">
        <f t="shared" si="29"/>
        <v>300</v>
      </c>
      <c r="AN65" s="10">
        <f t="shared" si="30"/>
        <v>300</v>
      </c>
      <c r="AO65" s="1">
        <f t="shared" si="31"/>
        <v>-30</v>
      </c>
    </row>
    <row r="66" spans="2:41" x14ac:dyDescent="0.2">
      <c r="B66" s="18">
        <f t="shared" si="32"/>
        <v>43216</v>
      </c>
      <c r="C66">
        <v>57</v>
      </c>
      <c r="D66" s="5">
        <v>7.8</v>
      </c>
      <c r="E66" s="8">
        <f t="shared" si="33"/>
        <v>7.8</v>
      </c>
      <c r="F66">
        <v>0</v>
      </c>
      <c r="G66" s="8">
        <f t="shared" si="24"/>
        <v>215.39999999999995</v>
      </c>
      <c r="H66">
        <v>57</v>
      </c>
      <c r="I66" s="8">
        <f t="shared" si="34"/>
        <v>71.100000000000009</v>
      </c>
      <c r="J66" s="8" t="str">
        <f t="shared" si="1"/>
        <v xml:space="preserve"> </v>
      </c>
      <c r="K66" s="8" t="str">
        <f t="shared" si="25"/>
        <v xml:space="preserve"> </v>
      </c>
      <c r="L66" s="8" t="str">
        <f t="shared" si="2"/>
        <v xml:space="preserve"> </v>
      </c>
      <c r="M66" t="str">
        <f t="shared" si="3"/>
        <v>F1</v>
      </c>
      <c r="N66" t="str">
        <f t="shared" si="4"/>
        <v xml:space="preserve"> </v>
      </c>
      <c r="O66" t="str">
        <f t="shared" si="5"/>
        <v xml:space="preserve"> </v>
      </c>
      <c r="P66" t="str">
        <f t="shared" si="6"/>
        <v xml:space="preserve"> </v>
      </c>
      <c r="Q66" t="str">
        <f t="shared" si="7"/>
        <v xml:space="preserve"> </v>
      </c>
      <c r="R66" t="str">
        <f t="shared" si="8"/>
        <v xml:space="preserve"> </v>
      </c>
      <c r="S66">
        <v>57</v>
      </c>
      <c r="T66">
        <f t="shared" si="9"/>
        <v>0.5</v>
      </c>
      <c r="U66" s="2">
        <f t="shared" si="10"/>
        <v>3.9853676542291003</v>
      </c>
      <c r="V66" s="2">
        <f t="shared" si="11"/>
        <v>3.9853676542291003</v>
      </c>
      <c r="W66" s="2">
        <f t="shared" si="26"/>
        <v>0.5</v>
      </c>
      <c r="X66" s="8" t="str">
        <f t="shared" si="12"/>
        <v xml:space="preserve"> </v>
      </c>
      <c r="Y66" s="8" t="str">
        <f t="shared" si="13"/>
        <v xml:space="preserve"> </v>
      </c>
      <c r="Z66" s="8" t="str">
        <f t="shared" si="14"/>
        <v xml:space="preserve"> </v>
      </c>
      <c r="AA66" s="8" t="str">
        <f t="shared" si="15"/>
        <v xml:space="preserve"> </v>
      </c>
      <c r="AB66" s="8" t="str">
        <f t="shared" si="16"/>
        <v xml:space="preserve"> </v>
      </c>
      <c r="AC66">
        <v>57</v>
      </c>
      <c r="AD66" s="8">
        <f t="shared" si="17"/>
        <v>0</v>
      </c>
      <c r="AE66" s="5">
        <f t="shared" si="18"/>
        <v>5.0004050260469002E-2</v>
      </c>
      <c r="AF66" s="5">
        <f t="shared" si="19"/>
        <v>5.0000000000000044E-2</v>
      </c>
      <c r="AG66" s="5">
        <f t="shared" si="20"/>
        <v>4.9999999999999989E-2</v>
      </c>
      <c r="AH66" s="5">
        <f t="shared" si="21"/>
        <v>4.9999999999999989E-2</v>
      </c>
      <c r="AI66" s="5">
        <f t="shared" si="27"/>
        <v>4.9999999999999989E-2</v>
      </c>
      <c r="AJ66" s="16">
        <f t="shared" si="28"/>
        <v>3.9853676542291003</v>
      </c>
      <c r="AK66" s="20">
        <f t="shared" si="22"/>
        <v>300</v>
      </c>
      <c r="AL66" s="20">
        <f t="shared" si="23"/>
        <v>300</v>
      </c>
      <c r="AM66" s="20">
        <f t="shared" si="29"/>
        <v>300</v>
      </c>
      <c r="AN66" s="10">
        <f t="shared" si="30"/>
        <v>300</v>
      </c>
      <c r="AO66" s="1">
        <f t="shared" si="31"/>
        <v>-30</v>
      </c>
    </row>
    <row r="67" spans="2:41" x14ac:dyDescent="0.2">
      <c r="B67" s="18">
        <f t="shared" si="32"/>
        <v>43217</v>
      </c>
      <c r="C67">
        <v>58</v>
      </c>
      <c r="D67" s="5">
        <v>8</v>
      </c>
      <c r="E67" s="8">
        <f t="shared" si="33"/>
        <v>8</v>
      </c>
      <c r="F67">
        <v>0</v>
      </c>
      <c r="G67" s="8">
        <f t="shared" si="24"/>
        <v>223.39999999999995</v>
      </c>
      <c r="H67">
        <v>58</v>
      </c>
      <c r="I67" s="8">
        <f t="shared" si="34"/>
        <v>79.100000000000009</v>
      </c>
      <c r="J67" s="8" t="str">
        <f t="shared" si="1"/>
        <v xml:space="preserve"> </v>
      </c>
      <c r="K67" s="8" t="str">
        <f t="shared" si="25"/>
        <v xml:space="preserve"> </v>
      </c>
      <c r="L67" s="8" t="str">
        <f t="shared" si="2"/>
        <v xml:space="preserve"> </v>
      </c>
      <c r="M67" t="str">
        <f t="shared" si="3"/>
        <v>F1</v>
      </c>
      <c r="N67" t="str">
        <f t="shared" si="4"/>
        <v xml:space="preserve"> </v>
      </c>
      <c r="O67" t="str">
        <f t="shared" si="5"/>
        <v xml:space="preserve"> </v>
      </c>
      <c r="P67" t="str">
        <f t="shared" si="6"/>
        <v xml:space="preserve"> </v>
      </c>
      <c r="Q67" t="str">
        <f t="shared" si="7"/>
        <v xml:space="preserve"> </v>
      </c>
      <c r="R67" t="str">
        <f t="shared" si="8"/>
        <v xml:space="preserve"> </v>
      </c>
      <c r="S67">
        <v>58</v>
      </c>
      <c r="T67">
        <f t="shared" si="9"/>
        <v>0.5</v>
      </c>
      <c r="U67" s="2">
        <f t="shared" si="10"/>
        <v>5.4107189488290297</v>
      </c>
      <c r="V67" s="2">
        <f t="shared" si="11"/>
        <v>5</v>
      </c>
      <c r="W67" s="2">
        <f t="shared" si="26"/>
        <v>0.5</v>
      </c>
      <c r="X67" s="8" t="str">
        <f t="shared" si="12"/>
        <v xml:space="preserve"> </v>
      </c>
      <c r="Y67" s="8" t="str">
        <f t="shared" si="13"/>
        <v xml:space="preserve"> </v>
      </c>
      <c r="Z67" s="8" t="str">
        <f t="shared" si="14"/>
        <v xml:space="preserve"> </v>
      </c>
      <c r="AA67" s="8" t="str">
        <f t="shared" si="15"/>
        <v xml:space="preserve"> </v>
      </c>
      <c r="AB67" s="8" t="str">
        <f t="shared" si="16"/>
        <v xml:space="preserve"> </v>
      </c>
      <c r="AC67">
        <v>58</v>
      </c>
      <c r="AD67" s="8">
        <f t="shared" si="17"/>
        <v>0</v>
      </c>
      <c r="AE67" s="5">
        <f t="shared" si="18"/>
        <v>5.0005706626332136E-2</v>
      </c>
      <c r="AF67" s="5">
        <f t="shared" si="19"/>
        <v>5.00000000000001E-2</v>
      </c>
      <c r="AG67" s="5">
        <f t="shared" si="20"/>
        <v>4.9999999999999989E-2</v>
      </c>
      <c r="AH67" s="5">
        <f t="shared" si="21"/>
        <v>4.9999999999999989E-2</v>
      </c>
      <c r="AI67" s="5">
        <f t="shared" si="27"/>
        <v>4.9999999999999989E-2</v>
      </c>
      <c r="AJ67" s="16">
        <f t="shared" si="28"/>
        <v>5</v>
      </c>
      <c r="AK67" s="20">
        <f t="shared" si="22"/>
        <v>300</v>
      </c>
      <c r="AL67" s="20">
        <f t="shared" si="23"/>
        <v>300</v>
      </c>
      <c r="AM67" s="20">
        <f t="shared" si="29"/>
        <v>300</v>
      </c>
      <c r="AN67" s="10">
        <f t="shared" si="30"/>
        <v>300</v>
      </c>
      <c r="AO67" s="1">
        <f t="shared" si="31"/>
        <v>-30</v>
      </c>
    </row>
    <row r="68" spans="2:41" x14ac:dyDescent="0.2">
      <c r="B68" s="18">
        <f t="shared" si="32"/>
        <v>43218</v>
      </c>
      <c r="C68">
        <v>59</v>
      </c>
      <c r="D68" s="5">
        <v>8.1</v>
      </c>
      <c r="E68" s="8">
        <f t="shared" si="33"/>
        <v>8.1</v>
      </c>
      <c r="F68">
        <v>0</v>
      </c>
      <c r="G68" s="8">
        <f t="shared" si="24"/>
        <v>231.49999999999994</v>
      </c>
      <c r="H68">
        <v>59</v>
      </c>
      <c r="I68" s="8">
        <f t="shared" si="34"/>
        <v>87.2</v>
      </c>
      <c r="J68" s="8" t="str">
        <f t="shared" si="1"/>
        <v xml:space="preserve"> </v>
      </c>
      <c r="K68" s="8" t="str">
        <f t="shared" si="25"/>
        <v xml:space="preserve"> </v>
      </c>
      <c r="L68" s="8" t="str">
        <f t="shared" si="2"/>
        <v xml:space="preserve"> </v>
      </c>
      <c r="M68" t="str">
        <f t="shared" si="3"/>
        <v>F1</v>
      </c>
      <c r="N68" t="str">
        <f t="shared" si="4"/>
        <v xml:space="preserve"> </v>
      </c>
      <c r="O68" t="str">
        <f t="shared" si="5"/>
        <v xml:space="preserve"> </v>
      </c>
      <c r="P68" t="str">
        <f t="shared" si="6"/>
        <v xml:space="preserve"> </v>
      </c>
      <c r="Q68" t="str">
        <f t="shared" si="7"/>
        <v xml:space="preserve"> </v>
      </c>
      <c r="R68" t="str">
        <f t="shared" si="8"/>
        <v xml:space="preserve"> </v>
      </c>
      <c r="S68">
        <v>59</v>
      </c>
      <c r="T68">
        <f t="shared" si="9"/>
        <v>0.5</v>
      </c>
      <c r="U68" s="2">
        <f t="shared" si="10"/>
        <v>7.4486872959205241</v>
      </c>
      <c r="V68" s="2">
        <f t="shared" si="11"/>
        <v>5</v>
      </c>
      <c r="W68" s="2">
        <f t="shared" si="26"/>
        <v>0.5</v>
      </c>
      <c r="X68" s="8" t="str">
        <f t="shared" si="12"/>
        <v xml:space="preserve"> </v>
      </c>
      <c r="Y68" s="8" t="str">
        <f t="shared" si="13"/>
        <v xml:space="preserve"> </v>
      </c>
      <c r="Z68" s="8" t="str">
        <f t="shared" si="14"/>
        <v xml:space="preserve"> </v>
      </c>
      <c r="AA68" s="8" t="str">
        <f t="shared" si="15"/>
        <v xml:space="preserve"> </v>
      </c>
      <c r="AB68" s="8" t="str">
        <f t="shared" si="16"/>
        <v xml:space="preserve"> </v>
      </c>
      <c r="AC68">
        <v>59</v>
      </c>
      <c r="AD68" s="8">
        <f t="shared" si="17"/>
        <v>0</v>
      </c>
      <c r="AE68" s="5">
        <f t="shared" si="18"/>
        <v>5.0008074899482113E-2</v>
      </c>
      <c r="AF68" s="5">
        <f t="shared" si="19"/>
        <v>5.0000000000000155E-2</v>
      </c>
      <c r="AG68" s="5">
        <f t="shared" si="20"/>
        <v>4.9999999999999989E-2</v>
      </c>
      <c r="AH68" s="5">
        <f t="shared" si="21"/>
        <v>4.9999999999999989E-2</v>
      </c>
      <c r="AI68" s="5">
        <f t="shared" si="27"/>
        <v>4.9999999999999989E-2</v>
      </c>
      <c r="AJ68" s="16">
        <f t="shared" si="28"/>
        <v>5</v>
      </c>
      <c r="AK68" s="20">
        <f t="shared" si="22"/>
        <v>300</v>
      </c>
      <c r="AL68" s="20">
        <f t="shared" si="23"/>
        <v>300</v>
      </c>
      <c r="AM68" s="20">
        <f t="shared" si="29"/>
        <v>300</v>
      </c>
      <c r="AN68" s="10">
        <f t="shared" si="30"/>
        <v>300</v>
      </c>
      <c r="AO68" s="1">
        <f t="shared" si="31"/>
        <v>-30</v>
      </c>
    </row>
    <row r="69" spans="2:41" x14ac:dyDescent="0.2">
      <c r="B69" s="18">
        <f t="shared" si="32"/>
        <v>43219</v>
      </c>
      <c r="C69">
        <v>60</v>
      </c>
      <c r="D69" s="5">
        <v>8.3000000000000007</v>
      </c>
      <c r="E69" s="8">
        <f t="shared" si="33"/>
        <v>8.3000000000000007</v>
      </c>
      <c r="F69">
        <v>0</v>
      </c>
      <c r="G69" s="8">
        <f t="shared" si="24"/>
        <v>239.79999999999995</v>
      </c>
      <c r="H69">
        <v>60</v>
      </c>
      <c r="I69" s="8">
        <f t="shared" si="34"/>
        <v>95.5</v>
      </c>
      <c r="J69" s="8" t="str">
        <f t="shared" si="1"/>
        <v xml:space="preserve"> </v>
      </c>
      <c r="K69" s="8" t="str">
        <f t="shared" si="25"/>
        <v xml:space="preserve"> </v>
      </c>
      <c r="L69" s="8" t="str">
        <f t="shared" si="2"/>
        <v xml:space="preserve"> </v>
      </c>
      <c r="M69" t="str">
        <f t="shared" si="3"/>
        <v>F1</v>
      </c>
      <c r="N69" t="str">
        <f t="shared" si="4"/>
        <v xml:space="preserve"> </v>
      </c>
      <c r="O69" t="str">
        <f t="shared" si="5"/>
        <v xml:space="preserve"> </v>
      </c>
      <c r="P69" t="str">
        <f t="shared" si="6"/>
        <v xml:space="preserve"> </v>
      </c>
      <c r="Q69" t="str">
        <f t="shared" si="7"/>
        <v xml:space="preserve"> </v>
      </c>
      <c r="R69" t="str">
        <f t="shared" si="8"/>
        <v xml:space="preserve"> </v>
      </c>
      <c r="S69">
        <v>60</v>
      </c>
      <c r="T69">
        <f t="shared" si="9"/>
        <v>0.5</v>
      </c>
      <c r="U69" s="2">
        <f t="shared" si="10"/>
        <v>10.417058359052451</v>
      </c>
      <c r="V69" s="2">
        <f t="shared" si="11"/>
        <v>5</v>
      </c>
      <c r="W69" s="2">
        <f t="shared" si="26"/>
        <v>0.5</v>
      </c>
      <c r="X69" s="8" t="str">
        <f t="shared" si="12"/>
        <v xml:space="preserve"> </v>
      </c>
      <c r="Y69" s="8" t="str">
        <f t="shared" si="13"/>
        <v xml:space="preserve"> </v>
      </c>
      <c r="Z69" s="8" t="str">
        <f t="shared" si="14"/>
        <v xml:space="preserve"> </v>
      </c>
      <c r="AA69" s="8" t="str">
        <f t="shared" si="15"/>
        <v xml:space="preserve"> </v>
      </c>
      <c r="AB69" s="8" t="str">
        <f t="shared" si="16"/>
        <v xml:space="preserve"> </v>
      </c>
      <c r="AC69">
        <v>60</v>
      </c>
      <c r="AD69" s="8">
        <f t="shared" si="17"/>
        <v>0</v>
      </c>
      <c r="AE69" s="5">
        <f t="shared" si="18"/>
        <v>5.0011524370862814E-2</v>
      </c>
      <c r="AF69" s="5">
        <f t="shared" si="19"/>
        <v>5.0000000000000211E-2</v>
      </c>
      <c r="AG69" s="5">
        <f t="shared" si="20"/>
        <v>4.9999999999999989E-2</v>
      </c>
      <c r="AH69" s="5">
        <f t="shared" si="21"/>
        <v>4.9999999999999989E-2</v>
      </c>
      <c r="AI69" s="5">
        <f t="shared" si="27"/>
        <v>4.9999999999999989E-2</v>
      </c>
      <c r="AJ69" s="16">
        <f t="shared" si="28"/>
        <v>5</v>
      </c>
      <c r="AK69" s="20">
        <f t="shared" si="22"/>
        <v>300</v>
      </c>
      <c r="AL69" s="20">
        <f t="shared" si="23"/>
        <v>300</v>
      </c>
      <c r="AM69" s="20">
        <f t="shared" si="29"/>
        <v>300</v>
      </c>
      <c r="AN69" s="10">
        <f t="shared" si="30"/>
        <v>300</v>
      </c>
      <c r="AO69" s="1">
        <f t="shared" si="31"/>
        <v>-30</v>
      </c>
    </row>
    <row r="70" spans="2:41" x14ac:dyDescent="0.2">
      <c r="B70" s="18">
        <f t="shared" si="32"/>
        <v>43220</v>
      </c>
      <c r="C70">
        <v>61</v>
      </c>
      <c r="D70" s="5">
        <v>8.5</v>
      </c>
      <c r="E70" s="8">
        <f t="shared" si="33"/>
        <v>8.5</v>
      </c>
      <c r="F70">
        <v>0</v>
      </c>
      <c r="G70" s="8">
        <f t="shared" si="24"/>
        <v>248.29999999999995</v>
      </c>
      <c r="H70">
        <v>61</v>
      </c>
      <c r="I70" s="8">
        <f t="shared" si="34"/>
        <v>104</v>
      </c>
      <c r="J70" s="8" t="str">
        <f t="shared" si="1"/>
        <v xml:space="preserve"> </v>
      </c>
      <c r="K70" s="8" t="str">
        <f t="shared" si="25"/>
        <v xml:space="preserve"> </v>
      </c>
      <c r="L70" s="8" t="str">
        <f t="shared" si="2"/>
        <v xml:space="preserve"> </v>
      </c>
      <c r="M70" t="str">
        <f t="shared" si="3"/>
        <v>F1</v>
      </c>
      <c r="N70" t="str">
        <f t="shared" si="4"/>
        <v xml:space="preserve"> </v>
      </c>
      <c r="O70" t="str">
        <f t="shared" si="5"/>
        <v xml:space="preserve"> </v>
      </c>
      <c r="P70" t="str">
        <f t="shared" si="6"/>
        <v xml:space="preserve"> </v>
      </c>
      <c r="Q70" t="str">
        <f t="shared" si="7"/>
        <v xml:space="preserve"> </v>
      </c>
      <c r="R70" t="str">
        <f t="shared" si="8"/>
        <v xml:space="preserve"> </v>
      </c>
      <c r="S70">
        <v>61</v>
      </c>
      <c r="T70">
        <f t="shared" si="9"/>
        <v>0.5</v>
      </c>
      <c r="U70" s="2">
        <f t="shared" si="10"/>
        <v>14.775304537793494</v>
      </c>
      <c r="V70" s="2">
        <f t="shared" si="11"/>
        <v>5</v>
      </c>
      <c r="W70" s="2">
        <f t="shared" si="26"/>
        <v>0.5</v>
      </c>
      <c r="X70" s="8" t="str">
        <f t="shared" si="12"/>
        <v xml:space="preserve"> </v>
      </c>
      <c r="Y70" s="8" t="str">
        <f t="shared" si="13"/>
        <v xml:space="preserve"> </v>
      </c>
      <c r="Z70" s="8" t="str">
        <f t="shared" si="14"/>
        <v xml:space="preserve"> </v>
      </c>
      <c r="AA70" s="8" t="str">
        <f t="shared" si="15"/>
        <v xml:space="preserve"> </v>
      </c>
      <c r="AB70" s="8" t="str">
        <f t="shared" si="16"/>
        <v xml:space="preserve"> </v>
      </c>
      <c r="AC70">
        <v>61</v>
      </c>
      <c r="AD70" s="8">
        <f t="shared" si="17"/>
        <v>0</v>
      </c>
      <c r="AE70" s="5">
        <f t="shared" si="18"/>
        <v>5.0016588982107035E-2</v>
      </c>
      <c r="AF70" s="5">
        <f t="shared" si="19"/>
        <v>5.0000000000000266E-2</v>
      </c>
      <c r="AG70" s="5">
        <f t="shared" si="20"/>
        <v>4.9999999999999989E-2</v>
      </c>
      <c r="AH70" s="5">
        <f t="shared" si="21"/>
        <v>4.9999999999999989E-2</v>
      </c>
      <c r="AI70" s="5">
        <f t="shared" si="27"/>
        <v>4.9999999999999989E-2</v>
      </c>
      <c r="AJ70" s="16">
        <f t="shared" si="28"/>
        <v>5</v>
      </c>
      <c r="AK70" s="20">
        <f t="shared" si="22"/>
        <v>300</v>
      </c>
      <c r="AL70" s="20">
        <f t="shared" si="23"/>
        <v>300</v>
      </c>
      <c r="AM70" s="20">
        <f t="shared" si="29"/>
        <v>300</v>
      </c>
      <c r="AN70" s="10">
        <f t="shared" si="30"/>
        <v>300</v>
      </c>
      <c r="AO70" s="1">
        <f t="shared" si="31"/>
        <v>-30</v>
      </c>
    </row>
    <row r="71" spans="2:41" x14ac:dyDescent="0.2">
      <c r="B71" s="18">
        <f t="shared" si="32"/>
        <v>43221</v>
      </c>
      <c r="C71">
        <v>62</v>
      </c>
      <c r="D71" s="5">
        <v>8.6</v>
      </c>
      <c r="E71" s="8">
        <f t="shared" si="33"/>
        <v>8.6</v>
      </c>
      <c r="F71">
        <v>0</v>
      </c>
      <c r="G71" s="8">
        <f t="shared" si="24"/>
        <v>256.89999999999998</v>
      </c>
      <c r="H71">
        <v>62</v>
      </c>
      <c r="I71" s="8">
        <f t="shared" si="34"/>
        <v>112.6</v>
      </c>
      <c r="J71" s="8" t="str">
        <f t="shared" si="1"/>
        <v xml:space="preserve"> </v>
      </c>
      <c r="K71" s="8" t="str">
        <f t="shared" si="25"/>
        <v xml:space="preserve"> </v>
      </c>
      <c r="L71" s="8" t="str">
        <f t="shared" si="2"/>
        <v xml:space="preserve"> </v>
      </c>
      <c r="M71" t="str">
        <f t="shared" si="3"/>
        <v>F1</v>
      </c>
      <c r="N71" t="str">
        <f t="shared" si="4"/>
        <v xml:space="preserve"> </v>
      </c>
      <c r="O71" t="str">
        <f t="shared" si="5"/>
        <v xml:space="preserve"> </v>
      </c>
      <c r="P71" t="str">
        <f t="shared" si="6"/>
        <v xml:space="preserve"> </v>
      </c>
      <c r="Q71" t="str">
        <f t="shared" si="7"/>
        <v xml:space="preserve"> </v>
      </c>
      <c r="R71" t="str">
        <f t="shared" si="8"/>
        <v xml:space="preserve"> </v>
      </c>
      <c r="S71">
        <v>62</v>
      </c>
      <c r="T71">
        <f t="shared" si="9"/>
        <v>0.5</v>
      </c>
      <c r="U71" s="2">
        <f t="shared" si="10"/>
        <v>21.137120541980178</v>
      </c>
      <c r="V71" s="2">
        <f t="shared" si="11"/>
        <v>5</v>
      </c>
      <c r="W71" s="2">
        <f t="shared" si="26"/>
        <v>0.5</v>
      </c>
      <c r="X71" s="8" t="str">
        <f t="shared" si="12"/>
        <v xml:space="preserve"> </v>
      </c>
      <c r="Y71" s="8" t="str">
        <f t="shared" si="13"/>
        <v xml:space="preserve"> </v>
      </c>
      <c r="Z71" s="8" t="str">
        <f t="shared" si="14"/>
        <v xml:space="preserve"> </v>
      </c>
      <c r="AA71" s="8" t="str">
        <f t="shared" si="15"/>
        <v xml:space="preserve"> </v>
      </c>
      <c r="AB71" s="8" t="str">
        <f t="shared" si="16"/>
        <v xml:space="preserve"> </v>
      </c>
      <c r="AC71">
        <v>62</v>
      </c>
      <c r="AD71" s="8">
        <f t="shared" si="17"/>
        <v>0</v>
      </c>
      <c r="AE71" s="5">
        <f t="shared" si="18"/>
        <v>5.0023981892820979E-2</v>
      </c>
      <c r="AF71" s="5">
        <f t="shared" si="19"/>
        <v>5.0000000000000488E-2</v>
      </c>
      <c r="AG71" s="5">
        <f t="shared" si="20"/>
        <v>4.9999999999999989E-2</v>
      </c>
      <c r="AH71" s="5">
        <f t="shared" si="21"/>
        <v>4.9999999999999989E-2</v>
      </c>
      <c r="AI71" s="5">
        <f t="shared" si="27"/>
        <v>4.9999999999999989E-2</v>
      </c>
      <c r="AJ71" s="16">
        <f t="shared" si="28"/>
        <v>5</v>
      </c>
      <c r="AK71" s="20">
        <f t="shared" si="22"/>
        <v>300</v>
      </c>
      <c r="AL71" s="20">
        <f t="shared" si="23"/>
        <v>300</v>
      </c>
      <c r="AM71" s="20">
        <f t="shared" si="29"/>
        <v>300</v>
      </c>
      <c r="AN71" s="10">
        <f t="shared" si="30"/>
        <v>300</v>
      </c>
      <c r="AO71" s="1">
        <f t="shared" si="31"/>
        <v>-30</v>
      </c>
    </row>
    <row r="72" spans="2:41" x14ac:dyDescent="0.2">
      <c r="B72" s="18">
        <f t="shared" si="32"/>
        <v>43222</v>
      </c>
      <c r="C72">
        <v>63</v>
      </c>
      <c r="D72" s="5">
        <v>8.8000000000000007</v>
      </c>
      <c r="E72" s="8">
        <f t="shared" si="33"/>
        <v>8.8000000000000007</v>
      </c>
      <c r="F72">
        <v>0</v>
      </c>
      <c r="G72" s="8">
        <f t="shared" si="24"/>
        <v>265.7</v>
      </c>
      <c r="H72">
        <v>63</v>
      </c>
      <c r="I72" s="8">
        <f t="shared" si="34"/>
        <v>121.39999999999999</v>
      </c>
      <c r="J72" s="8" t="str">
        <f t="shared" si="1"/>
        <v xml:space="preserve"> </v>
      </c>
      <c r="K72" s="8" t="str">
        <f t="shared" si="25"/>
        <v xml:space="preserve"> </v>
      </c>
      <c r="L72" s="8" t="str">
        <f t="shared" si="2"/>
        <v xml:space="preserve"> </v>
      </c>
      <c r="M72" t="str">
        <f t="shared" si="3"/>
        <v>F1</v>
      </c>
      <c r="N72" t="str">
        <f t="shared" si="4"/>
        <v xml:space="preserve"> </v>
      </c>
      <c r="O72" t="str">
        <f t="shared" si="5"/>
        <v xml:space="preserve"> </v>
      </c>
      <c r="P72" t="str">
        <f t="shared" si="6"/>
        <v xml:space="preserve"> </v>
      </c>
      <c r="Q72" t="str">
        <f t="shared" si="7"/>
        <v xml:space="preserve"> </v>
      </c>
      <c r="R72" t="str">
        <f t="shared" si="8"/>
        <v xml:space="preserve"> </v>
      </c>
      <c r="S72">
        <v>63</v>
      </c>
      <c r="T72">
        <f t="shared" si="9"/>
        <v>0.5</v>
      </c>
      <c r="U72" s="2">
        <f t="shared" si="10"/>
        <v>30.59090378031701</v>
      </c>
      <c r="V72" s="2">
        <f t="shared" si="11"/>
        <v>5</v>
      </c>
      <c r="W72" s="2">
        <f t="shared" si="26"/>
        <v>0.5</v>
      </c>
      <c r="X72" s="8" t="str">
        <f t="shared" si="12"/>
        <v xml:space="preserve"> </v>
      </c>
      <c r="Y72" s="8" t="str">
        <f t="shared" si="13"/>
        <v xml:space="preserve"> </v>
      </c>
      <c r="Z72" s="8" t="str">
        <f t="shared" si="14"/>
        <v xml:space="preserve"> </v>
      </c>
      <c r="AA72" s="8" t="str">
        <f t="shared" si="15"/>
        <v xml:space="preserve"> </v>
      </c>
      <c r="AB72" s="8" t="str">
        <f t="shared" si="16"/>
        <v xml:space="preserve"> </v>
      </c>
      <c r="AC72">
        <v>63</v>
      </c>
      <c r="AD72" s="8">
        <f t="shared" si="17"/>
        <v>0</v>
      </c>
      <c r="AE72" s="5">
        <f t="shared" si="18"/>
        <v>5.0034967903001659E-2</v>
      </c>
      <c r="AF72" s="5">
        <f t="shared" si="19"/>
        <v>5.0000000000000655E-2</v>
      </c>
      <c r="AG72" s="5">
        <f t="shared" si="20"/>
        <v>4.9999999999999989E-2</v>
      </c>
      <c r="AH72" s="5">
        <f t="shared" si="21"/>
        <v>4.9999999999999989E-2</v>
      </c>
      <c r="AI72" s="5">
        <f t="shared" si="27"/>
        <v>4.9999999999999989E-2</v>
      </c>
      <c r="AJ72" s="16">
        <f t="shared" si="28"/>
        <v>5</v>
      </c>
      <c r="AK72" s="20">
        <f t="shared" si="22"/>
        <v>300</v>
      </c>
      <c r="AL72" s="20">
        <f t="shared" si="23"/>
        <v>300</v>
      </c>
      <c r="AM72" s="20">
        <f t="shared" si="29"/>
        <v>300</v>
      </c>
      <c r="AN72" s="10">
        <f t="shared" si="30"/>
        <v>300</v>
      </c>
      <c r="AO72" s="1">
        <f t="shared" si="31"/>
        <v>-30</v>
      </c>
    </row>
    <row r="73" spans="2:41" x14ac:dyDescent="0.2">
      <c r="B73" s="18">
        <f t="shared" si="32"/>
        <v>43223</v>
      </c>
      <c r="C73">
        <v>64</v>
      </c>
      <c r="D73" s="5">
        <v>8.9</v>
      </c>
      <c r="E73" s="8">
        <f t="shared" si="33"/>
        <v>8.9</v>
      </c>
      <c r="F73">
        <v>0</v>
      </c>
      <c r="G73" s="8">
        <f t="shared" si="24"/>
        <v>274.59999999999997</v>
      </c>
      <c r="H73">
        <v>64</v>
      </c>
      <c r="I73" s="8">
        <f t="shared" si="34"/>
        <v>130.29999999999998</v>
      </c>
      <c r="J73" s="8" t="str">
        <f t="shared" si="1"/>
        <v xml:space="preserve"> </v>
      </c>
      <c r="K73" s="8" t="str">
        <f t="shared" si="25"/>
        <v xml:space="preserve"> </v>
      </c>
      <c r="L73" s="8" t="str">
        <f t="shared" si="2"/>
        <v xml:space="preserve"> </v>
      </c>
      <c r="M73" t="str">
        <f t="shared" si="3"/>
        <v>F1</v>
      </c>
      <c r="N73" t="str">
        <f t="shared" si="4"/>
        <v xml:space="preserve"> </v>
      </c>
      <c r="O73" t="str">
        <f t="shared" si="5"/>
        <v xml:space="preserve"> </v>
      </c>
      <c r="P73" t="str">
        <f t="shared" si="6"/>
        <v xml:space="preserve"> </v>
      </c>
      <c r="Q73" t="str">
        <f t="shared" si="7"/>
        <v xml:space="preserve"> </v>
      </c>
      <c r="R73" t="str">
        <f t="shared" si="8"/>
        <v xml:space="preserve"> </v>
      </c>
      <c r="S73">
        <v>64</v>
      </c>
      <c r="T73">
        <f t="shared" si="9"/>
        <v>0.5</v>
      </c>
      <c r="U73" s="2">
        <f t="shared" si="10"/>
        <v>44.563863078206168</v>
      </c>
      <c r="V73" s="2">
        <f t="shared" si="11"/>
        <v>5</v>
      </c>
      <c r="W73" s="2">
        <f t="shared" si="26"/>
        <v>0.5</v>
      </c>
      <c r="X73" s="8" t="str">
        <f t="shared" si="12"/>
        <v xml:space="preserve"> </v>
      </c>
      <c r="Y73" s="8" t="str">
        <f t="shared" si="13"/>
        <v xml:space="preserve"> </v>
      </c>
      <c r="Z73" s="8" t="str">
        <f t="shared" si="14"/>
        <v xml:space="preserve"> </v>
      </c>
      <c r="AA73" s="8" t="str">
        <f t="shared" si="15"/>
        <v xml:space="preserve"> </v>
      </c>
      <c r="AB73" s="8" t="str">
        <f t="shared" si="16"/>
        <v xml:space="preserve"> </v>
      </c>
      <c r="AC73">
        <v>64</v>
      </c>
      <c r="AD73" s="8">
        <f t="shared" si="17"/>
        <v>0</v>
      </c>
      <c r="AE73" s="5">
        <f t="shared" si="18"/>
        <v>5.0051205537103294E-2</v>
      </c>
      <c r="AF73" s="5">
        <f t="shared" si="19"/>
        <v>5.0000000000000933E-2</v>
      </c>
      <c r="AG73" s="5">
        <f t="shared" si="20"/>
        <v>4.9999999999999989E-2</v>
      </c>
      <c r="AH73" s="5">
        <f t="shared" si="21"/>
        <v>4.9999999999999989E-2</v>
      </c>
      <c r="AI73" s="5">
        <f t="shared" si="27"/>
        <v>4.9999999999999989E-2</v>
      </c>
      <c r="AJ73" s="16">
        <f t="shared" si="28"/>
        <v>5</v>
      </c>
      <c r="AK73" s="20">
        <f t="shared" si="22"/>
        <v>300</v>
      </c>
      <c r="AL73" s="20">
        <f t="shared" si="23"/>
        <v>300</v>
      </c>
      <c r="AM73" s="20">
        <f t="shared" si="29"/>
        <v>300</v>
      </c>
      <c r="AN73" s="10">
        <f t="shared" si="30"/>
        <v>300</v>
      </c>
      <c r="AO73" s="1">
        <f t="shared" si="31"/>
        <v>-30</v>
      </c>
    </row>
    <row r="74" spans="2:41" x14ac:dyDescent="0.2">
      <c r="B74" s="18">
        <f t="shared" si="32"/>
        <v>43224</v>
      </c>
      <c r="C74">
        <v>65</v>
      </c>
      <c r="D74" s="5">
        <v>9.1</v>
      </c>
      <c r="E74" s="8">
        <f t="shared" si="33"/>
        <v>9.1</v>
      </c>
      <c r="F74">
        <v>0</v>
      </c>
      <c r="G74" s="8">
        <f t="shared" si="24"/>
        <v>283.7</v>
      </c>
      <c r="H74">
        <v>65</v>
      </c>
      <c r="I74" s="8">
        <f t="shared" ref="I74:I137" si="36">IF(C74&gt;$AT$21,E74+I73,0)</f>
        <v>139.39999999999998</v>
      </c>
      <c r="J74" s="8" t="str">
        <f t="shared" ref="J74:J137" si="37">IF(C74=$AZ$27,"C1",IF(C74=$AZ$28,"C2",IF(C74=$AZ$29,"C3",IF(C74=$AZ$30,"C4",IF(C74=$AZ$31,"C5"," ")))))</f>
        <v xml:space="preserve"> </v>
      </c>
      <c r="K74" s="8" t="str">
        <f t="shared" si="25"/>
        <v xml:space="preserve"> </v>
      </c>
      <c r="L74" s="8" t="str">
        <f t="shared" ref="L74:L137" si="38">IF(J74="C1",C74,IF(J74="C2",C74,IF(J74="C3",C74,IF(J74="C4",C74,IF(J74="C5",C74," ")))))</f>
        <v xml:space="preserve"> </v>
      </c>
      <c r="M74" t="str">
        <f t="shared" ref="M74:M137" si="39">IF($AT$21&lt;=C74,"F1"," ")</f>
        <v>F1</v>
      </c>
      <c r="N74" t="str">
        <f t="shared" ref="N74:N137" si="40">IF(AND(G74&gt;=$AR$21,G73&lt;$AR$21),"tSL0"," ")</f>
        <v xml:space="preserve"> </v>
      </c>
      <c r="O74" t="str">
        <f t="shared" ref="O74:O137" si="41">IF(AND(G74&gt;=$AR$21,G73&lt;$AR$21),C74," ")</f>
        <v xml:space="preserve"> </v>
      </c>
      <c r="P74" t="str">
        <f t="shared" ref="P74:P137" si="42">IF(AND(I74&gt;=($AR$22),I73&lt;($AR$22)),"tSLe",IF(AND(I74&gt;=($AR$23),I73&lt;($AR$23)),"tSLx",IF(AND(I74&gt;=($AR$24),I73&lt;($AR$24)),"tSLr",IF(AND(I74&gt;=($AR$25),I73&lt;($AR$25)),"tSLm",IF(AND($AR$27=B74),"Sådato",IF(AND($AR$29=B74),"tv",IF(AND($AR$28=B74),"th"," ")))))))</f>
        <v xml:space="preserve"> </v>
      </c>
      <c r="Q74" t="str">
        <f t="shared" ref="Q74:Q137" si="43">IF(AND(P74="Sådato"),C74,IF(AND(P74="tSLe"),C74,IF(AND(P74="tSLx"),C74,IF(AND(P74="tSLr"),C74,IF(AND(P74="tSLm"),C74,IF(AND(P74="tv"),C74,IF(AND(P74="th"),C74," ")))))))</f>
        <v xml:space="preserve"> </v>
      </c>
      <c r="R74" t="str">
        <f t="shared" ref="R74:R137" si="44">IF(AND(I74&gt;=$BC$27,I73&lt;$BC$27),"tLag1",IF(AND(I74&gt;=$BC$28,I73&lt;$BC$28),"tLag2",IF(AND(I74&gt;=$BC$29,I73&lt;$BC$29),"tLag3",IF(AND(I74&gt;=$BC$30,I73&lt;$BC$30),"tLag4",IF(AND(I74&gt;=$BC$31,I73&lt;$BC$31),"tLag5", " ")))))</f>
        <v xml:space="preserve"> </v>
      </c>
      <c r="S74">
        <v>65</v>
      </c>
      <c r="T74">
        <f t="shared" ref="T74:T105" si="45">$AR$33</f>
        <v>0.5</v>
      </c>
      <c r="U74" s="2">
        <f t="shared" ref="U74:U137" si="46">$AR$33+($AR$34-$AR$33)*((2.7182^(2.4*(I74/$AR$23)-1))/10)</f>
        <v>65.580715395939251</v>
      </c>
      <c r="V74" s="2">
        <f t="shared" ref="V74:V137" si="47">MIN(U74,$AR$34)</f>
        <v>5</v>
      </c>
      <c r="W74" s="2">
        <f t="shared" si="26"/>
        <v>0.5</v>
      </c>
      <c r="X74" s="8" t="str">
        <f t="shared" ref="X74:X137" si="48">IF(AND(C74&gt;=$AZ$27,C74&lt;$AZ$28),(IF(AND($BA$27&lt;420),13,IF(AND($BA$27&gt;=420,$AZ$27&lt;$AZ$33),54,IF(AND($BA$27&gt;=420,$AZ$27&gt;=$AZ$33),40," "))))," ")</f>
        <v xml:space="preserve"> </v>
      </c>
      <c r="Y74" s="8" t="str">
        <f t="shared" ref="Y74:Y137" si="49">IF(AND(C74&gt;=$AZ$28,C74&lt;$AZ$29),(IF(AND($BA$28-$BA$27&gt;=420),40,IF(AND($BA$28-$BA$27&lt;420),13)))," ")</f>
        <v xml:space="preserve"> </v>
      </c>
      <c r="Z74" s="8" t="str">
        <f t="shared" ref="Z74:Z137" si="50">IF(AND(C74&gt;=$AZ$29,C74&lt;$AZ$30),(IF(AND($BA$29-$BA$28&gt;=420),40,IF(AND($BA$29-$BA$28&lt;420),13)))," ")</f>
        <v xml:space="preserve"> </v>
      </c>
      <c r="AA74" s="8" t="str">
        <f t="shared" ref="AA74:AA137" si="51">IF(AND(C74&gt;=$AZ$30,C74&lt;$AZ$31),(IF(AND($BA$30-$BA$29&gt;=420),40,IF(AND($BA$30-$BA$29&lt;420),13)))," ")</f>
        <v xml:space="preserve"> </v>
      </c>
      <c r="AB74" s="8" t="str">
        <f t="shared" ref="AB74:AB137" si="52">IF(AND(C74&gt;=$AZ$31),(IF(AND($BA$31-$BA$30&gt;=420),40,IF(AND($BA$31-$BA$30&lt;420),13)))," ")</f>
        <v xml:space="preserve"> </v>
      </c>
      <c r="AC74">
        <v>65</v>
      </c>
      <c r="AD74" s="8">
        <f t="shared" ref="AD74:AD137" si="53">SUM(X74:AB74)</f>
        <v>0</v>
      </c>
      <c r="AE74" s="5">
        <f t="shared" ref="AE74:AE137" si="54">MIN($AR$34,($AR$36+($AR$34-$AR$36)*(((2.7182^(2.4*((I74-$BC$27))/$AR$23)-1))/10)))</f>
        <v>5.0075628706929443E-2</v>
      </c>
      <c r="AF74" s="5">
        <f t="shared" ref="AF74:AF137" si="55">MIN($AR$34,($AR$36+($AR$34-$AR$36)*(((2.7182^(2.4*((I74-$BC$28))/$AR$23)-1))/10)))</f>
        <v>5.0000000000001377E-2</v>
      </c>
      <c r="AG74" s="5">
        <f t="shared" ref="AG74:AG137" si="56">MIN($AR$34,($AR$36+($AR$34-$AR$36)*(((2.7182^(2.4*((I74-$BC$29))/$AR$23)-1))/10)))</f>
        <v>4.9999999999999989E-2</v>
      </c>
      <c r="AH74" s="5">
        <f t="shared" ref="AH74:AH137" si="57">MIN($AR$34,($AR$36+($AR$34-$AR$36)*(((2.7182^(2.4*((I74-$BC$30))/$AR$23)-1))/10)))</f>
        <v>4.9999999999999989E-2</v>
      </c>
      <c r="AI74" s="5">
        <f t="shared" si="27"/>
        <v>4.9999999999999989E-2</v>
      </c>
      <c r="AJ74" s="16">
        <f t="shared" si="28"/>
        <v>5</v>
      </c>
      <c r="AK74" s="20">
        <f t="shared" ref="AK74:AK105" si="58">$AR$42</f>
        <v>300</v>
      </c>
      <c r="AL74" s="20">
        <f t="shared" ref="AL74:AL137" si="59">MAX($AR$43,($AR$46*(C74-$AT$21)))</f>
        <v>300</v>
      </c>
      <c r="AM74" s="20">
        <f t="shared" si="29"/>
        <v>300</v>
      </c>
      <c r="AN74" s="10">
        <f t="shared" si="30"/>
        <v>300</v>
      </c>
      <c r="AO74" s="1">
        <f t="shared" si="31"/>
        <v>-30</v>
      </c>
    </row>
    <row r="75" spans="2:41" x14ac:dyDescent="0.2">
      <c r="B75" s="18">
        <f t="shared" si="32"/>
        <v>43225</v>
      </c>
      <c r="C75">
        <v>66</v>
      </c>
      <c r="D75" s="5">
        <v>9.1999999999999993</v>
      </c>
      <c r="E75" s="8">
        <f t="shared" si="33"/>
        <v>9.1999999999999993</v>
      </c>
      <c r="F75">
        <v>0</v>
      </c>
      <c r="G75" s="8">
        <f t="shared" ref="G75:G138" si="60">(E75-F75)+G74</f>
        <v>292.89999999999998</v>
      </c>
      <c r="H75">
        <v>66</v>
      </c>
      <c r="I75" s="8">
        <f t="shared" si="36"/>
        <v>148.59999999999997</v>
      </c>
      <c r="J75" s="8" t="str">
        <f t="shared" si="37"/>
        <v xml:space="preserve"> </v>
      </c>
      <c r="K75" s="8" t="str">
        <f t="shared" ref="K75:K138" si="61">IF(J75="C1",1,IF(J75="C2",2,IF(J75="C3",3,IF(J75="C4",4,IF(J75="C5",5," ")))))</f>
        <v xml:space="preserve"> </v>
      </c>
      <c r="L75" s="8" t="str">
        <f t="shared" si="38"/>
        <v xml:space="preserve"> </v>
      </c>
      <c r="M75" t="str">
        <f t="shared" si="39"/>
        <v>F1</v>
      </c>
      <c r="N75" t="str">
        <f t="shared" si="40"/>
        <v xml:space="preserve"> </v>
      </c>
      <c r="O75" t="str">
        <f t="shared" si="41"/>
        <v xml:space="preserve"> </v>
      </c>
      <c r="P75" t="str">
        <f t="shared" si="42"/>
        <v xml:space="preserve"> </v>
      </c>
      <c r="Q75" t="str">
        <f t="shared" si="43"/>
        <v xml:space="preserve"> </v>
      </c>
      <c r="R75" t="str">
        <f t="shared" si="44"/>
        <v xml:space="preserve"> </v>
      </c>
      <c r="S75">
        <v>66</v>
      </c>
      <c r="T75">
        <f t="shared" si="45"/>
        <v>0.5</v>
      </c>
      <c r="U75" s="2">
        <f t="shared" si="46"/>
        <v>97.034660475981624</v>
      </c>
      <c r="V75" s="2">
        <f t="shared" si="47"/>
        <v>5</v>
      </c>
      <c r="W75" s="2">
        <f t="shared" ref="W75:W106" si="62">$AR$36</f>
        <v>0.5</v>
      </c>
      <c r="X75" s="8" t="str">
        <f t="shared" si="48"/>
        <v xml:space="preserve"> </v>
      </c>
      <c r="Y75" s="8" t="str">
        <f t="shared" si="49"/>
        <v xml:space="preserve"> </v>
      </c>
      <c r="Z75" s="8" t="str">
        <f t="shared" si="50"/>
        <v xml:space="preserve"> </v>
      </c>
      <c r="AA75" s="8" t="str">
        <f t="shared" si="51"/>
        <v xml:space="preserve"> </v>
      </c>
      <c r="AB75" s="8" t="str">
        <f t="shared" si="52"/>
        <v xml:space="preserve"> </v>
      </c>
      <c r="AC75">
        <v>66</v>
      </c>
      <c r="AD75" s="8">
        <f t="shared" si="53"/>
        <v>0</v>
      </c>
      <c r="AE75" s="5">
        <f t="shared" si="54"/>
        <v>5.0112180566873776E-2</v>
      </c>
      <c r="AF75" s="5">
        <f t="shared" si="55"/>
        <v>5.0000000000001987E-2</v>
      </c>
      <c r="AG75" s="5">
        <f t="shared" si="56"/>
        <v>4.9999999999999989E-2</v>
      </c>
      <c r="AH75" s="5">
        <f t="shared" si="57"/>
        <v>4.9999999999999989E-2</v>
      </c>
      <c r="AI75" s="5">
        <f t="shared" ref="AI75:AI138" si="63">MIN($AR$34,($AR$36+($AR$34-$AR$36)*(((2.7182^(2.4*((I75-$BC$31))/$AR$23)-1))/10)))</f>
        <v>4.9999999999999989E-2</v>
      </c>
      <c r="AJ75" s="16">
        <f t="shared" ref="AJ75:AJ138" si="64">IF(AND(C75&lt;$AT$21),T75,IF(AND(C75&gt;=$AT$21,C75&lt;$AZ$27),V75,IF(AND(C75&gt;=$AZ$27,C75&lt;$BD$27),W75,IF(AND(C75&gt;=$BD$27,C75&lt;$AZ$28),AE75,IF(AND(C75&gt;=$AZ$28,C75&lt;$BD$28),W75,IF(AND(C75&gt;=$BD$28,C75&lt;$AZ$29),AF75,IF(AND(C75&gt;=$AZ$29,C75&lt;$BD$29),W75,IF(AND(C75&gt;=$BD$29,C75&lt;$AZ$30),AG75,IF(AND(C75&gt;=$AZ$30,C75&lt;$BD$30),W75,IF(AND(C75&gt;=$BD$30,C75&lt;$AZ$31),AH75,IF(AND(C75&gt;=$AZ$31,C75&lt;$BD$31),W75,IF(AND(C75&gt;=$BD$31,C75&lt;$AT$29),AI75,IF(AND(C75&gt;=$AT$29),$AR$35," ")))))))))))))</f>
        <v>5</v>
      </c>
      <c r="AK75" s="20">
        <f t="shared" si="58"/>
        <v>300</v>
      </c>
      <c r="AL75" s="20">
        <f t="shared" si="59"/>
        <v>300</v>
      </c>
      <c r="AM75" s="20">
        <f t="shared" ref="AM75:AM138" si="65">MIN($AR$48,AL75)</f>
        <v>300</v>
      </c>
      <c r="AN75" s="10">
        <f t="shared" ref="AN75:AN138" si="66">IF(C75&lt;$AT$21,AK75,IF(AND($AT$21&lt;=C75,C75&lt;(MIN($AT$25,$AT$29))),AM75,IF(AND($AT$25&lt;=C75,C75&lt;$AT$29),$AR$45,IF(AND($AT$29&lt;=C75),$AR$45,"0"))))</f>
        <v>300</v>
      </c>
      <c r="AO75" s="1">
        <f t="shared" ref="AO75:AO138" si="67">(0-AN75)/10</f>
        <v>-30</v>
      </c>
    </row>
    <row r="76" spans="2:41" x14ac:dyDescent="0.2">
      <c r="B76" s="18">
        <f t="shared" ref="B76:B139" si="68">B75+1</f>
        <v>43226</v>
      </c>
      <c r="C76">
        <v>67</v>
      </c>
      <c r="D76" s="5">
        <v>9.4</v>
      </c>
      <c r="E76" s="8">
        <f t="shared" si="33"/>
        <v>9.4</v>
      </c>
      <c r="F76">
        <v>0</v>
      </c>
      <c r="G76" s="8">
        <f t="shared" si="60"/>
        <v>302.29999999999995</v>
      </c>
      <c r="H76">
        <v>67</v>
      </c>
      <c r="I76" s="8">
        <f t="shared" si="36"/>
        <v>157.99999999999997</v>
      </c>
      <c r="J76" s="8" t="str">
        <f t="shared" si="37"/>
        <v xml:space="preserve"> </v>
      </c>
      <c r="K76" s="8" t="str">
        <f t="shared" si="61"/>
        <v xml:space="preserve"> </v>
      </c>
      <c r="L76" s="8" t="str">
        <f t="shared" si="38"/>
        <v xml:space="preserve"> </v>
      </c>
      <c r="M76" t="str">
        <f t="shared" si="39"/>
        <v>F1</v>
      </c>
      <c r="N76" t="str">
        <f t="shared" si="40"/>
        <v xml:space="preserve"> </v>
      </c>
      <c r="O76" t="str">
        <f t="shared" si="41"/>
        <v xml:space="preserve"> </v>
      </c>
      <c r="P76" t="str">
        <f t="shared" si="42"/>
        <v xml:space="preserve"> </v>
      </c>
      <c r="Q76" t="str">
        <f t="shared" si="43"/>
        <v xml:space="preserve"> </v>
      </c>
      <c r="R76" t="str">
        <f t="shared" si="44"/>
        <v xml:space="preserve"> </v>
      </c>
      <c r="S76">
        <v>67</v>
      </c>
      <c r="T76">
        <f t="shared" si="45"/>
        <v>0.5</v>
      </c>
      <c r="U76" s="2">
        <f t="shared" si="46"/>
        <v>144.92309267382456</v>
      </c>
      <c r="V76" s="2">
        <f t="shared" si="47"/>
        <v>5</v>
      </c>
      <c r="W76" s="2">
        <f t="shared" si="62"/>
        <v>0.5</v>
      </c>
      <c r="X76" s="8" t="str">
        <f t="shared" si="48"/>
        <v xml:space="preserve"> </v>
      </c>
      <c r="Y76" s="8" t="str">
        <f t="shared" si="49"/>
        <v xml:space="preserve"> </v>
      </c>
      <c r="Z76" s="8" t="str">
        <f t="shared" si="50"/>
        <v xml:space="preserve"> </v>
      </c>
      <c r="AA76" s="8" t="str">
        <f t="shared" si="51"/>
        <v xml:space="preserve"> </v>
      </c>
      <c r="AB76" s="8" t="str">
        <f t="shared" si="52"/>
        <v xml:space="preserve"> </v>
      </c>
      <c r="AC76">
        <v>67</v>
      </c>
      <c r="AD76" s="8">
        <f t="shared" si="53"/>
        <v>0</v>
      </c>
      <c r="AE76" s="5">
        <f t="shared" si="54"/>
        <v>5.0167830542169278E-2</v>
      </c>
      <c r="AF76" s="5">
        <f t="shared" si="55"/>
        <v>5.0000000000002986E-2</v>
      </c>
      <c r="AG76" s="5">
        <f t="shared" si="56"/>
        <v>4.9999999999999989E-2</v>
      </c>
      <c r="AH76" s="5">
        <f t="shared" si="57"/>
        <v>4.9999999999999989E-2</v>
      </c>
      <c r="AI76" s="5">
        <f t="shared" si="63"/>
        <v>4.9999999999999989E-2</v>
      </c>
      <c r="AJ76" s="16">
        <f t="shared" si="64"/>
        <v>5</v>
      </c>
      <c r="AK76" s="20">
        <f t="shared" si="58"/>
        <v>300</v>
      </c>
      <c r="AL76" s="20">
        <f t="shared" si="59"/>
        <v>300</v>
      </c>
      <c r="AM76" s="20">
        <f t="shared" si="65"/>
        <v>300</v>
      </c>
      <c r="AN76" s="10">
        <f t="shared" si="66"/>
        <v>300</v>
      </c>
      <c r="AO76" s="1">
        <f t="shared" si="67"/>
        <v>-30</v>
      </c>
    </row>
    <row r="77" spans="2:41" x14ac:dyDescent="0.2">
      <c r="B77" s="18">
        <f t="shared" si="68"/>
        <v>43227</v>
      </c>
      <c r="C77">
        <v>68</v>
      </c>
      <c r="D77" s="5">
        <v>9.6</v>
      </c>
      <c r="E77" s="8">
        <f t="shared" si="33"/>
        <v>9.6</v>
      </c>
      <c r="F77">
        <v>0</v>
      </c>
      <c r="G77" s="8">
        <f t="shared" si="60"/>
        <v>311.89999999999998</v>
      </c>
      <c r="H77">
        <v>68</v>
      </c>
      <c r="I77" s="8">
        <f t="shared" si="36"/>
        <v>167.59999999999997</v>
      </c>
      <c r="J77" s="8" t="str">
        <f t="shared" si="37"/>
        <v xml:space="preserve"> </v>
      </c>
      <c r="K77" s="8" t="str">
        <f t="shared" si="61"/>
        <v xml:space="preserve"> </v>
      </c>
      <c r="L77" s="8" t="str">
        <f t="shared" si="38"/>
        <v xml:space="preserve"> </v>
      </c>
      <c r="M77" t="str">
        <f t="shared" si="39"/>
        <v>F1</v>
      </c>
      <c r="N77" t="str">
        <f t="shared" si="40"/>
        <v xml:space="preserve"> </v>
      </c>
      <c r="O77" t="str">
        <f t="shared" si="41"/>
        <v xml:space="preserve"> </v>
      </c>
      <c r="P77" t="str">
        <f t="shared" si="42"/>
        <v xml:space="preserve"> </v>
      </c>
      <c r="Q77" t="str">
        <f t="shared" si="43"/>
        <v xml:space="preserve"> </v>
      </c>
      <c r="R77" t="str">
        <f t="shared" si="44"/>
        <v xml:space="preserve"> </v>
      </c>
      <c r="S77">
        <v>68</v>
      </c>
      <c r="T77">
        <f t="shared" si="45"/>
        <v>0.5</v>
      </c>
      <c r="U77" s="2">
        <f t="shared" si="46"/>
        <v>218.42769233694702</v>
      </c>
      <c r="V77" s="2">
        <f t="shared" si="47"/>
        <v>5</v>
      </c>
      <c r="W77" s="2">
        <f t="shared" si="62"/>
        <v>0.5</v>
      </c>
      <c r="X77" s="8" t="str">
        <f t="shared" si="48"/>
        <v xml:space="preserve"> </v>
      </c>
      <c r="Y77" s="8" t="str">
        <f t="shared" si="49"/>
        <v xml:space="preserve"> </v>
      </c>
      <c r="Z77" s="8" t="str">
        <f t="shared" si="50"/>
        <v xml:space="preserve"> </v>
      </c>
      <c r="AA77" s="8" t="str">
        <f t="shared" si="51"/>
        <v xml:space="preserve"> </v>
      </c>
      <c r="AB77" s="8" t="str">
        <f t="shared" si="52"/>
        <v xml:space="preserve"> </v>
      </c>
      <c r="AC77">
        <v>68</v>
      </c>
      <c r="AD77" s="8">
        <f t="shared" si="53"/>
        <v>0</v>
      </c>
      <c r="AE77" s="5">
        <f t="shared" si="54"/>
        <v>5.0253248438885179E-2</v>
      </c>
      <c r="AF77" s="5">
        <f t="shared" si="55"/>
        <v>5.0000000000004541E-2</v>
      </c>
      <c r="AG77" s="5">
        <f t="shared" si="56"/>
        <v>4.9999999999999989E-2</v>
      </c>
      <c r="AH77" s="5">
        <f t="shared" si="57"/>
        <v>4.9999999999999989E-2</v>
      </c>
      <c r="AI77" s="5">
        <f t="shared" si="63"/>
        <v>4.9999999999999989E-2</v>
      </c>
      <c r="AJ77" s="16">
        <f t="shared" si="64"/>
        <v>5</v>
      </c>
      <c r="AK77" s="20">
        <f t="shared" si="58"/>
        <v>300</v>
      </c>
      <c r="AL77" s="20">
        <f t="shared" si="59"/>
        <v>300</v>
      </c>
      <c r="AM77" s="20">
        <f t="shared" si="65"/>
        <v>300</v>
      </c>
      <c r="AN77" s="10">
        <f t="shared" si="66"/>
        <v>300</v>
      </c>
      <c r="AO77" s="1">
        <f t="shared" si="67"/>
        <v>-30</v>
      </c>
    </row>
    <row r="78" spans="2:41" x14ac:dyDescent="0.2">
      <c r="B78" s="18">
        <f t="shared" si="68"/>
        <v>43228</v>
      </c>
      <c r="C78">
        <v>69</v>
      </c>
      <c r="D78" s="5">
        <v>9.6999999999999993</v>
      </c>
      <c r="E78" s="8">
        <f t="shared" ref="E78:E141" si="69">IF(D78&gt;0,D78,0)</f>
        <v>9.6999999999999993</v>
      </c>
      <c r="F78">
        <v>0</v>
      </c>
      <c r="G78" s="8">
        <f t="shared" si="60"/>
        <v>321.59999999999997</v>
      </c>
      <c r="H78">
        <v>69</v>
      </c>
      <c r="I78" s="8">
        <f t="shared" si="36"/>
        <v>177.29999999999995</v>
      </c>
      <c r="J78" s="8" t="str">
        <f t="shared" si="37"/>
        <v xml:space="preserve"> </v>
      </c>
      <c r="K78" s="8" t="str">
        <f t="shared" si="61"/>
        <v xml:space="preserve"> </v>
      </c>
      <c r="L78" s="8" t="str">
        <f t="shared" si="38"/>
        <v xml:space="preserve"> </v>
      </c>
      <c r="M78" t="str">
        <f t="shared" si="39"/>
        <v>F1</v>
      </c>
      <c r="N78" t="str">
        <f t="shared" si="40"/>
        <v xml:space="preserve"> </v>
      </c>
      <c r="O78" t="str">
        <f t="shared" si="41"/>
        <v xml:space="preserve"> </v>
      </c>
      <c r="P78" t="str">
        <f t="shared" si="42"/>
        <v xml:space="preserve"> </v>
      </c>
      <c r="Q78" t="str">
        <f t="shared" si="43"/>
        <v xml:space="preserve"> </v>
      </c>
      <c r="R78" t="str">
        <f t="shared" si="44"/>
        <v xml:space="preserve"> </v>
      </c>
      <c r="S78">
        <v>69</v>
      </c>
      <c r="T78">
        <f t="shared" si="45"/>
        <v>0.5</v>
      </c>
      <c r="U78" s="2">
        <f t="shared" si="46"/>
        <v>330.75500303288948</v>
      </c>
      <c r="V78" s="2">
        <f t="shared" si="47"/>
        <v>5</v>
      </c>
      <c r="W78" s="2">
        <f t="shared" si="62"/>
        <v>0.5</v>
      </c>
      <c r="X78" s="8" t="str">
        <f t="shared" si="48"/>
        <v xml:space="preserve"> </v>
      </c>
      <c r="Y78" s="8" t="str">
        <f t="shared" si="49"/>
        <v xml:space="preserve"> </v>
      </c>
      <c r="Z78" s="8" t="str">
        <f t="shared" si="50"/>
        <v xml:space="preserve"> </v>
      </c>
      <c r="AA78" s="8" t="str">
        <f t="shared" si="51"/>
        <v xml:space="preserve"> </v>
      </c>
      <c r="AB78" s="8" t="str">
        <f t="shared" si="52"/>
        <v xml:space="preserve"> </v>
      </c>
      <c r="AC78">
        <v>69</v>
      </c>
      <c r="AD78" s="8">
        <f t="shared" si="53"/>
        <v>0</v>
      </c>
      <c r="AE78" s="5">
        <f t="shared" si="54"/>
        <v>5.0383781258156013E-2</v>
      </c>
      <c r="AF78" s="5">
        <f t="shared" si="55"/>
        <v>5.0000000000006928E-2</v>
      </c>
      <c r="AG78" s="5">
        <f t="shared" si="56"/>
        <v>4.9999999999999989E-2</v>
      </c>
      <c r="AH78" s="5">
        <f t="shared" si="57"/>
        <v>4.9999999999999989E-2</v>
      </c>
      <c r="AI78" s="5">
        <f t="shared" si="63"/>
        <v>4.9999999999999989E-2</v>
      </c>
      <c r="AJ78" s="16">
        <f t="shared" si="64"/>
        <v>5</v>
      </c>
      <c r="AK78" s="20">
        <f t="shared" si="58"/>
        <v>300</v>
      </c>
      <c r="AL78" s="20">
        <f t="shared" si="59"/>
        <v>300</v>
      </c>
      <c r="AM78" s="20">
        <f t="shared" si="65"/>
        <v>300</v>
      </c>
      <c r="AN78" s="10">
        <f t="shared" si="66"/>
        <v>300</v>
      </c>
      <c r="AO78" s="1">
        <f t="shared" si="67"/>
        <v>-30</v>
      </c>
    </row>
    <row r="79" spans="2:41" x14ac:dyDescent="0.2">
      <c r="B79" s="18">
        <f t="shared" si="68"/>
        <v>43229</v>
      </c>
      <c r="C79">
        <v>70</v>
      </c>
      <c r="D79" s="5">
        <v>9.9</v>
      </c>
      <c r="E79" s="8">
        <f t="shared" si="69"/>
        <v>9.9</v>
      </c>
      <c r="F79">
        <v>0</v>
      </c>
      <c r="G79" s="8">
        <f t="shared" si="60"/>
        <v>331.49999999999994</v>
      </c>
      <c r="H79">
        <v>70</v>
      </c>
      <c r="I79" s="8">
        <f t="shared" si="36"/>
        <v>187.19999999999996</v>
      </c>
      <c r="J79" s="8" t="str">
        <f t="shared" si="37"/>
        <v xml:space="preserve"> </v>
      </c>
      <c r="K79" s="8" t="str">
        <f t="shared" si="61"/>
        <v xml:space="preserve"> </v>
      </c>
      <c r="L79" s="8" t="str">
        <f t="shared" si="38"/>
        <v xml:space="preserve"> </v>
      </c>
      <c r="M79" t="str">
        <f t="shared" si="39"/>
        <v>F1</v>
      </c>
      <c r="N79" t="str">
        <f t="shared" si="40"/>
        <v xml:space="preserve"> </v>
      </c>
      <c r="O79" t="str">
        <f t="shared" si="41"/>
        <v xml:space="preserve"> </v>
      </c>
      <c r="P79" t="str">
        <f t="shared" si="42"/>
        <v xml:space="preserve"> </v>
      </c>
      <c r="Q79" t="str">
        <f t="shared" si="43"/>
        <v xml:space="preserve"> </v>
      </c>
      <c r="R79" t="str">
        <f t="shared" si="44"/>
        <v xml:space="preserve"> </v>
      </c>
      <c r="S79">
        <v>70</v>
      </c>
      <c r="T79">
        <f t="shared" si="45"/>
        <v>0.5</v>
      </c>
      <c r="U79" s="2">
        <f t="shared" si="46"/>
        <v>505.28774517318323</v>
      </c>
      <c r="V79" s="2">
        <f t="shared" si="47"/>
        <v>5</v>
      </c>
      <c r="W79" s="2">
        <f t="shared" si="62"/>
        <v>0.5</v>
      </c>
      <c r="X79" s="8" t="str">
        <f t="shared" si="48"/>
        <v xml:space="preserve"> </v>
      </c>
      <c r="Y79" s="8" t="str">
        <f t="shared" si="49"/>
        <v xml:space="preserve"> </v>
      </c>
      <c r="Z79" s="8" t="str">
        <f t="shared" si="50"/>
        <v xml:space="preserve"> </v>
      </c>
      <c r="AA79" s="8" t="str">
        <f t="shared" si="51"/>
        <v xml:space="preserve"> </v>
      </c>
      <c r="AB79" s="8" t="str">
        <f t="shared" si="52"/>
        <v xml:space="preserve"> </v>
      </c>
      <c r="AC79">
        <v>70</v>
      </c>
      <c r="AD79" s="8">
        <f t="shared" si="53"/>
        <v>0</v>
      </c>
      <c r="AE79" s="5">
        <f t="shared" si="54"/>
        <v>5.0586601487230154E-2</v>
      </c>
      <c r="AF79" s="5">
        <f t="shared" si="55"/>
        <v>5.0000000000010536E-2</v>
      </c>
      <c r="AG79" s="5">
        <f t="shared" si="56"/>
        <v>4.9999999999999989E-2</v>
      </c>
      <c r="AH79" s="5">
        <f t="shared" si="57"/>
        <v>4.9999999999999989E-2</v>
      </c>
      <c r="AI79" s="5">
        <f t="shared" si="63"/>
        <v>4.9999999999999989E-2</v>
      </c>
      <c r="AJ79" s="16">
        <f t="shared" si="64"/>
        <v>5</v>
      </c>
      <c r="AK79" s="20">
        <f t="shared" si="58"/>
        <v>300</v>
      </c>
      <c r="AL79" s="20">
        <f t="shared" si="59"/>
        <v>300</v>
      </c>
      <c r="AM79" s="20">
        <f t="shared" si="65"/>
        <v>300</v>
      </c>
      <c r="AN79" s="10">
        <f t="shared" si="66"/>
        <v>300</v>
      </c>
      <c r="AO79" s="1">
        <f t="shared" si="67"/>
        <v>-30</v>
      </c>
    </row>
    <row r="80" spans="2:41" x14ac:dyDescent="0.2">
      <c r="B80" s="18">
        <f t="shared" si="68"/>
        <v>43230</v>
      </c>
      <c r="C80">
        <v>71</v>
      </c>
      <c r="D80" s="5">
        <v>10</v>
      </c>
      <c r="E80" s="8">
        <f t="shared" si="69"/>
        <v>10</v>
      </c>
      <c r="F80">
        <v>0</v>
      </c>
      <c r="G80" s="8">
        <f t="shared" si="60"/>
        <v>341.49999999999994</v>
      </c>
      <c r="H80">
        <v>71</v>
      </c>
      <c r="I80" s="8">
        <f t="shared" si="36"/>
        <v>197.19999999999996</v>
      </c>
      <c r="J80" s="8" t="str">
        <f t="shared" si="37"/>
        <v xml:space="preserve"> </v>
      </c>
      <c r="K80" s="8" t="str">
        <f t="shared" si="61"/>
        <v xml:space="preserve"> </v>
      </c>
      <c r="L80" s="8" t="str">
        <f t="shared" si="38"/>
        <v xml:space="preserve"> </v>
      </c>
      <c r="M80" t="str">
        <f t="shared" si="39"/>
        <v>F1</v>
      </c>
      <c r="N80" t="str">
        <f t="shared" si="40"/>
        <v xml:space="preserve"> </v>
      </c>
      <c r="O80" t="str">
        <f t="shared" si="41"/>
        <v xml:space="preserve"> </v>
      </c>
      <c r="P80" t="str">
        <f t="shared" si="42"/>
        <v xml:space="preserve"> </v>
      </c>
      <c r="Q80" t="str">
        <f t="shared" si="43"/>
        <v xml:space="preserve"> </v>
      </c>
      <c r="R80" t="str">
        <f t="shared" si="44"/>
        <v xml:space="preserve"> </v>
      </c>
      <c r="S80">
        <v>71</v>
      </c>
      <c r="T80">
        <f t="shared" si="45"/>
        <v>0.5</v>
      </c>
      <c r="U80" s="2">
        <f t="shared" si="46"/>
        <v>775.3709980910171</v>
      </c>
      <c r="V80" s="2">
        <f t="shared" si="47"/>
        <v>5</v>
      </c>
      <c r="W80" s="2">
        <f t="shared" si="62"/>
        <v>0.5</v>
      </c>
      <c r="X80" s="8" t="str">
        <f t="shared" si="48"/>
        <v xml:space="preserve"> </v>
      </c>
      <c r="Y80" s="8" t="str">
        <f t="shared" si="49"/>
        <v xml:space="preserve"> </v>
      </c>
      <c r="Z80" s="8" t="str">
        <f t="shared" si="50"/>
        <v xml:space="preserve"> </v>
      </c>
      <c r="AA80" s="8" t="str">
        <f t="shared" si="51"/>
        <v xml:space="preserve"> </v>
      </c>
      <c r="AB80" s="8" t="str">
        <f t="shared" si="52"/>
        <v xml:space="preserve"> </v>
      </c>
      <c r="AC80">
        <v>71</v>
      </c>
      <c r="AD80" s="8">
        <f t="shared" si="53"/>
        <v>0</v>
      </c>
      <c r="AE80" s="5">
        <f t="shared" si="54"/>
        <v>5.0900458626894185E-2</v>
      </c>
      <c r="AF80" s="5">
        <f t="shared" si="55"/>
        <v>5.0000000000016198E-2</v>
      </c>
      <c r="AG80" s="5">
        <f t="shared" si="56"/>
        <v>4.9999999999999989E-2</v>
      </c>
      <c r="AH80" s="5">
        <f t="shared" si="57"/>
        <v>4.9999999999999989E-2</v>
      </c>
      <c r="AI80" s="5">
        <f t="shared" si="63"/>
        <v>4.9999999999999989E-2</v>
      </c>
      <c r="AJ80" s="16">
        <f t="shared" si="64"/>
        <v>5</v>
      </c>
      <c r="AK80" s="20">
        <f t="shared" si="58"/>
        <v>300</v>
      </c>
      <c r="AL80" s="20">
        <f t="shared" si="59"/>
        <v>300</v>
      </c>
      <c r="AM80" s="20">
        <f t="shared" si="65"/>
        <v>300</v>
      </c>
      <c r="AN80" s="10">
        <f t="shared" si="66"/>
        <v>300</v>
      </c>
      <c r="AO80" s="1">
        <f t="shared" si="67"/>
        <v>-30</v>
      </c>
    </row>
    <row r="81" spans="2:41" x14ac:dyDescent="0.2">
      <c r="B81" s="18">
        <f t="shared" si="68"/>
        <v>43231</v>
      </c>
      <c r="C81">
        <v>72</v>
      </c>
      <c r="D81" s="5">
        <v>10.199999999999999</v>
      </c>
      <c r="E81" s="8">
        <f t="shared" si="69"/>
        <v>10.199999999999999</v>
      </c>
      <c r="F81">
        <v>0</v>
      </c>
      <c r="G81" s="8">
        <f t="shared" si="60"/>
        <v>351.69999999999993</v>
      </c>
      <c r="H81">
        <v>72</v>
      </c>
      <c r="I81" s="8">
        <f t="shared" si="36"/>
        <v>207.39999999999995</v>
      </c>
      <c r="J81" s="8" t="str">
        <f t="shared" si="37"/>
        <v xml:space="preserve"> </v>
      </c>
      <c r="K81" s="8" t="str">
        <f t="shared" si="61"/>
        <v xml:space="preserve"> </v>
      </c>
      <c r="L81" s="8" t="str">
        <f t="shared" si="38"/>
        <v xml:space="preserve"> </v>
      </c>
      <c r="M81" t="str">
        <f t="shared" si="39"/>
        <v>F1</v>
      </c>
      <c r="N81" t="str">
        <f t="shared" si="40"/>
        <v xml:space="preserve"> </v>
      </c>
      <c r="O81" t="str">
        <f t="shared" si="41"/>
        <v xml:space="preserve"> </v>
      </c>
      <c r="P81" t="str">
        <f t="shared" si="42"/>
        <v xml:space="preserve"> </v>
      </c>
      <c r="Q81" t="str">
        <f t="shared" si="43"/>
        <v xml:space="preserve"> </v>
      </c>
      <c r="R81" t="str">
        <f t="shared" si="44"/>
        <v xml:space="preserve"> </v>
      </c>
      <c r="S81">
        <v>72</v>
      </c>
      <c r="T81">
        <f t="shared" si="45"/>
        <v>0.5</v>
      </c>
      <c r="U81" s="2">
        <f t="shared" si="46"/>
        <v>1200.1993456013706</v>
      </c>
      <c r="V81" s="2">
        <f t="shared" si="47"/>
        <v>5</v>
      </c>
      <c r="W81" s="2">
        <f t="shared" si="62"/>
        <v>0.5</v>
      </c>
      <c r="X81" s="8" t="str">
        <f t="shared" si="48"/>
        <v xml:space="preserve"> </v>
      </c>
      <c r="Y81" s="8" t="str">
        <f t="shared" si="49"/>
        <v xml:space="preserve"> </v>
      </c>
      <c r="Z81" s="8" t="str">
        <f t="shared" si="50"/>
        <v xml:space="preserve"> </v>
      </c>
      <c r="AA81" s="8" t="str">
        <f t="shared" si="51"/>
        <v xml:space="preserve"> </v>
      </c>
      <c r="AB81" s="8" t="str">
        <f t="shared" si="52"/>
        <v xml:space="preserve"> </v>
      </c>
      <c r="AC81">
        <v>72</v>
      </c>
      <c r="AD81" s="8">
        <f t="shared" si="53"/>
        <v>0</v>
      </c>
      <c r="AE81" s="5">
        <f t="shared" si="54"/>
        <v>5.1394141254592629E-2</v>
      </c>
      <c r="AF81" s="5">
        <f t="shared" si="55"/>
        <v>5.000000000002508E-2</v>
      </c>
      <c r="AG81" s="5">
        <f t="shared" si="56"/>
        <v>4.9999999999999989E-2</v>
      </c>
      <c r="AH81" s="5">
        <f t="shared" si="57"/>
        <v>4.9999999999999989E-2</v>
      </c>
      <c r="AI81" s="5">
        <f t="shared" si="63"/>
        <v>4.9999999999999989E-2</v>
      </c>
      <c r="AJ81" s="16">
        <f t="shared" si="64"/>
        <v>5</v>
      </c>
      <c r="AK81" s="20">
        <f t="shared" si="58"/>
        <v>300</v>
      </c>
      <c r="AL81" s="20">
        <f t="shared" si="59"/>
        <v>300</v>
      </c>
      <c r="AM81" s="20">
        <f t="shared" si="65"/>
        <v>300</v>
      </c>
      <c r="AN81" s="10">
        <f t="shared" si="66"/>
        <v>300</v>
      </c>
      <c r="AO81" s="1">
        <f t="shared" si="67"/>
        <v>-30</v>
      </c>
    </row>
    <row r="82" spans="2:41" x14ac:dyDescent="0.2">
      <c r="B82" s="18">
        <f t="shared" si="68"/>
        <v>43232</v>
      </c>
      <c r="C82">
        <v>73</v>
      </c>
      <c r="D82" s="5">
        <v>10.3</v>
      </c>
      <c r="E82" s="8">
        <f t="shared" si="69"/>
        <v>10.3</v>
      </c>
      <c r="F82">
        <v>0</v>
      </c>
      <c r="G82" s="8">
        <f t="shared" si="60"/>
        <v>361.99999999999994</v>
      </c>
      <c r="H82">
        <v>73</v>
      </c>
      <c r="I82" s="8">
        <f t="shared" si="36"/>
        <v>217.69999999999996</v>
      </c>
      <c r="J82" s="8" t="str">
        <f t="shared" si="37"/>
        <v xml:space="preserve"> </v>
      </c>
      <c r="K82" s="8" t="str">
        <f t="shared" si="61"/>
        <v xml:space="preserve"> </v>
      </c>
      <c r="L82" s="8" t="str">
        <f t="shared" si="38"/>
        <v xml:space="preserve"> </v>
      </c>
      <c r="M82" t="str">
        <f t="shared" si="39"/>
        <v>F1</v>
      </c>
      <c r="N82" t="str">
        <f t="shared" si="40"/>
        <v xml:space="preserve"> </v>
      </c>
      <c r="O82" t="str">
        <f t="shared" si="41"/>
        <v xml:space="preserve"> </v>
      </c>
      <c r="P82" t="str">
        <f t="shared" si="42"/>
        <v xml:space="preserve"> </v>
      </c>
      <c r="Q82" t="str">
        <f t="shared" si="43"/>
        <v xml:space="preserve"> </v>
      </c>
      <c r="R82" t="str">
        <f t="shared" si="44"/>
        <v xml:space="preserve"> </v>
      </c>
      <c r="S82">
        <v>73</v>
      </c>
      <c r="T82">
        <f t="shared" si="45"/>
        <v>0.5</v>
      </c>
      <c r="U82" s="2">
        <f t="shared" si="46"/>
        <v>1865.9200637165284</v>
      </c>
      <c r="V82" s="2">
        <f t="shared" si="47"/>
        <v>5</v>
      </c>
      <c r="W82" s="2">
        <f t="shared" si="62"/>
        <v>0.5</v>
      </c>
      <c r="X82" s="8" t="str">
        <f t="shared" si="48"/>
        <v xml:space="preserve"> </v>
      </c>
      <c r="Y82" s="8" t="str">
        <f t="shared" si="49"/>
        <v xml:space="preserve"> </v>
      </c>
      <c r="Z82" s="8" t="str">
        <f t="shared" si="50"/>
        <v xml:space="preserve"> </v>
      </c>
      <c r="AA82" s="8" t="str">
        <f t="shared" si="51"/>
        <v xml:space="preserve"> </v>
      </c>
      <c r="AB82" s="8" t="str">
        <f t="shared" si="52"/>
        <v xml:space="preserve"> </v>
      </c>
      <c r="AC82">
        <v>73</v>
      </c>
      <c r="AD82" s="8">
        <f t="shared" si="53"/>
        <v>0</v>
      </c>
      <c r="AE82" s="5">
        <f t="shared" si="54"/>
        <v>5.2167759011878534E-2</v>
      </c>
      <c r="AF82" s="5">
        <f t="shared" si="55"/>
        <v>5.0000000000039013E-2</v>
      </c>
      <c r="AG82" s="5">
        <f t="shared" si="56"/>
        <v>4.9999999999999989E-2</v>
      </c>
      <c r="AH82" s="5">
        <f t="shared" si="57"/>
        <v>4.9999999999999989E-2</v>
      </c>
      <c r="AI82" s="5">
        <f t="shared" si="63"/>
        <v>4.9999999999999989E-2</v>
      </c>
      <c r="AJ82" s="16">
        <f t="shared" si="64"/>
        <v>5</v>
      </c>
      <c r="AK82" s="20">
        <f t="shared" si="58"/>
        <v>300</v>
      </c>
      <c r="AL82" s="20">
        <f t="shared" si="59"/>
        <v>312</v>
      </c>
      <c r="AM82" s="20">
        <f t="shared" si="65"/>
        <v>312</v>
      </c>
      <c r="AN82" s="10">
        <f t="shared" si="66"/>
        <v>312</v>
      </c>
      <c r="AO82" s="1">
        <f t="shared" si="67"/>
        <v>-31.2</v>
      </c>
    </row>
    <row r="83" spans="2:41" x14ac:dyDescent="0.2">
      <c r="B83" s="18">
        <f t="shared" si="68"/>
        <v>43233</v>
      </c>
      <c r="C83">
        <v>74</v>
      </c>
      <c r="D83" s="5">
        <v>10.5</v>
      </c>
      <c r="E83" s="8">
        <f t="shared" si="69"/>
        <v>10.5</v>
      </c>
      <c r="F83">
        <v>0</v>
      </c>
      <c r="G83" s="8">
        <f t="shared" si="60"/>
        <v>372.49999999999994</v>
      </c>
      <c r="H83">
        <v>74</v>
      </c>
      <c r="I83" s="8">
        <f t="shared" si="36"/>
        <v>228.19999999999996</v>
      </c>
      <c r="J83" s="8" t="str">
        <f t="shared" si="37"/>
        <v xml:space="preserve"> </v>
      </c>
      <c r="K83" s="8" t="str">
        <f t="shared" si="61"/>
        <v xml:space="preserve"> </v>
      </c>
      <c r="L83" s="8" t="str">
        <f t="shared" si="38"/>
        <v xml:space="preserve"> </v>
      </c>
      <c r="M83" t="str">
        <f t="shared" si="39"/>
        <v>F1</v>
      </c>
      <c r="N83" t="str">
        <f t="shared" si="40"/>
        <v xml:space="preserve"> </v>
      </c>
      <c r="O83" t="str">
        <f t="shared" si="41"/>
        <v xml:space="preserve"> </v>
      </c>
      <c r="P83" t="str">
        <f t="shared" si="42"/>
        <v xml:space="preserve"> </v>
      </c>
      <c r="Q83" t="str">
        <f t="shared" si="43"/>
        <v xml:space="preserve"> </v>
      </c>
      <c r="R83" t="str">
        <f t="shared" si="44"/>
        <v xml:space="preserve"> </v>
      </c>
      <c r="S83">
        <v>74</v>
      </c>
      <c r="T83">
        <f t="shared" si="45"/>
        <v>0.5</v>
      </c>
      <c r="U83" s="2">
        <f t="shared" si="46"/>
        <v>2926.0213859726614</v>
      </c>
      <c r="V83" s="2">
        <f t="shared" si="47"/>
        <v>5</v>
      </c>
      <c r="W83" s="2">
        <f t="shared" si="62"/>
        <v>0.5</v>
      </c>
      <c r="X83" s="8" t="str">
        <f t="shared" si="48"/>
        <v xml:space="preserve"> </v>
      </c>
      <c r="Y83" s="8" t="str">
        <f t="shared" si="49"/>
        <v xml:space="preserve"> </v>
      </c>
      <c r="Z83" s="8" t="str">
        <f t="shared" si="50"/>
        <v xml:space="preserve"> </v>
      </c>
      <c r="AA83" s="8" t="str">
        <f t="shared" si="51"/>
        <v xml:space="preserve"> </v>
      </c>
      <c r="AB83" s="8" t="str">
        <f t="shared" si="52"/>
        <v xml:space="preserve"> </v>
      </c>
      <c r="AC83">
        <v>74</v>
      </c>
      <c r="AD83" s="8">
        <f t="shared" si="53"/>
        <v>0</v>
      </c>
      <c r="AE83" s="5">
        <f t="shared" si="54"/>
        <v>5.3399676819306074E-2</v>
      </c>
      <c r="AF83" s="5">
        <f t="shared" si="55"/>
        <v>5.0000000000061162E-2</v>
      </c>
      <c r="AG83" s="5">
        <f t="shared" si="56"/>
        <v>4.9999999999999989E-2</v>
      </c>
      <c r="AH83" s="5">
        <f t="shared" si="57"/>
        <v>4.9999999999999989E-2</v>
      </c>
      <c r="AI83" s="5">
        <f t="shared" si="63"/>
        <v>4.9999999999999989E-2</v>
      </c>
      <c r="AJ83" s="16">
        <f t="shared" si="64"/>
        <v>5</v>
      </c>
      <c r="AK83" s="20">
        <f t="shared" si="58"/>
        <v>300</v>
      </c>
      <c r="AL83" s="20">
        <f t="shared" si="59"/>
        <v>324</v>
      </c>
      <c r="AM83" s="20">
        <f t="shared" si="65"/>
        <v>324</v>
      </c>
      <c r="AN83" s="10">
        <f t="shared" si="66"/>
        <v>324</v>
      </c>
      <c r="AO83" s="1">
        <f t="shared" si="67"/>
        <v>-32.4</v>
      </c>
    </row>
    <row r="84" spans="2:41" x14ac:dyDescent="0.2">
      <c r="B84" s="18">
        <f t="shared" si="68"/>
        <v>43234</v>
      </c>
      <c r="C84">
        <v>75</v>
      </c>
      <c r="D84" s="5">
        <v>10.6</v>
      </c>
      <c r="E84" s="8">
        <f t="shared" si="69"/>
        <v>10.6</v>
      </c>
      <c r="F84">
        <v>0</v>
      </c>
      <c r="G84" s="8">
        <f t="shared" si="60"/>
        <v>383.09999999999997</v>
      </c>
      <c r="H84">
        <v>75</v>
      </c>
      <c r="I84" s="8">
        <f t="shared" si="36"/>
        <v>238.79999999999995</v>
      </c>
      <c r="J84" s="8" t="str">
        <f t="shared" si="37"/>
        <v xml:space="preserve"> </v>
      </c>
      <c r="K84" s="8" t="str">
        <f t="shared" si="61"/>
        <v xml:space="preserve"> </v>
      </c>
      <c r="L84" s="8" t="str">
        <f t="shared" si="38"/>
        <v xml:space="preserve"> </v>
      </c>
      <c r="M84" t="str">
        <f t="shared" si="39"/>
        <v>F1</v>
      </c>
      <c r="N84" t="str">
        <f t="shared" si="40"/>
        <v xml:space="preserve"> </v>
      </c>
      <c r="O84" t="str">
        <f t="shared" si="41"/>
        <v xml:space="preserve"> </v>
      </c>
      <c r="P84" t="str">
        <f t="shared" si="42"/>
        <v xml:space="preserve"> </v>
      </c>
      <c r="Q84" t="str">
        <f t="shared" si="43"/>
        <v xml:space="preserve"> </v>
      </c>
      <c r="R84" t="str">
        <f t="shared" si="44"/>
        <v xml:space="preserve"> </v>
      </c>
      <c r="S84">
        <v>75</v>
      </c>
      <c r="T84">
        <f t="shared" si="45"/>
        <v>0.5</v>
      </c>
      <c r="U84" s="2">
        <f t="shared" si="46"/>
        <v>4608.2734381972095</v>
      </c>
      <c r="V84" s="2">
        <f t="shared" si="47"/>
        <v>5</v>
      </c>
      <c r="W84" s="2">
        <f t="shared" si="62"/>
        <v>0.5</v>
      </c>
      <c r="X84" s="8" t="str">
        <f t="shared" si="48"/>
        <v xml:space="preserve"> </v>
      </c>
      <c r="Y84" s="8" t="str">
        <f t="shared" si="49"/>
        <v xml:space="preserve"> </v>
      </c>
      <c r="Z84" s="8" t="str">
        <f t="shared" si="50"/>
        <v xml:space="preserve"> </v>
      </c>
      <c r="AA84" s="8" t="str">
        <f t="shared" si="51"/>
        <v xml:space="preserve"> </v>
      </c>
      <c r="AB84" s="8" t="str">
        <f t="shared" si="52"/>
        <v xml:space="preserve"> </v>
      </c>
      <c r="AC84">
        <v>75</v>
      </c>
      <c r="AD84" s="8">
        <f t="shared" si="53"/>
        <v>0</v>
      </c>
      <c r="AE84" s="5">
        <f t="shared" si="54"/>
        <v>5.5354580766889538E-2</v>
      </c>
      <c r="AF84" s="5">
        <f t="shared" si="55"/>
        <v>5.0000000000096412E-2</v>
      </c>
      <c r="AG84" s="5">
        <f t="shared" si="56"/>
        <v>4.9999999999999989E-2</v>
      </c>
      <c r="AH84" s="5">
        <f t="shared" si="57"/>
        <v>4.9999999999999989E-2</v>
      </c>
      <c r="AI84" s="5">
        <f t="shared" si="63"/>
        <v>4.9999999999999989E-2</v>
      </c>
      <c r="AJ84" s="16">
        <f t="shared" si="64"/>
        <v>5</v>
      </c>
      <c r="AK84" s="20">
        <f t="shared" si="58"/>
        <v>300</v>
      </c>
      <c r="AL84" s="20">
        <f t="shared" si="59"/>
        <v>336</v>
      </c>
      <c r="AM84" s="20">
        <f t="shared" si="65"/>
        <v>336</v>
      </c>
      <c r="AN84" s="10">
        <f t="shared" si="66"/>
        <v>336</v>
      </c>
      <c r="AO84" s="1">
        <f t="shared" si="67"/>
        <v>-33.6</v>
      </c>
    </row>
    <row r="85" spans="2:41" x14ac:dyDescent="0.2">
      <c r="B85" s="18">
        <f t="shared" si="68"/>
        <v>43235</v>
      </c>
      <c r="C85">
        <v>76</v>
      </c>
      <c r="D85" s="5">
        <v>10.8</v>
      </c>
      <c r="E85" s="8">
        <f t="shared" si="69"/>
        <v>10.8</v>
      </c>
      <c r="F85">
        <v>0</v>
      </c>
      <c r="G85" s="8">
        <f t="shared" si="60"/>
        <v>393.9</v>
      </c>
      <c r="H85">
        <v>76</v>
      </c>
      <c r="I85" s="8">
        <f t="shared" si="36"/>
        <v>249.59999999999997</v>
      </c>
      <c r="J85" s="8" t="str">
        <f t="shared" si="37"/>
        <v xml:space="preserve"> </v>
      </c>
      <c r="K85" s="8" t="str">
        <f t="shared" si="61"/>
        <v xml:space="preserve"> </v>
      </c>
      <c r="L85" s="8" t="str">
        <f t="shared" si="38"/>
        <v xml:space="preserve"> </v>
      </c>
      <c r="M85" t="str">
        <f t="shared" si="39"/>
        <v>F1</v>
      </c>
      <c r="N85" t="str">
        <f t="shared" si="40"/>
        <v xml:space="preserve"> </v>
      </c>
      <c r="O85" t="str">
        <f t="shared" si="41"/>
        <v xml:space="preserve"> </v>
      </c>
      <c r="P85" t="str">
        <f t="shared" si="42"/>
        <v xml:space="preserve"> </v>
      </c>
      <c r="Q85" t="str">
        <f t="shared" si="43"/>
        <v xml:space="preserve"> </v>
      </c>
      <c r="R85" t="str">
        <f t="shared" si="44"/>
        <v xml:space="preserve"> </v>
      </c>
      <c r="S85">
        <v>76</v>
      </c>
      <c r="T85">
        <f t="shared" si="45"/>
        <v>0.5</v>
      </c>
      <c r="U85" s="2">
        <f t="shared" si="46"/>
        <v>7320.3363003442009</v>
      </c>
      <c r="V85" s="2">
        <f t="shared" si="47"/>
        <v>5</v>
      </c>
      <c r="W85" s="2">
        <f t="shared" si="62"/>
        <v>0.5</v>
      </c>
      <c r="X85" s="8" t="str">
        <f t="shared" si="48"/>
        <v xml:space="preserve"> </v>
      </c>
      <c r="Y85" s="8" t="str">
        <f t="shared" si="49"/>
        <v xml:space="preserve"> </v>
      </c>
      <c r="Z85" s="8" t="str">
        <f t="shared" si="50"/>
        <v xml:space="preserve"> </v>
      </c>
      <c r="AA85" s="8" t="str">
        <f t="shared" si="51"/>
        <v xml:space="preserve"> </v>
      </c>
      <c r="AB85" s="8" t="str">
        <f t="shared" si="52"/>
        <v xml:space="preserve"> </v>
      </c>
      <c r="AC85">
        <v>76</v>
      </c>
      <c r="AD85" s="8">
        <f t="shared" si="53"/>
        <v>0</v>
      </c>
      <c r="AE85" s="5">
        <f t="shared" si="54"/>
        <v>5.8506202658683171E-2</v>
      </c>
      <c r="AF85" s="5">
        <f t="shared" si="55"/>
        <v>5.0000000000153089E-2</v>
      </c>
      <c r="AG85" s="5">
        <f t="shared" si="56"/>
        <v>4.9999999999999989E-2</v>
      </c>
      <c r="AH85" s="5">
        <f t="shared" si="57"/>
        <v>4.9999999999999989E-2</v>
      </c>
      <c r="AI85" s="5">
        <f t="shared" si="63"/>
        <v>4.9999999999999989E-2</v>
      </c>
      <c r="AJ85" s="16">
        <f t="shared" si="64"/>
        <v>5</v>
      </c>
      <c r="AK85" s="20">
        <f t="shared" si="58"/>
        <v>300</v>
      </c>
      <c r="AL85" s="20">
        <f t="shared" si="59"/>
        <v>348</v>
      </c>
      <c r="AM85" s="20">
        <f t="shared" si="65"/>
        <v>348</v>
      </c>
      <c r="AN85" s="10">
        <f t="shared" si="66"/>
        <v>348</v>
      </c>
      <c r="AO85" s="1">
        <f t="shared" si="67"/>
        <v>-34.799999999999997</v>
      </c>
    </row>
    <row r="86" spans="2:41" x14ac:dyDescent="0.2">
      <c r="B86" s="18">
        <f t="shared" si="68"/>
        <v>43236</v>
      </c>
      <c r="C86">
        <v>77</v>
      </c>
      <c r="D86" s="5">
        <v>10.9</v>
      </c>
      <c r="E86" s="8">
        <f t="shared" si="69"/>
        <v>10.9</v>
      </c>
      <c r="F86">
        <v>0</v>
      </c>
      <c r="G86" s="8">
        <f t="shared" si="60"/>
        <v>404.79999999999995</v>
      </c>
      <c r="H86">
        <v>77</v>
      </c>
      <c r="I86" s="8">
        <f t="shared" si="36"/>
        <v>260.49999999999994</v>
      </c>
      <c r="J86" s="8" t="str">
        <f t="shared" si="37"/>
        <v xml:space="preserve"> </v>
      </c>
      <c r="K86" s="8" t="str">
        <f t="shared" si="61"/>
        <v xml:space="preserve"> </v>
      </c>
      <c r="L86" s="8" t="str">
        <f t="shared" si="38"/>
        <v xml:space="preserve"> </v>
      </c>
      <c r="M86" t="str">
        <f t="shared" si="39"/>
        <v>F1</v>
      </c>
      <c r="N86" t="str">
        <f t="shared" si="40"/>
        <v xml:space="preserve"> </v>
      </c>
      <c r="O86" t="str">
        <f t="shared" si="41"/>
        <v xml:space="preserve"> </v>
      </c>
      <c r="P86" t="str">
        <f t="shared" si="42"/>
        <v xml:space="preserve"> </v>
      </c>
      <c r="Q86" t="str">
        <f t="shared" si="43"/>
        <v xml:space="preserve"> </v>
      </c>
      <c r="R86" t="str">
        <f t="shared" si="44"/>
        <v xml:space="preserve"> </v>
      </c>
      <c r="S86">
        <v>77</v>
      </c>
      <c r="T86">
        <f t="shared" si="45"/>
        <v>0.5</v>
      </c>
      <c r="U86" s="2">
        <f t="shared" si="46"/>
        <v>11678.617119797957</v>
      </c>
      <c r="V86" s="2">
        <f t="shared" si="47"/>
        <v>5</v>
      </c>
      <c r="W86" s="2">
        <f t="shared" si="62"/>
        <v>0.5</v>
      </c>
      <c r="X86" s="8" t="str">
        <f t="shared" si="48"/>
        <v xml:space="preserve"> </v>
      </c>
      <c r="Y86" s="8" t="str">
        <f t="shared" si="49"/>
        <v xml:space="preserve"> </v>
      </c>
      <c r="Z86" s="8" t="str">
        <f t="shared" si="50"/>
        <v xml:space="preserve"> </v>
      </c>
      <c r="AA86" s="8" t="str">
        <f t="shared" si="51"/>
        <v xml:space="preserve"> </v>
      </c>
      <c r="AB86" s="8" t="str">
        <f t="shared" si="52"/>
        <v xml:space="preserve"> </v>
      </c>
      <c r="AC86">
        <v>77</v>
      </c>
      <c r="AD86" s="8">
        <f t="shared" si="53"/>
        <v>0</v>
      </c>
      <c r="AE86" s="5">
        <f t="shared" si="54"/>
        <v>6.3570854158059242E-2</v>
      </c>
      <c r="AF86" s="5">
        <f t="shared" si="55"/>
        <v>5.0000000000244293E-2</v>
      </c>
      <c r="AG86" s="5">
        <f t="shared" si="56"/>
        <v>4.9999999999999989E-2</v>
      </c>
      <c r="AH86" s="5">
        <f t="shared" si="57"/>
        <v>4.9999999999999989E-2</v>
      </c>
      <c r="AI86" s="5">
        <f t="shared" si="63"/>
        <v>4.9999999999999989E-2</v>
      </c>
      <c r="AJ86" s="16">
        <f t="shared" si="64"/>
        <v>5</v>
      </c>
      <c r="AK86" s="20">
        <f t="shared" si="58"/>
        <v>300</v>
      </c>
      <c r="AL86" s="20">
        <f t="shared" si="59"/>
        <v>360</v>
      </c>
      <c r="AM86" s="20">
        <f t="shared" si="65"/>
        <v>360</v>
      </c>
      <c r="AN86" s="10">
        <f t="shared" si="66"/>
        <v>360</v>
      </c>
      <c r="AO86" s="1">
        <f t="shared" si="67"/>
        <v>-36</v>
      </c>
    </row>
    <row r="87" spans="2:41" x14ac:dyDescent="0.2">
      <c r="B87" s="18">
        <f t="shared" si="68"/>
        <v>43237</v>
      </c>
      <c r="C87">
        <v>78</v>
      </c>
      <c r="D87" s="5">
        <v>11.1</v>
      </c>
      <c r="E87" s="8">
        <f t="shared" si="69"/>
        <v>11.1</v>
      </c>
      <c r="F87">
        <v>0</v>
      </c>
      <c r="G87" s="8">
        <f t="shared" si="60"/>
        <v>415.9</v>
      </c>
      <c r="H87">
        <v>78</v>
      </c>
      <c r="I87" s="8">
        <f t="shared" si="36"/>
        <v>271.59999999999997</v>
      </c>
      <c r="J87" s="8" t="str">
        <f t="shared" si="37"/>
        <v xml:space="preserve"> </v>
      </c>
      <c r="K87" s="8" t="str">
        <f t="shared" si="61"/>
        <v xml:space="preserve"> </v>
      </c>
      <c r="L87" s="8" t="str">
        <f t="shared" si="38"/>
        <v xml:space="preserve"> </v>
      </c>
      <c r="M87" t="str">
        <f t="shared" si="39"/>
        <v>F1</v>
      </c>
      <c r="N87" t="str">
        <f t="shared" si="40"/>
        <v xml:space="preserve"> </v>
      </c>
      <c r="O87" t="str">
        <f t="shared" si="41"/>
        <v xml:space="preserve"> </v>
      </c>
      <c r="P87" t="str">
        <f t="shared" si="42"/>
        <v xml:space="preserve"> </v>
      </c>
      <c r="Q87" t="str">
        <f t="shared" si="43"/>
        <v xml:space="preserve"> </v>
      </c>
      <c r="R87" t="str">
        <f t="shared" si="44"/>
        <v xml:space="preserve"> </v>
      </c>
      <c r="S87">
        <v>78</v>
      </c>
      <c r="T87">
        <f t="shared" si="45"/>
        <v>0.5</v>
      </c>
      <c r="U87" s="2">
        <f t="shared" si="46"/>
        <v>18792.22707861754</v>
      </c>
      <c r="V87" s="2">
        <f t="shared" si="47"/>
        <v>5</v>
      </c>
      <c r="W87" s="2">
        <f t="shared" si="62"/>
        <v>0.5</v>
      </c>
      <c r="X87" s="8" t="str">
        <f t="shared" si="48"/>
        <v xml:space="preserve"> </v>
      </c>
      <c r="Y87" s="8" t="str">
        <f t="shared" si="49"/>
        <v xml:space="preserve"> </v>
      </c>
      <c r="Z87" s="8" t="str">
        <f t="shared" si="50"/>
        <v xml:space="preserve"> </v>
      </c>
      <c r="AA87" s="8" t="str">
        <f t="shared" si="51"/>
        <v xml:space="preserve"> </v>
      </c>
      <c r="AB87" s="8" t="str">
        <f t="shared" si="52"/>
        <v xml:space="preserve"> </v>
      </c>
      <c r="AC87">
        <v>78</v>
      </c>
      <c r="AD87" s="8">
        <f t="shared" si="53"/>
        <v>0</v>
      </c>
      <c r="AE87" s="5">
        <f t="shared" si="54"/>
        <v>7.1837406231320844E-2</v>
      </c>
      <c r="AF87" s="5">
        <f t="shared" si="55"/>
        <v>5.0000000000393063E-2</v>
      </c>
      <c r="AG87" s="5">
        <f t="shared" si="56"/>
        <v>4.9999999999999989E-2</v>
      </c>
      <c r="AH87" s="5">
        <f t="shared" si="57"/>
        <v>4.9999999999999989E-2</v>
      </c>
      <c r="AI87" s="5">
        <f t="shared" si="63"/>
        <v>4.9999999999999989E-2</v>
      </c>
      <c r="AJ87" s="16">
        <f t="shared" si="64"/>
        <v>5</v>
      </c>
      <c r="AK87" s="20">
        <f t="shared" si="58"/>
        <v>300</v>
      </c>
      <c r="AL87" s="20">
        <f t="shared" si="59"/>
        <v>372</v>
      </c>
      <c r="AM87" s="20">
        <f t="shared" si="65"/>
        <v>372</v>
      </c>
      <c r="AN87" s="10">
        <f t="shared" si="66"/>
        <v>372</v>
      </c>
      <c r="AO87" s="1">
        <f t="shared" si="67"/>
        <v>-37.200000000000003</v>
      </c>
    </row>
    <row r="88" spans="2:41" x14ac:dyDescent="0.2">
      <c r="B88" s="18">
        <f t="shared" si="68"/>
        <v>43238</v>
      </c>
      <c r="C88">
        <v>79</v>
      </c>
      <c r="D88" s="5">
        <v>11.2</v>
      </c>
      <c r="E88" s="8">
        <f t="shared" si="69"/>
        <v>11.2</v>
      </c>
      <c r="F88">
        <v>0</v>
      </c>
      <c r="G88" s="8">
        <f t="shared" si="60"/>
        <v>427.09999999999997</v>
      </c>
      <c r="H88">
        <v>79</v>
      </c>
      <c r="I88" s="8">
        <f t="shared" si="36"/>
        <v>282.79999999999995</v>
      </c>
      <c r="J88" s="8" t="str">
        <f t="shared" si="37"/>
        <v xml:space="preserve"> </v>
      </c>
      <c r="K88" s="8" t="str">
        <f t="shared" si="61"/>
        <v xml:space="preserve"> </v>
      </c>
      <c r="L88" s="8" t="str">
        <f t="shared" si="38"/>
        <v xml:space="preserve"> </v>
      </c>
      <c r="M88" t="str">
        <f t="shared" si="39"/>
        <v>F1</v>
      </c>
      <c r="N88" t="str">
        <f t="shared" si="40"/>
        <v xml:space="preserve"> </v>
      </c>
      <c r="O88" t="str">
        <f t="shared" si="41"/>
        <v xml:space="preserve"> </v>
      </c>
      <c r="P88" t="str">
        <f t="shared" si="42"/>
        <v xml:space="preserve"> </v>
      </c>
      <c r="Q88" t="str">
        <f t="shared" si="43"/>
        <v xml:space="preserve"> </v>
      </c>
      <c r="R88" t="str">
        <f t="shared" si="44"/>
        <v xml:space="preserve"> </v>
      </c>
      <c r="S88">
        <v>79</v>
      </c>
      <c r="T88">
        <f t="shared" si="45"/>
        <v>0.5</v>
      </c>
      <c r="U88" s="2">
        <f t="shared" si="46"/>
        <v>30368.890288626739</v>
      </c>
      <c r="V88" s="2">
        <f t="shared" si="47"/>
        <v>5</v>
      </c>
      <c r="W88" s="2">
        <f t="shared" si="62"/>
        <v>0.5</v>
      </c>
      <c r="X88" s="8" t="str">
        <f t="shared" si="48"/>
        <v xml:space="preserve"> </v>
      </c>
      <c r="Y88" s="8" t="str">
        <f t="shared" si="49"/>
        <v xml:space="preserve"> </v>
      </c>
      <c r="Z88" s="8" t="str">
        <f t="shared" si="50"/>
        <v xml:space="preserve"> </v>
      </c>
      <c r="AA88" s="8" t="str">
        <f t="shared" si="51"/>
        <v xml:space="preserve"> </v>
      </c>
      <c r="AB88" s="8" t="str">
        <f t="shared" si="52"/>
        <v xml:space="preserve"> </v>
      </c>
      <c r="AC88">
        <v>79</v>
      </c>
      <c r="AD88" s="8">
        <f t="shared" si="53"/>
        <v>0</v>
      </c>
      <c r="AE88" s="5">
        <f t="shared" si="54"/>
        <v>8.5290363283247017E-2</v>
      </c>
      <c r="AF88" s="5">
        <f t="shared" si="55"/>
        <v>5.0000000000635203E-2</v>
      </c>
      <c r="AG88" s="5">
        <f t="shared" si="56"/>
        <v>4.9999999999999989E-2</v>
      </c>
      <c r="AH88" s="5">
        <f t="shared" si="57"/>
        <v>4.9999999999999989E-2</v>
      </c>
      <c r="AI88" s="5">
        <f t="shared" si="63"/>
        <v>4.9999999999999989E-2</v>
      </c>
      <c r="AJ88" s="16">
        <f t="shared" si="64"/>
        <v>5</v>
      </c>
      <c r="AK88" s="20">
        <f t="shared" si="58"/>
        <v>300</v>
      </c>
      <c r="AL88" s="20">
        <f t="shared" si="59"/>
        <v>384</v>
      </c>
      <c r="AM88" s="20">
        <f t="shared" si="65"/>
        <v>384</v>
      </c>
      <c r="AN88" s="10">
        <f t="shared" si="66"/>
        <v>384</v>
      </c>
      <c r="AO88" s="1">
        <f t="shared" si="67"/>
        <v>-38.4</v>
      </c>
    </row>
    <row r="89" spans="2:41" x14ac:dyDescent="0.2">
      <c r="B89" s="18">
        <f t="shared" si="68"/>
        <v>43239</v>
      </c>
      <c r="C89">
        <v>80</v>
      </c>
      <c r="D89" s="5">
        <v>11.4</v>
      </c>
      <c r="E89" s="8">
        <f t="shared" si="69"/>
        <v>11.4</v>
      </c>
      <c r="F89">
        <v>0</v>
      </c>
      <c r="G89" s="8">
        <f t="shared" si="60"/>
        <v>438.49999999999994</v>
      </c>
      <c r="H89">
        <v>80</v>
      </c>
      <c r="I89" s="8">
        <f t="shared" si="36"/>
        <v>294.19999999999993</v>
      </c>
      <c r="J89" s="8" t="str">
        <f t="shared" si="37"/>
        <v xml:space="preserve"> </v>
      </c>
      <c r="K89" s="8" t="str">
        <f t="shared" si="61"/>
        <v xml:space="preserve"> </v>
      </c>
      <c r="L89" s="8" t="str">
        <f t="shared" si="38"/>
        <v xml:space="preserve"> </v>
      </c>
      <c r="M89" t="str">
        <f t="shared" si="39"/>
        <v>F1</v>
      </c>
      <c r="N89" t="str">
        <f t="shared" si="40"/>
        <v xml:space="preserve"> </v>
      </c>
      <c r="O89" t="str">
        <f t="shared" si="41"/>
        <v xml:space="preserve"> </v>
      </c>
      <c r="P89" t="str">
        <f t="shared" si="42"/>
        <v xml:space="preserve"> </v>
      </c>
      <c r="Q89" t="str">
        <f t="shared" si="43"/>
        <v xml:space="preserve"> </v>
      </c>
      <c r="R89" t="str">
        <f t="shared" si="44"/>
        <v xml:space="preserve"> </v>
      </c>
      <c r="S89">
        <v>80</v>
      </c>
      <c r="T89">
        <f t="shared" si="45"/>
        <v>0.5</v>
      </c>
      <c r="U89" s="2">
        <f t="shared" si="46"/>
        <v>49499.823122861533</v>
      </c>
      <c r="V89" s="2">
        <f t="shared" si="47"/>
        <v>5</v>
      </c>
      <c r="W89" s="2">
        <f t="shared" si="62"/>
        <v>0.5</v>
      </c>
      <c r="X89" s="8" t="str">
        <f t="shared" si="48"/>
        <v xml:space="preserve"> </v>
      </c>
      <c r="Y89" s="8" t="str">
        <f t="shared" si="49"/>
        <v xml:space="preserve"> </v>
      </c>
      <c r="Z89" s="8" t="str">
        <f t="shared" si="50"/>
        <v xml:space="preserve"> </v>
      </c>
      <c r="AA89" s="8" t="str">
        <f t="shared" si="51"/>
        <v xml:space="preserve"> </v>
      </c>
      <c r="AB89" s="8" t="str">
        <f t="shared" si="52"/>
        <v xml:space="preserve"> </v>
      </c>
      <c r="AC89">
        <v>80</v>
      </c>
      <c r="AD89" s="8">
        <f t="shared" si="53"/>
        <v>0</v>
      </c>
      <c r="AE89" s="5">
        <f t="shared" si="54"/>
        <v>0.10752195222329008</v>
      </c>
      <c r="AF89" s="5">
        <f t="shared" si="55"/>
        <v>5.0000000001035383E-2</v>
      </c>
      <c r="AG89" s="5">
        <f t="shared" si="56"/>
        <v>4.9999999999999989E-2</v>
      </c>
      <c r="AH89" s="5">
        <f t="shared" si="57"/>
        <v>4.9999999999999989E-2</v>
      </c>
      <c r="AI89" s="5">
        <f t="shared" si="63"/>
        <v>4.9999999999999989E-2</v>
      </c>
      <c r="AJ89" s="16">
        <f t="shared" si="64"/>
        <v>5</v>
      </c>
      <c r="AK89" s="20">
        <f t="shared" si="58"/>
        <v>300</v>
      </c>
      <c r="AL89" s="20">
        <f t="shared" si="59"/>
        <v>396</v>
      </c>
      <c r="AM89" s="20">
        <f t="shared" si="65"/>
        <v>396</v>
      </c>
      <c r="AN89" s="10">
        <f t="shared" si="66"/>
        <v>396</v>
      </c>
      <c r="AO89" s="1">
        <f t="shared" si="67"/>
        <v>-39.6</v>
      </c>
    </row>
    <row r="90" spans="2:41" x14ac:dyDescent="0.2">
      <c r="B90" s="18">
        <f t="shared" si="68"/>
        <v>43240</v>
      </c>
      <c r="C90">
        <v>81</v>
      </c>
      <c r="D90" s="5">
        <v>11.5</v>
      </c>
      <c r="E90" s="8">
        <f t="shared" si="69"/>
        <v>11.5</v>
      </c>
      <c r="F90">
        <v>0</v>
      </c>
      <c r="G90" s="8">
        <f t="shared" si="60"/>
        <v>449.99999999999994</v>
      </c>
      <c r="H90">
        <v>81</v>
      </c>
      <c r="I90" s="8">
        <f t="shared" si="36"/>
        <v>305.69999999999993</v>
      </c>
      <c r="J90" s="8" t="str">
        <f t="shared" si="37"/>
        <v xml:space="preserve"> </v>
      </c>
      <c r="K90" s="8" t="str">
        <f t="shared" si="61"/>
        <v xml:space="preserve"> </v>
      </c>
      <c r="L90" s="8" t="str">
        <f t="shared" si="38"/>
        <v xml:space="preserve"> </v>
      </c>
      <c r="M90" t="str">
        <f t="shared" si="39"/>
        <v>F1</v>
      </c>
      <c r="N90" t="str">
        <f t="shared" si="40"/>
        <v xml:space="preserve"> </v>
      </c>
      <c r="O90" t="str">
        <f t="shared" si="41"/>
        <v xml:space="preserve"> </v>
      </c>
      <c r="P90" t="str">
        <f t="shared" si="42"/>
        <v xml:space="preserve"> </v>
      </c>
      <c r="Q90" t="str">
        <f t="shared" si="43"/>
        <v xml:space="preserve"> </v>
      </c>
      <c r="R90" t="str">
        <f t="shared" si="44"/>
        <v xml:space="preserve"> </v>
      </c>
      <c r="S90">
        <v>81</v>
      </c>
      <c r="T90">
        <f t="shared" si="45"/>
        <v>0.5</v>
      </c>
      <c r="U90" s="2">
        <f t="shared" si="46"/>
        <v>81029.028903519458</v>
      </c>
      <c r="V90" s="2">
        <f t="shared" si="47"/>
        <v>5</v>
      </c>
      <c r="W90" s="2">
        <f t="shared" si="62"/>
        <v>0.5</v>
      </c>
      <c r="X90" s="8" t="str">
        <f t="shared" si="48"/>
        <v xml:space="preserve"> </v>
      </c>
      <c r="Y90" s="8" t="str">
        <f t="shared" si="49"/>
        <v xml:space="preserve"> </v>
      </c>
      <c r="Z90" s="8" t="str">
        <f t="shared" si="50"/>
        <v xml:space="preserve"> </v>
      </c>
      <c r="AA90" s="8" t="str">
        <f t="shared" si="51"/>
        <v xml:space="preserve"> </v>
      </c>
      <c r="AB90" s="8" t="str">
        <f t="shared" si="52"/>
        <v xml:space="preserve"> </v>
      </c>
      <c r="AC90">
        <v>81</v>
      </c>
      <c r="AD90" s="8">
        <f t="shared" si="53"/>
        <v>0</v>
      </c>
      <c r="AE90" s="5">
        <f t="shared" si="54"/>
        <v>0.14416127078632807</v>
      </c>
      <c r="AF90" s="5">
        <f t="shared" si="55"/>
        <v>5.0000000001694855E-2</v>
      </c>
      <c r="AG90" s="5">
        <f t="shared" si="56"/>
        <v>4.9999999999999989E-2</v>
      </c>
      <c r="AH90" s="5">
        <f t="shared" si="57"/>
        <v>4.9999999999999989E-2</v>
      </c>
      <c r="AI90" s="5">
        <f t="shared" si="63"/>
        <v>4.9999999999999989E-2</v>
      </c>
      <c r="AJ90" s="16">
        <f t="shared" si="64"/>
        <v>5</v>
      </c>
      <c r="AK90" s="20">
        <f t="shared" si="58"/>
        <v>300</v>
      </c>
      <c r="AL90" s="20">
        <f t="shared" si="59"/>
        <v>408</v>
      </c>
      <c r="AM90" s="20">
        <f t="shared" si="65"/>
        <v>408</v>
      </c>
      <c r="AN90" s="10">
        <f t="shared" si="66"/>
        <v>408</v>
      </c>
      <c r="AO90" s="1">
        <f t="shared" si="67"/>
        <v>-40.799999999999997</v>
      </c>
    </row>
    <row r="91" spans="2:41" x14ac:dyDescent="0.2">
      <c r="B91" s="18">
        <f t="shared" si="68"/>
        <v>43241</v>
      </c>
      <c r="C91">
        <v>82</v>
      </c>
      <c r="D91" s="5">
        <v>11.7</v>
      </c>
      <c r="E91" s="8">
        <f t="shared" si="69"/>
        <v>11.7</v>
      </c>
      <c r="F91">
        <v>0</v>
      </c>
      <c r="G91" s="8">
        <f t="shared" si="60"/>
        <v>461.69999999999993</v>
      </c>
      <c r="H91">
        <v>82</v>
      </c>
      <c r="I91" s="8">
        <f t="shared" si="36"/>
        <v>317.39999999999992</v>
      </c>
      <c r="J91" s="8" t="str">
        <f t="shared" si="37"/>
        <v xml:space="preserve"> </v>
      </c>
      <c r="K91" s="8" t="str">
        <f t="shared" si="61"/>
        <v xml:space="preserve"> </v>
      </c>
      <c r="L91" s="8" t="str">
        <f t="shared" si="38"/>
        <v xml:space="preserve"> </v>
      </c>
      <c r="M91" t="str">
        <f t="shared" si="39"/>
        <v>F1</v>
      </c>
      <c r="N91" t="str">
        <f t="shared" si="40"/>
        <v xml:space="preserve"> </v>
      </c>
      <c r="O91" t="str">
        <f t="shared" si="41"/>
        <v xml:space="preserve"> </v>
      </c>
      <c r="P91" t="str">
        <f t="shared" si="42"/>
        <v xml:space="preserve"> </v>
      </c>
      <c r="Q91" t="str">
        <f t="shared" si="43"/>
        <v xml:space="preserve"> </v>
      </c>
      <c r="R91" t="str">
        <f t="shared" si="44"/>
        <v xml:space="preserve"> </v>
      </c>
      <c r="S91">
        <v>82</v>
      </c>
      <c r="T91">
        <f t="shared" si="45"/>
        <v>0.5</v>
      </c>
      <c r="U91" s="2">
        <f t="shared" si="46"/>
        <v>133782.92389480342</v>
      </c>
      <c r="V91" s="2">
        <f t="shared" si="47"/>
        <v>5</v>
      </c>
      <c r="W91" s="2">
        <f t="shared" si="62"/>
        <v>0.5</v>
      </c>
      <c r="X91" s="8" t="str">
        <f t="shared" si="48"/>
        <v xml:space="preserve"> </v>
      </c>
      <c r="Y91" s="8" t="str">
        <f t="shared" si="49"/>
        <v xml:space="preserve"> </v>
      </c>
      <c r="Z91" s="8" t="str">
        <f t="shared" si="50"/>
        <v xml:space="preserve"> </v>
      </c>
      <c r="AA91" s="8" t="str">
        <f t="shared" si="51"/>
        <v xml:space="preserve"> </v>
      </c>
      <c r="AB91" s="8" t="str">
        <f t="shared" si="52"/>
        <v xml:space="preserve"> </v>
      </c>
      <c r="AC91">
        <v>82</v>
      </c>
      <c r="AD91" s="8">
        <f t="shared" si="53"/>
        <v>0</v>
      </c>
      <c r="AE91" s="5">
        <f t="shared" si="54"/>
        <v>0.2054652813431832</v>
      </c>
      <c r="AF91" s="5">
        <f t="shared" si="55"/>
        <v>5.0000000002798251E-2</v>
      </c>
      <c r="AG91" s="5">
        <f t="shared" si="56"/>
        <v>4.9999999999999989E-2</v>
      </c>
      <c r="AH91" s="5">
        <f t="shared" si="57"/>
        <v>4.9999999999999989E-2</v>
      </c>
      <c r="AI91" s="5">
        <f t="shared" si="63"/>
        <v>4.9999999999999989E-2</v>
      </c>
      <c r="AJ91" s="16">
        <f t="shared" si="64"/>
        <v>5</v>
      </c>
      <c r="AK91" s="20">
        <f t="shared" si="58"/>
        <v>300</v>
      </c>
      <c r="AL91" s="20">
        <f t="shared" si="59"/>
        <v>420</v>
      </c>
      <c r="AM91" s="20">
        <f t="shared" si="65"/>
        <v>420</v>
      </c>
      <c r="AN91" s="10">
        <f t="shared" si="66"/>
        <v>420</v>
      </c>
      <c r="AO91" s="1">
        <f t="shared" si="67"/>
        <v>-42</v>
      </c>
    </row>
    <row r="92" spans="2:41" x14ac:dyDescent="0.2">
      <c r="B92" s="18">
        <f t="shared" si="68"/>
        <v>43242</v>
      </c>
      <c r="C92">
        <v>83</v>
      </c>
      <c r="D92" s="5">
        <v>11.8</v>
      </c>
      <c r="E92" s="8">
        <f t="shared" si="69"/>
        <v>11.8</v>
      </c>
      <c r="F92">
        <v>0</v>
      </c>
      <c r="G92" s="8">
        <f t="shared" si="60"/>
        <v>473.49999999999994</v>
      </c>
      <c r="H92">
        <v>83</v>
      </c>
      <c r="I92" s="8">
        <f t="shared" si="36"/>
        <v>329.19999999999993</v>
      </c>
      <c r="J92" s="8" t="str">
        <f t="shared" si="37"/>
        <v>C1</v>
      </c>
      <c r="K92" s="8">
        <f t="shared" si="61"/>
        <v>1</v>
      </c>
      <c r="L92" s="8">
        <f t="shared" si="38"/>
        <v>83</v>
      </c>
      <c r="M92" t="str">
        <f t="shared" si="39"/>
        <v>F1</v>
      </c>
      <c r="N92" t="str">
        <f t="shared" si="40"/>
        <v xml:space="preserve"> </v>
      </c>
      <c r="O92" t="str">
        <f t="shared" si="41"/>
        <v xml:space="preserve"> </v>
      </c>
      <c r="P92" t="str">
        <f t="shared" si="42"/>
        <v xml:space="preserve"> </v>
      </c>
      <c r="Q92" t="str">
        <f t="shared" si="43"/>
        <v xml:space="preserve"> </v>
      </c>
      <c r="R92" t="str">
        <f t="shared" si="44"/>
        <v xml:space="preserve"> </v>
      </c>
      <c r="S92">
        <v>83</v>
      </c>
      <c r="T92">
        <f t="shared" si="45"/>
        <v>0.5</v>
      </c>
      <c r="U92" s="2">
        <f t="shared" si="46"/>
        <v>221831.05840139341</v>
      </c>
      <c r="V92" s="2">
        <f t="shared" si="47"/>
        <v>5</v>
      </c>
      <c r="W92" s="2">
        <f t="shared" si="62"/>
        <v>0.5</v>
      </c>
      <c r="X92" s="8">
        <f t="shared" si="48"/>
        <v>13</v>
      </c>
      <c r="Y92" s="8" t="str">
        <f t="shared" si="49"/>
        <v xml:space="preserve"> </v>
      </c>
      <c r="Z92" s="8" t="str">
        <f t="shared" si="50"/>
        <v xml:space="preserve"> </v>
      </c>
      <c r="AA92" s="8" t="str">
        <f t="shared" si="51"/>
        <v xml:space="preserve"> </v>
      </c>
      <c r="AB92" s="8" t="str">
        <f t="shared" si="52"/>
        <v xml:space="preserve"> </v>
      </c>
      <c r="AC92">
        <v>83</v>
      </c>
      <c r="AD92" s="8">
        <f t="shared" si="53"/>
        <v>13</v>
      </c>
      <c r="AE92" s="5">
        <f t="shared" si="54"/>
        <v>0.30778386404110997</v>
      </c>
      <c r="AF92" s="5">
        <f t="shared" si="55"/>
        <v>5.0000000004639944E-2</v>
      </c>
      <c r="AG92" s="5">
        <f t="shared" si="56"/>
        <v>4.9999999999999989E-2</v>
      </c>
      <c r="AH92" s="5">
        <f t="shared" si="57"/>
        <v>4.9999999999999989E-2</v>
      </c>
      <c r="AI92" s="5">
        <f t="shared" si="63"/>
        <v>4.9999999999999989E-2</v>
      </c>
      <c r="AJ92" s="16">
        <f t="shared" si="64"/>
        <v>0.5</v>
      </c>
      <c r="AK92" s="20">
        <f t="shared" si="58"/>
        <v>300</v>
      </c>
      <c r="AL92" s="20">
        <f t="shared" si="59"/>
        <v>432</v>
      </c>
      <c r="AM92" s="20">
        <f t="shared" si="65"/>
        <v>432</v>
      </c>
      <c r="AN92" s="10">
        <f t="shared" si="66"/>
        <v>432</v>
      </c>
      <c r="AO92" s="1">
        <f t="shared" si="67"/>
        <v>-43.2</v>
      </c>
    </row>
    <row r="93" spans="2:41" x14ac:dyDescent="0.2">
      <c r="B93" s="18">
        <f t="shared" si="68"/>
        <v>43243</v>
      </c>
      <c r="C93">
        <v>84</v>
      </c>
      <c r="D93" s="5">
        <v>11.9</v>
      </c>
      <c r="E93" s="8">
        <f t="shared" si="69"/>
        <v>11.9</v>
      </c>
      <c r="F93">
        <v>0</v>
      </c>
      <c r="G93" s="8">
        <f t="shared" si="60"/>
        <v>485.39999999999992</v>
      </c>
      <c r="H93">
        <v>84</v>
      </c>
      <c r="I93" s="8">
        <f t="shared" si="36"/>
        <v>341.09999999999991</v>
      </c>
      <c r="J93" s="8" t="str">
        <f t="shared" si="37"/>
        <v xml:space="preserve"> </v>
      </c>
      <c r="K93" s="8" t="str">
        <f t="shared" si="61"/>
        <v xml:space="preserve"> </v>
      </c>
      <c r="L93" s="8" t="str">
        <f t="shared" si="38"/>
        <v xml:space="preserve"> </v>
      </c>
      <c r="M93" t="str">
        <f t="shared" si="39"/>
        <v>F1</v>
      </c>
      <c r="N93" t="str">
        <f t="shared" si="40"/>
        <v xml:space="preserve"> </v>
      </c>
      <c r="O93" t="str">
        <f t="shared" si="41"/>
        <v xml:space="preserve"> </v>
      </c>
      <c r="P93" t="str">
        <f t="shared" si="42"/>
        <v xml:space="preserve"> </v>
      </c>
      <c r="Q93" t="str">
        <f t="shared" si="43"/>
        <v xml:space="preserve"> </v>
      </c>
      <c r="R93" t="str">
        <f t="shared" si="44"/>
        <v xml:space="preserve"> </v>
      </c>
      <c r="S93">
        <v>84</v>
      </c>
      <c r="T93">
        <f t="shared" si="45"/>
        <v>0.5</v>
      </c>
      <c r="U93" s="2">
        <f t="shared" si="46"/>
        <v>369407.30421635829</v>
      </c>
      <c r="V93" s="2">
        <f t="shared" si="47"/>
        <v>5</v>
      </c>
      <c r="W93" s="2">
        <f t="shared" si="62"/>
        <v>0.5</v>
      </c>
      <c r="X93" s="8">
        <f t="shared" si="48"/>
        <v>13</v>
      </c>
      <c r="Y93" s="8" t="str">
        <f t="shared" si="49"/>
        <v xml:space="preserve"> </v>
      </c>
      <c r="Z93" s="8" t="str">
        <f t="shared" si="50"/>
        <v xml:space="preserve"> </v>
      </c>
      <c r="AA93" s="8" t="str">
        <f t="shared" si="51"/>
        <v xml:space="preserve"> </v>
      </c>
      <c r="AB93" s="8" t="str">
        <f t="shared" si="52"/>
        <v xml:space="preserve"> </v>
      </c>
      <c r="AC93">
        <v>84</v>
      </c>
      <c r="AD93" s="8">
        <f t="shared" si="53"/>
        <v>13</v>
      </c>
      <c r="AE93" s="5">
        <f t="shared" si="54"/>
        <v>0.47927860832257885</v>
      </c>
      <c r="AF93" s="5">
        <f t="shared" si="55"/>
        <v>5.0000000007726808E-2</v>
      </c>
      <c r="AG93" s="5">
        <f t="shared" si="56"/>
        <v>4.9999999999999989E-2</v>
      </c>
      <c r="AH93" s="5">
        <f t="shared" si="57"/>
        <v>4.9999999999999989E-2</v>
      </c>
      <c r="AI93" s="5">
        <f t="shared" si="63"/>
        <v>4.9999999999999989E-2</v>
      </c>
      <c r="AJ93" s="16">
        <f t="shared" si="64"/>
        <v>0.5</v>
      </c>
      <c r="AK93" s="20">
        <f t="shared" si="58"/>
        <v>300</v>
      </c>
      <c r="AL93" s="20">
        <f t="shared" si="59"/>
        <v>444</v>
      </c>
      <c r="AM93" s="20">
        <f t="shared" si="65"/>
        <v>444</v>
      </c>
      <c r="AN93" s="10">
        <f t="shared" si="66"/>
        <v>444</v>
      </c>
      <c r="AO93" s="1">
        <f t="shared" si="67"/>
        <v>-44.4</v>
      </c>
    </row>
    <row r="94" spans="2:41" x14ac:dyDescent="0.2">
      <c r="B94" s="18">
        <f t="shared" si="68"/>
        <v>43244</v>
      </c>
      <c r="C94">
        <v>85</v>
      </c>
      <c r="D94" s="5">
        <v>12.1</v>
      </c>
      <c r="E94" s="8">
        <f t="shared" si="69"/>
        <v>12.1</v>
      </c>
      <c r="F94">
        <v>0</v>
      </c>
      <c r="G94" s="8">
        <f t="shared" si="60"/>
        <v>497.49999999999994</v>
      </c>
      <c r="H94">
        <v>85</v>
      </c>
      <c r="I94" s="8">
        <f t="shared" si="36"/>
        <v>353.19999999999993</v>
      </c>
      <c r="J94" s="8" t="str">
        <f t="shared" si="37"/>
        <v xml:space="preserve"> </v>
      </c>
      <c r="K94" s="8" t="str">
        <f t="shared" si="61"/>
        <v xml:space="preserve"> </v>
      </c>
      <c r="L94" s="8" t="str">
        <f t="shared" si="38"/>
        <v xml:space="preserve"> </v>
      </c>
      <c r="M94" t="str">
        <f t="shared" si="39"/>
        <v>F1</v>
      </c>
      <c r="N94" t="str">
        <f t="shared" si="40"/>
        <v xml:space="preserve"> </v>
      </c>
      <c r="O94" t="str">
        <f t="shared" si="41"/>
        <v xml:space="preserve"> </v>
      </c>
      <c r="P94" t="str">
        <f t="shared" si="42"/>
        <v xml:space="preserve"> </v>
      </c>
      <c r="Q94" t="str">
        <f t="shared" si="43"/>
        <v xml:space="preserve"> </v>
      </c>
      <c r="R94" t="str">
        <f t="shared" si="44"/>
        <v>tLag1</v>
      </c>
      <c r="S94">
        <v>85</v>
      </c>
      <c r="T94">
        <f t="shared" si="45"/>
        <v>0.5</v>
      </c>
      <c r="U94" s="2">
        <f t="shared" si="46"/>
        <v>620456.26015748119</v>
      </c>
      <c r="V94" s="2">
        <f t="shared" si="47"/>
        <v>5</v>
      </c>
      <c r="W94" s="2">
        <f t="shared" si="62"/>
        <v>0.5</v>
      </c>
      <c r="X94" s="8">
        <f t="shared" si="48"/>
        <v>13</v>
      </c>
      <c r="Y94" s="8" t="str">
        <f t="shared" si="49"/>
        <v xml:space="preserve"> </v>
      </c>
      <c r="Z94" s="8" t="str">
        <f t="shared" si="50"/>
        <v xml:space="preserve"> </v>
      </c>
      <c r="AA94" s="8" t="str">
        <f t="shared" si="51"/>
        <v xml:space="preserve"> </v>
      </c>
      <c r="AB94" s="8" t="str">
        <f t="shared" si="52"/>
        <v xml:space="preserve"> </v>
      </c>
      <c r="AC94">
        <v>85</v>
      </c>
      <c r="AD94" s="8">
        <f t="shared" si="53"/>
        <v>13</v>
      </c>
      <c r="AE94" s="5">
        <f t="shared" si="54"/>
        <v>0.77101645721212209</v>
      </c>
      <c r="AF94" s="5">
        <f t="shared" si="55"/>
        <v>5.000000001297783E-2</v>
      </c>
      <c r="AG94" s="5">
        <f t="shared" si="56"/>
        <v>4.9999999999999989E-2</v>
      </c>
      <c r="AH94" s="5">
        <f t="shared" si="57"/>
        <v>4.9999999999999989E-2</v>
      </c>
      <c r="AI94" s="5">
        <f t="shared" si="63"/>
        <v>4.9999999999999989E-2</v>
      </c>
      <c r="AJ94" s="16">
        <f t="shared" si="64"/>
        <v>0.77101645721212209</v>
      </c>
      <c r="AK94" s="20">
        <f t="shared" si="58"/>
        <v>300</v>
      </c>
      <c r="AL94" s="20">
        <f t="shared" si="59"/>
        <v>456</v>
      </c>
      <c r="AM94" s="20">
        <f t="shared" si="65"/>
        <v>456</v>
      </c>
      <c r="AN94" s="10">
        <f t="shared" si="66"/>
        <v>456</v>
      </c>
      <c r="AO94" s="1">
        <f t="shared" si="67"/>
        <v>-45.6</v>
      </c>
    </row>
    <row r="95" spans="2:41" x14ac:dyDescent="0.2">
      <c r="B95" s="18">
        <f t="shared" si="68"/>
        <v>43245</v>
      </c>
      <c r="C95">
        <v>86</v>
      </c>
      <c r="D95" s="5">
        <v>12.2</v>
      </c>
      <c r="E95" s="8">
        <f t="shared" si="69"/>
        <v>12.2</v>
      </c>
      <c r="F95">
        <v>0</v>
      </c>
      <c r="G95" s="8">
        <f t="shared" si="60"/>
        <v>509.69999999999993</v>
      </c>
      <c r="H95">
        <v>86</v>
      </c>
      <c r="I95" s="8">
        <f t="shared" si="36"/>
        <v>365.39999999999992</v>
      </c>
      <c r="J95" s="8" t="str">
        <f t="shared" si="37"/>
        <v xml:space="preserve"> </v>
      </c>
      <c r="K95" s="8" t="str">
        <f t="shared" si="61"/>
        <v xml:space="preserve"> </v>
      </c>
      <c r="L95" s="8" t="str">
        <f t="shared" si="38"/>
        <v xml:space="preserve"> </v>
      </c>
      <c r="M95" t="str">
        <f t="shared" si="39"/>
        <v>F1</v>
      </c>
      <c r="N95" t="str">
        <f t="shared" si="40"/>
        <v xml:space="preserve"> </v>
      </c>
      <c r="O95" t="str">
        <f t="shared" si="41"/>
        <v xml:space="preserve"> </v>
      </c>
      <c r="P95" t="str">
        <f t="shared" si="42"/>
        <v xml:space="preserve"> </v>
      </c>
      <c r="Q95" t="str">
        <f t="shared" si="43"/>
        <v xml:space="preserve"> </v>
      </c>
      <c r="R95" t="str">
        <f t="shared" si="44"/>
        <v xml:space="preserve"> </v>
      </c>
      <c r="S95">
        <v>86</v>
      </c>
      <c r="T95">
        <f t="shared" si="45"/>
        <v>0.5</v>
      </c>
      <c r="U95" s="2">
        <f t="shared" si="46"/>
        <v>1046593.8165649109</v>
      </c>
      <c r="V95" s="2">
        <f t="shared" si="47"/>
        <v>5</v>
      </c>
      <c r="W95" s="2">
        <f t="shared" si="62"/>
        <v>0.5</v>
      </c>
      <c r="X95" s="8">
        <f t="shared" si="48"/>
        <v>13</v>
      </c>
      <c r="Y95" s="8" t="str">
        <f t="shared" si="49"/>
        <v xml:space="preserve"> </v>
      </c>
      <c r="Z95" s="8" t="str">
        <f t="shared" si="50"/>
        <v xml:space="preserve"> </v>
      </c>
      <c r="AA95" s="8" t="str">
        <f t="shared" si="51"/>
        <v xml:space="preserve"> </v>
      </c>
      <c r="AB95" s="8" t="str">
        <f t="shared" si="52"/>
        <v xml:space="preserve"> </v>
      </c>
      <c r="AC95">
        <v>86</v>
      </c>
      <c r="AD95" s="8">
        <f t="shared" si="53"/>
        <v>13</v>
      </c>
      <c r="AE95" s="5">
        <f t="shared" si="54"/>
        <v>1.2662204845354088</v>
      </c>
      <c r="AF95" s="5">
        <f t="shared" si="55"/>
        <v>5.00000000218912E-2</v>
      </c>
      <c r="AG95" s="5">
        <f t="shared" si="56"/>
        <v>4.9999999999999989E-2</v>
      </c>
      <c r="AH95" s="5">
        <f t="shared" si="57"/>
        <v>4.9999999999999989E-2</v>
      </c>
      <c r="AI95" s="5">
        <f t="shared" si="63"/>
        <v>4.9999999999999989E-2</v>
      </c>
      <c r="AJ95" s="16">
        <f t="shared" si="64"/>
        <v>1.2662204845354088</v>
      </c>
      <c r="AK95" s="20">
        <f t="shared" si="58"/>
        <v>300</v>
      </c>
      <c r="AL95" s="20">
        <f t="shared" si="59"/>
        <v>468</v>
      </c>
      <c r="AM95" s="20">
        <f t="shared" si="65"/>
        <v>468</v>
      </c>
      <c r="AN95" s="10">
        <f t="shared" si="66"/>
        <v>468</v>
      </c>
      <c r="AO95" s="1">
        <f t="shared" si="67"/>
        <v>-46.8</v>
      </c>
    </row>
    <row r="96" spans="2:41" x14ac:dyDescent="0.2">
      <c r="B96" s="18">
        <f t="shared" si="68"/>
        <v>43246</v>
      </c>
      <c r="C96">
        <v>87</v>
      </c>
      <c r="D96" s="5">
        <v>12.3</v>
      </c>
      <c r="E96" s="8">
        <f t="shared" si="69"/>
        <v>12.3</v>
      </c>
      <c r="F96">
        <v>0</v>
      </c>
      <c r="G96" s="8">
        <f t="shared" si="60"/>
        <v>521.99999999999989</v>
      </c>
      <c r="H96">
        <v>87</v>
      </c>
      <c r="I96" s="8">
        <f t="shared" si="36"/>
        <v>377.69999999999993</v>
      </c>
      <c r="J96" s="8" t="str">
        <f t="shared" si="37"/>
        <v xml:space="preserve"> </v>
      </c>
      <c r="K96" s="8" t="str">
        <f t="shared" si="61"/>
        <v xml:space="preserve"> </v>
      </c>
      <c r="L96" s="8" t="str">
        <f t="shared" si="38"/>
        <v xml:space="preserve"> </v>
      </c>
      <c r="M96" t="str">
        <f t="shared" si="39"/>
        <v>F1</v>
      </c>
      <c r="N96" t="str">
        <f t="shared" si="40"/>
        <v xml:space="preserve"> </v>
      </c>
      <c r="O96" t="str">
        <f t="shared" si="41"/>
        <v xml:space="preserve"> </v>
      </c>
      <c r="P96" t="str">
        <f t="shared" si="42"/>
        <v xml:space="preserve"> </v>
      </c>
      <c r="Q96" t="str">
        <f t="shared" si="43"/>
        <v xml:space="preserve"> </v>
      </c>
      <c r="R96" t="str">
        <f t="shared" si="44"/>
        <v xml:space="preserve"> </v>
      </c>
      <c r="S96">
        <v>87</v>
      </c>
      <c r="T96">
        <f t="shared" si="45"/>
        <v>0.5</v>
      </c>
      <c r="U96" s="2">
        <f t="shared" si="46"/>
        <v>1772990.5540434523</v>
      </c>
      <c r="V96" s="2">
        <f t="shared" si="47"/>
        <v>5</v>
      </c>
      <c r="W96" s="2">
        <f t="shared" si="62"/>
        <v>0.5</v>
      </c>
      <c r="X96" s="8">
        <f t="shared" si="48"/>
        <v>13</v>
      </c>
      <c r="Y96" s="8" t="str">
        <f t="shared" si="49"/>
        <v xml:space="preserve"> </v>
      </c>
      <c r="Z96" s="8" t="str">
        <f t="shared" si="50"/>
        <v xml:space="preserve"> </v>
      </c>
      <c r="AA96" s="8" t="str">
        <f t="shared" si="51"/>
        <v xml:space="preserve"> </v>
      </c>
      <c r="AB96" s="8" t="str">
        <f t="shared" si="52"/>
        <v xml:space="preserve"> </v>
      </c>
      <c r="AC96">
        <v>87</v>
      </c>
      <c r="AD96" s="8">
        <f t="shared" si="53"/>
        <v>13</v>
      </c>
      <c r="AE96" s="5">
        <f t="shared" si="54"/>
        <v>2.1103483592678325</v>
      </c>
      <c r="AF96" s="5">
        <f t="shared" si="55"/>
        <v>5.0000000037084991E-2</v>
      </c>
      <c r="AG96" s="5">
        <f t="shared" si="56"/>
        <v>4.9999999999999989E-2</v>
      </c>
      <c r="AH96" s="5">
        <f t="shared" si="57"/>
        <v>4.9999999999999989E-2</v>
      </c>
      <c r="AI96" s="5">
        <f t="shared" si="63"/>
        <v>4.9999999999999989E-2</v>
      </c>
      <c r="AJ96" s="16">
        <f t="shared" si="64"/>
        <v>2.1103483592678325</v>
      </c>
      <c r="AK96" s="20">
        <f t="shared" si="58"/>
        <v>300</v>
      </c>
      <c r="AL96" s="20">
        <f t="shared" si="59"/>
        <v>480</v>
      </c>
      <c r="AM96" s="20">
        <f t="shared" si="65"/>
        <v>480</v>
      </c>
      <c r="AN96" s="10">
        <f t="shared" si="66"/>
        <v>480</v>
      </c>
      <c r="AO96" s="1">
        <f t="shared" si="67"/>
        <v>-48</v>
      </c>
    </row>
    <row r="97" spans="2:41" x14ac:dyDescent="0.2">
      <c r="B97" s="18">
        <f t="shared" si="68"/>
        <v>43247</v>
      </c>
      <c r="C97">
        <v>88</v>
      </c>
      <c r="D97" s="5">
        <v>12.5</v>
      </c>
      <c r="E97" s="8">
        <f t="shared" si="69"/>
        <v>12.5</v>
      </c>
      <c r="F97">
        <v>0</v>
      </c>
      <c r="G97" s="8">
        <f t="shared" si="60"/>
        <v>534.49999999999989</v>
      </c>
      <c r="H97">
        <v>88</v>
      </c>
      <c r="I97" s="8">
        <f t="shared" si="36"/>
        <v>390.19999999999993</v>
      </c>
      <c r="J97" s="8" t="str">
        <f t="shared" si="37"/>
        <v xml:space="preserve"> </v>
      </c>
      <c r="K97" s="8" t="str">
        <f t="shared" si="61"/>
        <v xml:space="preserve"> </v>
      </c>
      <c r="L97" s="8" t="str">
        <f t="shared" si="38"/>
        <v xml:space="preserve"> </v>
      </c>
      <c r="M97" t="str">
        <f t="shared" si="39"/>
        <v>F1</v>
      </c>
      <c r="N97" t="str">
        <f t="shared" si="40"/>
        <v xml:space="preserve"> </v>
      </c>
      <c r="O97" t="str">
        <f t="shared" si="41"/>
        <v xml:space="preserve"> </v>
      </c>
      <c r="P97" t="str">
        <f t="shared" si="42"/>
        <v xml:space="preserve"> </v>
      </c>
      <c r="Q97" t="str">
        <f t="shared" si="43"/>
        <v xml:space="preserve"> </v>
      </c>
      <c r="R97" t="str">
        <f t="shared" si="44"/>
        <v xml:space="preserve"> </v>
      </c>
      <c r="S97">
        <v>88</v>
      </c>
      <c r="T97">
        <f t="shared" si="45"/>
        <v>0.5</v>
      </c>
      <c r="U97" s="2">
        <f t="shared" si="46"/>
        <v>3029403.517735966</v>
      </c>
      <c r="V97" s="2">
        <f t="shared" si="47"/>
        <v>5</v>
      </c>
      <c r="W97" s="2">
        <f t="shared" si="62"/>
        <v>0.5</v>
      </c>
      <c r="X97" s="8">
        <f t="shared" si="48"/>
        <v>13</v>
      </c>
      <c r="Y97" s="8" t="str">
        <f t="shared" si="49"/>
        <v xml:space="preserve"> </v>
      </c>
      <c r="Z97" s="8" t="str">
        <f t="shared" si="50"/>
        <v xml:space="preserve"> </v>
      </c>
      <c r="AA97" s="8" t="str">
        <f t="shared" si="51"/>
        <v xml:space="preserve"> </v>
      </c>
      <c r="AB97" s="8" t="str">
        <f t="shared" si="52"/>
        <v xml:space="preserve"> </v>
      </c>
      <c r="AC97">
        <v>88</v>
      </c>
      <c r="AD97" s="8">
        <f t="shared" si="53"/>
        <v>13</v>
      </c>
      <c r="AE97" s="5">
        <f t="shared" si="54"/>
        <v>3.5703951217429255</v>
      </c>
      <c r="AF97" s="5">
        <f t="shared" si="55"/>
        <v>5.0000000063364913E-2</v>
      </c>
      <c r="AG97" s="5">
        <f t="shared" si="56"/>
        <v>4.9999999999999989E-2</v>
      </c>
      <c r="AH97" s="5">
        <f t="shared" si="57"/>
        <v>4.9999999999999989E-2</v>
      </c>
      <c r="AI97" s="5">
        <f t="shared" si="63"/>
        <v>4.9999999999999989E-2</v>
      </c>
      <c r="AJ97" s="16">
        <f t="shared" si="64"/>
        <v>3.5703951217429255</v>
      </c>
      <c r="AK97" s="20">
        <f t="shared" si="58"/>
        <v>300</v>
      </c>
      <c r="AL97" s="20">
        <f t="shared" si="59"/>
        <v>492</v>
      </c>
      <c r="AM97" s="20">
        <f t="shared" si="65"/>
        <v>492</v>
      </c>
      <c r="AN97" s="10">
        <f t="shared" si="66"/>
        <v>492</v>
      </c>
      <c r="AO97" s="1">
        <f t="shared" si="67"/>
        <v>-49.2</v>
      </c>
    </row>
    <row r="98" spans="2:41" x14ac:dyDescent="0.2">
      <c r="B98" s="18">
        <f t="shared" si="68"/>
        <v>43248</v>
      </c>
      <c r="C98">
        <v>89</v>
      </c>
      <c r="D98" s="5">
        <v>12.6</v>
      </c>
      <c r="E98" s="8">
        <f t="shared" si="69"/>
        <v>12.6</v>
      </c>
      <c r="F98">
        <v>0</v>
      </c>
      <c r="G98" s="8">
        <f t="shared" si="60"/>
        <v>547.09999999999991</v>
      </c>
      <c r="H98">
        <v>89</v>
      </c>
      <c r="I98" s="8">
        <f t="shared" si="36"/>
        <v>402.79999999999995</v>
      </c>
      <c r="J98" s="8" t="str">
        <f t="shared" si="37"/>
        <v xml:space="preserve"> </v>
      </c>
      <c r="K98" s="8" t="str">
        <f t="shared" si="61"/>
        <v xml:space="preserve"> </v>
      </c>
      <c r="L98" s="8" t="str">
        <f t="shared" si="38"/>
        <v xml:space="preserve"> </v>
      </c>
      <c r="M98" t="str">
        <f t="shared" si="39"/>
        <v>F1</v>
      </c>
      <c r="N98" t="str">
        <f t="shared" si="40"/>
        <v xml:space="preserve"> </v>
      </c>
      <c r="O98" t="str">
        <f t="shared" si="41"/>
        <v xml:space="preserve"> </v>
      </c>
      <c r="P98" t="str">
        <f t="shared" si="42"/>
        <v xml:space="preserve"> </v>
      </c>
      <c r="Q98" t="str">
        <f t="shared" si="43"/>
        <v xml:space="preserve"> </v>
      </c>
      <c r="R98" t="str">
        <f t="shared" si="44"/>
        <v xml:space="preserve"> </v>
      </c>
      <c r="S98">
        <v>89</v>
      </c>
      <c r="T98">
        <f t="shared" si="45"/>
        <v>0.5</v>
      </c>
      <c r="U98" s="2">
        <f t="shared" si="46"/>
        <v>5198392.361695081</v>
      </c>
      <c r="V98" s="2">
        <f t="shared" si="47"/>
        <v>5</v>
      </c>
      <c r="W98" s="2">
        <f t="shared" si="62"/>
        <v>0.5</v>
      </c>
      <c r="X98" s="8">
        <f t="shared" si="48"/>
        <v>13</v>
      </c>
      <c r="Y98" s="8" t="str">
        <f t="shared" si="49"/>
        <v xml:space="preserve"> </v>
      </c>
      <c r="Z98" s="8" t="str">
        <f t="shared" si="50"/>
        <v xml:space="preserve"> </v>
      </c>
      <c r="AA98" s="8" t="str">
        <f t="shared" si="51"/>
        <v xml:space="preserve"> </v>
      </c>
      <c r="AB98" s="8" t="str">
        <f t="shared" si="52"/>
        <v xml:space="preserve"> </v>
      </c>
      <c r="AC98">
        <v>89</v>
      </c>
      <c r="AD98" s="8">
        <f t="shared" si="53"/>
        <v>13</v>
      </c>
      <c r="AE98" s="5">
        <f t="shared" si="54"/>
        <v>5</v>
      </c>
      <c r="AF98" s="5">
        <f t="shared" si="55"/>
        <v>5.0000000108732845E-2</v>
      </c>
      <c r="AG98" s="5">
        <f t="shared" si="56"/>
        <v>4.9999999999999989E-2</v>
      </c>
      <c r="AH98" s="5">
        <f t="shared" si="57"/>
        <v>4.9999999999999989E-2</v>
      </c>
      <c r="AI98" s="5">
        <f t="shared" si="63"/>
        <v>4.9999999999999989E-2</v>
      </c>
      <c r="AJ98" s="16">
        <f t="shared" si="64"/>
        <v>5</v>
      </c>
      <c r="AK98" s="20">
        <f t="shared" si="58"/>
        <v>300</v>
      </c>
      <c r="AL98" s="20">
        <f t="shared" si="59"/>
        <v>504</v>
      </c>
      <c r="AM98" s="20">
        <f t="shared" si="65"/>
        <v>500</v>
      </c>
      <c r="AN98" s="10">
        <f t="shared" si="66"/>
        <v>500</v>
      </c>
      <c r="AO98" s="1">
        <f t="shared" si="67"/>
        <v>-50</v>
      </c>
    </row>
    <row r="99" spans="2:41" x14ac:dyDescent="0.2">
      <c r="B99" s="18">
        <f t="shared" si="68"/>
        <v>43249</v>
      </c>
      <c r="C99">
        <v>90</v>
      </c>
      <c r="D99" s="5">
        <v>12.7</v>
      </c>
      <c r="E99" s="8">
        <f t="shared" si="69"/>
        <v>12.7</v>
      </c>
      <c r="F99">
        <v>0</v>
      </c>
      <c r="G99" s="8">
        <f t="shared" si="60"/>
        <v>559.79999999999995</v>
      </c>
      <c r="H99">
        <v>90</v>
      </c>
      <c r="I99" s="8">
        <f t="shared" si="36"/>
        <v>415.49999999999994</v>
      </c>
      <c r="J99" s="8" t="str">
        <f t="shared" si="37"/>
        <v xml:space="preserve"> </v>
      </c>
      <c r="K99" s="8" t="str">
        <f t="shared" si="61"/>
        <v xml:space="preserve"> </v>
      </c>
      <c r="L99" s="8" t="str">
        <f t="shared" si="38"/>
        <v xml:space="preserve"> </v>
      </c>
      <c r="M99" t="str">
        <f t="shared" si="39"/>
        <v>F1</v>
      </c>
      <c r="N99" t="str">
        <f t="shared" si="40"/>
        <v xml:space="preserve"> </v>
      </c>
      <c r="O99" t="str">
        <f t="shared" si="41"/>
        <v xml:space="preserve"> </v>
      </c>
      <c r="P99" t="str">
        <f t="shared" si="42"/>
        <v xml:space="preserve"> </v>
      </c>
      <c r="Q99" t="str">
        <f t="shared" si="43"/>
        <v xml:space="preserve"> </v>
      </c>
      <c r="R99" t="str">
        <f t="shared" si="44"/>
        <v xml:space="preserve"> </v>
      </c>
      <c r="S99">
        <v>90</v>
      </c>
      <c r="T99">
        <f t="shared" si="45"/>
        <v>0.5</v>
      </c>
      <c r="U99" s="2">
        <f t="shared" si="46"/>
        <v>8958642.4712700825</v>
      </c>
      <c r="V99" s="2">
        <f t="shared" si="47"/>
        <v>5</v>
      </c>
      <c r="W99" s="2">
        <f t="shared" si="62"/>
        <v>0.5</v>
      </c>
      <c r="X99" s="8">
        <f t="shared" si="48"/>
        <v>13</v>
      </c>
      <c r="Y99" s="8" t="str">
        <f t="shared" si="49"/>
        <v xml:space="preserve"> </v>
      </c>
      <c r="Z99" s="8" t="str">
        <f t="shared" si="50"/>
        <v xml:space="preserve"> </v>
      </c>
      <c r="AA99" s="8" t="str">
        <f t="shared" si="51"/>
        <v xml:space="preserve"> </v>
      </c>
      <c r="AB99" s="8" t="str">
        <f t="shared" si="52"/>
        <v xml:space="preserve"> </v>
      </c>
      <c r="AC99">
        <v>90</v>
      </c>
      <c r="AD99" s="8">
        <f t="shared" si="53"/>
        <v>13</v>
      </c>
      <c r="AE99" s="5">
        <f t="shared" si="54"/>
        <v>5</v>
      </c>
      <c r="AF99" s="5">
        <f t="shared" si="55"/>
        <v>5.0000000187384708E-2</v>
      </c>
      <c r="AG99" s="5">
        <f t="shared" si="56"/>
        <v>4.9999999999999989E-2</v>
      </c>
      <c r="AH99" s="5">
        <f t="shared" si="57"/>
        <v>4.9999999999999989E-2</v>
      </c>
      <c r="AI99" s="5">
        <f t="shared" si="63"/>
        <v>4.9999999999999989E-2</v>
      </c>
      <c r="AJ99" s="16">
        <f t="shared" si="64"/>
        <v>5</v>
      </c>
      <c r="AK99" s="20">
        <f t="shared" si="58"/>
        <v>300</v>
      </c>
      <c r="AL99" s="20">
        <f t="shared" si="59"/>
        <v>516</v>
      </c>
      <c r="AM99" s="20">
        <f t="shared" si="65"/>
        <v>500</v>
      </c>
      <c r="AN99" s="10">
        <f t="shared" si="66"/>
        <v>500</v>
      </c>
      <c r="AO99" s="1">
        <f t="shared" si="67"/>
        <v>-50</v>
      </c>
    </row>
    <row r="100" spans="2:41" x14ac:dyDescent="0.2">
      <c r="B100" s="18">
        <f t="shared" si="68"/>
        <v>43250</v>
      </c>
      <c r="C100">
        <v>91</v>
      </c>
      <c r="D100" s="5">
        <v>12.9</v>
      </c>
      <c r="E100" s="8">
        <f t="shared" si="69"/>
        <v>12.9</v>
      </c>
      <c r="F100">
        <v>0</v>
      </c>
      <c r="G100" s="8">
        <f t="shared" si="60"/>
        <v>572.69999999999993</v>
      </c>
      <c r="H100">
        <v>91</v>
      </c>
      <c r="I100" s="8">
        <f t="shared" si="36"/>
        <v>428.39999999999992</v>
      </c>
      <c r="J100" s="8" t="str">
        <f t="shared" si="37"/>
        <v xml:space="preserve"> </v>
      </c>
      <c r="K100" s="8" t="str">
        <f t="shared" si="61"/>
        <v xml:space="preserve"> </v>
      </c>
      <c r="L100" s="8" t="str">
        <f t="shared" si="38"/>
        <v xml:space="preserve"> </v>
      </c>
      <c r="M100" t="str">
        <f t="shared" si="39"/>
        <v>F1</v>
      </c>
      <c r="N100" t="str">
        <f t="shared" si="40"/>
        <v xml:space="preserve"> </v>
      </c>
      <c r="O100" t="str">
        <f t="shared" si="41"/>
        <v xml:space="preserve"> </v>
      </c>
      <c r="P100" t="str">
        <f t="shared" si="42"/>
        <v xml:space="preserve"> </v>
      </c>
      <c r="Q100" t="str">
        <f t="shared" si="43"/>
        <v xml:space="preserve"> </v>
      </c>
      <c r="R100" t="str">
        <f t="shared" si="44"/>
        <v xml:space="preserve"> </v>
      </c>
      <c r="S100">
        <v>91</v>
      </c>
      <c r="T100">
        <f t="shared" si="45"/>
        <v>0.5</v>
      </c>
      <c r="U100" s="2">
        <f t="shared" si="46"/>
        <v>15571762.561481675</v>
      </c>
      <c r="V100" s="2">
        <f t="shared" si="47"/>
        <v>5</v>
      </c>
      <c r="W100" s="2">
        <f t="shared" si="62"/>
        <v>0.5</v>
      </c>
      <c r="X100" s="8">
        <f t="shared" si="48"/>
        <v>13</v>
      </c>
      <c r="Y100" s="8" t="str">
        <f t="shared" si="49"/>
        <v xml:space="preserve"> </v>
      </c>
      <c r="Z100" s="8" t="str">
        <f t="shared" si="50"/>
        <v xml:space="preserve"> </v>
      </c>
      <c r="AA100" s="8" t="str">
        <f t="shared" si="51"/>
        <v xml:space="preserve"> </v>
      </c>
      <c r="AB100" s="8" t="str">
        <f t="shared" si="52"/>
        <v xml:space="preserve"> </v>
      </c>
      <c r="AC100">
        <v>91</v>
      </c>
      <c r="AD100" s="8">
        <f t="shared" si="53"/>
        <v>13</v>
      </c>
      <c r="AE100" s="5">
        <f t="shared" si="54"/>
        <v>5</v>
      </c>
      <c r="AF100" s="5">
        <f t="shared" si="55"/>
        <v>5.0000000325708949E-2</v>
      </c>
      <c r="AG100" s="5">
        <f t="shared" si="56"/>
        <v>4.9999999999999989E-2</v>
      </c>
      <c r="AH100" s="5">
        <f t="shared" si="57"/>
        <v>4.9999999999999989E-2</v>
      </c>
      <c r="AI100" s="5">
        <f t="shared" si="63"/>
        <v>4.9999999999999989E-2</v>
      </c>
      <c r="AJ100" s="16">
        <f t="shared" si="64"/>
        <v>5</v>
      </c>
      <c r="AK100" s="20">
        <f t="shared" si="58"/>
        <v>300</v>
      </c>
      <c r="AL100" s="20">
        <f t="shared" si="59"/>
        <v>528</v>
      </c>
      <c r="AM100" s="20">
        <f t="shared" si="65"/>
        <v>500</v>
      </c>
      <c r="AN100" s="10">
        <f t="shared" si="66"/>
        <v>500</v>
      </c>
      <c r="AO100" s="1">
        <f t="shared" si="67"/>
        <v>-50</v>
      </c>
    </row>
    <row r="101" spans="2:41" x14ac:dyDescent="0.2">
      <c r="B101" s="18">
        <f t="shared" si="68"/>
        <v>43251</v>
      </c>
      <c r="C101">
        <v>92</v>
      </c>
      <c r="D101" s="5">
        <v>13</v>
      </c>
      <c r="E101" s="8">
        <f t="shared" si="69"/>
        <v>13</v>
      </c>
      <c r="F101">
        <v>0</v>
      </c>
      <c r="G101" s="8">
        <f t="shared" si="60"/>
        <v>585.69999999999993</v>
      </c>
      <c r="H101">
        <v>92</v>
      </c>
      <c r="I101" s="8">
        <f t="shared" si="36"/>
        <v>441.39999999999992</v>
      </c>
      <c r="J101" s="8" t="str">
        <f t="shared" si="37"/>
        <v xml:space="preserve"> </v>
      </c>
      <c r="K101" s="8" t="str">
        <f t="shared" si="61"/>
        <v xml:space="preserve"> </v>
      </c>
      <c r="L101" s="8" t="str">
        <f t="shared" si="38"/>
        <v xml:space="preserve"> </v>
      </c>
      <c r="M101" t="str">
        <f t="shared" si="39"/>
        <v>F1</v>
      </c>
      <c r="N101" t="str">
        <f t="shared" si="40"/>
        <v xml:space="preserve"> </v>
      </c>
      <c r="O101" t="str">
        <f t="shared" si="41"/>
        <v xml:space="preserve"> </v>
      </c>
      <c r="P101" t="str">
        <f t="shared" si="42"/>
        <v xml:space="preserve"> </v>
      </c>
      <c r="Q101" t="str">
        <f t="shared" si="43"/>
        <v xml:space="preserve"> </v>
      </c>
      <c r="R101" t="str">
        <f t="shared" si="44"/>
        <v xml:space="preserve"> </v>
      </c>
      <c r="S101">
        <v>92</v>
      </c>
      <c r="T101">
        <f t="shared" si="45"/>
        <v>0.5</v>
      </c>
      <c r="U101" s="2">
        <f t="shared" si="46"/>
        <v>27182822.643395588</v>
      </c>
      <c r="V101" s="2">
        <f t="shared" si="47"/>
        <v>5</v>
      </c>
      <c r="W101" s="2">
        <f t="shared" si="62"/>
        <v>0.5</v>
      </c>
      <c r="X101" s="8">
        <f t="shared" si="48"/>
        <v>13</v>
      </c>
      <c r="Y101" s="8" t="str">
        <f t="shared" si="49"/>
        <v xml:space="preserve"> </v>
      </c>
      <c r="Z101" s="8" t="str">
        <f t="shared" si="50"/>
        <v xml:space="preserve"> </v>
      </c>
      <c r="AA101" s="8" t="str">
        <f t="shared" si="51"/>
        <v xml:space="preserve"> </v>
      </c>
      <c r="AB101" s="8" t="str">
        <f t="shared" si="52"/>
        <v xml:space="preserve"> </v>
      </c>
      <c r="AC101">
        <v>92</v>
      </c>
      <c r="AD101" s="8">
        <f t="shared" si="53"/>
        <v>13</v>
      </c>
      <c r="AE101" s="5">
        <f t="shared" si="54"/>
        <v>5</v>
      </c>
      <c r="AF101" s="5">
        <f t="shared" si="55"/>
        <v>5.0000000568573288E-2</v>
      </c>
      <c r="AG101" s="5">
        <f t="shared" si="56"/>
        <v>4.9999999999999989E-2</v>
      </c>
      <c r="AH101" s="5">
        <f t="shared" si="57"/>
        <v>4.9999999999999989E-2</v>
      </c>
      <c r="AI101" s="5">
        <f t="shared" si="63"/>
        <v>4.9999999999999989E-2</v>
      </c>
      <c r="AJ101" s="16">
        <f t="shared" si="64"/>
        <v>5</v>
      </c>
      <c r="AK101" s="20">
        <f t="shared" si="58"/>
        <v>300</v>
      </c>
      <c r="AL101" s="20">
        <f t="shared" si="59"/>
        <v>540</v>
      </c>
      <c r="AM101" s="20">
        <f t="shared" si="65"/>
        <v>500</v>
      </c>
      <c r="AN101" s="10">
        <f t="shared" si="66"/>
        <v>500</v>
      </c>
      <c r="AO101" s="1">
        <f t="shared" si="67"/>
        <v>-50</v>
      </c>
    </row>
    <row r="102" spans="2:41" x14ac:dyDescent="0.2">
      <c r="B102" s="18">
        <f t="shared" si="68"/>
        <v>43252</v>
      </c>
      <c r="C102">
        <v>93</v>
      </c>
      <c r="D102" s="5">
        <v>13.1</v>
      </c>
      <c r="E102" s="8">
        <f t="shared" si="69"/>
        <v>13.1</v>
      </c>
      <c r="F102">
        <v>0</v>
      </c>
      <c r="G102" s="8">
        <f t="shared" si="60"/>
        <v>598.79999999999995</v>
      </c>
      <c r="H102">
        <v>93</v>
      </c>
      <c r="I102" s="8">
        <f t="shared" si="36"/>
        <v>454.49999999999994</v>
      </c>
      <c r="J102" s="8" t="str">
        <f t="shared" si="37"/>
        <v xml:space="preserve"> </v>
      </c>
      <c r="K102" s="8" t="str">
        <f t="shared" si="61"/>
        <v xml:space="preserve"> </v>
      </c>
      <c r="L102" s="8" t="str">
        <f t="shared" si="38"/>
        <v xml:space="preserve"> </v>
      </c>
      <c r="M102" t="str">
        <f t="shared" si="39"/>
        <v>F1</v>
      </c>
      <c r="N102" t="str">
        <f t="shared" si="40"/>
        <v xml:space="preserve"> </v>
      </c>
      <c r="O102" t="str">
        <f t="shared" si="41"/>
        <v xml:space="preserve"> </v>
      </c>
      <c r="P102" t="str">
        <f t="shared" si="42"/>
        <v xml:space="preserve"> </v>
      </c>
      <c r="Q102" t="str">
        <f t="shared" si="43"/>
        <v xml:space="preserve"> </v>
      </c>
      <c r="R102" t="str">
        <f t="shared" si="44"/>
        <v xml:space="preserve"> </v>
      </c>
      <c r="S102">
        <v>93</v>
      </c>
      <c r="T102">
        <f t="shared" si="45"/>
        <v>0.5</v>
      </c>
      <c r="U102" s="2">
        <f t="shared" si="46"/>
        <v>47655446.030940495</v>
      </c>
      <c r="V102" s="2">
        <f t="shared" si="47"/>
        <v>5</v>
      </c>
      <c r="W102" s="2">
        <f t="shared" si="62"/>
        <v>0.5</v>
      </c>
      <c r="X102" s="8">
        <f t="shared" si="48"/>
        <v>13</v>
      </c>
      <c r="Y102" s="8" t="str">
        <f t="shared" si="49"/>
        <v xml:space="preserve"> </v>
      </c>
      <c r="Z102" s="8" t="str">
        <f t="shared" si="50"/>
        <v xml:space="preserve"> </v>
      </c>
      <c r="AA102" s="8" t="str">
        <f t="shared" si="51"/>
        <v xml:space="preserve"> </v>
      </c>
      <c r="AB102" s="8" t="str">
        <f t="shared" si="52"/>
        <v xml:space="preserve"> </v>
      </c>
      <c r="AC102">
        <v>93</v>
      </c>
      <c r="AD102" s="8">
        <f t="shared" si="53"/>
        <v>13</v>
      </c>
      <c r="AE102" s="5">
        <f t="shared" si="54"/>
        <v>5</v>
      </c>
      <c r="AF102" s="5">
        <f t="shared" si="55"/>
        <v>5.0000000996791805E-2</v>
      </c>
      <c r="AG102" s="5">
        <f t="shared" si="56"/>
        <v>4.9999999999999989E-2</v>
      </c>
      <c r="AH102" s="5">
        <f t="shared" si="57"/>
        <v>4.9999999999999989E-2</v>
      </c>
      <c r="AI102" s="5">
        <f t="shared" si="63"/>
        <v>4.9999999999999989E-2</v>
      </c>
      <c r="AJ102" s="16">
        <f t="shared" si="64"/>
        <v>5</v>
      </c>
      <c r="AK102" s="20">
        <f t="shared" si="58"/>
        <v>300</v>
      </c>
      <c r="AL102" s="20">
        <f t="shared" si="59"/>
        <v>552</v>
      </c>
      <c r="AM102" s="20">
        <f t="shared" si="65"/>
        <v>500</v>
      </c>
      <c r="AN102" s="10">
        <f t="shared" si="66"/>
        <v>500</v>
      </c>
      <c r="AO102" s="1">
        <f t="shared" si="67"/>
        <v>-50</v>
      </c>
    </row>
    <row r="103" spans="2:41" x14ac:dyDescent="0.2">
      <c r="B103" s="18">
        <f t="shared" si="68"/>
        <v>43253</v>
      </c>
      <c r="C103">
        <v>94</v>
      </c>
      <c r="D103" s="5">
        <v>13.2</v>
      </c>
      <c r="E103" s="8">
        <f t="shared" si="69"/>
        <v>13.2</v>
      </c>
      <c r="F103">
        <v>0</v>
      </c>
      <c r="G103" s="8">
        <f t="shared" si="60"/>
        <v>612</v>
      </c>
      <c r="H103">
        <v>94</v>
      </c>
      <c r="I103" s="8">
        <f t="shared" si="36"/>
        <v>467.69999999999993</v>
      </c>
      <c r="J103" s="8" t="str">
        <f t="shared" si="37"/>
        <v xml:space="preserve"> </v>
      </c>
      <c r="K103" s="8" t="str">
        <f t="shared" si="61"/>
        <v xml:space="preserve"> </v>
      </c>
      <c r="L103" s="8" t="str">
        <f t="shared" si="38"/>
        <v xml:space="preserve"> </v>
      </c>
      <c r="M103" t="str">
        <f t="shared" si="39"/>
        <v>F1</v>
      </c>
      <c r="N103" t="str">
        <f t="shared" si="40"/>
        <v xml:space="preserve"> </v>
      </c>
      <c r="O103" t="str">
        <f t="shared" si="41"/>
        <v xml:space="preserve"> </v>
      </c>
      <c r="P103" t="str">
        <f t="shared" si="42"/>
        <v xml:space="preserve"> </v>
      </c>
      <c r="Q103" t="str">
        <f t="shared" si="43"/>
        <v xml:space="preserve"> </v>
      </c>
      <c r="R103" t="str">
        <f t="shared" si="44"/>
        <v xml:space="preserve"> </v>
      </c>
      <c r="S103">
        <v>94</v>
      </c>
      <c r="T103">
        <f t="shared" si="45"/>
        <v>0.5</v>
      </c>
      <c r="U103" s="2">
        <f t="shared" si="46"/>
        <v>83905751.850853965</v>
      </c>
      <c r="V103" s="2">
        <f t="shared" si="47"/>
        <v>5</v>
      </c>
      <c r="W103" s="2">
        <f t="shared" si="62"/>
        <v>0.5</v>
      </c>
      <c r="X103" s="8">
        <f t="shared" si="48"/>
        <v>13</v>
      </c>
      <c r="Y103" s="8" t="str">
        <f t="shared" si="49"/>
        <v xml:space="preserve"> </v>
      </c>
      <c r="Z103" s="8" t="str">
        <f t="shared" si="50"/>
        <v xml:space="preserve"> </v>
      </c>
      <c r="AA103" s="8" t="str">
        <f t="shared" si="51"/>
        <v xml:space="preserve"> </v>
      </c>
      <c r="AB103" s="8" t="str">
        <f t="shared" si="52"/>
        <v xml:space="preserve"> </v>
      </c>
      <c r="AC103">
        <v>94</v>
      </c>
      <c r="AD103" s="8">
        <f t="shared" si="53"/>
        <v>13</v>
      </c>
      <c r="AE103" s="5">
        <f t="shared" si="54"/>
        <v>5</v>
      </c>
      <c r="AF103" s="5">
        <f t="shared" si="55"/>
        <v>5.0000001755026335E-2</v>
      </c>
      <c r="AG103" s="5">
        <f t="shared" si="56"/>
        <v>4.9999999999999989E-2</v>
      </c>
      <c r="AH103" s="5">
        <f t="shared" si="57"/>
        <v>4.9999999999999989E-2</v>
      </c>
      <c r="AI103" s="5">
        <f t="shared" si="63"/>
        <v>4.9999999999999989E-2</v>
      </c>
      <c r="AJ103" s="16">
        <f t="shared" si="64"/>
        <v>5</v>
      </c>
      <c r="AK103" s="20">
        <f t="shared" si="58"/>
        <v>300</v>
      </c>
      <c r="AL103" s="20">
        <f t="shared" si="59"/>
        <v>564</v>
      </c>
      <c r="AM103" s="20">
        <f t="shared" si="65"/>
        <v>500</v>
      </c>
      <c r="AN103" s="10">
        <f t="shared" si="66"/>
        <v>500</v>
      </c>
      <c r="AO103" s="1">
        <f t="shared" si="67"/>
        <v>-50</v>
      </c>
    </row>
    <row r="104" spans="2:41" x14ac:dyDescent="0.2">
      <c r="B104" s="18">
        <f t="shared" si="68"/>
        <v>43254</v>
      </c>
      <c r="C104">
        <v>95</v>
      </c>
      <c r="D104" s="5">
        <v>13.4</v>
      </c>
      <c r="E104" s="8">
        <f t="shared" si="69"/>
        <v>13.4</v>
      </c>
      <c r="F104">
        <v>0</v>
      </c>
      <c r="G104" s="8">
        <f t="shared" si="60"/>
        <v>625.4</v>
      </c>
      <c r="H104">
        <v>95</v>
      </c>
      <c r="I104" s="8">
        <f t="shared" si="36"/>
        <v>481.09999999999991</v>
      </c>
      <c r="J104" s="8" t="str">
        <f t="shared" si="37"/>
        <v xml:space="preserve"> </v>
      </c>
      <c r="K104" s="8" t="str">
        <f t="shared" si="61"/>
        <v xml:space="preserve"> </v>
      </c>
      <c r="L104" s="8" t="str">
        <f t="shared" si="38"/>
        <v xml:space="preserve"> </v>
      </c>
      <c r="M104" t="str">
        <f t="shared" si="39"/>
        <v>F1</v>
      </c>
      <c r="N104" t="str">
        <f t="shared" si="40"/>
        <v xml:space="preserve"> </v>
      </c>
      <c r="O104" t="str">
        <f t="shared" si="41"/>
        <v xml:space="preserve"> </v>
      </c>
      <c r="P104" t="str">
        <f t="shared" si="42"/>
        <v xml:space="preserve"> </v>
      </c>
      <c r="Q104" t="str">
        <f t="shared" si="43"/>
        <v xml:space="preserve"> </v>
      </c>
      <c r="R104" t="str">
        <f t="shared" si="44"/>
        <v xml:space="preserve"> </v>
      </c>
      <c r="S104">
        <v>95</v>
      </c>
      <c r="T104">
        <f t="shared" si="45"/>
        <v>0.5</v>
      </c>
      <c r="U104" s="2">
        <f t="shared" si="46"/>
        <v>149002426.47013265</v>
      </c>
      <c r="V104" s="2">
        <f t="shared" si="47"/>
        <v>5</v>
      </c>
      <c r="W104" s="2">
        <f t="shared" si="62"/>
        <v>0.5</v>
      </c>
      <c r="X104" s="8">
        <f t="shared" si="48"/>
        <v>13</v>
      </c>
      <c r="Y104" s="8" t="str">
        <f t="shared" si="49"/>
        <v xml:space="preserve"> </v>
      </c>
      <c r="Z104" s="8" t="str">
        <f t="shared" si="50"/>
        <v xml:space="preserve"> </v>
      </c>
      <c r="AA104" s="8" t="str">
        <f t="shared" si="51"/>
        <v xml:space="preserve"> </v>
      </c>
      <c r="AB104" s="8" t="str">
        <f t="shared" si="52"/>
        <v xml:space="preserve"> </v>
      </c>
      <c r="AC104">
        <v>95</v>
      </c>
      <c r="AD104" s="8">
        <f t="shared" si="53"/>
        <v>13</v>
      </c>
      <c r="AE104" s="5">
        <f t="shared" si="54"/>
        <v>5</v>
      </c>
      <c r="AF104" s="5">
        <f t="shared" si="55"/>
        <v>5.0000003116630054E-2</v>
      </c>
      <c r="AG104" s="5">
        <f t="shared" si="56"/>
        <v>4.9999999999999989E-2</v>
      </c>
      <c r="AH104" s="5">
        <f t="shared" si="57"/>
        <v>4.9999999999999989E-2</v>
      </c>
      <c r="AI104" s="5">
        <f t="shared" si="63"/>
        <v>4.9999999999999989E-2</v>
      </c>
      <c r="AJ104" s="16">
        <f t="shared" si="64"/>
        <v>5</v>
      </c>
      <c r="AK104" s="20">
        <f t="shared" si="58"/>
        <v>300</v>
      </c>
      <c r="AL104" s="20">
        <f t="shared" si="59"/>
        <v>576</v>
      </c>
      <c r="AM104" s="20">
        <f t="shared" si="65"/>
        <v>500</v>
      </c>
      <c r="AN104" s="10">
        <f t="shared" si="66"/>
        <v>500</v>
      </c>
      <c r="AO104" s="1">
        <f t="shared" si="67"/>
        <v>-50</v>
      </c>
    </row>
    <row r="105" spans="2:41" x14ac:dyDescent="0.2">
      <c r="B105" s="18">
        <f t="shared" si="68"/>
        <v>43255</v>
      </c>
      <c r="C105">
        <v>96</v>
      </c>
      <c r="D105" s="5">
        <v>13.5</v>
      </c>
      <c r="E105" s="8">
        <f t="shared" si="69"/>
        <v>13.5</v>
      </c>
      <c r="F105">
        <v>0</v>
      </c>
      <c r="G105" s="8">
        <f t="shared" si="60"/>
        <v>638.9</v>
      </c>
      <c r="H105">
        <v>96</v>
      </c>
      <c r="I105" s="8">
        <f t="shared" si="36"/>
        <v>494.59999999999991</v>
      </c>
      <c r="J105" s="8" t="str">
        <f t="shared" si="37"/>
        <v xml:space="preserve"> </v>
      </c>
      <c r="K105" s="8" t="str">
        <f t="shared" si="61"/>
        <v xml:space="preserve"> </v>
      </c>
      <c r="L105" s="8" t="str">
        <f t="shared" si="38"/>
        <v xml:space="preserve"> </v>
      </c>
      <c r="M105" t="str">
        <f t="shared" si="39"/>
        <v>F1</v>
      </c>
      <c r="N105" t="str">
        <f t="shared" si="40"/>
        <v xml:space="preserve"> </v>
      </c>
      <c r="O105" t="str">
        <f t="shared" si="41"/>
        <v xml:space="preserve"> </v>
      </c>
      <c r="P105" t="str">
        <f t="shared" si="42"/>
        <v xml:space="preserve"> </v>
      </c>
      <c r="Q105" t="str">
        <f t="shared" si="43"/>
        <v xml:space="preserve"> </v>
      </c>
      <c r="R105" t="str">
        <f t="shared" si="44"/>
        <v xml:space="preserve"> </v>
      </c>
      <c r="S105">
        <v>96</v>
      </c>
      <c r="T105">
        <f t="shared" si="45"/>
        <v>0.5</v>
      </c>
      <c r="U105" s="2">
        <f t="shared" si="46"/>
        <v>265739525.33008033</v>
      </c>
      <c r="V105" s="2">
        <f t="shared" si="47"/>
        <v>5</v>
      </c>
      <c r="W105" s="2">
        <f t="shared" si="62"/>
        <v>0.5</v>
      </c>
      <c r="X105" s="8">
        <f t="shared" si="48"/>
        <v>13</v>
      </c>
      <c r="Y105" s="8" t="str">
        <f t="shared" si="49"/>
        <v xml:space="preserve"> </v>
      </c>
      <c r="Z105" s="8" t="str">
        <f t="shared" si="50"/>
        <v xml:space="preserve"> </v>
      </c>
      <c r="AA105" s="8" t="str">
        <f t="shared" si="51"/>
        <v xml:space="preserve"> </v>
      </c>
      <c r="AB105" s="8" t="str">
        <f t="shared" si="52"/>
        <v xml:space="preserve"> </v>
      </c>
      <c r="AC105">
        <v>96</v>
      </c>
      <c r="AD105" s="8">
        <f t="shared" si="53"/>
        <v>13</v>
      </c>
      <c r="AE105" s="5">
        <f t="shared" si="54"/>
        <v>5</v>
      </c>
      <c r="AF105" s="5">
        <f t="shared" si="55"/>
        <v>5.0000005558377913E-2</v>
      </c>
      <c r="AG105" s="5">
        <f t="shared" si="56"/>
        <v>4.9999999999999989E-2</v>
      </c>
      <c r="AH105" s="5">
        <f t="shared" si="57"/>
        <v>4.9999999999999989E-2</v>
      </c>
      <c r="AI105" s="5">
        <f t="shared" si="63"/>
        <v>4.9999999999999989E-2</v>
      </c>
      <c r="AJ105" s="16">
        <f t="shared" si="64"/>
        <v>5</v>
      </c>
      <c r="AK105" s="20">
        <f t="shared" si="58"/>
        <v>300</v>
      </c>
      <c r="AL105" s="20">
        <f t="shared" si="59"/>
        <v>588</v>
      </c>
      <c r="AM105" s="20">
        <f t="shared" si="65"/>
        <v>500</v>
      </c>
      <c r="AN105" s="10">
        <f t="shared" si="66"/>
        <v>500</v>
      </c>
      <c r="AO105" s="1">
        <f t="shared" si="67"/>
        <v>-50</v>
      </c>
    </row>
    <row r="106" spans="2:41" x14ac:dyDescent="0.2">
      <c r="B106" s="18">
        <f t="shared" si="68"/>
        <v>43256</v>
      </c>
      <c r="C106">
        <v>97</v>
      </c>
      <c r="D106" s="5">
        <v>13.6</v>
      </c>
      <c r="E106" s="8">
        <f t="shared" si="69"/>
        <v>13.6</v>
      </c>
      <c r="F106">
        <v>0</v>
      </c>
      <c r="G106" s="8">
        <f t="shared" si="60"/>
        <v>652.5</v>
      </c>
      <c r="H106">
        <v>97</v>
      </c>
      <c r="I106" s="8">
        <f t="shared" si="36"/>
        <v>508.19999999999993</v>
      </c>
      <c r="J106" s="8" t="str">
        <f t="shared" si="37"/>
        <v xml:space="preserve"> </v>
      </c>
      <c r="K106" s="8" t="str">
        <f t="shared" si="61"/>
        <v xml:space="preserve"> </v>
      </c>
      <c r="L106" s="8" t="str">
        <f t="shared" si="38"/>
        <v xml:space="preserve"> </v>
      </c>
      <c r="M106" t="str">
        <f t="shared" si="39"/>
        <v>F1</v>
      </c>
      <c r="N106" t="str">
        <f t="shared" si="40"/>
        <v xml:space="preserve"> </v>
      </c>
      <c r="O106" t="str">
        <f t="shared" si="41"/>
        <v xml:space="preserve"> </v>
      </c>
      <c r="P106" t="str">
        <f t="shared" si="42"/>
        <v xml:space="preserve"> </v>
      </c>
      <c r="Q106" t="str">
        <f t="shared" si="43"/>
        <v xml:space="preserve"> </v>
      </c>
      <c r="R106" t="str">
        <f t="shared" si="44"/>
        <v xml:space="preserve"> </v>
      </c>
      <c r="S106">
        <v>97</v>
      </c>
      <c r="T106">
        <f t="shared" ref="T106:T137" si="70">$AR$33</f>
        <v>0.5</v>
      </c>
      <c r="U106" s="2">
        <f t="shared" si="46"/>
        <v>475970652.03935289</v>
      </c>
      <c r="V106" s="2">
        <f t="shared" si="47"/>
        <v>5</v>
      </c>
      <c r="W106" s="2">
        <f t="shared" si="62"/>
        <v>0.5</v>
      </c>
      <c r="X106" s="8">
        <f t="shared" si="48"/>
        <v>13</v>
      </c>
      <c r="Y106" s="8" t="str">
        <f t="shared" si="49"/>
        <v xml:space="preserve"> </v>
      </c>
      <c r="Z106" s="8" t="str">
        <f t="shared" si="50"/>
        <v xml:space="preserve"> </v>
      </c>
      <c r="AA106" s="8" t="str">
        <f t="shared" si="51"/>
        <v xml:space="preserve"> </v>
      </c>
      <c r="AB106" s="8" t="str">
        <f t="shared" si="52"/>
        <v xml:space="preserve"> </v>
      </c>
      <c r="AC106">
        <v>97</v>
      </c>
      <c r="AD106" s="8">
        <f t="shared" si="53"/>
        <v>13</v>
      </c>
      <c r="AE106" s="5">
        <f t="shared" si="54"/>
        <v>5</v>
      </c>
      <c r="AF106" s="5">
        <f t="shared" si="55"/>
        <v>5.0000009955706692E-2</v>
      </c>
      <c r="AG106" s="5">
        <f t="shared" si="56"/>
        <v>4.9999999999999989E-2</v>
      </c>
      <c r="AH106" s="5">
        <f t="shared" si="57"/>
        <v>4.9999999999999989E-2</v>
      </c>
      <c r="AI106" s="5">
        <f t="shared" si="63"/>
        <v>4.9999999999999989E-2</v>
      </c>
      <c r="AJ106" s="16">
        <f t="shared" si="64"/>
        <v>5</v>
      </c>
      <c r="AK106" s="20">
        <f t="shared" ref="AK106:AK137" si="71">$AR$42</f>
        <v>300</v>
      </c>
      <c r="AL106" s="20">
        <f t="shared" si="59"/>
        <v>600</v>
      </c>
      <c r="AM106" s="20">
        <f t="shared" si="65"/>
        <v>500</v>
      </c>
      <c r="AN106" s="10">
        <f t="shared" si="66"/>
        <v>500</v>
      </c>
      <c r="AO106" s="1">
        <f t="shared" si="67"/>
        <v>-50</v>
      </c>
    </row>
    <row r="107" spans="2:41" x14ac:dyDescent="0.2">
      <c r="B107" s="18">
        <f t="shared" si="68"/>
        <v>43257</v>
      </c>
      <c r="C107">
        <v>98</v>
      </c>
      <c r="D107" s="5">
        <v>13.7</v>
      </c>
      <c r="E107" s="8">
        <f t="shared" si="69"/>
        <v>13.7</v>
      </c>
      <c r="F107">
        <v>0</v>
      </c>
      <c r="G107" s="8">
        <f t="shared" si="60"/>
        <v>666.2</v>
      </c>
      <c r="H107">
        <v>98</v>
      </c>
      <c r="I107" s="8">
        <f t="shared" si="36"/>
        <v>521.9</v>
      </c>
      <c r="J107" s="8" t="str">
        <f t="shared" si="37"/>
        <v xml:space="preserve"> </v>
      </c>
      <c r="K107" s="8" t="str">
        <f t="shared" si="61"/>
        <v xml:space="preserve"> </v>
      </c>
      <c r="L107" s="8" t="str">
        <f t="shared" si="38"/>
        <v xml:space="preserve"> </v>
      </c>
      <c r="M107" t="str">
        <f t="shared" si="39"/>
        <v>F1</v>
      </c>
      <c r="N107" t="str">
        <f t="shared" si="40"/>
        <v xml:space="preserve"> </v>
      </c>
      <c r="O107" t="str">
        <f t="shared" si="41"/>
        <v xml:space="preserve"> </v>
      </c>
      <c r="P107" t="str">
        <f t="shared" si="42"/>
        <v xml:space="preserve"> </v>
      </c>
      <c r="Q107" t="str">
        <f t="shared" si="43"/>
        <v xml:space="preserve"> </v>
      </c>
      <c r="R107" t="str">
        <f t="shared" si="44"/>
        <v xml:space="preserve"> </v>
      </c>
      <c r="S107">
        <v>98</v>
      </c>
      <c r="T107">
        <f t="shared" si="70"/>
        <v>0.5</v>
      </c>
      <c r="U107" s="2">
        <f t="shared" si="46"/>
        <v>856180637.15715659</v>
      </c>
      <c r="V107" s="2">
        <f t="shared" si="47"/>
        <v>5</v>
      </c>
      <c r="W107" s="2">
        <f t="shared" ref="W107:W138" si="72">$AR$36</f>
        <v>0.5</v>
      </c>
      <c r="X107" s="8">
        <f t="shared" si="48"/>
        <v>13</v>
      </c>
      <c r="Y107" s="8" t="str">
        <f t="shared" si="49"/>
        <v xml:space="preserve"> </v>
      </c>
      <c r="Z107" s="8" t="str">
        <f t="shared" si="50"/>
        <v xml:space="preserve"> </v>
      </c>
      <c r="AA107" s="8" t="str">
        <f t="shared" si="51"/>
        <v xml:space="preserve"> </v>
      </c>
      <c r="AB107" s="8" t="str">
        <f t="shared" si="52"/>
        <v xml:space="preserve"> </v>
      </c>
      <c r="AC107">
        <v>98</v>
      </c>
      <c r="AD107" s="8">
        <f t="shared" si="53"/>
        <v>13</v>
      </c>
      <c r="AE107" s="5">
        <f t="shared" si="54"/>
        <v>5</v>
      </c>
      <c r="AF107" s="5">
        <f t="shared" si="55"/>
        <v>5.0000017908421956E-2</v>
      </c>
      <c r="AG107" s="5">
        <f t="shared" si="56"/>
        <v>4.9999999999999989E-2</v>
      </c>
      <c r="AH107" s="5">
        <f t="shared" si="57"/>
        <v>4.9999999999999989E-2</v>
      </c>
      <c r="AI107" s="5">
        <f t="shared" si="63"/>
        <v>4.9999999999999989E-2</v>
      </c>
      <c r="AJ107" s="16">
        <f t="shared" si="64"/>
        <v>5</v>
      </c>
      <c r="AK107" s="20">
        <f t="shared" si="71"/>
        <v>300</v>
      </c>
      <c r="AL107" s="20">
        <f t="shared" si="59"/>
        <v>612</v>
      </c>
      <c r="AM107" s="20">
        <f t="shared" si="65"/>
        <v>500</v>
      </c>
      <c r="AN107" s="10">
        <f t="shared" si="66"/>
        <v>500</v>
      </c>
      <c r="AO107" s="1">
        <f t="shared" si="67"/>
        <v>-50</v>
      </c>
    </row>
    <row r="108" spans="2:41" x14ac:dyDescent="0.2">
      <c r="B108" s="18">
        <f t="shared" si="68"/>
        <v>43258</v>
      </c>
      <c r="C108">
        <v>99</v>
      </c>
      <c r="D108" s="5">
        <v>13.8</v>
      </c>
      <c r="E108" s="8">
        <f t="shared" si="69"/>
        <v>13.8</v>
      </c>
      <c r="F108">
        <v>0</v>
      </c>
      <c r="G108" s="8">
        <f t="shared" si="60"/>
        <v>680</v>
      </c>
      <c r="H108">
        <v>99</v>
      </c>
      <c r="I108" s="8">
        <f t="shared" si="36"/>
        <v>535.69999999999993</v>
      </c>
      <c r="J108" s="8" t="str">
        <f t="shared" si="37"/>
        <v xml:space="preserve"> </v>
      </c>
      <c r="K108" s="8" t="str">
        <f t="shared" si="61"/>
        <v xml:space="preserve"> </v>
      </c>
      <c r="L108" s="8" t="str">
        <f t="shared" si="38"/>
        <v xml:space="preserve"> </v>
      </c>
      <c r="M108" t="str">
        <f t="shared" si="39"/>
        <v>F1</v>
      </c>
      <c r="N108" t="str">
        <f t="shared" si="40"/>
        <v xml:space="preserve"> </v>
      </c>
      <c r="O108" t="str">
        <f t="shared" si="41"/>
        <v xml:space="preserve"> </v>
      </c>
      <c r="P108" t="str">
        <f t="shared" si="42"/>
        <v xml:space="preserve"> </v>
      </c>
      <c r="Q108" t="str">
        <f t="shared" si="43"/>
        <v xml:space="preserve"> </v>
      </c>
      <c r="R108" t="str">
        <f t="shared" si="44"/>
        <v xml:space="preserve"> </v>
      </c>
      <c r="S108">
        <v>99</v>
      </c>
      <c r="T108">
        <f t="shared" si="70"/>
        <v>0.5</v>
      </c>
      <c r="U108" s="2">
        <f t="shared" si="46"/>
        <v>1546720474.8433392</v>
      </c>
      <c r="V108" s="2">
        <f t="shared" si="47"/>
        <v>5</v>
      </c>
      <c r="W108" s="2">
        <f t="shared" si="72"/>
        <v>0.5</v>
      </c>
      <c r="X108" s="8">
        <f t="shared" si="48"/>
        <v>13</v>
      </c>
      <c r="Y108" s="8" t="str">
        <f t="shared" si="49"/>
        <v xml:space="preserve"> </v>
      </c>
      <c r="Z108" s="8" t="str">
        <f t="shared" si="50"/>
        <v xml:space="preserve"> </v>
      </c>
      <c r="AA108" s="8" t="str">
        <f t="shared" si="51"/>
        <v xml:space="preserve"> </v>
      </c>
      <c r="AB108" s="8" t="str">
        <f t="shared" si="52"/>
        <v xml:space="preserve"> </v>
      </c>
      <c r="AC108">
        <v>99</v>
      </c>
      <c r="AD108" s="8">
        <f t="shared" si="53"/>
        <v>13</v>
      </c>
      <c r="AE108" s="5">
        <f t="shared" si="54"/>
        <v>5</v>
      </c>
      <c r="AF108" s="5">
        <f t="shared" si="55"/>
        <v>5.0000032352195023E-2</v>
      </c>
      <c r="AG108" s="5">
        <f t="shared" si="56"/>
        <v>4.9999999999999989E-2</v>
      </c>
      <c r="AH108" s="5">
        <f t="shared" si="57"/>
        <v>4.9999999999999989E-2</v>
      </c>
      <c r="AI108" s="5">
        <f t="shared" si="63"/>
        <v>4.9999999999999989E-2</v>
      </c>
      <c r="AJ108" s="16">
        <f t="shared" si="64"/>
        <v>5</v>
      </c>
      <c r="AK108" s="20">
        <f t="shared" si="71"/>
        <v>300</v>
      </c>
      <c r="AL108" s="20">
        <f t="shared" si="59"/>
        <v>624</v>
      </c>
      <c r="AM108" s="20">
        <f t="shared" si="65"/>
        <v>500</v>
      </c>
      <c r="AN108" s="10">
        <f t="shared" si="66"/>
        <v>500</v>
      </c>
      <c r="AO108" s="1">
        <f t="shared" si="67"/>
        <v>-50</v>
      </c>
    </row>
    <row r="109" spans="2:41" x14ac:dyDescent="0.2">
      <c r="B109" s="18">
        <f t="shared" si="68"/>
        <v>43259</v>
      </c>
      <c r="C109">
        <v>100</v>
      </c>
      <c r="D109" s="5">
        <v>13.9</v>
      </c>
      <c r="E109" s="8">
        <f t="shared" si="69"/>
        <v>13.9</v>
      </c>
      <c r="F109">
        <v>0</v>
      </c>
      <c r="G109" s="8">
        <f t="shared" si="60"/>
        <v>693.9</v>
      </c>
      <c r="H109">
        <v>100</v>
      </c>
      <c r="I109" s="8">
        <f t="shared" si="36"/>
        <v>549.59999999999991</v>
      </c>
      <c r="J109" s="8" t="str">
        <f t="shared" si="37"/>
        <v xml:space="preserve"> </v>
      </c>
      <c r="K109" s="8" t="str">
        <f t="shared" si="61"/>
        <v xml:space="preserve"> </v>
      </c>
      <c r="L109" s="8" t="str">
        <f t="shared" si="38"/>
        <v xml:space="preserve"> </v>
      </c>
      <c r="M109" t="str">
        <f t="shared" si="39"/>
        <v>F1</v>
      </c>
      <c r="N109" t="str">
        <f t="shared" si="40"/>
        <v xml:space="preserve"> </v>
      </c>
      <c r="O109" t="str">
        <f t="shared" si="41"/>
        <v xml:space="preserve"> </v>
      </c>
      <c r="P109" t="str">
        <f t="shared" si="42"/>
        <v xml:space="preserve"> </v>
      </c>
      <c r="Q109" t="str">
        <f t="shared" si="43"/>
        <v xml:space="preserve"> </v>
      </c>
      <c r="R109" t="str">
        <f t="shared" si="44"/>
        <v xml:space="preserve"> </v>
      </c>
      <c r="S109">
        <v>100</v>
      </c>
      <c r="T109">
        <f t="shared" si="70"/>
        <v>0.5</v>
      </c>
      <c r="U109" s="2">
        <f t="shared" si="46"/>
        <v>2806205512.1231704</v>
      </c>
      <c r="V109" s="2">
        <f t="shared" si="47"/>
        <v>5</v>
      </c>
      <c r="W109" s="2">
        <f t="shared" si="72"/>
        <v>0.5</v>
      </c>
      <c r="X109" s="8">
        <f t="shared" si="48"/>
        <v>13</v>
      </c>
      <c r="Y109" s="8" t="str">
        <f t="shared" si="49"/>
        <v xml:space="preserve"> </v>
      </c>
      <c r="Z109" s="8" t="str">
        <f t="shared" si="50"/>
        <v xml:space="preserve"> </v>
      </c>
      <c r="AA109" s="8" t="str">
        <f t="shared" si="51"/>
        <v xml:space="preserve"> </v>
      </c>
      <c r="AB109" s="8" t="str">
        <f t="shared" si="52"/>
        <v xml:space="preserve"> </v>
      </c>
      <c r="AC109">
        <v>100</v>
      </c>
      <c r="AD109" s="8">
        <f t="shared" si="53"/>
        <v>13</v>
      </c>
      <c r="AE109" s="5">
        <f t="shared" si="54"/>
        <v>5</v>
      </c>
      <c r="AF109" s="5">
        <f t="shared" si="55"/>
        <v>5.0000058696389904E-2</v>
      </c>
      <c r="AG109" s="5">
        <f t="shared" si="56"/>
        <v>4.9999999999999989E-2</v>
      </c>
      <c r="AH109" s="5">
        <f t="shared" si="57"/>
        <v>4.9999999999999989E-2</v>
      </c>
      <c r="AI109" s="5">
        <f t="shared" si="63"/>
        <v>4.9999999999999989E-2</v>
      </c>
      <c r="AJ109" s="16">
        <f t="shared" si="64"/>
        <v>5</v>
      </c>
      <c r="AK109" s="20">
        <f t="shared" si="71"/>
        <v>300</v>
      </c>
      <c r="AL109" s="20">
        <f t="shared" si="59"/>
        <v>636</v>
      </c>
      <c r="AM109" s="20">
        <f t="shared" si="65"/>
        <v>500</v>
      </c>
      <c r="AN109" s="10">
        <f t="shared" si="66"/>
        <v>500</v>
      </c>
      <c r="AO109" s="1">
        <f t="shared" si="67"/>
        <v>-50</v>
      </c>
    </row>
    <row r="110" spans="2:41" x14ac:dyDescent="0.2">
      <c r="B110" s="18">
        <f t="shared" si="68"/>
        <v>43260</v>
      </c>
      <c r="C110">
        <v>101</v>
      </c>
      <c r="D110" s="5">
        <v>14</v>
      </c>
      <c r="E110" s="8">
        <f t="shared" si="69"/>
        <v>14</v>
      </c>
      <c r="F110">
        <v>0</v>
      </c>
      <c r="G110" s="8">
        <f t="shared" si="60"/>
        <v>707.9</v>
      </c>
      <c r="H110">
        <v>101</v>
      </c>
      <c r="I110" s="8">
        <f t="shared" si="36"/>
        <v>563.59999999999991</v>
      </c>
      <c r="J110" s="8" t="str">
        <f t="shared" si="37"/>
        <v xml:space="preserve"> </v>
      </c>
      <c r="K110" s="8" t="str">
        <f t="shared" si="61"/>
        <v xml:space="preserve"> </v>
      </c>
      <c r="L110" s="8" t="str">
        <f t="shared" si="38"/>
        <v xml:space="preserve"> </v>
      </c>
      <c r="M110" t="str">
        <f t="shared" si="39"/>
        <v>F1</v>
      </c>
      <c r="N110" t="str">
        <f t="shared" si="40"/>
        <v xml:space="preserve"> </v>
      </c>
      <c r="O110" t="str">
        <f t="shared" si="41"/>
        <v xml:space="preserve"> </v>
      </c>
      <c r="P110" t="str">
        <f t="shared" si="42"/>
        <v xml:space="preserve"> </v>
      </c>
      <c r="Q110" t="str">
        <f t="shared" si="43"/>
        <v xml:space="preserve"> </v>
      </c>
      <c r="R110" t="str">
        <f t="shared" si="44"/>
        <v xml:space="preserve"> </v>
      </c>
      <c r="S110">
        <v>101</v>
      </c>
      <c r="T110">
        <f t="shared" si="70"/>
        <v>0.5</v>
      </c>
      <c r="U110" s="2">
        <f t="shared" si="46"/>
        <v>5113147466.0931187</v>
      </c>
      <c r="V110" s="2">
        <f t="shared" si="47"/>
        <v>5</v>
      </c>
      <c r="W110" s="2">
        <f t="shared" si="72"/>
        <v>0.5</v>
      </c>
      <c r="X110" s="8">
        <f t="shared" si="48"/>
        <v>13</v>
      </c>
      <c r="Y110" s="8" t="str">
        <f t="shared" si="49"/>
        <v xml:space="preserve"> </v>
      </c>
      <c r="Z110" s="8" t="str">
        <f t="shared" si="50"/>
        <v xml:space="preserve"> </v>
      </c>
      <c r="AA110" s="8" t="str">
        <f t="shared" si="51"/>
        <v xml:space="preserve"> </v>
      </c>
      <c r="AB110" s="8" t="str">
        <f t="shared" si="52"/>
        <v xml:space="preserve"> </v>
      </c>
      <c r="AC110">
        <v>101</v>
      </c>
      <c r="AD110" s="8">
        <f t="shared" si="53"/>
        <v>13</v>
      </c>
      <c r="AE110" s="5">
        <f t="shared" si="54"/>
        <v>5</v>
      </c>
      <c r="AF110" s="5">
        <f t="shared" si="55"/>
        <v>5.0000106949863732E-2</v>
      </c>
      <c r="AG110" s="5">
        <f t="shared" si="56"/>
        <v>4.9999999999999989E-2</v>
      </c>
      <c r="AH110" s="5">
        <f t="shared" si="57"/>
        <v>4.9999999999999989E-2</v>
      </c>
      <c r="AI110" s="5">
        <f t="shared" si="63"/>
        <v>4.9999999999999989E-2</v>
      </c>
      <c r="AJ110" s="16">
        <f t="shared" si="64"/>
        <v>5</v>
      </c>
      <c r="AK110" s="20">
        <f t="shared" si="71"/>
        <v>300</v>
      </c>
      <c r="AL110" s="20">
        <f t="shared" si="59"/>
        <v>648</v>
      </c>
      <c r="AM110" s="20">
        <f t="shared" si="65"/>
        <v>500</v>
      </c>
      <c r="AN110" s="10">
        <f t="shared" si="66"/>
        <v>500</v>
      </c>
      <c r="AO110" s="1">
        <f t="shared" si="67"/>
        <v>-50</v>
      </c>
    </row>
    <row r="111" spans="2:41" x14ac:dyDescent="0.2">
      <c r="B111" s="18">
        <f t="shared" si="68"/>
        <v>43261</v>
      </c>
      <c r="C111">
        <v>102</v>
      </c>
      <c r="D111" s="5">
        <v>14.1</v>
      </c>
      <c r="E111" s="8">
        <f t="shared" si="69"/>
        <v>14.1</v>
      </c>
      <c r="F111">
        <v>0</v>
      </c>
      <c r="G111" s="8">
        <f t="shared" si="60"/>
        <v>722</v>
      </c>
      <c r="H111">
        <v>102</v>
      </c>
      <c r="I111" s="8">
        <f t="shared" si="36"/>
        <v>577.69999999999993</v>
      </c>
      <c r="J111" s="8" t="str">
        <f t="shared" si="37"/>
        <v xml:space="preserve"> </v>
      </c>
      <c r="K111" s="8" t="str">
        <f t="shared" si="61"/>
        <v xml:space="preserve"> </v>
      </c>
      <c r="L111" s="8" t="str">
        <f t="shared" si="38"/>
        <v xml:space="preserve"> </v>
      </c>
      <c r="M111" t="str">
        <f t="shared" si="39"/>
        <v>F1</v>
      </c>
      <c r="N111" t="str">
        <f t="shared" si="40"/>
        <v xml:space="preserve"> </v>
      </c>
      <c r="O111" t="str">
        <f t="shared" si="41"/>
        <v xml:space="preserve"> </v>
      </c>
      <c r="P111" t="str">
        <f t="shared" si="42"/>
        <v xml:space="preserve"> </v>
      </c>
      <c r="Q111" t="str">
        <f t="shared" si="43"/>
        <v xml:space="preserve"> </v>
      </c>
      <c r="R111" t="str">
        <f t="shared" si="44"/>
        <v xml:space="preserve"> </v>
      </c>
      <c r="S111">
        <v>102</v>
      </c>
      <c r="T111">
        <f t="shared" si="70"/>
        <v>0.5</v>
      </c>
      <c r="U111" s="2">
        <f t="shared" si="46"/>
        <v>9356606583.2977257</v>
      </c>
      <c r="V111" s="2">
        <f t="shared" si="47"/>
        <v>5</v>
      </c>
      <c r="W111" s="2">
        <f t="shared" si="72"/>
        <v>0.5</v>
      </c>
      <c r="X111" s="8">
        <f t="shared" si="48"/>
        <v>13</v>
      </c>
      <c r="Y111" s="8" t="str">
        <f t="shared" si="49"/>
        <v xml:space="preserve"> </v>
      </c>
      <c r="Z111" s="8" t="str">
        <f t="shared" si="50"/>
        <v xml:space="preserve"> </v>
      </c>
      <c r="AA111" s="8" t="str">
        <f t="shared" si="51"/>
        <v xml:space="preserve"> </v>
      </c>
      <c r="AB111" s="8" t="str">
        <f t="shared" si="52"/>
        <v xml:space="preserve"> </v>
      </c>
      <c r="AC111">
        <v>102</v>
      </c>
      <c r="AD111" s="8">
        <f t="shared" si="53"/>
        <v>13</v>
      </c>
      <c r="AE111" s="5">
        <f t="shared" si="54"/>
        <v>5</v>
      </c>
      <c r="AF111" s="5">
        <f t="shared" si="55"/>
        <v>5.0000195708769624E-2</v>
      </c>
      <c r="AG111" s="5">
        <f t="shared" si="56"/>
        <v>4.9999999999999989E-2</v>
      </c>
      <c r="AH111" s="5">
        <f t="shared" si="57"/>
        <v>4.9999999999999989E-2</v>
      </c>
      <c r="AI111" s="5">
        <f t="shared" si="63"/>
        <v>4.9999999999999989E-2</v>
      </c>
      <c r="AJ111" s="16">
        <f t="shared" si="64"/>
        <v>5</v>
      </c>
      <c r="AK111" s="20">
        <f t="shared" si="71"/>
        <v>300</v>
      </c>
      <c r="AL111" s="20">
        <f t="shared" si="59"/>
        <v>660</v>
      </c>
      <c r="AM111" s="20">
        <f t="shared" si="65"/>
        <v>500</v>
      </c>
      <c r="AN111" s="10">
        <f t="shared" si="66"/>
        <v>500</v>
      </c>
      <c r="AO111" s="1">
        <f t="shared" si="67"/>
        <v>-50</v>
      </c>
    </row>
    <row r="112" spans="2:41" x14ac:dyDescent="0.2">
      <c r="B112" s="18">
        <f t="shared" si="68"/>
        <v>43262</v>
      </c>
      <c r="C112">
        <v>103</v>
      </c>
      <c r="D112" s="5">
        <v>14.3</v>
      </c>
      <c r="E112" s="8">
        <f t="shared" si="69"/>
        <v>14.3</v>
      </c>
      <c r="F112">
        <v>0</v>
      </c>
      <c r="G112" s="8">
        <f t="shared" si="60"/>
        <v>736.3</v>
      </c>
      <c r="H112">
        <v>103</v>
      </c>
      <c r="I112" s="8">
        <f t="shared" si="36"/>
        <v>591.99999999999989</v>
      </c>
      <c r="J112" s="8" t="str">
        <f t="shared" si="37"/>
        <v xml:space="preserve"> </v>
      </c>
      <c r="K112" s="8" t="str">
        <f t="shared" si="61"/>
        <v xml:space="preserve"> </v>
      </c>
      <c r="L112" s="8" t="str">
        <f t="shared" si="38"/>
        <v xml:space="preserve"> </v>
      </c>
      <c r="M112" t="str">
        <f t="shared" si="39"/>
        <v>F1</v>
      </c>
      <c r="N112" t="str">
        <f t="shared" si="40"/>
        <v xml:space="preserve"> </v>
      </c>
      <c r="O112" t="str">
        <f t="shared" si="41"/>
        <v xml:space="preserve"> </v>
      </c>
      <c r="P112" t="str">
        <f t="shared" si="42"/>
        <v xml:space="preserve"> </v>
      </c>
      <c r="Q112" t="str">
        <f t="shared" si="43"/>
        <v xml:space="preserve"> </v>
      </c>
      <c r="R112" t="str">
        <f t="shared" si="44"/>
        <v xml:space="preserve"> </v>
      </c>
      <c r="S112">
        <v>103</v>
      </c>
      <c r="T112">
        <f t="shared" si="70"/>
        <v>0.5</v>
      </c>
      <c r="U112" s="2">
        <f t="shared" si="46"/>
        <v>17269144841.650414</v>
      </c>
      <c r="V112" s="2">
        <f t="shared" si="47"/>
        <v>5</v>
      </c>
      <c r="W112" s="2">
        <f t="shared" si="72"/>
        <v>0.5</v>
      </c>
      <c r="X112" s="8">
        <f t="shared" si="48"/>
        <v>13</v>
      </c>
      <c r="Y112" s="8" t="str">
        <f t="shared" si="49"/>
        <v xml:space="preserve"> </v>
      </c>
      <c r="Z112" s="8" t="str">
        <f t="shared" si="50"/>
        <v xml:space="preserve"> </v>
      </c>
      <c r="AA112" s="8" t="str">
        <f t="shared" si="51"/>
        <v xml:space="preserve"> </v>
      </c>
      <c r="AB112" s="8" t="str">
        <f t="shared" si="52"/>
        <v xml:space="preserve"> </v>
      </c>
      <c r="AC112">
        <v>103</v>
      </c>
      <c r="AD112" s="8">
        <f t="shared" si="53"/>
        <v>13</v>
      </c>
      <c r="AE112" s="5">
        <f t="shared" si="54"/>
        <v>5</v>
      </c>
      <c r="AF112" s="5">
        <f t="shared" si="55"/>
        <v>5.0000361212482192E-2</v>
      </c>
      <c r="AG112" s="5">
        <f t="shared" si="56"/>
        <v>4.9999999999999989E-2</v>
      </c>
      <c r="AH112" s="5">
        <f t="shared" si="57"/>
        <v>4.9999999999999989E-2</v>
      </c>
      <c r="AI112" s="5">
        <f t="shared" si="63"/>
        <v>4.9999999999999989E-2</v>
      </c>
      <c r="AJ112" s="16">
        <f t="shared" si="64"/>
        <v>5</v>
      </c>
      <c r="AK112" s="20">
        <f t="shared" si="71"/>
        <v>300</v>
      </c>
      <c r="AL112" s="20">
        <f t="shared" si="59"/>
        <v>672</v>
      </c>
      <c r="AM112" s="20">
        <f t="shared" si="65"/>
        <v>500</v>
      </c>
      <c r="AN112" s="10">
        <f t="shared" si="66"/>
        <v>500</v>
      </c>
      <c r="AO112" s="1">
        <f t="shared" si="67"/>
        <v>-50</v>
      </c>
    </row>
    <row r="113" spans="2:41" x14ac:dyDescent="0.2">
      <c r="B113" s="18">
        <f t="shared" si="68"/>
        <v>43263</v>
      </c>
      <c r="C113">
        <v>104</v>
      </c>
      <c r="D113" s="5">
        <v>14.4</v>
      </c>
      <c r="E113" s="8">
        <f t="shared" si="69"/>
        <v>14.4</v>
      </c>
      <c r="F113">
        <v>0</v>
      </c>
      <c r="G113" s="8">
        <f t="shared" si="60"/>
        <v>750.69999999999993</v>
      </c>
      <c r="H113">
        <v>104</v>
      </c>
      <c r="I113" s="8">
        <f t="shared" si="36"/>
        <v>606.39999999999986</v>
      </c>
      <c r="J113" s="8" t="str">
        <f t="shared" si="37"/>
        <v xml:space="preserve"> </v>
      </c>
      <c r="K113" s="8" t="str">
        <f t="shared" si="61"/>
        <v xml:space="preserve"> </v>
      </c>
      <c r="L113" s="8" t="str">
        <f t="shared" si="38"/>
        <v xml:space="preserve"> </v>
      </c>
      <c r="M113" t="str">
        <f t="shared" si="39"/>
        <v>F1</v>
      </c>
      <c r="N113" t="str">
        <f t="shared" si="40"/>
        <v xml:space="preserve"> </v>
      </c>
      <c r="O113" t="str">
        <f t="shared" si="41"/>
        <v xml:space="preserve"> </v>
      </c>
      <c r="P113" t="str">
        <f t="shared" si="42"/>
        <v xml:space="preserve"> </v>
      </c>
      <c r="Q113" t="str">
        <f t="shared" si="43"/>
        <v xml:space="preserve"> </v>
      </c>
      <c r="R113" t="str">
        <f t="shared" si="44"/>
        <v xml:space="preserve"> </v>
      </c>
      <c r="S113">
        <v>104</v>
      </c>
      <c r="T113">
        <f t="shared" si="70"/>
        <v>0.5</v>
      </c>
      <c r="U113" s="2">
        <f t="shared" si="46"/>
        <v>32009913539.774738</v>
      </c>
      <c r="V113" s="2">
        <f t="shared" si="47"/>
        <v>5</v>
      </c>
      <c r="W113" s="2">
        <f t="shared" si="72"/>
        <v>0.5</v>
      </c>
      <c r="X113" s="8">
        <f t="shared" si="48"/>
        <v>13</v>
      </c>
      <c r="Y113" s="8" t="str">
        <f t="shared" si="49"/>
        <v xml:space="preserve"> </v>
      </c>
      <c r="Z113" s="8" t="str">
        <f t="shared" si="50"/>
        <v xml:space="preserve"> </v>
      </c>
      <c r="AA113" s="8" t="str">
        <f t="shared" si="51"/>
        <v xml:space="preserve"> </v>
      </c>
      <c r="AB113" s="8" t="str">
        <f t="shared" si="52"/>
        <v xml:space="preserve"> </v>
      </c>
      <c r="AC113">
        <v>104</v>
      </c>
      <c r="AD113" s="8">
        <f t="shared" si="53"/>
        <v>13</v>
      </c>
      <c r="AE113" s="5">
        <f t="shared" si="54"/>
        <v>5</v>
      </c>
      <c r="AF113" s="5">
        <f t="shared" si="55"/>
        <v>5.0000669539831344E-2</v>
      </c>
      <c r="AG113" s="5">
        <f t="shared" si="56"/>
        <v>4.9999999999999989E-2</v>
      </c>
      <c r="AH113" s="5">
        <f t="shared" si="57"/>
        <v>4.9999999999999989E-2</v>
      </c>
      <c r="AI113" s="5">
        <f t="shared" si="63"/>
        <v>4.9999999999999989E-2</v>
      </c>
      <c r="AJ113" s="16">
        <f t="shared" si="64"/>
        <v>5</v>
      </c>
      <c r="AK113" s="20">
        <f t="shared" si="71"/>
        <v>300</v>
      </c>
      <c r="AL113" s="20">
        <f t="shared" si="59"/>
        <v>684</v>
      </c>
      <c r="AM113" s="20">
        <f t="shared" si="65"/>
        <v>500</v>
      </c>
      <c r="AN113" s="10">
        <f t="shared" si="66"/>
        <v>500</v>
      </c>
      <c r="AO113" s="1">
        <f t="shared" si="67"/>
        <v>-50</v>
      </c>
    </row>
    <row r="114" spans="2:41" x14ac:dyDescent="0.2">
      <c r="B114" s="18">
        <f t="shared" si="68"/>
        <v>43264</v>
      </c>
      <c r="C114">
        <v>105</v>
      </c>
      <c r="D114" s="5">
        <v>14.5</v>
      </c>
      <c r="E114" s="8">
        <f t="shared" si="69"/>
        <v>14.5</v>
      </c>
      <c r="F114">
        <v>0</v>
      </c>
      <c r="G114" s="8">
        <f t="shared" si="60"/>
        <v>765.19999999999993</v>
      </c>
      <c r="H114">
        <v>105</v>
      </c>
      <c r="I114" s="8">
        <f t="shared" si="36"/>
        <v>620.89999999999986</v>
      </c>
      <c r="J114" s="8" t="str">
        <f t="shared" si="37"/>
        <v xml:space="preserve"> </v>
      </c>
      <c r="K114" s="8" t="str">
        <f t="shared" si="61"/>
        <v xml:space="preserve"> </v>
      </c>
      <c r="L114" s="8" t="str">
        <f t="shared" si="38"/>
        <v xml:space="preserve"> </v>
      </c>
      <c r="M114" t="str">
        <f t="shared" si="39"/>
        <v>F1</v>
      </c>
      <c r="N114" t="str">
        <f t="shared" si="40"/>
        <v xml:space="preserve"> </v>
      </c>
      <c r="O114" t="str">
        <f t="shared" si="41"/>
        <v xml:space="preserve"> </v>
      </c>
      <c r="P114" t="str">
        <f t="shared" si="42"/>
        <v xml:space="preserve"> </v>
      </c>
      <c r="Q114" t="str">
        <f t="shared" si="43"/>
        <v xml:space="preserve"> </v>
      </c>
      <c r="R114" t="str">
        <f t="shared" si="44"/>
        <v xml:space="preserve"> </v>
      </c>
      <c r="S114">
        <v>105</v>
      </c>
      <c r="T114">
        <f t="shared" si="70"/>
        <v>0.5</v>
      </c>
      <c r="U114" s="2">
        <f t="shared" si="46"/>
        <v>59588077803.71241</v>
      </c>
      <c r="V114" s="2">
        <f t="shared" si="47"/>
        <v>5</v>
      </c>
      <c r="W114" s="2">
        <f t="shared" si="72"/>
        <v>0.5</v>
      </c>
      <c r="X114" s="8">
        <f t="shared" si="48"/>
        <v>13</v>
      </c>
      <c r="Y114" s="8" t="str">
        <f t="shared" si="49"/>
        <v xml:space="preserve"> </v>
      </c>
      <c r="Z114" s="8" t="str">
        <f t="shared" si="50"/>
        <v xml:space="preserve"> </v>
      </c>
      <c r="AA114" s="8" t="str">
        <f t="shared" si="51"/>
        <v xml:space="preserve"> </v>
      </c>
      <c r="AB114" s="8" t="str">
        <f t="shared" si="52"/>
        <v xml:space="preserve"> </v>
      </c>
      <c r="AC114">
        <v>105</v>
      </c>
      <c r="AD114" s="8">
        <f t="shared" si="53"/>
        <v>13</v>
      </c>
      <c r="AE114" s="5">
        <f t="shared" si="54"/>
        <v>5</v>
      </c>
      <c r="AF114" s="5">
        <f t="shared" si="55"/>
        <v>5.0001246382359532E-2</v>
      </c>
      <c r="AG114" s="5">
        <f t="shared" si="56"/>
        <v>4.9999999999999989E-2</v>
      </c>
      <c r="AH114" s="5">
        <f t="shared" si="57"/>
        <v>4.9999999999999989E-2</v>
      </c>
      <c r="AI114" s="5">
        <f t="shared" si="63"/>
        <v>4.9999999999999989E-2</v>
      </c>
      <c r="AJ114" s="16">
        <f t="shared" si="64"/>
        <v>5</v>
      </c>
      <c r="AK114" s="20">
        <f t="shared" si="71"/>
        <v>300</v>
      </c>
      <c r="AL114" s="20">
        <f t="shared" si="59"/>
        <v>696</v>
      </c>
      <c r="AM114" s="20">
        <f t="shared" si="65"/>
        <v>500</v>
      </c>
      <c r="AN114" s="10">
        <f t="shared" si="66"/>
        <v>500</v>
      </c>
      <c r="AO114" s="1">
        <f t="shared" si="67"/>
        <v>-50</v>
      </c>
    </row>
    <row r="115" spans="2:41" x14ac:dyDescent="0.2">
      <c r="B115" s="18">
        <f t="shared" si="68"/>
        <v>43265</v>
      </c>
      <c r="C115">
        <v>106</v>
      </c>
      <c r="D115" s="5">
        <v>14.6</v>
      </c>
      <c r="E115" s="8">
        <f t="shared" si="69"/>
        <v>14.6</v>
      </c>
      <c r="F115">
        <v>0</v>
      </c>
      <c r="G115" s="8">
        <f t="shared" si="60"/>
        <v>779.8</v>
      </c>
      <c r="H115">
        <v>106</v>
      </c>
      <c r="I115" s="8">
        <f t="shared" si="36"/>
        <v>635.49999999999989</v>
      </c>
      <c r="J115" s="8" t="str">
        <f t="shared" si="37"/>
        <v xml:space="preserve"> </v>
      </c>
      <c r="K115" s="8" t="str">
        <f t="shared" si="61"/>
        <v xml:space="preserve"> </v>
      </c>
      <c r="L115" s="8" t="str">
        <f t="shared" si="38"/>
        <v xml:space="preserve"> </v>
      </c>
      <c r="M115" t="str">
        <f t="shared" si="39"/>
        <v>F1</v>
      </c>
      <c r="N115" t="str">
        <f t="shared" si="40"/>
        <v xml:space="preserve"> </v>
      </c>
      <c r="O115" t="str">
        <f t="shared" si="41"/>
        <v xml:space="preserve"> </v>
      </c>
      <c r="P115" t="str">
        <f t="shared" si="42"/>
        <v xml:space="preserve"> </v>
      </c>
      <c r="Q115" t="str">
        <f t="shared" si="43"/>
        <v xml:space="preserve"> </v>
      </c>
      <c r="R115" t="str">
        <f t="shared" si="44"/>
        <v xml:space="preserve"> </v>
      </c>
      <c r="S115">
        <v>106</v>
      </c>
      <c r="T115">
        <f t="shared" si="70"/>
        <v>0.5</v>
      </c>
      <c r="U115" s="2">
        <f t="shared" si="46"/>
        <v>111402633444.96573</v>
      </c>
      <c r="V115" s="2">
        <f t="shared" si="47"/>
        <v>5</v>
      </c>
      <c r="W115" s="2">
        <f t="shared" si="72"/>
        <v>0.5</v>
      </c>
      <c r="X115" s="8">
        <f t="shared" si="48"/>
        <v>13</v>
      </c>
      <c r="Y115" s="8" t="str">
        <f t="shared" si="49"/>
        <v xml:space="preserve"> </v>
      </c>
      <c r="Z115" s="8" t="str">
        <f t="shared" si="50"/>
        <v xml:space="preserve"> </v>
      </c>
      <c r="AA115" s="8" t="str">
        <f t="shared" si="51"/>
        <v xml:space="preserve"> </v>
      </c>
      <c r="AB115" s="8" t="str">
        <f t="shared" si="52"/>
        <v xml:space="preserve"> </v>
      </c>
      <c r="AC115">
        <v>106</v>
      </c>
      <c r="AD115" s="8">
        <f t="shared" si="53"/>
        <v>13</v>
      </c>
      <c r="AE115" s="5">
        <f t="shared" si="54"/>
        <v>5</v>
      </c>
      <c r="AF115" s="5">
        <f t="shared" si="55"/>
        <v>5.0002330168756048E-2</v>
      </c>
      <c r="AG115" s="5">
        <f t="shared" si="56"/>
        <v>4.9999999999999989E-2</v>
      </c>
      <c r="AH115" s="5">
        <f t="shared" si="57"/>
        <v>4.9999999999999989E-2</v>
      </c>
      <c r="AI115" s="5">
        <f t="shared" si="63"/>
        <v>4.9999999999999989E-2</v>
      </c>
      <c r="AJ115" s="16">
        <f t="shared" si="64"/>
        <v>5</v>
      </c>
      <c r="AK115" s="20">
        <f t="shared" si="71"/>
        <v>300</v>
      </c>
      <c r="AL115" s="20">
        <f t="shared" si="59"/>
        <v>708</v>
      </c>
      <c r="AM115" s="20">
        <f t="shared" si="65"/>
        <v>500</v>
      </c>
      <c r="AN115" s="10">
        <f t="shared" si="66"/>
        <v>500</v>
      </c>
      <c r="AO115" s="1">
        <f t="shared" si="67"/>
        <v>-50</v>
      </c>
    </row>
    <row r="116" spans="2:41" x14ac:dyDescent="0.2">
      <c r="B116" s="18">
        <f t="shared" si="68"/>
        <v>43266</v>
      </c>
      <c r="C116">
        <v>107</v>
      </c>
      <c r="D116" s="5">
        <v>14.6</v>
      </c>
      <c r="E116" s="8">
        <f t="shared" si="69"/>
        <v>14.6</v>
      </c>
      <c r="F116">
        <v>0</v>
      </c>
      <c r="G116" s="8">
        <f t="shared" si="60"/>
        <v>794.4</v>
      </c>
      <c r="H116">
        <v>107</v>
      </c>
      <c r="I116" s="8">
        <f t="shared" si="36"/>
        <v>650.09999999999991</v>
      </c>
      <c r="J116" s="8" t="str">
        <f t="shared" si="37"/>
        <v xml:space="preserve"> </v>
      </c>
      <c r="K116" s="8" t="str">
        <f t="shared" si="61"/>
        <v xml:space="preserve"> </v>
      </c>
      <c r="L116" s="8" t="str">
        <f t="shared" si="38"/>
        <v xml:space="preserve"> </v>
      </c>
      <c r="M116" t="str">
        <f t="shared" si="39"/>
        <v>F1</v>
      </c>
      <c r="N116" t="str">
        <f t="shared" si="40"/>
        <v xml:space="preserve"> </v>
      </c>
      <c r="O116" t="str">
        <f t="shared" si="41"/>
        <v xml:space="preserve"> </v>
      </c>
      <c r="P116" t="str">
        <f t="shared" si="42"/>
        <v xml:space="preserve"> </v>
      </c>
      <c r="Q116" t="str">
        <f t="shared" si="43"/>
        <v xml:space="preserve"> </v>
      </c>
      <c r="R116" t="str">
        <f t="shared" si="44"/>
        <v xml:space="preserve"> </v>
      </c>
      <c r="S116">
        <v>107</v>
      </c>
      <c r="T116">
        <f t="shared" si="70"/>
        <v>0.5</v>
      </c>
      <c r="U116" s="2">
        <f t="shared" si="46"/>
        <v>208272312112.1181</v>
      </c>
      <c r="V116" s="2">
        <f t="shared" si="47"/>
        <v>5</v>
      </c>
      <c r="W116" s="2">
        <f t="shared" si="72"/>
        <v>0.5</v>
      </c>
      <c r="X116" s="8">
        <f t="shared" si="48"/>
        <v>13</v>
      </c>
      <c r="Y116" s="8" t="str">
        <f t="shared" si="49"/>
        <v xml:space="preserve"> </v>
      </c>
      <c r="Z116" s="8" t="str">
        <f t="shared" si="50"/>
        <v xml:space="preserve"> </v>
      </c>
      <c r="AA116" s="8" t="str">
        <f t="shared" si="51"/>
        <v xml:space="preserve"> </v>
      </c>
      <c r="AB116" s="8" t="str">
        <f t="shared" si="52"/>
        <v xml:space="preserve"> </v>
      </c>
      <c r="AC116">
        <v>107</v>
      </c>
      <c r="AD116" s="8">
        <f t="shared" si="53"/>
        <v>13</v>
      </c>
      <c r="AE116" s="5">
        <f t="shared" si="54"/>
        <v>5</v>
      </c>
      <c r="AF116" s="5">
        <f t="shared" si="55"/>
        <v>5.0004356356931845E-2</v>
      </c>
      <c r="AG116" s="5">
        <f t="shared" si="56"/>
        <v>4.9999999999999989E-2</v>
      </c>
      <c r="AH116" s="5">
        <f t="shared" si="57"/>
        <v>4.9999999999999989E-2</v>
      </c>
      <c r="AI116" s="5">
        <f t="shared" si="63"/>
        <v>4.9999999999999989E-2</v>
      </c>
      <c r="AJ116" s="16">
        <f t="shared" si="64"/>
        <v>5</v>
      </c>
      <c r="AK116" s="20">
        <f t="shared" si="71"/>
        <v>300</v>
      </c>
      <c r="AL116" s="20">
        <f t="shared" si="59"/>
        <v>720</v>
      </c>
      <c r="AM116" s="20">
        <f t="shared" si="65"/>
        <v>500</v>
      </c>
      <c r="AN116" s="10">
        <f t="shared" si="66"/>
        <v>500</v>
      </c>
      <c r="AO116" s="1">
        <f t="shared" si="67"/>
        <v>-50</v>
      </c>
    </row>
    <row r="117" spans="2:41" x14ac:dyDescent="0.2">
      <c r="B117" s="18">
        <f t="shared" si="68"/>
        <v>43267</v>
      </c>
      <c r="C117">
        <v>108</v>
      </c>
      <c r="D117" s="5">
        <v>14.7</v>
      </c>
      <c r="E117" s="8">
        <f t="shared" si="69"/>
        <v>14.7</v>
      </c>
      <c r="F117">
        <v>0</v>
      </c>
      <c r="G117" s="8">
        <f t="shared" si="60"/>
        <v>809.1</v>
      </c>
      <c r="H117">
        <v>108</v>
      </c>
      <c r="I117" s="8">
        <f t="shared" si="36"/>
        <v>664.8</v>
      </c>
      <c r="J117" s="8" t="str">
        <f t="shared" si="37"/>
        <v xml:space="preserve"> </v>
      </c>
      <c r="K117" s="8" t="str">
        <f t="shared" si="61"/>
        <v xml:space="preserve"> </v>
      </c>
      <c r="L117" s="8" t="str">
        <f t="shared" si="38"/>
        <v xml:space="preserve"> </v>
      </c>
      <c r="M117" t="str">
        <f t="shared" si="39"/>
        <v>F1</v>
      </c>
      <c r="N117" t="str">
        <f t="shared" si="40"/>
        <v xml:space="preserve"> </v>
      </c>
      <c r="O117" t="str">
        <f t="shared" si="41"/>
        <v xml:space="preserve"> </v>
      </c>
      <c r="P117" t="str">
        <f t="shared" si="42"/>
        <v xml:space="preserve"> </v>
      </c>
      <c r="Q117" t="str">
        <f t="shared" si="43"/>
        <v xml:space="preserve"> </v>
      </c>
      <c r="R117" t="str">
        <f t="shared" si="44"/>
        <v xml:space="preserve"> </v>
      </c>
      <c r="S117">
        <v>108</v>
      </c>
      <c r="T117">
        <f t="shared" si="70"/>
        <v>0.5</v>
      </c>
      <c r="U117" s="2">
        <f t="shared" si="46"/>
        <v>391046880244.18024</v>
      </c>
      <c r="V117" s="2">
        <f t="shared" si="47"/>
        <v>5</v>
      </c>
      <c r="W117" s="2">
        <f t="shared" si="72"/>
        <v>0.5</v>
      </c>
      <c r="X117" s="8">
        <f t="shared" si="48"/>
        <v>13</v>
      </c>
      <c r="Y117" s="8" t="str">
        <f t="shared" si="49"/>
        <v xml:space="preserve"> </v>
      </c>
      <c r="Z117" s="8" t="str">
        <f t="shared" si="50"/>
        <v xml:space="preserve"> </v>
      </c>
      <c r="AA117" s="8" t="str">
        <f t="shared" si="51"/>
        <v xml:space="preserve"> </v>
      </c>
      <c r="AB117" s="8" t="str">
        <f t="shared" si="52"/>
        <v xml:space="preserve"> </v>
      </c>
      <c r="AC117">
        <v>108</v>
      </c>
      <c r="AD117" s="8">
        <f t="shared" si="53"/>
        <v>13</v>
      </c>
      <c r="AE117" s="5">
        <f t="shared" si="54"/>
        <v>5</v>
      </c>
      <c r="AF117" s="5">
        <f t="shared" si="55"/>
        <v>5.0008179386737295E-2</v>
      </c>
      <c r="AG117" s="5">
        <f t="shared" si="56"/>
        <v>5.0000000000000044E-2</v>
      </c>
      <c r="AH117" s="5">
        <f t="shared" si="57"/>
        <v>4.9999999999999989E-2</v>
      </c>
      <c r="AI117" s="5">
        <f t="shared" si="63"/>
        <v>4.9999999999999989E-2</v>
      </c>
      <c r="AJ117" s="16">
        <f t="shared" si="64"/>
        <v>5</v>
      </c>
      <c r="AK117" s="20">
        <f t="shared" si="71"/>
        <v>300</v>
      </c>
      <c r="AL117" s="20">
        <f t="shared" si="59"/>
        <v>732</v>
      </c>
      <c r="AM117" s="20">
        <f t="shared" si="65"/>
        <v>500</v>
      </c>
      <c r="AN117" s="10">
        <f t="shared" si="66"/>
        <v>500</v>
      </c>
      <c r="AO117" s="1">
        <f t="shared" si="67"/>
        <v>-50</v>
      </c>
    </row>
    <row r="118" spans="2:41" x14ac:dyDescent="0.2">
      <c r="B118" s="18">
        <f t="shared" si="68"/>
        <v>43268</v>
      </c>
      <c r="C118">
        <v>109</v>
      </c>
      <c r="D118" s="5">
        <v>14.8</v>
      </c>
      <c r="E118" s="8">
        <f t="shared" si="69"/>
        <v>14.8</v>
      </c>
      <c r="F118">
        <v>0</v>
      </c>
      <c r="G118" s="8">
        <f t="shared" si="60"/>
        <v>823.9</v>
      </c>
      <c r="H118">
        <v>109</v>
      </c>
      <c r="I118" s="8">
        <f t="shared" si="36"/>
        <v>679.59999999999991</v>
      </c>
      <c r="J118" s="8" t="str">
        <f t="shared" si="37"/>
        <v xml:space="preserve"> </v>
      </c>
      <c r="K118" s="8" t="str">
        <f t="shared" si="61"/>
        <v xml:space="preserve"> </v>
      </c>
      <c r="L118" s="8" t="str">
        <f t="shared" si="38"/>
        <v xml:space="preserve"> </v>
      </c>
      <c r="M118" t="str">
        <f t="shared" si="39"/>
        <v>F1</v>
      </c>
      <c r="N118" t="str">
        <f t="shared" si="40"/>
        <v xml:space="preserve"> </v>
      </c>
      <c r="O118" t="str">
        <f t="shared" si="41"/>
        <v xml:space="preserve"> </v>
      </c>
      <c r="P118" t="str">
        <f t="shared" si="42"/>
        <v xml:space="preserve"> </v>
      </c>
      <c r="Q118" t="str">
        <f t="shared" si="43"/>
        <v xml:space="preserve"> </v>
      </c>
      <c r="R118" t="str">
        <f t="shared" si="44"/>
        <v xml:space="preserve"> </v>
      </c>
      <c r="S118">
        <v>109</v>
      </c>
      <c r="T118">
        <f t="shared" si="70"/>
        <v>0.5</v>
      </c>
      <c r="U118" s="2">
        <f t="shared" si="46"/>
        <v>737373148370.76685</v>
      </c>
      <c r="V118" s="2">
        <f t="shared" si="47"/>
        <v>5</v>
      </c>
      <c r="W118" s="2">
        <f t="shared" si="72"/>
        <v>0.5</v>
      </c>
      <c r="X118" s="8">
        <f t="shared" si="48"/>
        <v>13</v>
      </c>
      <c r="Y118" s="8" t="str">
        <f t="shared" si="49"/>
        <v xml:space="preserve"> </v>
      </c>
      <c r="Z118" s="8" t="str">
        <f t="shared" si="50"/>
        <v xml:space="preserve"> </v>
      </c>
      <c r="AA118" s="8" t="str">
        <f t="shared" si="51"/>
        <v xml:space="preserve"> </v>
      </c>
      <c r="AB118" s="8" t="str">
        <f t="shared" si="52"/>
        <v xml:space="preserve"> </v>
      </c>
      <c r="AC118">
        <v>109</v>
      </c>
      <c r="AD118" s="8">
        <f t="shared" si="53"/>
        <v>13</v>
      </c>
      <c r="AE118" s="5">
        <f t="shared" si="54"/>
        <v>5</v>
      </c>
      <c r="AF118" s="5">
        <f t="shared" si="55"/>
        <v>5.0015423368539424E-2</v>
      </c>
      <c r="AG118" s="5">
        <f t="shared" si="56"/>
        <v>5.0000000000000044E-2</v>
      </c>
      <c r="AH118" s="5">
        <f t="shared" si="57"/>
        <v>4.9999999999999989E-2</v>
      </c>
      <c r="AI118" s="5">
        <f t="shared" si="63"/>
        <v>4.9999999999999989E-2</v>
      </c>
      <c r="AJ118" s="16">
        <f t="shared" si="64"/>
        <v>5</v>
      </c>
      <c r="AK118" s="20">
        <f t="shared" si="71"/>
        <v>300</v>
      </c>
      <c r="AL118" s="20">
        <f t="shared" si="59"/>
        <v>744</v>
      </c>
      <c r="AM118" s="20">
        <f t="shared" si="65"/>
        <v>500</v>
      </c>
      <c r="AN118" s="10">
        <f t="shared" si="66"/>
        <v>500</v>
      </c>
      <c r="AO118" s="1">
        <f t="shared" si="67"/>
        <v>-50</v>
      </c>
    </row>
    <row r="119" spans="2:41" x14ac:dyDescent="0.2">
      <c r="B119" s="18">
        <f t="shared" si="68"/>
        <v>43269</v>
      </c>
      <c r="C119">
        <v>110</v>
      </c>
      <c r="D119" s="5">
        <v>14.9</v>
      </c>
      <c r="E119" s="8">
        <f t="shared" si="69"/>
        <v>14.9</v>
      </c>
      <c r="F119">
        <v>0</v>
      </c>
      <c r="G119" s="8">
        <f t="shared" si="60"/>
        <v>838.8</v>
      </c>
      <c r="H119">
        <v>110</v>
      </c>
      <c r="I119" s="8">
        <f t="shared" si="36"/>
        <v>694.49999999999989</v>
      </c>
      <c r="J119" s="8" t="str">
        <f t="shared" si="37"/>
        <v xml:space="preserve"> </v>
      </c>
      <c r="K119" s="8" t="str">
        <f t="shared" si="61"/>
        <v xml:space="preserve"> </v>
      </c>
      <c r="L119" s="8" t="str">
        <f t="shared" si="38"/>
        <v xml:space="preserve"> </v>
      </c>
      <c r="M119" t="str">
        <f t="shared" si="39"/>
        <v>F1</v>
      </c>
      <c r="N119" t="str">
        <f t="shared" si="40"/>
        <v xml:space="preserve"> </v>
      </c>
      <c r="O119" t="str">
        <f t="shared" si="41"/>
        <v xml:space="preserve"> </v>
      </c>
      <c r="P119" t="str">
        <f t="shared" si="42"/>
        <v xml:space="preserve"> </v>
      </c>
      <c r="Q119" t="str">
        <f t="shared" si="43"/>
        <v xml:space="preserve"> </v>
      </c>
      <c r="R119" t="str">
        <f t="shared" si="44"/>
        <v xml:space="preserve"> </v>
      </c>
      <c r="S119">
        <v>110</v>
      </c>
      <c r="T119">
        <f t="shared" si="70"/>
        <v>0.5</v>
      </c>
      <c r="U119" s="2">
        <f t="shared" si="46"/>
        <v>1396390925302.0134</v>
      </c>
      <c r="V119" s="2">
        <f t="shared" si="47"/>
        <v>5</v>
      </c>
      <c r="W119" s="2">
        <f t="shared" si="72"/>
        <v>0.5</v>
      </c>
      <c r="X119" s="8">
        <f t="shared" si="48"/>
        <v>13</v>
      </c>
      <c r="Y119" s="8" t="str">
        <f t="shared" si="49"/>
        <v xml:space="preserve"> </v>
      </c>
      <c r="Z119" s="8" t="str">
        <f t="shared" si="50"/>
        <v xml:space="preserve"> </v>
      </c>
      <c r="AA119" s="8" t="str">
        <f t="shared" si="51"/>
        <v xml:space="preserve"> </v>
      </c>
      <c r="AB119" s="8" t="str">
        <f t="shared" si="52"/>
        <v xml:space="preserve"> </v>
      </c>
      <c r="AC119">
        <v>110</v>
      </c>
      <c r="AD119" s="8">
        <f t="shared" si="53"/>
        <v>13</v>
      </c>
      <c r="AE119" s="5">
        <f t="shared" si="54"/>
        <v>5</v>
      </c>
      <c r="AF119" s="5">
        <f t="shared" si="55"/>
        <v>5.0029207805998455E-2</v>
      </c>
      <c r="AG119" s="5">
        <f t="shared" si="56"/>
        <v>5.00000000000001E-2</v>
      </c>
      <c r="AH119" s="5">
        <f t="shared" si="57"/>
        <v>4.9999999999999989E-2</v>
      </c>
      <c r="AI119" s="5">
        <f t="shared" si="63"/>
        <v>4.9999999999999989E-2</v>
      </c>
      <c r="AJ119" s="16">
        <f t="shared" si="64"/>
        <v>5</v>
      </c>
      <c r="AK119" s="20">
        <f t="shared" si="71"/>
        <v>300</v>
      </c>
      <c r="AL119" s="20">
        <f t="shared" si="59"/>
        <v>756</v>
      </c>
      <c r="AM119" s="20">
        <f t="shared" si="65"/>
        <v>500</v>
      </c>
      <c r="AN119" s="10">
        <f t="shared" si="66"/>
        <v>500</v>
      </c>
      <c r="AO119" s="1">
        <f t="shared" si="67"/>
        <v>-50</v>
      </c>
    </row>
    <row r="120" spans="2:41" x14ac:dyDescent="0.2">
      <c r="B120" s="18">
        <f t="shared" si="68"/>
        <v>43270</v>
      </c>
      <c r="C120">
        <v>111</v>
      </c>
      <c r="D120" s="5">
        <v>15</v>
      </c>
      <c r="E120" s="8">
        <f t="shared" si="69"/>
        <v>15</v>
      </c>
      <c r="F120">
        <v>0</v>
      </c>
      <c r="G120" s="8">
        <f t="shared" si="60"/>
        <v>853.8</v>
      </c>
      <c r="H120">
        <v>111</v>
      </c>
      <c r="I120" s="8">
        <f t="shared" si="36"/>
        <v>709.49999999999989</v>
      </c>
      <c r="J120" s="8" t="str">
        <f t="shared" si="37"/>
        <v xml:space="preserve"> </v>
      </c>
      <c r="K120" s="8" t="str">
        <f t="shared" si="61"/>
        <v xml:space="preserve"> </v>
      </c>
      <c r="L120" s="8" t="str">
        <f t="shared" si="38"/>
        <v xml:space="preserve"> </v>
      </c>
      <c r="M120" t="str">
        <f t="shared" si="39"/>
        <v>F1</v>
      </c>
      <c r="N120" t="str">
        <f t="shared" si="40"/>
        <v xml:space="preserve"> </v>
      </c>
      <c r="O120" t="str">
        <f t="shared" si="41"/>
        <v xml:space="preserve"> </v>
      </c>
      <c r="P120" t="str">
        <f t="shared" si="42"/>
        <v xml:space="preserve"> </v>
      </c>
      <c r="Q120" t="str">
        <f t="shared" si="43"/>
        <v xml:space="preserve"> </v>
      </c>
      <c r="R120" t="str">
        <f t="shared" si="44"/>
        <v xml:space="preserve"> </v>
      </c>
      <c r="S120">
        <v>111</v>
      </c>
      <c r="T120">
        <f t="shared" si="70"/>
        <v>0.5</v>
      </c>
      <c r="U120" s="2">
        <f t="shared" si="46"/>
        <v>2655754481698.3369</v>
      </c>
      <c r="V120" s="2">
        <f t="shared" si="47"/>
        <v>5</v>
      </c>
      <c r="W120" s="2">
        <f t="shared" si="72"/>
        <v>0.5</v>
      </c>
      <c r="X120" s="8">
        <f t="shared" si="48"/>
        <v>13</v>
      </c>
      <c r="Y120" s="8" t="str">
        <f t="shared" si="49"/>
        <v xml:space="preserve"> </v>
      </c>
      <c r="Z120" s="8" t="str">
        <f t="shared" si="50"/>
        <v xml:space="preserve"> </v>
      </c>
      <c r="AA120" s="8" t="str">
        <f t="shared" si="51"/>
        <v xml:space="preserve"> </v>
      </c>
      <c r="AB120" s="8" t="str">
        <f t="shared" si="52"/>
        <v xml:space="preserve"> </v>
      </c>
      <c r="AC120">
        <v>111</v>
      </c>
      <c r="AD120" s="8">
        <f t="shared" si="53"/>
        <v>13</v>
      </c>
      <c r="AE120" s="5">
        <f t="shared" si="54"/>
        <v>5</v>
      </c>
      <c r="AF120" s="5">
        <f t="shared" si="55"/>
        <v>5.0055549459879389E-2</v>
      </c>
      <c r="AG120" s="5">
        <f t="shared" si="56"/>
        <v>5.0000000000000211E-2</v>
      </c>
      <c r="AH120" s="5">
        <f t="shared" si="57"/>
        <v>4.9999999999999989E-2</v>
      </c>
      <c r="AI120" s="5">
        <f t="shared" si="63"/>
        <v>4.9999999999999989E-2</v>
      </c>
      <c r="AJ120" s="16">
        <f t="shared" si="64"/>
        <v>5</v>
      </c>
      <c r="AK120" s="20">
        <f t="shared" si="71"/>
        <v>300</v>
      </c>
      <c r="AL120" s="20">
        <f t="shared" si="59"/>
        <v>768</v>
      </c>
      <c r="AM120" s="20">
        <f t="shared" si="65"/>
        <v>500</v>
      </c>
      <c r="AN120" s="10">
        <f t="shared" si="66"/>
        <v>500</v>
      </c>
      <c r="AO120" s="1">
        <f t="shared" si="67"/>
        <v>-50</v>
      </c>
    </row>
    <row r="121" spans="2:41" x14ac:dyDescent="0.2">
      <c r="B121" s="18">
        <f t="shared" si="68"/>
        <v>43271</v>
      </c>
      <c r="C121">
        <v>112</v>
      </c>
      <c r="D121" s="5">
        <v>15.1</v>
      </c>
      <c r="E121" s="8">
        <f t="shared" si="69"/>
        <v>15.1</v>
      </c>
      <c r="F121">
        <v>0</v>
      </c>
      <c r="G121" s="8">
        <f t="shared" si="60"/>
        <v>868.9</v>
      </c>
      <c r="H121">
        <v>112</v>
      </c>
      <c r="I121" s="8">
        <f t="shared" si="36"/>
        <v>724.59999999999991</v>
      </c>
      <c r="J121" s="8" t="str">
        <f t="shared" si="37"/>
        <v xml:space="preserve"> </v>
      </c>
      <c r="K121" s="8" t="str">
        <f t="shared" si="61"/>
        <v xml:space="preserve"> </v>
      </c>
      <c r="L121" s="8" t="str">
        <f t="shared" si="38"/>
        <v xml:space="preserve"> </v>
      </c>
      <c r="M121" t="str">
        <f t="shared" si="39"/>
        <v>F1</v>
      </c>
      <c r="N121" t="str">
        <f t="shared" si="40"/>
        <v xml:space="preserve"> </v>
      </c>
      <c r="O121" t="str">
        <f t="shared" si="41"/>
        <v xml:space="preserve"> </v>
      </c>
      <c r="P121" t="str">
        <f t="shared" si="42"/>
        <v xml:space="preserve"> </v>
      </c>
      <c r="Q121" t="str">
        <f t="shared" si="43"/>
        <v xml:space="preserve"> </v>
      </c>
      <c r="R121" t="str">
        <f t="shared" si="44"/>
        <v xml:space="preserve"> </v>
      </c>
      <c r="S121">
        <v>112</v>
      </c>
      <c r="T121">
        <f t="shared" si="70"/>
        <v>0.5</v>
      </c>
      <c r="U121" s="2">
        <f t="shared" si="46"/>
        <v>5072593189818.3975</v>
      </c>
      <c r="V121" s="2">
        <f t="shared" si="47"/>
        <v>5</v>
      </c>
      <c r="W121" s="2">
        <f t="shared" si="72"/>
        <v>0.5</v>
      </c>
      <c r="X121" s="8">
        <f t="shared" si="48"/>
        <v>13</v>
      </c>
      <c r="Y121" s="8" t="str">
        <f t="shared" si="49"/>
        <v xml:space="preserve"> </v>
      </c>
      <c r="Z121" s="8" t="str">
        <f t="shared" si="50"/>
        <v xml:space="preserve"> </v>
      </c>
      <c r="AA121" s="8" t="str">
        <f t="shared" si="51"/>
        <v xml:space="preserve"> </v>
      </c>
      <c r="AB121" s="8" t="str">
        <f t="shared" si="52"/>
        <v xml:space="preserve"> </v>
      </c>
      <c r="AC121">
        <v>112</v>
      </c>
      <c r="AD121" s="8">
        <f t="shared" si="53"/>
        <v>13</v>
      </c>
      <c r="AE121" s="5">
        <f t="shared" si="54"/>
        <v>5</v>
      </c>
      <c r="AF121" s="5">
        <f t="shared" si="55"/>
        <v>5.0106101604581288E-2</v>
      </c>
      <c r="AG121" s="5">
        <f t="shared" si="56"/>
        <v>5.0000000000000377E-2</v>
      </c>
      <c r="AH121" s="5">
        <f t="shared" si="57"/>
        <v>4.9999999999999989E-2</v>
      </c>
      <c r="AI121" s="5">
        <f t="shared" si="63"/>
        <v>4.9999999999999989E-2</v>
      </c>
      <c r="AJ121" s="16">
        <f t="shared" si="64"/>
        <v>5</v>
      </c>
      <c r="AK121" s="20">
        <f t="shared" si="71"/>
        <v>300</v>
      </c>
      <c r="AL121" s="20">
        <f t="shared" si="59"/>
        <v>780</v>
      </c>
      <c r="AM121" s="20">
        <f t="shared" si="65"/>
        <v>500</v>
      </c>
      <c r="AN121" s="10">
        <f t="shared" si="66"/>
        <v>500</v>
      </c>
      <c r="AO121" s="1">
        <f t="shared" si="67"/>
        <v>-50</v>
      </c>
    </row>
    <row r="122" spans="2:41" x14ac:dyDescent="0.2">
      <c r="B122" s="18">
        <f t="shared" si="68"/>
        <v>43272</v>
      </c>
      <c r="C122">
        <v>113</v>
      </c>
      <c r="D122" s="5">
        <v>15.2</v>
      </c>
      <c r="E122" s="8">
        <f t="shared" si="69"/>
        <v>15.2</v>
      </c>
      <c r="F122">
        <v>0</v>
      </c>
      <c r="G122" s="8">
        <f t="shared" si="60"/>
        <v>884.1</v>
      </c>
      <c r="H122">
        <v>113</v>
      </c>
      <c r="I122" s="8">
        <f t="shared" si="36"/>
        <v>739.8</v>
      </c>
      <c r="J122" s="8" t="str">
        <f t="shared" si="37"/>
        <v xml:space="preserve"> </v>
      </c>
      <c r="K122" s="8" t="str">
        <f t="shared" si="61"/>
        <v xml:space="preserve"> </v>
      </c>
      <c r="L122" s="8" t="str">
        <f t="shared" si="38"/>
        <v xml:space="preserve"> </v>
      </c>
      <c r="M122" t="str">
        <f t="shared" si="39"/>
        <v>F1</v>
      </c>
      <c r="N122" t="str">
        <f t="shared" si="40"/>
        <v xml:space="preserve"> </v>
      </c>
      <c r="O122" t="str">
        <f t="shared" si="41"/>
        <v xml:space="preserve"> </v>
      </c>
      <c r="P122" t="str">
        <f t="shared" si="42"/>
        <v xml:space="preserve"> </v>
      </c>
      <c r="Q122" t="str">
        <f t="shared" si="43"/>
        <v xml:space="preserve"> </v>
      </c>
      <c r="R122" t="str">
        <f t="shared" si="44"/>
        <v xml:space="preserve"> </v>
      </c>
      <c r="S122">
        <v>113</v>
      </c>
      <c r="T122">
        <f t="shared" si="70"/>
        <v>0.5</v>
      </c>
      <c r="U122" s="2">
        <f t="shared" si="46"/>
        <v>9730459550004.6641</v>
      </c>
      <c r="V122" s="2">
        <f t="shared" si="47"/>
        <v>5</v>
      </c>
      <c r="W122" s="2">
        <f t="shared" si="72"/>
        <v>0.5</v>
      </c>
      <c r="X122" s="8">
        <f t="shared" si="48"/>
        <v>13</v>
      </c>
      <c r="Y122" s="8" t="str">
        <f t="shared" si="49"/>
        <v xml:space="preserve"> </v>
      </c>
      <c r="Z122" s="8" t="str">
        <f t="shared" si="50"/>
        <v xml:space="preserve"> </v>
      </c>
      <c r="AA122" s="8" t="str">
        <f t="shared" si="51"/>
        <v xml:space="preserve"> </v>
      </c>
      <c r="AB122" s="8" t="str">
        <f t="shared" si="52"/>
        <v xml:space="preserve"> </v>
      </c>
      <c r="AC122">
        <v>113</v>
      </c>
      <c r="AD122" s="8">
        <f t="shared" si="53"/>
        <v>13</v>
      </c>
      <c r="AE122" s="5">
        <f t="shared" si="54"/>
        <v>5</v>
      </c>
      <c r="AF122" s="5">
        <f t="shared" si="55"/>
        <v>5.0203528517453577E-2</v>
      </c>
      <c r="AG122" s="5">
        <f t="shared" si="56"/>
        <v>5.0000000000000711E-2</v>
      </c>
      <c r="AH122" s="5">
        <f t="shared" si="57"/>
        <v>4.9999999999999989E-2</v>
      </c>
      <c r="AI122" s="5">
        <f t="shared" si="63"/>
        <v>4.9999999999999989E-2</v>
      </c>
      <c r="AJ122" s="16">
        <f t="shared" si="64"/>
        <v>5</v>
      </c>
      <c r="AK122" s="20">
        <f t="shared" si="71"/>
        <v>300</v>
      </c>
      <c r="AL122" s="20">
        <f t="shared" si="59"/>
        <v>792</v>
      </c>
      <c r="AM122" s="20">
        <f t="shared" si="65"/>
        <v>500</v>
      </c>
      <c r="AN122" s="10">
        <f t="shared" si="66"/>
        <v>500</v>
      </c>
      <c r="AO122" s="1">
        <f t="shared" si="67"/>
        <v>-50</v>
      </c>
    </row>
    <row r="123" spans="2:41" x14ac:dyDescent="0.2">
      <c r="B123" s="18">
        <f t="shared" si="68"/>
        <v>43273</v>
      </c>
      <c r="C123">
        <v>114</v>
      </c>
      <c r="D123" s="5">
        <v>15.2</v>
      </c>
      <c r="E123" s="8">
        <f t="shared" si="69"/>
        <v>15.2</v>
      </c>
      <c r="F123">
        <v>0</v>
      </c>
      <c r="G123" s="8">
        <f t="shared" si="60"/>
        <v>899.30000000000007</v>
      </c>
      <c r="H123">
        <v>114</v>
      </c>
      <c r="I123" s="8">
        <f t="shared" si="36"/>
        <v>755</v>
      </c>
      <c r="J123" s="8" t="str">
        <f t="shared" si="37"/>
        <v xml:space="preserve"> </v>
      </c>
      <c r="K123" s="8" t="str">
        <f t="shared" si="61"/>
        <v xml:space="preserve"> </v>
      </c>
      <c r="L123" s="8" t="str">
        <f t="shared" si="38"/>
        <v xml:space="preserve"> </v>
      </c>
      <c r="M123" t="str">
        <f t="shared" si="39"/>
        <v>F1</v>
      </c>
      <c r="N123" t="str">
        <f t="shared" si="40"/>
        <v xml:space="preserve"> </v>
      </c>
      <c r="O123" t="str">
        <f t="shared" si="41"/>
        <v xml:space="preserve"> </v>
      </c>
      <c r="P123" t="str">
        <f t="shared" si="42"/>
        <v xml:space="preserve"> </v>
      </c>
      <c r="Q123" t="str">
        <f t="shared" si="43"/>
        <v xml:space="preserve"> </v>
      </c>
      <c r="R123" t="str">
        <f t="shared" si="44"/>
        <v xml:space="preserve"> </v>
      </c>
      <c r="S123">
        <v>114</v>
      </c>
      <c r="T123">
        <f t="shared" si="70"/>
        <v>0.5</v>
      </c>
      <c r="U123" s="2">
        <f t="shared" si="46"/>
        <v>18665372820419.059</v>
      </c>
      <c r="V123" s="2">
        <f t="shared" si="47"/>
        <v>5</v>
      </c>
      <c r="W123" s="2">
        <f t="shared" si="72"/>
        <v>0.5</v>
      </c>
      <c r="X123" s="8">
        <f t="shared" si="48"/>
        <v>13</v>
      </c>
      <c r="Y123" s="8" t="str">
        <f t="shared" si="49"/>
        <v xml:space="preserve"> </v>
      </c>
      <c r="Z123" s="8" t="str">
        <f t="shared" si="50"/>
        <v xml:space="preserve"> </v>
      </c>
      <c r="AA123" s="8" t="str">
        <f t="shared" si="51"/>
        <v xml:space="preserve"> </v>
      </c>
      <c r="AB123" s="8" t="str">
        <f t="shared" si="52"/>
        <v xml:space="preserve"> </v>
      </c>
      <c r="AC123">
        <v>114</v>
      </c>
      <c r="AD123" s="8">
        <f t="shared" si="53"/>
        <v>13</v>
      </c>
      <c r="AE123" s="5">
        <f t="shared" si="54"/>
        <v>5</v>
      </c>
      <c r="AF123" s="5">
        <f t="shared" si="55"/>
        <v>5.0390416879936228E-2</v>
      </c>
      <c r="AG123" s="5">
        <f t="shared" si="56"/>
        <v>5.0000000000001377E-2</v>
      </c>
      <c r="AH123" s="5">
        <f t="shared" si="57"/>
        <v>4.9999999999999989E-2</v>
      </c>
      <c r="AI123" s="5">
        <f t="shared" si="63"/>
        <v>4.9999999999999989E-2</v>
      </c>
      <c r="AJ123" s="16">
        <f t="shared" si="64"/>
        <v>5</v>
      </c>
      <c r="AK123" s="20">
        <f t="shared" si="71"/>
        <v>300</v>
      </c>
      <c r="AL123" s="20">
        <f t="shared" si="59"/>
        <v>804</v>
      </c>
      <c r="AM123" s="20">
        <f t="shared" si="65"/>
        <v>500</v>
      </c>
      <c r="AN123" s="10">
        <f t="shared" si="66"/>
        <v>500</v>
      </c>
      <c r="AO123" s="1">
        <f t="shared" si="67"/>
        <v>-50</v>
      </c>
    </row>
    <row r="124" spans="2:41" x14ac:dyDescent="0.2">
      <c r="B124" s="18">
        <f t="shared" si="68"/>
        <v>43274</v>
      </c>
      <c r="C124">
        <v>115</v>
      </c>
      <c r="D124" s="5">
        <v>15.3</v>
      </c>
      <c r="E124" s="8">
        <f t="shared" si="69"/>
        <v>15.3</v>
      </c>
      <c r="F124">
        <v>0</v>
      </c>
      <c r="G124" s="8">
        <f t="shared" si="60"/>
        <v>914.6</v>
      </c>
      <c r="H124">
        <v>115</v>
      </c>
      <c r="I124" s="8">
        <f t="shared" si="36"/>
        <v>770.3</v>
      </c>
      <c r="J124" s="8" t="str">
        <f t="shared" si="37"/>
        <v xml:space="preserve"> </v>
      </c>
      <c r="K124" s="8" t="str">
        <f t="shared" si="61"/>
        <v xml:space="preserve"> </v>
      </c>
      <c r="L124" s="8" t="str">
        <f t="shared" si="38"/>
        <v xml:space="preserve"> </v>
      </c>
      <c r="M124" t="str">
        <f t="shared" si="39"/>
        <v>F1</v>
      </c>
      <c r="N124" t="str">
        <f t="shared" si="40"/>
        <v xml:space="preserve"> </v>
      </c>
      <c r="O124" t="str">
        <f t="shared" si="41"/>
        <v xml:space="preserve"> </v>
      </c>
      <c r="P124" t="str">
        <f t="shared" si="42"/>
        <v xml:space="preserve"> </v>
      </c>
      <c r="Q124" t="str">
        <f t="shared" si="43"/>
        <v xml:space="preserve"> </v>
      </c>
      <c r="R124" t="str">
        <f t="shared" si="44"/>
        <v xml:space="preserve"> </v>
      </c>
      <c r="S124">
        <v>115</v>
      </c>
      <c r="T124">
        <f t="shared" si="70"/>
        <v>0.5</v>
      </c>
      <c r="U124" s="2">
        <f t="shared" si="46"/>
        <v>35958468974980.039</v>
      </c>
      <c r="V124" s="2">
        <f t="shared" si="47"/>
        <v>5</v>
      </c>
      <c r="W124" s="2">
        <f t="shared" si="72"/>
        <v>0.5</v>
      </c>
      <c r="X124" s="8">
        <f t="shared" si="48"/>
        <v>13</v>
      </c>
      <c r="Y124" s="8" t="str">
        <f t="shared" si="49"/>
        <v xml:space="preserve"> </v>
      </c>
      <c r="Z124" s="8" t="str">
        <f t="shared" si="50"/>
        <v xml:space="preserve"> </v>
      </c>
      <c r="AA124" s="8" t="str">
        <f t="shared" si="51"/>
        <v xml:space="preserve"> </v>
      </c>
      <c r="AB124" s="8" t="str">
        <f t="shared" si="52"/>
        <v xml:space="preserve"> </v>
      </c>
      <c r="AC124">
        <v>115</v>
      </c>
      <c r="AD124" s="8">
        <f t="shared" si="53"/>
        <v>13</v>
      </c>
      <c r="AE124" s="5">
        <f t="shared" si="54"/>
        <v>5</v>
      </c>
      <c r="AF124" s="5">
        <f t="shared" si="55"/>
        <v>5.075213034315279E-2</v>
      </c>
      <c r="AG124" s="5">
        <f t="shared" si="56"/>
        <v>5.0000000000002598E-2</v>
      </c>
      <c r="AH124" s="5">
        <f t="shared" si="57"/>
        <v>4.9999999999999989E-2</v>
      </c>
      <c r="AI124" s="5">
        <f t="shared" si="63"/>
        <v>4.9999999999999989E-2</v>
      </c>
      <c r="AJ124" s="16">
        <f t="shared" si="64"/>
        <v>5</v>
      </c>
      <c r="AK124" s="20">
        <f t="shared" si="71"/>
        <v>300</v>
      </c>
      <c r="AL124" s="20">
        <f t="shared" si="59"/>
        <v>816</v>
      </c>
      <c r="AM124" s="20">
        <f t="shared" si="65"/>
        <v>500</v>
      </c>
      <c r="AN124" s="10">
        <f t="shared" si="66"/>
        <v>500</v>
      </c>
      <c r="AO124" s="1">
        <f t="shared" si="67"/>
        <v>-50</v>
      </c>
    </row>
    <row r="125" spans="2:41" x14ac:dyDescent="0.2">
      <c r="B125" s="18">
        <f t="shared" si="68"/>
        <v>43275</v>
      </c>
      <c r="C125">
        <v>116</v>
      </c>
      <c r="D125" s="5">
        <v>15.4</v>
      </c>
      <c r="E125" s="8">
        <f t="shared" si="69"/>
        <v>15.4</v>
      </c>
      <c r="F125">
        <v>0</v>
      </c>
      <c r="G125" s="8">
        <f t="shared" si="60"/>
        <v>930</v>
      </c>
      <c r="H125">
        <v>116</v>
      </c>
      <c r="I125" s="8">
        <f t="shared" si="36"/>
        <v>785.69999999999993</v>
      </c>
      <c r="J125" s="8" t="str">
        <f t="shared" si="37"/>
        <v xml:space="preserve"> </v>
      </c>
      <c r="K125" s="8" t="str">
        <f t="shared" si="61"/>
        <v xml:space="preserve"> </v>
      </c>
      <c r="L125" s="8" t="str">
        <f t="shared" si="38"/>
        <v xml:space="preserve"> </v>
      </c>
      <c r="M125" t="str">
        <f t="shared" si="39"/>
        <v>F1</v>
      </c>
      <c r="N125" t="str">
        <f t="shared" si="40"/>
        <v xml:space="preserve"> </v>
      </c>
      <c r="O125" t="str">
        <f t="shared" si="41"/>
        <v xml:space="preserve"> </v>
      </c>
      <c r="P125" t="str">
        <f t="shared" si="42"/>
        <v xml:space="preserve"> </v>
      </c>
      <c r="Q125" t="str">
        <f t="shared" si="43"/>
        <v xml:space="preserve"> </v>
      </c>
      <c r="R125" t="str">
        <f t="shared" si="44"/>
        <v xml:space="preserve"> </v>
      </c>
      <c r="S125">
        <v>116</v>
      </c>
      <c r="T125">
        <f t="shared" si="70"/>
        <v>0.5</v>
      </c>
      <c r="U125" s="2">
        <f t="shared" si="46"/>
        <v>69570787863708.688</v>
      </c>
      <c r="V125" s="2">
        <f t="shared" si="47"/>
        <v>5</v>
      </c>
      <c r="W125" s="2">
        <f t="shared" si="72"/>
        <v>0.5</v>
      </c>
      <c r="X125" s="8">
        <f t="shared" si="48"/>
        <v>13</v>
      </c>
      <c r="Y125" s="8" t="str">
        <f t="shared" si="49"/>
        <v xml:space="preserve"> </v>
      </c>
      <c r="Z125" s="8" t="str">
        <f t="shared" si="50"/>
        <v xml:space="preserve"> </v>
      </c>
      <c r="AA125" s="8" t="str">
        <f t="shared" si="51"/>
        <v xml:space="preserve"> </v>
      </c>
      <c r="AB125" s="8" t="str">
        <f t="shared" si="52"/>
        <v xml:space="preserve"> </v>
      </c>
      <c r="AC125">
        <v>116</v>
      </c>
      <c r="AD125" s="8">
        <f t="shared" si="53"/>
        <v>13</v>
      </c>
      <c r="AE125" s="5">
        <f t="shared" si="54"/>
        <v>5</v>
      </c>
      <c r="AF125" s="5">
        <f t="shared" si="55"/>
        <v>5.1455187110044764E-2</v>
      </c>
      <c r="AG125" s="5">
        <f t="shared" si="56"/>
        <v>5.0000000000005096E-2</v>
      </c>
      <c r="AH125" s="5">
        <f t="shared" si="57"/>
        <v>4.9999999999999989E-2</v>
      </c>
      <c r="AI125" s="5">
        <f t="shared" si="63"/>
        <v>4.9999999999999989E-2</v>
      </c>
      <c r="AJ125" s="16">
        <f t="shared" si="64"/>
        <v>5</v>
      </c>
      <c r="AK125" s="20">
        <f t="shared" si="71"/>
        <v>300</v>
      </c>
      <c r="AL125" s="20">
        <f t="shared" si="59"/>
        <v>828</v>
      </c>
      <c r="AM125" s="20">
        <f t="shared" si="65"/>
        <v>500</v>
      </c>
      <c r="AN125" s="10">
        <f t="shared" si="66"/>
        <v>500</v>
      </c>
      <c r="AO125" s="1">
        <f t="shared" si="67"/>
        <v>-50</v>
      </c>
    </row>
    <row r="126" spans="2:41" x14ac:dyDescent="0.2">
      <c r="B126" s="18">
        <f t="shared" si="68"/>
        <v>43276</v>
      </c>
      <c r="C126">
        <v>117</v>
      </c>
      <c r="D126" s="5">
        <v>15.5</v>
      </c>
      <c r="E126" s="8">
        <f t="shared" si="69"/>
        <v>15.5</v>
      </c>
      <c r="F126">
        <v>0</v>
      </c>
      <c r="G126" s="8">
        <f t="shared" si="60"/>
        <v>945.5</v>
      </c>
      <c r="H126">
        <v>117</v>
      </c>
      <c r="I126" s="8">
        <f t="shared" si="36"/>
        <v>801.19999999999993</v>
      </c>
      <c r="J126" s="8" t="str">
        <f t="shared" si="37"/>
        <v xml:space="preserve"> </v>
      </c>
      <c r="K126" s="8" t="str">
        <f t="shared" si="61"/>
        <v xml:space="preserve"> </v>
      </c>
      <c r="L126" s="8" t="str">
        <f t="shared" si="38"/>
        <v xml:space="preserve"> </v>
      </c>
      <c r="M126" t="str">
        <f t="shared" si="39"/>
        <v>F1</v>
      </c>
      <c r="N126" t="str">
        <f t="shared" si="40"/>
        <v xml:space="preserve"> </v>
      </c>
      <c r="O126" t="str">
        <f t="shared" si="41"/>
        <v xml:space="preserve"> </v>
      </c>
      <c r="P126" t="str">
        <f t="shared" si="42"/>
        <v xml:space="preserve"> </v>
      </c>
      <c r="Q126" t="str">
        <f t="shared" si="43"/>
        <v xml:space="preserve"> </v>
      </c>
      <c r="R126" t="str">
        <f t="shared" si="44"/>
        <v xml:space="preserve"> </v>
      </c>
      <c r="S126">
        <v>117</v>
      </c>
      <c r="T126">
        <f t="shared" si="70"/>
        <v>0.5</v>
      </c>
      <c r="U126" s="2">
        <f t="shared" si="46"/>
        <v>135180440410146.92</v>
      </c>
      <c r="V126" s="2">
        <f t="shared" si="47"/>
        <v>5</v>
      </c>
      <c r="W126" s="2">
        <f t="shared" si="72"/>
        <v>0.5</v>
      </c>
      <c r="X126" s="8">
        <f t="shared" si="48"/>
        <v>13</v>
      </c>
      <c r="Y126" s="8" t="str">
        <f t="shared" si="49"/>
        <v xml:space="preserve"> </v>
      </c>
      <c r="Z126" s="8" t="str">
        <f t="shared" si="50"/>
        <v xml:space="preserve"> </v>
      </c>
      <c r="AA126" s="8" t="str">
        <f t="shared" si="51"/>
        <v xml:space="preserve"> </v>
      </c>
      <c r="AB126" s="8" t="str">
        <f t="shared" si="52"/>
        <v xml:space="preserve"> </v>
      </c>
      <c r="AC126">
        <v>117</v>
      </c>
      <c r="AD126" s="8">
        <f t="shared" si="53"/>
        <v>13</v>
      </c>
      <c r="AE126" s="5">
        <f t="shared" si="54"/>
        <v>5</v>
      </c>
      <c r="AF126" s="5">
        <f t="shared" si="55"/>
        <v>5.2827520579476428E-2</v>
      </c>
      <c r="AG126" s="5">
        <f t="shared" si="56"/>
        <v>5.0000000000009814E-2</v>
      </c>
      <c r="AH126" s="5">
        <f t="shared" si="57"/>
        <v>4.9999999999999989E-2</v>
      </c>
      <c r="AI126" s="5">
        <f t="shared" si="63"/>
        <v>4.9999999999999989E-2</v>
      </c>
      <c r="AJ126" s="16">
        <f t="shared" si="64"/>
        <v>5</v>
      </c>
      <c r="AK126" s="20">
        <f t="shared" si="71"/>
        <v>300</v>
      </c>
      <c r="AL126" s="20">
        <f t="shared" si="59"/>
        <v>840</v>
      </c>
      <c r="AM126" s="20">
        <f t="shared" si="65"/>
        <v>500</v>
      </c>
      <c r="AN126" s="10">
        <f t="shared" si="66"/>
        <v>500</v>
      </c>
      <c r="AO126" s="1">
        <f t="shared" si="67"/>
        <v>-50</v>
      </c>
    </row>
    <row r="127" spans="2:41" x14ac:dyDescent="0.2">
      <c r="B127" s="18">
        <f t="shared" si="68"/>
        <v>43277</v>
      </c>
      <c r="C127">
        <v>118</v>
      </c>
      <c r="D127" s="5">
        <v>15.5</v>
      </c>
      <c r="E127" s="8">
        <f t="shared" si="69"/>
        <v>15.5</v>
      </c>
      <c r="F127">
        <v>0</v>
      </c>
      <c r="G127" s="8">
        <f t="shared" si="60"/>
        <v>961</v>
      </c>
      <c r="H127">
        <v>118</v>
      </c>
      <c r="I127" s="8">
        <f t="shared" si="36"/>
        <v>816.69999999999993</v>
      </c>
      <c r="J127" s="8" t="str">
        <f t="shared" si="37"/>
        <v xml:space="preserve"> </v>
      </c>
      <c r="K127" s="8" t="str">
        <f t="shared" si="61"/>
        <v xml:space="preserve"> </v>
      </c>
      <c r="L127" s="8" t="str">
        <f t="shared" si="38"/>
        <v xml:space="preserve"> </v>
      </c>
      <c r="M127" t="str">
        <f t="shared" si="39"/>
        <v>F1</v>
      </c>
      <c r="N127" t="str">
        <f t="shared" si="40"/>
        <v xml:space="preserve"> </v>
      </c>
      <c r="O127" t="str">
        <f t="shared" si="41"/>
        <v xml:space="preserve"> </v>
      </c>
      <c r="P127" t="str">
        <f t="shared" si="42"/>
        <v xml:space="preserve"> </v>
      </c>
      <c r="Q127" t="str">
        <f t="shared" si="43"/>
        <v xml:space="preserve"> </v>
      </c>
      <c r="R127" t="str">
        <f t="shared" si="44"/>
        <v xml:space="preserve"> </v>
      </c>
      <c r="S127">
        <v>118</v>
      </c>
      <c r="T127">
        <f t="shared" si="70"/>
        <v>0.5</v>
      </c>
      <c r="U127" s="2">
        <f t="shared" si="46"/>
        <v>262664144400380.84</v>
      </c>
      <c r="V127" s="2">
        <f t="shared" si="47"/>
        <v>5</v>
      </c>
      <c r="W127" s="2">
        <f t="shared" si="72"/>
        <v>0.5</v>
      </c>
      <c r="X127" s="8">
        <f t="shared" si="48"/>
        <v>13</v>
      </c>
      <c r="Y127" s="8" t="str">
        <f t="shared" si="49"/>
        <v xml:space="preserve"> </v>
      </c>
      <c r="Z127" s="8" t="str">
        <f t="shared" si="50"/>
        <v xml:space="preserve"> </v>
      </c>
      <c r="AA127" s="8" t="str">
        <f t="shared" si="51"/>
        <v xml:space="preserve"> </v>
      </c>
      <c r="AB127" s="8" t="str">
        <f t="shared" si="52"/>
        <v xml:space="preserve"> </v>
      </c>
      <c r="AC127">
        <v>118</v>
      </c>
      <c r="AD127" s="8">
        <f t="shared" si="53"/>
        <v>13</v>
      </c>
      <c r="AE127" s="5">
        <f t="shared" si="54"/>
        <v>5</v>
      </c>
      <c r="AF127" s="5">
        <f t="shared" si="55"/>
        <v>5.5494051295655489E-2</v>
      </c>
      <c r="AG127" s="5">
        <f t="shared" si="56"/>
        <v>5.000000000001914E-2</v>
      </c>
      <c r="AH127" s="5">
        <f t="shared" si="57"/>
        <v>4.9999999999999989E-2</v>
      </c>
      <c r="AI127" s="5">
        <f t="shared" si="63"/>
        <v>4.9999999999999989E-2</v>
      </c>
      <c r="AJ127" s="16">
        <f t="shared" si="64"/>
        <v>5</v>
      </c>
      <c r="AK127" s="20">
        <f t="shared" si="71"/>
        <v>300</v>
      </c>
      <c r="AL127" s="20">
        <f t="shared" si="59"/>
        <v>852</v>
      </c>
      <c r="AM127" s="20">
        <f t="shared" si="65"/>
        <v>500</v>
      </c>
      <c r="AN127" s="10">
        <f t="shared" si="66"/>
        <v>500</v>
      </c>
      <c r="AO127" s="1">
        <f t="shared" si="67"/>
        <v>-50</v>
      </c>
    </row>
    <row r="128" spans="2:41" x14ac:dyDescent="0.2">
      <c r="B128" s="18">
        <f t="shared" si="68"/>
        <v>43278</v>
      </c>
      <c r="C128">
        <v>119</v>
      </c>
      <c r="D128" s="5">
        <v>15.6</v>
      </c>
      <c r="E128" s="8">
        <f t="shared" si="69"/>
        <v>15.6</v>
      </c>
      <c r="F128">
        <v>0</v>
      </c>
      <c r="G128" s="8">
        <f t="shared" si="60"/>
        <v>976.6</v>
      </c>
      <c r="H128">
        <v>119</v>
      </c>
      <c r="I128" s="8">
        <f t="shared" si="36"/>
        <v>832.3</v>
      </c>
      <c r="J128" s="8" t="str">
        <f t="shared" si="37"/>
        <v xml:space="preserve"> </v>
      </c>
      <c r="K128" s="8" t="str">
        <f t="shared" si="61"/>
        <v xml:space="preserve"> </v>
      </c>
      <c r="L128" s="8" t="str">
        <f t="shared" si="38"/>
        <v xml:space="preserve"> </v>
      </c>
      <c r="M128" t="str">
        <f t="shared" si="39"/>
        <v>F1</v>
      </c>
      <c r="N128" t="str">
        <f t="shared" si="40"/>
        <v xml:space="preserve"> </v>
      </c>
      <c r="O128" t="str">
        <f t="shared" si="41"/>
        <v xml:space="preserve"> </v>
      </c>
      <c r="P128" t="str">
        <f t="shared" si="42"/>
        <v xml:space="preserve"> </v>
      </c>
      <c r="Q128" t="str">
        <f t="shared" si="43"/>
        <v xml:space="preserve"> </v>
      </c>
      <c r="R128" t="str">
        <f t="shared" si="44"/>
        <v xml:space="preserve"> </v>
      </c>
      <c r="S128">
        <v>119</v>
      </c>
      <c r="T128">
        <f t="shared" si="70"/>
        <v>0.5</v>
      </c>
      <c r="U128" s="2">
        <f t="shared" si="46"/>
        <v>512564983918738.63</v>
      </c>
      <c r="V128" s="2">
        <f t="shared" si="47"/>
        <v>5</v>
      </c>
      <c r="W128" s="2">
        <f t="shared" si="72"/>
        <v>0.5</v>
      </c>
      <c r="X128" s="8">
        <f t="shared" si="48"/>
        <v>13</v>
      </c>
      <c r="Y128" s="8" t="str">
        <f t="shared" si="49"/>
        <v xml:space="preserve"> </v>
      </c>
      <c r="Z128" s="8" t="str">
        <f t="shared" si="50"/>
        <v xml:space="preserve"> </v>
      </c>
      <c r="AA128" s="8" t="str">
        <f t="shared" si="51"/>
        <v xml:space="preserve"> </v>
      </c>
      <c r="AB128" s="8" t="str">
        <f t="shared" si="52"/>
        <v xml:space="preserve"> </v>
      </c>
      <c r="AC128">
        <v>119</v>
      </c>
      <c r="AD128" s="8">
        <f t="shared" si="53"/>
        <v>13</v>
      </c>
      <c r="AE128" s="5">
        <f t="shared" si="54"/>
        <v>5</v>
      </c>
      <c r="AF128" s="5">
        <f t="shared" si="55"/>
        <v>6.0721137140491765E-2</v>
      </c>
      <c r="AG128" s="5">
        <f t="shared" si="56"/>
        <v>5.0000000000037403E-2</v>
      </c>
      <c r="AH128" s="5">
        <f t="shared" si="57"/>
        <v>4.9999999999999989E-2</v>
      </c>
      <c r="AI128" s="5">
        <f t="shared" si="63"/>
        <v>4.9999999999999989E-2</v>
      </c>
      <c r="AJ128" s="16">
        <f t="shared" si="64"/>
        <v>5</v>
      </c>
      <c r="AK128" s="20">
        <f t="shared" si="71"/>
        <v>300</v>
      </c>
      <c r="AL128" s="20">
        <f t="shared" si="59"/>
        <v>864</v>
      </c>
      <c r="AM128" s="20">
        <f t="shared" si="65"/>
        <v>500</v>
      </c>
      <c r="AN128" s="10">
        <f t="shared" si="66"/>
        <v>500</v>
      </c>
      <c r="AO128" s="1">
        <f t="shared" si="67"/>
        <v>-50</v>
      </c>
    </row>
    <row r="129" spans="2:41" x14ac:dyDescent="0.2">
      <c r="B129" s="18">
        <f t="shared" si="68"/>
        <v>43279</v>
      </c>
      <c r="C129">
        <v>120</v>
      </c>
      <c r="D129" s="5">
        <v>15.7</v>
      </c>
      <c r="E129" s="8">
        <f t="shared" si="69"/>
        <v>15.7</v>
      </c>
      <c r="F129">
        <v>0</v>
      </c>
      <c r="G129" s="8">
        <f t="shared" si="60"/>
        <v>992.30000000000007</v>
      </c>
      <c r="H129">
        <v>120</v>
      </c>
      <c r="I129" s="8">
        <f t="shared" si="36"/>
        <v>848</v>
      </c>
      <c r="J129" s="8" t="str">
        <f t="shared" si="37"/>
        <v xml:space="preserve"> </v>
      </c>
      <c r="K129" s="8" t="str">
        <f t="shared" si="61"/>
        <v xml:space="preserve"> </v>
      </c>
      <c r="L129" s="8" t="str">
        <f t="shared" si="38"/>
        <v xml:space="preserve"> </v>
      </c>
      <c r="M129" t="str">
        <f t="shared" si="39"/>
        <v>F1</v>
      </c>
      <c r="N129" t="str">
        <f t="shared" si="40"/>
        <v xml:space="preserve"> </v>
      </c>
      <c r="O129" t="str">
        <f t="shared" si="41"/>
        <v xml:space="preserve"> </v>
      </c>
      <c r="P129" t="str">
        <f t="shared" si="42"/>
        <v xml:space="preserve"> </v>
      </c>
      <c r="Q129" t="str">
        <f t="shared" si="43"/>
        <v xml:space="preserve"> </v>
      </c>
      <c r="R129" t="str">
        <f t="shared" si="44"/>
        <v xml:space="preserve"> </v>
      </c>
      <c r="S129">
        <v>120</v>
      </c>
      <c r="T129">
        <f t="shared" si="70"/>
        <v>0.5</v>
      </c>
      <c r="U129" s="2">
        <f t="shared" si="46"/>
        <v>1004519290741935.5</v>
      </c>
      <c r="V129" s="2">
        <f t="shared" si="47"/>
        <v>5</v>
      </c>
      <c r="W129" s="2">
        <f t="shared" si="72"/>
        <v>0.5</v>
      </c>
      <c r="X129" s="8">
        <f t="shared" si="48"/>
        <v>13</v>
      </c>
      <c r="Y129" s="8" t="str">
        <f t="shared" si="49"/>
        <v xml:space="preserve"> </v>
      </c>
      <c r="Z129" s="8" t="str">
        <f t="shared" si="50"/>
        <v xml:space="preserve"> </v>
      </c>
      <c r="AA129" s="8" t="str">
        <f t="shared" si="51"/>
        <v xml:space="preserve"> </v>
      </c>
      <c r="AB129" s="8" t="str">
        <f t="shared" si="52"/>
        <v xml:space="preserve"> </v>
      </c>
      <c r="AC129">
        <v>120</v>
      </c>
      <c r="AD129" s="8">
        <f t="shared" si="53"/>
        <v>13</v>
      </c>
      <c r="AE129" s="5">
        <f t="shared" si="54"/>
        <v>5</v>
      </c>
      <c r="AF129" s="5">
        <f t="shared" si="55"/>
        <v>7.1011168172231631E-2</v>
      </c>
      <c r="AG129" s="5">
        <f t="shared" si="56"/>
        <v>5.0000000000073208E-2</v>
      </c>
      <c r="AH129" s="5">
        <f t="shared" si="57"/>
        <v>4.9999999999999989E-2</v>
      </c>
      <c r="AI129" s="5">
        <f t="shared" si="63"/>
        <v>4.9999999999999989E-2</v>
      </c>
      <c r="AJ129" s="16">
        <f t="shared" si="64"/>
        <v>5</v>
      </c>
      <c r="AK129" s="20">
        <f t="shared" si="71"/>
        <v>300</v>
      </c>
      <c r="AL129" s="20">
        <f t="shared" si="59"/>
        <v>876</v>
      </c>
      <c r="AM129" s="20">
        <f t="shared" si="65"/>
        <v>500</v>
      </c>
      <c r="AN129" s="10">
        <f t="shared" si="66"/>
        <v>500</v>
      </c>
      <c r="AO129" s="1">
        <f t="shared" si="67"/>
        <v>-50</v>
      </c>
    </row>
    <row r="130" spans="2:41" x14ac:dyDescent="0.2">
      <c r="B130" s="18">
        <f t="shared" si="68"/>
        <v>43280</v>
      </c>
      <c r="C130">
        <v>121</v>
      </c>
      <c r="D130" s="5">
        <v>15.7</v>
      </c>
      <c r="E130" s="8">
        <f t="shared" si="69"/>
        <v>15.7</v>
      </c>
      <c r="F130">
        <v>0</v>
      </c>
      <c r="G130" s="8">
        <f t="shared" si="60"/>
        <v>1008.0000000000001</v>
      </c>
      <c r="H130">
        <v>121</v>
      </c>
      <c r="I130" s="8">
        <f t="shared" si="36"/>
        <v>863.7</v>
      </c>
      <c r="J130" s="8" t="str">
        <f t="shared" si="37"/>
        <v xml:space="preserve"> </v>
      </c>
      <c r="K130" s="8" t="str">
        <f t="shared" si="61"/>
        <v xml:space="preserve"> </v>
      </c>
      <c r="L130" s="8" t="str">
        <f t="shared" si="38"/>
        <v xml:space="preserve"> </v>
      </c>
      <c r="M130" t="str">
        <f t="shared" si="39"/>
        <v>F1</v>
      </c>
      <c r="N130" t="str">
        <f t="shared" si="40"/>
        <v xml:space="preserve"> </v>
      </c>
      <c r="O130" t="str">
        <f t="shared" si="41"/>
        <v xml:space="preserve"> </v>
      </c>
      <c r="P130" t="str">
        <f t="shared" si="42"/>
        <v xml:space="preserve"> </v>
      </c>
      <c r="Q130" t="str">
        <f t="shared" si="43"/>
        <v xml:space="preserve"> </v>
      </c>
      <c r="R130" t="str">
        <f t="shared" si="44"/>
        <v xml:space="preserve"> </v>
      </c>
      <c r="S130">
        <v>121</v>
      </c>
      <c r="T130">
        <f t="shared" si="70"/>
        <v>0.5</v>
      </c>
      <c r="U130" s="2">
        <f t="shared" si="46"/>
        <v>1968646000275072.8</v>
      </c>
      <c r="V130" s="2">
        <f t="shared" si="47"/>
        <v>5</v>
      </c>
      <c r="W130" s="2">
        <f t="shared" si="72"/>
        <v>0.5</v>
      </c>
      <c r="X130" s="8">
        <f t="shared" si="48"/>
        <v>13</v>
      </c>
      <c r="Y130" s="8" t="str">
        <f t="shared" si="49"/>
        <v xml:space="preserve"> </v>
      </c>
      <c r="Z130" s="8" t="str">
        <f t="shared" si="50"/>
        <v xml:space="preserve"> </v>
      </c>
      <c r="AA130" s="8" t="str">
        <f t="shared" si="51"/>
        <v xml:space="preserve"> </v>
      </c>
      <c r="AB130" s="8" t="str">
        <f t="shared" si="52"/>
        <v xml:space="preserve"> </v>
      </c>
      <c r="AC130">
        <v>121</v>
      </c>
      <c r="AD130" s="8">
        <f t="shared" si="53"/>
        <v>13</v>
      </c>
      <c r="AE130" s="5">
        <f t="shared" si="54"/>
        <v>5</v>
      </c>
      <c r="AF130" s="5">
        <f t="shared" si="55"/>
        <v>9.1177459272902051E-2</v>
      </c>
      <c r="AG130" s="5">
        <f t="shared" si="56"/>
        <v>5.0000000000143596E-2</v>
      </c>
      <c r="AH130" s="5">
        <f t="shared" si="57"/>
        <v>4.9999999999999989E-2</v>
      </c>
      <c r="AI130" s="5">
        <f t="shared" si="63"/>
        <v>4.9999999999999989E-2</v>
      </c>
      <c r="AJ130" s="16">
        <f t="shared" si="64"/>
        <v>5</v>
      </c>
      <c r="AK130" s="20">
        <f t="shared" si="71"/>
        <v>300</v>
      </c>
      <c r="AL130" s="20">
        <f t="shared" si="59"/>
        <v>888</v>
      </c>
      <c r="AM130" s="20">
        <f t="shared" si="65"/>
        <v>500</v>
      </c>
      <c r="AN130" s="10">
        <f t="shared" si="66"/>
        <v>500</v>
      </c>
      <c r="AO130" s="1">
        <f t="shared" si="67"/>
        <v>-50</v>
      </c>
    </row>
    <row r="131" spans="2:41" x14ac:dyDescent="0.2">
      <c r="B131" s="18">
        <f t="shared" si="68"/>
        <v>43281</v>
      </c>
      <c r="C131">
        <v>122</v>
      </c>
      <c r="D131" s="5">
        <v>15.8</v>
      </c>
      <c r="E131" s="8">
        <f t="shared" si="69"/>
        <v>15.8</v>
      </c>
      <c r="F131">
        <v>0</v>
      </c>
      <c r="G131" s="8">
        <f t="shared" si="60"/>
        <v>1023.8000000000001</v>
      </c>
      <c r="H131">
        <v>122</v>
      </c>
      <c r="I131" s="8">
        <f t="shared" si="36"/>
        <v>879.5</v>
      </c>
      <c r="J131" s="8" t="str">
        <f t="shared" si="37"/>
        <v>C2</v>
      </c>
      <c r="K131" s="8">
        <f t="shared" si="61"/>
        <v>2</v>
      </c>
      <c r="L131" s="8">
        <f t="shared" si="38"/>
        <v>122</v>
      </c>
      <c r="M131" t="str">
        <f t="shared" si="39"/>
        <v>F1</v>
      </c>
      <c r="N131" t="str">
        <f t="shared" si="40"/>
        <v xml:space="preserve"> </v>
      </c>
      <c r="O131" t="str">
        <f t="shared" si="41"/>
        <v xml:space="preserve"> </v>
      </c>
      <c r="P131" t="str">
        <f t="shared" si="42"/>
        <v xml:space="preserve"> </v>
      </c>
      <c r="Q131" t="str">
        <f t="shared" si="43"/>
        <v xml:space="preserve"> </v>
      </c>
      <c r="R131" t="str">
        <f t="shared" si="44"/>
        <v xml:space="preserve"> </v>
      </c>
      <c r="S131">
        <v>122</v>
      </c>
      <c r="T131">
        <f t="shared" si="70"/>
        <v>0.5</v>
      </c>
      <c r="U131" s="2">
        <f t="shared" si="46"/>
        <v>3874700888411847</v>
      </c>
      <c r="V131" s="2">
        <f t="shared" si="47"/>
        <v>5</v>
      </c>
      <c r="W131" s="2">
        <f t="shared" si="72"/>
        <v>0.5</v>
      </c>
      <c r="X131" s="8" t="str">
        <f t="shared" si="48"/>
        <v xml:space="preserve"> </v>
      </c>
      <c r="Y131" s="8">
        <f t="shared" si="49"/>
        <v>40</v>
      </c>
      <c r="Z131" s="8" t="str">
        <f t="shared" si="50"/>
        <v xml:space="preserve"> </v>
      </c>
      <c r="AA131" s="8" t="str">
        <f t="shared" si="51"/>
        <v xml:space="preserve"> </v>
      </c>
      <c r="AB131" s="8" t="str">
        <f t="shared" si="52"/>
        <v xml:space="preserve"> </v>
      </c>
      <c r="AC131">
        <v>122</v>
      </c>
      <c r="AD131" s="8">
        <f t="shared" si="53"/>
        <v>40</v>
      </c>
      <c r="AE131" s="5">
        <f t="shared" si="54"/>
        <v>5</v>
      </c>
      <c r="AF131" s="5">
        <f t="shared" si="55"/>
        <v>0.13104572279879811</v>
      </c>
      <c r="AG131" s="5">
        <f t="shared" si="56"/>
        <v>5.0000000000282541E-2</v>
      </c>
      <c r="AH131" s="5">
        <f t="shared" si="57"/>
        <v>4.9999999999999989E-2</v>
      </c>
      <c r="AI131" s="5">
        <f t="shared" si="63"/>
        <v>4.9999999999999989E-2</v>
      </c>
      <c r="AJ131" s="16">
        <f t="shared" si="64"/>
        <v>0.5</v>
      </c>
      <c r="AK131" s="20">
        <f t="shared" si="71"/>
        <v>300</v>
      </c>
      <c r="AL131" s="20">
        <f t="shared" si="59"/>
        <v>900</v>
      </c>
      <c r="AM131" s="20">
        <f t="shared" si="65"/>
        <v>500</v>
      </c>
      <c r="AN131" s="10">
        <f t="shared" si="66"/>
        <v>500</v>
      </c>
      <c r="AO131" s="1">
        <f t="shared" si="67"/>
        <v>-50</v>
      </c>
    </row>
    <row r="132" spans="2:41" x14ac:dyDescent="0.2">
      <c r="B132" s="18">
        <f t="shared" si="68"/>
        <v>43282</v>
      </c>
      <c r="C132">
        <v>123</v>
      </c>
      <c r="D132" s="5">
        <v>15.8</v>
      </c>
      <c r="E132" s="8">
        <f t="shared" si="69"/>
        <v>15.8</v>
      </c>
      <c r="F132">
        <v>0</v>
      </c>
      <c r="G132" s="8">
        <f t="shared" si="60"/>
        <v>1039.6000000000001</v>
      </c>
      <c r="H132">
        <v>123</v>
      </c>
      <c r="I132" s="8">
        <f t="shared" si="36"/>
        <v>895.3</v>
      </c>
      <c r="J132" s="8" t="str">
        <f t="shared" si="37"/>
        <v xml:space="preserve"> </v>
      </c>
      <c r="K132" s="8" t="str">
        <f t="shared" si="61"/>
        <v xml:space="preserve"> </v>
      </c>
      <c r="L132" s="8" t="str">
        <f t="shared" si="38"/>
        <v xml:space="preserve"> </v>
      </c>
      <c r="M132" t="str">
        <f t="shared" si="39"/>
        <v>F1</v>
      </c>
      <c r="N132" t="str">
        <f t="shared" si="40"/>
        <v xml:space="preserve"> </v>
      </c>
      <c r="O132" t="str">
        <f t="shared" si="41"/>
        <v xml:space="preserve"> </v>
      </c>
      <c r="P132" t="str">
        <f t="shared" si="42"/>
        <v xml:space="preserve"> </v>
      </c>
      <c r="Q132" t="str">
        <f t="shared" si="43"/>
        <v xml:space="preserve"> </v>
      </c>
      <c r="R132" t="str">
        <f t="shared" si="44"/>
        <v xml:space="preserve"> </v>
      </c>
      <c r="S132">
        <v>123</v>
      </c>
      <c r="T132">
        <f t="shared" si="70"/>
        <v>0.5</v>
      </c>
      <c r="U132" s="2">
        <f t="shared" si="46"/>
        <v>7626209573768872</v>
      </c>
      <c r="V132" s="2">
        <f t="shared" si="47"/>
        <v>5</v>
      </c>
      <c r="W132" s="2">
        <f t="shared" si="72"/>
        <v>0.5</v>
      </c>
      <c r="X132" s="8" t="str">
        <f t="shared" si="48"/>
        <v xml:space="preserve"> </v>
      </c>
      <c r="Y132" s="8">
        <f t="shared" si="49"/>
        <v>40</v>
      </c>
      <c r="Z132" s="8" t="str">
        <f t="shared" si="50"/>
        <v xml:space="preserve"> </v>
      </c>
      <c r="AA132" s="8" t="str">
        <f t="shared" si="51"/>
        <v xml:space="preserve"> </v>
      </c>
      <c r="AB132" s="8" t="str">
        <f t="shared" si="52"/>
        <v xml:space="preserve"> </v>
      </c>
      <c r="AC132">
        <v>123</v>
      </c>
      <c r="AD132" s="8">
        <f t="shared" si="53"/>
        <v>40</v>
      </c>
      <c r="AE132" s="5">
        <f t="shared" si="54"/>
        <v>5</v>
      </c>
      <c r="AF132" s="5">
        <f t="shared" si="55"/>
        <v>0.20951467866066553</v>
      </c>
      <c r="AG132" s="5">
        <f t="shared" si="56"/>
        <v>5.0000000000556211E-2</v>
      </c>
      <c r="AH132" s="5">
        <f t="shared" si="57"/>
        <v>4.9999999999999989E-2</v>
      </c>
      <c r="AI132" s="5">
        <f t="shared" si="63"/>
        <v>4.9999999999999989E-2</v>
      </c>
      <c r="AJ132" s="16">
        <f t="shared" si="64"/>
        <v>0.5</v>
      </c>
      <c r="AK132" s="20">
        <f t="shared" si="71"/>
        <v>300</v>
      </c>
      <c r="AL132" s="20">
        <f t="shared" si="59"/>
        <v>912</v>
      </c>
      <c r="AM132" s="20">
        <f t="shared" si="65"/>
        <v>500</v>
      </c>
      <c r="AN132" s="10">
        <f t="shared" si="66"/>
        <v>500</v>
      </c>
      <c r="AO132" s="1">
        <f t="shared" si="67"/>
        <v>-50</v>
      </c>
    </row>
    <row r="133" spans="2:41" x14ac:dyDescent="0.2">
      <c r="B133" s="18">
        <f t="shared" si="68"/>
        <v>43283</v>
      </c>
      <c r="C133">
        <v>124</v>
      </c>
      <c r="D133" s="5">
        <v>15.9</v>
      </c>
      <c r="E133" s="8">
        <f t="shared" si="69"/>
        <v>15.9</v>
      </c>
      <c r="F133">
        <v>0</v>
      </c>
      <c r="G133" s="8">
        <f t="shared" si="60"/>
        <v>1055.5000000000002</v>
      </c>
      <c r="H133">
        <v>124</v>
      </c>
      <c r="I133" s="8">
        <f t="shared" si="36"/>
        <v>911.19999999999993</v>
      </c>
      <c r="J133" s="8" t="str">
        <f t="shared" si="37"/>
        <v xml:space="preserve"> </v>
      </c>
      <c r="K133" s="8" t="str">
        <f t="shared" si="61"/>
        <v xml:space="preserve"> </v>
      </c>
      <c r="L133" s="8" t="str">
        <f t="shared" si="38"/>
        <v xml:space="preserve"> </v>
      </c>
      <c r="M133" t="str">
        <f t="shared" si="39"/>
        <v>F1</v>
      </c>
      <c r="N133" t="str">
        <f t="shared" si="40"/>
        <v xml:space="preserve"> </v>
      </c>
      <c r="O133" t="str">
        <f t="shared" si="41"/>
        <v xml:space="preserve"> </v>
      </c>
      <c r="P133" t="str">
        <f t="shared" si="42"/>
        <v xml:space="preserve"> </v>
      </c>
      <c r="Q133" t="str">
        <f t="shared" si="43"/>
        <v xml:space="preserve"> </v>
      </c>
      <c r="R133" t="str">
        <f t="shared" si="44"/>
        <v xml:space="preserve"> </v>
      </c>
      <c r="S133">
        <v>124</v>
      </c>
      <c r="T133">
        <f t="shared" si="70"/>
        <v>0.5</v>
      </c>
      <c r="U133" s="2">
        <f t="shared" si="46"/>
        <v>1.5074415975588528E+16</v>
      </c>
      <c r="V133" s="2">
        <f t="shared" si="47"/>
        <v>5</v>
      </c>
      <c r="W133" s="2">
        <f t="shared" si="72"/>
        <v>0.5</v>
      </c>
      <c r="X133" s="8" t="str">
        <f t="shared" si="48"/>
        <v xml:space="preserve"> </v>
      </c>
      <c r="Y133" s="8">
        <f t="shared" si="49"/>
        <v>40</v>
      </c>
      <c r="Z133" s="8" t="str">
        <f t="shared" si="50"/>
        <v xml:space="preserve"> </v>
      </c>
      <c r="AA133" s="8" t="str">
        <f t="shared" si="51"/>
        <v xml:space="preserve"> </v>
      </c>
      <c r="AB133" s="8" t="str">
        <f t="shared" si="52"/>
        <v xml:space="preserve"> </v>
      </c>
      <c r="AC133">
        <v>124</v>
      </c>
      <c r="AD133" s="8">
        <f t="shared" si="53"/>
        <v>40</v>
      </c>
      <c r="AE133" s="5">
        <f t="shared" si="54"/>
        <v>5</v>
      </c>
      <c r="AF133" s="5">
        <f t="shared" si="55"/>
        <v>0.36530612909118693</v>
      </c>
      <c r="AG133" s="5">
        <f t="shared" si="56"/>
        <v>5.0000000001099332E-2</v>
      </c>
      <c r="AH133" s="5">
        <f t="shared" si="57"/>
        <v>4.9999999999999989E-2</v>
      </c>
      <c r="AI133" s="5">
        <f t="shared" si="63"/>
        <v>4.9999999999999989E-2</v>
      </c>
      <c r="AJ133" s="16">
        <f t="shared" si="64"/>
        <v>0.5</v>
      </c>
      <c r="AK133" s="20">
        <f t="shared" si="71"/>
        <v>300</v>
      </c>
      <c r="AL133" s="20">
        <f t="shared" si="59"/>
        <v>924</v>
      </c>
      <c r="AM133" s="20">
        <f t="shared" si="65"/>
        <v>500</v>
      </c>
      <c r="AN133" s="10">
        <f t="shared" si="66"/>
        <v>500</v>
      </c>
      <c r="AO133" s="1">
        <f t="shared" si="67"/>
        <v>-50</v>
      </c>
    </row>
    <row r="134" spans="2:41" x14ac:dyDescent="0.2">
      <c r="B134" s="18">
        <f t="shared" si="68"/>
        <v>43284</v>
      </c>
      <c r="C134">
        <v>125</v>
      </c>
      <c r="D134" s="5">
        <v>15.9</v>
      </c>
      <c r="E134" s="8">
        <f t="shared" si="69"/>
        <v>15.9</v>
      </c>
      <c r="F134">
        <v>0</v>
      </c>
      <c r="G134" s="8">
        <f t="shared" si="60"/>
        <v>1071.4000000000003</v>
      </c>
      <c r="H134">
        <v>125</v>
      </c>
      <c r="I134" s="8">
        <f t="shared" si="36"/>
        <v>927.09999999999991</v>
      </c>
      <c r="J134" s="8" t="str">
        <f t="shared" si="37"/>
        <v xml:space="preserve"> </v>
      </c>
      <c r="K134" s="8" t="str">
        <f t="shared" si="61"/>
        <v xml:space="preserve"> </v>
      </c>
      <c r="L134" s="8" t="str">
        <f t="shared" si="38"/>
        <v xml:space="preserve"> </v>
      </c>
      <c r="M134" t="str">
        <f t="shared" si="39"/>
        <v>F1</v>
      </c>
      <c r="N134" t="str">
        <f t="shared" si="40"/>
        <v xml:space="preserve"> </v>
      </c>
      <c r="O134" t="str">
        <f t="shared" si="41"/>
        <v xml:space="preserve"> </v>
      </c>
      <c r="P134" t="str">
        <f t="shared" si="42"/>
        <v xml:space="preserve"> </v>
      </c>
      <c r="Q134" t="str">
        <f t="shared" si="43"/>
        <v xml:space="preserve"> </v>
      </c>
      <c r="R134" t="str">
        <f t="shared" si="44"/>
        <v>tLag2</v>
      </c>
      <c r="S134">
        <v>125</v>
      </c>
      <c r="T134">
        <f t="shared" si="70"/>
        <v>0.5</v>
      </c>
      <c r="U134" s="2">
        <f t="shared" si="46"/>
        <v>2.9796980374980384E+16</v>
      </c>
      <c r="V134" s="2">
        <f t="shared" si="47"/>
        <v>5</v>
      </c>
      <c r="W134" s="2">
        <f t="shared" si="72"/>
        <v>0.5</v>
      </c>
      <c r="X134" s="8" t="str">
        <f t="shared" si="48"/>
        <v xml:space="preserve"> </v>
      </c>
      <c r="Y134" s="8">
        <f t="shared" si="49"/>
        <v>40</v>
      </c>
      <c r="Z134" s="8" t="str">
        <f t="shared" si="50"/>
        <v xml:space="preserve"> </v>
      </c>
      <c r="AA134" s="8" t="str">
        <f t="shared" si="51"/>
        <v xml:space="preserve"> </v>
      </c>
      <c r="AB134" s="8" t="str">
        <f t="shared" si="52"/>
        <v xml:space="preserve"> </v>
      </c>
      <c r="AC134">
        <v>125</v>
      </c>
      <c r="AD134" s="8">
        <f t="shared" si="53"/>
        <v>40</v>
      </c>
      <c r="AE134" s="5">
        <f t="shared" si="54"/>
        <v>5</v>
      </c>
      <c r="AF134" s="5">
        <f t="shared" si="55"/>
        <v>0.67325270550153782</v>
      </c>
      <c r="AG134" s="5">
        <f t="shared" si="56"/>
        <v>5.0000000002173084E-2</v>
      </c>
      <c r="AH134" s="5">
        <f t="shared" si="57"/>
        <v>4.9999999999999989E-2</v>
      </c>
      <c r="AI134" s="5">
        <f t="shared" si="63"/>
        <v>4.9999999999999989E-2</v>
      </c>
      <c r="AJ134" s="16">
        <f t="shared" si="64"/>
        <v>0.67325270550153782</v>
      </c>
      <c r="AK134" s="20">
        <f t="shared" si="71"/>
        <v>300</v>
      </c>
      <c r="AL134" s="20">
        <f t="shared" si="59"/>
        <v>936</v>
      </c>
      <c r="AM134" s="20">
        <f t="shared" si="65"/>
        <v>500</v>
      </c>
      <c r="AN134" s="10">
        <f t="shared" si="66"/>
        <v>500</v>
      </c>
      <c r="AO134" s="1">
        <f t="shared" si="67"/>
        <v>-50</v>
      </c>
    </row>
    <row r="135" spans="2:41" x14ac:dyDescent="0.2">
      <c r="B135" s="18">
        <f t="shared" si="68"/>
        <v>43285</v>
      </c>
      <c r="C135">
        <v>126</v>
      </c>
      <c r="D135" s="5">
        <v>16</v>
      </c>
      <c r="E135" s="8">
        <f t="shared" si="69"/>
        <v>16</v>
      </c>
      <c r="F135">
        <v>0</v>
      </c>
      <c r="G135" s="8">
        <f t="shared" si="60"/>
        <v>1087.4000000000003</v>
      </c>
      <c r="H135">
        <v>126</v>
      </c>
      <c r="I135" s="8">
        <f t="shared" si="36"/>
        <v>943.09999999999991</v>
      </c>
      <c r="J135" s="8" t="str">
        <f t="shared" si="37"/>
        <v xml:space="preserve"> </v>
      </c>
      <c r="K135" s="8" t="str">
        <f t="shared" si="61"/>
        <v xml:space="preserve"> </v>
      </c>
      <c r="L135" s="8" t="str">
        <f t="shared" si="38"/>
        <v xml:space="preserve"> </v>
      </c>
      <c r="M135" t="str">
        <f t="shared" si="39"/>
        <v>F1</v>
      </c>
      <c r="N135" t="str">
        <f t="shared" si="40"/>
        <v xml:space="preserve"> </v>
      </c>
      <c r="O135" t="str">
        <f t="shared" si="41"/>
        <v xml:space="preserve"> </v>
      </c>
      <c r="P135" t="str">
        <f t="shared" si="42"/>
        <v xml:space="preserve"> </v>
      </c>
      <c r="Q135" t="str">
        <f t="shared" si="43"/>
        <v xml:space="preserve"> </v>
      </c>
      <c r="R135" t="str">
        <f t="shared" si="44"/>
        <v xml:space="preserve"> </v>
      </c>
      <c r="S135">
        <v>126</v>
      </c>
      <c r="T135">
        <f t="shared" si="70"/>
        <v>0.5</v>
      </c>
      <c r="U135" s="2">
        <f t="shared" si="46"/>
        <v>5.9151426218051872E+16</v>
      </c>
      <c r="V135" s="2">
        <f t="shared" si="47"/>
        <v>5</v>
      </c>
      <c r="W135" s="2">
        <f t="shared" si="72"/>
        <v>0.5</v>
      </c>
      <c r="X135" s="8" t="str">
        <f t="shared" si="48"/>
        <v xml:space="preserve"> </v>
      </c>
      <c r="Y135" s="8">
        <f t="shared" si="49"/>
        <v>40</v>
      </c>
      <c r="Z135" s="8" t="str">
        <f t="shared" si="50"/>
        <v xml:space="preserve"> </v>
      </c>
      <c r="AA135" s="8" t="str">
        <f t="shared" si="51"/>
        <v xml:space="preserve"> </v>
      </c>
      <c r="AB135" s="8" t="str">
        <f t="shared" si="52"/>
        <v xml:space="preserve"> </v>
      </c>
      <c r="AC135">
        <v>126</v>
      </c>
      <c r="AD135" s="8">
        <f t="shared" si="53"/>
        <v>40</v>
      </c>
      <c r="AE135" s="5">
        <f t="shared" si="54"/>
        <v>5</v>
      </c>
      <c r="AF135" s="5">
        <f t="shared" si="55"/>
        <v>1.2872490756019921</v>
      </c>
      <c r="AG135" s="5">
        <f t="shared" si="56"/>
        <v>5.0000000004313983E-2</v>
      </c>
      <c r="AH135" s="5">
        <f t="shared" si="57"/>
        <v>4.9999999999999989E-2</v>
      </c>
      <c r="AI135" s="5">
        <f t="shared" si="63"/>
        <v>4.9999999999999989E-2</v>
      </c>
      <c r="AJ135" s="16">
        <f t="shared" si="64"/>
        <v>1.2872490756019921</v>
      </c>
      <c r="AK135" s="20">
        <f t="shared" si="71"/>
        <v>300</v>
      </c>
      <c r="AL135" s="20">
        <f t="shared" si="59"/>
        <v>948</v>
      </c>
      <c r="AM135" s="20">
        <f t="shared" si="65"/>
        <v>500</v>
      </c>
      <c r="AN135" s="10">
        <f t="shared" si="66"/>
        <v>500</v>
      </c>
      <c r="AO135" s="1">
        <f t="shared" si="67"/>
        <v>-50</v>
      </c>
    </row>
    <row r="136" spans="2:41" x14ac:dyDescent="0.2">
      <c r="B136" s="18">
        <f t="shared" si="68"/>
        <v>43286</v>
      </c>
      <c r="C136">
        <v>127</v>
      </c>
      <c r="D136" s="5">
        <v>16</v>
      </c>
      <c r="E136" s="8">
        <f t="shared" si="69"/>
        <v>16</v>
      </c>
      <c r="F136">
        <v>0</v>
      </c>
      <c r="G136" s="8">
        <f t="shared" si="60"/>
        <v>1103.4000000000003</v>
      </c>
      <c r="H136">
        <v>127</v>
      </c>
      <c r="I136" s="8">
        <f t="shared" si="36"/>
        <v>959.09999999999991</v>
      </c>
      <c r="J136" s="8" t="str">
        <f t="shared" si="37"/>
        <v xml:space="preserve"> </v>
      </c>
      <c r="K136" s="8" t="str">
        <f t="shared" si="61"/>
        <v xml:space="preserve"> </v>
      </c>
      <c r="L136" s="8" t="str">
        <f t="shared" si="38"/>
        <v xml:space="preserve"> </v>
      </c>
      <c r="M136" t="str">
        <f t="shared" si="39"/>
        <v>F1</v>
      </c>
      <c r="N136" t="str">
        <f t="shared" si="40"/>
        <v xml:space="preserve"> </v>
      </c>
      <c r="O136" t="str">
        <f t="shared" si="41"/>
        <v xml:space="preserve"> </v>
      </c>
      <c r="P136" t="str">
        <f t="shared" si="42"/>
        <v xml:space="preserve"> </v>
      </c>
      <c r="Q136" t="str">
        <f t="shared" si="43"/>
        <v xml:space="preserve"> </v>
      </c>
      <c r="R136" t="str">
        <f t="shared" si="44"/>
        <v xml:space="preserve"> </v>
      </c>
      <c r="S136">
        <v>127</v>
      </c>
      <c r="T136">
        <f t="shared" si="70"/>
        <v>0.5</v>
      </c>
      <c r="U136" s="2">
        <f t="shared" si="46"/>
        <v>1.1742435574335989E+17</v>
      </c>
      <c r="V136" s="2">
        <f t="shared" si="47"/>
        <v>5</v>
      </c>
      <c r="W136" s="2">
        <f t="shared" si="72"/>
        <v>0.5</v>
      </c>
      <c r="X136" s="8" t="str">
        <f t="shared" si="48"/>
        <v xml:space="preserve"> </v>
      </c>
      <c r="Y136" s="8">
        <f t="shared" si="49"/>
        <v>40</v>
      </c>
      <c r="Z136" s="8" t="str">
        <f t="shared" si="50"/>
        <v xml:space="preserve"> </v>
      </c>
      <c r="AA136" s="8" t="str">
        <f t="shared" si="51"/>
        <v xml:space="preserve"> </v>
      </c>
      <c r="AB136" s="8" t="str">
        <f t="shared" si="52"/>
        <v xml:space="preserve"> </v>
      </c>
      <c r="AC136">
        <v>127</v>
      </c>
      <c r="AD136" s="8">
        <f t="shared" si="53"/>
        <v>40</v>
      </c>
      <c r="AE136" s="5">
        <f t="shared" si="54"/>
        <v>5</v>
      </c>
      <c r="AF136" s="5">
        <f t="shared" si="55"/>
        <v>2.5061229523201907</v>
      </c>
      <c r="AG136" s="5">
        <f t="shared" si="56"/>
        <v>5.0000000008563805E-2</v>
      </c>
      <c r="AH136" s="5">
        <f t="shared" si="57"/>
        <v>4.9999999999999989E-2</v>
      </c>
      <c r="AI136" s="5">
        <f t="shared" si="63"/>
        <v>4.9999999999999989E-2</v>
      </c>
      <c r="AJ136" s="16">
        <f t="shared" si="64"/>
        <v>2.5061229523201907</v>
      </c>
      <c r="AK136" s="20">
        <f t="shared" si="71"/>
        <v>300</v>
      </c>
      <c r="AL136" s="20">
        <f t="shared" si="59"/>
        <v>960</v>
      </c>
      <c r="AM136" s="20">
        <f t="shared" si="65"/>
        <v>500</v>
      </c>
      <c r="AN136" s="10">
        <f t="shared" si="66"/>
        <v>500</v>
      </c>
      <c r="AO136" s="1">
        <f t="shared" si="67"/>
        <v>-50</v>
      </c>
    </row>
    <row r="137" spans="2:41" x14ac:dyDescent="0.2">
      <c r="B137" s="18">
        <f t="shared" si="68"/>
        <v>43287</v>
      </c>
      <c r="C137">
        <v>128</v>
      </c>
      <c r="D137" s="5">
        <v>16.100000000000001</v>
      </c>
      <c r="E137" s="8">
        <f t="shared" si="69"/>
        <v>16.100000000000001</v>
      </c>
      <c r="F137">
        <v>0</v>
      </c>
      <c r="G137" s="8">
        <f t="shared" si="60"/>
        <v>1119.5000000000002</v>
      </c>
      <c r="H137">
        <v>128</v>
      </c>
      <c r="I137" s="8">
        <f t="shared" si="36"/>
        <v>975.19999999999993</v>
      </c>
      <c r="J137" s="8" t="str">
        <f t="shared" si="37"/>
        <v xml:space="preserve"> </v>
      </c>
      <c r="K137" s="8" t="str">
        <f t="shared" si="61"/>
        <v xml:space="preserve"> </v>
      </c>
      <c r="L137" s="8" t="str">
        <f t="shared" si="38"/>
        <v xml:space="preserve"> </v>
      </c>
      <c r="M137" t="str">
        <f t="shared" si="39"/>
        <v>F1</v>
      </c>
      <c r="N137" t="str">
        <f t="shared" si="40"/>
        <v xml:space="preserve"> </v>
      </c>
      <c r="O137" t="str">
        <f t="shared" si="41"/>
        <v xml:space="preserve"> </v>
      </c>
      <c r="P137" t="str">
        <f t="shared" si="42"/>
        <v xml:space="preserve"> </v>
      </c>
      <c r="Q137" t="str">
        <f t="shared" si="43"/>
        <v xml:space="preserve"> </v>
      </c>
      <c r="R137" t="str">
        <f t="shared" si="44"/>
        <v xml:space="preserve"> </v>
      </c>
      <c r="S137">
        <v>128</v>
      </c>
      <c r="T137">
        <f t="shared" si="70"/>
        <v>0.5</v>
      </c>
      <c r="U137" s="2">
        <f t="shared" si="46"/>
        <v>2.3410589927162579E+17</v>
      </c>
      <c r="V137" s="2">
        <f t="shared" si="47"/>
        <v>5</v>
      </c>
      <c r="W137" s="2">
        <f t="shared" si="72"/>
        <v>0.5</v>
      </c>
      <c r="X137" s="8" t="str">
        <f t="shared" si="48"/>
        <v xml:space="preserve"> </v>
      </c>
      <c r="Y137" s="8">
        <f t="shared" si="49"/>
        <v>40</v>
      </c>
      <c r="Z137" s="8" t="str">
        <f t="shared" si="50"/>
        <v xml:space="preserve"> </v>
      </c>
      <c r="AA137" s="8" t="str">
        <f t="shared" si="51"/>
        <v xml:space="preserve"> </v>
      </c>
      <c r="AB137" s="8" t="str">
        <f t="shared" si="52"/>
        <v xml:space="preserve"> </v>
      </c>
      <c r="AC137">
        <v>128</v>
      </c>
      <c r="AD137" s="8">
        <f t="shared" si="53"/>
        <v>40</v>
      </c>
      <c r="AE137" s="5">
        <f t="shared" si="54"/>
        <v>5</v>
      </c>
      <c r="AF137" s="5">
        <f t="shared" si="55"/>
        <v>4.9467087691014422</v>
      </c>
      <c r="AG137" s="5">
        <f t="shared" si="56"/>
        <v>5.0000000017073387E-2</v>
      </c>
      <c r="AH137" s="5">
        <f t="shared" si="57"/>
        <v>4.9999999999999989E-2</v>
      </c>
      <c r="AI137" s="5">
        <f t="shared" si="63"/>
        <v>4.9999999999999989E-2</v>
      </c>
      <c r="AJ137" s="16">
        <f t="shared" si="64"/>
        <v>4.9467087691014422</v>
      </c>
      <c r="AK137" s="20">
        <f t="shared" si="71"/>
        <v>300</v>
      </c>
      <c r="AL137" s="20">
        <f t="shared" si="59"/>
        <v>972</v>
      </c>
      <c r="AM137" s="20">
        <f t="shared" si="65"/>
        <v>500</v>
      </c>
      <c r="AN137" s="10">
        <f t="shared" si="66"/>
        <v>500</v>
      </c>
      <c r="AO137" s="1">
        <f t="shared" si="67"/>
        <v>-50</v>
      </c>
    </row>
    <row r="138" spans="2:41" x14ac:dyDescent="0.2">
      <c r="B138" s="18">
        <f t="shared" si="68"/>
        <v>43288</v>
      </c>
      <c r="C138">
        <v>129</v>
      </c>
      <c r="D138" s="5">
        <v>16.100000000000001</v>
      </c>
      <c r="E138" s="8">
        <f t="shared" si="69"/>
        <v>16.100000000000001</v>
      </c>
      <c r="F138">
        <v>0</v>
      </c>
      <c r="G138" s="8">
        <f t="shared" si="60"/>
        <v>1135.6000000000001</v>
      </c>
      <c r="H138">
        <v>129</v>
      </c>
      <c r="I138" s="8">
        <f t="shared" ref="I138:I201" si="73">IF(C138&gt;$AT$21,E138+I137,0)</f>
        <v>991.3</v>
      </c>
      <c r="J138" s="8" t="str">
        <f t="shared" ref="J138:J201" si="74">IF(C138=$AZ$27,"C1",IF(C138=$AZ$28,"C2",IF(C138=$AZ$29,"C3",IF(C138=$AZ$30,"C4",IF(C138=$AZ$31,"C5"," ")))))</f>
        <v xml:space="preserve"> </v>
      </c>
      <c r="K138" s="8" t="str">
        <f t="shared" si="61"/>
        <v xml:space="preserve"> </v>
      </c>
      <c r="L138" s="8" t="str">
        <f t="shared" ref="L138:L201" si="75">IF(J138="C1",C138,IF(J138="C2",C138,IF(J138="C3",C138,IF(J138="C4",C138,IF(J138="C5",C138," ")))))</f>
        <v xml:space="preserve"> </v>
      </c>
      <c r="M138" t="str">
        <f t="shared" ref="M138:M201" si="76">IF($AT$21&lt;=C138,"F1"," ")</f>
        <v>F1</v>
      </c>
      <c r="N138" t="str">
        <f t="shared" ref="N138:N201" si="77">IF(AND(G138&gt;=$AR$21,G137&lt;$AR$21),"tSL0"," ")</f>
        <v xml:space="preserve"> </v>
      </c>
      <c r="O138" t="str">
        <f t="shared" ref="O138:O201" si="78">IF(AND(G138&gt;=$AR$21,G137&lt;$AR$21),C138," ")</f>
        <v xml:space="preserve"> </v>
      </c>
      <c r="P138" t="str">
        <f t="shared" ref="P138:P201" si="79">IF(AND(I138&gt;=($AR$22),I137&lt;($AR$22)),"tSLe",IF(AND(I138&gt;=($AR$23),I137&lt;($AR$23)),"tSLx",IF(AND(I138&gt;=($AR$24),I137&lt;($AR$24)),"tSLr",IF(AND(I138&gt;=($AR$25),I137&lt;($AR$25)),"tSLm",IF(AND($AR$27=B138),"Sådato",IF(AND($AR$29=B138),"tv",IF(AND($AR$28=B138),"th"," ")))))))</f>
        <v xml:space="preserve"> </v>
      </c>
      <c r="Q138" t="str">
        <f t="shared" ref="Q138:Q201" si="80">IF(AND(P138="Sådato"),C138,IF(AND(P138="tSLe"),C138,IF(AND(P138="tSLx"),C138,IF(AND(P138="tSLr"),C138,IF(AND(P138="tSLm"),C138,IF(AND(P138="tv"),C138,IF(AND(P138="th"),C138," ")))))))</f>
        <v xml:space="preserve"> </v>
      </c>
      <c r="R138" t="str">
        <f t="shared" ref="R138:R201" si="81">IF(AND(I138&gt;=$BC$27,I137&lt;$BC$27),"tLag1",IF(AND(I138&gt;=$BC$28,I137&lt;$BC$28),"tLag2",IF(AND(I138&gt;=$BC$29,I137&lt;$BC$29),"tLag3",IF(AND(I138&gt;=$BC$30,I137&lt;$BC$30),"tLag4",IF(AND(I138&gt;=$BC$31,I137&lt;$BC$31),"tLag5", " ")))))</f>
        <v xml:space="preserve"> </v>
      </c>
      <c r="S138">
        <v>129</v>
      </c>
      <c r="T138">
        <f t="shared" ref="T138:T169" si="82">$AR$33</f>
        <v>0.5</v>
      </c>
      <c r="U138" s="2">
        <f t="shared" ref="U138:U201" si="83">$AR$33+($AR$34-$AR$33)*((2.7182^(2.4*(I138/$AR$23)-1))/10)</f>
        <v>4.6673087305293018E+17</v>
      </c>
      <c r="V138" s="2">
        <f t="shared" ref="V138:V201" si="84">MIN(U138,$AR$34)</f>
        <v>5</v>
      </c>
      <c r="W138" s="2">
        <f t="shared" si="72"/>
        <v>0.5</v>
      </c>
      <c r="X138" s="8" t="str">
        <f t="shared" ref="X138:X201" si="85">IF(AND(C138&gt;=$AZ$27,C138&lt;$AZ$28),(IF(AND($BA$27&lt;420),13,IF(AND($BA$27&gt;=420,$AZ$27&lt;$AZ$33),54,IF(AND($BA$27&gt;=420,$AZ$27&gt;=$AZ$33),40," "))))," ")</f>
        <v xml:space="preserve"> </v>
      </c>
      <c r="Y138" s="8">
        <f t="shared" ref="Y138:Y201" si="86">IF(AND(C138&gt;=$AZ$28,C138&lt;$AZ$29),(IF(AND($BA$28-$BA$27&gt;=420),40,IF(AND($BA$28-$BA$27&lt;420),13)))," ")</f>
        <v>40</v>
      </c>
      <c r="Z138" s="8" t="str">
        <f t="shared" ref="Z138:Z201" si="87">IF(AND(C138&gt;=$AZ$29,C138&lt;$AZ$30),(IF(AND($BA$29-$BA$28&gt;=420),40,IF(AND($BA$29-$BA$28&lt;420),13)))," ")</f>
        <v xml:space="preserve"> </v>
      </c>
      <c r="AA138" s="8" t="str">
        <f t="shared" ref="AA138:AA201" si="88">IF(AND(C138&gt;=$AZ$30,C138&lt;$AZ$31),(IF(AND($BA$30-$BA$29&gt;=420),40,IF(AND($BA$30-$BA$29&lt;420),13)))," ")</f>
        <v xml:space="preserve"> </v>
      </c>
      <c r="AB138" s="8" t="str">
        <f t="shared" ref="AB138:AB201" si="89">IF(AND(C138&gt;=$AZ$31),(IF(AND($BA$31-$BA$30&gt;=420),40,IF(AND($BA$31-$BA$30&lt;420),13)))," ")</f>
        <v xml:space="preserve"> </v>
      </c>
      <c r="AC138">
        <v>129</v>
      </c>
      <c r="AD138" s="8">
        <f t="shared" ref="AD138:AD201" si="90">SUM(X138:AB138)</f>
        <v>40</v>
      </c>
      <c r="AE138" s="5">
        <f t="shared" ref="AE138:AE201" si="91">MIN($AR$34,($AR$36+($AR$34-$AR$36)*(((2.7182^(2.4*((I138-$BC$27))/$AR$23)-1))/10)))</f>
        <v>5</v>
      </c>
      <c r="AF138" s="5">
        <f t="shared" ref="AF138:AF201" si="92">MIN($AR$34,($AR$36+($AR$34-$AR$36)*(((2.7182^(2.4*((I138-$BC$28))/$AR$23)-1))/10)))</f>
        <v>5</v>
      </c>
      <c r="AG138" s="5">
        <f t="shared" ref="AG138:AG201" si="93">MIN($AR$34,($AR$36+($AR$34-$AR$36)*(((2.7182^(2.4*((I138-$BC$29))/$AR$23)-1))/10)))</f>
        <v>5.0000000034038761E-2</v>
      </c>
      <c r="AH138" s="5">
        <f t="shared" ref="AH138:AH201" si="94">MIN($AR$34,($AR$36+($AR$34-$AR$36)*(((2.7182^(2.4*((I138-$BC$30))/$AR$23)-1))/10)))</f>
        <v>4.9999999999999989E-2</v>
      </c>
      <c r="AI138" s="5">
        <f t="shared" si="63"/>
        <v>4.9999999999999989E-2</v>
      </c>
      <c r="AJ138" s="16">
        <f t="shared" si="64"/>
        <v>5</v>
      </c>
      <c r="AK138" s="20">
        <f t="shared" ref="AK138:AK169" si="95">$AR$42</f>
        <v>300</v>
      </c>
      <c r="AL138" s="20">
        <f t="shared" ref="AL138:AL201" si="96">MAX($AR$43,($AR$46*(C138-$AT$21)))</f>
        <v>984</v>
      </c>
      <c r="AM138" s="20">
        <f t="shared" si="65"/>
        <v>500</v>
      </c>
      <c r="AN138" s="10">
        <f t="shared" si="66"/>
        <v>500</v>
      </c>
      <c r="AO138" s="1">
        <f t="shared" si="67"/>
        <v>-50</v>
      </c>
    </row>
    <row r="139" spans="2:41" x14ac:dyDescent="0.2">
      <c r="B139" s="18">
        <f t="shared" si="68"/>
        <v>43289</v>
      </c>
      <c r="C139">
        <v>130</v>
      </c>
      <c r="D139" s="5">
        <v>16.100000000000001</v>
      </c>
      <c r="E139" s="8">
        <f t="shared" si="69"/>
        <v>16.100000000000001</v>
      </c>
      <c r="F139">
        <v>0</v>
      </c>
      <c r="G139" s="8">
        <f t="shared" ref="G139:G202" si="97">(E139-F139)+G138</f>
        <v>1151.7</v>
      </c>
      <c r="H139">
        <v>130</v>
      </c>
      <c r="I139" s="8">
        <f t="shared" si="73"/>
        <v>1007.4</v>
      </c>
      <c r="J139" s="8" t="str">
        <f t="shared" si="74"/>
        <v xml:space="preserve"> </v>
      </c>
      <c r="K139" s="8" t="str">
        <f t="shared" ref="K139:K202" si="98">IF(J139="C1",1,IF(J139="C2",2,IF(J139="C3",3,IF(J139="C4",4,IF(J139="C5",5," ")))))</f>
        <v xml:space="preserve"> </v>
      </c>
      <c r="L139" s="8" t="str">
        <f t="shared" si="75"/>
        <v xml:space="preserve"> </v>
      </c>
      <c r="M139" t="str">
        <f t="shared" si="76"/>
        <v>F1</v>
      </c>
      <c r="N139" t="str">
        <f t="shared" si="77"/>
        <v xml:space="preserve"> </v>
      </c>
      <c r="O139" t="str">
        <f t="shared" si="78"/>
        <v xml:space="preserve"> </v>
      </c>
      <c r="P139" t="str">
        <f t="shared" si="79"/>
        <v xml:space="preserve"> </v>
      </c>
      <c r="Q139" t="str">
        <f t="shared" si="80"/>
        <v xml:space="preserve"> </v>
      </c>
      <c r="R139" t="str">
        <f t="shared" si="81"/>
        <v xml:space="preserve"> </v>
      </c>
      <c r="S139">
        <v>130</v>
      </c>
      <c r="T139">
        <f t="shared" si="82"/>
        <v>0.5</v>
      </c>
      <c r="U139" s="2">
        <f t="shared" si="83"/>
        <v>9.3050926328003418E+17</v>
      </c>
      <c r="V139" s="2">
        <f t="shared" si="84"/>
        <v>5</v>
      </c>
      <c r="W139" s="2">
        <f t="shared" ref="W139:W170" si="99">$AR$36</f>
        <v>0.5</v>
      </c>
      <c r="X139" s="8" t="str">
        <f t="shared" si="85"/>
        <v xml:space="preserve"> </v>
      </c>
      <c r="Y139" s="8">
        <f t="shared" si="86"/>
        <v>40</v>
      </c>
      <c r="Z139" s="8" t="str">
        <f t="shared" si="87"/>
        <v xml:space="preserve"> </v>
      </c>
      <c r="AA139" s="8" t="str">
        <f t="shared" si="88"/>
        <v xml:space="preserve"> </v>
      </c>
      <c r="AB139" s="8" t="str">
        <f t="shared" si="89"/>
        <v xml:space="preserve"> </v>
      </c>
      <c r="AC139">
        <v>130</v>
      </c>
      <c r="AD139" s="8">
        <f t="shared" si="90"/>
        <v>40</v>
      </c>
      <c r="AE139" s="5">
        <f t="shared" si="91"/>
        <v>5</v>
      </c>
      <c r="AF139" s="5">
        <f t="shared" si="92"/>
        <v>5</v>
      </c>
      <c r="AG139" s="5">
        <f t="shared" si="93"/>
        <v>5.000000006786226E-2</v>
      </c>
      <c r="AH139" s="5">
        <f t="shared" si="94"/>
        <v>4.9999999999999989E-2</v>
      </c>
      <c r="AI139" s="5">
        <f t="shared" ref="AI139:AI202" si="100">MIN($AR$34,($AR$36+($AR$34-$AR$36)*(((2.7182^(2.4*((I139-$BC$31))/$AR$23)-1))/10)))</f>
        <v>4.9999999999999989E-2</v>
      </c>
      <c r="AJ139" s="16">
        <f t="shared" ref="AJ139:AJ202" si="101">IF(AND(C139&lt;$AT$21),T139,IF(AND(C139&gt;=$AT$21,C139&lt;$AZ$27),V139,IF(AND(C139&gt;=$AZ$27,C139&lt;$BD$27),W139,IF(AND(C139&gt;=$BD$27,C139&lt;$AZ$28),AE139,IF(AND(C139&gt;=$AZ$28,C139&lt;$BD$28),W139,IF(AND(C139&gt;=$BD$28,C139&lt;$AZ$29),AF139,IF(AND(C139&gt;=$AZ$29,C139&lt;$BD$29),W139,IF(AND(C139&gt;=$BD$29,C139&lt;$AZ$30),AG139,IF(AND(C139&gt;=$AZ$30,C139&lt;$BD$30),W139,IF(AND(C139&gt;=$BD$30,C139&lt;$AZ$31),AH139,IF(AND(C139&gt;=$AZ$31,C139&lt;$BD$31),W139,IF(AND(C139&gt;=$BD$31,C139&lt;$AT$29),AI139,IF(AND(C139&gt;=$AT$29),$AR$35," ")))))))))))))</f>
        <v>5</v>
      </c>
      <c r="AK139" s="20">
        <f t="shared" si="95"/>
        <v>300</v>
      </c>
      <c r="AL139" s="20">
        <f t="shared" si="96"/>
        <v>996</v>
      </c>
      <c r="AM139" s="20">
        <f t="shared" ref="AM139:AM202" si="102">MIN($AR$48,AL139)</f>
        <v>500</v>
      </c>
      <c r="AN139" s="10">
        <f t="shared" ref="AN139:AN202" si="103">IF(C139&lt;$AT$21,AK139,IF(AND($AT$21&lt;=C139,C139&lt;(MIN($AT$25,$AT$29))),AM139,IF(AND($AT$25&lt;=C139,C139&lt;$AT$29),$AR$45,IF(AND($AT$29&lt;=C139),$AR$45,"0"))))</f>
        <v>500</v>
      </c>
      <c r="AO139" s="1">
        <f t="shared" ref="AO139:AO202" si="104">(0-AN139)/10</f>
        <v>-50</v>
      </c>
    </row>
    <row r="140" spans="2:41" x14ac:dyDescent="0.2">
      <c r="B140" s="18">
        <f t="shared" ref="B140:B203" si="105">B139+1</f>
        <v>43290</v>
      </c>
      <c r="C140">
        <v>131</v>
      </c>
      <c r="D140" s="5">
        <v>16.2</v>
      </c>
      <c r="E140" s="8">
        <f t="shared" si="69"/>
        <v>16.2</v>
      </c>
      <c r="F140">
        <v>0</v>
      </c>
      <c r="G140" s="8">
        <f t="shared" si="97"/>
        <v>1167.9000000000001</v>
      </c>
      <c r="H140">
        <v>131</v>
      </c>
      <c r="I140" s="8">
        <f t="shared" si="73"/>
        <v>1023.6</v>
      </c>
      <c r="J140" s="8" t="str">
        <f t="shared" si="74"/>
        <v xml:space="preserve"> </v>
      </c>
      <c r="K140" s="8" t="str">
        <f t="shared" si="98"/>
        <v xml:space="preserve"> </v>
      </c>
      <c r="L140" s="8" t="str">
        <f t="shared" si="75"/>
        <v xml:space="preserve"> </v>
      </c>
      <c r="M140" t="str">
        <f t="shared" si="76"/>
        <v>F1</v>
      </c>
      <c r="N140" t="str">
        <f t="shared" si="77"/>
        <v xml:space="preserve"> </v>
      </c>
      <c r="O140" t="str">
        <f t="shared" si="78"/>
        <v xml:space="preserve"> </v>
      </c>
      <c r="P140" t="str">
        <f t="shared" si="79"/>
        <v xml:space="preserve"> </v>
      </c>
      <c r="Q140" t="str">
        <f t="shared" si="80"/>
        <v xml:space="preserve"> </v>
      </c>
      <c r="R140" t="str">
        <f t="shared" si="81"/>
        <v xml:space="preserve"> </v>
      </c>
      <c r="S140">
        <v>131</v>
      </c>
      <c r="T140">
        <f t="shared" si="82"/>
        <v>0.5</v>
      </c>
      <c r="U140" s="2">
        <f t="shared" si="83"/>
        <v>1.8630996256161416E+18</v>
      </c>
      <c r="V140" s="2">
        <f t="shared" si="84"/>
        <v>5</v>
      </c>
      <c r="W140" s="2">
        <f t="shared" si="99"/>
        <v>0.5</v>
      </c>
      <c r="X140" s="8" t="str">
        <f t="shared" si="85"/>
        <v xml:space="preserve"> </v>
      </c>
      <c r="Y140" s="8">
        <f t="shared" si="86"/>
        <v>40</v>
      </c>
      <c r="Z140" s="8" t="str">
        <f t="shared" si="87"/>
        <v xml:space="preserve"> </v>
      </c>
      <c r="AA140" s="8" t="str">
        <f t="shared" si="88"/>
        <v xml:space="preserve"> </v>
      </c>
      <c r="AB140" s="8" t="str">
        <f t="shared" si="89"/>
        <v xml:space="preserve"> </v>
      </c>
      <c r="AC140">
        <v>131</v>
      </c>
      <c r="AD140" s="8">
        <f t="shared" si="90"/>
        <v>40</v>
      </c>
      <c r="AE140" s="5">
        <f t="shared" si="91"/>
        <v>5</v>
      </c>
      <c r="AF140" s="5">
        <f t="shared" si="92"/>
        <v>5</v>
      </c>
      <c r="AG140" s="5">
        <f t="shared" si="93"/>
        <v>5.0000000135876299E-2</v>
      </c>
      <c r="AH140" s="5">
        <f t="shared" si="94"/>
        <v>4.9999999999999989E-2</v>
      </c>
      <c r="AI140" s="5">
        <f t="shared" si="100"/>
        <v>4.9999999999999989E-2</v>
      </c>
      <c r="AJ140" s="16">
        <f t="shared" si="101"/>
        <v>5</v>
      </c>
      <c r="AK140" s="20">
        <f t="shared" si="95"/>
        <v>300</v>
      </c>
      <c r="AL140" s="20">
        <f t="shared" si="96"/>
        <v>1008</v>
      </c>
      <c r="AM140" s="20">
        <f t="shared" si="102"/>
        <v>500</v>
      </c>
      <c r="AN140" s="10">
        <f t="shared" si="103"/>
        <v>500</v>
      </c>
      <c r="AO140" s="1">
        <f t="shared" si="104"/>
        <v>-50</v>
      </c>
    </row>
    <row r="141" spans="2:41" x14ac:dyDescent="0.2">
      <c r="B141" s="18">
        <f t="shared" si="105"/>
        <v>43291</v>
      </c>
      <c r="C141">
        <v>132</v>
      </c>
      <c r="D141" s="5">
        <v>16.2</v>
      </c>
      <c r="E141" s="8">
        <f t="shared" si="69"/>
        <v>16.2</v>
      </c>
      <c r="F141">
        <v>0</v>
      </c>
      <c r="G141" s="8">
        <f t="shared" si="97"/>
        <v>1184.1000000000001</v>
      </c>
      <c r="H141">
        <v>132</v>
      </c>
      <c r="I141" s="8">
        <f t="shared" si="73"/>
        <v>1039.8</v>
      </c>
      <c r="J141" s="8" t="str">
        <f t="shared" si="74"/>
        <v xml:space="preserve"> </v>
      </c>
      <c r="K141" s="8" t="str">
        <f t="shared" si="98"/>
        <v xml:space="preserve"> </v>
      </c>
      <c r="L141" s="8" t="str">
        <f t="shared" si="75"/>
        <v xml:space="preserve"> </v>
      </c>
      <c r="M141" t="str">
        <f t="shared" si="76"/>
        <v>F1</v>
      </c>
      <c r="N141" t="str">
        <f t="shared" si="77"/>
        <v xml:space="preserve"> </v>
      </c>
      <c r="O141" t="str">
        <f t="shared" si="78"/>
        <v xml:space="preserve"> </v>
      </c>
      <c r="P141" t="str">
        <f t="shared" si="79"/>
        <v xml:space="preserve"> </v>
      </c>
      <c r="Q141" t="str">
        <f t="shared" si="80"/>
        <v xml:space="preserve"> </v>
      </c>
      <c r="R141" t="str">
        <f t="shared" si="81"/>
        <v xml:space="preserve"> </v>
      </c>
      <c r="S141">
        <v>132</v>
      </c>
      <c r="T141">
        <f t="shared" si="82"/>
        <v>0.5</v>
      </c>
      <c r="U141" s="2">
        <f t="shared" si="83"/>
        <v>3.7303661037561866E+18</v>
      </c>
      <c r="V141" s="2">
        <f t="shared" si="84"/>
        <v>5</v>
      </c>
      <c r="W141" s="2">
        <f t="shared" si="99"/>
        <v>0.5</v>
      </c>
      <c r="X141" s="8" t="str">
        <f t="shared" si="85"/>
        <v xml:space="preserve"> </v>
      </c>
      <c r="Y141" s="8">
        <f t="shared" si="86"/>
        <v>40</v>
      </c>
      <c r="Z141" s="8" t="str">
        <f t="shared" si="87"/>
        <v xml:space="preserve"> </v>
      </c>
      <c r="AA141" s="8" t="str">
        <f t="shared" si="88"/>
        <v xml:space="preserve"> </v>
      </c>
      <c r="AB141" s="8" t="str">
        <f t="shared" si="89"/>
        <v xml:space="preserve"> </v>
      </c>
      <c r="AC141">
        <v>132</v>
      </c>
      <c r="AD141" s="8">
        <f t="shared" si="90"/>
        <v>40</v>
      </c>
      <c r="AE141" s="5">
        <f t="shared" si="91"/>
        <v>5</v>
      </c>
      <c r="AF141" s="5">
        <f t="shared" si="92"/>
        <v>5</v>
      </c>
      <c r="AG141" s="5">
        <f t="shared" si="93"/>
        <v>5.0000000272056422E-2</v>
      </c>
      <c r="AH141" s="5">
        <f t="shared" si="94"/>
        <v>4.9999999999999989E-2</v>
      </c>
      <c r="AI141" s="5">
        <f t="shared" si="100"/>
        <v>4.9999999999999989E-2</v>
      </c>
      <c r="AJ141" s="16">
        <f t="shared" si="101"/>
        <v>5</v>
      </c>
      <c r="AK141" s="20">
        <f t="shared" si="95"/>
        <v>300</v>
      </c>
      <c r="AL141" s="20">
        <f t="shared" si="96"/>
        <v>1020</v>
      </c>
      <c r="AM141" s="20">
        <f t="shared" si="102"/>
        <v>500</v>
      </c>
      <c r="AN141" s="10">
        <f t="shared" si="103"/>
        <v>500</v>
      </c>
      <c r="AO141" s="1">
        <f t="shared" si="104"/>
        <v>-50</v>
      </c>
    </row>
    <row r="142" spans="2:41" x14ac:dyDescent="0.2">
      <c r="B142" s="18">
        <f t="shared" si="105"/>
        <v>43292</v>
      </c>
      <c r="C142">
        <v>133</v>
      </c>
      <c r="D142" s="5">
        <v>16.2</v>
      </c>
      <c r="E142" s="8">
        <f t="shared" ref="E142:E205" si="106">IF(D142&gt;0,D142,0)</f>
        <v>16.2</v>
      </c>
      <c r="F142">
        <v>0</v>
      </c>
      <c r="G142" s="8">
        <f t="shared" si="97"/>
        <v>1200.3000000000002</v>
      </c>
      <c r="H142">
        <v>133</v>
      </c>
      <c r="I142" s="8">
        <f t="shared" si="73"/>
        <v>1056</v>
      </c>
      <c r="J142" s="8" t="str">
        <f t="shared" si="74"/>
        <v xml:space="preserve"> </v>
      </c>
      <c r="K142" s="8" t="str">
        <f t="shared" si="98"/>
        <v xml:space="preserve"> </v>
      </c>
      <c r="L142" s="8" t="str">
        <f t="shared" si="75"/>
        <v xml:space="preserve"> </v>
      </c>
      <c r="M142" t="str">
        <f t="shared" si="76"/>
        <v>F1</v>
      </c>
      <c r="N142" t="str">
        <f t="shared" si="77"/>
        <v xml:space="preserve"> </v>
      </c>
      <c r="O142" t="str">
        <f t="shared" si="78"/>
        <v xml:space="preserve"> </v>
      </c>
      <c r="P142" t="str">
        <f t="shared" si="79"/>
        <v xml:space="preserve"> </v>
      </c>
      <c r="Q142" t="str">
        <f t="shared" si="80"/>
        <v xml:space="preserve"> </v>
      </c>
      <c r="R142" t="str">
        <f t="shared" si="81"/>
        <v xml:space="preserve"> </v>
      </c>
      <c r="S142">
        <v>133</v>
      </c>
      <c r="T142">
        <f t="shared" si="82"/>
        <v>0.5</v>
      </c>
      <c r="U142" s="2">
        <f t="shared" si="83"/>
        <v>7.4690752317934213E+18</v>
      </c>
      <c r="V142" s="2">
        <f t="shared" si="84"/>
        <v>5</v>
      </c>
      <c r="W142" s="2">
        <f t="shared" si="99"/>
        <v>0.5</v>
      </c>
      <c r="X142" s="8" t="str">
        <f t="shared" si="85"/>
        <v xml:space="preserve"> </v>
      </c>
      <c r="Y142" s="8">
        <f t="shared" si="86"/>
        <v>40</v>
      </c>
      <c r="Z142" s="8" t="str">
        <f t="shared" si="87"/>
        <v xml:space="preserve"> </v>
      </c>
      <c r="AA142" s="8" t="str">
        <f t="shared" si="88"/>
        <v xml:space="preserve"> </v>
      </c>
      <c r="AB142" s="8" t="str">
        <f t="shared" si="89"/>
        <v xml:space="preserve"> </v>
      </c>
      <c r="AC142">
        <v>133</v>
      </c>
      <c r="AD142" s="8">
        <f t="shared" si="90"/>
        <v>40</v>
      </c>
      <c r="AE142" s="5">
        <f t="shared" si="91"/>
        <v>5</v>
      </c>
      <c r="AF142" s="5">
        <f t="shared" si="92"/>
        <v>5</v>
      </c>
      <c r="AG142" s="5">
        <f t="shared" si="93"/>
        <v>5.0000000544721368E-2</v>
      </c>
      <c r="AH142" s="5">
        <f t="shared" si="94"/>
        <v>4.9999999999999989E-2</v>
      </c>
      <c r="AI142" s="5">
        <f t="shared" si="100"/>
        <v>4.9999999999999989E-2</v>
      </c>
      <c r="AJ142" s="16">
        <f t="shared" si="101"/>
        <v>5</v>
      </c>
      <c r="AK142" s="20">
        <f t="shared" si="95"/>
        <v>300</v>
      </c>
      <c r="AL142" s="20">
        <f t="shared" si="96"/>
        <v>1032</v>
      </c>
      <c r="AM142" s="20">
        <f t="shared" si="102"/>
        <v>500</v>
      </c>
      <c r="AN142" s="10">
        <f t="shared" si="103"/>
        <v>500</v>
      </c>
      <c r="AO142" s="1">
        <f t="shared" si="104"/>
        <v>-50</v>
      </c>
    </row>
    <row r="143" spans="2:41" x14ac:dyDescent="0.2">
      <c r="B143" s="18">
        <f t="shared" si="105"/>
        <v>43293</v>
      </c>
      <c r="C143">
        <v>134</v>
      </c>
      <c r="D143" s="5">
        <v>16.3</v>
      </c>
      <c r="E143" s="8">
        <f t="shared" si="106"/>
        <v>16.3</v>
      </c>
      <c r="F143">
        <v>0</v>
      </c>
      <c r="G143" s="8">
        <f t="shared" si="97"/>
        <v>1216.6000000000001</v>
      </c>
      <c r="H143">
        <v>134</v>
      </c>
      <c r="I143" s="8">
        <f t="shared" si="73"/>
        <v>1072.3</v>
      </c>
      <c r="J143" s="8" t="str">
        <f t="shared" si="74"/>
        <v xml:space="preserve"> </v>
      </c>
      <c r="K143" s="8" t="str">
        <f t="shared" si="98"/>
        <v xml:space="preserve"> </v>
      </c>
      <c r="L143" s="8" t="str">
        <f t="shared" si="75"/>
        <v xml:space="preserve"> </v>
      </c>
      <c r="M143" t="str">
        <f t="shared" si="76"/>
        <v>F1</v>
      </c>
      <c r="N143" t="str">
        <f t="shared" si="77"/>
        <v xml:space="preserve"> </v>
      </c>
      <c r="O143" t="str">
        <f t="shared" si="78"/>
        <v xml:space="preserve"> </v>
      </c>
      <c r="P143" t="str">
        <f t="shared" si="79"/>
        <v xml:space="preserve"> </v>
      </c>
      <c r="Q143" t="str">
        <f t="shared" si="80"/>
        <v xml:space="preserve"> </v>
      </c>
      <c r="R143" t="str">
        <f t="shared" si="81"/>
        <v xml:space="preserve"> </v>
      </c>
      <c r="S143">
        <v>134</v>
      </c>
      <c r="T143">
        <f t="shared" si="82"/>
        <v>0.5</v>
      </c>
      <c r="U143" s="2">
        <f t="shared" si="83"/>
        <v>1.5019083007140377E+19</v>
      </c>
      <c r="V143" s="2">
        <f t="shared" si="84"/>
        <v>5</v>
      </c>
      <c r="W143" s="2">
        <f t="shared" si="99"/>
        <v>0.5</v>
      </c>
      <c r="X143" s="8" t="str">
        <f t="shared" si="85"/>
        <v xml:space="preserve"> </v>
      </c>
      <c r="Y143" s="8">
        <f t="shared" si="86"/>
        <v>40</v>
      </c>
      <c r="Z143" s="8" t="str">
        <f t="shared" si="87"/>
        <v xml:space="preserve"> </v>
      </c>
      <c r="AA143" s="8" t="str">
        <f t="shared" si="88"/>
        <v xml:space="preserve"> </v>
      </c>
      <c r="AB143" s="8" t="str">
        <f t="shared" si="89"/>
        <v xml:space="preserve"> </v>
      </c>
      <c r="AC143">
        <v>134</v>
      </c>
      <c r="AD143" s="8">
        <f t="shared" si="90"/>
        <v>40</v>
      </c>
      <c r="AE143" s="5">
        <f t="shared" si="91"/>
        <v>5</v>
      </c>
      <c r="AF143" s="5">
        <f t="shared" si="92"/>
        <v>5</v>
      </c>
      <c r="AG143" s="5">
        <f t="shared" si="93"/>
        <v>5.0000001095345081E-2</v>
      </c>
      <c r="AH143" s="5">
        <f t="shared" si="94"/>
        <v>4.9999999999999989E-2</v>
      </c>
      <c r="AI143" s="5">
        <f t="shared" si="100"/>
        <v>4.9999999999999989E-2</v>
      </c>
      <c r="AJ143" s="16">
        <f t="shared" si="101"/>
        <v>5</v>
      </c>
      <c r="AK143" s="20">
        <f t="shared" si="95"/>
        <v>300</v>
      </c>
      <c r="AL143" s="20">
        <f t="shared" si="96"/>
        <v>1044</v>
      </c>
      <c r="AM143" s="20">
        <f t="shared" si="102"/>
        <v>500</v>
      </c>
      <c r="AN143" s="10">
        <f t="shared" si="103"/>
        <v>500</v>
      </c>
      <c r="AO143" s="1">
        <f t="shared" si="104"/>
        <v>-50</v>
      </c>
    </row>
    <row r="144" spans="2:41" x14ac:dyDescent="0.2">
      <c r="B144" s="18">
        <f t="shared" si="105"/>
        <v>43294</v>
      </c>
      <c r="C144">
        <v>135</v>
      </c>
      <c r="D144" s="5">
        <v>16.3</v>
      </c>
      <c r="E144" s="8">
        <f t="shared" si="106"/>
        <v>16.3</v>
      </c>
      <c r="F144">
        <v>0</v>
      </c>
      <c r="G144" s="8">
        <f t="shared" si="97"/>
        <v>1232.9000000000001</v>
      </c>
      <c r="H144">
        <v>135</v>
      </c>
      <c r="I144" s="8">
        <f t="shared" si="73"/>
        <v>1088.5999999999999</v>
      </c>
      <c r="J144" s="8" t="str">
        <f t="shared" si="74"/>
        <v xml:space="preserve"> </v>
      </c>
      <c r="K144" s="8" t="str">
        <f t="shared" si="98"/>
        <v xml:space="preserve"> </v>
      </c>
      <c r="L144" s="8" t="str">
        <f t="shared" si="75"/>
        <v xml:space="preserve"> </v>
      </c>
      <c r="M144" t="str">
        <f t="shared" si="76"/>
        <v>F1</v>
      </c>
      <c r="N144" t="str">
        <f t="shared" si="77"/>
        <v xml:space="preserve"> </v>
      </c>
      <c r="O144" t="str">
        <f t="shared" si="78"/>
        <v xml:space="preserve"> </v>
      </c>
      <c r="P144" t="str">
        <f t="shared" si="79"/>
        <v xml:space="preserve"> </v>
      </c>
      <c r="Q144" t="str">
        <f t="shared" si="80"/>
        <v xml:space="preserve"> </v>
      </c>
      <c r="R144" t="str">
        <f t="shared" si="81"/>
        <v xml:space="preserve"> </v>
      </c>
      <c r="S144">
        <v>135</v>
      </c>
      <c r="T144">
        <f t="shared" si="82"/>
        <v>0.5</v>
      </c>
      <c r="U144" s="2">
        <f t="shared" si="83"/>
        <v>3.0200908060904391E+19</v>
      </c>
      <c r="V144" s="2">
        <f t="shared" si="84"/>
        <v>5</v>
      </c>
      <c r="W144" s="2">
        <f t="shared" si="99"/>
        <v>0.5</v>
      </c>
      <c r="X144" s="8" t="str">
        <f t="shared" si="85"/>
        <v xml:space="preserve"> </v>
      </c>
      <c r="Y144" s="8">
        <f t="shared" si="86"/>
        <v>40</v>
      </c>
      <c r="Z144" s="8" t="str">
        <f t="shared" si="87"/>
        <v xml:space="preserve"> </v>
      </c>
      <c r="AA144" s="8" t="str">
        <f t="shared" si="88"/>
        <v xml:space="preserve"> </v>
      </c>
      <c r="AB144" s="8" t="str">
        <f t="shared" si="89"/>
        <v xml:space="preserve"> </v>
      </c>
      <c r="AC144">
        <v>135</v>
      </c>
      <c r="AD144" s="8">
        <f t="shared" si="90"/>
        <v>40</v>
      </c>
      <c r="AE144" s="5">
        <f t="shared" si="91"/>
        <v>5</v>
      </c>
      <c r="AF144" s="5">
        <f t="shared" si="92"/>
        <v>5</v>
      </c>
      <c r="AG144" s="5">
        <f t="shared" si="93"/>
        <v>5.0000002202559124E-2</v>
      </c>
      <c r="AH144" s="5">
        <f t="shared" si="94"/>
        <v>4.9999999999999989E-2</v>
      </c>
      <c r="AI144" s="5">
        <f t="shared" si="100"/>
        <v>4.9999999999999989E-2</v>
      </c>
      <c r="AJ144" s="16">
        <f t="shared" si="101"/>
        <v>5</v>
      </c>
      <c r="AK144" s="20">
        <f t="shared" si="95"/>
        <v>300</v>
      </c>
      <c r="AL144" s="20">
        <f t="shared" si="96"/>
        <v>1056</v>
      </c>
      <c r="AM144" s="20">
        <f t="shared" si="102"/>
        <v>500</v>
      </c>
      <c r="AN144" s="10">
        <f t="shared" si="103"/>
        <v>500</v>
      </c>
      <c r="AO144" s="1">
        <f t="shared" si="104"/>
        <v>-50</v>
      </c>
    </row>
    <row r="145" spans="2:41" x14ac:dyDescent="0.2">
      <c r="B145" s="18">
        <f t="shared" si="105"/>
        <v>43295</v>
      </c>
      <c r="C145">
        <v>136</v>
      </c>
      <c r="D145" s="5">
        <v>16.3</v>
      </c>
      <c r="E145" s="8">
        <f t="shared" si="106"/>
        <v>16.3</v>
      </c>
      <c r="F145">
        <v>0</v>
      </c>
      <c r="G145" s="8">
        <f t="shared" si="97"/>
        <v>1249.2</v>
      </c>
      <c r="H145">
        <v>136</v>
      </c>
      <c r="I145" s="8">
        <f t="shared" si="73"/>
        <v>1104.8999999999999</v>
      </c>
      <c r="J145" s="8" t="str">
        <f t="shared" si="74"/>
        <v xml:space="preserve"> </v>
      </c>
      <c r="K145" s="8" t="str">
        <f t="shared" si="98"/>
        <v xml:space="preserve"> </v>
      </c>
      <c r="L145" s="8" t="str">
        <f t="shared" si="75"/>
        <v xml:space="preserve"> </v>
      </c>
      <c r="M145" t="str">
        <f t="shared" si="76"/>
        <v>F1</v>
      </c>
      <c r="N145" t="str">
        <f t="shared" si="77"/>
        <v xml:space="preserve"> </v>
      </c>
      <c r="O145" t="str">
        <f t="shared" si="78"/>
        <v xml:space="preserve"> </v>
      </c>
      <c r="P145" t="str">
        <f t="shared" si="79"/>
        <v xml:space="preserve"> </v>
      </c>
      <c r="Q145" t="str">
        <f t="shared" si="80"/>
        <v xml:space="preserve"> </v>
      </c>
      <c r="R145" t="str">
        <f t="shared" si="81"/>
        <v xml:space="preserve"> </v>
      </c>
      <c r="S145">
        <v>136</v>
      </c>
      <c r="T145">
        <f t="shared" si="82"/>
        <v>0.5</v>
      </c>
      <c r="U145" s="2">
        <f t="shared" si="83"/>
        <v>6.0729063636546347E+19</v>
      </c>
      <c r="V145" s="2">
        <f t="shared" si="84"/>
        <v>5</v>
      </c>
      <c r="W145" s="2">
        <f t="shared" si="99"/>
        <v>0.5</v>
      </c>
      <c r="X145" s="8" t="str">
        <f t="shared" si="85"/>
        <v xml:space="preserve"> </v>
      </c>
      <c r="Y145" s="8">
        <f t="shared" si="86"/>
        <v>40</v>
      </c>
      <c r="Z145" s="8" t="str">
        <f t="shared" si="87"/>
        <v xml:space="preserve"> </v>
      </c>
      <c r="AA145" s="8" t="str">
        <f t="shared" si="88"/>
        <v xml:space="preserve"> </v>
      </c>
      <c r="AB145" s="8" t="str">
        <f t="shared" si="89"/>
        <v xml:space="preserve"> </v>
      </c>
      <c r="AC145">
        <v>136</v>
      </c>
      <c r="AD145" s="8">
        <f t="shared" si="90"/>
        <v>40</v>
      </c>
      <c r="AE145" s="5">
        <f t="shared" si="91"/>
        <v>5</v>
      </c>
      <c r="AF145" s="5">
        <f t="shared" si="92"/>
        <v>5</v>
      </c>
      <c r="AG145" s="5">
        <f t="shared" si="93"/>
        <v>5.000000442898439E-2</v>
      </c>
      <c r="AH145" s="5">
        <f t="shared" si="94"/>
        <v>4.9999999999999989E-2</v>
      </c>
      <c r="AI145" s="5">
        <f t="shared" si="100"/>
        <v>4.9999999999999989E-2</v>
      </c>
      <c r="AJ145" s="16">
        <f t="shared" si="101"/>
        <v>5</v>
      </c>
      <c r="AK145" s="20">
        <f t="shared" si="95"/>
        <v>300</v>
      </c>
      <c r="AL145" s="20">
        <f t="shared" si="96"/>
        <v>1068</v>
      </c>
      <c r="AM145" s="20">
        <f t="shared" si="102"/>
        <v>500</v>
      </c>
      <c r="AN145" s="10">
        <f t="shared" si="103"/>
        <v>500</v>
      </c>
      <c r="AO145" s="1">
        <f t="shared" si="104"/>
        <v>-50</v>
      </c>
    </row>
    <row r="146" spans="2:41" x14ac:dyDescent="0.2">
      <c r="B146" s="18">
        <f t="shared" si="105"/>
        <v>43296</v>
      </c>
      <c r="C146">
        <v>137</v>
      </c>
      <c r="D146" s="5">
        <v>16.3</v>
      </c>
      <c r="E146" s="8">
        <f t="shared" si="106"/>
        <v>16.3</v>
      </c>
      <c r="F146">
        <v>0</v>
      </c>
      <c r="G146" s="8">
        <f t="shared" si="97"/>
        <v>1265.5</v>
      </c>
      <c r="H146">
        <v>137</v>
      </c>
      <c r="I146" s="8">
        <f t="shared" si="73"/>
        <v>1121.1999999999998</v>
      </c>
      <c r="J146" s="8" t="str">
        <f t="shared" si="74"/>
        <v xml:space="preserve"> </v>
      </c>
      <c r="K146" s="8" t="str">
        <f t="shared" si="98"/>
        <v xml:space="preserve"> </v>
      </c>
      <c r="L146" s="8" t="str">
        <f t="shared" si="75"/>
        <v xml:space="preserve"> </v>
      </c>
      <c r="M146" t="str">
        <f t="shared" si="76"/>
        <v>F1</v>
      </c>
      <c r="N146" t="str">
        <f t="shared" si="77"/>
        <v xml:space="preserve"> </v>
      </c>
      <c r="O146" t="str">
        <f t="shared" si="78"/>
        <v xml:space="preserve"> </v>
      </c>
      <c r="P146" t="str">
        <f t="shared" si="79"/>
        <v xml:space="preserve"> </v>
      </c>
      <c r="Q146" t="str">
        <f t="shared" si="80"/>
        <v xml:space="preserve"> </v>
      </c>
      <c r="R146" t="str">
        <f t="shared" si="81"/>
        <v xml:space="preserve"> </v>
      </c>
      <c r="S146">
        <v>137</v>
      </c>
      <c r="T146">
        <f t="shared" si="82"/>
        <v>0.5</v>
      </c>
      <c r="U146" s="2">
        <f t="shared" si="83"/>
        <v>1.2211616825342837E+20</v>
      </c>
      <c r="V146" s="2">
        <f t="shared" si="84"/>
        <v>5</v>
      </c>
      <c r="W146" s="2">
        <f t="shared" si="99"/>
        <v>0.5</v>
      </c>
      <c r="X146" s="8" t="str">
        <f t="shared" si="85"/>
        <v xml:space="preserve"> </v>
      </c>
      <c r="Y146" s="8">
        <f t="shared" si="86"/>
        <v>40</v>
      </c>
      <c r="Z146" s="8" t="str">
        <f t="shared" si="87"/>
        <v xml:space="preserve"> </v>
      </c>
      <c r="AA146" s="8" t="str">
        <f t="shared" si="88"/>
        <v xml:space="preserve"> </v>
      </c>
      <c r="AB146" s="8" t="str">
        <f t="shared" si="89"/>
        <v xml:space="preserve"> </v>
      </c>
      <c r="AC146">
        <v>137</v>
      </c>
      <c r="AD146" s="8">
        <f t="shared" si="90"/>
        <v>40</v>
      </c>
      <c r="AE146" s="5">
        <f t="shared" si="91"/>
        <v>5</v>
      </c>
      <c r="AF146" s="5">
        <f t="shared" si="92"/>
        <v>5</v>
      </c>
      <c r="AG146" s="5">
        <f t="shared" si="93"/>
        <v>5.0000008905959958E-2</v>
      </c>
      <c r="AH146" s="5">
        <f t="shared" si="94"/>
        <v>4.9999999999999989E-2</v>
      </c>
      <c r="AI146" s="5">
        <f t="shared" si="100"/>
        <v>4.9999999999999989E-2</v>
      </c>
      <c r="AJ146" s="16">
        <f t="shared" si="101"/>
        <v>5</v>
      </c>
      <c r="AK146" s="20">
        <f t="shared" si="95"/>
        <v>300</v>
      </c>
      <c r="AL146" s="20">
        <f t="shared" si="96"/>
        <v>1080</v>
      </c>
      <c r="AM146" s="20">
        <f t="shared" si="102"/>
        <v>500</v>
      </c>
      <c r="AN146" s="10">
        <f t="shared" si="103"/>
        <v>500</v>
      </c>
      <c r="AO146" s="1">
        <f t="shared" si="104"/>
        <v>-50</v>
      </c>
    </row>
    <row r="147" spans="2:41" x14ac:dyDescent="0.2">
      <c r="B147" s="18">
        <f t="shared" si="105"/>
        <v>43297</v>
      </c>
      <c r="C147">
        <v>138</v>
      </c>
      <c r="D147" s="5">
        <v>16.3</v>
      </c>
      <c r="E147" s="8">
        <f t="shared" si="106"/>
        <v>16.3</v>
      </c>
      <c r="F147">
        <v>0</v>
      </c>
      <c r="G147" s="8">
        <f t="shared" si="97"/>
        <v>1281.8</v>
      </c>
      <c r="H147">
        <v>138</v>
      </c>
      <c r="I147" s="8">
        <f t="shared" si="73"/>
        <v>1137.4999999999998</v>
      </c>
      <c r="J147" s="8" t="str">
        <f t="shared" si="74"/>
        <v xml:space="preserve"> </v>
      </c>
      <c r="K147" s="8" t="str">
        <f t="shared" si="98"/>
        <v xml:space="preserve"> </v>
      </c>
      <c r="L147" s="8" t="str">
        <f t="shared" si="75"/>
        <v xml:space="preserve"> </v>
      </c>
      <c r="M147" t="str">
        <f t="shared" si="76"/>
        <v>F1</v>
      </c>
      <c r="N147" t="str">
        <f t="shared" si="77"/>
        <v xml:space="preserve"> </v>
      </c>
      <c r="O147" t="str">
        <f t="shared" si="78"/>
        <v xml:space="preserve"> </v>
      </c>
      <c r="P147" t="str">
        <f t="shared" si="79"/>
        <v xml:space="preserve"> </v>
      </c>
      <c r="Q147" t="str">
        <f t="shared" si="80"/>
        <v xml:space="preserve"> </v>
      </c>
      <c r="R147" t="str">
        <f t="shared" si="81"/>
        <v xml:space="preserve"> </v>
      </c>
      <c r="S147">
        <v>138</v>
      </c>
      <c r="T147">
        <f t="shared" si="82"/>
        <v>0.5</v>
      </c>
      <c r="U147" s="2">
        <f t="shared" si="83"/>
        <v>2.4555554879205091E+20</v>
      </c>
      <c r="V147" s="2">
        <f t="shared" si="84"/>
        <v>5</v>
      </c>
      <c r="W147" s="2">
        <f t="shared" si="99"/>
        <v>0.5</v>
      </c>
      <c r="X147" s="8" t="str">
        <f t="shared" si="85"/>
        <v xml:space="preserve"> </v>
      </c>
      <c r="Y147" s="8">
        <f t="shared" si="86"/>
        <v>40</v>
      </c>
      <c r="Z147" s="8" t="str">
        <f t="shared" si="87"/>
        <v xml:space="preserve"> </v>
      </c>
      <c r="AA147" s="8" t="str">
        <f t="shared" si="88"/>
        <v xml:space="preserve"> </v>
      </c>
      <c r="AB147" s="8" t="str">
        <f t="shared" si="89"/>
        <v xml:space="preserve"> </v>
      </c>
      <c r="AC147">
        <v>138</v>
      </c>
      <c r="AD147" s="8">
        <f t="shared" si="90"/>
        <v>40</v>
      </c>
      <c r="AE147" s="5">
        <f t="shared" si="91"/>
        <v>5</v>
      </c>
      <c r="AF147" s="5">
        <f t="shared" si="92"/>
        <v>5</v>
      </c>
      <c r="AG147" s="5">
        <f t="shared" si="93"/>
        <v>5.0000017908421956E-2</v>
      </c>
      <c r="AH147" s="5">
        <f t="shared" si="94"/>
        <v>4.9999999999999989E-2</v>
      </c>
      <c r="AI147" s="5">
        <f t="shared" si="100"/>
        <v>4.9999999999999989E-2</v>
      </c>
      <c r="AJ147" s="16">
        <f t="shared" si="101"/>
        <v>5</v>
      </c>
      <c r="AK147" s="20">
        <f t="shared" si="95"/>
        <v>300</v>
      </c>
      <c r="AL147" s="20">
        <f t="shared" si="96"/>
        <v>1092</v>
      </c>
      <c r="AM147" s="20">
        <f t="shared" si="102"/>
        <v>500</v>
      </c>
      <c r="AN147" s="10">
        <f t="shared" si="103"/>
        <v>500</v>
      </c>
      <c r="AO147" s="1">
        <f t="shared" si="104"/>
        <v>-50</v>
      </c>
    </row>
    <row r="148" spans="2:41" x14ac:dyDescent="0.2">
      <c r="B148" s="18">
        <f t="shared" si="105"/>
        <v>43298</v>
      </c>
      <c r="C148">
        <v>139</v>
      </c>
      <c r="D148" s="5">
        <v>16.3</v>
      </c>
      <c r="E148" s="8">
        <f t="shared" si="106"/>
        <v>16.3</v>
      </c>
      <c r="F148">
        <v>0</v>
      </c>
      <c r="G148" s="8">
        <f t="shared" si="97"/>
        <v>1298.0999999999999</v>
      </c>
      <c r="H148">
        <v>139</v>
      </c>
      <c r="I148" s="8">
        <f t="shared" si="73"/>
        <v>1153.7999999999997</v>
      </c>
      <c r="J148" s="8" t="str">
        <f t="shared" si="74"/>
        <v xml:space="preserve"> </v>
      </c>
      <c r="K148" s="8" t="str">
        <f t="shared" si="98"/>
        <v xml:space="preserve"> </v>
      </c>
      <c r="L148" s="8" t="str">
        <f t="shared" si="75"/>
        <v xml:space="preserve"> </v>
      </c>
      <c r="M148" t="str">
        <f t="shared" si="76"/>
        <v>F1</v>
      </c>
      <c r="N148" t="str">
        <f t="shared" si="77"/>
        <v xml:space="preserve"> </v>
      </c>
      <c r="O148" t="str">
        <f t="shared" si="78"/>
        <v xml:space="preserve"> </v>
      </c>
      <c r="P148" t="str">
        <f t="shared" si="79"/>
        <v xml:space="preserve"> </v>
      </c>
      <c r="Q148" t="str">
        <f t="shared" si="80"/>
        <v xml:space="preserve"> </v>
      </c>
      <c r="R148" t="str">
        <f t="shared" si="81"/>
        <v xml:space="preserve"> </v>
      </c>
      <c r="S148">
        <v>139</v>
      </c>
      <c r="T148">
        <f t="shared" si="82"/>
        <v>0.5</v>
      </c>
      <c r="U148" s="2">
        <f t="shared" si="83"/>
        <v>4.9377186006548696E+20</v>
      </c>
      <c r="V148" s="2">
        <f t="shared" si="84"/>
        <v>5</v>
      </c>
      <c r="W148" s="2">
        <f t="shared" si="99"/>
        <v>0.5</v>
      </c>
      <c r="X148" s="8" t="str">
        <f t="shared" si="85"/>
        <v xml:space="preserve"> </v>
      </c>
      <c r="Y148" s="8">
        <f t="shared" si="86"/>
        <v>40</v>
      </c>
      <c r="Z148" s="8" t="str">
        <f t="shared" si="87"/>
        <v xml:space="preserve"> </v>
      </c>
      <c r="AA148" s="8" t="str">
        <f t="shared" si="88"/>
        <v xml:space="preserve"> </v>
      </c>
      <c r="AB148" s="8" t="str">
        <f t="shared" si="89"/>
        <v xml:space="preserve"> </v>
      </c>
      <c r="AC148">
        <v>139</v>
      </c>
      <c r="AD148" s="8">
        <f t="shared" si="90"/>
        <v>40</v>
      </c>
      <c r="AE148" s="5">
        <f t="shared" si="91"/>
        <v>5</v>
      </c>
      <c r="AF148" s="5">
        <f t="shared" si="92"/>
        <v>5</v>
      </c>
      <c r="AG148" s="5">
        <f t="shared" si="93"/>
        <v>5.0000036010893978E-2</v>
      </c>
      <c r="AH148" s="5">
        <f t="shared" si="94"/>
        <v>4.9999999999999989E-2</v>
      </c>
      <c r="AI148" s="5">
        <f t="shared" si="100"/>
        <v>4.9999999999999989E-2</v>
      </c>
      <c r="AJ148" s="16">
        <f t="shared" si="101"/>
        <v>5</v>
      </c>
      <c r="AK148" s="20">
        <f t="shared" si="95"/>
        <v>300</v>
      </c>
      <c r="AL148" s="20">
        <f t="shared" si="96"/>
        <v>1104</v>
      </c>
      <c r="AM148" s="20">
        <f t="shared" si="102"/>
        <v>500</v>
      </c>
      <c r="AN148" s="10">
        <f t="shared" si="103"/>
        <v>500</v>
      </c>
      <c r="AO148" s="1">
        <f t="shared" si="104"/>
        <v>-50</v>
      </c>
    </row>
    <row r="149" spans="2:41" x14ac:dyDescent="0.2">
      <c r="B149" s="18">
        <f t="shared" si="105"/>
        <v>43299</v>
      </c>
      <c r="C149">
        <v>140</v>
      </c>
      <c r="D149" s="5">
        <v>16.3</v>
      </c>
      <c r="E149" s="8">
        <f t="shared" si="106"/>
        <v>16.3</v>
      </c>
      <c r="F149">
        <v>0</v>
      </c>
      <c r="G149" s="8">
        <f t="shared" si="97"/>
        <v>1314.3999999999999</v>
      </c>
      <c r="H149">
        <v>140</v>
      </c>
      <c r="I149" s="8">
        <f t="shared" si="73"/>
        <v>1170.0999999999997</v>
      </c>
      <c r="J149" s="8" t="str">
        <f t="shared" si="74"/>
        <v xml:space="preserve"> </v>
      </c>
      <c r="K149" s="8" t="str">
        <f t="shared" si="98"/>
        <v xml:space="preserve"> </v>
      </c>
      <c r="L149" s="8" t="str">
        <f t="shared" si="75"/>
        <v xml:space="preserve"> </v>
      </c>
      <c r="M149" t="str">
        <f t="shared" si="76"/>
        <v>F1</v>
      </c>
      <c r="N149" t="str">
        <f t="shared" si="77"/>
        <v xml:space="preserve"> </v>
      </c>
      <c r="O149" t="str">
        <f t="shared" si="78"/>
        <v xml:space="preserve"> </v>
      </c>
      <c r="P149" t="str">
        <f t="shared" si="79"/>
        <v xml:space="preserve"> </v>
      </c>
      <c r="Q149" t="str">
        <f t="shared" si="80"/>
        <v xml:space="preserve"> </v>
      </c>
      <c r="R149" t="str">
        <f t="shared" si="81"/>
        <v xml:space="preserve"> </v>
      </c>
      <c r="S149">
        <v>140</v>
      </c>
      <c r="T149">
        <f t="shared" si="82"/>
        <v>0.5</v>
      </c>
      <c r="U149" s="2">
        <f t="shared" si="83"/>
        <v>9.9289407627681936E+20</v>
      </c>
      <c r="V149" s="2">
        <f t="shared" si="84"/>
        <v>5</v>
      </c>
      <c r="W149" s="2">
        <f t="shared" si="99"/>
        <v>0.5</v>
      </c>
      <c r="X149" s="8" t="str">
        <f t="shared" si="85"/>
        <v xml:space="preserve"> </v>
      </c>
      <c r="Y149" s="8">
        <f t="shared" si="86"/>
        <v>40</v>
      </c>
      <c r="Z149" s="8" t="str">
        <f t="shared" si="87"/>
        <v xml:space="preserve"> </v>
      </c>
      <c r="AA149" s="8" t="str">
        <f t="shared" si="88"/>
        <v xml:space="preserve"> </v>
      </c>
      <c r="AB149" s="8" t="str">
        <f t="shared" si="89"/>
        <v xml:space="preserve"> </v>
      </c>
      <c r="AC149">
        <v>140</v>
      </c>
      <c r="AD149" s="8">
        <f t="shared" si="90"/>
        <v>40</v>
      </c>
      <c r="AE149" s="5">
        <f t="shared" si="91"/>
        <v>5</v>
      </c>
      <c r="AF149" s="5">
        <f t="shared" si="92"/>
        <v>5</v>
      </c>
      <c r="AG149" s="5">
        <f t="shared" si="93"/>
        <v>5.0000072411990615E-2</v>
      </c>
      <c r="AH149" s="5">
        <f t="shared" si="94"/>
        <v>4.9999999999999989E-2</v>
      </c>
      <c r="AI149" s="5">
        <f t="shared" si="100"/>
        <v>4.9999999999999989E-2</v>
      </c>
      <c r="AJ149" s="16">
        <f t="shared" si="101"/>
        <v>5</v>
      </c>
      <c r="AK149" s="20">
        <f t="shared" si="95"/>
        <v>300</v>
      </c>
      <c r="AL149" s="20">
        <f t="shared" si="96"/>
        <v>1116</v>
      </c>
      <c r="AM149" s="20">
        <f t="shared" si="102"/>
        <v>500</v>
      </c>
      <c r="AN149" s="10">
        <f t="shared" si="103"/>
        <v>500</v>
      </c>
      <c r="AO149" s="1">
        <f t="shared" si="104"/>
        <v>-50</v>
      </c>
    </row>
    <row r="150" spans="2:41" x14ac:dyDescent="0.2">
      <c r="B150" s="18">
        <f t="shared" si="105"/>
        <v>43300</v>
      </c>
      <c r="C150">
        <v>141</v>
      </c>
      <c r="D150" s="5">
        <v>16.399999999999999</v>
      </c>
      <c r="E150" s="8">
        <f t="shared" si="106"/>
        <v>16.399999999999999</v>
      </c>
      <c r="F150">
        <v>0</v>
      </c>
      <c r="G150" s="8">
        <f t="shared" si="97"/>
        <v>1330.8</v>
      </c>
      <c r="H150">
        <v>141</v>
      </c>
      <c r="I150" s="8">
        <f t="shared" si="73"/>
        <v>1186.4999999999998</v>
      </c>
      <c r="J150" s="8" t="str">
        <f t="shared" si="74"/>
        <v xml:space="preserve"> </v>
      </c>
      <c r="K150" s="8" t="str">
        <f t="shared" si="98"/>
        <v xml:space="preserve"> </v>
      </c>
      <c r="L150" s="8" t="str">
        <f t="shared" si="75"/>
        <v xml:space="preserve"> </v>
      </c>
      <c r="M150" t="str">
        <f t="shared" si="76"/>
        <v>F1</v>
      </c>
      <c r="N150" t="str">
        <f t="shared" si="77"/>
        <v xml:space="preserve"> </v>
      </c>
      <c r="O150" t="str">
        <f t="shared" si="78"/>
        <v xml:space="preserve"> </v>
      </c>
      <c r="P150" t="str">
        <f t="shared" si="79"/>
        <v xml:space="preserve"> </v>
      </c>
      <c r="Q150" t="str">
        <f t="shared" si="80"/>
        <v xml:space="preserve"> </v>
      </c>
      <c r="R150" t="str">
        <f t="shared" si="81"/>
        <v xml:space="preserve"> </v>
      </c>
      <c r="S150">
        <v>141</v>
      </c>
      <c r="T150">
        <f t="shared" si="82"/>
        <v>0.5</v>
      </c>
      <c r="U150" s="2">
        <f t="shared" si="83"/>
        <v>2.0051215720953917E+21</v>
      </c>
      <c r="V150" s="2">
        <f t="shared" si="84"/>
        <v>5</v>
      </c>
      <c r="W150" s="2">
        <f t="shared" si="99"/>
        <v>0.5</v>
      </c>
      <c r="X150" s="8" t="str">
        <f t="shared" si="85"/>
        <v xml:space="preserve"> </v>
      </c>
      <c r="Y150" s="8">
        <f t="shared" si="86"/>
        <v>40</v>
      </c>
      <c r="Z150" s="8" t="str">
        <f t="shared" si="87"/>
        <v xml:space="preserve"> </v>
      </c>
      <c r="AA150" s="8" t="str">
        <f t="shared" si="88"/>
        <v xml:space="preserve"> </v>
      </c>
      <c r="AB150" s="8" t="str">
        <f t="shared" si="89"/>
        <v xml:space="preserve"> </v>
      </c>
      <c r="AC150">
        <v>141</v>
      </c>
      <c r="AD150" s="8">
        <f t="shared" si="90"/>
        <v>40</v>
      </c>
      <c r="AE150" s="5">
        <f t="shared" si="91"/>
        <v>5</v>
      </c>
      <c r="AF150" s="5">
        <f t="shared" si="92"/>
        <v>5</v>
      </c>
      <c r="AG150" s="5">
        <f t="shared" si="93"/>
        <v>5.000014623397192E-2</v>
      </c>
      <c r="AH150" s="5">
        <f t="shared" si="94"/>
        <v>4.9999999999999989E-2</v>
      </c>
      <c r="AI150" s="5">
        <f t="shared" si="100"/>
        <v>4.9999999999999989E-2</v>
      </c>
      <c r="AJ150" s="16">
        <f t="shared" si="101"/>
        <v>5</v>
      </c>
      <c r="AK150" s="20">
        <f t="shared" si="95"/>
        <v>300</v>
      </c>
      <c r="AL150" s="20">
        <f t="shared" si="96"/>
        <v>1128</v>
      </c>
      <c r="AM150" s="20">
        <f t="shared" si="102"/>
        <v>500</v>
      </c>
      <c r="AN150" s="10">
        <f t="shared" si="103"/>
        <v>500</v>
      </c>
      <c r="AO150" s="1">
        <f t="shared" si="104"/>
        <v>-50</v>
      </c>
    </row>
    <row r="151" spans="2:41" x14ac:dyDescent="0.2">
      <c r="B151" s="18">
        <f t="shared" si="105"/>
        <v>43301</v>
      </c>
      <c r="C151">
        <v>142</v>
      </c>
      <c r="D151" s="5">
        <v>16.399999999999999</v>
      </c>
      <c r="E151" s="8">
        <f t="shared" si="106"/>
        <v>16.399999999999999</v>
      </c>
      <c r="F151">
        <v>0</v>
      </c>
      <c r="G151" s="8">
        <f t="shared" si="97"/>
        <v>1347.2</v>
      </c>
      <c r="H151">
        <v>142</v>
      </c>
      <c r="I151" s="8">
        <f t="shared" si="73"/>
        <v>1202.8999999999999</v>
      </c>
      <c r="J151" s="8" t="str">
        <f t="shared" si="74"/>
        <v xml:space="preserve"> </v>
      </c>
      <c r="K151" s="8" t="str">
        <f t="shared" si="98"/>
        <v xml:space="preserve"> </v>
      </c>
      <c r="L151" s="8" t="str">
        <f t="shared" si="75"/>
        <v xml:space="preserve"> </v>
      </c>
      <c r="M151" t="str">
        <f t="shared" si="76"/>
        <v>F1</v>
      </c>
      <c r="N151" t="str">
        <f t="shared" si="77"/>
        <v xml:space="preserve"> </v>
      </c>
      <c r="O151" t="str">
        <f t="shared" si="78"/>
        <v xml:space="preserve"> </v>
      </c>
      <c r="P151" t="str">
        <f t="shared" si="79"/>
        <v xml:space="preserve"> </v>
      </c>
      <c r="Q151" t="str">
        <f t="shared" si="80"/>
        <v xml:space="preserve"> </v>
      </c>
      <c r="R151" t="str">
        <f t="shared" si="81"/>
        <v xml:space="preserve"> </v>
      </c>
      <c r="S151">
        <v>142</v>
      </c>
      <c r="T151">
        <f t="shared" si="82"/>
        <v>0.5</v>
      </c>
      <c r="U151" s="2">
        <f t="shared" si="83"/>
        <v>4.0492864394543959E+21</v>
      </c>
      <c r="V151" s="2">
        <f t="shared" si="84"/>
        <v>5</v>
      </c>
      <c r="W151" s="2">
        <f t="shared" si="99"/>
        <v>0.5</v>
      </c>
      <c r="X151" s="8" t="str">
        <f t="shared" si="85"/>
        <v xml:space="preserve"> </v>
      </c>
      <c r="Y151" s="8">
        <f t="shared" si="86"/>
        <v>40</v>
      </c>
      <c r="Z151" s="8" t="str">
        <f t="shared" si="87"/>
        <v xml:space="preserve"> </v>
      </c>
      <c r="AA151" s="8" t="str">
        <f t="shared" si="88"/>
        <v xml:space="preserve"> </v>
      </c>
      <c r="AB151" s="8" t="str">
        <f t="shared" si="89"/>
        <v xml:space="preserve"> </v>
      </c>
      <c r="AC151">
        <v>142</v>
      </c>
      <c r="AD151" s="8">
        <f t="shared" si="90"/>
        <v>40</v>
      </c>
      <c r="AE151" s="5">
        <f t="shared" si="91"/>
        <v>5</v>
      </c>
      <c r="AF151" s="5">
        <f t="shared" si="92"/>
        <v>5</v>
      </c>
      <c r="AG151" s="5">
        <f t="shared" si="93"/>
        <v>5.000029531538025E-2</v>
      </c>
      <c r="AH151" s="5">
        <f t="shared" si="94"/>
        <v>4.9999999999999989E-2</v>
      </c>
      <c r="AI151" s="5">
        <f t="shared" si="100"/>
        <v>4.9999999999999989E-2</v>
      </c>
      <c r="AJ151" s="16">
        <f t="shared" si="101"/>
        <v>5</v>
      </c>
      <c r="AK151" s="20">
        <f t="shared" si="95"/>
        <v>300</v>
      </c>
      <c r="AL151" s="20">
        <f t="shared" si="96"/>
        <v>1140</v>
      </c>
      <c r="AM151" s="20">
        <f t="shared" si="102"/>
        <v>500</v>
      </c>
      <c r="AN151" s="10">
        <f t="shared" si="103"/>
        <v>500</v>
      </c>
      <c r="AO151" s="1">
        <f t="shared" si="104"/>
        <v>-50</v>
      </c>
    </row>
    <row r="152" spans="2:41" x14ac:dyDescent="0.2">
      <c r="B152" s="18">
        <f t="shared" si="105"/>
        <v>43302</v>
      </c>
      <c r="C152">
        <v>143</v>
      </c>
      <c r="D152" s="5">
        <v>16.399999999999999</v>
      </c>
      <c r="E152" s="8">
        <f t="shared" si="106"/>
        <v>16.399999999999999</v>
      </c>
      <c r="F152">
        <v>0</v>
      </c>
      <c r="G152" s="8">
        <f t="shared" si="97"/>
        <v>1363.6000000000001</v>
      </c>
      <c r="H152">
        <v>143</v>
      </c>
      <c r="I152" s="8">
        <f t="shared" si="73"/>
        <v>1219.3</v>
      </c>
      <c r="J152" s="8" t="str">
        <f t="shared" si="74"/>
        <v xml:space="preserve"> </v>
      </c>
      <c r="K152" s="8" t="str">
        <f t="shared" si="98"/>
        <v xml:space="preserve"> </v>
      </c>
      <c r="L152" s="8" t="str">
        <f t="shared" si="75"/>
        <v xml:space="preserve"> </v>
      </c>
      <c r="M152" t="str">
        <f t="shared" si="76"/>
        <v>F1</v>
      </c>
      <c r="N152" t="str">
        <f t="shared" si="77"/>
        <v xml:space="preserve"> </v>
      </c>
      <c r="O152" t="str">
        <f t="shared" si="78"/>
        <v xml:space="preserve"> </v>
      </c>
      <c r="P152" t="str">
        <f t="shared" si="79"/>
        <v xml:space="preserve"> </v>
      </c>
      <c r="Q152" t="str">
        <f t="shared" si="80"/>
        <v xml:space="preserve"> </v>
      </c>
      <c r="R152" t="str">
        <f t="shared" si="81"/>
        <v xml:space="preserve"> </v>
      </c>
      <c r="S152">
        <v>143</v>
      </c>
      <c r="T152">
        <f t="shared" si="82"/>
        <v>0.5</v>
      </c>
      <c r="U152" s="2">
        <f t="shared" si="83"/>
        <v>8.1774197120698082E+21</v>
      </c>
      <c r="V152" s="2">
        <f t="shared" si="84"/>
        <v>5</v>
      </c>
      <c r="W152" s="2">
        <f t="shared" si="99"/>
        <v>0.5</v>
      </c>
      <c r="X152" s="8" t="str">
        <f t="shared" si="85"/>
        <v xml:space="preserve"> </v>
      </c>
      <c r="Y152" s="8">
        <f t="shared" si="86"/>
        <v>40</v>
      </c>
      <c r="Z152" s="8" t="str">
        <f t="shared" si="87"/>
        <v xml:space="preserve"> </v>
      </c>
      <c r="AA152" s="8" t="str">
        <f t="shared" si="88"/>
        <v xml:space="preserve"> </v>
      </c>
      <c r="AB152" s="8" t="str">
        <f t="shared" si="89"/>
        <v xml:space="preserve"> </v>
      </c>
      <c r="AC152">
        <v>143</v>
      </c>
      <c r="AD152" s="8">
        <f t="shared" si="90"/>
        <v>40</v>
      </c>
      <c r="AE152" s="5">
        <f t="shared" si="91"/>
        <v>5</v>
      </c>
      <c r="AF152" s="5">
        <f t="shared" si="92"/>
        <v>5</v>
      </c>
      <c r="AG152" s="5">
        <f t="shared" si="93"/>
        <v>5.0000596381078011E-2</v>
      </c>
      <c r="AH152" s="5">
        <f t="shared" si="94"/>
        <v>4.9999999999999989E-2</v>
      </c>
      <c r="AI152" s="5">
        <f t="shared" si="100"/>
        <v>4.9999999999999989E-2</v>
      </c>
      <c r="AJ152" s="16">
        <f t="shared" si="101"/>
        <v>5</v>
      </c>
      <c r="AK152" s="20">
        <f t="shared" si="95"/>
        <v>300</v>
      </c>
      <c r="AL152" s="20">
        <f t="shared" si="96"/>
        <v>1152</v>
      </c>
      <c r="AM152" s="20">
        <f t="shared" si="102"/>
        <v>500</v>
      </c>
      <c r="AN152" s="10">
        <f t="shared" si="103"/>
        <v>500</v>
      </c>
      <c r="AO152" s="1">
        <f t="shared" si="104"/>
        <v>-50</v>
      </c>
    </row>
    <row r="153" spans="2:41" x14ac:dyDescent="0.2">
      <c r="B153" s="18">
        <f t="shared" si="105"/>
        <v>43303</v>
      </c>
      <c r="C153">
        <v>144</v>
      </c>
      <c r="D153" s="5">
        <v>16.399999999999999</v>
      </c>
      <c r="E153" s="8">
        <f t="shared" si="106"/>
        <v>16.399999999999999</v>
      </c>
      <c r="F153">
        <v>0</v>
      </c>
      <c r="G153" s="8">
        <f t="shared" si="97"/>
        <v>1380.0000000000002</v>
      </c>
      <c r="H153">
        <v>144</v>
      </c>
      <c r="I153" s="8">
        <f t="shared" si="73"/>
        <v>1235.7</v>
      </c>
      <c r="J153" s="8" t="str">
        <f t="shared" si="74"/>
        <v xml:space="preserve"> </v>
      </c>
      <c r="K153" s="8" t="str">
        <f t="shared" si="98"/>
        <v xml:space="preserve"> </v>
      </c>
      <c r="L153" s="8" t="str">
        <f t="shared" si="75"/>
        <v xml:space="preserve"> </v>
      </c>
      <c r="M153" t="str">
        <f t="shared" si="76"/>
        <v>F1</v>
      </c>
      <c r="N153" t="str">
        <f t="shared" si="77"/>
        <v xml:space="preserve"> </v>
      </c>
      <c r="O153" t="str">
        <f t="shared" si="78"/>
        <v xml:space="preserve"> </v>
      </c>
      <c r="P153" t="str">
        <f t="shared" si="79"/>
        <v xml:space="preserve"> </v>
      </c>
      <c r="Q153" t="str">
        <f t="shared" si="80"/>
        <v xml:space="preserve"> </v>
      </c>
      <c r="R153" t="str">
        <f t="shared" si="81"/>
        <v xml:space="preserve"> </v>
      </c>
      <c r="S153">
        <v>144</v>
      </c>
      <c r="T153">
        <f t="shared" si="82"/>
        <v>0.5</v>
      </c>
      <c r="U153" s="2">
        <f t="shared" si="83"/>
        <v>1.6514068379010012E+22</v>
      </c>
      <c r="V153" s="2">
        <f t="shared" si="84"/>
        <v>5</v>
      </c>
      <c r="W153" s="2">
        <f t="shared" si="99"/>
        <v>0.5</v>
      </c>
      <c r="X153" s="8" t="str">
        <f t="shared" si="85"/>
        <v xml:space="preserve"> </v>
      </c>
      <c r="Y153" s="8">
        <f t="shared" si="86"/>
        <v>40</v>
      </c>
      <c r="Z153" s="8" t="str">
        <f t="shared" si="87"/>
        <v xml:space="preserve"> </v>
      </c>
      <c r="AA153" s="8" t="str">
        <f t="shared" si="88"/>
        <v xml:space="preserve"> </v>
      </c>
      <c r="AB153" s="8" t="str">
        <f t="shared" si="89"/>
        <v xml:space="preserve"> </v>
      </c>
      <c r="AC153">
        <v>144</v>
      </c>
      <c r="AD153" s="8">
        <f t="shared" si="90"/>
        <v>40</v>
      </c>
      <c r="AE153" s="5">
        <f t="shared" si="91"/>
        <v>5</v>
      </c>
      <c r="AF153" s="5">
        <f t="shared" si="92"/>
        <v>5</v>
      </c>
      <c r="AG153" s="5">
        <f t="shared" si="93"/>
        <v>5.0001204374759745E-2</v>
      </c>
      <c r="AH153" s="5">
        <f t="shared" si="94"/>
        <v>4.9999999999999989E-2</v>
      </c>
      <c r="AI153" s="5">
        <f t="shared" si="100"/>
        <v>4.9999999999999989E-2</v>
      </c>
      <c r="AJ153" s="16">
        <f t="shared" si="101"/>
        <v>5</v>
      </c>
      <c r="AK153" s="20">
        <f t="shared" si="95"/>
        <v>300</v>
      </c>
      <c r="AL153" s="20">
        <f t="shared" si="96"/>
        <v>1164</v>
      </c>
      <c r="AM153" s="20">
        <f t="shared" si="102"/>
        <v>500</v>
      </c>
      <c r="AN153" s="10">
        <f t="shared" si="103"/>
        <v>500</v>
      </c>
      <c r="AO153" s="1">
        <f t="shared" si="104"/>
        <v>-50</v>
      </c>
    </row>
    <row r="154" spans="2:41" x14ac:dyDescent="0.2">
      <c r="B154" s="18">
        <f t="shared" si="105"/>
        <v>43304</v>
      </c>
      <c r="C154">
        <v>145</v>
      </c>
      <c r="D154" s="5">
        <v>16.399999999999999</v>
      </c>
      <c r="E154" s="8">
        <f t="shared" si="106"/>
        <v>16.399999999999999</v>
      </c>
      <c r="F154">
        <v>0</v>
      </c>
      <c r="G154" s="8">
        <f t="shared" si="97"/>
        <v>1396.4000000000003</v>
      </c>
      <c r="H154">
        <v>145</v>
      </c>
      <c r="I154" s="8">
        <f t="shared" si="73"/>
        <v>1252.1000000000001</v>
      </c>
      <c r="J154" s="8" t="str">
        <f t="shared" si="74"/>
        <v xml:space="preserve"> </v>
      </c>
      <c r="K154" s="8" t="str">
        <f t="shared" si="98"/>
        <v xml:space="preserve"> </v>
      </c>
      <c r="L154" s="8" t="str">
        <f t="shared" si="75"/>
        <v xml:space="preserve"> </v>
      </c>
      <c r="M154" t="str">
        <f t="shared" si="76"/>
        <v>F1</v>
      </c>
      <c r="N154" t="str">
        <f t="shared" si="77"/>
        <v xml:space="preserve"> </v>
      </c>
      <c r="O154" t="str">
        <f t="shared" si="78"/>
        <v xml:space="preserve"> </v>
      </c>
      <c r="P154" t="str">
        <f t="shared" si="79"/>
        <v xml:space="preserve"> </v>
      </c>
      <c r="Q154" t="str">
        <f t="shared" si="80"/>
        <v xml:space="preserve"> </v>
      </c>
      <c r="R154" t="str">
        <f t="shared" si="81"/>
        <v xml:space="preserve"> </v>
      </c>
      <c r="S154">
        <v>145</v>
      </c>
      <c r="T154">
        <f t="shared" si="82"/>
        <v>0.5</v>
      </c>
      <c r="U154" s="2">
        <f t="shared" si="83"/>
        <v>3.3349695139665372E+22</v>
      </c>
      <c r="V154" s="2">
        <f t="shared" si="84"/>
        <v>5</v>
      </c>
      <c r="W154" s="2">
        <f t="shared" si="99"/>
        <v>0.5</v>
      </c>
      <c r="X154" s="8" t="str">
        <f t="shared" si="85"/>
        <v xml:space="preserve"> </v>
      </c>
      <c r="Y154" s="8">
        <f t="shared" si="86"/>
        <v>40</v>
      </c>
      <c r="Z154" s="8" t="str">
        <f t="shared" si="87"/>
        <v xml:space="preserve"> </v>
      </c>
      <c r="AA154" s="8" t="str">
        <f t="shared" si="88"/>
        <v xml:space="preserve"> </v>
      </c>
      <c r="AB154" s="8" t="str">
        <f t="shared" si="89"/>
        <v xml:space="preserve"> </v>
      </c>
      <c r="AC154">
        <v>145</v>
      </c>
      <c r="AD154" s="8">
        <f t="shared" si="90"/>
        <v>40</v>
      </c>
      <c r="AE154" s="5">
        <f t="shared" si="91"/>
        <v>5</v>
      </c>
      <c r="AF154" s="5">
        <f t="shared" si="92"/>
        <v>5</v>
      </c>
      <c r="AG154" s="5">
        <f t="shared" si="93"/>
        <v>5.0002432200845381E-2</v>
      </c>
      <c r="AH154" s="5">
        <f t="shared" si="94"/>
        <v>4.9999999999999989E-2</v>
      </c>
      <c r="AI154" s="5">
        <f t="shared" si="100"/>
        <v>4.9999999999999989E-2</v>
      </c>
      <c r="AJ154" s="16">
        <f t="shared" si="101"/>
        <v>5</v>
      </c>
      <c r="AK154" s="20">
        <f t="shared" si="95"/>
        <v>300</v>
      </c>
      <c r="AL154" s="20">
        <f t="shared" si="96"/>
        <v>1176</v>
      </c>
      <c r="AM154" s="20">
        <f t="shared" si="102"/>
        <v>500</v>
      </c>
      <c r="AN154" s="10">
        <f t="shared" si="103"/>
        <v>500</v>
      </c>
      <c r="AO154" s="1">
        <f t="shared" si="104"/>
        <v>-50</v>
      </c>
    </row>
    <row r="155" spans="2:41" x14ac:dyDescent="0.2">
      <c r="B155" s="18">
        <f t="shared" si="105"/>
        <v>43305</v>
      </c>
      <c r="C155">
        <v>146</v>
      </c>
      <c r="D155" s="5">
        <v>16.3</v>
      </c>
      <c r="E155" s="8">
        <f t="shared" si="106"/>
        <v>16.3</v>
      </c>
      <c r="F155">
        <v>0</v>
      </c>
      <c r="G155" s="8">
        <f t="shared" si="97"/>
        <v>1412.7000000000003</v>
      </c>
      <c r="H155">
        <v>146</v>
      </c>
      <c r="I155" s="8">
        <f t="shared" si="73"/>
        <v>1268.4000000000001</v>
      </c>
      <c r="J155" s="8" t="str">
        <f t="shared" si="74"/>
        <v xml:space="preserve"> </v>
      </c>
      <c r="K155" s="8" t="str">
        <f t="shared" si="98"/>
        <v xml:space="preserve"> </v>
      </c>
      <c r="L155" s="8" t="str">
        <f t="shared" si="75"/>
        <v xml:space="preserve"> </v>
      </c>
      <c r="M155" t="str">
        <f t="shared" si="76"/>
        <v>F1</v>
      </c>
      <c r="N155" t="str">
        <f t="shared" si="77"/>
        <v xml:space="preserve"> </v>
      </c>
      <c r="O155" t="str">
        <f t="shared" si="78"/>
        <v xml:space="preserve"> </v>
      </c>
      <c r="P155" t="str">
        <f t="shared" si="79"/>
        <v xml:space="preserve"> </v>
      </c>
      <c r="Q155" t="str">
        <f t="shared" si="80"/>
        <v xml:space="preserve"> </v>
      </c>
      <c r="R155" t="str">
        <f t="shared" si="81"/>
        <v xml:space="preserve"> </v>
      </c>
      <c r="S155">
        <v>146</v>
      </c>
      <c r="T155">
        <f t="shared" si="82"/>
        <v>0.5</v>
      </c>
      <c r="U155" s="2">
        <f t="shared" si="83"/>
        <v>6.7060757057763438E+22</v>
      </c>
      <c r="V155" s="2">
        <f t="shared" si="84"/>
        <v>5</v>
      </c>
      <c r="W155" s="2">
        <f t="shared" si="99"/>
        <v>0.5</v>
      </c>
      <c r="X155" s="8" t="str">
        <f t="shared" si="85"/>
        <v xml:space="preserve"> </v>
      </c>
      <c r="Y155" s="8">
        <f t="shared" si="86"/>
        <v>40</v>
      </c>
      <c r="Z155" s="8" t="str">
        <f t="shared" si="87"/>
        <v xml:space="preserve"> </v>
      </c>
      <c r="AA155" s="8" t="str">
        <f t="shared" si="88"/>
        <v xml:space="preserve"> </v>
      </c>
      <c r="AB155" s="8" t="str">
        <f t="shared" si="89"/>
        <v xml:space="preserve"> </v>
      </c>
      <c r="AC155">
        <v>146</v>
      </c>
      <c r="AD155" s="8">
        <f t="shared" si="90"/>
        <v>40</v>
      </c>
      <c r="AE155" s="5">
        <f t="shared" si="91"/>
        <v>5</v>
      </c>
      <c r="AF155" s="5">
        <f t="shared" si="92"/>
        <v>5</v>
      </c>
      <c r="AG155" s="5">
        <f t="shared" si="93"/>
        <v>5.0004890756252085E-2</v>
      </c>
      <c r="AH155" s="5">
        <f t="shared" si="94"/>
        <v>5.0000000000000044E-2</v>
      </c>
      <c r="AI155" s="5">
        <f t="shared" si="100"/>
        <v>4.9999999999999989E-2</v>
      </c>
      <c r="AJ155" s="16">
        <f t="shared" si="101"/>
        <v>5</v>
      </c>
      <c r="AK155" s="20">
        <f t="shared" si="95"/>
        <v>300</v>
      </c>
      <c r="AL155" s="20">
        <f t="shared" si="96"/>
        <v>1188</v>
      </c>
      <c r="AM155" s="20">
        <f t="shared" si="102"/>
        <v>500</v>
      </c>
      <c r="AN155" s="10">
        <f t="shared" si="103"/>
        <v>500</v>
      </c>
      <c r="AO155" s="1">
        <f t="shared" si="104"/>
        <v>-50</v>
      </c>
    </row>
    <row r="156" spans="2:41" x14ac:dyDescent="0.2">
      <c r="B156" s="18">
        <f t="shared" si="105"/>
        <v>43306</v>
      </c>
      <c r="C156">
        <v>147</v>
      </c>
      <c r="D156" s="5">
        <v>16.3</v>
      </c>
      <c r="E156" s="8">
        <f t="shared" si="106"/>
        <v>16.3</v>
      </c>
      <c r="F156">
        <v>0</v>
      </c>
      <c r="G156" s="8">
        <f t="shared" si="97"/>
        <v>1429.0000000000002</v>
      </c>
      <c r="H156">
        <v>147</v>
      </c>
      <c r="I156" s="8">
        <f t="shared" si="73"/>
        <v>1284.7</v>
      </c>
      <c r="J156" s="8" t="str">
        <f t="shared" si="74"/>
        <v xml:space="preserve"> </v>
      </c>
      <c r="K156" s="8" t="str">
        <f t="shared" si="98"/>
        <v xml:space="preserve"> </v>
      </c>
      <c r="L156" s="8" t="str">
        <f t="shared" si="75"/>
        <v xml:space="preserve"> </v>
      </c>
      <c r="M156" t="str">
        <f t="shared" si="76"/>
        <v>F1</v>
      </c>
      <c r="N156" t="str">
        <f t="shared" si="77"/>
        <v xml:space="preserve"> </v>
      </c>
      <c r="O156" t="str">
        <f t="shared" si="78"/>
        <v xml:space="preserve"> </v>
      </c>
      <c r="P156" t="str">
        <f t="shared" si="79"/>
        <v xml:space="preserve"> </v>
      </c>
      <c r="Q156" t="str">
        <f t="shared" si="80"/>
        <v xml:space="preserve"> </v>
      </c>
      <c r="R156" t="str">
        <f t="shared" si="81"/>
        <v xml:space="preserve"> </v>
      </c>
      <c r="S156">
        <v>147</v>
      </c>
      <c r="T156">
        <f t="shared" si="82"/>
        <v>0.5</v>
      </c>
      <c r="U156" s="2">
        <f t="shared" si="83"/>
        <v>1.3484816332883254E+23</v>
      </c>
      <c r="V156" s="2">
        <f t="shared" si="84"/>
        <v>5</v>
      </c>
      <c r="W156" s="2">
        <f t="shared" si="99"/>
        <v>0.5</v>
      </c>
      <c r="X156" s="8" t="str">
        <f t="shared" si="85"/>
        <v xml:space="preserve"> </v>
      </c>
      <c r="Y156" s="8">
        <f t="shared" si="86"/>
        <v>40</v>
      </c>
      <c r="Z156" s="8" t="str">
        <f t="shared" si="87"/>
        <v xml:space="preserve"> </v>
      </c>
      <c r="AA156" s="8" t="str">
        <f t="shared" si="88"/>
        <v xml:space="preserve"> </v>
      </c>
      <c r="AB156" s="8" t="str">
        <f t="shared" si="89"/>
        <v xml:space="preserve"> </v>
      </c>
      <c r="AC156">
        <v>147</v>
      </c>
      <c r="AD156" s="8">
        <f t="shared" si="90"/>
        <v>40</v>
      </c>
      <c r="AE156" s="5">
        <f t="shared" si="91"/>
        <v>5</v>
      </c>
      <c r="AF156" s="5">
        <f t="shared" si="92"/>
        <v>5</v>
      </c>
      <c r="AG156" s="5">
        <f t="shared" si="93"/>
        <v>5.0009834507196371E-2</v>
      </c>
      <c r="AH156" s="5">
        <f t="shared" si="94"/>
        <v>5.00000000000001E-2</v>
      </c>
      <c r="AI156" s="5">
        <f t="shared" si="100"/>
        <v>4.9999999999999989E-2</v>
      </c>
      <c r="AJ156" s="16">
        <f t="shared" si="101"/>
        <v>5</v>
      </c>
      <c r="AK156" s="20">
        <f t="shared" si="95"/>
        <v>300</v>
      </c>
      <c r="AL156" s="20">
        <f t="shared" si="96"/>
        <v>1200</v>
      </c>
      <c r="AM156" s="20">
        <f t="shared" si="102"/>
        <v>500</v>
      </c>
      <c r="AN156" s="10">
        <f t="shared" si="103"/>
        <v>500</v>
      </c>
      <c r="AO156" s="1">
        <f t="shared" si="104"/>
        <v>-50</v>
      </c>
    </row>
    <row r="157" spans="2:41" x14ac:dyDescent="0.2">
      <c r="B157" s="18">
        <f t="shared" si="105"/>
        <v>43307</v>
      </c>
      <c r="C157">
        <v>148</v>
      </c>
      <c r="D157" s="5">
        <v>16.3</v>
      </c>
      <c r="E157" s="8">
        <f t="shared" si="106"/>
        <v>16.3</v>
      </c>
      <c r="F157">
        <v>0</v>
      </c>
      <c r="G157" s="8">
        <f t="shared" si="97"/>
        <v>1445.3000000000002</v>
      </c>
      <c r="H157">
        <v>148</v>
      </c>
      <c r="I157" s="8">
        <f t="shared" si="73"/>
        <v>1301</v>
      </c>
      <c r="J157" s="8" t="str">
        <f t="shared" si="74"/>
        <v xml:space="preserve"> </v>
      </c>
      <c r="K157" s="8" t="str">
        <f t="shared" si="98"/>
        <v xml:space="preserve"> </v>
      </c>
      <c r="L157" s="8" t="str">
        <f t="shared" si="75"/>
        <v xml:space="preserve"> </v>
      </c>
      <c r="M157" t="str">
        <f t="shared" si="76"/>
        <v>F1</v>
      </c>
      <c r="N157" t="str">
        <f t="shared" si="77"/>
        <v xml:space="preserve"> </v>
      </c>
      <c r="O157" t="str">
        <f t="shared" si="78"/>
        <v xml:space="preserve"> </v>
      </c>
      <c r="P157" t="str">
        <f t="shared" si="79"/>
        <v xml:space="preserve"> </v>
      </c>
      <c r="Q157" t="str">
        <f t="shared" si="80"/>
        <v xml:space="preserve"> </v>
      </c>
      <c r="R157" t="str">
        <f t="shared" si="81"/>
        <v xml:space="preserve"> </v>
      </c>
      <c r="S157">
        <v>148</v>
      </c>
      <c r="T157">
        <f t="shared" si="82"/>
        <v>0.5</v>
      </c>
      <c r="U157" s="2">
        <f t="shared" si="83"/>
        <v>2.7115749882597516E+23</v>
      </c>
      <c r="V157" s="2">
        <f t="shared" si="84"/>
        <v>5</v>
      </c>
      <c r="W157" s="2">
        <f t="shared" si="99"/>
        <v>0.5</v>
      </c>
      <c r="X157" s="8" t="str">
        <f t="shared" si="85"/>
        <v xml:space="preserve"> </v>
      </c>
      <c r="Y157" s="8">
        <f t="shared" si="86"/>
        <v>40</v>
      </c>
      <c r="Z157" s="8" t="str">
        <f t="shared" si="87"/>
        <v xml:space="preserve"> </v>
      </c>
      <c r="AA157" s="8" t="str">
        <f t="shared" si="88"/>
        <v xml:space="preserve"> </v>
      </c>
      <c r="AB157" s="8" t="str">
        <f t="shared" si="89"/>
        <v xml:space="preserve"> </v>
      </c>
      <c r="AC157">
        <v>148</v>
      </c>
      <c r="AD157" s="8">
        <f t="shared" si="90"/>
        <v>40</v>
      </c>
      <c r="AE157" s="5">
        <f t="shared" si="91"/>
        <v>5</v>
      </c>
      <c r="AF157" s="5">
        <f t="shared" si="92"/>
        <v>5</v>
      </c>
      <c r="AG157" s="5">
        <f t="shared" si="93"/>
        <v>5.0019775578011128E-2</v>
      </c>
      <c r="AH157" s="5">
        <f t="shared" si="94"/>
        <v>5.0000000000000155E-2</v>
      </c>
      <c r="AI157" s="5">
        <f t="shared" si="100"/>
        <v>4.9999999999999989E-2</v>
      </c>
      <c r="AJ157" s="16">
        <f t="shared" si="101"/>
        <v>5</v>
      </c>
      <c r="AK157" s="20">
        <f t="shared" si="95"/>
        <v>300</v>
      </c>
      <c r="AL157" s="20">
        <f t="shared" si="96"/>
        <v>1212</v>
      </c>
      <c r="AM157" s="20">
        <f t="shared" si="102"/>
        <v>500</v>
      </c>
      <c r="AN157" s="10">
        <f t="shared" si="103"/>
        <v>500</v>
      </c>
      <c r="AO157" s="1">
        <f t="shared" si="104"/>
        <v>-50</v>
      </c>
    </row>
    <row r="158" spans="2:41" x14ac:dyDescent="0.2">
      <c r="B158" s="18">
        <f t="shared" si="105"/>
        <v>43308</v>
      </c>
      <c r="C158">
        <v>149</v>
      </c>
      <c r="D158" s="5">
        <v>16.3</v>
      </c>
      <c r="E158" s="8">
        <f t="shared" si="106"/>
        <v>16.3</v>
      </c>
      <c r="F158">
        <v>0</v>
      </c>
      <c r="G158" s="8">
        <f t="shared" si="97"/>
        <v>1461.6000000000001</v>
      </c>
      <c r="H158">
        <v>149</v>
      </c>
      <c r="I158" s="8">
        <f t="shared" si="73"/>
        <v>1317.3</v>
      </c>
      <c r="J158" s="8" t="str">
        <f t="shared" si="74"/>
        <v xml:space="preserve"> </v>
      </c>
      <c r="K158" s="8" t="str">
        <f t="shared" si="98"/>
        <v xml:space="preserve"> </v>
      </c>
      <c r="L158" s="8" t="str">
        <f t="shared" si="75"/>
        <v xml:space="preserve"> </v>
      </c>
      <c r="M158" t="str">
        <f t="shared" si="76"/>
        <v>F1</v>
      </c>
      <c r="N158" t="str">
        <f t="shared" si="77"/>
        <v xml:space="preserve"> </v>
      </c>
      <c r="O158" t="str">
        <f t="shared" si="78"/>
        <v xml:space="preserve"> </v>
      </c>
      <c r="P158" t="str">
        <f t="shared" si="79"/>
        <v xml:space="preserve"> </v>
      </c>
      <c r="Q158" t="str">
        <f t="shared" si="80"/>
        <v xml:space="preserve"> </v>
      </c>
      <c r="R158" t="str">
        <f t="shared" si="81"/>
        <v xml:space="preserve"> </v>
      </c>
      <c r="S158">
        <v>149</v>
      </c>
      <c r="T158">
        <f t="shared" si="82"/>
        <v>0.5</v>
      </c>
      <c r="U158" s="2">
        <f t="shared" si="83"/>
        <v>5.4525317478935366E+23</v>
      </c>
      <c r="V158" s="2">
        <f t="shared" si="84"/>
        <v>5</v>
      </c>
      <c r="W158" s="2">
        <f t="shared" si="99"/>
        <v>0.5</v>
      </c>
      <c r="X158" s="8" t="str">
        <f t="shared" si="85"/>
        <v xml:space="preserve"> </v>
      </c>
      <c r="Y158" s="8">
        <f t="shared" si="86"/>
        <v>40</v>
      </c>
      <c r="Z158" s="8" t="str">
        <f t="shared" si="87"/>
        <v xml:space="preserve"> </v>
      </c>
      <c r="AA158" s="8" t="str">
        <f t="shared" si="88"/>
        <v xml:space="preserve"> </v>
      </c>
      <c r="AB158" s="8" t="str">
        <f t="shared" si="89"/>
        <v xml:space="preserve"> </v>
      </c>
      <c r="AC158">
        <v>149</v>
      </c>
      <c r="AD158" s="8">
        <f t="shared" si="90"/>
        <v>40</v>
      </c>
      <c r="AE158" s="5">
        <f t="shared" si="91"/>
        <v>5</v>
      </c>
      <c r="AF158" s="5">
        <f t="shared" si="92"/>
        <v>5</v>
      </c>
      <c r="AG158" s="5">
        <f t="shared" si="93"/>
        <v>5.0039765437948525E-2</v>
      </c>
      <c r="AH158" s="5">
        <f t="shared" si="94"/>
        <v>5.0000000000000377E-2</v>
      </c>
      <c r="AI158" s="5">
        <f t="shared" si="100"/>
        <v>4.9999999999999989E-2</v>
      </c>
      <c r="AJ158" s="16">
        <f t="shared" si="101"/>
        <v>5</v>
      </c>
      <c r="AK158" s="20">
        <f t="shared" si="95"/>
        <v>300</v>
      </c>
      <c r="AL158" s="20">
        <f t="shared" si="96"/>
        <v>1224</v>
      </c>
      <c r="AM158" s="20">
        <f t="shared" si="102"/>
        <v>500</v>
      </c>
      <c r="AN158" s="10">
        <f t="shared" si="103"/>
        <v>500</v>
      </c>
      <c r="AO158" s="1">
        <f t="shared" si="104"/>
        <v>-50</v>
      </c>
    </row>
    <row r="159" spans="2:41" x14ac:dyDescent="0.2">
      <c r="B159" s="18">
        <f t="shared" si="105"/>
        <v>43309</v>
      </c>
      <c r="C159">
        <v>150</v>
      </c>
      <c r="D159" s="5">
        <v>16.3</v>
      </c>
      <c r="E159" s="8">
        <f t="shared" si="106"/>
        <v>16.3</v>
      </c>
      <c r="F159">
        <v>0</v>
      </c>
      <c r="G159" s="8">
        <f t="shared" si="97"/>
        <v>1477.9</v>
      </c>
      <c r="H159">
        <v>150</v>
      </c>
      <c r="I159" s="8">
        <f t="shared" si="73"/>
        <v>1333.6</v>
      </c>
      <c r="J159" s="8" t="str">
        <f t="shared" si="74"/>
        <v xml:space="preserve"> </v>
      </c>
      <c r="K159" s="8" t="str">
        <f t="shared" si="98"/>
        <v xml:space="preserve"> </v>
      </c>
      <c r="L159" s="8" t="str">
        <f t="shared" si="75"/>
        <v xml:space="preserve"> </v>
      </c>
      <c r="M159" t="str">
        <f t="shared" si="76"/>
        <v>F1</v>
      </c>
      <c r="N159" t="str">
        <f t="shared" si="77"/>
        <v xml:space="preserve"> </v>
      </c>
      <c r="O159" t="str">
        <f t="shared" si="78"/>
        <v xml:space="preserve"> </v>
      </c>
      <c r="P159" t="str">
        <f t="shared" si="79"/>
        <v xml:space="preserve"> </v>
      </c>
      <c r="Q159" t="str">
        <f t="shared" si="80"/>
        <v xml:space="preserve"> </v>
      </c>
      <c r="R159" t="str">
        <f t="shared" si="81"/>
        <v xml:space="preserve"> </v>
      </c>
      <c r="S159">
        <v>150</v>
      </c>
      <c r="T159">
        <f t="shared" si="82"/>
        <v>0.5</v>
      </c>
      <c r="U159" s="2">
        <f t="shared" si="83"/>
        <v>1.0964145410143008E+24</v>
      </c>
      <c r="V159" s="2">
        <f t="shared" si="84"/>
        <v>5</v>
      </c>
      <c r="W159" s="2">
        <f t="shared" si="99"/>
        <v>0.5</v>
      </c>
      <c r="X159" s="8" t="str">
        <f t="shared" si="85"/>
        <v xml:space="preserve"> </v>
      </c>
      <c r="Y159" s="8">
        <f t="shared" si="86"/>
        <v>40</v>
      </c>
      <c r="Z159" s="8" t="str">
        <f t="shared" si="87"/>
        <v xml:space="preserve"> </v>
      </c>
      <c r="AA159" s="8" t="str">
        <f t="shared" si="88"/>
        <v xml:space="preserve"> </v>
      </c>
      <c r="AB159" s="8" t="str">
        <f t="shared" si="89"/>
        <v xml:space="preserve"> </v>
      </c>
      <c r="AC159">
        <v>150</v>
      </c>
      <c r="AD159" s="8">
        <f t="shared" si="90"/>
        <v>40</v>
      </c>
      <c r="AE159" s="5">
        <f t="shared" si="91"/>
        <v>5</v>
      </c>
      <c r="AF159" s="5">
        <f t="shared" si="92"/>
        <v>5</v>
      </c>
      <c r="AG159" s="5">
        <f t="shared" si="93"/>
        <v>5.0079961761641145E-2</v>
      </c>
      <c r="AH159" s="5">
        <f t="shared" si="94"/>
        <v>5.0000000000000711E-2</v>
      </c>
      <c r="AI159" s="5">
        <f t="shared" si="100"/>
        <v>4.9999999999999989E-2</v>
      </c>
      <c r="AJ159" s="16">
        <f t="shared" si="101"/>
        <v>5</v>
      </c>
      <c r="AK159" s="20">
        <f t="shared" si="95"/>
        <v>300</v>
      </c>
      <c r="AL159" s="20">
        <f t="shared" si="96"/>
        <v>1236</v>
      </c>
      <c r="AM159" s="20">
        <f t="shared" si="102"/>
        <v>500</v>
      </c>
      <c r="AN159" s="10">
        <f t="shared" si="103"/>
        <v>500</v>
      </c>
      <c r="AO159" s="1">
        <f t="shared" si="104"/>
        <v>-50</v>
      </c>
    </row>
    <row r="160" spans="2:41" x14ac:dyDescent="0.2">
      <c r="B160" s="18">
        <f t="shared" si="105"/>
        <v>43310</v>
      </c>
      <c r="C160">
        <v>151</v>
      </c>
      <c r="D160" s="5">
        <v>16.3</v>
      </c>
      <c r="E160" s="8">
        <f t="shared" si="106"/>
        <v>16.3</v>
      </c>
      <c r="F160">
        <v>0</v>
      </c>
      <c r="G160" s="8">
        <f t="shared" si="97"/>
        <v>1494.2</v>
      </c>
      <c r="H160">
        <v>151</v>
      </c>
      <c r="I160" s="8">
        <f t="shared" si="73"/>
        <v>1349.8999999999999</v>
      </c>
      <c r="J160" s="8" t="str">
        <f t="shared" si="74"/>
        <v xml:space="preserve"> </v>
      </c>
      <c r="K160" s="8" t="str">
        <f t="shared" si="98"/>
        <v xml:space="preserve"> </v>
      </c>
      <c r="L160" s="8" t="str">
        <f t="shared" si="75"/>
        <v xml:space="preserve"> </v>
      </c>
      <c r="M160" t="str">
        <f t="shared" si="76"/>
        <v>F1</v>
      </c>
      <c r="N160" t="str">
        <f t="shared" si="77"/>
        <v xml:space="preserve"> </v>
      </c>
      <c r="O160" t="str">
        <f t="shared" si="78"/>
        <v xml:space="preserve"> </v>
      </c>
      <c r="P160" t="str">
        <f t="shared" si="79"/>
        <v xml:space="preserve"> </v>
      </c>
      <c r="Q160" t="str">
        <f t="shared" si="80"/>
        <v xml:space="preserve"> </v>
      </c>
      <c r="R160" t="str">
        <f t="shared" si="81"/>
        <v xml:space="preserve"> </v>
      </c>
      <c r="S160">
        <v>151</v>
      </c>
      <c r="T160">
        <f t="shared" si="82"/>
        <v>0.5</v>
      </c>
      <c r="U160" s="2">
        <f t="shared" si="83"/>
        <v>2.2047094841987951E+24</v>
      </c>
      <c r="V160" s="2">
        <f t="shared" si="84"/>
        <v>5</v>
      </c>
      <c r="W160" s="2">
        <f t="shared" si="99"/>
        <v>0.5</v>
      </c>
      <c r="X160" s="8" t="str">
        <f t="shared" si="85"/>
        <v xml:space="preserve"> </v>
      </c>
      <c r="Y160" s="8">
        <f t="shared" si="86"/>
        <v>40</v>
      </c>
      <c r="Z160" s="8" t="str">
        <f t="shared" si="87"/>
        <v xml:space="preserve"> </v>
      </c>
      <c r="AA160" s="8" t="str">
        <f t="shared" si="88"/>
        <v xml:space="preserve"> </v>
      </c>
      <c r="AB160" s="8" t="str">
        <f t="shared" si="89"/>
        <v xml:space="preserve"> </v>
      </c>
      <c r="AC160">
        <v>151</v>
      </c>
      <c r="AD160" s="8">
        <f t="shared" si="90"/>
        <v>40</v>
      </c>
      <c r="AE160" s="5">
        <f t="shared" si="91"/>
        <v>5</v>
      </c>
      <c r="AF160" s="5">
        <f t="shared" si="92"/>
        <v>5</v>
      </c>
      <c r="AG160" s="5">
        <f t="shared" si="93"/>
        <v>5.0160789963712482E-2</v>
      </c>
      <c r="AH160" s="5">
        <f t="shared" si="94"/>
        <v>5.0000000000001432E-2</v>
      </c>
      <c r="AI160" s="5">
        <f t="shared" si="100"/>
        <v>4.9999999999999989E-2</v>
      </c>
      <c r="AJ160" s="16">
        <f t="shared" si="101"/>
        <v>5</v>
      </c>
      <c r="AK160" s="20">
        <f t="shared" si="95"/>
        <v>300</v>
      </c>
      <c r="AL160" s="20">
        <f t="shared" si="96"/>
        <v>1248</v>
      </c>
      <c r="AM160" s="20">
        <f t="shared" si="102"/>
        <v>500</v>
      </c>
      <c r="AN160" s="10">
        <f t="shared" si="103"/>
        <v>500</v>
      </c>
      <c r="AO160" s="1">
        <f t="shared" si="104"/>
        <v>-50</v>
      </c>
    </row>
    <row r="161" spans="2:41" x14ac:dyDescent="0.2">
      <c r="B161" s="18">
        <f t="shared" si="105"/>
        <v>43311</v>
      </c>
      <c r="C161">
        <v>152</v>
      </c>
      <c r="D161" s="5">
        <v>16.3</v>
      </c>
      <c r="E161" s="8">
        <f t="shared" si="106"/>
        <v>16.3</v>
      </c>
      <c r="F161">
        <v>0</v>
      </c>
      <c r="G161" s="8">
        <f t="shared" si="97"/>
        <v>1510.5</v>
      </c>
      <c r="H161">
        <v>152</v>
      </c>
      <c r="I161" s="8">
        <f t="shared" si="73"/>
        <v>1366.1999999999998</v>
      </c>
      <c r="J161" s="8" t="str">
        <f t="shared" si="74"/>
        <v xml:space="preserve"> </v>
      </c>
      <c r="K161" s="8" t="str">
        <f t="shared" si="98"/>
        <v xml:space="preserve"> </v>
      </c>
      <c r="L161" s="8" t="str">
        <f t="shared" si="75"/>
        <v xml:space="preserve"> </v>
      </c>
      <c r="M161" t="str">
        <f t="shared" si="76"/>
        <v>F1</v>
      </c>
      <c r="N161" t="str">
        <f t="shared" si="77"/>
        <v xml:space="preserve"> </v>
      </c>
      <c r="O161" t="str">
        <f t="shared" si="78"/>
        <v xml:space="preserve"> </v>
      </c>
      <c r="P161" t="str">
        <f t="shared" si="79"/>
        <v xml:space="preserve"> </v>
      </c>
      <c r="Q161" t="str">
        <f t="shared" si="80"/>
        <v xml:space="preserve"> </v>
      </c>
      <c r="R161" t="str">
        <f t="shared" si="81"/>
        <v xml:space="preserve"> </v>
      </c>
      <c r="S161">
        <v>152</v>
      </c>
      <c r="T161">
        <f t="shared" si="82"/>
        <v>0.5</v>
      </c>
      <c r="U161" s="2">
        <f t="shared" si="83"/>
        <v>4.4333085050290173E+24</v>
      </c>
      <c r="V161" s="2">
        <f t="shared" si="84"/>
        <v>5</v>
      </c>
      <c r="W161" s="2">
        <f t="shared" si="99"/>
        <v>0.5</v>
      </c>
      <c r="X161" s="8" t="str">
        <f t="shared" si="85"/>
        <v xml:space="preserve"> </v>
      </c>
      <c r="Y161" s="8">
        <f t="shared" si="86"/>
        <v>40</v>
      </c>
      <c r="Z161" s="8" t="str">
        <f t="shared" si="87"/>
        <v xml:space="preserve"> </v>
      </c>
      <c r="AA161" s="8" t="str">
        <f t="shared" si="88"/>
        <v xml:space="preserve"> </v>
      </c>
      <c r="AB161" s="8" t="str">
        <f t="shared" si="89"/>
        <v xml:space="preserve"> </v>
      </c>
      <c r="AC161">
        <v>152</v>
      </c>
      <c r="AD161" s="8">
        <f t="shared" si="90"/>
        <v>40</v>
      </c>
      <c r="AE161" s="5">
        <f t="shared" si="91"/>
        <v>5</v>
      </c>
      <c r="AF161" s="5">
        <f t="shared" si="92"/>
        <v>5</v>
      </c>
      <c r="AG161" s="5">
        <f t="shared" si="93"/>
        <v>5.0323322196760389E-2</v>
      </c>
      <c r="AH161" s="5">
        <f t="shared" si="94"/>
        <v>5.0000000000002709E-2</v>
      </c>
      <c r="AI161" s="5">
        <f t="shared" si="100"/>
        <v>4.9999999999999989E-2</v>
      </c>
      <c r="AJ161" s="16">
        <f t="shared" si="101"/>
        <v>5</v>
      </c>
      <c r="AK161" s="20">
        <f t="shared" si="95"/>
        <v>300</v>
      </c>
      <c r="AL161" s="20">
        <f t="shared" si="96"/>
        <v>1260</v>
      </c>
      <c r="AM161" s="20">
        <f t="shared" si="102"/>
        <v>500</v>
      </c>
      <c r="AN161" s="10">
        <f t="shared" si="103"/>
        <v>500</v>
      </c>
      <c r="AO161" s="1">
        <f t="shared" si="104"/>
        <v>-50</v>
      </c>
    </row>
    <row r="162" spans="2:41" x14ac:dyDescent="0.2">
      <c r="B162" s="18">
        <f t="shared" si="105"/>
        <v>43312</v>
      </c>
      <c r="C162">
        <v>153</v>
      </c>
      <c r="D162" s="5">
        <v>16.2</v>
      </c>
      <c r="E162" s="8">
        <f t="shared" si="106"/>
        <v>16.2</v>
      </c>
      <c r="F162">
        <v>0</v>
      </c>
      <c r="G162" s="8">
        <f t="shared" si="97"/>
        <v>1526.7</v>
      </c>
      <c r="H162">
        <v>153</v>
      </c>
      <c r="I162" s="8">
        <f t="shared" si="73"/>
        <v>1382.3999999999999</v>
      </c>
      <c r="J162" s="8" t="str">
        <f t="shared" si="74"/>
        <v xml:space="preserve"> </v>
      </c>
      <c r="K162" s="8" t="str">
        <f t="shared" si="98"/>
        <v xml:space="preserve"> </v>
      </c>
      <c r="L162" s="8" t="str">
        <f t="shared" si="75"/>
        <v xml:space="preserve"> </v>
      </c>
      <c r="M162" t="str">
        <f t="shared" si="76"/>
        <v>F1</v>
      </c>
      <c r="N162" t="str">
        <f t="shared" si="77"/>
        <v xml:space="preserve"> </v>
      </c>
      <c r="O162" t="str">
        <f t="shared" si="78"/>
        <v xml:space="preserve"> </v>
      </c>
      <c r="P162" t="str">
        <f t="shared" si="79"/>
        <v xml:space="preserve"> </v>
      </c>
      <c r="Q162" t="str">
        <f t="shared" si="80"/>
        <v xml:space="preserve"> </v>
      </c>
      <c r="R162" t="str">
        <f t="shared" si="81"/>
        <v xml:space="preserve"> </v>
      </c>
      <c r="S162">
        <v>153</v>
      </c>
      <c r="T162">
        <f t="shared" si="82"/>
        <v>0.5</v>
      </c>
      <c r="U162" s="2">
        <f t="shared" si="83"/>
        <v>8.8765321764181367E+24</v>
      </c>
      <c r="V162" s="2">
        <f t="shared" si="84"/>
        <v>5</v>
      </c>
      <c r="W162" s="2">
        <f t="shared" si="99"/>
        <v>0.5</v>
      </c>
      <c r="X162" s="8" t="str">
        <f t="shared" si="85"/>
        <v xml:space="preserve"> </v>
      </c>
      <c r="Y162" s="8">
        <f t="shared" si="86"/>
        <v>40</v>
      </c>
      <c r="Z162" s="8" t="str">
        <f t="shared" si="87"/>
        <v xml:space="preserve"> </v>
      </c>
      <c r="AA162" s="8" t="str">
        <f t="shared" si="88"/>
        <v xml:space="preserve"> </v>
      </c>
      <c r="AB162" s="8" t="str">
        <f t="shared" si="89"/>
        <v xml:space="preserve"> </v>
      </c>
      <c r="AC162">
        <v>153</v>
      </c>
      <c r="AD162" s="8">
        <f t="shared" si="90"/>
        <v>40</v>
      </c>
      <c r="AE162" s="5">
        <f t="shared" si="91"/>
        <v>5</v>
      </c>
      <c r="AF162" s="5">
        <f t="shared" si="92"/>
        <v>5</v>
      </c>
      <c r="AG162" s="5">
        <f t="shared" si="93"/>
        <v>5.0647367508856678E-2</v>
      </c>
      <c r="AH162" s="5">
        <f t="shared" si="94"/>
        <v>5.000000000000554E-2</v>
      </c>
      <c r="AI162" s="5">
        <f t="shared" si="100"/>
        <v>4.9999999999999989E-2</v>
      </c>
      <c r="AJ162" s="16">
        <f t="shared" si="101"/>
        <v>5</v>
      </c>
      <c r="AK162" s="20">
        <f t="shared" si="95"/>
        <v>300</v>
      </c>
      <c r="AL162" s="20">
        <f t="shared" si="96"/>
        <v>1272</v>
      </c>
      <c r="AM162" s="20">
        <f t="shared" si="102"/>
        <v>500</v>
      </c>
      <c r="AN162" s="10">
        <f t="shared" si="103"/>
        <v>500</v>
      </c>
      <c r="AO162" s="1">
        <f t="shared" si="104"/>
        <v>-50</v>
      </c>
    </row>
    <row r="163" spans="2:41" x14ac:dyDescent="0.2">
      <c r="B163" s="18">
        <f t="shared" si="105"/>
        <v>43313</v>
      </c>
      <c r="C163">
        <v>154</v>
      </c>
      <c r="D163" s="5">
        <v>16.2</v>
      </c>
      <c r="E163" s="8">
        <f t="shared" si="106"/>
        <v>16.2</v>
      </c>
      <c r="F163">
        <v>0</v>
      </c>
      <c r="G163" s="8">
        <f t="shared" si="97"/>
        <v>1542.9</v>
      </c>
      <c r="H163">
        <v>154</v>
      </c>
      <c r="I163" s="8">
        <f t="shared" si="73"/>
        <v>1398.6</v>
      </c>
      <c r="J163" s="8" t="str">
        <f t="shared" si="74"/>
        <v xml:space="preserve"> </v>
      </c>
      <c r="K163" s="8" t="str">
        <f t="shared" si="98"/>
        <v xml:space="preserve"> </v>
      </c>
      <c r="L163" s="8" t="str">
        <f t="shared" si="75"/>
        <v xml:space="preserve"> </v>
      </c>
      <c r="M163" t="str">
        <f t="shared" si="76"/>
        <v>F1</v>
      </c>
      <c r="N163" t="str">
        <f t="shared" si="77"/>
        <v xml:space="preserve"> </v>
      </c>
      <c r="O163" t="str">
        <f t="shared" si="78"/>
        <v xml:space="preserve"> </v>
      </c>
      <c r="P163" t="str">
        <f t="shared" si="79"/>
        <v xml:space="preserve"> </v>
      </c>
      <c r="Q163" t="str">
        <f t="shared" si="80"/>
        <v xml:space="preserve"> </v>
      </c>
      <c r="R163" t="str">
        <f t="shared" si="81"/>
        <v xml:space="preserve"> </v>
      </c>
      <c r="S163">
        <v>154</v>
      </c>
      <c r="T163">
        <f t="shared" si="82"/>
        <v>0.5</v>
      </c>
      <c r="U163" s="2">
        <f t="shared" si="83"/>
        <v>1.777291686098682E+25</v>
      </c>
      <c r="V163" s="2">
        <f t="shared" si="84"/>
        <v>5</v>
      </c>
      <c r="W163" s="2">
        <f t="shared" si="99"/>
        <v>0.5</v>
      </c>
      <c r="X163" s="8" t="str">
        <f t="shared" si="85"/>
        <v xml:space="preserve"> </v>
      </c>
      <c r="Y163" s="8">
        <f t="shared" si="86"/>
        <v>40</v>
      </c>
      <c r="Z163" s="8" t="str">
        <f t="shared" si="87"/>
        <v xml:space="preserve"> </v>
      </c>
      <c r="AA163" s="8" t="str">
        <f t="shared" si="88"/>
        <v xml:space="preserve"> </v>
      </c>
      <c r="AB163" s="8" t="str">
        <f t="shared" si="89"/>
        <v xml:space="preserve"> </v>
      </c>
      <c r="AC163">
        <v>154</v>
      </c>
      <c r="AD163" s="8">
        <f t="shared" si="90"/>
        <v>40</v>
      </c>
      <c r="AE163" s="5">
        <f t="shared" si="91"/>
        <v>5</v>
      </c>
      <c r="AF163" s="5">
        <f t="shared" si="92"/>
        <v>5</v>
      </c>
      <c r="AG163" s="5">
        <f t="shared" si="93"/>
        <v>5.1296182865644302E-2</v>
      </c>
      <c r="AH163" s="5">
        <f t="shared" si="94"/>
        <v>5.0000000000011091E-2</v>
      </c>
      <c r="AI163" s="5">
        <f t="shared" si="100"/>
        <v>4.9999999999999989E-2</v>
      </c>
      <c r="AJ163" s="16">
        <f t="shared" si="101"/>
        <v>5</v>
      </c>
      <c r="AK163" s="20">
        <f t="shared" si="95"/>
        <v>300</v>
      </c>
      <c r="AL163" s="20">
        <f t="shared" si="96"/>
        <v>1284</v>
      </c>
      <c r="AM163" s="20">
        <f t="shared" si="102"/>
        <v>500</v>
      </c>
      <c r="AN163" s="10">
        <f t="shared" si="103"/>
        <v>500</v>
      </c>
      <c r="AO163" s="1">
        <f t="shared" si="104"/>
        <v>-50</v>
      </c>
    </row>
    <row r="164" spans="2:41" x14ac:dyDescent="0.2">
      <c r="B164" s="18">
        <f t="shared" si="105"/>
        <v>43314</v>
      </c>
      <c r="C164">
        <v>155</v>
      </c>
      <c r="D164" s="5">
        <v>16.2</v>
      </c>
      <c r="E164" s="8">
        <f t="shared" si="106"/>
        <v>16.2</v>
      </c>
      <c r="F164">
        <v>0</v>
      </c>
      <c r="G164" s="8">
        <f t="shared" si="97"/>
        <v>1559.1000000000001</v>
      </c>
      <c r="H164">
        <v>155</v>
      </c>
      <c r="I164" s="8">
        <f t="shared" si="73"/>
        <v>1414.8</v>
      </c>
      <c r="J164" s="8" t="str">
        <f t="shared" si="74"/>
        <v xml:space="preserve"> </v>
      </c>
      <c r="K164" s="8" t="str">
        <f t="shared" si="98"/>
        <v xml:space="preserve"> </v>
      </c>
      <c r="L164" s="8" t="str">
        <f t="shared" si="75"/>
        <v xml:space="preserve"> </v>
      </c>
      <c r="M164" t="str">
        <f t="shared" si="76"/>
        <v>F1</v>
      </c>
      <c r="N164" t="str">
        <f t="shared" si="77"/>
        <v xml:space="preserve"> </v>
      </c>
      <c r="O164" t="str">
        <f t="shared" si="78"/>
        <v xml:space="preserve"> </v>
      </c>
      <c r="P164" t="str">
        <f t="shared" si="79"/>
        <v xml:space="preserve"> </v>
      </c>
      <c r="Q164" t="str">
        <f t="shared" si="80"/>
        <v xml:space="preserve"> </v>
      </c>
      <c r="R164" t="str">
        <f t="shared" si="81"/>
        <v xml:space="preserve"> </v>
      </c>
      <c r="S164">
        <v>155</v>
      </c>
      <c r="T164">
        <f t="shared" si="82"/>
        <v>0.5</v>
      </c>
      <c r="U164" s="2">
        <f t="shared" si="83"/>
        <v>3.5585583138731387E+25</v>
      </c>
      <c r="V164" s="2">
        <f t="shared" si="84"/>
        <v>5</v>
      </c>
      <c r="W164" s="2">
        <f t="shared" si="99"/>
        <v>0.5</v>
      </c>
      <c r="X164" s="8" t="str">
        <f t="shared" si="85"/>
        <v xml:space="preserve"> </v>
      </c>
      <c r="Y164" s="8">
        <f t="shared" si="86"/>
        <v>40</v>
      </c>
      <c r="Z164" s="8" t="str">
        <f t="shared" si="87"/>
        <v xml:space="preserve"> </v>
      </c>
      <c r="AA164" s="8" t="str">
        <f t="shared" si="88"/>
        <v xml:space="preserve"> </v>
      </c>
      <c r="AB164" s="8" t="str">
        <f t="shared" si="89"/>
        <v xml:space="preserve"> </v>
      </c>
      <c r="AC164">
        <v>155</v>
      </c>
      <c r="AD164" s="8">
        <f t="shared" si="90"/>
        <v>40</v>
      </c>
      <c r="AE164" s="5">
        <f t="shared" si="91"/>
        <v>5</v>
      </c>
      <c r="AF164" s="5">
        <f t="shared" si="92"/>
        <v>5</v>
      </c>
      <c r="AG164" s="5">
        <f t="shared" si="93"/>
        <v>5.2595264665285912E-2</v>
      </c>
      <c r="AH164" s="5">
        <f t="shared" si="94"/>
        <v>5.0000000000022193E-2</v>
      </c>
      <c r="AI164" s="5">
        <f t="shared" si="100"/>
        <v>4.9999999999999989E-2</v>
      </c>
      <c r="AJ164" s="16">
        <f t="shared" si="101"/>
        <v>5</v>
      </c>
      <c r="AK164" s="20">
        <f t="shared" si="95"/>
        <v>300</v>
      </c>
      <c r="AL164" s="20">
        <f t="shared" si="96"/>
        <v>1296</v>
      </c>
      <c r="AM164" s="20">
        <f t="shared" si="102"/>
        <v>500</v>
      </c>
      <c r="AN164" s="10">
        <f t="shared" si="103"/>
        <v>500</v>
      </c>
      <c r="AO164" s="1">
        <f t="shared" si="104"/>
        <v>-50</v>
      </c>
    </row>
    <row r="165" spans="2:41" x14ac:dyDescent="0.2">
      <c r="B165" s="18">
        <f t="shared" si="105"/>
        <v>43315</v>
      </c>
      <c r="C165">
        <v>156</v>
      </c>
      <c r="D165" s="5">
        <v>16.100000000000001</v>
      </c>
      <c r="E165" s="8">
        <f t="shared" si="106"/>
        <v>16.100000000000001</v>
      </c>
      <c r="F165">
        <v>0</v>
      </c>
      <c r="G165" s="8">
        <f t="shared" si="97"/>
        <v>1575.2</v>
      </c>
      <c r="H165">
        <v>156</v>
      </c>
      <c r="I165" s="8">
        <f t="shared" si="73"/>
        <v>1430.8999999999999</v>
      </c>
      <c r="J165" s="8" t="str">
        <f t="shared" si="74"/>
        <v xml:space="preserve"> </v>
      </c>
      <c r="K165" s="8" t="str">
        <f t="shared" si="98"/>
        <v xml:space="preserve"> </v>
      </c>
      <c r="L165" s="8" t="str">
        <f t="shared" si="75"/>
        <v xml:space="preserve"> </v>
      </c>
      <c r="M165" t="str">
        <f t="shared" si="76"/>
        <v>F1</v>
      </c>
      <c r="N165" t="str">
        <f t="shared" si="77"/>
        <v xml:space="preserve"> </v>
      </c>
      <c r="O165" t="str">
        <f t="shared" si="78"/>
        <v xml:space="preserve"> </v>
      </c>
      <c r="P165" t="str">
        <f t="shared" si="79"/>
        <v xml:space="preserve"> </v>
      </c>
      <c r="Q165" t="str">
        <f t="shared" si="80"/>
        <v xml:space="preserve"> </v>
      </c>
      <c r="R165" t="str">
        <f t="shared" si="81"/>
        <v xml:space="preserve"> </v>
      </c>
      <c r="S165">
        <v>156</v>
      </c>
      <c r="T165">
        <f t="shared" si="82"/>
        <v>0.5</v>
      </c>
      <c r="U165" s="2">
        <f t="shared" si="83"/>
        <v>7.0946056199834747E+25</v>
      </c>
      <c r="V165" s="2">
        <f t="shared" si="84"/>
        <v>5</v>
      </c>
      <c r="W165" s="2">
        <f t="shared" si="99"/>
        <v>0.5</v>
      </c>
      <c r="X165" s="8" t="str">
        <f t="shared" si="85"/>
        <v xml:space="preserve"> </v>
      </c>
      <c r="Y165" s="8">
        <f t="shared" si="86"/>
        <v>40</v>
      </c>
      <c r="Z165" s="8" t="str">
        <f t="shared" si="87"/>
        <v xml:space="preserve"> </v>
      </c>
      <c r="AA165" s="8" t="str">
        <f t="shared" si="88"/>
        <v xml:space="preserve"> </v>
      </c>
      <c r="AB165" s="8" t="str">
        <f t="shared" si="89"/>
        <v xml:space="preserve"> </v>
      </c>
      <c r="AC165">
        <v>156</v>
      </c>
      <c r="AD165" s="8">
        <f t="shared" si="90"/>
        <v>40</v>
      </c>
      <c r="AE165" s="5">
        <f t="shared" si="91"/>
        <v>5</v>
      </c>
      <c r="AF165" s="5">
        <f t="shared" si="92"/>
        <v>5</v>
      </c>
      <c r="AG165" s="5">
        <f t="shared" si="93"/>
        <v>5.5174112001453224E-2</v>
      </c>
      <c r="AH165" s="5">
        <f t="shared" si="94"/>
        <v>5.0000000000044398E-2</v>
      </c>
      <c r="AI165" s="5">
        <f t="shared" si="100"/>
        <v>4.9999999999999989E-2</v>
      </c>
      <c r="AJ165" s="16">
        <f t="shared" si="101"/>
        <v>5</v>
      </c>
      <c r="AK165" s="20">
        <f t="shared" si="95"/>
        <v>300</v>
      </c>
      <c r="AL165" s="20">
        <f t="shared" si="96"/>
        <v>1308</v>
      </c>
      <c r="AM165" s="20">
        <f t="shared" si="102"/>
        <v>500</v>
      </c>
      <c r="AN165" s="10">
        <f t="shared" si="103"/>
        <v>500</v>
      </c>
      <c r="AO165" s="1">
        <f t="shared" si="104"/>
        <v>-50</v>
      </c>
    </row>
    <row r="166" spans="2:41" x14ac:dyDescent="0.2">
      <c r="B166" s="18">
        <f t="shared" si="105"/>
        <v>43316</v>
      </c>
      <c r="C166">
        <v>157</v>
      </c>
      <c r="D166" s="5">
        <v>16.100000000000001</v>
      </c>
      <c r="E166" s="8">
        <f t="shared" si="106"/>
        <v>16.100000000000001</v>
      </c>
      <c r="F166">
        <v>0</v>
      </c>
      <c r="G166" s="8">
        <f t="shared" si="97"/>
        <v>1591.3</v>
      </c>
      <c r="H166">
        <v>157</v>
      </c>
      <c r="I166" s="8">
        <f t="shared" si="73"/>
        <v>1446.9999999999998</v>
      </c>
      <c r="J166" s="8" t="str">
        <f t="shared" si="74"/>
        <v xml:space="preserve"> </v>
      </c>
      <c r="K166" s="8" t="str">
        <f t="shared" si="98"/>
        <v xml:space="preserve"> </v>
      </c>
      <c r="L166" s="8" t="str">
        <f t="shared" si="75"/>
        <v xml:space="preserve"> </v>
      </c>
      <c r="M166" t="str">
        <f t="shared" si="76"/>
        <v>F1</v>
      </c>
      <c r="N166" t="str">
        <f t="shared" si="77"/>
        <v xml:space="preserve"> </v>
      </c>
      <c r="O166" t="str">
        <f t="shared" si="78"/>
        <v xml:space="preserve"> </v>
      </c>
      <c r="P166" t="str">
        <f t="shared" si="79"/>
        <v xml:space="preserve"> </v>
      </c>
      <c r="Q166" t="str">
        <f t="shared" si="80"/>
        <v xml:space="preserve"> </v>
      </c>
      <c r="R166" t="str">
        <f t="shared" si="81"/>
        <v xml:space="preserve"> </v>
      </c>
      <c r="S166">
        <v>157</v>
      </c>
      <c r="T166">
        <f t="shared" si="82"/>
        <v>0.5</v>
      </c>
      <c r="U166" s="2">
        <f t="shared" si="83"/>
        <v>1.4144331626343041E+26</v>
      </c>
      <c r="V166" s="2">
        <f t="shared" si="84"/>
        <v>5</v>
      </c>
      <c r="W166" s="2">
        <f t="shared" si="99"/>
        <v>0.5</v>
      </c>
      <c r="X166" s="8" t="str">
        <f t="shared" si="85"/>
        <v xml:space="preserve"> </v>
      </c>
      <c r="Y166" s="8">
        <f t="shared" si="86"/>
        <v>40</v>
      </c>
      <c r="Z166" s="8" t="str">
        <f t="shared" si="87"/>
        <v xml:space="preserve"> </v>
      </c>
      <c r="AA166" s="8" t="str">
        <f t="shared" si="88"/>
        <v xml:space="preserve"> </v>
      </c>
      <c r="AB166" s="8" t="str">
        <f t="shared" si="89"/>
        <v xml:space="preserve"> </v>
      </c>
      <c r="AC166">
        <v>157</v>
      </c>
      <c r="AD166" s="8">
        <f t="shared" si="90"/>
        <v>40</v>
      </c>
      <c r="AE166" s="5">
        <f t="shared" si="91"/>
        <v>5</v>
      </c>
      <c r="AF166" s="5">
        <f t="shared" si="92"/>
        <v>5</v>
      </c>
      <c r="AG166" s="5">
        <f t="shared" si="93"/>
        <v>6.0315493198699666E-2</v>
      </c>
      <c r="AH166" s="5">
        <f t="shared" si="94"/>
        <v>5.0000000000088474E-2</v>
      </c>
      <c r="AI166" s="5">
        <f t="shared" si="100"/>
        <v>4.9999999999999989E-2</v>
      </c>
      <c r="AJ166" s="16">
        <f t="shared" si="101"/>
        <v>5</v>
      </c>
      <c r="AK166" s="20">
        <f t="shared" si="95"/>
        <v>300</v>
      </c>
      <c r="AL166" s="20">
        <f t="shared" si="96"/>
        <v>1320</v>
      </c>
      <c r="AM166" s="20">
        <f t="shared" si="102"/>
        <v>500</v>
      </c>
      <c r="AN166" s="10">
        <f t="shared" si="103"/>
        <v>500</v>
      </c>
      <c r="AO166" s="1">
        <f t="shared" si="104"/>
        <v>-50</v>
      </c>
    </row>
    <row r="167" spans="2:41" x14ac:dyDescent="0.2">
      <c r="B167" s="18">
        <f t="shared" si="105"/>
        <v>43317</v>
      </c>
      <c r="C167">
        <v>158</v>
      </c>
      <c r="D167" s="5">
        <v>16.100000000000001</v>
      </c>
      <c r="E167" s="8">
        <f t="shared" si="106"/>
        <v>16.100000000000001</v>
      </c>
      <c r="F167">
        <v>0</v>
      </c>
      <c r="G167" s="8">
        <f t="shared" si="97"/>
        <v>1607.3999999999999</v>
      </c>
      <c r="H167">
        <v>158</v>
      </c>
      <c r="I167" s="8">
        <f t="shared" si="73"/>
        <v>1463.0999999999997</v>
      </c>
      <c r="J167" s="8" t="str">
        <f t="shared" si="74"/>
        <v xml:space="preserve"> </v>
      </c>
      <c r="K167" s="8" t="str">
        <f t="shared" si="98"/>
        <v xml:space="preserve"> </v>
      </c>
      <c r="L167" s="8" t="str">
        <f t="shared" si="75"/>
        <v xml:space="preserve"> </v>
      </c>
      <c r="M167" t="str">
        <f t="shared" si="76"/>
        <v>F1</v>
      </c>
      <c r="N167" t="str">
        <f t="shared" si="77"/>
        <v xml:space="preserve"> </v>
      </c>
      <c r="O167" t="str">
        <f t="shared" si="78"/>
        <v xml:space="preserve"> </v>
      </c>
      <c r="P167" t="str">
        <f t="shared" si="79"/>
        <v xml:space="preserve"> </v>
      </c>
      <c r="Q167" t="str">
        <f t="shared" si="80"/>
        <v xml:space="preserve"> </v>
      </c>
      <c r="R167" t="str">
        <f t="shared" si="81"/>
        <v xml:space="preserve"> </v>
      </c>
      <c r="S167">
        <v>158</v>
      </c>
      <c r="T167">
        <f t="shared" si="82"/>
        <v>0.5</v>
      </c>
      <c r="U167" s="2">
        <f t="shared" si="83"/>
        <v>2.8199187928423935E+26</v>
      </c>
      <c r="V167" s="2">
        <f t="shared" si="84"/>
        <v>5</v>
      </c>
      <c r="W167" s="2">
        <f t="shared" si="99"/>
        <v>0.5</v>
      </c>
      <c r="X167" s="8" t="str">
        <f t="shared" si="85"/>
        <v xml:space="preserve"> </v>
      </c>
      <c r="Y167" s="8">
        <f t="shared" si="86"/>
        <v>40</v>
      </c>
      <c r="Z167" s="8" t="str">
        <f t="shared" si="87"/>
        <v xml:space="preserve"> </v>
      </c>
      <c r="AA167" s="8" t="str">
        <f t="shared" si="88"/>
        <v xml:space="preserve"> </v>
      </c>
      <c r="AB167" s="8" t="str">
        <f t="shared" si="89"/>
        <v xml:space="preserve"> </v>
      </c>
      <c r="AC167">
        <v>158</v>
      </c>
      <c r="AD167" s="8">
        <f t="shared" si="90"/>
        <v>40</v>
      </c>
      <c r="AE167" s="5">
        <f t="shared" si="91"/>
        <v>5</v>
      </c>
      <c r="AF167" s="5">
        <f t="shared" si="92"/>
        <v>5</v>
      </c>
      <c r="AG167" s="5">
        <f t="shared" si="93"/>
        <v>7.0565731840078361E-2</v>
      </c>
      <c r="AH167" s="5">
        <f t="shared" si="94"/>
        <v>5.0000000000176348E-2</v>
      </c>
      <c r="AI167" s="5">
        <f t="shared" si="100"/>
        <v>4.9999999999999989E-2</v>
      </c>
      <c r="AJ167" s="16">
        <f t="shared" si="101"/>
        <v>5</v>
      </c>
      <c r="AK167" s="20">
        <f t="shared" si="95"/>
        <v>300</v>
      </c>
      <c r="AL167" s="20">
        <f t="shared" si="96"/>
        <v>1332</v>
      </c>
      <c r="AM167" s="20">
        <f t="shared" si="102"/>
        <v>500</v>
      </c>
      <c r="AN167" s="10">
        <f t="shared" si="103"/>
        <v>500</v>
      </c>
      <c r="AO167" s="1">
        <f t="shared" si="104"/>
        <v>-50</v>
      </c>
    </row>
    <row r="168" spans="2:41" x14ac:dyDescent="0.2">
      <c r="B168" s="18">
        <f t="shared" si="105"/>
        <v>43318</v>
      </c>
      <c r="C168">
        <v>159</v>
      </c>
      <c r="D168" s="5">
        <v>16</v>
      </c>
      <c r="E168" s="8">
        <f t="shared" si="106"/>
        <v>16</v>
      </c>
      <c r="F168">
        <v>0</v>
      </c>
      <c r="G168" s="8">
        <f t="shared" si="97"/>
        <v>1623.3999999999999</v>
      </c>
      <c r="H168">
        <v>159</v>
      </c>
      <c r="I168" s="8">
        <f t="shared" si="73"/>
        <v>1479.0999999999997</v>
      </c>
      <c r="J168" s="8" t="str">
        <f t="shared" si="74"/>
        <v xml:space="preserve"> </v>
      </c>
      <c r="K168" s="8" t="str">
        <f t="shared" si="98"/>
        <v xml:space="preserve"> </v>
      </c>
      <c r="L168" s="8" t="str">
        <f t="shared" si="75"/>
        <v xml:space="preserve"> </v>
      </c>
      <c r="M168" t="str">
        <f t="shared" si="76"/>
        <v>F1</v>
      </c>
      <c r="N168" t="str">
        <f t="shared" si="77"/>
        <v xml:space="preserve"> </v>
      </c>
      <c r="O168" t="str">
        <f t="shared" si="78"/>
        <v xml:space="preserve"> </v>
      </c>
      <c r="P168" t="str">
        <f t="shared" si="79"/>
        <v xml:space="preserve"> </v>
      </c>
      <c r="Q168" t="str">
        <f t="shared" si="80"/>
        <v xml:space="preserve"> </v>
      </c>
      <c r="R168" t="str">
        <f t="shared" si="81"/>
        <v xml:space="preserve"> </v>
      </c>
      <c r="S168">
        <v>159</v>
      </c>
      <c r="T168">
        <f t="shared" si="82"/>
        <v>0.5</v>
      </c>
      <c r="U168" s="2">
        <f t="shared" si="83"/>
        <v>5.5979571190298291E+26</v>
      </c>
      <c r="V168" s="2">
        <f t="shared" si="84"/>
        <v>5</v>
      </c>
      <c r="W168" s="2">
        <f t="shared" si="99"/>
        <v>0.5</v>
      </c>
      <c r="X168" s="8" t="str">
        <f t="shared" si="85"/>
        <v xml:space="preserve"> </v>
      </c>
      <c r="Y168" s="8">
        <f t="shared" si="86"/>
        <v>40</v>
      </c>
      <c r="Z168" s="8" t="str">
        <f t="shared" si="87"/>
        <v xml:space="preserve"> </v>
      </c>
      <c r="AA168" s="8" t="str">
        <f t="shared" si="88"/>
        <v xml:space="preserve"> </v>
      </c>
      <c r="AB168" s="8" t="str">
        <f t="shared" si="89"/>
        <v xml:space="preserve"> </v>
      </c>
      <c r="AC168">
        <v>159</v>
      </c>
      <c r="AD168" s="8">
        <f t="shared" si="90"/>
        <v>40</v>
      </c>
      <c r="AE168" s="5">
        <f t="shared" si="91"/>
        <v>5</v>
      </c>
      <c r="AF168" s="5">
        <f t="shared" si="92"/>
        <v>5</v>
      </c>
      <c r="AG168" s="5">
        <f t="shared" si="93"/>
        <v>9.0826028485090304E-2</v>
      </c>
      <c r="AH168" s="5">
        <f t="shared" si="94"/>
        <v>5.0000000000350153E-2</v>
      </c>
      <c r="AI168" s="5">
        <f t="shared" si="100"/>
        <v>4.9999999999999989E-2</v>
      </c>
      <c r="AJ168" s="16">
        <f t="shared" si="101"/>
        <v>5</v>
      </c>
      <c r="AK168" s="20">
        <f t="shared" si="95"/>
        <v>300</v>
      </c>
      <c r="AL168" s="20">
        <f t="shared" si="96"/>
        <v>1344</v>
      </c>
      <c r="AM168" s="20">
        <f t="shared" si="102"/>
        <v>500</v>
      </c>
      <c r="AN168" s="10">
        <f t="shared" si="103"/>
        <v>500</v>
      </c>
      <c r="AO168" s="1">
        <f t="shared" si="104"/>
        <v>-50</v>
      </c>
    </row>
    <row r="169" spans="2:41" x14ac:dyDescent="0.2">
      <c r="B169" s="18">
        <f t="shared" si="105"/>
        <v>43319</v>
      </c>
      <c r="C169">
        <v>160</v>
      </c>
      <c r="D169" s="5">
        <v>16</v>
      </c>
      <c r="E169" s="8">
        <f t="shared" si="106"/>
        <v>16</v>
      </c>
      <c r="F169">
        <v>0</v>
      </c>
      <c r="G169" s="8">
        <f t="shared" si="97"/>
        <v>1639.3999999999999</v>
      </c>
      <c r="H169">
        <v>160</v>
      </c>
      <c r="I169" s="8">
        <f t="shared" si="73"/>
        <v>1495.0999999999997</v>
      </c>
      <c r="J169" s="8" t="str">
        <f t="shared" si="74"/>
        <v>C3</v>
      </c>
      <c r="K169" s="8">
        <f t="shared" si="98"/>
        <v>3</v>
      </c>
      <c r="L169" s="8">
        <f t="shared" si="75"/>
        <v>160</v>
      </c>
      <c r="M169" t="str">
        <f t="shared" si="76"/>
        <v>F1</v>
      </c>
      <c r="N169" t="str">
        <f t="shared" si="77"/>
        <v xml:space="preserve"> </v>
      </c>
      <c r="O169" t="str">
        <f t="shared" si="78"/>
        <v xml:space="preserve"> </v>
      </c>
      <c r="P169" t="str">
        <f t="shared" si="79"/>
        <v xml:space="preserve"> </v>
      </c>
      <c r="Q169" t="str">
        <f t="shared" si="80"/>
        <v xml:space="preserve"> </v>
      </c>
      <c r="R169" t="str">
        <f t="shared" si="81"/>
        <v xml:space="preserve"> </v>
      </c>
      <c r="S169">
        <v>160</v>
      </c>
      <c r="T169">
        <f t="shared" si="82"/>
        <v>0.5</v>
      </c>
      <c r="U169" s="2">
        <f t="shared" si="83"/>
        <v>1.1112775299075144E+27</v>
      </c>
      <c r="V169" s="2">
        <f t="shared" si="84"/>
        <v>5</v>
      </c>
      <c r="W169" s="2">
        <f t="shared" si="99"/>
        <v>0.5</v>
      </c>
      <c r="X169" s="8" t="str">
        <f t="shared" si="85"/>
        <v xml:space="preserve"> </v>
      </c>
      <c r="Y169" s="8" t="str">
        <f t="shared" si="86"/>
        <v xml:space="preserve"> </v>
      </c>
      <c r="Z169" s="8">
        <f t="shared" si="87"/>
        <v>40</v>
      </c>
      <c r="AA169" s="8" t="str">
        <f t="shared" si="88"/>
        <v xml:space="preserve"> </v>
      </c>
      <c r="AB169" s="8" t="str">
        <f t="shared" si="89"/>
        <v xml:space="preserve"> </v>
      </c>
      <c r="AC169">
        <v>160</v>
      </c>
      <c r="AD169" s="8">
        <f t="shared" si="90"/>
        <v>40</v>
      </c>
      <c r="AE169" s="5">
        <f t="shared" si="91"/>
        <v>5</v>
      </c>
      <c r="AF169" s="5">
        <f t="shared" si="92"/>
        <v>5</v>
      </c>
      <c r="AG169" s="5">
        <f t="shared" si="93"/>
        <v>0.13104572279879811</v>
      </c>
      <c r="AH169" s="5">
        <f t="shared" si="94"/>
        <v>5.0000000000695044E-2</v>
      </c>
      <c r="AI169" s="5">
        <f t="shared" si="100"/>
        <v>4.9999999999999989E-2</v>
      </c>
      <c r="AJ169" s="16">
        <f t="shared" si="101"/>
        <v>0.5</v>
      </c>
      <c r="AK169" s="20">
        <f t="shared" si="95"/>
        <v>300</v>
      </c>
      <c r="AL169" s="20">
        <f t="shared" si="96"/>
        <v>1356</v>
      </c>
      <c r="AM169" s="20">
        <f t="shared" si="102"/>
        <v>500</v>
      </c>
      <c r="AN169" s="10">
        <f t="shared" si="103"/>
        <v>500</v>
      </c>
      <c r="AO169" s="1">
        <f t="shared" si="104"/>
        <v>-50</v>
      </c>
    </row>
    <row r="170" spans="2:41" x14ac:dyDescent="0.2">
      <c r="B170" s="18">
        <f t="shared" si="105"/>
        <v>43320</v>
      </c>
      <c r="C170">
        <v>161</v>
      </c>
      <c r="D170" s="5">
        <v>15.9</v>
      </c>
      <c r="E170" s="8">
        <f t="shared" si="106"/>
        <v>15.9</v>
      </c>
      <c r="F170">
        <v>0</v>
      </c>
      <c r="G170" s="8">
        <f t="shared" si="97"/>
        <v>1655.3</v>
      </c>
      <c r="H170">
        <v>161</v>
      </c>
      <c r="I170" s="8">
        <f t="shared" si="73"/>
        <v>1510.9999999999998</v>
      </c>
      <c r="J170" s="8" t="str">
        <f t="shared" si="74"/>
        <v xml:space="preserve"> </v>
      </c>
      <c r="K170" s="8" t="str">
        <f t="shared" si="98"/>
        <v xml:space="preserve"> </v>
      </c>
      <c r="L170" s="8" t="str">
        <f t="shared" si="75"/>
        <v xml:space="preserve"> </v>
      </c>
      <c r="M170" t="str">
        <f t="shared" si="76"/>
        <v>F1</v>
      </c>
      <c r="N170" t="str">
        <f t="shared" si="77"/>
        <v xml:space="preserve"> </v>
      </c>
      <c r="O170" t="str">
        <f t="shared" si="78"/>
        <v xml:space="preserve"> </v>
      </c>
      <c r="P170" t="str">
        <f t="shared" si="79"/>
        <v xml:space="preserve"> </v>
      </c>
      <c r="Q170" t="str">
        <f t="shared" si="80"/>
        <v xml:space="preserve"> </v>
      </c>
      <c r="R170" t="str">
        <f t="shared" si="81"/>
        <v xml:space="preserve"> </v>
      </c>
      <c r="S170">
        <v>161</v>
      </c>
      <c r="T170">
        <f t="shared" ref="T170:T201" si="107">$AR$33</f>
        <v>0.5</v>
      </c>
      <c r="U170" s="2">
        <f t="shared" si="83"/>
        <v>2.1966167580511246E+27</v>
      </c>
      <c r="V170" s="2">
        <f t="shared" si="84"/>
        <v>5</v>
      </c>
      <c r="W170" s="2">
        <f t="shared" si="99"/>
        <v>0.5</v>
      </c>
      <c r="X170" s="8" t="str">
        <f t="shared" si="85"/>
        <v xml:space="preserve"> </v>
      </c>
      <c r="Y170" s="8" t="str">
        <f t="shared" si="86"/>
        <v xml:space="preserve"> </v>
      </c>
      <c r="Z170" s="8">
        <f t="shared" si="87"/>
        <v>40</v>
      </c>
      <c r="AA170" s="8" t="str">
        <f t="shared" si="88"/>
        <v xml:space="preserve"> </v>
      </c>
      <c r="AB170" s="8" t="str">
        <f t="shared" si="89"/>
        <v xml:space="preserve"> </v>
      </c>
      <c r="AC170">
        <v>161</v>
      </c>
      <c r="AD170" s="8">
        <f t="shared" si="90"/>
        <v>40</v>
      </c>
      <c r="AE170" s="5">
        <f t="shared" si="91"/>
        <v>5</v>
      </c>
      <c r="AF170" s="5">
        <f t="shared" si="92"/>
        <v>5</v>
      </c>
      <c r="AG170" s="5">
        <f t="shared" si="93"/>
        <v>0.21019975935536189</v>
      </c>
      <c r="AH170" s="5">
        <f t="shared" si="94"/>
        <v>5.0000000001373834E-2</v>
      </c>
      <c r="AI170" s="5">
        <f t="shared" si="100"/>
        <v>4.9999999999999989E-2</v>
      </c>
      <c r="AJ170" s="16">
        <f t="shared" si="101"/>
        <v>0.5</v>
      </c>
      <c r="AK170" s="20">
        <f t="shared" ref="AK170:AK201" si="108">$AR$42</f>
        <v>300</v>
      </c>
      <c r="AL170" s="20">
        <f t="shared" si="96"/>
        <v>1368</v>
      </c>
      <c r="AM170" s="20">
        <f t="shared" si="102"/>
        <v>500</v>
      </c>
      <c r="AN170" s="10">
        <f t="shared" si="103"/>
        <v>500</v>
      </c>
      <c r="AO170" s="1">
        <f t="shared" si="104"/>
        <v>-50</v>
      </c>
    </row>
    <row r="171" spans="2:41" x14ac:dyDescent="0.2">
      <c r="B171" s="18">
        <f t="shared" si="105"/>
        <v>43321</v>
      </c>
      <c r="C171">
        <v>162</v>
      </c>
      <c r="D171" s="5">
        <v>15.9</v>
      </c>
      <c r="E171" s="8">
        <f t="shared" si="106"/>
        <v>15.9</v>
      </c>
      <c r="F171">
        <v>0</v>
      </c>
      <c r="G171" s="8">
        <f t="shared" si="97"/>
        <v>1671.2</v>
      </c>
      <c r="H171">
        <v>162</v>
      </c>
      <c r="I171" s="8">
        <f t="shared" si="73"/>
        <v>1526.8999999999999</v>
      </c>
      <c r="J171" s="8" t="str">
        <f t="shared" si="74"/>
        <v xml:space="preserve"> </v>
      </c>
      <c r="K171" s="8" t="str">
        <f t="shared" si="98"/>
        <v xml:space="preserve"> </v>
      </c>
      <c r="L171" s="8" t="str">
        <f t="shared" si="75"/>
        <v xml:space="preserve"> </v>
      </c>
      <c r="M171" t="str">
        <f t="shared" si="76"/>
        <v>F1</v>
      </c>
      <c r="N171" t="str">
        <f t="shared" si="77"/>
        <v xml:space="preserve"> </v>
      </c>
      <c r="O171" t="str">
        <f t="shared" si="78"/>
        <v xml:space="preserve"> </v>
      </c>
      <c r="P171" t="str">
        <f t="shared" si="79"/>
        <v xml:space="preserve"> </v>
      </c>
      <c r="Q171" t="str">
        <f t="shared" si="80"/>
        <v xml:space="preserve"> </v>
      </c>
      <c r="R171" t="str">
        <f t="shared" si="81"/>
        <v xml:space="preserve"> </v>
      </c>
      <c r="S171">
        <v>162</v>
      </c>
      <c r="T171">
        <f t="shared" si="107"/>
        <v>0.5</v>
      </c>
      <c r="U171" s="2">
        <f t="shared" si="83"/>
        <v>4.3419623378442352E+27</v>
      </c>
      <c r="V171" s="2">
        <f t="shared" si="84"/>
        <v>5</v>
      </c>
      <c r="W171" s="2">
        <f t="shared" ref="W171:W202" si="109">$AR$36</f>
        <v>0.5</v>
      </c>
      <c r="X171" s="8" t="str">
        <f t="shared" si="85"/>
        <v xml:space="preserve"> </v>
      </c>
      <c r="Y171" s="8" t="str">
        <f t="shared" si="86"/>
        <v xml:space="preserve"> </v>
      </c>
      <c r="Z171" s="8">
        <f t="shared" si="87"/>
        <v>40</v>
      </c>
      <c r="AA171" s="8" t="str">
        <f t="shared" si="88"/>
        <v xml:space="preserve"> </v>
      </c>
      <c r="AB171" s="8" t="str">
        <f t="shared" si="89"/>
        <v xml:space="preserve"> </v>
      </c>
      <c r="AC171">
        <v>162</v>
      </c>
      <c r="AD171" s="8">
        <f t="shared" si="90"/>
        <v>40</v>
      </c>
      <c r="AE171" s="5">
        <f t="shared" si="91"/>
        <v>5</v>
      </c>
      <c r="AF171" s="5">
        <f t="shared" si="92"/>
        <v>5</v>
      </c>
      <c r="AG171" s="5">
        <f t="shared" si="93"/>
        <v>0.36666030002876926</v>
      </c>
      <c r="AH171" s="5">
        <f t="shared" si="94"/>
        <v>5.0000000002715539E-2</v>
      </c>
      <c r="AI171" s="5">
        <f t="shared" si="100"/>
        <v>4.9999999999999989E-2</v>
      </c>
      <c r="AJ171" s="16">
        <f t="shared" si="101"/>
        <v>0.5</v>
      </c>
      <c r="AK171" s="20">
        <f t="shared" si="108"/>
        <v>300</v>
      </c>
      <c r="AL171" s="20">
        <f t="shared" si="96"/>
        <v>1380</v>
      </c>
      <c r="AM171" s="20">
        <f t="shared" si="102"/>
        <v>500</v>
      </c>
      <c r="AN171" s="10">
        <f t="shared" si="103"/>
        <v>500</v>
      </c>
      <c r="AO171" s="1">
        <f t="shared" si="104"/>
        <v>-50</v>
      </c>
    </row>
    <row r="172" spans="2:41" x14ac:dyDescent="0.2">
      <c r="B172" s="18">
        <f t="shared" si="105"/>
        <v>43322</v>
      </c>
      <c r="C172">
        <v>163</v>
      </c>
      <c r="D172" s="5">
        <v>15.9</v>
      </c>
      <c r="E172" s="8">
        <f t="shared" si="106"/>
        <v>15.9</v>
      </c>
      <c r="F172">
        <v>0</v>
      </c>
      <c r="G172" s="8">
        <f t="shared" si="97"/>
        <v>1687.1000000000001</v>
      </c>
      <c r="H172">
        <v>163</v>
      </c>
      <c r="I172" s="8">
        <f t="shared" si="73"/>
        <v>1542.8</v>
      </c>
      <c r="J172" s="8" t="str">
        <f t="shared" si="74"/>
        <v xml:space="preserve"> </v>
      </c>
      <c r="K172" s="8" t="str">
        <f t="shared" si="98"/>
        <v xml:space="preserve"> </v>
      </c>
      <c r="L172" s="8" t="str">
        <f t="shared" si="75"/>
        <v xml:space="preserve"> </v>
      </c>
      <c r="M172" t="str">
        <f t="shared" si="76"/>
        <v>F1</v>
      </c>
      <c r="N172" t="str">
        <f t="shared" si="77"/>
        <v xml:space="preserve"> </v>
      </c>
      <c r="O172" t="str">
        <f t="shared" si="78"/>
        <v xml:space="preserve"> </v>
      </c>
      <c r="P172" t="str">
        <f t="shared" si="79"/>
        <v xml:space="preserve"> </v>
      </c>
      <c r="Q172" t="str">
        <f t="shared" si="80"/>
        <v xml:space="preserve"> </v>
      </c>
      <c r="R172" t="str">
        <f t="shared" si="81"/>
        <v>tLag3</v>
      </c>
      <c r="S172">
        <v>163</v>
      </c>
      <c r="T172">
        <f t="shared" si="107"/>
        <v>0.5</v>
      </c>
      <c r="U172" s="2">
        <f t="shared" si="83"/>
        <v>8.5825790384956782E+27</v>
      </c>
      <c r="V172" s="2">
        <f t="shared" si="84"/>
        <v>5</v>
      </c>
      <c r="W172" s="2">
        <f t="shared" si="109"/>
        <v>0.5</v>
      </c>
      <c r="X172" s="8" t="str">
        <f t="shared" si="85"/>
        <v xml:space="preserve"> </v>
      </c>
      <c r="Y172" s="8" t="str">
        <f t="shared" si="86"/>
        <v xml:space="preserve"> </v>
      </c>
      <c r="Z172" s="8">
        <f t="shared" si="87"/>
        <v>40</v>
      </c>
      <c r="AA172" s="8" t="str">
        <f t="shared" si="88"/>
        <v xml:space="preserve"> </v>
      </c>
      <c r="AB172" s="8" t="str">
        <f t="shared" si="89"/>
        <v xml:space="preserve"> </v>
      </c>
      <c r="AC172">
        <v>163</v>
      </c>
      <c r="AD172" s="8">
        <f t="shared" si="90"/>
        <v>40</v>
      </c>
      <c r="AE172" s="5">
        <f t="shared" si="91"/>
        <v>5</v>
      </c>
      <c r="AF172" s="5">
        <f t="shared" si="92"/>
        <v>5</v>
      </c>
      <c r="AG172" s="5">
        <f t="shared" si="93"/>
        <v>0.67592943970582797</v>
      </c>
      <c r="AH172" s="5">
        <f t="shared" si="94"/>
        <v>5.0000000005367751E-2</v>
      </c>
      <c r="AI172" s="5">
        <f t="shared" si="100"/>
        <v>4.9999999999999989E-2</v>
      </c>
      <c r="AJ172" s="16">
        <f t="shared" si="101"/>
        <v>0.67592943970582797</v>
      </c>
      <c r="AK172" s="20">
        <f t="shared" si="108"/>
        <v>300</v>
      </c>
      <c r="AL172" s="20">
        <f t="shared" si="96"/>
        <v>1392</v>
      </c>
      <c r="AM172" s="20">
        <f t="shared" si="102"/>
        <v>500</v>
      </c>
      <c r="AN172" s="10">
        <f t="shared" si="103"/>
        <v>500</v>
      </c>
      <c r="AO172" s="1">
        <f t="shared" si="104"/>
        <v>-50</v>
      </c>
    </row>
    <row r="173" spans="2:41" x14ac:dyDescent="0.2">
      <c r="B173" s="18">
        <f t="shared" si="105"/>
        <v>43323</v>
      </c>
      <c r="C173">
        <v>164</v>
      </c>
      <c r="D173" s="5">
        <v>15.8</v>
      </c>
      <c r="E173" s="8">
        <f t="shared" si="106"/>
        <v>15.8</v>
      </c>
      <c r="F173">
        <v>0</v>
      </c>
      <c r="G173" s="8">
        <f t="shared" si="97"/>
        <v>1702.9</v>
      </c>
      <c r="H173">
        <v>164</v>
      </c>
      <c r="I173" s="8">
        <f t="shared" si="73"/>
        <v>1558.6</v>
      </c>
      <c r="J173" s="8" t="str">
        <f t="shared" si="74"/>
        <v xml:space="preserve"> </v>
      </c>
      <c r="K173" s="8" t="str">
        <f t="shared" si="98"/>
        <v xml:space="preserve"> </v>
      </c>
      <c r="L173" s="8" t="str">
        <f t="shared" si="75"/>
        <v xml:space="preserve"> </v>
      </c>
      <c r="M173" t="str">
        <f t="shared" si="76"/>
        <v>F1</v>
      </c>
      <c r="N173" t="str">
        <f t="shared" si="77"/>
        <v xml:space="preserve"> </v>
      </c>
      <c r="O173" t="str">
        <f t="shared" si="78"/>
        <v xml:space="preserve"> </v>
      </c>
      <c r="P173" t="str">
        <f t="shared" si="79"/>
        <v xml:space="preserve"> </v>
      </c>
      <c r="Q173" t="str">
        <f t="shared" si="80"/>
        <v xml:space="preserve"> </v>
      </c>
      <c r="R173" t="str">
        <f t="shared" si="81"/>
        <v xml:space="preserve"> </v>
      </c>
      <c r="S173">
        <v>164</v>
      </c>
      <c r="T173">
        <f t="shared" si="107"/>
        <v>0.5</v>
      </c>
      <c r="U173" s="2">
        <f t="shared" si="83"/>
        <v>1.6892283640977887E+28</v>
      </c>
      <c r="V173" s="2">
        <f t="shared" si="84"/>
        <v>5</v>
      </c>
      <c r="W173" s="2">
        <f t="shared" si="109"/>
        <v>0.5</v>
      </c>
      <c r="X173" s="8" t="str">
        <f t="shared" si="85"/>
        <v xml:space="preserve"> </v>
      </c>
      <c r="Y173" s="8" t="str">
        <f t="shared" si="86"/>
        <v xml:space="preserve"> </v>
      </c>
      <c r="Z173" s="8">
        <f t="shared" si="87"/>
        <v>40</v>
      </c>
      <c r="AA173" s="8" t="str">
        <f t="shared" si="88"/>
        <v xml:space="preserve"> </v>
      </c>
      <c r="AB173" s="8" t="str">
        <f t="shared" si="89"/>
        <v xml:space="preserve"> </v>
      </c>
      <c r="AC173">
        <v>164</v>
      </c>
      <c r="AD173" s="8">
        <f t="shared" si="90"/>
        <v>40</v>
      </c>
      <c r="AE173" s="5">
        <f t="shared" si="91"/>
        <v>5</v>
      </c>
      <c r="AF173" s="5">
        <f t="shared" si="92"/>
        <v>5</v>
      </c>
      <c r="AG173" s="5">
        <f t="shared" si="93"/>
        <v>1.2819580847813266</v>
      </c>
      <c r="AH173" s="5">
        <f t="shared" si="94"/>
        <v>5.0000000010564927E-2</v>
      </c>
      <c r="AI173" s="5">
        <f t="shared" si="100"/>
        <v>4.9999999999999989E-2</v>
      </c>
      <c r="AJ173" s="16">
        <f t="shared" si="101"/>
        <v>1.2819580847813266</v>
      </c>
      <c r="AK173" s="20">
        <f t="shared" si="108"/>
        <v>300</v>
      </c>
      <c r="AL173" s="20">
        <f t="shared" si="96"/>
        <v>1404</v>
      </c>
      <c r="AM173" s="20">
        <f t="shared" si="102"/>
        <v>500</v>
      </c>
      <c r="AN173" s="10">
        <f t="shared" si="103"/>
        <v>500</v>
      </c>
      <c r="AO173" s="1">
        <f t="shared" si="104"/>
        <v>-50</v>
      </c>
    </row>
    <row r="174" spans="2:41" x14ac:dyDescent="0.2">
      <c r="B174" s="18">
        <f t="shared" si="105"/>
        <v>43324</v>
      </c>
      <c r="C174">
        <v>165</v>
      </c>
      <c r="D174" s="5">
        <v>15.7</v>
      </c>
      <c r="E174" s="8">
        <f t="shared" si="106"/>
        <v>15.7</v>
      </c>
      <c r="F174">
        <v>0</v>
      </c>
      <c r="G174" s="8">
        <f t="shared" si="97"/>
        <v>1718.6000000000001</v>
      </c>
      <c r="H174">
        <v>165</v>
      </c>
      <c r="I174" s="8">
        <f t="shared" si="73"/>
        <v>1574.3</v>
      </c>
      <c r="J174" s="8" t="str">
        <f t="shared" si="74"/>
        <v xml:space="preserve"> </v>
      </c>
      <c r="K174" s="8" t="str">
        <f t="shared" si="98"/>
        <v xml:space="preserve"> </v>
      </c>
      <c r="L174" s="8" t="str">
        <f t="shared" si="75"/>
        <v xml:space="preserve"> </v>
      </c>
      <c r="M174" t="str">
        <f t="shared" si="76"/>
        <v>F1</v>
      </c>
      <c r="N174" t="str">
        <f t="shared" si="77"/>
        <v xml:space="preserve"> </v>
      </c>
      <c r="O174" t="str">
        <f t="shared" si="78"/>
        <v xml:space="preserve"> </v>
      </c>
      <c r="P174" t="str">
        <f t="shared" si="79"/>
        <v xml:space="preserve"> </v>
      </c>
      <c r="Q174" t="str">
        <f t="shared" si="80"/>
        <v xml:space="preserve"> </v>
      </c>
      <c r="R174" t="str">
        <f t="shared" si="81"/>
        <v xml:space="preserve"> </v>
      </c>
      <c r="S174">
        <v>165</v>
      </c>
      <c r="T174">
        <f t="shared" si="107"/>
        <v>0.5</v>
      </c>
      <c r="U174" s="2">
        <f t="shared" si="83"/>
        <v>3.3105314085866517E+28</v>
      </c>
      <c r="V174" s="2">
        <f t="shared" si="84"/>
        <v>5</v>
      </c>
      <c r="W174" s="2">
        <f t="shared" si="109"/>
        <v>0.5</v>
      </c>
      <c r="X174" s="8" t="str">
        <f t="shared" si="85"/>
        <v xml:space="preserve"> </v>
      </c>
      <c r="Y174" s="8" t="str">
        <f t="shared" si="86"/>
        <v xml:space="preserve"> </v>
      </c>
      <c r="Z174" s="8">
        <f t="shared" si="87"/>
        <v>40</v>
      </c>
      <c r="AA174" s="8" t="str">
        <f t="shared" si="88"/>
        <v xml:space="preserve"> </v>
      </c>
      <c r="AB174" s="8" t="str">
        <f t="shared" si="89"/>
        <v xml:space="preserve"> </v>
      </c>
      <c r="AC174">
        <v>165</v>
      </c>
      <c r="AD174" s="8">
        <f t="shared" si="90"/>
        <v>40</v>
      </c>
      <c r="AE174" s="5">
        <f t="shared" si="91"/>
        <v>5</v>
      </c>
      <c r="AF174" s="5">
        <f t="shared" si="92"/>
        <v>5</v>
      </c>
      <c r="AG174" s="5">
        <f t="shared" si="93"/>
        <v>2.4643780796085872</v>
      </c>
      <c r="AH174" s="5">
        <f t="shared" si="94"/>
        <v>5.0000000020704927E-2</v>
      </c>
      <c r="AI174" s="5">
        <f t="shared" si="100"/>
        <v>4.9999999999999989E-2</v>
      </c>
      <c r="AJ174" s="16">
        <f t="shared" si="101"/>
        <v>2.4643780796085872</v>
      </c>
      <c r="AK174" s="20">
        <f t="shared" si="108"/>
        <v>300</v>
      </c>
      <c r="AL174" s="20">
        <f t="shared" si="96"/>
        <v>1416</v>
      </c>
      <c r="AM174" s="20">
        <f t="shared" si="102"/>
        <v>500</v>
      </c>
      <c r="AN174" s="10">
        <f t="shared" si="103"/>
        <v>500</v>
      </c>
      <c r="AO174" s="1">
        <f t="shared" si="104"/>
        <v>-50</v>
      </c>
    </row>
    <row r="175" spans="2:41" x14ac:dyDescent="0.2">
      <c r="B175" s="18">
        <f t="shared" si="105"/>
        <v>43325</v>
      </c>
      <c r="C175">
        <v>166</v>
      </c>
      <c r="D175" s="5">
        <v>15.7</v>
      </c>
      <c r="E175" s="8">
        <f t="shared" si="106"/>
        <v>15.7</v>
      </c>
      <c r="F175">
        <v>0</v>
      </c>
      <c r="G175" s="8">
        <f t="shared" si="97"/>
        <v>1734.3000000000002</v>
      </c>
      <c r="H175">
        <v>166</v>
      </c>
      <c r="I175" s="8">
        <f t="shared" si="73"/>
        <v>1590</v>
      </c>
      <c r="J175" s="8" t="str">
        <f t="shared" si="74"/>
        <v xml:space="preserve"> </v>
      </c>
      <c r="K175" s="8" t="str">
        <f t="shared" si="98"/>
        <v xml:space="preserve"> </v>
      </c>
      <c r="L175" s="8" t="str">
        <f t="shared" si="75"/>
        <v xml:space="preserve"> </v>
      </c>
      <c r="M175" t="str">
        <f t="shared" si="76"/>
        <v>F1</v>
      </c>
      <c r="N175" t="str">
        <f t="shared" si="77"/>
        <v xml:space="preserve"> </v>
      </c>
      <c r="O175" t="str">
        <f t="shared" si="78"/>
        <v xml:space="preserve"> </v>
      </c>
      <c r="P175" t="str">
        <f t="shared" si="79"/>
        <v xml:space="preserve"> </v>
      </c>
      <c r="Q175" t="str">
        <f t="shared" si="80"/>
        <v xml:space="preserve"> </v>
      </c>
      <c r="R175" t="str">
        <f t="shared" si="81"/>
        <v xml:space="preserve"> </v>
      </c>
      <c r="S175">
        <v>166</v>
      </c>
      <c r="T175">
        <f t="shared" si="107"/>
        <v>0.5</v>
      </c>
      <c r="U175" s="2">
        <f t="shared" si="83"/>
        <v>6.4879435132455041E+28</v>
      </c>
      <c r="V175" s="2">
        <f t="shared" si="84"/>
        <v>5</v>
      </c>
      <c r="W175" s="2">
        <f t="shared" si="109"/>
        <v>0.5</v>
      </c>
      <c r="X175" s="8" t="str">
        <f t="shared" si="85"/>
        <v xml:space="preserve"> </v>
      </c>
      <c r="Y175" s="8" t="str">
        <f t="shared" si="86"/>
        <v xml:space="preserve"> </v>
      </c>
      <c r="Z175" s="8">
        <f t="shared" si="87"/>
        <v>40</v>
      </c>
      <c r="AA175" s="8" t="str">
        <f t="shared" si="88"/>
        <v xml:space="preserve"> </v>
      </c>
      <c r="AB175" s="8" t="str">
        <f t="shared" si="89"/>
        <v xml:space="preserve"> </v>
      </c>
      <c r="AC175">
        <v>166</v>
      </c>
      <c r="AD175" s="8">
        <f t="shared" si="90"/>
        <v>40</v>
      </c>
      <c r="AE175" s="5">
        <f t="shared" si="91"/>
        <v>5</v>
      </c>
      <c r="AF175" s="5">
        <f t="shared" si="92"/>
        <v>5</v>
      </c>
      <c r="AG175" s="5">
        <f t="shared" si="93"/>
        <v>4.7816719483432273</v>
      </c>
      <c r="AH175" s="5">
        <f t="shared" si="94"/>
        <v>5.0000000040577308E-2</v>
      </c>
      <c r="AI175" s="5">
        <f t="shared" si="100"/>
        <v>4.9999999999999989E-2</v>
      </c>
      <c r="AJ175" s="16">
        <f t="shared" si="101"/>
        <v>4.7816719483432273</v>
      </c>
      <c r="AK175" s="20">
        <f t="shared" si="108"/>
        <v>300</v>
      </c>
      <c r="AL175" s="20">
        <f t="shared" si="96"/>
        <v>1428</v>
      </c>
      <c r="AM175" s="20">
        <f t="shared" si="102"/>
        <v>500</v>
      </c>
      <c r="AN175" s="10">
        <f t="shared" si="103"/>
        <v>500</v>
      </c>
      <c r="AO175" s="1">
        <f t="shared" si="104"/>
        <v>-50</v>
      </c>
    </row>
    <row r="176" spans="2:41" x14ac:dyDescent="0.2">
      <c r="B176" s="18">
        <f t="shared" si="105"/>
        <v>43326</v>
      </c>
      <c r="C176">
        <v>167</v>
      </c>
      <c r="D176" s="5">
        <v>15.6</v>
      </c>
      <c r="E176" s="8">
        <f t="shared" si="106"/>
        <v>15.6</v>
      </c>
      <c r="F176">
        <v>0</v>
      </c>
      <c r="G176" s="8">
        <f t="shared" si="97"/>
        <v>1749.9</v>
      </c>
      <c r="H176">
        <v>167</v>
      </c>
      <c r="I176" s="8">
        <f t="shared" si="73"/>
        <v>1605.6</v>
      </c>
      <c r="J176" s="8" t="str">
        <f t="shared" si="74"/>
        <v xml:space="preserve"> </v>
      </c>
      <c r="K176" s="8" t="str">
        <f t="shared" si="98"/>
        <v xml:space="preserve"> </v>
      </c>
      <c r="L176" s="8" t="str">
        <f t="shared" si="75"/>
        <v xml:space="preserve"> </v>
      </c>
      <c r="M176" t="str">
        <f t="shared" si="76"/>
        <v>F1</v>
      </c>
      <c r="N176" t="str">
        <f t="shared" si="77"/>
        <v xml:space="preserve"> </v>
      </c>
      <c r="O176" t="str">
        <f t="shared" si="78"/>
        <v xml:space="preserve"> </v>
      </c>
      <c r="P176" t="str">
        <f t="shared" si="79"/>
        <v xml:space="preserve"> </v>
      </c>
      <c r="Q176" t="str">
        <f t="shared" si="80"/>
        <v xml:space="preserve"> </v>
      </c>
      <c r="R176" t="str">
        <f t="shared" si="81"/>
        <v xml:space="preserve"> </v>
      </c>
      <c r="S176">
        <v>167</v>
      </c>
      <c r="T176">
        <f t="shared" si="107"/>
        <v>0.5</v>
      </c>
      <c r="U176" s="2">
        <f t="shared" si="83"/>
        <v>1.2660626634533325E+29</v>
      </c>
      <c r="V176" s="2">
        <f t="shared" si="84"/>
        <v>5</v>
      </c>
      <c r="W176" s="2">
        <f t="shared" si="109"/>
        <v>0.5</v>
      </c>
      <c r="X176" s="8" t="str">
        <f t="shared" si="85"/>
        <v xml:space="preserve"> </v>
      </c>
      <c r="Y176" s="8" t="str">
        <f t="shared" si="86"/>
        <v xml:space="preserve"> </v>
      </c>
      <c r="Z176" s="8">
        <f t="shared" si="87"/>
        <v>40</v>
      </c>
      <c r="AA176" s="8" t="str">
        <f t="shared" si="88"/>
        <v xml:space="preserve"> </v>
      </c>
      <c r="AB176" s="8" t="str">
        <f t="shared" si="89"/>
        <v xml:space="preserve"> </v>
      </c>
      <c r="AC176">
        <v>167</v>
      </c>
      <c r="AD176" s="8">
        <f t="shared" si="90"/>
        <v>40</v>
      </c>
      <c r="AE176" s="5">
        <f t="shared" si="91"/>
        <v>5</v>
      </c>
      <c r="AF176" s="5">
        <f t="shared" si="92"/>
        <v>5</v>
      </c>
      <c r="AG176" s="5">
        <f t="shared" si="93"/>
        <v>5</v>
      </c>
      <c r="AH176" s="5">
        <f t="shared" si="94"/>
        <v>5.0000000079182927E-2</v>
      </c>
      <c r="AI176" s="5">
        <f t="shared" si="100"/>
        <v>4.9999999999999989E-2</v>
      </c>
      <c r="AJ176" s="16">
        <f t="shared" si="101"/>
        <v>5</v>
      </c>
      <c r="AK176" s="20">
        <f t="shared" si="108"/>
        <v>300</v>
      </c>
      <c r="AL176" s="20">
        <f t="shared" si="96"/>
        <v>1440</v>
      </c>
      <c r="AM176" s="20">
        <f t="shared" si="102"/>
        <v>500</v>
      </c>
      <c r="AN176" s="10">
        <f t="shared" si="103"/>
        <v>500</v>
      </c>
      <c r="AO176" s="1">
        <f t="shared" si="104"/>
        <v>-50</v>
      </c>
    </row>
    <row r="177" spans="2:41" x14ac:dyDescent="0.2">
      <c r="B177" s="18">
        <f t="shared" si="105"/>
        <v>43327</v>
      </c>
      <c r="C177">
        <v>168</v>
      </c>
      <c r="D177" s="5">
        <v>15.6</v>
      </c>
      <c r="E177" s="8">
        <f t="shared" si="106"/>
        <v>15.6</v>
      </c>
      <c r="F177">
        <v>0</v>
      </c>
      <c r="G177" s="8">
        <f t="shared" si="97"/>
        <v>1765.5</v>
      </c>
      <c r="H177">
        <v>168</v>
      </c>
      <c r="I177" s="8">
        <f t="shared" si="73"/>
        <v>1621.1999999999998</v>
      </c>
      <c r="J177" s="8" t="str">
        <f t="shared" si="74"/>
        <v xml:space="preserve"> </v>
      </c>
      <c r="K177" s="8" t="str">
        <f t="shared" si="98"/>
        <v xml:space="preserve"> </v>
      </c>
      <c r="L177" s="8" t="str">
        <f t="shared" si="75"/>
        <v xml:space="preserve"> </v>
      </c>
      <c r="M177" t="str">
        <f t="shared" si="76"/>
        <v>F1</v>
      </c>
      <c r="N177" t="str">
        <f t="shared" si="77"/>
        <v xml:space="preserve"> </v>
      </c>
      <c r="O177" t="str">
        <f t="shared" si="78"/>
        <v xml:space="preserve"> </v>
      </c>
      <c r="P177" t="str">
        <f t="shared" si="79"/>
        <v xml:space="preserve"> </v>
      </c>
      <c r="Q177" t="str">
        <f t="shared" si="80"/>
        <v xml:space="preserve"> </v>
      </c>
      <c r="R177" t="str">
        <f t="shared" si="81"/>
        <v xml:space="preserve"> </v>
      </c>
      <c r="S177">
        <v>168</v>
      </c>
      <c r="T177">
        <f t="shared" si="107"/>
        <v>0.5</v>
      </c>
      <c r="U177" s="2">
        <f t="shared" si="83"/>
        <v>2.470605153263288E+29</v>
      </c>
      <c r="V177" s="2">
        <f t="shared" si="84"/>
        <v>5</v>
      </c>
      <c r="W177" s="2">
        <f t="shared" si="109"/>
        <v>0.5</v>
      </c>
      <c r="X177" s="8" t="str">
        <f t="shared" si="85"/>
        <v xml:space="preserve"> </v>
      </c>
      <c r="Y177" s="8" t="str">
        <f t="shared" si="86"/>
        <v xml:space="preserve"> </v>
      </c>
      <c r="Z177" s="8">
        <f t="shared" si="87"/>
        <v>40</v>
      </c>
      <c r="AA177" s="8" t="str">
        <f t="shared" si="88"/>
        <v xml:space="preserve"> </v>
      </c>
      <c r="AB177" s="8" t="str">
        <f t="shared" si="89"/>
        <v xml:space="preserve"> </v>
      </c>
      <c r="AC177">
        <v>168</v>
      </c>
      <c r="AD177" s="8">
        <f t="shared" si="90"/>
        <v>40</v>
      </c>
      <c r="AE177" s="5">
        <f t="shared" si="91"/>
        <v>5</v>
      </c>
      <c r="AF177" s="5">
        <f t="shared" si="92"/>
        <v>5</v>
      </c>
      <c r="AG177" s="5">
        <f t="shared" si="93"/>
        <v>5</v>
      </c>
      <c r="AH177" s="5">
        <f t="shared" si="94"/>
        <v>5.000000015451822E-2</v>
      </c>
      <c r="AI177" s="5">
        <f t="shared" si="100"/>
        <v>4.9999999999999989E-2</v>
      </c>
      <c r="AJ177" s="16">
        <f t="shared" si="101"/>
        <v>5</v>
      </c>
      <c r="AK177" s="20">
        <f t="shared" si="108"/>
        <v>300</v>
      </c>
      <c r="AL177" s="20">
        <f t="shared" si="96"/>
        <v>1452</v>
      </c>
      <c r="AM177" s="20">
        <f t="shared" si="102"/>
        <v>500</v>
      </c>
      <c r="AN177" s="10">
        <f t="shared" si="103"/>
        <v>500</v>
      </c>
      <c r="AO177" s="1">
        <f t="shared" si="104"/>
        <v>-50</v>
      </c>
    </row>
    <row r="178" spans="2:41" x14ac:dyDescent="0.2">
      <c r="B178" s="18">
        <f t="shared" si="105"/>
        <v>43328</v>
      </c>
      <c r="C178">
        <v>169</v>
      </c>
      <c r="D178" s="5">
        <v>15.5</v>
      </c>
      <c r="E178" s="8">
        <f t="shared" si="106"/>
        <v>15.5</v>
      </c>
      <c r="F178">
        <v>0</v>
      </c>
      <c r="G178" s="8">
        <f t="shared" si="97"/>
        <v>1781</v>
      </c>
      <c r="H178">
        <v>169</v>
      </c>
      <c r="I178" s="8">
        <f t="shared" si="73"/>
        <v>1636.6999999999998</v>
      </c>
      <c r="J178" s="8" t="str">
        <f t="shared" si="74"/>
        <v xml:space="preserve"> </v>
      </c>
      <c r="K178" s="8" t="str">
        <f t="shared" si="98"/>
        <v xml:space="preserve"> </v>
      </c>
      <c r="L178" s="8" t="str">
        <f t="shared" si="75"/>
        <v xml:space="preserve"> </v>
      </c>
      <c r="M178" t="str">
        <f t="shared" si="76"/>
        <v>F1</v>
      </c>
      <c r="N178" t="str">
        <f t="shared" si="77"/>
        <v xml:space="preserve"> </v>
      </c>
      <c r="O178" t="str">
        <f t="shared" si="78"/>
        <v xml:space="preserve"> </v>
      </c>
      <c r="P178" t="str">
        <f t="shared" si="79"/>
        <v xml:space="preserve"> </v>
      </c>
      <c r="Q178" t="str">
        <f t="shared" si="80"/>
        <v xml:space="preserve"> </v>
      </c>
      <c r="R178" t="str">
        <f t="shared" si="81"/>
        <v xml:space="preserve"> </v>
      </c>
      <c r="S178">
        <v>169</v>
      </c>
      <c r="T178">
        <f t="shared" si="107"/>
        <v>0.5</v>
      </c>
      <c r="U178" s="2">
        <f t="shared" si="83"/>
        <v>4.8005420515286263E+29</v>
      </c>
      <c r="V178" s="2">
        <f t="shared" si="84"/>
        <v>5</v>
      </c>
      <c r="W178" s="2">
        <f t="shared" si="109"/>
        <v>0.5</v>
      </c>
      <c r="X178" s="8" t="str">
        <f t="shared" si="85"/>
        <v xml:space="preserve"> </v>
      </c>
      <c r="Y178" s="8" t="str">
        <f t="shared" si="86"/>
        <v xml:space="preserve"> </v>
      </c>
      <c r="Z178" s="8">
        <f t="shared" si="87"/>
        <v>40</v>
      </c>
      <c r="AA178" s="8" t="str">
        <f t="shared" si="88"/>
        <v xml:space="preserve"> </v>
      </c>
      <c r="AB178" s="8" t="str">
        <f t="shared" si="89"/>
        <v xml:space="preserve"> </v>
      </c>
      <c r="AC178">
        <v>169</v>
      </c>
      <c r="AD178" s="8">
        <f t="shared" si="90"/>
        <v>40</v>
      </c>
      <c r="AE178" s="5">
        <f t="shared" si="91"/>
        <v>5</v>
      </c>
      <c r="AF178" s="5">
        <f t="shared" si="92"/>
        <v>5</v>
      </c>
      <c r="AG178" s="5">
        <f t="shared" si="93"/>
        <v>5</v>
      </c>
      <c r="AH178" s="5">
        <f t="shared" si="94"/>
        <v>5.0000000300238823E-2</v>
      </c>
      <c r="AI178" s="5">
        <f t="shared" si="100"/>
        <v>4.9999999999999989E-2</v>
      </c>
      <c r="AJ178" s="16">
        <f t="shared" si="101"/>
        <v>5</v>
      </c>
      <c r="AK178" s="20">
        <f t="shared" si="108"/>
        <v>300</v>
      </c>
      <c r="AL178" s="20">
        <f t="shared" si="96"/>
        <v>1464</v>
      </c>
      <c r="AM178" s="20">
        <f t="shared" si="102"/>
        <v>500</v>
      </c>
      <c r="AN178" s="10">
        <f t="shared" si="103"/>
        <v>500</v>
      </c>
      <c r="AO178" s="1">
        <f t="shared" si="104"/>
        <v>-50</v>
      </c>
    </row>
    <row r="179" spans="2:41" x14ac:dyDescent="0.2">
      <c r="B179" s="18">
        <f t="shared" si="105"/>
        <v>43329</v>
      </c>
      <c r="C179">
        <v>170</v>
      </c>
      <c r="D179" s="5">
        <v>15.5</v>
      </c>
      <c r="E179" s="8">
        <f t="shared" si="106"/>
        <v>15.5</v>
      </c>
      <c r="F179">
        <v>0</v>
      </c>
      <c r="G179" s="8">
        <f t="shared" si="97"/>
        <v>1796.5</v>
      </c>
      <c r="H179">
        <v>170</v>
      </c>
      <c r="I179" s="8">
        <f t="shared" si="73"/>
        <v>1652.1999999999998</v>
      </c>
      <c r="J179" s="8" t="str">
        <f t="shared" si="74"/>
        <v xml:space="preserve"> </v>
      </c>
      <c r="K179" s="8" t="str">
        <f t="shared" si="98"/>
        <v xml:space="preserve"> </v>
      </c>
      <c r="L179" s="8" t="str">
        <f t="shared" si="75"/>
        <v xml:space="preserve"> </v>
      </c>
      <c r="M179" t="str">
        <f t="shared" si="76"/>
        <v>F1</v>
      </c>
      <c r="N179" t="str">
        <f t="shared" si="77"/>
        <v xml:space="preserve"> </v>
      </c>
      <c r="O179" t="str">
        <f t="shared" si="78"/>
        <v xml:space="preserve"> </v>
      </c>
      <c r="P179" t="str">
        <f t="shared" si="79"/>
        <v xml:space="preserve"> </v>
      </c>
      <c r="Q179" t="str">
        <f t="shared" si="80"/>
        <v xml:space="preserve"> </v>
      </c>
      <c r="R179" t="str">
        <f t="shared" si="81"/>
        <v xml:space="preserve"> </v>
      </c>
      <c r="S179">
        <v>170</v>
      </c>
      <c r="T179">
        <f t="shared" si="107"/>
        <v>0.5</v>
      </c>
      <c r="U179" s="2">
        <f t="shared" si="83"/>
        <v>9.3277567878686907E+29</v>
      </c>
      <c r="V179" s="2">
        <f t="shared" si="84"/>
        <v>5</v>
      </c>
      <c r="W179" s="2">
        <f t="shared" si="109"/>
        <v>0.5</v>
      </c>
      <c r="X179" s="8" t="str">
        <f t="shared" si="85"/>
        <v xml:space="preserve"> </v>
      </c>
      <c r="Y179" s="8" t="str">
        <f t="shared" si="86"/>
        <v xml:space="preserve"> </v>
      </c>
      <c r="Z179" s="8">
        <f t="shared" si="87"/>
        <v>40</v>
      </c>
      <c r="AA179" s="8" t="str">
        <f t="shared" si="88"/>
        <v xml:space="preserve"> </v>
      </c>
      <c r="AB179" s="8" t="str">
        <f t="shared" si="89"/>
        <v xml:space="preserve"> </v>
      </c>
      <c r="AC179">
        <v>170</v>
      </c>
      <c r="AD179" s="8">
        <f t="shared" si="90"/>
        <v>40</v>
      </c>
      <c r="AE179" s="5">
        <f t="shared" si="91"/>
        <v>5</v>
      </c>
      <c r="AF179" s="5">
        <f t="shared" si="92"/>
        <v>5</v>
      </c>
      <c r="AG179" s="5">
        <f t="shared" si="93"/>
        <v>5</v>
      </c>
      <c r="AH179" s="5">
        <f t="shared" si="94"/>
        <v>5.0000000583382886E-2</v>
      </c>
      <c r="AI179" s="5">
        <f t="shared" si="100"/>
        <v>5.0000000000000044E-2</v>
      </c>
      <c r="AJ179" s="16">
        <f t="shared" si="101"/>
        <v>5</v>
      </c>
      <c r="AK179" s="20">
        <f t="shared" si="108"/>
        <v>300</v>
      </c>
      <c r="AL179" s="20">
        <f t="shared" si="96"/>
        <v>1476</v>
      </c>
      <c r="AM179" s="20">
        <f t="shared" si="102"/>
        <v>500</v>
      </c>
      <c r="AN179" s="10">
        <f t="shared" si="103"/>
        <v>500</v>
      </c>
      <c r="AO179" s="1">
        <f t="shared" si="104"/>
        <v>-50</v>
      </c>
    </row>
    <row r="180" spans="2:41" x14ac:dyDescent="0.2">
      <c r="B180" s="18">
        <f t="shared" si="105"/>
        <v>43330</v>
      </c>
      <c r="C180">
        <v>171</v>
      </c>
      <c r="D180" s="5">
        <v>15.4</v>
      </c>
      <c r="E180" s="8">
        <f t="shared" si="106"/>
        <v>15.4</v>
      </c>
      <c r="F180">
        <v>0</v>
      </c>
      <c r="G180" s="8">
        <f t="shared" si="97"/>
        <v>1811.9</v>
      </c>
      <c r="H180">
        <v>171</v>
      </c>
      <c r="I180" s="8">
        <f t="shared" si="73"/>
        <v>1667.6</v>
      </c>
      <c r="J180" s="8" t="str">
        <f t="shared" si="74"/>
        <v xml:space="preserve"> </v>
      </c>
      <c r="K180" s="8" t="str">
        <f t="shared" si="98"/>
        <v xml:space="preserve"> </v>
      </c>
      <c r="L180" s="8" t="str">
        <f t="shared" si="75"/>
        <v xml:space="preserve"> </v>
      </c>
      <c r="M180" t="str">
        <f t="shared" si="76"/>
        <v>F1</v>
      </c>
      <c r="N180" t="str">
        <f t="shared" si="77"/>
        <v xml:space="preserve"> </v>
      </c>
      <c r="O180" t="str">
        <f t="shared" si="78"/>
        <v xml:space="preserve"> </v>
      </c>
      <c r="P180" t="str">
        <f t="shared" si="79"/>
        <v xml:space="preserve"> </v>
      </c>
      <c r="Q180" t="str">
        <f t="shared" si="80"/>
        <v xml:space="preserve"> </v>
      </c>
      <c r="R180" t="str">
        <f t="shared" si="81"/>
        <v xml:space="preserve"> </v>
      </c>
      <c r="S180">
        <v>171</v>
      </c>
      <c r="T180">
        <f t="shared" si="107"/>
        <v>0.5</v>
      </c>
      <c r="U180" s="2">
        <f t="shared" si="83"/>
        <v>1.8046913765561433E+30</v>
      </c>
      <c r="V180" s="2">
        <f t="shared" si="84"/>
        <v>5</v>
      </c>
      <c r="W180" s="2">
        <f t="shared" si="109"/>
        <v>0.5</v>
      </c>
      <c r="X180" s="8" t="str">
        <f t="shared" si="85"/>
        <v xml:space="preserve"> </v>
      </c>
      <c r="Y180" s="8" t="str">
        <f t="shared" si="86"/>
        <v xml:space="preserve"> </v>
      </c>
      <c r="Z180" s="8">
        <f t="shared" si="87"/>
        <v>40</v>
      </c>
      <c r="AA180" s="8" t="str">
        <f t="shared" si="88"/>
        <v xml:space="preserve"> </v>
      </c>
      <c r="AB180" s="8" t="str">
        <f t="shared" si="89"/>
        <v xml:space="preserve"> </v>
      </c>
      <c r="AC180">
        <v>171</v>
      </c>
      <c r="AD180" s="8">
        <f t="shared" si="90"/>
        <v>40</v>
      </c>
      <c r="AE180" s="5">
        <f t="shared" si="91"/>
        <v>5</v>
      </c>
      <c r="AF180" s="5">
        <f t="shared" si="92"/>
        <v>5</v>
      </c>
      <c r="AG180" s="5">
        <f t="shared" si="93"/>
        <v>5</v>
      </c>
      <c r="AH180" s="5">
        <f t="shared" si="94"/>
        <v>5.0000001128702343E-2</v>
      </c>
      <c r="AI180" s="5">
        <f t="shared" si="100"/>
        <v>5.0000000000000044E-2</v>
      </c>
      <c r="AJ180" s="16">
        <f t="shared" si="101"/>
        <v>5</v>
      </c>
      <c r="AK180" s="20">
        <f t="shared" si="108"/>
        <v>300</v>
      </c>
      <c r="AL180" s="20">
        <f t="shared" si="96"/>
        <v>1488</v>
      </c>
      <c r="AM180" s="20">
        <f t="shared" si="102"/>
        <v>500</v>
      </c>
      <c r="AN180" s="10">
        <f t="shared" si="103"/>
        <v>500</v>
      </c>
      <c r="AO180" s="1">
        <f t="shared" si="104"/>
        <v>-50</v>
      </c>
    </row>
    <row r="181" spans="2:41" x14ac:dyDescent="0.2">
      <c r="B181" s="18">
        <f t="shared" si="105"/>
        <v>43331</v>
      </c>
      <c r="C181">
        <v>172</v>
      </c>
      <c r="D181" s="5">
        <v>15.3</v>
      </c>
      <c r="E181" s="8">
        <f t="shared" si="106"/>
        <v>15.3</v>
      </c>
      <c r="F181">
        <v>0</v>
      </c>
      <c r="G181" s="8">
        <f t="shared" si="97"/>
        <v>1827.2</v>
      </c>
      <c r="H181">
        <v>172</v>
      </c>
      <c r="I181" s="8">
        <f t="shared" si="73"/>
        <v>1682.8999999999999</v>
      </c>
      <c r="J181" s="8" t="str">
        <f t="shared" si="74"/>
        <v xml:space="preserve"> </v>
      </c>
      <c r="K181" s="8" t="str">
        <f t="shared" si="98"/>
        <v xml:space="preserve"> </v>
      </c>
      <c r="L181" s="8" t="str">
        <f t="shared" si="75"/>
        <v xml:space="preserve"> </v>
      </c>
      <c r="M181" t="str">
        <f t="shared" si="76"/>
        <v>F1</v>
      </c>
      <c r="N181" t="str">
        <f t="shared" si="77"/>
        <v xml:space="preserve"> </v>
      </c>
      <c r="O181" t="str">
        <f t="shared" si="78"/>
        <v xml:space="preserve"> </v>
      </c>
      <c r="P181" t="str">
        <f t="shared" si="79"/>
        <v xml:space="preserve"> </v>
      </c>
      <c r="Q181" t="str">
        <f t="shared" si="80"/>
        <v xml:space="preserve"> </v>
      </c>
      <c r="R181" t="str">
        <f t="shared" si="81"/>
        <v xml:space="preserve"> </v>
      </c>
      <c r="S181">
        <v>172</v>
      </c>
      <c r="T181">
        <f t="shared" si="107"/>
        <v>0.5</v>
      </c>
      <c r="U181" s="2">
        <f t="shared" si="83"/>
        <v>3.4767019923822515E+30</v>
      </c>
      <c r="V181" s="2">
        <f t="shared" si="84"/>
        <v>5</v>
      </c>
      <c r="W181" s="2">
        <f t="shared" si="109"/>
        <v>0.5</v>
      </c>
      <c r="X181" s="8" t="str">
        <f t="shared" si="85"/>
        <v xml:space="preserve"> </v>
      </c>
      <c r="Y181" s="8" t="str">
        <f t="shared" si="86"/>
        <v xml:space="preserve"> </v>
      </c>
      <c r="Z181" s="8">
        <f t="shared" si="87"/>
        <v>40</v>
      </c>
      <c r="AA181" s="8" t="str">
        <f t="shared" si="88"/>
        <v xml:space="preserve"> </v>
      </c>
      <c r="AB181" s="8" t="str">
        <f t="shared" si="89"/>
        <v xml:space="preserve"> </v>
      </c>
      <c r="AC181">
        <v>172</v>
      </c>
      <c r="AD181" s="8">
        <f t="shared" si="90"/>
        <v>40</v>
      </c>
      <c r="AE181" s="5">
        <f t="shared" si="91"/>
        <v>5</v>
      </c>
      <c r="AF181" s="5">
        <f t="shared" si="92"/>
        <v>5</v>
      </c>
      <c r="AG181" s="5">
        <f t="shared" si="93"/>
        <v>5</v>
      </c>
      <c r="AH181" s="5">
        <f t="shared" si="94"/>
        <v>5.0000002174422631E-2</v>
      </c>
      <c r="AI181" s="5">
        <f t="shared" si="100"/>
        <v>5.00000000000001E-2</v>
      </c>
      <c r="AJ181" s="16">
        <f t="shared" si="101"/>
        <v>5</v>
      </c>
      <c r="AK181" s="20">
        <f t="shared" si="108"/>
        <v>300</v>
      </c>
      <c r="AL181" s="20">
        <f t="shared" si="96"/>
        <v>1500</v>
      </c>
      <c r="AM181" s="20">
        <f t="shared" si="102"/>
        <v>500</v>
      </c>
      <c r="AN181" s="10">
        <f t="shared" si="103"/>
        <v>500</v>
      </c>
      <c r="AO181" s="1">
        <f t="shared" si="104"/>
        <v>-50</v>
      </c>
    </row>
    <row r="182" spans="2:41" x14ac:dyDescent="0.2">
      <c r="B182" s="18">
        <f t="shared" si="105"/>
        <v>43332</v>
      </c>
      <c r="C182">
        <v>173</v>
      </c>
      <c r="D182" s="5">
        <v>15.2</v>
      </c>
      <c r="E182" s="8">
        <f t="shared" si="106"/>
        <v>15.2</v>
      </c>
      <c r="F182">
        <v>0</v>
      </c>
      <c r="G182" s="8">
        <f t="shared" si="97"/>
        <v>1842.4</v>
      </c>
      <c r="H182">
        <v>173</v>
      </c>
      <c r="I182" s="8">
        <f t="shared" si="73"/>
        <v>1698.1</v>
      </c>
      <c r="J182" s="8" t="str">
        <f t="shared" si="74"/>
        <v xml:space="preserve"> </v>
      </c>
      <c r="K182" s="8" t="str">
        <f t="shared" si="98"/>
        <v xml:space="preserve"> </v>
      </c>
      <c r="L182" s="8" t="str">
        <f t="shared" si="75"/>
        <v xml:space="preserve"> </v>
      </c>
      <c r="M182" t="str">
        <f t="shared" si="76"/>
        <v>F1</v>
      </c>
      <c r="N182" t="str">
        <f t="shared" si="77"/>
        <v xml:space="preserve"> </v>
      </c>
      <c r="O182" t="str">
        <f t="shared" si="78"/>
        <v xml:space="preserve"> </v>
      </c>
      <c r="P182" t="str">
        <f t="shared" si="79"/>
        <v xml:space="preserve"> </v>
      </c>
      <c r="Q182" t="str">
        <f t="shared" si="80"/>
        <v xml:space="preserve"> </v>
      </c>
      <c r="R182" t="str">
        <f t="shared" si="81"/>
        <v xml:space="preserve"> </v>
      </c>
      <c r="S182">
        <v>173</v>
      </c>
      <c r="T182">
        <f t="shared" si="107"/>
        <v>0.5</v>
      </c>
      <c r="U182" s="2">
        <f t="shared" si="83"/>
        <v>6.6691545799889195E+30</v>
      </c>
      <c r="V182" s="2">
        <f t="shared" si="84"/>
        <v>5</v>
      </c>
      <c r="W182" s="2">
        <f t="shared" si="109"/>
        <v>0.5</v>
      </c>
      <c r="X182" s="8" t="str">
        <f t="shared" si="85"/>
        <v xml:space="preserve"> </v>
      </c>
      <c r="Y182" s="8" t="str">
        <f t="shared" si="86"/>
        <v xml:space="preserve"> </v>
      </c>
      <c r="Z182" s="8">
        <f t="shared" si="87"/>
        <v>40</v>
      </c>
      <c r="AA182" s="8" t="str">
        <f t="shared" si="88"/>
        <v xml:space="preserve"> </v>
      </c>
      <c r="AB182" s="8" t="str">
        <f t="shared" si="89"/>
        <v xml:space="preserve"> </v>
      </c>
      <c r="AC182">
        <v>173</v>
      </c>
      <c r="AD182" s="8">
        <f t="shared" si="90"/>
        <v>40</v>
      </c>
      <c r="AE182" s="5">
        <f t="shared" si="91"/>
        <v>5</v>
      </c>
      <c r="AF182" s="5">
        <f t="shared" si="92"/>
        <v>5</v>
      </c>
      <c r="AG182" s="5">
        <f t="shared" si="93"/>
        <v>5</v>
      </c>
      <c r="AH182" s="5">
        <f t="shared" si="94"/>
        <v>5.000000417106798E-2</v>
      </c>
      <c r="AI182" s="5">
        <f t="shared" si="100"/>
        <v>5.0000000000000211E-2</v>
      </c>
      <c r="AJ182" s="16">
        <f t="shared" si="101"/>
        <v>5</v>
      </c>
      <c r="AK182" s="20">
        <f t="shared" si="108"/>
        <v>300</v>
      </c>
      <c r="AL182" s="20">
        <f t="shared" si="96"/>
        <v>1512</v>
      </c>
      <c r="AM182" s="20">
        <f t="shared" si="102"/>
        <v>500</v>
      </c>
      <c r="AN182" s="10">
        <f t="shared" si="103"/>
        <v>500</v>
      </c>
      <c r="AO182" s="1">
        <f t="shared" si="104"/>
        <v>-50</v>
      </c>
    </row>
    <row r="183" spans="2:41" x14ac:dyDescent="0.2">
      <c r="B183" s="18">
        <f t="shared" si="105"/>
        <v>43333</v>
      </c>
      <c r="C183">
        <v>174</v>
      </c>
      <c r="D183" s="5">
        <v>15.2</v>
      </c>
      <c r="E183" s="8">
        <f t="shared" si="106"/>
        <v>15.2</v>
      </c>
      <c r="F183">
        <v>0</v>
      </c>
      <c r="G183" s="8">
        <f t="shared" si="97"/>
        <v>1857.6000000000001</v>
      </c>
      <c r="H183">
        <v>174</v>
      </c>
      <c r="I183" s="8">
        <f t="shared" si="73"/>
        <v>1713.3</v>
      </c>
      <c r="J183" s="8" t="str">
        <f t="shared" si="74"/>
        <v xml:space="preserve"> </v>
      </c>
      <c r="K183" s="8" t="str">
        <f t="shared" si="98"/>
        <v xml:space="preserve"> </v>
      </c>
      <c r="L183" s="8" t="str">
        <f t="shared" si="75"/>
        <v xml:space="preserve"> </v>
      </c>
      <c r="M183" t="str">
        <f t="shared" si="76"/>
        <v>F1</v>
      </c>
      <c r="N183" t="str">
        <f t="shared" si="77"/>
        <v xml:space="preserve"> </v>
      </c>
      <c r="O183" t="str">
        <f t="shared" si="78"/>
        <v xml:space="preserve"> </v>
      </c>
      <c r="P183" t="str">
        <f t="shared" si="79"/>
        <v xml:space="preserve"> </v>
      </c>
      <c r="Q183" t="str">
        <f t="shared" si="80"/>
        <v xml:space="preserve"> </v>
      </c>
      <c r="R183" t="str">
        <f t="shared" si="81"/>
        <v xml:space="preserve"> </v>
      </c>
      <c r="S183">
        <v>174</v>
      </c>
      <c r="T183">
        <f t="shared" si="107"/>
        <v>0.5</v>
      </c>
      <c r="U183" s="2">
        <f t="shared" si="83"/>
        <v>1.2793050111640694E+31</v>
      </c>
      <c r="V183" s="2">
        <f t="shared" si="84"/>
        <v>5</v>
      </c>
      <c r="W183" s="2">
        <f t="shared" si="109"/>
        <v>0.5</v>
      </c>
      <c r="X183" s="8" t="str">
        <f t="shared" si="85"/>
        <v xml:space="preserve"> </v>
      </c>
      <c r="Y183" s="8" t="str">
        <f t="shared" si="86"/>
        <v xml:space="preserve"> </v>
      </c>
      <c r="Z183" s="8">
        <f t="shared" si="87"/>
        <v>40</v>
      </c>
      <c r="AA183" s="8" t="str">
        <f t="shared" si="88"/>
        <v xml:space="preserve"> </v>
      </c>
      <c r="AB183" s="8" t="str">
        <f t="shared" si="89"/>
        <v xml:space="preserve"> </v>
      </c>
      <c r="AC183">
        <v>174</v>
      </c>
      <c r="AD183" s="8">
        <f t="shared" si="90"/>
        <v>40</v>
      </c>
      <c r="AE183" s="5">
        <f t="shared" si="91"/>
        <v>5</v>
      </c>
      <c r="AF183" s="5">
        <f t="shared" si="92"/>
        <v>5</v>
      </c>
      <c r="AG183" s="5">
        <f t="shared" si="93"/>
        <v>5</v>
      </c>
      <c r="AH183" s="5">
        <f t="shared" si="94"/>
        <v>5.0000008001116314E-2</v>
      </c>
      <c r="AI183" s="5">
        <f t="shared" si="100"/>
        <v>5.0000000000000488E-2</v>
      </c>
      <c r="AJ183" s="16">
        <f t="shared" si="101"/>
        <v>5</v>
      </c>
      <c r="AK183" s="20">
        <f t="shared" si="108"/>
        <v>300</v>
      </c>
      <c r="AL183" s="20">
        <f t="shared" si="96"/>
        <v>1524</v>
      </c>
      <c r="AM183" s="20">
        <f t="shared" si="102"/>
        <v>500</v>
      </c>
      <c r="AN183" s="10">
        <f t="shared" si="103"/>
        <v>500</v>
      </c>
      <c r="AO183" s="1">
        <f t="shared" si="104"/>
        <v>-50</v>
      </c>
    </row>
    <row r="184" spans="2:41" x14ac:dyDescent="0.2">
      <c r="B184" s="18">
        <f t="shared" si="105"/>
        <v>43334</v>
      </c>
      <c r="C184">
        <v>175</v>
      </c>
      <c r="D184" s="5">
        <v>15.1</v>
      </c>
      <c r="E184" s="8">
        <f t="shared" si="106"/>
        <v>15.1</v>
      </c>
      <c r="F184">
        <v>0</v>
      </c>
      <c r="G184" s="8">
        <f t="shared" si="97"/>
        <v>1872.7</v>
      </c>
      <c r="H184">
        <v>175</v>
      </c>
      <c r="I184" s="8">
        <f t="shared" si="73"/>
        <v>1728.3999999999999</v>
      </c>
      <c r="J184" s="8" t="str">
        <f t="shared" si="74"/>
        <v xml:space="preserve"> </v>
      </c>
      <c r="K184" s="8" t="str">
        <f t="shared" si="98"/>
        <v xml:space="preserve"> </v>
      </c>
      <c r="L184" s="8" t="str">
        <f t="shared" si="75"/>
        <v xml:space="preserve"> </v>
      </c>
      <c r="M184" t="str">
        <f t="shared" si="76"/>
        <v>F1</v>
      </c>
      <c r="N184" t="str">
        <f t="shared" si="77"/>
        <v xml:space="preserve"> </v>
      </c>
      <c r="O184" t="str">
        <f t="shared" si="78"/>
        <v xml:space="preserve"> </v>
      </c>
      <c r="P184" t="str">
        <f t="shared" si="79"/>
        <v xml:space="preserve"> </v>
      </c>
      <c r="Q184" t="str">
        <f t="shared" si="80"/>
        <v xml:space="preserve"> </v>
      </c>
      <c r="R184" t="str">
        <f t="shared" si="81"/>
        <v xml:space="preserve"> </v>
      </c>
      <c r="S184">
        <v>175</v>
      </c>
      <c r="T184">
        <f t="shared" si="107"/>
        <v>0.5</v>
      </c>
      <c r="U184" s="2">
        <f t="shared" si="83"/>
        <v>2.4435217683157289E+31</v>
      </c>
      <c r="V184" s="2">
        <f t="shared" si="84"/>
        <v>5</v>
      </c>
      <c r="W184" s="2">
        <f t="shared" si="109"/>
        <v>0.5</v>
      </c>
      <c r="X184" s="8" t="str">
        <f t="shared" si="85"/>
        <v xml:space="preserve"> </v>
      </c>
      <c r="Y184" s="8" t="str">
        <f t="shared" si="86"/>
        <v xml:space="preserve"> </v>
      </c>
      <c r="Z184" s="8">
        <f t="shared" si="87"/>
        <v>40</v>
      </c>
      <c r="AA184" s="8" t="str">
        <f t="shared" si="88"/>
        <v xml:space="preserve"> </v>
      </c>
      <c r="AB184" s="8" t="str">
        <f t="shared" si="89"/>
        <v xml:space="preserve"> </v>
      </c>
      <c r="AC184">
        <v>175</v>
      </c>
      <c r="AD184" s="8">
        <f t="shared" si="90"/>
        <v>40</v>
      </c>
      <c r="AE184" s="5">
        <f t="shared" si="91"/>
        <v>5</v>
      </c>
      <c r="AF184" s="5">
        <f t="shared" si="92"/>
        <v>5</v>
      </c>
      <c r="AG184" s="5">
        <f t="shared" si="93"/>
        <v>5</v>
      </c>
      <c r="AH184" s="5">
        <f t="shared" si="94"/>
        <v>5.0000015282439858E-2</v>
      </c>
      <c r="AI184" s="5">
        <f t="shared" si="100"/>
        <v>5.0000000000000822E-2</v>
      </c>
      <c r="AJ184" s="16">
        <f t="shared" si="101"/>
        <v>5</v>
      </c>
      <c r="AK184" s="20">
        <f t="shared" si="108"/>
        <v>300</v>
      </c>
      <c r="AL184" s="20">
        <f t="shared" si="96"/>
        <v>1536</v>
      </c>
      <c r="AM184" s="20">
        <f t="shared" si="102"/>
        <v>500</v>
      </c>
      <c r="AN184" s="10">
        <f t="shared" si="103"/>
        <v>500</v>
      </c>
      <c r="AO184" s="1">
        <f t="shared" si="104"/>
        <v>-50</v>
      </c>
    </row>
    <row r="185" spans="2:41" x14ac:dyDescent="0.2">
      <c r="B185" s="18">
        <f t="shared" si="105"/>
        <v>43335</v>
      </c>
      <c r="C185">
        <v>176</v>
      </c>
      <c r="D185" s="5">
        <v>15</v>
      </c>
      <c r="E185" s="8">
        <f t="shared" si="106"/>
        <v>15</v>
      </c>
      <c r="F185">
        <v>0</v>
      </c>
      <c r="G185" s="8">
        <f t="shared" si="97"/>
        <v>1887.7</v>
      </c>
      <c r="H185">
        <v>176</v>
      </c>
      <c r="I185" s="8">
        <f t="shared" si="73"/>
        <v>1743.3999999999999</v>
      </c>
      <c r="J185" s="8" t="str">
        <f t="shared" si="74"/>
        <v xml:space="preserve"> </v>
      </c>
      <c r="K185" s="8" t="str">
        <f t="shared" si="98"/>
        <v xml:space="preserve"> </v>
      </c>
      <c r="L185" s="8" t="str">
        <f t="shared" si="75"/>
        <v xml:space="preserve"> </v>
      </c>
      <c r="M185" t="str">
        <f t="shared" si="76"/>
        <v>F1</v>
      </c>
      <c r="N185" t="str">
        <f t="shared" si="77"/>
        <v xml:space="preserve"> </v>
      </c>
      <c r="O185" t="str">
        <f t="shared" si="78"/>
        <v xml:space="preserve"> </v>
      </c>
      <c r="P185" t="str">
        <f t="shared" si="79"/>
        <v xml:space="preserve"> </v>
      </c>
      <c r="Q185" t="str">
        <f t="shared" si="80"/>
        <v xml:space="preserve"> </v>
      </c>
      <c r="R185" t="str">
        <f t="shared" si="81"/>
        <v xml:space="preserve"> </v>
      </c>
      <c r="S185">
        <v>176</v>
      </c>
      <c r="T185">
        <f t="shared" si="107"/>
        <v>0.5</v>
      </c>
      <c r="U185" s="2">
        <f t="shared" si="83"/>
        <v>4.6472615724923221E+31</v>
      </c>
      <c r="V185" s="2">
        <f t="shared" si="84"/>
        <v>5</v>
      </c>
      <c r="W185" s="2">
        <f t="shared" si="109"/>
        <v>0.5</v>
      </c>
      <c r="X185" s="8" t="str">
        <f t="shared" si="85"/>
        <v xml:space="preserve"> </v>
      </c>
      <c r="Y185" s="8" t="str">
        <f t="shared" si="86"/>
        <v xml:space="preserve"> </v>
      </c>
      <c r="Z185" s="8">
        <f t="shared" si="87"/>
        <v>40</v>
      </c>
      <c r="AA185" s="8" t="str">
        <f t="shared" si="88"/>
        <v xml:space="preserve"> </v>
      </c>
      <c r="AB185" s="8" t="str">
        <f t="shared" si="89"/>
        <v xml:space="preserve"> </v>
      </c>
      <c r="AC185">
        <v>176</v>
      </c>
      <c r="AD185" s="8">
        <f t="shared" si="90"/>
        <v>40</v>
      </c>
      <c r="AE185" s="5">
        <f t="shared" si="91"/>
        <v>5</v>
      </c>
      <c r="AF185" s="5">
        <f t="shared" si="92"/>
        <v>5</v>
      </c>
      <c r="AG185" s="5">
        <f t="shared" si="93"/>
        <v>5</v>
      </c>
      <c r="AH185" s="5">
        <f t="shared" si="94"/>
        <v>5.0000029065219054E-2</v>
      </c>
      <c r="AI185" s="5">
        <f t="shared" si="100"/>
        <v>5.0000000000001599E-2</v>
      </c>
      <c r="AJ185" s="16">
        <f t="shared" si="101"/>
        <v>5</v>
      </c>
      <c r="AK185" s="20">
        <f t="shared" si="108"/>
        <v>300</v>
      </c>
      <c r="AL185" s="20">
        <f t="shared" si="96"/>
        <v>1548</v>
      </c>
      <c r="AM185" s="20">
        <f t="shared" si="102"/>
        <v>500</v>
      </c>
      <c r="AN185" s="10">
        <f t="shared" si="103"/>
        <v>500</v>
      </c>
      <c r="AO185" s="1">
        <f t="shared" si="104"/>
        <v>-50</v>
      </c>
    </row>
    <row r="186" spans="2:41" x14ac:dyDescent="0.2">
      <c r="B186" s="18">
        <f t="shared" si="105"/>
        <v>43336</v>
      </c>
      <c r="C186">
        <v>177</v>
      </c>
      <c r="D186" s="5">
        <v>14.9</v>
      </c>
      <c r="E186" s="8">
        <f t="shared" si="106"/>
        <v>14.9</v>
      </c>
      <c r="F186">
        <v>0</v>
      </c>
      <c r="G186" s="8">
        <f t="shared" si="97"/>
        <v>1902.6000000000001</v>
      </c>
      <c r="H186">
        <v>177</v>
      </c>
      <c r="I186" s="8">
        <f t="shared" si="73"/>
        <v>1758.3</v>
      </c>
      <c r="J186" s="8" t="str">
        <f t="shared" si="74"/>
        <v xml:space="preserve"> </v>
      </c>
      <c r="K186" s="8" t="str">
        <f t="shared" si="98"/>
        <v xml:space="preserve"> </v>
      </c>
      <c r="L186" s="8" t="str">
        <f t="shared" si="75"/>
        <v xml:space="preserve"> </v>
      </c>
      <c r="M186" t="str">
        <f t="shared" si="76"/>
        <v>F1</v>
      </c>
      <c r="N186" t="str">
        <f t="shared" si="77"/>
        <v xml:space="preserve"> </v>
      </c>
      <c r="O186" t="str">
        <f t="shared" si="78"/>
        <v xml:space="preserve"> </v>
      </c>
      <c r="P186" t="str">
        <f t="shared" si="79"/>
        <v xml:space="preserve"> </v>
      </c>
      <c r="Q186" t="str">
        <f t="shared" si="80"/>
        <v xml:space="preserve"> </v>
      </c>
      <c r="R186" t="str">
        <f t="shared" si="81"/>
        <v xml:space="preserve"> </v>
      </c>
      <c r="S186">
        <v>177</v>
      </c>
      <c r="T186">
        <f t="shared" si="107"/>
        <v>0.5</v>
      </c>
      <c r="U186" s="2">
        <f t="shared" si="83"/>
        <v>8.8006918907659511E+31</v>
      </c>
      <c r="V186" s="2">
        <f t="shared" si="84"/>
        <v>5</v>
      </c>
      <c r="W186" s="2">
        <f t="shared" si="109"/>
        <v>0.5</v>
      </c>
      <c r="X186" s="8" t="str">
        <f t="shared" si="85"/>
        <v xml:space="preserve"> </v>
      </c>
      <c r="Y186" s="8" t="str">
        <f t="shared" si="86"/>
        <v xml:space="preserve"> </v>
      </c>
      <c r="Z186" s="8">
        <f t="shared" si="87"/>
        <v>40</v>
      </c>
      <c r="AA186" s="8" t="str">
        <f t="shared" si="88"/>
        <v xml:space="preserve"> </v>
      </c>
      <c r="AB186" s="8" t="str">
        <f t="shared" si="89"/>
        <v xml:space="preserve"> </v>
      </c>
      <c r="AC186">
        <v>177</v>
      </c>
      <c r="AD186" s="8">
        <f t="shared" si="90"/>
        <v>40</v>
      </c>
      <c r="AE186" s="5">
        <f t="shared" si="91"/>
        <v>5</v>
      </c>
      <c r="AF186" s="5">
        <f t="shared" si="92"/>
        <v>5</v>
      </c>
      <c r="AG186" s="5">
        <f t="shared" si="93"/>
        <v>5</v>
      </c>
      <c r="AH186" s="5">
        <f t="shared" si="94"/>
        <v>5.0000055041885205E-2</v>
      </c>
      <c r="AI186" s="5">
        <f t="shared" si="100"/>
        <v>5.0000000000003042E-2</v>
      </c>
      <c r="AJ186" s="16">
        <f t="shared" si="101"/>
        <v>5</v>
      </c>
      <c r="AK186" s="20">
        <f t="shared" si="108"/>
        <v>300</v>
      </c>
      <c r="AL186" s="20">
        <f t="shared" si="96"/>
        <v>1560</v>
      </c>
      <c r="AM186" s="20">
        <f t="shared" si="102"/>
        <v>500</v>
      </c>
      <c r="AN186" s="10">
        <f t="shared" si="103"/>
        <v>500</v>
      </c>
      <c r="AO186" s="1">
        <f t="shared" si="104"/>
        <v>-50</v>
      </c>
    </row>
    <row r="187" spans="2:41" x14ac:dyDescent="0.2">
      <c r="B187" s="18">
        <f t="shared" si="105"/>
        <v>43337</v>
      </c>
      <c r="C187">
        <v>178</v>
      </c>
      <c r="D187" s="5">
        <v>14.9</v>
      </c>
      <c r="E187" s="8">
        <f t="shared" si="106"/>
        <v>14.9</v>
      </c>
      <c r="F187">
        <v>0</v>
      </c>
      <c r="G187" s="8">
        <f t="shared" si="97"/>
        <v>1917.5000000000002</v>
      </c>
      <c r="H187">
        <v>178</v>
      </c>
      <c r="I187" s="8">
        <f t="shared" si="73"/>
        <v>1773.2</v>
      </c>
      <c r="J187" s="8" t="str">
        <f t="shared" si="74"/>
        <v xml:space="preserve"> </v>
      </c>
      <c r="K187" s="8" t="str">
        <f t="shared" si="98"/>
        <v xml:space="preserve"> </v>
      </c>
      <c r="L187" s="8" t="str">
        <f t="shared" si="75"/>
        <v xml:space="preserve"> </v>
      </c>
      <c r="M187" t="str">
        <f t="shared" si="76"/>
        <v>F1</v>
      </c>
      <c r="N187" t="str">
        <f t="shared" si="77"/>
        <v xml:space="preserve"> </v>
      </c>
      <c r="O187" t="str">
        <f t="shared" si="78"/>
        <v xml:space="preserve"> </v>
      </c>
      <c r="P187" t="str">
        <f t="shared" si="79"/>
        <v xml:space="preserve"> </v>
      </c>
      <c r="Q187" t="str">
        <f t="shared" si="80"/>
        <v xml:space="preserve"> </v>
      </c>
      <c r="R187" t="str">
        <f t="shared" si="81"/>
        <v xml:space="preserve"> </v>
      </c>
      <c r="S187">
        <v>178</v>
      </c>
      <c r="T187">
        <f t="shared" si="107"/>
        <v>0.5</v>
      </c>
      <c r="U187" s="2">
        <f t="shared" si="83"/>
        <v>1.6666197189037277E+32</v>
      </c>
      <c r="V187" s="2">
        <f t="shared" si="84"/>
        <v>5</v>
      </c>
      <c r="W187" s="2">
        <f t="shared" si="109"/>
        <v>0.5</v>
      </c>
      <c r="X187" s="8" t="str">
        <f t="shared" si="85"/>
        <v xml:space="preserve"> </v>
      </c>
      <c r="Y187" s="8" t="str">
        <f t="shared" si="86"/>
        <v xml:space="preserve"> </v>
      </c>
      <c r="Z187" s="8">
        <f t="shared" si="87"/>
        <v>40</v>
      </c>
      <c r="AA187" s="8" t="str">
        <f t="shared" si="88"/>
        <v xml:space="preserve"> </v>
      </c>
      <c r="AB187" s="8" t="str">
        <f t="shared" si="89"/>
        <v xml:space="preserve"> </v>
      </c>
      <c r="AC187">
        <v>178</v>
      </c>
      <c r="AD187" s="8">
        <f t="shared" si="90"/>
        <v>40</v>
      </c>
      <c r="AE187" s="5">
        <f t="shared" si="91"/>
        <v>5</v>
      </c>
      <c r="AF187" s="5">
        <f t="shared" si="92"/>
        <v>5</v>
      </c>
      <c r="AG187" s="5">
        <f t="shared" si="93"/>
        <v>5</v>
      </c>
      <c r="AH187" s="5">
        <f t="shared" si="94"/>
        <v>5.0000104234862897E-2</v>
      </c>
      <c r="AI187" s="5">
        <f t="shared" si="100"/>
        <v>5.0000000000005762E-2</v>
      </c>
      <c r="AJ187" s="16">
        <f t="shared" si="101"/>
        <v>5</v>
      </c>
      <c r="AK187" s="20">
        <f t="shared" si="108"/>
        <v>300</v>
      </c>
      <c r="AL187" s="20">
        <f t="shared" si="96"/>
        <v>1572</v>
      </c>
      <c r="AM187" s="20">
        <f t="shared" si="102"/>
        <v>500</v>
      </c>
      <c r="AN187" s="10">
        <f t="shared" si="103"/>
        <v>500</v>
      </c>
      <c r="AO187" s="1">
        <f t="shared" si="104"/>
        <v>-50</v>
      </c>
    </row>
    <row r="188" spans="2:41" x14ac:dyDescent="0.2">
      <c r="B188" s="18">
        <f t="shared" si="105"/>
        <v>43338</v>
      </c>
      <c r="C188">
        <v>179</v>
      </c>
      <c r="D188" s="5">
        <v>14.8</v>
      </c>
      <c r="E188" s="8">
        <f t="shared" si="106"/>
        <v>14.8</v>
      </c>
      <c r="F188">
        <v>0</v>
      </c>
      <c r="G188" s="8">
        <f t="shared" si="97"/>
        <v>1932.3000000000002</v>
      </c>
      <c r="H188">
        <v>179</v>
      </c>
      <c r="I188" s="8">
        <f t="shared" si="73"/>
        <v>1788</v>
      </c>
      <c r="J188" s="8" t="str">
        <f t="shared" si="74"/>
        <v xml:space="preserve"> </v>
      </c>
      <c r="K188" s="8" t="str">
        <f t="shared" si="98"/>
        <v xml:space="preserve"> </v>
      </c>
      <c r="L188" s="8" t="str">
        <f t="shared" si="75"/>
        <v xml:space="preserve"> </v>
      </c>
      <c r="M188" t="str">
        <f t="shared" si="76"/>
        <v>F1</v>
      </c>
      <c r="N188" t="str">
        <f t="shared" si="77"/>
        <v xml:space="preserve"> </v>
      </c>
      <c r="O188" t="str">
        <f t="shared" si="78"/>
        <v xml:space="preserve"> </v>
      </c>
      <c r="P188" t="str">
        <f t="shared" si="79"/>
        <v xml:space="preserve"> </v>
      </c>
      <c r="Q188" t="str">
        <f t="shared" si="80"/>
        <v xml:space="preserve"> </v>
      </c>
      <c r="R188" t="str">
        <f t="shared" si="81"/>
        <v xml:space="preserve"> </v>
      </c>
      <c r="S188">
        <v>179</v>
      </c>
      <c r="T188">
        <f t="shared" si="107"/>
        <v>0.5</v>
      </c>
      <c r="U188" s="2">
        <f t="shared" si="83"/>
        <v>3.14264271459785E+32</v>
      </c>
      <c r="V188" s="2">
        <f t="shared" si="84"/>
        <v>5</v>
      </c>
      <c r="W188" s="2">
        <f t="shared" si="109"/>
        <v>0.5</v>
      </c>
      <c r="X188" s="8" t="str">
        <f t="shared" si="85"/>
        <v xml:space="preserve"> </v>
      </c>
      <c r="Y188" s="8" t="str">
        <f t="shared" si="86"/>
        <v xml:space="preserve"> </v>
      </c>
      <c r="Z188" s="8">
        <f t="shared" si="87"/>
        <v>40</v>
      </c>
      <c r="AA188" s="8" t="str">
        <f t="shared" si="88"/>
        <v xml:space="preserve"> </v>
      </c>
      <c r="AB188" s="8" t="str">
        <f t="shared" si="89"/>
        <v xml:space="preserve"> </v>
      </c>
      <c r="AC188">
        <v>179</v>
      </c>
      <c r="AD188" s="8">
        <f t="shared" si="90"/>
        <v>40</v>
      </c>
      <c r="AE188" s="5">
        <f t="shared" si="91"/>
        <v>5</v>
      </c>
      <c r="AF188" s="5">
        <f t="shared" si="92"/>
        <v>5</v>
      </c>
      <c r="AG188" s="5">
        <f t="shared" si="93"/>
        <v>5</v>
      </c>
      <c r="AH188" s="5">
        <f t="shared" si="94"/>
        <v>5.0000196549295994E-2</v>
      </c>
      <c r="AI188" s="5">
        <f t="shared" si="100"/>
        <v>5.000000000001098E-2</v>
      </c>
      <c r="AJ188" s="16">
        <f t="shared" si="101"/>
        <v>5</v>
      </c>
      <c r="AK188" s="20">
        <f t="shared" si="108"/>
        <v>300</v>
      </c>
      <c r="AL188" s="20">
        <f t="shared" si="96"/>
        <v>1584</v>
      </c>
      <c r="AM188" s="20">
        <f t="shared" si="102"/>
        <v>500</v>
      </c>
      <c r="AN188" s="10">
        <f t="shared" si="103"/>
        <v>500</v>
      </c>
      <c r="AO188" s="1">
        <f t="shared" si="104"/>
        <v>-50</v>
      </c>
    </row>
    <row r="189" spans="2:41" x14ac:dyDescent="0.2">
      <c r="B189" s="18">
        <f t="shared" si="105"/>
        <v>43339</v>
      </c>
      <c r="C189">
        <v>180</v>
      </c>
      <c r="D189" s="5">
        <v>14.7</v>
      </c>
      <c r="E189" s="8">
        <f t="shared" si="106"/>
        <v>14.7</v>
      </c>
      <c r="F189">
        <v>0</v>
      </c>
      <c r="G189" s="8">
        <f t="shared" si="97"/>
        <v>1947.0000000000002</v>
      </c>
      <c r="H189">
        <v>180</v>
      </c>
      <c r="I189" s="8">
        <f t="shared" si="73"/>
        <v>1802.7</v>
      </c>
      <c r="J189" s="8" t="str">
        <f t="shared" si="74"/>
        <v xml:space="preserve"> </v>
      </c>
      <c r="K189" s="8" t="str">
        <f t="shared" si="98"/>
        <v xml:space="preserve"> </v>
      </c>
      <c r="L189" s="8" t="str">
        <f t="shared" si="75"/>
        <v xml:space="preserve"> </v>
      </c>
      <c r="M189" t="str">
        <f t="shared" si="76"/>
        <v>F1</v>
      </c>
      <c r="N189" t="str">
        <f t="shared" si="77"/>
        <v xml:space="preserve"> </v>
      </c>
      <c r="O189" t="str">
        <f t="shared" si="78"/>
        <v xml:space="preserve"> </v>
      </c>
      <c r="P189" t="str">
        <f t="shared" si="79"/>
        <v xml:space="preserve"> </v>
      </c>
      <c r="Q189" t="str">
        <f t="shared" si="80"/>
        <v xml:space="preserve"> </v>
      </c>
      <c r="R189" t="str">
        <f t="shared" si="81"/>
        <v xml:space="preserve"> </v>
      </c>
      <c r="S189">
        <v>180</v>
      </c>
      <c r="T189">
        <f t="shared" si="107"/>
        <v>0.5</v>
      </c>
      <c r="U189" s="2">
        <f t="shared" si="83"/>
        <v>5.9005473017719581E+32</v>
      </c>
      <c r="V189" s="2">
        <f t="shared" si="84"/>
        <v>5</v>
      </c>
      <c r="W189" s="2">
        <f t="shared" si="109"/>
        <v>0.5</v>
      </c>
      <c r="X189" s="8" t="str">
        <f t="shared" si="85"/>
        <v xml:space="preserve"> </v>
      </c>
      <c r="Y189" s="8" t="str">
        <f t="shared" si="86"/>
        <v xml:space="preserve"> </v>
      </c>
      <c r="Z189" s="8">
        <f t="shared" si="87"/>
        <v>40</v>
      </c>
      <c r="AA189" s="8" t="str">
        <f t="shared" si="88"/>
        <v xml:space="preserve"> </v>
      </c>
      <c r="AB189" s="8" t="str">
        <f t="shared" si="89"/>
        <v xml:space="preserve"> </v>
      </c>
      <c r="AC189">
        <v>180</v>
      </c>
      <c r="AD189" s="8">
        <f t="shared" si="90"/>
        <v>40</v>
      </c>
      <c r="AE189" s="5">
        <f t="shared" si="91"/>
        <v>5</v>
      </c>
      <c r="AF189" s="5">
        <f t="shared" si="92"/>
        <v>5</v>
      </c>
      <c r="AG189" s="5">
        <f t="shared" si="93"/>
        <v>5</v>
      </c>
      <c r="AH189" s="5">
        <f t="shared" si="94"/>
        <v>5.0000369036038661E-2</v>
      </c>
      <c r="AI189" s="5">
        <f t="shared" si="100"/>
        <v>5.0000000000020528E-2</v>
      </c>
      <c r="AJ189" s="16">
        <f t="shared" si="101"/>
        <v>5</v>
      </c>
      <c r="AK189" s="20">
        <f t="shared" si="108"/>
        <v>300</v>
      </c>
      <c r="AL189" s="20">
        <f t="shared" si="96"/>
        <v>1596</v>
      </c>
      <c r="AM189" s="20">
        <f t="shared" si="102"/>
        <v>500</v>
      </c>
      <c r="AN189" s="10">
        <f t="shared" si="103"/>
        <v>500</v>
      </c>
      <c r="AO189" s="1">
        <f t="shared" si="104"/>
        <v>-50</v>
      </c>
    </row>
    <row r="190" spans="2:41" x14ac:dyDescent="0.2">
      <c r="B190" s="18">
        <f t="shared" si="105"/>
        <v>43340</v>
      </c>
      <c r="C190">
        <v>181</v>
      </c>
      <c r="D190" s="5">
        <v>14.6</v>
      </c>
      <c r="E190" s="8">
        <f t="shared" si="106"/>
        <v>14.6</v>
      </c>
      <c r="F190">
        <v>0</v>
      </c>
      <c r="G190" s="8">
        <f t="shared" si="97"/>
        <v>1961.6000000000001</v>
      </c>
      <c r="H190">
        <v>181</v>
      </c>
      <c r="I190" s="8">
        <f t="shared" si="73"/>
        <v>1817.3</v>
      </c>
      <c r="J190" s="8" t="str">
        <f t="shared" si="74"/>
        <v xml:space="preserve"> </v>
      </c>
      <c r="K190" s="8" t="str">
        <f t="shared" si="98"/>
        <v xml:space="preserve"> </v>
      </c>
      <c r="L190" s="8" t="str">
        <f t="shared" si="75"/>
        <v xml:space="preserve"> </v>
      </c>
      <c r="M190" t="str">
        <f t="shared" si="76"/>
        <v>F1</v>
      </c>
      <c r="N190" t="str">
        <f t="shared" si="77"/>
        <v xml:space="preserve"> </v>
      </c>
      <c r="O190" t="str">
        <f t="shared" si="78"/>
        <v xml:space="preserve"> </v>
      </c>
      <c r="P190" t="str">
        <f t="shared" si="79"/>
        <v xml:space="preserve"> </v>
      </c>
      <c r="Q190" t="str">
        <f t="shared" si="80"/>
        <v xml:space="preserve"> </v>
      </c>
      <c r="R190" t="str">
        <f t="shared" si="81"/>
        <v xml:space="preserve"> </v>
      </c>
      <c r="S190">
        <v>181</v>
      </c>
      <c r="T190">
        <f t="shared" si="107"/>
        <v>0.5</v>
      </c>
      <c r="U190" s="2">
        <f t="shared" si="83"/>
        <v>1.1031342718452238E+33</v>
      </c>
      <c r="V190" s="2">
        <f t="shared" si="84"/>
        <v>5</v>
      </c>
      <c r="W190" s="2">
        <f t="shared" si="109"/>
        <v>0.5</v>
      </c>
      <c r="X190" s="8" t="str">
        <f t="shared" si="85"/>
        <v xml:space="preserve"> </v>
      </c>
      <c r="Y190" s="8" t="str">
        <f t="shared" si="86"/>
        <v xml:space="preserve"> </v>
      </c>
      <c r="Z190" s="8">
        <f t="shared" si="87"/>
        <v>40</v>
      </c>
      <c r="AA190" s="8" t="str">
        <f t="shared" si="88"/>
        <v xml:space="preserve"> </v>
      </c>
      <c r="AB190" s="8" t="str">
        <f t="shared" si="89"/>
        <v xml:space="preserve"> </v>
      </c>
      <c r="AC190">
        <v>181</v>
      </c>
      <c r="AD190" s="8">
        <f t="shared" si="90"/>
        <v>40</v>
      </c>
      <c r="AE190" s="5">
        <f t="shared" si="91"/>
        <v>5</v>
      </c>
      <c r="AF190" s="5">
        <f t="shared" si="92"/>
        <v>5</v>
      </c>
      <c r="AG190" s="5">
        <f t="shared" si="93"/>
        <v>5</v>
      </c>
      <c r="AH190" s="5">
        <f t="shared" si="94"/>
        <v>5.0000689929731834E-2</v>
      </c>
      <c r="AI190" s="5">
        <f t="shared" si="100"/>
        <v>5.0000000000038403E-2</v>
      </c>
      <c r="AJ190" s="16">
        <f t="shared" si="101"/>
        <v>5</v>
      </c>
      <c r="AK190" s="20">
        <f t="shared" si="108"/>
        <v>300</v>
      </c>
      <c r="AL190" s="20">
        <f t="shared" si="96"/>
        <v>1608</v>
      </c>
      <c r="AM190" s="20">
        <f t="shared" si="102"/>
        <v>500</v>
      </c>
      <c r="AN190" s="10">
        <f t="shared" si="103"/>
        <v>500</v>
      </c>
      <c r="AO190" s="1">
        <f t="shared" si="104"/>
        <v>-50</v>
      </c>
    </row>
    <row r="191" spans="2:41" x14ac:dyDescent="0.2">
      <c r="B191" s="18">
        <f t="shared" si="105"/>
        <v>43341</v>
      </c>
      <c r="C191">
        <v>182</v>
      </c>
      <c r="D191" s="5">
        <v>14.5</v>
      </c>
      <c r="E191" s="8">
        <f t="shared" si="106"/>
        <v>14.5</v>
      </c>
      <c r="F191">
        <v>0</v>
      </c>
      <c r="G191" s="8">
        <f t="shared" si="97"/>
        <v>1976.1000000000001</v>
      </c>
      <c r="H191">
        <v>182</v>
      </c>
      <c r="I191" s="8">
        <f t="shared" si="73"/>
        <v>1831.8</v>
      </c>
      <c r="J191" s="8" t="str">
        <f t="shared" si="74"/>
        <v xml:space="preserve"> </v>
      </c>
      <c r="K191" s="8" t="str">
        <f t="shared" si="98"/>
        <v xml:space="preserve"> </v>
      </c>
      <c r="L191" s="8" t="str">
        <f t="shared" si="75"/>
        <v xml:space="preserve"> </v>
      </c>
      <c r="M191" t="str">
        <f t="shared" si="76"/>
        <v>F1</v>
      </c>
      <c r="N191" t="str">
        <f t="shared" si="77"/>
        <v xml:space="preserve"> </v>
      </c>
      <c r="O191" t="str">
        <f t="shared" si="78"/>
        <v xml:space="preserve"> </v>
      </c>
      <c r="P191" t="str">
        <f t="shared" si="79"/>
        <v xml:space="preserve"> </v>
      </c>
      <c r="Q191" t="str">
        <f t="shared" si="80"/>
        <v xml:space="preserve"> </v>
      </c>
      <c r="R191" t="str">
        <f t="shared" si="81"/>
        <v xml:space="preserve"> </v>
      </c>
      <c r="S191">
        <v>182</v>
      </c>
      <c r="T191">
        <f t="shared" si="107"/>
        <v>0.5</v>
      </c>
      <c r="U191" s="2">
        <f t="shared" si="83"/>
        <v>2.0535404051451582E+33</v>
      </c>
      <c r="V191" s="2">
        <f t="shared" si="84"/>
        <v>5</v>
      </c>
      <c r="W191" s="2">
        <f t="shared" si="109"/>
        <v>0.5</v>
      </c>
      <c r="X191" s="8" t="str">
        <f t="shared" si="85"/>
        <v xml:space="preserve"> </v>
      </c>
      <c r="Y191" s="8" t="str">
        <f t="shared" si="86"/>
        <v xml:space="preserve"> </v>
      </c>
      <c r="Z191" s="8">
        <f t="shared" si="87"/>
        <v>40</v>
      </c>
      <c r="AA191" s="8" t="str">
        <f t="shared" si="88"/>
        <v xml:space="preserve"> </v>
      </c>
      <c r="AB191" s="8" t="str">
        <f t="shared" si="89"/>
        <v xml:space="preserve"> </v>
      </c>
      <c r="AC191">
        <v>182</v>
      </c>
      <c r="AD191" s="8">
        <f t="shared" si="90"/>
        <v>40</v>
      </c>
      <c r="AE191" s="5">
        <f t="shared" si="91"/>
        <v>5</v>
      </c>
      <c r="AF191" s="5">
        <f t="shared" si="92"/>
        <v>5</v>
      </c>
      <c r="AG191" s="5">
        <f t="shared" si="93"/>
        <v>5</v>
      </c>
      <c r="AH191" s="5">
        <f t="shared" si="94"/>
        <v>5.0001284339193486E-2</v>
      </c>
      <c r="AI191" s="5">
        <f t="shared" si="100"/>
        <v>5.0000000000071432E-2</v>
      </c>
      <c r="AJ191" s="16">
        <f t="shared" si="101"/>
        <v>5</v>
      </c>
      <c r="AK191" s="20">
        <f t="shared" si="108"/>
        <v>300</v>
      </c>
      <c r="AL191" s="20">
        <f t="shared" si="96"/>
        <v>1620</v>
      </c>
      <c r="AM191" s="20">
        <f t="shared" si="102"/>
        <v>500</v>
      </c>
      <c r="AN191" s="10">
        <f t="shared" si="103"/>
        <v>500</v>
      </c>
      <c r="AO191" s="1">
        <f t="shared" si="104"/>
        <v>-50</v>
      </c>
    </row>
    <row r="192" spans="2:41" x14ac:dyDescent="0.2">
      <c r="B192" s="18">
        <f t="shared" si="105"/>
        <v>43342</v>
      </c>
      <c r="C192">
        <v>183</v>
      </c>
      <c r="D192" s="5">
        <v>14.4</v>
      </c>
      <c r="E192" s="8">
        <f t="shared" si="106"/>
        <v>14.4</v>
      </c>
      <c r="F192">
        <v>0</v>
      </c>
      <c r="G192" s="8">
        <f t="shared" si="97"/>
        <v>1990.5000000000002</v>
      </c>
      <c r="H192">
        <v>183</v>
      </c>
      <c r="I192" s="8">
        <f t="shared" si="73"/>
        <v>1846.2</v>
      </c>
      <c r="J192" s="8" t="str">
        <f t="shared" si="74"/>
        <v xml:space="preserve"> </v>
      </c>
      <c r="K192" s="8" t="str">
        <f t="shared" si="98"/>
        <v xml:space="preserve"> </v>
      </c>
      <c r="L192" s="8" t="str">
        <f t="shared" si="75"/>
        <v xml:space="preserve"> </v>
      </c>
      <c r="M192" t="str">
        <f t="shared" si="76"/>
        <v>F1</v>
      </c>
      <c r="N192" t="str">
        <f t="shared" si="77"/>
        <v xml:space="preserve"> </v>
      </c>
      <c r="O192" t="str">
        <f t="shared" si="78"/>
        <v xml:space="preserve"> </v>
      </c>
      <c r="P192" t="str">
        <f t="shared" si="79"/>
        <v xml:space="preserve"> </v>
      </c>
      <c r="Q192" t="str">
        <f t="shared" si="80"/>
        <v xml:space="preserve"> </v>
      </c>
      <c r="R192" t="str">
        <f t="shared" si="81"/>
        <v xml:space="preserve"> </v>
      </c>
      <c r="S192">
        <v>183</v>
      </c>
      <c r="T192">
        <f t="shared" si="107"/>
        <v>0.5</v>
      </c>
      <c r="U192" s="2">
        <f t="shared" si="83"/>
        <v>3.8064218826556256E+33</v>
      </c>
      <c r="V192" s="2">
        <f t="shared" si="84"/>
        <v>5</v>
      </c>
      <c r="W192" s="2">
        <f t="shared" si="109"/>
        <v>0.5</v>
      </c>
      <c r="X192" s="8" t="str">
        <f t="shared" si="85"/>
        <v xml:space="preserve"> </v>
      </c>
      <c r="Y192" s="8" t="str">
        <f t="shared" si="86"/>
        <v xml:space="preserve"> </v>
      </c>
      <c r="Z192" s="8">
        <f t="shared" si="87"/>
        <v>40</v>
      </c>
      <c r="AA192" s="8" t="str">
        <f t="shared" si="88"/>
        <v xml:space="preserve"> </v>
      </c>
      <c r="AB192" s="8" t="str">
        <f t="shared" si="89"/>
        <v xml:space="preserve"> </v>
      </c>
      <c r="AC192">
        <v>183</v>
      </c>
      <c r="AD192" s="8">
        <f t="shared" si="90"/>
        <v>40</v>
      </c>
      <c r="AE192" s="5">
        <f t="shared" si="91"/>
        <v>5</v>
      </c>
      <c r="AF192" s="5">
        <f t="shared" si="92"/>
        <v>5</v>
      </c>
      <c r="AG192" s="5">
        <f t="shared" si="93"/>
        <v>5</v>
      </c>
      <c r="AH192" s="5">
        <f t="shared" si="94"/>
        <v>5.0002380638237587E-2</v>
      </c>
      <c r="AI192" s="5">
        <f t="shared" si="100"/>
        <v>5.0000000000132383E-2</v>
      </c>
      <c r="AJ192" s="16">
        <f t="shared" si="101"/>
        <v>5</v>
      </c>
      <c r="AK192" s="20">
        <f t="shared" si="108"/>
        <v>300</v>
      </c>
      <c r="AL192" s="20">
        <f t="shared" si="96"/>
        <v>1632</v>
      </c>
      <c r="AM192" s="20">
        <f t="shared" si="102"/>
        <v>500</v>
      </c>
      <c r="AN192" s="10">
        <f t="shared" si="103"/>
        <v>500</v>
      </c>
      <c r="AO192" s="1">
        <f t="shared" si="104"/>
        <v>-50</v>
      </c>
    </row>
    <row r="193" spans="2:41" x14ac:dyDescent="0.2">
      <c r="B193" s="18">
        <f t="shared" si="105"/>
        <v>43343</v>
      </c>
      <c r="C193">
        <v>184</v>
      </c>
      <c r="D193" s="5">
        <v>14.4</v>
      </c>
      <c r="E193" s="8">
        <f t="shared" si="106"/>
        <v>14.4</v>
      </c>
      <c r="F193">
        <v>0</v>
      </c>
      <c r="G193" s="8">
        <f t="shared" si="97"/>
        <v>2004.9000000000003</v>
      </c>
      <c r="H193">
        <v>184</v>
      </c>
      <c r="I193" s="8">
        <f t="shared" si="73"/>
        <v>1860.6000000000001</v>
      </c>
      <c r="J193" s="8" t="str">
        <f t="shared" si="74"/>
        <v xml:space="preserve"> </v>
      </c>
      <c r="K193" s="8" t="str">
        <f t="shared" si="98"/>
        <v xml:space="preserve"> </v>
      </c>
      <c r="L193" s="8" t="str">
        <f t="shared" si="75"/>
        <v xml:space="preserve"> </v>
      </c>
      <c r="M193" t="str">
        <f t="shared" si="76"/>
        <v>F1</v>
      </c>
      <c r="N193" t="str">
        <f t="shared" si="77"/>
        <v xml:space="preserve"> </v>
      </c>
      <c r="O193" t="str">
        <f t="shared" si="78"/>
        <v xml:space="preserve"> </v>
      </c>
      <c r="P193" t="str">
        <f t="shared" si="79"/>
        <v xml:space="preserve"> </v>
      </c>
      <c r="Q193" t="str">
        <f t="shared" si="80"/>
        <v xml:space="preserve"> </v>
      </c>
      <c r="R193" t="str">
        <f t="shared" si="81"/>
        <v xml:space="preserve"> </v>
      </c>
      <c r="S193">
        <v>184</v>
      </c>
      <c r="T193">
        <f t="shared" si="107"/>
        <v>0.5</v>
      </c>
      <c r="U193" s="2">
        <f t="shared" si="83"/>
        <v>7.0555453948982406E+33</v>
      </c>
      <c r="V193" s="2">
        <f t="shared" si="84"/>
        <v>5</v>
      </c>
      <c r="W193" s="2">
        <f t="shared" si="109"/>
        <v>0.5</v>
      </c>
      <c r="X193" s="8" t="str">
        <f t="shared" si="85"/>
        <v xml:space="preserve"> </v>
      </c>
      <c r="Y193" s="8" t="str">
        <f t="shared" si="86"/>
        <v xml:space="preserve"> </v>
      </c>
      <c r="Z193" s="8">
        <f t="shared" si="87"/>
        <v>40</v>
      </c>
      <c r="AA193" s="8" t="str">
        <f t="shared" si="88"/>
        <v xml:space="preserve"> </v>
      </c>
      <c r="AB193" s="8" t="str">
        <f t="shared" si="89"/>
        <v xml:space="preserve"> </v>
      </c>
      <c r="AC193">
        <v>184</v>
      </c>
      <c r="AD193" s="8">
        <f t="shared" si="90"/>
        <v>40</v>
      </c>
      <c r="AE193" s="5">
        <f t="shared" si="91"/>
        <v>5</v>
      </c>
      <c r="AF193" s="5">
        <f t="shared" si="92"/>
        <v>5</v>
      </c>
      <c r="AG193" s="5">
        <f t="shared" si="93"/>
        <v>5</v>
      </c>
      <c r="AH193" s="5">
        <f t="shared" si="94"/>
        <v>5.0004412727141678E-2</v>
      </c>
      <c r="AI193" s="5">
        <f t="shared" si="100"/>
        <v>5.0000000000245293E-2</v>
      </c>
      <c r="AJ193" s="16">
        <f t="shared" si="101"/>
        <v>5</v>
      </c>
      <c r="AK193" s="20">
        <f t="shared" si="108"/>
        <v>300</v>
      </c>
      <c r="AL193" s="20">
        <f t="shared" si="96"/>
        <v>1644</v>
      </c>
      <c r="AM193" s="20">
        <f t="shared" si="102"/>
        <v>500</v>
      </c>
      <c r="AN193" s="10">
        <f t="shared" si="103"/>
        <v>500</v>
      </c>
      <c r="AO193" s="1">
        <f t="shared" si="104"/>
        <v>-50</v>
      </c>
    </row>
    <row r="194" spans="2:41" x14ac:dyDescent="0.2">
      <c r="B194" s="18">
        <f t="shared" si="105"/>
        <v>43344</v>
      </c>
      <c r="C194">
        <v>185</v>
      </c>
      <c r="D194" s="5">
        <v>14.3</v>
      </c>
      <c r="E194" s="8">
        <f t="shared" si="106"/>
        <v>14.3</v>
      </c>
      <c r="F194">
        <v>0</v>
      </c>
      <c r="G194" s="8">
        <f t="shared" si="97"/>
        <v>2019.2000000000003</v>
      </c>
      <c r="H194">
        <v>185</v>
      </c>
      <c r="I194" s="8">
        <f t="shared" si="73"/>
        <v>1874.9</v>
      </c>
      <c r="J194" s="8" t="str">
        <f t="shared" si="74"/>
        <v xml:space="preserve"> </v>
      </c>
      <c r="K194" s="8" t="str">
        <f t="shared" si="98"/>
        <v xml:space="preserve"> </v>
      </c>
      <c r="L194" s="8" t="str">
        <f t="shared" si="75"/>
        <v xml:space="preserve"> </v>
      </c>
      <c r="M194" t="str">
        <f t="shared" si="76"/>
        <v>F1</v>
      </c>
      <c r="N194" t="str">
        <f t="shared" si="77"/>
        <v xml:space="preserve"> </v>
      </c>
      <c r="O194" t="str">
        <f t="shared" si="78"/>
        <v xml:space="preserve"> </v>
      </c>
      <c r="P194" t="str">
        <f t="shared" si="79"/>
        <v xml:space="preserve"> </v>
      </c>
      <c r="Q194" t="str">
        <f t="shared" si="80"/>
        <v xml:space="preserve"> </v>
      </c>
      <c r="R194" t="str">
        <f t="shared" si="81"/>
        <v xml:space="preserve"> </v>
      </c>
      <c r="S194">
        <v>185</v>
      </c>
      <c r="T194">
        <f t="shared" si="107"/>
        <v>0.5</v>
      </c>
      <c r="U194" s="2">
        <f t="shared" si="83"/>
        <v>1.3022160788701063E+34</v>
      </c>
      <c r="V194" s="2">
        <f t="shared" si="84"/>
        <v>5</v>
      </c>
      <c r="W194" s="2">
        <f t="shared" si="109"/>
        <v>0.5</v>
      </c>
      <c r="X194" s="8" t="str">
        <f t="shared" si="85"/>
        <v xml:space="preserve"> </v>
      </c>
      <c r="Y194" s="8" t="str">
        <f t="shared" si="86"/>
        <v xml:space="preserve"> </v>
      </c>
      <c r="Z194" s="8">
        <f t="shared" si="87"/>
        <v>40</v>
      </c>
      <c r="AA194" s="8" t="str">
        <f t="shared" si="88"/>
        <v xml:space="preserve"> </v>
      </c>
      <c r="AB194" s="8" t="str">
        <f t="shared" si="89"/>
        <v xml:space="preserve"> </v>
      </c>
      <c r="AC194">
        <v>185</v>
      </c>
      <c r="AD194" s="8">
        <f t="shared" si="90"/>
        <v>40</v>
      </c>
      <c r="AE194" s="5">
        <f t="shared" si="91"/>
        <v>5</v>
      </c>
      <c r="AF194" s="5">
        <f t="shared" si="92"/>
        <v>5</v>
      </c>
      <c r="AG194" s="5">
        <f t="shared" si="93"/>
        <v>5</v>
      </c>
      <c r="AH194" s="5">
        <f t="shared" si="94"/>
        <v>5.0008144408282995E-2</v>
      </c>
      <c r="AI194" s="5">
        <f t="shared" si="100"/>
        <v>5.0000000000452793E-2</v>
      </c>
      <c r="AJ194" s="16">
        <f t="shared" si="101"/>
        <v>5</v>
      </c>
      <c r="AK194" s="20">
        <f t="shared" si="108"/>
        <v>300</v>
      </c>
      <c r="AL194" s="20">
        <f t="shared" si="96"/>
        <v>1656</v>
      </c>
      <c r="AM194" s="20">
        <f t="shared" si="102"/>
        <v>500</v>
      </c>
      <c r="AN194" s="10">
        <f t="shared" si="103"/>
        <v>500</v>
      </c>
      <c r="AO194" s="1">
        <f t="shared" si="104"/>
        <v>-50</v>
      </c>
    </row>
    <row r="195" spans="2:41" x14ac:dyDescent="0.2">
      <c r="B195" s="18">
        <f t="shared" si="105"/>
        <v>43345</v>
      </c>
      <c r="C195">
        <v>186</v>
      </c>
      <c r="D195" s="5">
        <v>14.2</v>
      </c>
      <c r="E195" s="8">
        <f t="shared" si="106"/>
        <v>14.2</v>
      </c>
      <c r="F195">
        <v>0</v>
      </c>
      <c r="G195" s="8">
        <f t="shared" si="97"/>
        <v>2033.4000000000003</v>
      </c>
      <c r="H195">
        <v>186</v>
      </c>
      <c r="I195" s="8">
        <f t="shared" si="73"/>
        <v>1889.1000000000001</v>
      </c>
      <c r="J195" s="8" t="str">
        <f t="shared" si="74"/>
        <v xml:space="preserve"> </v>
      </c>
      <c r="K195" s="8" t="str">
        <f t="shared" si="98"/>
        <v xml:space="preserve"> </v>
      </c>
      <c r="L195" s="8" t="str">
        <f t="shared" si="75"/>
        <v xml:space="preserve"> </v>
      </c>
      <c r="M195" t="str">
        <f t="shared" si="76"/>
        <v>F1</v>
      </c>
      <c r="N195" t="str">
        <f t="shared" si="77"/>
        <v xml:space="preserve"> </v>
      </c>
      <c r="O195" t="str">
        <f t="shared" si="78"/>
        <v xml:space="preserve"> </v>
      </c>
      <c r="P195" t="str">
        <f t="shared" si="79"/>
        <v xml:space="preserve"> </v>
      </c>
      <c r="Q195" t="str">
        <f t="shared" si="80"/>
        <v xml:space="preserve"> </v>
      </c>
      <c r="R195" t="str">
        <f t="shared" si="81"/>
        <v xml:space="preserve"> </v>
      </c>
      <c r="S195">
        <v>186</v>
      </c>
      <c r="T195">
        <f t="shared" si="107"/>
        <v>0.5</v>
      </c>
      <c r="U195" s="2">
        <f t="shared" si="83"/>
        <v>2.3931741898164887E+34</v>
      </c>
      <c r="V195" s="2">
        <f t="shared" si="84"/>
        <v>5</v>
      </c>
      <c r="W195" s="2">
        <f t="shared" si="109"/>
        <v>0.5</v>
      </c>
      <c r="X195" s="8" t="str">
        <f t="shared" si="85"/>
        <v xml:space="preserve"> </v>
      </c>
      <c r="Y195" s="8" t="str">
        <f t="shared" si="86"/>
        <v xml:space="preserve"> </v>
      </c>
      <c r="Z195" s="8">
        <f t="shared" si="87"/>
        <v>40</v>
      </c>
      <c r="AA195" s="8" t="str">
        <f t="shared" si="88"/>
        <v xml:space="preserve"> </v>
      </c>
      <c r="AB195" s="8" t="str">
        <f t="shared" si="89"/>
        <v xml:space="preserve"> </v>
      </c>
      <c r="AC195">
        <v>186</v>
      </c>
      <c r="AD195" s="8">
        <f t="shared" si="90"/>
        <v>40</v>
      </c>
      <c r="AE195" s="5">
        <f t="shared" si="91"/>
        <v>5</v>
      </c>
      <c r="AF195" s="5">
        <f t="shared" si="92"/>
        <v>5</v>
      </c>
      <c r="AG195" s="5">
        <f t="shared" si="93"/>
        <v>5</v>
      </c>
      <c r="AH195" s="5">
        <f t="shared" si="94"/>
        <v>5.0014967552628575E-2</v>
      </c>
      <c r="AI195" s="5">
        <f t="shared" si="100"/>
        <v>5.0000000000832046E-2</v>
      </c>
      <c r="AJ195" s="16">
        <f t="shared" si="101"/>
        <v>5</v>
      </c>
      <c r="AK195" s="20">
        <f t="shared" si="108"/>
        <v>300</v>
      </c>
      <c r="AL195" s="20">
        <f t="shared" si="96"/>
        <v>1668</v>
      </c>
      <c r="AM195" s="20">
        <f t="shared" si="102"/>
        <v>500</v>
      </c>
      <c r="AN195" s="10">
        <f t="shared" si="103"/>
        <v>500</v>
      </c>
      <c r="AO195" s="1">
        <f t="shared" si="104"/>
        <v>-50</v>
      </c>
    </row>
    <row r="196" spans="2:41" x14ac:dyDescent="0.2">
      <c r="B196" s="18">
        <f t="shared" si="105"/>
        <v>43346</v>
      </c>
      <c r="C196">
        <v>187</v>
      </c>
      <c r="D196" s="5">
        <v>14.1</v>
      </c>
      <c r="E196" s="8">
        <f t="shared" si="106"/>
        <v>14.1</v>
      </c>
      <c r="F196">
        <v>0</v>
      </c>
      <c r="G196" s="8">
        <f t="shared" si="97"/>
        <v>2047.5000000000002</v>
      </c>
      <c r="H196">
        <v>187</v>
      </c>
      <c r="I196" s="8">
        <f t="shared" si="73"/>
        <v>1903.2</v>
      </c>
      <c r="J196" s="8" t="str">
        <f t="shared" si="74"/>
        <v xml:space="preserve"> </v>
      </c>
      <c r="K196" s="8" t="str">
        <f t="shared" si="98"/>
        <v xml:space="preserve"> </v>
      </c>
      <c r="L196" s="8" t="str">
        <f t="shared" si="75"/>
        <v xml:space="preserve"> </v>
      </c>
      <c r="M196" t="str">
        <f t="shared" si="76"/>
        <v>F1</v>
      </c>
      <c r="N196" t="str">
        <f t="shared" si="77"/>
        <v xml:space="preserve"> </v>
      </c>
      <c r="O196" t="str">
        <f t="shared" si="78"/>
        <v xml:space="preserve"> </v>
      </c>
      <c r="P196" t="str">
        <f t="shared" si="79"/>
        <v xml:space="preserve"> </v>
      </c>
      <c r="Q196" t="str">
        <f t="shared" si="80"/>
        <v xml:space="preserve"> </v>
      </c>
      <c r="R196" t="str">
        <f t="shared" si="81"/>
        <v xml:space="preserve"> </v>
      </c>
      <c r="S196">
        <v>187</v>
      </c>
      <c r="T196">
        <f t="shared" si="107"/>
        <v>0.5</v>
      </c>
      <c r="U196" s="2">
        <f t="shared" si="83"/>
        <v>4.3792966130738272E+34</v>
      </c>
      <c r="V196" s="2">
        <f t="shared" si="84"/>
        <v>5</v>
      </c>
      <c r="W196" s="2">
        <f t="shared" si="109"/>
        <v>0.5</v>
      </c>
      <c r="X196" s="8" t="str">
        <f t="shared" si="85"/>
        <v xml:space="preserve"> </v>
      </c>
      <c r="Y196" s="8" t="str">
        <f t="shared" si="86"/>
        <v xml:space="preserve"> </v>
      </c>
      <c r="Z196" s="8">
        <f t="shared" si="87"/>
        <v>40</v>
      </c>
      <c r="AA196" s="8" t="str">
        <f t="shared" si="88"/>
        <v xml:space="preserve"> </v>
      </c>
      <c r="AB196" s="8" t="str">
        <f t="shared" si="89"/>
        <v xml:space="preserve"> </v>
      </c>
      <c r="AC196">
        <v>187</v>
      </c>
      <c r="AD196" s="8">
        <f t="shared" si="90"/>
        <v>40</v>
      </c>
      <c r="AE196" s="5">
        <f t="shared" si="91"/>
        <v>5</v>
      </c>
      <c r="AF196" s="5">
        <f t="shared" si="92"/>
        <v>5</v>
      </c>
      <c r="AG196" s="5">
        <f t="shared" si="93"/>
        <v>5</v>
      </c>
      <c r="AH196" s="5">
        <f t="shared" si="94"/>
        <v>5.0027389294440616E-2</v>
      </c>
      <c r="AI196" s="5">
        <f t="shared" si="100"/>
        <v>5.0000000001522604E-2</v>
      </c>
      <c r="AJ196" s="16">
        <f t="shared" si="101"/>
        <v>5</v>
      </c>
      <c r="AK196" s="20">
        <f t="shared" si="108"/>
        <v>300</v>
      </c>
      <c r="AL196" s="20">
        <f t="shared" si="96"/>
        <v>1680</v>
      </c>
      <c r="AM196" s="20">
        <f t="shared" si="102"/>
        <v>500</v>
      </c>
      <c r="AN196" s="10">
        <f t="shared" si="103"/>
        <v>500</v>
      </c>
      <c r="AO196" s="1">
        <f t="shared" si="104"/>
        <v>-50</v>
      </c>
    </row>
    <row r="197" spans="2:41" x14ac:dyDescent="0.2">
      <c r="B197" s="18">
        <f t="shared" si="105"/>
        <v>43347</v>
      </c>
      <c r="C197">
        <v>188</v>
      </c>
      <c r="D197" s="5">
        <v>14</v>
      </c>
      <c r="E197" s="8">
        <f t="shared" si="106"/>
        <v>14</v>
      </c>
      <c r="F197">
        <v>0</v>
      </c>
      <c r="G197" s="8">
        <f t="shared" si="97"/>
        <v>2061.5</v>
      </c>
      <c r="H197">
        <v>188</v>
      </c>
      <c r="I197" s="8">
        <f t="shared" si="73"/>
        <v>1917.2</v>
      </c>
      <c r="J197" s="8" t="str">
        <f t="shared" si="74"/>
        <v xml:space="preserve"> </v>
      </c>
      <c r="K197" s="8" t="str">
        <f t="shared" si="98"/>
        <v xml:space="preserve"> </v>
      </c>
      <c r="L197" s="8" t="str">
        <f t="shared" si="75"/>
        <v xml:space="preserve"> </v>
      </c>
      <c r="M197" t="str">
        <f t="shared" si="76"/>
        <v>F1</v>
      </c>
      <c r="N197" t="str">
        <f t="shared" si="77"/>
        <v xml:space="preserve"> </v>
      </c>
      <c r="O197" t="str">
        <f t="shared" si="78"/>
        <v xml:space="preserve"> </v>
      </c>
      <c r="P197" t="str">
        <f t="shared" si="79"/>
        <v xml:space="preserve"> </v>
      </c>
      <c r="Q197" t="str">
        <f t="shared" si="80"/>
        <v xml:space="preserve"> </v>
      </c>
      <c r="R197" t="str">
        <f t="shared" si="81"/>
        <v xml:space="preserve"> </v>
      </c>
      <c r="S197">
        <v>188</v>
      </c>
      <c r="T197">
        <f t="shared" si="107"/>
        <v>0.5</v>
      </c>
      <c r="U197" s="2">
        <f t="shared" si="83"/>
        <v>7.979454564347597E+34</v>
      </c>
      <c r="V197" s="2">
        <f t="shared" si="84"/>
        <v>5</v>
      </c>
      <c r="W197" s="2">
        <f t="shared" si="109"/>
        <v>0.5</v>
      </c>
      <c r="X197" s="8" t="str">
        <f t="shared" si="85"/>
        <v xml:space="preserve"> </v>
      </c>
      <c r="Y197" s="8" t="str">
        <f t="shared" si="86"/>
        <v xml:space="preserve"> </v>
      </c>
      <c r="Z197" s="8">
        <f t="shared" si="87"/>
        <v>40</v>
      </c>
      <c r="AA197" s="8" t="str">
        <f t="shared" si="88"/>
        <v xml:space="preserve"> </v>
      </c>
      <c r="AB197" s="8" t="str">
        <f t="shared" si="89"/>
        <v xml:space="preserve"> </v>
      </c>
      <c r="AC197">
        <v>188</v>
      </c>
      <c r="AD197" s="8">
        <f t="shared" si="90"/>
        <v>40</v>
      </c>
      <c r="AE197" s="5">
        <f t="shared" si="91"/>
        <v>5</v>
      </c>
      <c r="AF197" s="5">
        <f t="shared" si="92"/>
        <v>5</v>
      </c>
      <c r="AG197" s="5">
        <f t="shared" si="93"/>
        <v>5</v>
      </c>
      <c r="AH197" s="5">
        <f t="shared" si="94"/>
        <v>5.0049905646921966E-2</v>
      </c>
      <c r="AI197" s="5">
        <f t="shared" si="100"/>
        <v>5.0000000002774381E-2</v>
      </c>
      <c r="AJ197" s="16">
        <f t="shared" si="101"/>
        <v>5</v>
      </c>
      <c r="AK197" s="20">
        <f t="shared" si="108"/>
        <v>300</v>
      </c>
      <c r="AL197" s="20">
        <f t="shared" si="96"/>
        <v>1692</v>
      </c>
      <c r="AM197" s="20">
        <f t="shared" si="102"/>
        <v>500</v>
      </c>
      <c r="AN197" s="10">
        <f t="shared" si="103"/>
        <v>500</v>
      </c>
      <c r="AO197" s="1">
        <f t="shared" si="104"/>
        <v>-50</v>
      </c>
    </row>
    <row r="198" spans="2:41" x14ac:dyDescent="0.2">
      <c r="B198" s="18">
        <f t="shared" si="105"/>
        <v>43348</v>
      </c>
      <c r="C198">
        <v>189</v>
      </c>
      <c r="D198" s="5">
        <v>13.9</v>
      </c>
      <c r="E198" s="8">
        <f t="shared" si="106"/>
        <v>13.9</v>
      </c>
      <c r="F198">
        <v>0</v>
      </c>
      <c r="G198" s="8">
        <f t="shared" si="97"/>
        <v>2075.4</v>
      </c>
      <c r="H198">
        <v>189</v>
      </c>
      <c r="I198" s="8">
        <f t="shared" si="73"/>
        <v>1931.1000000000001</v>
      </c>
      <c r="J198" s="8" t="str">
        <f t="shared" si="74"/>
        <v xml:space="preserve"> </v>
      </c>
      <c r="K198" s="8" t="str">
        <f t="shared" si="98"/>
        <v xml:space="preserve"> </v>
      </c>
      <c r="L198" s="8" t="str">
        <f t="shared" si="75"/>
        <v xml:space="preserve"> </v>
      </c>
      <c r="M198" t="str">
        <f t="shared" si="76"/>
        <v>F1</v>
      </c>
      <c r="N198" t="str">
        <f t="shared" si="77"/>
        <v xml:space="preserve"> </v>
      </c>
      <c r="O198" t="str">
        <f t="shared" si="78"/>
        <v xml:space="preserve"> </v>
      </c>
      <c r="P198" t="str">
        <f t="shared" si="79"/>
        <v xml:space="preserve"> </v>
      </c>
      <c r="Q198" t="str">
        <f t="shared" si="80"/>
        <v xml:space="preserve"> </v>
      </c>
      <c r="R198" t="str">
        <f t="shared" si="81"/>
        <v xml:space="preserve"> </v>
      </c>
      <c r="S198">
        <v>189</v>
      </c>
      <c r="T198">
        <f t="shared" si="107"/>
        <v>0.5</v>
      </c>
      <c r="U198" s="2">
        <f t="shared" si="83"/>
        <v>1.447707568992065E+35</v>
      </c>
      <c r="V198" s="2">
        <f t="shared" si="84"/>
        <v>5</v>
      </c>
      <c r="W198" s="2">
        <f t="shared" si="109"/>
        <v>0.5</v>
      </c>
      <c r="X198" s="8" t="str">
        <f t="shared" si="85"/>
        <v xml:space="preserve"> </v>
      </c>
      <c r="Y198" s="8" t="str">
        <f t="shared" si="86"/>
        <v xml:space="preserve"> </v>
      </c>
      <c r="Z198" s="8">
        <f t="shared" si="87"/>
        <v>40</v>
      </c>
      <c r="AA198" s="8" t="str">
        <f t="shared" si="88"/>
        <v xml:space="preserve"> </v>
      </c>
      <c r="AB198" s="8" t="str">
        <f t="shared" si="89"/>
        <v xml:space="preserve"> </v>
      </c>
      <c r="AC198">
        <v>189</v>
      </c>
      <c r="AD198" s="8">
        <f t="shared" si="90"/>
        <v>40</v>
      </c>
      <c r="AE198" s="5">
        <f t="shared" si="91"/>
        <v>5</v>
      </c>
      <c r="AF198" s="5">
        <f t="shared" si="92"/>
        <v>5</v>
      </c>
      <c r="AG198" s="5">
        <f t="shared" si="93"/>
        <v>5</v>
      </c>
      <c r="AH198" s="5">
        <f t="shared" si="94"/>
        <v>5.0090543510463881E-2</v>
      </c>
      <c r="AI198" s="5">
        <f t="shared" si="100"/>
        <v>5.0000000005033574E-2</v>
      </c>
      <c r="AJ198" s="16">
        <f t="shared" si="101"/>
        <v>5</v>
      </c>
      <c r="AK198" s="20">
        <f t="shared" si="108"/>
        <v>300</v>
      </c>
      <c r="AL198" s="20">
        <f t="shared" si="96"/>
        <v>1704</v>
      </c>
      <c r="AM198" s="20">
        <f t="shared" si="102"/>
        <v>500</v>
      </c>
      <c r="AN198" s="10">
        <f t="shared" si="103"/>
        <v>500</v>
      </c>
      <c r="AO198" s="1">
        <f t="shared" si="104"/>
        <v>-50</v>
      </c>
    </row>
    <row r="199" spans="2:41" x14ac:dyDescent="0.2">
      <c r="B199" s="18">
        <f t="shared" si="105"/>
        <v>43349</v>
      </c>
      <c r="C199">
        <v>190</v>
      </c>
      <c r="D199" s="5">
        <v>13.8</v>
      </c>
      <c r="E199" s="8">
        <f t="shared" si="106"/>
        <v>13.8</v>
      </c>
      <c r="F199">
        <v>0</v>
      </c>
      <c r="G199" s="8">
        <f t="shared" si="97"/>
        <v>2089.2000000000003</v>
      </c>
      <c r="H199">
        <v>190</v>
      </c>
      <c r="I199" s="8">
        <f t="shared" si="73"/>
        <v>1944.9</v>
      </c>
      <c r="J199" s="8" t="str">
        <f t="shared" si="74"/>
        <v xml:space="preserve"> </v>
      </c>
      <c r="K199" s="8" t="str">
        <f t="shared" si="98"/>
        <v xml:space="preserve"> </v>
      </c>
      <c r="L199" s="8" t="str">
        <f t="shared" si="75"/>
        <v xml:space="preserve"> </v>
      </c>
      <c r="M199" t="str">
        <f t="shared" si="76"/>
        <v>F1</v>
      </c>
      <c r="N199" t="str">
        <f t="shared" si="77"/>
        <v xml:space="preserve"> </v>
      </c>
      <c r="O199" t="str">
        <f t="shared" si="78"/>
        <v xml:space="preserve"> </v>
      </c>
      <c r="P199" t="str">
        <f t="shared" si="79"/>
        <v xml:space="preserve"> </v>
      </c>
      <c r="Q199" t="str">
        <f t="shared" si="80"/>
        <v xml:space="preserve"> </v>
      </c>
      <c r="R199" t="str">
        <f t="shared" si="81"/>
        <v xml:space="preserve"> </v>
      </c>
      <c r="S199">
        <v>190</v>
      </c>
      <c r="T199">
        <f t="shared" si="107"/>
        <v>0.5</v>
      </c>
      <c r="U199" s="2">
        <f t="shared" si="83"/>
        <v>2.6153347108672483E+35</v>
      </c>
      <c r="V199" s="2">
        <f t="shared" si="84"/>
        <v>5</v>
      </c>
      <c r="W199" s="2">
        <f t="shared" si="109"/>
        <v>0.5</v>
      </c>
      <c r="X199" s="8" t="str">
        <f t="shared" si="85"/>
        <v xml:space="preserve"> </v>
      </c>
      <c r="Y199" s="8" t="str">
        <f t="shared" si="86"/>
        <v xml:space="preserve"> </v>
      </c>
      <c r="Z199" s="8">
        <f t="shared" si="87"/>
        <v>40</v>
      </c>
      <c r="AA199" s="8" t="str">
        <f t="shared" si="88"/>
        <v xml:space="preserve"> </v>
      </c>
      <c r="AB199" s="8" t="str">
        <f t="shared" si="89"/>
        <v xml:space="preserve"> </v>
      </c>
      <c r="AC199">
        <v>190</v>
      </c>
      <c r="AD199" s="8">
        <f t="shared" si="90"/>
        <v>40</v>
      </c>
      <c r="AE199" s="5">
        <f t="shared" si="91"/>
        <v>5</v>
      </c>
      <c r="AF199" s="5">
        <f t="shared" si="92"/>
        <v>5</v>
      </c>
      <c r="AG199" s="5">
        <f t="shared" si="93"/>
        <v>5</v>
      </c>
      <c r="AH199" s="5">
        <f t="shared" si="94"/>
        <v>5.0163570040546779E-2</v>
      </c>
      <c r="AI199" s="5">
        <f t="shared" si="100"/>
        <v>5.0000000009093326E-2</v>
      </c>
      <c r="AJ199" s="16">
        <f t="shared" si="101"/>
        <v>5</v>
      </c>
      <c r="AK199" s="20">
        <f t="shared" si="108"/>
        <v>300</v>
      </c>
      <c r="AL199" s="20">
        <f t="shared" si="96"/>
        <v>1716</v>
      </c>
      <c r="AM199" s="20">
        <f t="shared" si="102"/>
        <v>500</v>
      </c>
      <c r="AN199" s="10">
        <f t="shared" si="103"/>
        <v>500</v>
      </c>
      <c r="AO199" s="1">
        <f t="shared" si="104"/>
        <v>-50</v>
      </c>
    </row>
    <row r="200" spans="2:41" x14ac:dyDescent="0.2">
      <c r="B200" s="18">
        <f t="shared" si="105"/>
        <v>43350</v>
      </c>
      <c r="C200">
        <v>191</v>
      </c>
      <c r="D200" s="5">
        <v>13.7</v>
      </c>
      <c r="E200" s="8">
        <f t="shared" si="106"/>
        <v>13.7</v>
      </c>
      <c r="F200">
        <v>0</v>
      </c>
      <c r="G200" s="8">
        <f t="shared" si="97"/>
        <v>2102.9</v>
      </c>
      <c r="H200">
        <v>191</v>
      </c>
      <c r="I200" s="8">
        <f t="shared" si="73"/>
        <v>1958.6000000000001</v>
      </c>
      <c r="J200" s="8" t="str">
        <f t="shared" si="74"/>
        <v xml:space="preserve"> </v>
      </c>
      <c r="K200" s="8" t="str">
        <f t="shared" si="98"/>
        <v xml:space="preserve"> </v>
      </c>
      <c r="L200" s="8" t="str">
        <f t="shared" si="75"/>
        <v xml:space="preserve"> </v>
      </c>
      <c r="M200" t="str">
        <f t="shared" si="76"/>
        <v>F1</v>
      </c>
      <c r="N200" t="str">
        <f t="shared" si="77"/>
        <v xml:space="preserve"> </v>
      </c>
      <c r="O200" t="str">
        <f t="shared" si="78"/>
        <v xml:space="preserve"> </v>
      </c>
      <c r="P200" t="str">
        <f t="shared" si="79"/>
        <v xml:space="preserve"> </v>
      </c>
      <c r="Q200" t="str">
        <f t="shared" si="80"/>
        <v xml:space="preserve"> </v>
      </c>
      <c r="R200" t="str">
        <f t="shared" si="81"/>
        <v xml:space="preserve"> </v>
      </c>
      <c r="S200">
        <v>191</v>
      </c>
      <c r="T200">
        <f t="shared" si="107"/>
        <v>0.5</v>
      </c>
      <c r="U200" s="2">
        <f t="shared" si="83"/>
        <v>4.7044895112334933E+35</v>
      </c>
      <c r="V200" s="2">
        <f t="shared" si="84"/>
        <v>5</v>
      </c>
      <c r="W200" s="2">
        <f t="shared" si="109"/>
        <v>0.5</v>
      </c>
      <c r="X200" s="8" t="str">
        <f t="shared" si="85"/>
        <v xml:space="preserve"> </v>
      </c>
      <c r="Y200" s="8" t="str">
        <f t="shared" si="86"/>
        <v xml:space="preserve"> </v>
      </c>
      <c r="Z200" s="8">
        <f t="shared" si="87"/>
        <v>40</v>
      </c>
      <c r="AA200" s="8" t="str">
        <f t="shared" si="88"/>
        <v xml:space="preserve"> </v>
      </c>
      <c r="AB200" s="8" t="str">
        <f t="shared" si="89"/>
        <v xml:space="preserve"> </v>
      </c>
      <c r="AC200">
        <v>191</v>
      </c>
      <c r="AD200" s="8">
        <f t="shared" si="90"/>
        <v>40</v>
      </c>
      <c r="AE200" s="5">
        <f t="shared" si="91"/>
        <v>5</v>
      </c>
      <c r="AF200" s="5">
        <f t="shared" si="92"/>
        <v>5</v>
      </c>
      <c r="AG200" s="5">
        <f t="shared" si="93"/>
        <v>5</v>
      </c>
      <c r="AH200" s="5">
        <f t="shared" si="94"/>
        <v>5.0294231379603815E-2</v>
      </c>
      <c r="AI200" s="5">
        <f t="shared" si="100"/>
        <v>5.0000000016357127E-2</v>
      </c>
      <c r="AJ200" s="16">
        <f t="shared" si="101"/>
        <v>5</v>
      </c>
      <c r="AK200" s="20">
        <f t="shared" si="108"/>
        <v>300</v>
      </c>
      <c r="AL200" s="20">
        <f t="shared" si="96"/>
        <v>1728</v>
      </c>
      <c r="AM200" s="20">
        <f t="shared" si="102"/>
        <v>500</v>
      </c>
      <c r="AN200" s="10">
        <f t="shared" si="103"/>
        <v>500</v>
      </c>
      <c r="AO200" s="1">
        <f t="shared" si="104"/>
        <v>-50</v>
      </c>
    </row>
    <row r="201" spans="2:41" x14ac:dyDescent="0.2">
      <c r="B201" s="18">
        <f t="shared" si="105"/>
        <v>43351</v>
      </c>
      <c r="C201">
        <v>192</v>
      </c>
      <c r="D201" s="5">
        <v>13.6</v>
      </c>
      <c r="E201" s="8">
        <f t="shared" si="106"/>
        <v>13.6</v>
      </c>
      <c r="F201">
        <v>0</v>
      </c>
      <c r="G201" s="8">
        <f t="shared" si="97"/>
        <v>2116.5</v>
      </c>
      <c r="H201">
        <v>192</v>
      </c>
      <c r="I201" s="8">
        <f t="shared" si="73"/>
        <v>1972.2</v>
      </c>
      <c r="J201" s="8" t="str">
        <f t="shared" si="74"/>
        <v xml:space="preserve"> </v>
      </c>
      <c r="K201" s="8" t="str">
        <f t="shared" si="98"/>
        <v xml:space="preserve"> </v>
      </c>
      <c r="L201" s="8" t="str">
        <f t="shared" si="75"/>
        <v xml:space="preserve"> </v>
      </c>
      <c r="M201" t="str">
        <f t="shared" si="76"/>
        <v>F1</v>
      </c>
      <c r="N201" t="str">
        <f t="shared" si="77"/>
        <v xml:space="preserve"> </v>
      </c>
      <c r="O201" t="str">
        <f t="shared" si="78"/>
        <v xml:space="preserve"> </v>
      </c>
      <c r="P201" t="str">
        <f t="shared" si="79"/>
        <v xml:space="preserve"> </v>
      </c>
      <c r="Q201" t="str">
        <f t="shared" si="80"/>
        <v xml:space="preserve"> </v>
      </c>
      <c r="R201" t="str">
        <f t="shared" si="81"/>
        <v xml:space="preserve"> </v>
      </c>
      <c r="S201">
        <v>192</v>
      </c>
      <c r="T201">
        <f t="shared" si="107"/>
        <v>0.5</v>
      </c>
      <c r="U201" s="2">
        <f t="shared" si="83"/>
        <v>8.4262923976161768E+35</v>
      </c>
      <c r="V201" s="2">
        <f t="shared" si="84"/>
        <v>5</v>
      </c>
      <c r="W201" s="2">
        <f t="shared" si="109"/>
        <v>0.5</v>
      </c>
      <c r="X201" s="8" t="str">
        <f t="shared" si="85"/>
        <v xml:space="preserve"> </v>
      </c>
      <c r="Y201" s="8" t="str">
        <f t="shared" si="86"/>
        <v xml:space="preserve"> </v>
      </c>
      <c r="Z201" s="8">
        <f t="shared" si="87"/>
        <v>40</v>
      </c>
      <c r="AA201" s="8" t="str">
        <f t="shared" si="88"/>
        <v xml:space="preserve"> </v>
      </c>
      <c r="AB201" s="8" t="str">
        <f t="shared" si="89"/>
        <v xml:space="preserve"> </v>
      </c>
      <c r="AC201">
        <v>192</v>
      </c>
      <c r="AD201" s="8">
        <f t="shared" si="90"/>
        <v>40</v>
      </c>
      <c r="AE201" s="5">
        <f t="shared" si="91"/>
        <v>5</v>
      </c>
      <c r="AF201" s="5">
        <f t="shared" si="92"/>
        <v>5</v>
      </c>
      <c r="AG201" s="5">
        <f t="shared" si="93"/>
        <v>5</v>
      </c>
      <c r="AH201" s="5">
        <f t="shared" si="94"/>
        <v>5.0527002904603324E-2</v>
      </c>
      <c r="AI201" s="5">
        <f t="shared" si="100"/>
        <v>5.0000000029297553E-2</v>
      </c>
      <c r="AJ201" s="16">
        <f t="shared" si="101"/>
        <v>5</v>
      </c>
      <c r="AK201" s="20">
        <f t="shared" si="108"/>
        <v>300</v>
      </c>
      <c r="AL201" s="20">
        <f t="shared" si="96"/>
        <v>1740</v>
      </c>
      <c r="AM201" s="20">
        <f t="shared" si="102"/>
        <v>500</v>
      </c>
      <c r="AN201" s="10">
        <f t="shared" si="103"/>
        <v>500</v>
      </c>
      <c r="AO201" s="1">
        <f t="shared" si="104"/>
        <v>-50</v>
      </c>
    </row>
    <row r="202" spans="2:41" x14ac:dyDescent="0.2">
      <c r="B202" s="18">
        <f t="shared" si="105"/>
        <v>43352</v>
      </c>
      <c r="C202">
        <v>193</v>
      </c>
      <c r="D202" s="5">
        <v>13.5</v>
      </c>
      <c r="E202" s="8">
        <f t="shared" si="106"/>
        <v>13.5</v>
      </c>
      <c r="F202">
        <v>0</v>
      </c>
      <c r="G202" s="8">
        <f t="shared" si="97"/>
        <v>2130</v>
      </c>
      <c r="H202">
        <v>193</v>
      </c>
      <c r="I202" s="8">
        <f t="shared" ref="I202:I255" si="110">IF(C202&gt;$AT$21,E202+I201,0)</f>
        <v>1985.7</v>
      </c>
      <c r="J202" s="8" t="str">
        <f t="shared" ref="J202:J255" si="111">IF(C202=$AZ$27,"C1",IF(C202=$AZ$28,"C2",IF(C202=$AZ$29,"C3",IF(C202=$AZ$30,"C4",IF(C202=$AZ$31,"C5"," ")))))</f>
        <v xml:space="preserve"> </v>
      </c>
      <c r="K202" s="8" t="str">
        <f t="shared" si="98"/>
        <v xml:space="preserve"> </v>
      </c>
      <c r="L202" s="8" t="str">
        <f t="shared" ref="L202:L255" si="112">IF(J202="C1",C202,IF(J202="C2",C202,IF(J202="C3",C202,IF(J202="C4",C202,IF(J202="C5",C202," ")))))</f>
        <v xml:space="preserve"> </v>
      </c>
      <c r="M202" t="str">
        <f t="shared" ref="M202:M255" si="113">IF($AT$21&lt;=C202,"F1"," ")</f>
        <v>F1</v>
      </c>
      <c r="N202" t="str">
        <f t="shared" ref="N202:N255" si="114">IF(AND(G202&gt;=$AR$21,G201&lt;$AR$21),"tSL0"," ")</f>
        <v xml:space="preserve"> </v>
      </c>
      <c r="O202" t="str">
        <f t="shared" ref="O202:O255" si="115">IF(AND(G202&gt;=$AR$21,G201&lt;$AR$21),C202," ")</f>
        <v xml:space="preserve"> </v>
      </c>
      <c r="P202" t="str">
        <f t="shared" ref="P202:P255" si="116">IF(AND(I202&gt;=($AR$22),I201&lt;($AR$22)),"tSLe",IF(AND(I202&gt;=($AR$23),I201&lt;($AR$23)),"tSLx",IF(AND(I202&gt;=($AR$24),I201&lt;($AR$24)),"tSLr",IF(AND(I202&gt;=($AR$25),I201&lt;($AR$25)),"tSLm",IF(AND($AR$27=B202),"Sådato",IF(AND($AR$29=B202),"tv",IF(AND($AR$28=B202),"th"," ")))))))</f>
        <v xml:space="preserve"> </v>
      </c>
      <c r="Q202" t="str">
        <f t="shared" ref="Q202:Q255" si="117">IF(AND(P202="Sådato"),C202,IF(AND(P202="tSLe"),C202,IF(AND(P202="tSLx"),C202,IF(AND(P202="tSLr"),C202,IF(AND(P202="tSLm"),C202,IF(AND(P202="tv"),C202,IF(AND(P202="th"),C202," ")))))))</f>
        <v xml:space="preserve"> </v>
      </c>
      <c r="R202" t="str">
        <f t="shared" ref="R202:R255" si="118">IF(AND(I202&gt;=$BC$27,I201&lt;$BC$27),"tLag1",IF(AND(I202&gt;=$BC$28,I201&lt;$BC$28),"tLag2",IF(AND(I202&gt;=$BC$29,I201&lt;$BC$29),"tLag3",IF(AND(I202&gt;=$BC$30,I201&lt;$BC$30),"tLag4",IF(AND(I202&gt;=$BC$31,I201&lt;$BC$31),"tLag5", " ")))))</f>
        <v xml:space="preserve"> </v>
      </c>
      <c r="S202">
        <v>193</v>
      </c>
      <c r="T202">
        <f t="shared" ref="T202:T233" si="119">$AR$33</f>
        <v>0.5</v>
      </c>
      <c r="U202" s="2">
        <f t="shared" ref="U202:U255" si="120">$AR$33+($AR$34-$AR$33)*((2.7182^(2.4*(I202/$AR$23)-1))/10)</f>
        <v>1.5027936110722852E+36</v>
      </c>
      <c r="V202" s="2">
        <f t="shared" ref="V202:V255" si="121">MIN(U202,$AR$34)</f>
        <v>5</v>
      </c>
      <c r="W202" s="2">
        <f t="shared" si="109"/>
        <v>0.5</v>
      </c>
      <c r="X202" s="8" t="str">
        <f t="shared" ref="X202:X255" si="122">IF(AND(C202&gt;=$AZ$27,C202&lt;$AZ$28),(IF(AND($BA$27&lt;420),13,IF(AND($BA$27&gt;=420,$AZ$27&lt;$AZ$33),54,IF(AND($BA$27&gt;=420,$AZ$27&gt;=$AZ$33),40," "))))," ")</f>
        <v xml:space="preserve"> </v>
      </c>
      <c r="Y202" s="8" t="str">
        <f t="shared" ref="Y202:Y255" si="123">IF(AND(C202&gt;=$AZ$28,C202&lt;$AZ$29),(IF(AND($BA$28-$BA$27&gt;=420),40,IF(AND($BA$28-$BA$27&lt;420),13)))," ")</f>
        <v xml:space="preserve"> </v>
      </c>
      <c r="Z202" s="8">
        <f t="shared" ref="Z202:Z255" si="124">IF(AND(C202&gt;=$AZ$29,C202&lt;$AZ$30),(IF(AND($BA$29-$BA$28&gt;=420),40,IF(AND($BA$29-$BA$28&lt;420),13)))," ")</f>
        <v>40</v>
      </c>
      <c r="AA202" s="8" t="str">
        <f t="shared" ref="AA202:AA255" si="125">IF(AND(C202&gt;=$AZ$30,C202&lt;$AZ$31),(IF(AND($BA$30-$BA$29&gt;=420),40,IF(AND($BA$30-$BA$29&lt;420),13)))," ")</f>
        <v xml:space="preserve"> </v>
      </c>
      <c r="AB202" s="8" t="str">
        <f t="shared" ref="AB202:AB255" si="126">IF(AND(C202&gt;=$AZ$31),(IF(AND($BA$31-$BA$30&gt;=420),40,IF(AND($BA$31-$BA$30&lt;420),13)))," ")</f>
        <v xml:space="preserve"> </v>
      </c>
      <c r="AC202">
        <v>193</v>
      </c>
      <c r="AD202" s="8">
        <f t="shared" ref="AD202:AD255" si="127">SUM(X202:AB202)</f>
        <v>40</v>
      </c>
      <c r="AE202" s="5">
        <f t="shared" ref="AE202:AE255" si="128">MIN($AR$34,($AR$36+($AR$34-$AR$36)*(((2.7182^(2.4*((I202-$BC$27))/$AR$23)-1))/10)))</f>
        <v>5</v>
      </c>
      <c r="AF202" s="5">
        <f t="shared" ref="AF202:AF255" si="129">MIN($AR$34,($AR$36+($AR$34-$AR$36)*(((2.7182^(2.4*((I202-$BC$28))/$AR$23)-1))/10)))</f>
        <v>5</v>
      </c>
      <c r="AG202" s="5">
        <f t="shared" ref="AG202:AG255" si="130">MIN($AR$34,($AR$36+($AR$34-$AR$36)*(((2.7182^(2.4*((I202-$BC$29))/$AR$23)-1))/10)))</f>
        <v>5</v>
      </c>
      <c r="AH202" s="5">
        <f t="shared" ref="AH202:AH255" si="131">MIN($AR$34,($AR$36+($AR$34-$AR$36)*(((2.7182^(2.4*((I202-$BC$30))/$AR$23)-1))/10)))</f>
        <v>5.0939887391373395E-2</v>
      </c>
      <c r="AI202" s="5">
        <f t="shared" si="100"/>
        <v>5.000000005225097E-2</v>
      </c>
      <c r="AJ202" s="16">
        <f t="shared" si="101"/>
        <v>5</v>
      </c>
      <c r="AK202" s="20">
        <f t="shared" ref="AK202:AK233" si="132">$AR$42</f>
        <v>300</v>
      </c>
      <c r="AL202" s="20">
        <f t="shared" ref="AL202:AL255" si="133">MAX($AR$43,($AR$46*(C202-$AT$21)))</f>
        <v>1752</v>
      </c>
      <c r="AM202" s="20">
        <f t="shared" si="102"/>
        <v>500</v>
      </c>
      <c r="AN202" s="10">
        <f t="shared" si="103"/>
        <v>500</v>
      </c>
      <c r="AO202" s="1">
        <f t="shared" si="104"/>
        <v>-50</v>
      </c>
    </row>
    <row r="203" spans="2:41" x14ac:dyDescent="0.2">
      <c r="B203" s="18">
        <f t="shared" si="105"/>
        <v>43353</v>
      </c>
      <c r="C203">
        <v>194</v>
      </c>
      <c r="D203" s="5">
        <v>13.4</v>
      </c>
      <c r="E203" s="8">
        <f t="shared" si="106"/>
        <v>13.4</v>
      </c>
      <c r="F203">
        <v>0</v>
      </c>
      <c r="G203" s="8">
        <f t="shared" ref="G203:G235" si="134">(E203-F203)+G202</f>
        <v>2143.4</v>
      </c>
      <c r="H203">
        <v>194</v>
      </c>
      <c r="I203" s="8">
        <f t="shared" si="110"/>
        <v>1999.1000000000001</v>
      </c>
      <c r="J203" s="8" t="str">
        <f t="shared" si="111"/>
        <v xml:space="preserve"> </v>
      </c>
      <c r="K203" s="8" t="str">
        <f t="shared" ref="K203:K255" si="135">IF(J203="C1",1,IF(J203="C2",2,IF(J203="C3",3,IF(J203="C4",4,IF(J203="C5",5," ")))))</f>
        <v xml:space="preserve"> </v>
      </c>
      <c r="L203" s="8" t="str">
        <f t="shared" si="112"/>
        <v xml:space="preserve"> </v>
      </c>
      <c r="M203" t="str">
        <f t="shared" si="113"/>
        <v>F1</v>
      </c>
      <c r="N203" t="str">
        <f t="shared" si="114"/>
        <v xml:space="preserve"> </v>
      </c>
      <c r="O203" t="str">
        <f t="shared" si="115"/>
        <v xml:space="preserve"> </v>
      </c>
      <c r="P203" t="str">
        <f t="shared" si="116"/>
        <v xml:space="preserve"> </v>
      </c>
      <c r="Q203" t="str">
        <f t="shared" si="117"/>
        <v xml:space="preserve"> </v>
      </c>
      <c r="R203" t="str">
        <f t="shared" si="118"/>
        <v xml:space="preserve"> </v>
      </c>
      <c r="S203">
        <v>194</v>
      </c>
      <c r="T203">
        <f t="shared" si="119"/>
        <v>0.5</v>
      </c>
      <c r="U203" s="2">
        <f t="shared" si="120"/>
        <v>2.6687073314659634E+36</v>
      </c>
      <c r="V203" s="2">
        <f t="shared" si="121"/>
        <v>5</v>
      </c>
      <c r="W203" s="2">
        <f t="shared" ref="W203:W234" si="136">$AR$36</f>
        <v>0.5</v>
      </c>
      <c r="X203" s="8" t="str">
        <f t="shared" si="122"/>
        <v xml:space="preserve"> </v>
      </c>
      <c r="Y203" s="8" t="str">
        <f t="shared" si="123"/>
        <v xml:space="preserve"> </v>
      </c>
      <c r="Z203" s="8">
        <f t="shared" si="124"/>
        <v>40</v>
      </c>
      <c r="AA203" s="8" t="str">
        <f t="shared" si="125"/>
        <v xml:space="preserve"> </v>
      </c>
      <c r="AB203" s="8" t="str">
        <f t="shared" si="126"/>
        <v xml:space="preserve"> </v>
      </c>
      <c r="AC203">
        <v>194</v>
      </c>
      <c r="AD203" s="8">
        <f t="shared" si="127"/>
        <v>40</v>
      </c>
      <c r="AE203" s="5">
        <f t="shared" si="128"/>
        <v>5</v>
      </c>
      <c r="AF203" s="5">
        <f t="shared" si="129"/>
        <v>5</v>
      </c>
      <c r="AG203" s="5">
        <f t="shared" si="130"/>
        <v>5</v>
      </c>
      <c r="AH203" s="5">
        <f t="shared" si="131"/>
        <v>5.1669081072497292E-2</v>
      </c>
      <c r="AI203" s="5">
        <f t="shared" ref="AI203:AI262" si="137">MIN($AR$34,($AR$36+($AR$34-$AR$36)*(((2.7182^(2.4*((I203-$BC$31))/$AR$23)-1))/10)))</f>
        <v>5.0000000092788988E-2</v>
      </c>
      <c r="AJ203" s="16">
        <f t="shared" ref="AJ203:AJ262" si="138">IF(AND(C203&lt;$AT$21),T203,IF(AND(C203&gt;=$AT$21,C203&lt;$AZ$27),V203,IF(AND(C203&gt;=$AZ$27,C203&lt;$BD$27),W203,IF(AND(C203&gt;=$BD$27,C203&lt;$AZ$28),AE203,IF(AND(C203&gt;=$AZ$28,C203&lt;$BD$28),W203,IF(AND(C203&gt;=$BD$28,C203&lt;$AZ$29),AF203,IF(AND(C203&gt;=$AZ$29,C203&lt;$BD$29),W203,IF(AND(C203&gt;=$BD$29,C203&lt;$AZ$30),AG203,IF(AND(C203&gt;=$AZ$30,C203&lt;$BD$30),W203,IF(AND(C203&gt;=$BD$30,C203&lt;$AZ$31),AH203,IF(AND(C203&gt;=$AZ$31,C203&lt;$BD$31),W203,IF(AND(C203&gt;=$BD$31,C203&lt;$AT$29),AI203,IF(AND(C203&gt;=$AT$29),$AR$35," ")))))))))))))</f>
        <v>5</v>
      </c>
      <c r="AK203" s="20">
        <f t="shared" si="132"/>
        <v>300</v>
      </c>
      <c r="AL203" s="20">
        <f t="shared" si="133"/>
        <v>1764</v>
      </c>
      <c r="AM203" s="20">
        <f t="shared" ref="AM203:AM255" si="139">MIN($AR$48,AL203)</f>
        <v>500</v>
      </c>
      <c r="AN203" s="10">
        <f t="shared" ref="AN203:AN262" si="140">IF(C203&lt;$AT$21,AK203,IF(AND($AT$21&lt;=C203,C203&lt;(MIN($AT$25,$AT$29))),AM203,IF(AND($AT$25&lt;=C203,C203&lt;$AT$29),$AR$45,IF(AND($AT$29&lt;=C203),$AR$45,"0"))))</f>
        <v>500</v>
      </c>
      <c r="AO203" s="1">
        <f t="shared" ref="AO203:AO266" si="141">(0-AN203)/10</f>
        <v>-50</v>
      </c>
    </row>
    <row r="204" spans="2:41" x14ac:dyDescent="0.2">
      <c r="B204" s="18">
        <f t="shared" ref="B204:B267" si="142">B203+1</f>
        <v>43354</v>
      </c>
      <c r="C204">
        <v>195</v>
      </c>
      <c r="D204" s="5">
        <v>13.3</v>
      </c>
      <c r="E204" s="8">
        <f t="shared" si="106"/>
        <v>13.3</v>
      </c>
      <c r="F204">
        <v>0</v>
      </c>
      <c r="G204" s="8">
        <f t="shared" si="134"/>
        <v>2156.7000000000003</v>
      </c>
      <c r="H204">
        <v>195</v>
      </c>
      <c r="I204" s="8">
        <f t="shared" si="110"/>
        <v>2012.4</v>
      </c>
      <c r="J204" s="8" t="str">
        <f t="shared" si="111"/>
        <v xml:space="preserve"> </v>
      </c>
      <c r="K204" s="8" t="str">
        <f t="shared" si="135"/>
        <v xml:space="preserve"> </v>
      </c>
      <c r="L204" s="8" t="str">
        <f t="shared" si="112"/>
        <v xml:space="preserve"> </v>
      </c>
      <c r="M204" t="str">
        <f t="shared" si="113"/>
        <v>F1</v>
      </c>
      <c r="N204" t="str">
        <f t="shared" si="114"/>
        <v xml:space="preserve"> </v>
      </c>
      <c r="O204" t="str">
        <f t="shared" si="115"/>
        <v xml:space="preserve"> </v>
      </c>
      <c r="P204" t="str">
        <f t="shared" si="116"/>
        <v xml:space="preserve"> </v>
      </c>
      <c r="Q204" t="str">
        <f t="shared" si="117"/>
        <v xml:space="preserve"> </v>
      </c>
      <c r="R204" t="str">
        <f t="shared" si="118"/>
        <v xml:space="preserve"> </v>
      </c>
      <c r="S204">
        <v>195</v>
      </c>
      <c r="T204">
        <f t="shared" si="119"/>
        <v>0.5</v>
      </c>
      <c r="U204" s="2">
        <f t="shared" si="120"/>
        <v>4.7189062718724406E+36</v>
      </c>
      <c r="V204" s="2">
        <f t="shared" si="121"/>
        <v>5</v>
      </c>
      <c r="W204" s="2">
        <f t="shared" si="136"/>
        <v>0.5</v>
      </c>
      <c r="X204" s="8" t="str">
        <f t="shared" si="122"/>
        <v xml:space="preserve"> </v>
      </c>
      <c r="Y204" s="8" t="str">
        <f t="shared" si="123"/>
        <v xml:space="preserve"> </v>
      </c>
      <c r="Z204" s="8">
        <f t="shared" si="124"/>
        <v>40</v>
      </c>
      <c r="AA204" s="8" t="str">
        <f t="shared" si="125"/>
        <v xml:space="preserve"> </v>
      </c>
      <c r="AB204" s="8" t="str">
        <f t="shared" si="126"/>
        <v xml:space="preserve"> </v>
      </c>
      <c r="AC204">
        <v>195</v>
      </c>
      <c r="AD204" s="8">
        <f t="shared" si="127"/>
        <v>40</v>
      </c>
      <c r="AE204" s="5">
        <f t="shared" si="128"/>
        <v>5</v>
      </c>
      <c r="AF204" s="5">
        <f t="shared" si="129"/>
        <v>5</v>
      </c>
      <c r="AG204" s="5">
        <f t="shared" si="130"/>
        <v>5</v>
      </c>
      <c r="AH204" s="5">
        <f t="shared" si="131"/>
        <v>5.295133042443595E-2</v>
      </c>
      <c r="AI204" s="5">
        <f t="shared" si="137"/>
        <v>5.0000000164072855E-2</v>
      </c>
      <c r="AJ204" s="16">
        <f t="shared" si="138"/>
        <v>5</v>
      </c>
      <c r="AK204" s="20">
        <f t="shared" si="132"/>
        <v>300</v>
      </c>
      <c r="AL204" s="20">
        <f t="shared" si="133"/>
        <v>1776</v>
      </c>
      <c r="AM204" s="20">
        <f t="shared" si="139"/>
        <v>500</v>
      </c>
      <c r="AN204" s="10">
        <f t="shared" si="140"/>
        <v>500</v>
      </c>
      <c r="AO204" s="1">
        <f t="shared" si="141"/>
        <v>-50</v>
      </c>
    </row>
    <row r="205" spans="2:41" x14ac:dyDescent="0.2">
      <c r="B205" s="18">
        <f t="shared" si="142"/>
        <v>43355</v>
      </c>
      <c r="C205">
        <v>196</v>
      </c>
      <c r="D205" s="5">
        <v>13.2</v>
      </c>
      <c r="E205" s="8">
        <f t="shared" si="106"/>
        <v>13.2</v>
      </c>
      <c r="F205">
        <v>0</v>
      </c>
      <c r="G205" s="8">
        <f t="shared" si="134"/>
        <v>2169.9</v>
      </c>
      <c r="H205">
        <v>196</v>
      </c>
      <c r="I205" s="8">
        <f t="shared" si="110"/>
        <v>2025.6000000000001</v>
      </c>
      <c r="J205" s="8" t="str">
        <f t="shared" si="111"/>
        <v xml:space="preserve"> </v>
      </c>
      <c r="K205" s="8" t="str">
        <f t="shared" si="135"/>
        <v xml:space="preserve"> </v>
      </c>
      <c r="L205" s="8" t="str">
        <f t="shared" si="112"/>
        <v xml:space="preserve"> </v>
      </c>
      <c r="M205" t="str">
        <f t="shared" si="113"/>
        <v>F1</v>
      </c>
      <c r="N205" t="str">
        <f t="shared" si="114"/>
        <v xml:space="preserve"> </v>
      </c>
      <c r="O205" t="str">
        <f t="shared" si="115"/>
        <v xml:space="preserve"> </v>
      </c>
      <c r="P205" t="str">
        <f t="shared" si="116"/>
        <v xml:space="preserve"> </v>
      </c>
      <c r="Q205" t="str">
        <f t="shared" si="117"/>
        <v xml:space="preserve"> </v>
      </c>
      <c r="R205" t="str">
        <f t="shared" si="118"/>
        <v xml:space="preserve"> </v>
      </c>
      <c r="S205">
        <v>196</v>
      </c>
      <c r="T205">
        <f t="shared" si="119"/>
        <v>0.5</v>
      </c>
      <c r="U205" s="2">
        <f t="shared" si="120"/>
        <v>8.3084602795002279E+36</v>
      </c>
      <c r="V205" s="2">
        <f t="shared" si="121"/>
        <v>5</v>
      </c>
      <c r="W205" s="2">
        <f t="shared" si="136"/>
        <v>0.5</v>
      </c>
      <c r="X205" s="8" t="str">
        <f t="shared" si="122"/>
        <v xml:space="preserve"> </v>
      </c>
      <c r="Y205" s="8" t="str">
        <f t="shared" si="123"/>
        <v xml:space="preserve"> </v>
      </c>
      <c r="Z205" s="8">
        <f t="shared" si="124"/>
        <v>40</v>
      </c>
      <c r="AA205" s="8" t="str">
        <f t="shared" si="125"/>
        <v xml:space="preserve"> </v>
      </c>
      <c r="AB205" s="8" t="str">
        <f t="shared" si="126"/>
        <v xml:space="preserve"> </v>
      </c>
      <c r="AC205">
        <v>196</v>
      </c>
      <c r="AD205" s="8">
        <f t="shared" si="127"/>
        <v>40</v>
      </c>
      <c r="AE205" s="5">
        <f t="shared" si="128"/>
        <v>5</v>
      </c>
      <c r="AF205" s="5">
        <f t="shared" si="129"/>
        <v>5</v>
      </c>
      <c r="AG205" s="5">
        <f t="shared" si="130"/>
        <v>5</v>
      </c>
      <c r="AH205" s="5">
        <f t="shared" si="131"/>
        <v>5.519633368207949E-2</v>
      </c>
      <c r="AI205" s="5">
        <f t="shared" si="137"/>
        <v>5.0000000288878965E-2</v>
      </c>
      <c r="AJ205" s="16">
        <f t="shared" si="138"/>
        <v>5</v>
      </c>
      <c r="AK205" s="20">
        <f t="shared" si="132"/>
        <v>300</v>
      </c>
      <c r="AL205" s="20">
        <f t="shared" si="133"/>
        <v>1788</v>
      </c>
      <c r="AM205" s="20">
        <f t="shared" si="139"/>
        <v>500</v>
      </c>
      <c r="AN205" s="10">
        <f t="shared" si="140"/>
        <v>500</v>
      </c>
      <c r="AO205" s="1">
        <f t="shared" si="141"/>
        <v>-50</v>
      </c>
    </row>
    <row r="206" spans="2:41" x14ac:dyDescent="0.2">
      <c r="B206" s="18">
        <f t="shared" si="142"/>
        <v>43356</v>
      </c>
      <c r="C206">
        <v>197</v>
      </c>
      <c r="D206" s="5">
        <v>13.1</v>
      </c>
      <c r="E206" s="8">
        <f t="shared" ref="E206:E235" si="143">IF(D206&gt;0,D206,0)</f>
        <v>13.1</v>
      </c>
      <c r="F206">
        <v>0</v>
      </c>
      <c r="G206" s="8">
        <f t="shared" si="134"/>
        <v>2183</v>
      </c>
      <c r="H206">
        <v>197</v>
      </c>
      <c r="I206" s="8">
        <f t="shared" si="110"/>
        <v>2038.7</v>
      </c>
      <c r="J206" s="8" t="str">
        <f t="shared" si="111"/>
        <v xml:space="preserve"> </v>
      </c>
      <c r="K206" s="8" t="str">
        <f t="shared" si="135"/>
        <v xml:space="preserve"> </v>
      </c>
      <c r="L206" s="8" t="str">
        <f t="shared" si="112"/>
        <v xml:space="preserve"> </v>
      </c>
      <c r="M206" t="str">
        <f t="shared" si="113"/>
        <v>F1</v>
      </c>
      <c r="N206" t="str">
        <f t="shared" si="114"/>
        <v xml:space="preserve"> </v>
      </c>
      <c r="O206" t="str">
        <f t="shared" si="115"/>
        <v xml:space="preserve"> </v>
      </c>
      <c r="P206" t="str">
        <f t="shared" si="116"/>
        <v xml:space="preserve"> </v>
      </c>
      <c r="Q206" t="str">
        <f t="shared" si="117"/>
        <v xml:space="preserve"> </v>
      </c>
      <c r="R206" t="str">
        <f t="shared" si="118"/>
        <v xml:space="preserve"> </v>
      </c>
      <c r="S206">
        <v>197</v>
      </c>
      <c r="T206">
        <f t="shared" si="119"/>
        <v>0.5</v>
      </c>
      <c r="U206" s="2">
        <f t="shared" si="120"/>
        <v>1.4565940732975139E+37</v>
      </c>
      <c r="V206" s="2">
        <f t="shared" si="121"/>
        <v>5</v>
      </c>
      <c r="W206" s="2">
        <f t="shared" si="136"/>
        <v>0.5</v>
      </c>
      <c r="X206" s="8" t="str">
        <f t="shared" si="122"/>
        <v xml:space="preserve"> </v>
      </c>
      <c r="Y206" s="8" t="str">
        <f t="shared" si="123"/>
        <v xml:space="preserve"> </v>
      </c>
      <c r="Z206" s="8">
        <f t="shared" si="124"/>
        <v>40</v>
      </c>
      <c r="AA206" s="8" t="str">
        <f t="shared" si="125"/>
        <v xml:space="preserve"> </v>
      </c>
      <c r="AB206" s="8" t="str">
        <f t="shared" si="126"/>
        <v xml:space="preserve"> </v>
      </c>
      <c r="AC206">
        <v>197</v>
      </c>
      <c r="AD206" s="8">
        <f t="shared" si="127"/>
        <v>40</v>
      </c>
      <c r="AE206" s="5">
        <f t="shared" si="128"/>
        <v>5</v>
      </c>
      <c r="AF206" s="5">
        <f t="shared" si="129"/>
        <v>5</v>
      </c>
      <c r="AG206" s="5">
        <f t="shared" si="130"/>
        <v>5</v>
      </c>
      <c r="AH206" s="5">
        <f t="shared" si="131"/>
        <v>5.9109929625430546E-2</v>
      </c>
      <c r="AI206" s="5">
        <f t="shared" si="137"/>
        <v>5.0000000506446873E-2</v>
      </c>
      <c r="AJ206" s="16">
        <f t="shared" si="138"/>
        <v>5</v>
      </c>
      <c r="AK206" s="20">
        <f t="shared" si="132"/>
        <v>300</v>
      </c>
      <c r="AL206" s="20">
        <f t="shared" si="133"/>
        <v>1800</v>
      </c>
      <c r="AM206" s="20">
        <f t="shared" si="139"/>
        <v>500</v>
      </c>
      <c r="AN206" s="10">
        <f t="shared" si="140"/>
        <v>500</v>
      </c>
      <c r="AO206" s="1">
        <f t="shared" si="141"/>
        <v>-50</v>
      </c>
    </row>
    <row r="207" spans="2:41" x14ac:dyDescent="0.2">
      <c r="B207" s="18">
        <f t="shared" si="142"/>
        <v>43357</v>
      </c>
      <c r="C207">
        <v>198</v>
      </c>
      <c r="D207" s="5">
        <v>12.9</v>
      </c>
      <c r="E207" s="8">
        <f t="shared" si="143"/>
        <v>12.9</v>
      </c>
      <c r="F207">
        <v>0</v>
      </c>
      <c r="G207" s="8">
        <f t="shared" si="134"/>
        <v>2195.9</v>
      </c>
      <c r="H207">
        <v>198</v>
      </c>
      <c r="I207" s="8">
        <f t="shared" si="110"/>
        <v>2051.6</v>
      </c>
      <c r="J207" s="8" t="str">
        <f t="shared" si="111"/>
        <v xml:space="preserve"> </v>
      </c>
      <c r="K207" s="8" t="str">
        <f t="shared" si="135"/>
        <v xml:space="preserve"> </v>
      </c>
      <c r="L207" s="8" t="str">
        <f t="shared" si="112"/>
        <v xml:space="preserve"> </v>
      </c>
      <c r="M207" t="str">
        <f t="shared" si="113"/>
        <v>F1</v>
      </c>
      <c r="N207" t="str">
        <f t="shared" si="114"/>
        <v xml:space="preserve"> </v>
      </c>
      <c r="O207" t="str">
        <f t="shared" si="115"/>
        <v xml:space="preserve"> </v>
      </c>
      <c r="P207" t="str">
        <f t="shared" si="116"/>
        <v xml:space="preserve"> </v>
      </c>
      <c r="Q207" t="str">
        <f t="shared" si="117"/>
        <v xml:space="preserve"> </v>
      </c>
      <c r="R207" t="str">
        <f t="shared" si="118"/>
        <v xml:space="preserve"> </v>
      </c>
      <c r="S207">
        <v>198</v>
      </c>
      <c r="T207">
        <f t="shared" si="119"/>
        <v>0.5</v>
      </c>
      <c r="U207" s="2">
        <f t="shared" si="120"/>
        <v>2.5318275250079549E+37</v>
      </c>
      <c r="V207" s="2">
        <f t="shared" si="121"/>
        <v>5</v>
      </c>
      <c r="W207" s="2">
        <f t="shared" si="136"/>
        <v>0.5</v>
      </c>
      <c r="X207" s="8" t="str">
        <f t="shared" si="122"/>
        <v xml:space="preserve"> </v>
      </c>
      <c r="Y207" s="8" t="str">
        <f t="shared" si="123"/>
        <v xml:space="preserve"> </v>
      </c>
      <c r="Z207" s="8">
        <f t="shared" si="124"/>
        <v>40</v>
      </c>
      <c r="AA207" s="8" t="str">
        <f t="shared" si="125"/>
        <v xml:space="preserve"> </v>
      </c>
      <c r="AB207" s="8" t="str">
        <f t="shared" si="126"/>
        <v xml:space="preserve"> </v>
      </c>
      <c r="AC207">
        <v>198</v>
      </c>
      <c r="AD207" s="8">
        <f t="shared" si="127"/>
        <v>40</v>
      </c>
      <c r="AE207" s="5">
        <f t="shared" si="128"/>
        <v>5</v>
      </c>
      <c r="AF207" s="5">
        <f t="shared" si="129"/>
        <v>5</v>
      </c>
      <c r="AG207" s="5">
        <f t="shared" si="130"/>
        <v>5</v>
      </c>
      <c r="AH207" s="5">
        <f t="shared" si="131"/>
        <v>6.5834727738755205E-2</v>
      </c>
      <c r="AI207" s="5">
        <f t="shared" si="137"/>
        <v>5.0000000880297546E-2</v>
      </c>
      <c r="AJ207" s="16">
        <f t="shared" si="138"/>
        <v>5</v>
      </c>
      <c r="AK207" s="20">
        <f t="shared" si="132"/>
        <v>300</v>
      </c>
      <c r="AL207" s="20">
        <f t="shared" si="133"/>
        <v>1812</v>
      </c>
      <c r="AM207" s="20">
        <f t="shared" si="139"/>
        <v>500</v>
      </c>
      <c r="AN207" s="10">
        <f t="shared" si="140"/>
        <v>500</v>
      </c>
      <c r="AO207" s="1">
        <f t="shared" si="141"/>
        <v>-50</v>
      </c>
    </row>
    <row r="208" spans="2:41" x14ac:dyDescent="0.2">
      <c r="B208" s="18">
        <f t="shared" si="142"/>
        <v>43358</v>
      </c>
      <c r="C208">
        <v>199</v>
      </c>
      <c r="D208" s="5">
        <v>12.8</v>
      </c>
      <c r="E208" s="8">
        <f t="shared" si="143"/>
        <v>12.8</v>
      </c>
      <c r="F208">
        <v>0</v>
      </c>
      <c r="G208" s="8">
        <f t="shared" si="134"/>
        <v>2208.7000000000003</v>
      </c>
      <c r="H208">
        <v>199</v>
      </c>
      <c r="I208" s="8">
        <f t="shared" si="110"/>
        <v>2064.4</v>
      </c>
      <c r="J208" s="8" t="str">
        <f t="shared" si="111"/>
        <v xml:space="preserve"> </v>
      </c>
      <c r="K208" s="8" t="str">
        <f t="shared" si="135"/>
        <v xml:space="preserve"> </v>
      </c>
      <c r="L208" s="8" t="str">
        <f t="shared" si="112"/>
        <v xml:space="preserve"> </v>
      </c>
      <c r="M208" t="str">
        <f t="shared" si="113"/>
        <v>F1</v>
      </c>
      <c r="N208" t="str">
        <f t="shared" si="114"/>
        <v xml:space="preserve"> </v>
      </c>
      <c r="O208" t="str">
        <f t="shared" si="115"/>
        <v xml:space="preserve"> </v>
      </c>
      <c r="P208" t="str">
        <f t="shared" si="116"/>
        <v xml:space="preserve"> </v>
      </c>
      <c r="Q208" t="str">
        <f t="shared" si="117"/>
        <v xml:space="preserve"> </v>
      </c>
      <c r="R208" t="str">
        <f t="shared" si="118"/>
        <v xml:space="preserve"> </v>
      </c>
      <c r="S208">
        <v>199</v>
      </c>
      <c r="T208">
        <f t="shared" si="119"/>
        <v>0.5</v>
      </c>
      <c r="U208" s="2">
        <f t="shared" si="120"/>
        <v>4.3819608135971914E+37</v>
      </c>
      <c r="V208" s="2">
        <f t="shared" si="121"/>
        <v>5</v>
      </c>
      <c r="W208" s="2">
        <f t="shared" si="136"/>
        <v>0.5</v>
      </c>
      <c r="X208" s="8" t="str">
        <f t="shared" si="122"/>
        <v xml:space="preserve"> </v>
      </c>
      <c r="Y208" s="8" t="str">
        <f t="shared" si="123"/>
        <v xml:space="preserve"> </v>
      </c>
      <c r="Z208" s="8">
        <f t="shared" si="124"/>
        <v>40</v>
      </c>
      <c r="AA208" s="8" t="str">
        <f t="shared" si="125"/>
        <v xml:space="preserve"> </v>
      </c>
      <c r="AB208" s="8" t="str">
        <f t="shared" si="126"/>
        <v xml:space="preserve"> </v>
      </c>
      <c r="AC208">
        <v>199</v>
      </c>
      <c r="AD208" s="8">
        <f t="shared" si="127"/>
        <v>40</v>
      </c>
      <c r="AE208" s="5">
        <f t="shared" si="128"/>
        <v>5</v>
      </c>
      <c r="AF208" s="5">
        <f t="shared" si="129"/>
        <v>5</v>
      </c>
      <c r="AG208" s="5">
        <f t="shared" si="130"/>
        <v>5</v>
      </c>
      <c r="AH208" s="5">
        <f t="shared" si="131"/>
        <v>7.7405957064546727E-2</v>
      </c>
      <c r="AI208" s="5">
        <f t="shared" si="137"/>
        <v>5.0000001523574977E-2</v>
      </c>
      <c r="AJ208" s="16">
        <f t="shared" si="138"/>
        <v>5</v>
      </c>
      <c r="AK208" s="20">
        <f t="shared" si="132"/>
        <v>300</v>
      </c>
      <c r="AL208" s="20">
        <f t="shared" si="133"/>
        <v>1824</v>
      </c>
      <c r="AM208" s="20">
        <f t="shared" si="139"/>
        <v>500</v>
      </c>
      <c r="AN208" s="10">
        <f t="shared" si="140"/>
        <v>500</v>
      </c>
      <c r="AO208" s="1">
        <f t="shared" si="141"/>
        <v>-50</v>
      </c>
    </row>
    <row r="209" spans="2:41" x14ac:dyDescent="0.2">
      <c r="B209" s="18">
        <f t="shared" si="142"/>
        <v>43359</v>
      </c>
      <c r="C209">
        <v>200</v>
      </c>
      <c r="D209" s="5">
        <v>12.7</v>
      </c>
      <c r="E209" s="8">
        <f t="shared" si="143"/>
        <v>12.7</v>
      </c>
      <c r="F209">
        <v>0</v>
      </c>
      <c r="G209" s="8">
        <f t="shared" si="134"/>
        <v>2221.4</v>
      </c>
      <c r="H209">
        <v>200</v>
      </c>
      <c r="I209" s="8">
        <f t="shared" si="110"/>
        <v>2077.1</v>
      </c>
      <c r="J209" s="8" t="str">
        <f t="shared" si="111"/>
        <v xml:space="preserve"> </v>
      </c>
      <c r="K209" s="8" t="str">
        <f t="shared" si="135"/>
        <v xml:space="preserve"> </v>
      </c>
      <c r="L209" s="8" t="str">
        <f t="shared" si="112"/>
        <v xml:space="preserve"> </v>
      </c>
      <c r="M209" t="str">
        <f t="shared" si="113"/>
        <v>F1</v>
      </c>
      <c r="N209" t="str">
        <f t="shared" si="114"/>
        <v xml:space="preserve"> </v>
      </c>
      <c r="O209" t="str">
        <f t="shared" si="115"/>
        <v xml:space="preserve"> </v>
      </c>
      <c r="P209" t="str">
        <f t="shared" si="116"/>
        <v xml:space="preserve"> </v>
      </c>
      <c r="Q209" t="str">
        <f t="shared" si="117"/>
        <v xml:space="preserve"> </v>
      </c>
      <c r="R209" t="str">
        <f t="shared" si="118"/>
        <v xml:space="preserve"> </v>
      </c>
      <c r="S209">
        <v>200</v>
      </c>
      <c r="T209">
        <f t="shared" si="119"/>
        <v>0.5</v>
      </c>
      <c r="U209" s="2">
        <f t="shared" si="120"/>
        <v>7.551646567935301E+37</v>
      </c>
      <c r="V209" s="2">
        <f t="shared" si="121"/>
        <v>5</v>
      </c>
      <c r="W209" s="2">
        <f t="shared" si="136"/>
        <v>0.5</v>
      </c>
      <c r="X209" s="8" t="str">
        <f t="shared" si="122"/>
        <v xml:space="preserve"> </v>
      </c>
      <c r="Y209" s="8" t="str">
        <f t="shared" si="123"/>
        <v xml:space="preserve"> </v>
      </c>
      <c r="Z209" s="8">
        <f t="shared" si="124"/>
        <v>40</v>
      </c>
      <c r="AA209" s="8" t="str">
        <f t="shared" si="125"/>
        <v xml:space="preserve"> </v>
      </c>
      <c r="AB209" s="8" t="str">
        <f t="shared" si="126"/>
        <v xml:space="preserve"> </v>
      </c>
      <c r="AC209">
        <v>200</v>
      </c>
      <c r="AD209" s="8">
        <f t="shared" si="127"/>
        <v>40</v>
      </c>
      <c r="AE209" s="5">
        <f t="shared" si="128"/>
        <v>5</v>
      </c>
      <c r="AF209" s="5">
        <f t="shared" si="129"/>
        <v>5</v>
      </c>
      <c r="AG209" s="5">
        <f t="shared" si="130"/>
        <v>5</v>
      </c>
      <c r="AH209" s="5">
        <f t="shared" si="131"/>
        <v>9.723002108217621E-2</v>
      </c>
      <c r="AI209" s="5">
        <f t="shared" si="137"/>
        <v>5.000000262565113E-2</v>
      </c>
      <c r="AJ209" s="16">
        <f t="shared" si="138"/>
        <v>5</v>
      </c>
      <c r="AK209" s="20">
        <f t="shared" si="132"/>
        <v>300</v>
      </c>
      <c r="AL209" s="20">
        <f t="shared" si="133"/>
        <v>1836</v>
      </c>
      <c r="AM209" s="20">
        <f t="shared" si="139"/>
        <v>500</v>
      </c>
      <c r="AN209" s="10">
        <f t="shared" si="140"/>
        <v>500</v>
      </c>
      <c r="AO209" s="1">
        <f t="shared" si="141"/>
        <v>-50</v>
      </c>
    </row>
    <row r="210" spans="2:41" x14ac:dyDescent="0.2">
      <c r="B210" s="18">
        <f t="shared" si="142"/>
        <v>43360</v>
      </c>
      <c r="C210">
        <v>201</v>
      </c>
      <c r="D210" s="5">
        <v>12.6</v>
      </c>
      <c r="E210" s="8">
        <f t="shared" si="143"/>
        <v>12.6</v>
      </c>
      <c r="F210">
        <v>0</v>
      </c>
      <c r="G210" s="8">
        <f t="shared" si="134"/>
        <v>2234</v>
      </c>
      <c r="H210">
        <v>201</v>
      </c>
      <c r="I210" s="8">
        <f t="shared" si="110"/>
        <v>2089.6999999999998</v>
      </c>
      <c r="J210" s="8" t="str">
        <f t="shared" si="111"/>
        <v>C4</v>
      </c>
      <c r="K210" s="8">
        <f t="shared" si="135"/>
        <v>4</v>
      </c>
      <c r="L210" s="8">
        <f t="shared" si="112"/>
        <v>201</v>
      </c>
      <c r="M210" t="str">
        <f t="shared" si="113"/>
        <v>F1</v>
      </c>
      <c r="N210" t="str">
        <f t="shared" si="114"/>
        <v xml:space="preserve"> </v>
      </c>
      <c r="O210" t="str">
        <f t="shared" si="115"/>
        <v xml:space="preserve"> </v>
      </c>
      <c r="P210" t="str">
        <f t="shared" si="116"/>
        <v xml:space="preserve"> </v>
      </c>
      <c r="Q210" t="str">
        <f t="shared" si="117"/>
        <v xml:space="preserve"> </v>
      </c>
      <c r="R210" t="str">
        <f t="shared" si="118"/>
        <v xml:space="preserve"> </v>
      </c>
      <c r="S210">
        <v>201</v>
      </c>
      <c r="T210">
        <f t="shared" si="119"/>
        <v>0.5</v>
      </c>
      <c r="U210" s="2">
        <f t="shared" si="120"/>
        <v>1.2958466678524339E+38</v>
      </c>
      <c r="V210" s="2">
        <f t="shared" si="121"/>
        <v>5</v>
      </c>
      <c r="W210" s="2">
        <f t="shared" si="136"/>
        <v>0.5</v>
      </c>
      <c r="X210" s="8" t="str">
        <f t="shared" si="122"/>
        <v xml:space="preserve"> </v>
      </c>
      <c r="Y210" s="8" t="str">
        <f t="shared" si="123"/>
        <v xml:space="preserve"> </v>
      </c>
      <c r="Z210" s="8" t="str">
        <f t="shared" si="124"/>
        <v xml:space="preserve"> </v>
      </c>
      <c r="AA210" s="8">
        <f t="shared" si="125"/>
        <v>40</v>
      </c>
      <c r="AB210" s="8" t="str">
        <f t="shared" si="126"/>
        <v xml:space="preserve"> </v>
      </c>
      <c r="AC210">
        <v>201</v>
      </c>
      <c r="AD210" s="8">
        <f t="shared" si="127"/>
        <v>40</v>
      </c>
      <c r="AE210" s="5">
        <f t="shared" si="128"/>
        <v>5</v>
      </c>
      <c r="AF210" s="5">
        <f t="shared" si="129"/>
        <v>5</v>
      </c>
      <c r="AG210" s="5">
        <f t="shared" si="130"/>
        <v>5</v>
      </c>
      <c r="AH210" s="5">
        <f t="shared" si="131"/>
        <v>0.13104572279879811</v>
      </c>
      <c r="AI210" s="5">
        <f t="shared" si="137"/>
        <v>5.0000004505562079E-2</v>
      </c>
      <c r="AJ210" s="16">
        <f t="shared" si="138"/>
        <v>0.5</v>
      </c>
      <c r="AK210" s="20">
        <f t="shared" si="132"/>
        <v>300</v>
      </c>
      <c r="AL210" s="20">
        <f t="shared" si="133"/>
        <v>1848</v>
      </c>
      <c r="AM210" s="20">
        <f t="shared" si="139"/>
        <v>500</v>
      </c>
      <c r="AN210" s="10">
        <f t="shared" si="140"/>
        <v>500</v>
      </c>
      <c r="AO210" s="1">
        <f t="shared" si="141"/>
        <v>-50</v>
      </c>
    </row>
    <row r="211" spans="2:41" x14ac:dyDescent="0.2">
      <c r="B211" s="18">
        <f t="shared" si="142"/>
        <v>43361</v>
      </c>
      <c r="C211">
        <v>202</v>
      </c>
      <c r="D211" s="5">
        <v>12.5</v>
      </c>
      <c r="E211" s="8">
        <f t="shared" si="143"/>
        <v>12.5</v>
      </c>
      <c r="F211">
        <v>0</v>
      </c>
      <c r="G211" s="8">
        <f t="shared" si="134"/>
        <v>2246.5</v>
      </c>
      <c r="H211">
        <v>202</v>
      </c>
      <c r="I211" s="8">
        <f t="shared" si="110"/>
        <v>2102.1999999999998</v>
      </c>
      <c r="J211" s="8" t="str">
        <f t="shared" si="111"/>
        <v xml:space="preserve"> </v>
      </c>
      <c r="K211" s="8" t="str">
        <f t="shared" si="135"/>
        <v xml:space="preserve"> </v>
      </c>
      <c r="L211" s="8" t="str">
        <f t="shared" si="112"/>
        <v xml:space="preserve"> </v>
      </c>
      <c r="M211" t="str">
        <f t="shared" si="113"/>
        <v>F1</v>
      </c>
      <c r="N211" t="str">
        <f t="shared" si="114"/>
        <v xml:space="preserve"> </v>
      </c>
      <c r="O211" t="str">
        <f t="shared" si="115"/>
        <v xml:space="preserve"> </v>
      </c>
      <c r="P211" t="str">
        <f t="shared" si="116"/>
        <v xml:space="preserve"> </v>
      </c>
      <c r="Q211" t="str">
        <f t="shared" si="117"/>
        <v xml:space="preserve"> </v>
      </c>
      <c r="R211" t="str">
        <f t="shared" si="118"/>
        <v xml:space="preserve"> </v>
      </c>
      <c r="S211">
        <v>202</v>
      </c>
      <c r="T211">
        <f t="shared" si="119"/>
        <v>0.5</v>
      </c>
      <c r="U211" s="2">
        <f t="shared" si="120"/>
        <v>2.2141363947092965E+38</v>
      </c>
      <c r="V211" s="2">
        <f t="shared" si="121"/>
        <v>5</v>
      </c>
      <c r="W211" s="2">
        <f t="shared" si="136"/>
        <v>0.5</v>
      </c>
      <c r="X211" s="8" t="str">
        <f t="shared" si="122"/>
        <v xml:space="preserve"> </v>
      </c>
      <c r="Y211" s="8" t="str">
        <f t="shared" si="123"/>
        <v xml:space="preserve"> </v>
      </c>
      <c r="Z211" s="8" t="str">
        <f t="shared" si="124"/>
        <v xml:space="preserve"> </v>
      </c>
      <c r="AA211" s="8">
        <f t="shared" si="125"/>
        <v>40</v>
      </c>
      <c r="AB211" s="8" t="str">
        <f t="shared" si="126"/>
        <v xml:space="preserve"> </v>
      </c>
      <c r="AC211">
        <v>202</v>
      </c>
      <c r="AD211" s="8">
        <f t="shared" si="127"/>
        <v>40</v>
      </c>
      <c r="AE211" s="5">
        <f t="shared" si="128"/>
        <v>5</v>
      </c>
      <c r="AF211" s="5">
        <f t="shared" si="129"/>
        <v>5</v>
      </c>
      <c r="AG211" s="5">
        <f t="shared" si="130"/>
        <v>5</v>
      </c>
      <c r="AH211" s="5">
        <f t="shared" si="131"/>
        <v>0.18847802285260512</v>
      </c>
      <c r="AI211" s="5">
        <f t="shared" si="137"/>
        <v>5.0000007698386861E-2</v>
      </c>
      <c r="AJ211" s="16">
        <f t="shared" si="138"/>
        <v>0.5</v>
      </c>
      <c r="AK211" s="20">
        <f t="shared" si="132"/>
        <v>300</v>
      </c>
      <c r="AL211" s="20">
        <f t="shared" si="133"/>
        <v>1860</v>
      </c>
      <c r="AM211" s="20">
        <f t="shared" si="139"/>
        <v>500</v>
      </c>
      <c r="AN211" s="10">
        <f t="shared" si="140"/>
        <v>500</v>
      </c>
      <c r="AO211" s="1">
        <f t="shared" si="141"/>
        <v>-50</v>
      </c>
    </row>
    <row r="212" spans="2:41" x14ac:dyDescent="0.2">
      <c r="B212" s="18">
        <f t="shared" si="142"/>
        <v>43362</v>
      </c>
      <c r="C212">
        <v>203</v>
      </c>
      <c r="D212" s="5">
        <v>12.4</v>
      </c>
      <c r="E212" s="8">
        <f t="shared" si="143"/>
        <v>12.4</v>
      </c>
      <c r="F212">
        <v>0</v>
      </c>
      <c r="G212" s="8">
        <f t="shared" si="134"/>
        <v>2258.9</v>
      </c>
      <c r="H212">
        <v>203</v>
      </c>
      <c r="I212" s="8">
        <f t="shared" si="110"/>
        <v>2114.6</v>
      </c>
      <c r="J212" s="8" t="str">
        <f t="shared" si="111"/>
        <v xml:space="preserve"> </v>
      </c>
      <c r="K212" s="8" t="str">
        <f t="shared" si="135"/>
        <v xml:space="preserve"> </v>
      </c>
      <c r="L212" s="8" t="str">
        <f t="shared" si="112"/>
        <v xml:space="preserve"> </v>
      </c>
      <c r="M212" t="str">
        <f t="shared" si="113"/>
        <v>F1</v>
      </c>
      <c r="N212" t="str">
        <f t="shared" si="114"/>
        <v xml:space="preserve"> </v>
      </c>
      <c r="O212" t="str">
        <f t="shared" si="115"/>
        <v xml:space="preserve"> </v>
      </c>
      <c r="P212" t="str">
        <f t="shared" si="116"/>
        <v xml:space="preserve"> </v>
      </c>
      <c r="Q212" t="str">
        <f t="shared" si="117"/>
        <v xml:space="preserve"> </v>
      </c>
      <c r="R212" t="str">
        <f t="shared" si="118"/>
        <v xml:space="preserve"> </v>
      </c>
      <c r="S212">
        <v>203</v>
      </c>
      <c r="T212">
        <f t="shared" si="119"/>
        <v>0.5</v>
      </c>
      <c r="U212" s="2">
        <f t="shared" si="120"/>
        <v>3.7669852440424112E+38</v>
      </c>
      <c r="V212" s="2">
        <f t="shared" si="121"/>
        <v>5</v>
      </c>
      <c r="W212" s="2">
        <f t="shared" si="136"/>
        <v>0.5</v>
      </c>
      <c r="X212" s="8" t="str">
        <f t="shared" si="122"/>
        <v xml:space="preserve"> </v>
      </c>
      <c r="Y212" s="8" t="str">
        <f t="shared" si="123"/>
        <v xml:space="preserve"> </v>
      </c>
      <c r="Z212" s="8" t="str">
        <f t="shared" si="124"/>
        <v xml:space="preserve"> </v>
      </c>
      <c r="AA212" s="8">
        <f t="shared" si="125"/>
        <v>40</v>
      </c>
      <c r="AB212" s="8" t="str">
        <f t="shared" si="126"/>
        <v xml:space="preserve"> </v>
      </c>
      <c r="AC212">
        <v>203</v>
      </c>
      <c r="AD212" s="8">
        <f t="shared" si="127"/>
        <v>40</v>
      </c>
      <c r="AE212" s="5">
        <f t="shared" si="128"/>
        <v>5</v>
      </c>
      <c r="AF212" s="5">
        <f t="shared" si="129"/>
        <v>5</v>
      </c>
      <c r="AG212" s="5">
        <f t="shared" si="130"/>
        <v>5</v>
      </c>
      <c r="AH212" s="5">
        <f t="shared" si="131"/>
        <v>0.28559735071263198</v>
      </c>
      <c r="AI212" s="5">
        <f t="shared" si="137"/>
        <v>5.0000013097526275E-2</v>
      </c>
      <c r="AJ212" s="16">
        <f t="shared" si="138"/>
        <v>0.5</v>
      </c>
      <c r="AK212" s="20">
        <f t="shared" si="132"/>
        <v>300</v>
      </c>
      <c r="AL212" s="20">
        <f t="shared" si="133"/>
        <v>1872</v>
      </c>
      <c r="AM212" s="20">
        <f t="shared" si="139"/>
        <v>500</v>
      </c>
      <c r="AN212" s="10">
        <f t="shared" si="140"/>
        <v>500</v>
      </c>
      <c r="AO212" s="1">
        <f t="shared" si="141"/>
        <v>-50</v>
      </c>
    </row>
    <row r="213" spans="2:41" x14ac:dyDescent="0.2">
      <c r="B213" s="18">
        <f t="shared" si="142"/>
        <v>43363</v>
      </c>
      <c r="C213">
        <v>204</v>
      </c>
      <c r="D213" s="5">
        <v>12.3</v>
      </c>
      <c r="E213" s="8">
        <f t="shared" si="143"/>
        <v>12.3</v>
      </c>
      <c r="F213">
        <v>0</v>
      </c>
      <c r="G213" s="8">
        <f t="shared" si="134"/>
        <v>2271.2000000000003</v>
      </c>
      <c r="H213">
        <v>204</v>
      </c>
      <c r="I213" s="8">
        <f t="shared" si="110"/>
        <v>2126.9</v>
      </c>
      <c r="J213" s="8" t="str">
        <f t="shared" si="111"/>
        <v xml:space="preserve"> </v>
      </c>
      <c r="K213" s="8" t="str">
        <f t="shared" si="135"/>
        <v xml:space="preserve"> </v>
      </c>
      <c r="L213" s="8" t="str">
        <f t="shared" si="112"/>
        <v xml:space="preserve"> </v>
      </c>
      <c r="M213" t="str">
        <f t="shared" si="113"/>
        <v>F1</v>
      </c>
      <c r="N213" t="str">
        <f t="shared" si="114"/>
        <v xml:space="preserve"> </v>
      </c>
      <c r="O213" t="str">
        <f t="shared" si="115"/>
        <v xml:space="preserve"> </v>
      </c>
      <c r="P213" t="str">
        <f t="shared" si="116"/>
        <v xml:space="preserve"> </v>
      </c>
      <c r="Q213" t="str">
        <f t="shared" si="117"/>
        <v xml:space="preserve"> </v>
      </c>
      <c r="R213" t="str">
        <f t="shared" si="118"/>
        <v xml:space="preserve"> </v>
      </c>
      <c r="S213">
        <v>204</v>
      </c>
      <c r="T213">
        <f t="shared" si="119"/>
        <v>0.5</v>
      </c>
      <c r="U213" s="2">
        <f t="shared" si="120"/>
        <v>6.3814924724884833E+38</v>
      </c>
      <c r="V213" s="2">
        <f t="shared" si="121"/>
        <v>5</v>
      </c>
      <c r="W213" s="2">
        <f t="shared" si="136"/>
        <v>0.5</v>
      </c>
      <c r="X213" s="8" t="str">
        <f t="shared" si="122"/>
        <v xml:space="preserve"> </v>
      </c>
      <c r="Y213" s="8" t="str">
        <f t="shared" si="123"/>
        <v xml:space="preserve"> </v>
      </c>
      <c r="Z213" s="8" t="str">
        <f t="shared" si="124"/>
        <v xml:space="preserve"> </v>
      </c>
      <c r="AA213" s="8">
        <f t="shared" si="125"/>
        <v>40</v>
      </c>
      <c r="AB213" s="8" t="str">
        <f t="shared" si="126"/>
        <v xml:space="preserve"> </v>
      </c>
      <c r="AC213">
        <v>204</v>
      </c>
      <c r="AD213" s="8">
        <f t="shared" si="127"/>
        <v>40</v>
      </c>
      <c r="AE213" s="5">
        <f t="shared" si="128"/>
        <v>5</v>
      </c>
      <c r="AF213" s="5">
        <f t="shared" si="129"/>
        <v>5</v>
      </c>
      <c r="AG213" s="5">
        <f t="shared" si="130"/>
        <v>5</v>
      </c>
      <c r="AH213" s="5">
        <f t="shared" si="131"/>
        <v>0.44911563829156237</v>
      </c>
      <c r="AI213" s="5">
        <f t="shared" si="137"/>
        <v>5.0000022187972615E-2</v>
      </c>
      <c r="AJ213" s="16">
        <f t="shared" si="138"/>
        <v>0.5</v>
      </c>
      <c r="AK213" s="20">
        <f t="shared" si="132"/>
        <v>300</v>
      </c>
      <c r="AL213" s="20">
        <f t="shared" si="133"/>
        <v>1884</v>
      </c>
      <c r="AM213" s="20">
        <f t="shared" si="139"/>
        <v>500</v>
      </c>
      <c r="AN213" s="10">
        <f t="shared" si="140"/>
        <v>500</v>
      </c>
      <c r="AO213" s="1">
        <f t="shared" si="141"/>
        <v>-50</v>
      </c>
    </row>
    <row r="214" spans="2:41" x14ac:dyDescent="0.2">
      <c r="B214" s="18">
        <f t="shared" si="142"/>
        <v>43364</v>
      </c>
      <c r="C214">
        <v>205</v>
      </c>
      <c r="D214" s="5">
        <v>12.1</v>
      </c>
      <c r="E214" s="8">
        <f t="shared" si="143"/>
        <v>12.1</v>
      </c>
      <c r="F214">
        <v>0</v>
      </c>
      <c r="G214" s="8">
        <f t="shared" si="134"/>
        <v>2283.3000000000002</v>
      </c>
      <c r="H214">
        <v>205</v>
      </c>
      <c r="I214" s="8">
        <f t="shared" si="110"/>
        <v>2139</v>
      </c>
      <c r="J214" s="8" t="str">
        <f t="shared" si="111"/>
        <v xml:space="preserve"> </v>
      </c>
      <c r="K214" s="8" t="str">
        <f t="shared" si="135"/>
        <v xml:space="preserve"> </v>
      </c>
      <c r="L214" s="8" t="str">
        <f t="shared" si="112"/>
        <v xml:space="preserve"> </v>
      </c>
      <c r="M214" t="str">
        <f t="shared" si="113"/>
        <v>F1</v>
      </c>
      <c r="N214" t="str">
        <f t="shared" si="114"/>
        <v xml:space="preserve"> </v>
      </c>
      <c r="O214" t="str">
        <f t="shared" si="115"/>
        <v xml:space="preserve"> </v>
      </c>
      <c r="P214" t="str">
        <f t="shared" si="116"/>
        <v xml:space="preserve"> </v>
      </c>
      <c r="Q214" t="str">
        <f t="shared" si="117"/>
        <v xml:space="preserve"> </v>
      </c>
      <c r="R214" t="str">
        <f t="shared" si="118"/>
        <v>tLag4</v>
      </c>
      <c r="S214">
        <v>205</v>
      </c>
      <c r="T214">
        <f t="shared" si="119"/>
        <v>0.5</v>
      </c>
      <c r="U214" s="2">
        <f t="shared" si="120"/>
        <v>1.0718356342559492E+39</v>
      </c>
      <c r="V214" s="2">
        <f t="shared" si="121"/>
        <v>5</v>
      </c>
      <c r="W214" s="2">
        <f t="shared" si="136"/>
        <v>0.5</v>
      </c>
      <c r="X214" s="8" t="str">
        <f t="shared" si="122"/>
        <v xml:space="preserve"> </v>
      </c>
      <c r="Y214" s="8" t="str">
        <f t="shared" si="123"/>
        <v xml:space="preserve"> </v>
      </c>
      <c r="Z214" s="8" t="str">
        <f t="shared" si="124"/>
        <v xml:space="preserve"> </v>
      </c>
      <c r="AA214" s="8">
        <f t="shared" si="125"/>
        <v>40</v>
      </c>
      <c r="AB214" s="8" t="str">
        <f t="shared" si="126"/>
        <v xml:space="preserve"> </v>
      </c>
      <c r="AC214">
        <v>205</v>
      </c>
      <c r="AD214" s="8">
        <f t="shared" si="127"/>
        <v>40</v>
      </c>
      <c r="AE214" s="5">
        <f t="shared" si="128"/>
        <v>5</v>
      </c>
      <c r="AF214" s="5">
        <f t="shared" si="129"/>
        <v>5</v>
      </c>
      <c r="AG214" s="5">
        <f t="shared" si="130"/>
        <v>5</v>
      </c>
      <c r="AH214" s="5">
        <f t="shared" si="131"/>
        <v>0.72035472525268118</v>
      </c>
      <c r="AI214" s="5">
        <f t="shared" si="137"/>
        <v>5.0000037266924258E-2</v>
      </c>
      <c r="AJ214" s="16">
        <f t="shared" si="138"/>
        <v>0.72035472525268118</v>
      </c>
      <c r="AK214" s="20">
        <f t="shared" si="132"/>
        <v>300</v>
      </c>
      <c r="AL214" s="20">
        <f t="shared" si="133"/>
        <v>1896</v>
      </c>
      <c r="AM214" s="20">
        <f t="shared" si="139"/>
        <v>500</v>
      </c>
      <c r="AN214" s="10">
        <f t="shared" si="140"/>
        <v>500</v>
      </c>
      <c r="AO214" s="1">
        <f t="shared" si="141"/>
        <v>-50</v>
      </c>
    </row>
    <row r="215" spans="2:41" x14ac:dyDescent="0.2">
      <c r="B215" s="18">
        <f t="shared" si="142"/>
        <v>43365</v>
      </c>
      <c r="C215">
        <v>206</v>
      </c>
      <c r="D215" s="5">
        <v>12</v>
      </c>
      <c r="E215" s="8">
        <f t="shared" si="143"/>
        <v>12</v>
      </c>
      <c r="F215">
        <v>0</v>
      </c>
      <c r="G215" s="8">
        <f t="shared" si="134"/>
        <v>2295.3000000000002</v>
      </c>
      <c r="H215">
        <v>206</v>
      </c>
      <c r="I215" s="8">
        <f t="shared" si="110"/>
        <v>2151</v>
      </c>
      <c r="J215" s="8" t="str">
        <f t="shared" si="111"/>
        <v xml:space="preserve"> </v>
      </c>
      <c r="K215" s="8" t="str">
        <f t="shared" si="135"/>
        <v xml:space="preserve"> </v>
      </c>
      <c r="L215" s="8" t="str">
        <f t="shared" si="112"/>
        <v xml:space="preserve"> </v>
      </c>
      <c r="M215" t="str">
        <f t="shared" si="113"/>
        <v>F1</v>
      </c>
      <c r="N215" t="str">
        <f t="shared" si="114"/>
        <v xml:space="preserve"> </v>
      </c>
      <c r="O215" t="str">
        <f t="shared" si="115"/>
        <v xml:space="preserve"> </v>
      </c>
      <c r="P215" t="str">
        <f t="shared" si="116"/>
        <v xml:space="preserve"> </v>
      </c>
      <c r="Q215" t="str">
        <f t="shared" si="117"/>
        <v xml:space="preserve"> </v>
      </c>
      <c r="R215" t="str">
        <f t="shared" si="118"/>
        <v xml:space="preserve"> </v>
      </c>
      <c r="S215">
        <v>206</v>
      </c>
      <c r="T215">
        <f t="shared" si="119"/>
        <v>0.5</v>
      </c>
      <c r="U215" s="2">
        <f t="shared" si="120"/>
        <v>1.7925567579971969E+39</v>
      </c>
      <c r="V215" s="2">
        <f t="shared" si="121"/>
        <v>5</v>
      </c>
      <c r="W215" s="2">
        <f t="shared" si="136"/>
        <v>0.5</v>
      </c>
      <c r="X215" s="8" t="str">
        <f t="shared" si="122"/>
        <v xml:space="preserve"> </v>
      </c>
      <c r="Y215" s="8" t="str">
        <f t="shared" si="123"/>
        <v xml:space="preserve"> </v>
      </c>
      <c r="Z215" s="8" t="str">
        <f t="shared" si="124"/>
        <v xml:space="preserve"> </v>
      </c>
      <c r="AA215" s="8">
        <f t="shared" si="125"/>
        <v>40</v>
      </c>
      <c r="AB215" s="8" t="str">
        <f t="shared" si="126"/>
        <v xml:space="preserve"> </v>
      </c>
      <c r="AC215">
        <v>206</v>
      </c>
      <c r="AD215" s="8">
        <f t="shared" si="127"/>
        <v>40</v>
      </c>
      <c r="AE215" s="5">
        <f t="shared" si="128"/>
        <v>5</v>
      </c>
      <c r="AF215" s="5">
        <f t="shared" si="129"/>
        <v>5</v>
      </c>
      <c r="AG215" s="5">
        <f t="shared" si="130"/>
        <v>5</v>
      </c>
      <c r="AH215" s="5">
        <f t="shared" si="131"/>
        <v>1.1711130275970154</v>
      </c>
      <c r="AI215" s="5">
        <f t="shared" si="137"/>
        <v>5.0000062325859407E-2</v>
      </c>
      <c r="AJ215" s="16">
        <f t="shared" si="138"/>
        <v>1.1711130275970154</v>
      </c>
      <c r="AK215" s="20">
        <f t="shared" si="132"/>
        <v>300</v>
      </c>
      <c r="AL215" s="20">
        <f t="shared" si="133"/>
        <v>1908</v>
      </c>
      <c r="AM215" s="20">
        <f t="shared" si="139"/>
        <v>500</v>
      </c>
      <c r="AN215" s="10">
        <f t="shared" si="140"/>
        <v>500</v>
      </c>
      <c r="AO215" s="1">
        <f t="shared" si="141"/>
        <v>-50</v>
      </c>
    </row>
    <row r="216" spans="2:41" x14ac:dyDescent="0.2">
      <c r="B216" s="18">
        <f t="shared" si="142"/>
        <v>43366</v>
      </c>
      <c r="C216">
        <v>207</v>
      </c>
      <c r="D216" s="5">
        <v>11.9</v>
      </c>
      <c r="E216" s="8">
        <f t="shared" si="143"/>
        <v>11.9</v>
      </c>
      <c r="F216">
        <v>0</v>
      </c>
      <c r="G216" s="8">
        <f t="shared" si="134"/>
        <v>2307.2000000000003</v>
      </c>
      <c r="H216">
        <v>207</v>
      </c>
      <c r="I216" s="8">
        <f t="shared" si="110"/>
        <v>2162.9</v>
      </c>
      <c r="J216" s="8" t="str">
        <f t="shared" si="111"/>
        <v xml:space="preserve"> </v>
      </c>
      <c r="K216" s="8" t="str">
        <f t="shared" si="135"/>
        <v xml:space="preserve"> </v>
      </c>
      <c r="L216" s="8" t="str">
        <f t="shared" si="112"/>
        <v xml:space="preserve"> </v>
      </c>
      <c r="M216" t="str">
        <f t="shared" si="113"/>
        <v>F1</v>
      </c>
      <c r="N216" t="str">
        <f t="shared" si="114"/>
        <v xml:space="preserve"> </v>
      </c>
      <c r="O216" t="str">
        <f t="shared" si="115"/>
        <v xml:space="preserve"> </v>
      </c>
      <c r="P216" t="str">
        <f t="shared" si="116"/>
        <v xml:space="preserve"> </v>
      </c>
      <c r="Q216" t="str">
        <f t="shared" si="117"/>
        <v xml:space="preserve"> </v>
      </c>
      <c r="R216" t="str">
        <f t="shared" si="118"/>
        <v xml:space="preserve"> </v>
      </c>
      <c r="S216">
        <v>207</v>
      </c>
      <c r="T216">
        <f t="shared" si="119"/>
        <v>0.5</v>
      </c>
      <c r="U216" s="2">
        <f t="shared" si="120"/>
        <v>2.9850831559013485E+39</v>
      </c>
      <c r="V216" s="2">
        <f t="shared" si="121"/>
        <v>5</v>
      </c>
      <c r="W216" s="2">
        <f t="shared" si="136"/>
        <v>0.5</v>
      </c>
      <c r="X216" s="8" t="str">
        <f t="shared" si="122"/>
        <v xml:space="preserve"> </v>
      </c>
      <c r="Y216" s="8" t="str">
        <f t="shared" si="123"/>
        <v xml:space="preserve"> </v>
      </c>
      <c r="Z216" s="8" t="str">
        <f t="shared" si="124"/>
        <v xml:space="preserve"> </v>
      </c>
      <c r="AA216" s="8">
        <f t="shared" si="125"/>
        <v>40</v>
      </c>
      <c r="AB216" s="8" t="str">
        <f t="shared" si="126"/>
        <v xml:space="preserve"> </v>
      </c>
      <c r="AC216">
        <v>207</v>
      </c>
      <c r="AD216" s="8">
        <f t="shared" si="127"/>
        <v>40</v>
      </c>
      <c r="AE216" s="5">
        <f t="shared" si="128"/>
        <v>5</v>
      </c>
      <c r="AF216" s="5">
        <f t="shared" si="129"/>
        <v>5</v>
      </c>
      <c r="AG216" s="5">
        <f t="shared" si="130"/>
        <v>5</v>
      </c>
      <c r="AH216" s="5">
        <f t="shared" si="131"/>
        <v>1.9169509903164914</v>
      </c>
      <c r="AI216" s="5">
        <f t="shared" si="137"/>
        <v>5.000010378911135E-2</v>
      </c>
      <c r="AJ216" s="16">
        <f t="shared" si="138"/>
        <v>1.9169509903164914</v>
      </c>
      <c r="AK216" s="20">
        <f t="shared" si="132"/>
        <v>300</v>
      </c>
      <c r="AL216" s="20">
        <f t="shared" si="133"/>
        <v>1920</v>
      </c>
      <c r="AM216" s="20">
        <f t="shared" si="139"/>
        <v>500</v>
      </c>
      <c r="AN216" s="10">
        <f t="shared" si="140"/>
        <v>500</v>
      </c>
      <c r="AO216" s="1">
        <f t="shared" si="141"/>
        <v>-50</v>
      </c>
    </row>
    <row r="217" spans="2:41" x14ac:dyDescent="0.2">
      <c r="B217" s="18">
        <f t="shared" si="142"/>
        <v>43367</v>
      </c>
      <c r="C217">
        <v>208</v>
      </c>
      <c r="D217" s="5">
        <v>11.8</v>
      </c>
      <c r="E217" s="8">
        <f t="shared" si="143"/>
        <v>11.8</v>
      </c>
      <c r="F217">
        <v>0</v>
      </c>
      <c r="G217" s="8">
        <f t="shared" si="134"/>
        <v>2319.0000000000005</v>
      </c>
      <c r="H217">
        <v>208</v>
      </c>
      <c r="I217" s="8">
        <f t="shared" si="110"/>
        <v>2174.7000000000003</v>
      </c>
      <c r="J217" s="8" t="str">
        <f t="shared" si="111"/>
        <v xml:space="preserve"> </v>
      </c>
      <c r="K217" s="8" t="str">
        <f t="shared" si="135"/>
        <v xml:space="preserve"> </v>
      </c>
      <c r="L217" s="8" t="str">
        <f t="shared" si="112"/>
        <v xml:space="preserve"> </v>
      </c>
      <c r="M217" t="str">
        <f t="shared" si="113"/>
        <v>F1</v>
      </c>
      <c r="N217" t="str">
        <f t="shared" si="114"/>
        <v xml:space="preserve"> </v>
      </c>
      <c r="O217" t="str">
        <f t="shared" si="115"/>
        <v xml:space="preserve"> </v>
      </c>
      <c r="P217" t="str">
        <f t="shared" si="116"/>
        <v xml:space="preserve"> </v>
      </c>
      <c r="Q217" t="str">
        <f t="shared" si="117"/>
        <v xml:space="preserve"> </v>
      </c>
      <c r="R217" t="str">
        <f t="shared" si="118"/>
        <v xml:space="preserve"> </v>
      </c>
      <c r="S217">
        <v>208</v>
      </c>
      <c r="T217">
        <f t="shared" si="119"/>
        <v>0.5</v>
      </c>
      <c r="U217" s="2">
        <f t="shared" si="120"/>
        <v>4.9496985035111422E+39</v>
      </c>
      <c r="V217" s="2">
        <f t="shared" si="121"/>
        <v>5</v>
      </c>
      <c r="W217" s="2">
        <f t="shared" si="136"/>
        <v>0.5</v>
      </c>
      <c r="X217" s="8" t="str">
        <f t="shared" si="122"/>
        <v xml:space="preserve"> </v>
      </c>
      <c r="Y217" s="8" t="str">
        <f t="shared" si="123"/>
        <v xml:space="preserve"> </v>
      </c>
      <c r="Z217" s="8" t="str">
        <f t="shared" si="124"/>
        <v xml:space="preserve"> </v>
      </c>
      <c r="AA217" s="8">
        <f t="shared" si="125"/>
        <v>40</v>
      </c>
      <c r="AB217" s="8" t="str">
        <f t="shared" si="126"/>
        <v xml:space="preserve"> </v>
      </c>
      <c r="AC217">
        <v>208</v>
      </c>
      <c r="AD217" s="8">
        <f t="shared" si="127"/>
        <v>40</v>
      </c>
      <c r="AE217" s="5">
        <f t="shared" si="128"/>
        <v>5</v>
      </c>
      <c r="AF217" s="5">
        <f t="shared" si="129"/>
        <v>5</v>
      </c>
      <c r="AG217" s="5">
        <f t="shared" si="130"/>
        <v>5</v>
      </c>
      <c r="AH217" s="5">
        <f t="shared" si="131"/>
        <v>3.1456740701274795</v>
      </c>
      <c r="AI217" s="5">
        <f t="shared" si="137"/>
        <v>5.0000172097319329E-2</v>
      </c>
      <c r="AJ217" s="16">
        <f t="shared" si="138"/>
        <v>3.1456740701274795</v>
      </c>
      <c r="AK217" s="20">
        <f t="shared" si="132"/>
        <v>300</v>
      </c>
      <c r="AL217" s="20">
        <f t="shared" si="133"/>
        <v>1932</v>
      </c>
      <c r="AM217" s="20">
        <f t="shared" si="139"/>
        <v>500</v>
      </c>
      <c r="AN217" s="10">
        <f t="shared" si="140"/>
        <v>500</v>
      </c>
      <c r="AO217" s="1">
        <f t="shared" si="141"/>
        <v>-50</v>
      </c>
    </row>
    <row r="218" spans="2:41" x14ac:dyDescent="0.2">
      <c r="B218" s="18">
        <f t="shared" si="142"/>
        <v>43368</v>
      </c>
      <c r="C218">
        <v>209</v>
      </c>
      <c r="D218" s="5">
        <v>11.7</v>
      </c>
      <c r="E218" s="8">
        <f t="shared" si="143"/>
        <v>11.7</v>
      </c>
      <c r="F218">
        <v>0</v>
      </c>
      <c r="G218" s="8">
        <f t="shared" si="134"/>
        <v>2330.7000000000003</v>
      </c>
      <c r="H218">
        <v>209</v>
      </c>
      <c r="I218" s="8">
        <f t="shared" si="110"/>
        <v>2186.4</v>
      </c>
      <c r="J218" s="8" t="str">
        <f t="shared" si="111"/>
        <v xml:space="preserve"> </v>
      </c>
      <c r="K218" s="8" t="str">
        <f t="shared" si="135"/>
        <v xml:space="preserve"> </v>
      </c>
      <c r="L218" s="8" t="str">
        <f t="shared" si="112"/>
        <v xml:space="preserve"> </v>
      </c>
      <c r="M218" t="str">
        <f t="shared" si="113"/>
        <v>F1</v>
      </c>
      <c r="N218" t="str">
        <f t="shared" si="114"/>
        <v xml:space="preserve"> </v>
      </c>
      <c r="O218" t="str">
        <f t="shared" si="115"/>
        <v xml:space="preserve"> </v>
      </c>
      <c r="P218" t="str">
        <f t="shared" si="116"/>
        <v xml:space="preserve"> </v>
      </c>
      <c r="Q218" t="str">
        <f t="shared" si="117"/>
        <v xml:space="preserve"> </v>
      </c>
      <c r="R218" t="str">
        <f t="shared" si="118"/>
        <v xml:space="preserve"> </v>
      </c>
      <c r="S218">
        <v>209</v>
      </c>
      <c r="T218">
        <f t="shared" si="119"/>
        <v>0.5</v>
      </c>
      <c r="U218" s="2">
        <f t="shared" si="120"/>
        <v>8.1722162836825801E+39</v>
      </c>
      <c r="V218" s="2">
        <f t="shared" si="121"/>
        <v>5</v>
      </c>
      <c r="W218" s="2">
        <f t="shared" si="136"/>
        <v>0.5</v>
      </c>
      <c r="X218" s="8" t="str">
        <f t="shared" si="122"/>
        <v xml:space="preserve"> </v>
      </c>
      <c r="Y218" s="8" t="str">
        <f t="shared" si="123"/>
        <v xml:space="preserve"> </v>
      </c>
      <c r="Z218" s="8" t="str">
        <f t="shared" si="124"/>
        <v xml:space="preserve"> </v>
      </c>
      <c r="AA218" s="8">
        <f t="shared" si="125"/>
        <v>40</v>
      </c>
      <c r="AB218" s="8" t="str">
        <f t="shared" si="126"/>
        <v xml:space="preserve"> </v>
      </c>
      <c r="AC218">
        <v>209</v>
      </c>
      <c r="AD218" s="8">
        <f t="shared" si="127"/>
        <v>40</v>
      </c>
      <c r="AE218" s="5">
        <f t="shared" si="128"/>
        <v>5</v>
      </c>
      <c r="AF218" s="5">
        <f t="shared" si="129"/>
        <v>5</v>
      </c>
      <c r="AG218" s="5">
        <f t="shared" si="130"/>
        <v>5</v>
      </c>
      <c r="AH218" s="5">
        <f t="shared" si="131"/>
        <v>5</v>
      </c>
      <c r="AI218" s="5">
        <f t="shared" si="137"/>
        <v>5.0000284141855145E-2</v>
      </c>
      <c r="AJ218" s="16">
        <f t="shared" si="138"/>
        <v>5</v>
      </c>
      <c r="AK218" s="20">
        <f t="shared" si="132"/>
        <v>300</v>
      </c>
      <c r="AL218" s="20">
        <f t="shared" si="133"/>
        <v>1944</v>
      </c>
      <c r="AM218" s="20">
        <f t="shared" si="139"/>
        <v>500</v>
      </c>
      <c r="AN218" s="10">
        <f t="shared" si="140"/>
        <v>500</v>
      </c>
      <c r="AO218" s="1">
        <f t="shared" si="141"/>
        <v>-50</v>
      </c>
    </row>
    <row r="219" spans="2:41" x14ac:dyDescent="0.2">
      <c r="B219" s="18">
        <f t="shared" si="142"/>
        <v>43369</v>
      </c>
      <c r="C219">
        <v>210</v>
      </c>
      <c r="D219" s="5">
        <v>11.5</v>
      </c>
      <c r="E219" s="8">
        <f t="shared" si="143"/>
        <v>11.5</v>
      </c>
      <c r="F219">
        <v>0</v>
      </c>
      <c r="G219" s="8">
        <f t="shared" si="134"/>
        <v>2342.2000000000003</v>
      </c>
      <c r="H219">
        <v>210</v>
      </c>
      <c r="I219" s="8">
        <f t="shared" si="110"/>
        <v>2197.9</v>
      </c>
      <c r="J219" s="8" t="str">
        <f t="shared" si="111"/>
        <v xml:space="preserve"> </v>
      </c>
      <c r="K219" s="8" t="str">
        <f t="shared" si="135"/>
        <v xml:space="preserve"> </v>
      </c>
      <c r="L219" s="8" t="str">
        <f t="shared" si="112"/>
        <v xml:space="preserve"> </v>
      </c>
      <c r="M219" t="str">
        <f t="shared" si="113"/>
        <v>F1</v>
      </c>
      <c r="N219" t="str">
        <f t="shared" si="114"/>
        <v xml:space="preserve"> </v>
      </c>
      <c r="O219" t="str">
        <f t="shared" si="115"/>
        <v xml:space="preserve"> </v>
      </c>
      <c r="P219" t="str">
        <f t="shared" si="116"/>
        <v xml:space="preserve"> </v>
      </c>
      <c r="Q219" t="str">
        <f t="shared" si="117"/>
        <v xml:space="preserve"> </v>
      </c>
      <c r="R219" t="str">
        <f t="shared" si="118"/>
        <v xml:space="preserve"> </v>
      </c>
      <c r="S219">
        <v>210</v>
      </c>
      <c r="T219">
        <f t="shared" si="119"/>
        <v>0.5</v>
      </c>
      <c r="U219" s="2">
        <f t="shared" si="120"/>
        <v>1.3377610471654323E+40</v>
      </c>
      <c r="V219" s="2">
        <f t="shared" si="121"/>
        <v>5</v>
      </c>
      <c r="W219" s="2">
        <f t="shared" si="136"/>
        <v>0.5</v>
      </c>
      <c r="X219" s="8" t="str">
        <f t="shared" si="122"/>
        <v xml:space="preserve"> </v>
      </c>
      <c r="Y219" s="8" t="str">
        <f t="shared" si="123"/>
        <v xml:space="preserve"> </v>
      </c>
      <c r="Z219" s="8" t="str">
        <f t="shared" si="124"/>
        <v xml:space="preserve"> </v>
      </c>
      <c r="AA219" s="8">
        <f t="shared" si="125"/>
        <v>40</v>
      </c>
      <c r="AB219" s="8" t="str">
        <f t="shared" si="126"/>
        <v xml:space="preserve"> </v>
      </c>
      <c r="AC219">
        <v>210</v>
      </c>
      <c r="AD219" s="8">
        <f t="shared" si="127"/>
        <v>40</v>
      </c>
      <c r="AE219" s="5">
        <f t="shared" si="128"/>
        <v>5</v>
      </c>
      <c r="AF219" s="5">
        <f t="shared" si="129"/>
        <v>5</v>
      </c>
      <c r="AG219" s="5">
        <f t="shared" si="130"/>
        <v>5</v>
      </c>
      <c r="AH219" s="5">
        <f t="shared" si="131"/>
        <v>5</v>
      </c>
      <c r="AI219" s="5">
        <f t="shared" si="137"/>
        <v>5.0000465129522387E-2</v>
      </c>
      <c r="AJ219" s="16">
        <f t="shared" si="138"/>
        <v>5</v>
      </c>
      <c r="AK219" s="20">
        <f t="shared" si="132"/>
        <v>300</v>
      </c>
      <c r="AL219" s="20">
        <f t="shared" si="133"/>
        <v>1956</v>
      </c>
      <c r="AM219" s="20">
        <f t="shared" si="139"/>
        <v>500</v>
      </c>
      <c r="AN219" s="10">
        <f t="shared" si="140"/>
        <v>500</v>
      </c>
      <c r="AO219" s="1">
        <f t="shared" si="141"/>
        <v>-50</v>
      </c>
    </row>
    <row r="220" spans="2:41" x14ac:dyDescent="0.2">
      <c r="B220" s="18">
        <f t="shared" si="142"/>
        <v>43370</v>
      </c>
      <c r="C220">
        <v>211</v>
      </c>
      <c r="D220" s="5">
        <v>11.4</v>
      </c>
      <c r="E220" s="8">
        <f t="shared" si="143"/>
        <v>11.4</v>
      </c>
      <c r="F220">
        <v>0</v>
      </c>
      <c r="G220" s="8">
        <f t="shared" si="134"/>
        <v>2353.6000000000004</v>
      </c>
      <c r="H220">
        <v>211</v>
      </c>
      <c r="I220" s="8">
        <f t="shared" si="110"/>
        <v>2209.3000000000002</v>
      </c>
      <c r="J220" s="8" t="str">
        <f t="shared" si="111"/>
        <v xml:space="preserve"> </v>
      </c>
      <c r="K220" s="8" t="str">
        <f t="shared" si="135"/>
        <v xml:space="preserve"> </v>
      </c>
      <c r="L220" s="8" t="str">
        <f t="shared" si="112"/>
        <v xml:space="preserve"> </v>
      </c>
      <c r="M220" t="str">
        <f t="shared" si="113"/>
        <v>F1</v>
      </c>
      <c r="N220" t="str">
        <f t="shared" si="114"/>
        <v xml:space="preserve"> </v>
      </c>
      <c r="O220" t="str">
        <f t="shared" si="115"/>
        <v xml:space="preserve"> </v>
      </c>
      <c r="P220" t="str">
        <f t="shared" si="116"/>
        <v xml:space="preserve"> </v>
      </c>
      <c r="Q220" t="str">
        <f t="shared" si="117"/>
        <v xml:space="preserve"> </v>
      </c>
      <c r="R220" t="str">
        <f t="shared" si="118"/>
        <v xml:space="preserve"> </v>
      </c>
      <c r="S220">
        <v>211</v>
      </c>
      <c r="T220">
        <f t="shared" si="119"/>
        <v>0.5</v>
      </c>
      <c r="U220" s="2">
        <f t="shared" si="120"/>
        <v>2.1804997138626398E+40</v>
      </c>
      <c r="V220" s="2">
        <f t="shared" si="121"/>
        <v>5</v>
      </c>
      <c r="W220" s="2">
        <f t="shared" si="136"/>
        <v>0.5</v>
      </c>
      <c r="X220" s="8" t="str">
        <f t="shared" si="122"/>
        <v xml:space="preserve"> </v>
      </c>
      <c r="Y220" s="8" t="str">
        <f t="shared" si="123"/>
        <v xml:space="preserve"> </v>
      </c>
      <c r="Z220" s="8" t="str">
        <f t="shared" si="124"/>
        <v xml:space="preserve"> </v>
      </c>
      <c r="AA220" s="8">
        <f t="shared" si="125"/>
        <v>40</v>
      </c>
      <c r="AB220" s="8" t="str">
        <f t="shared" si="126"/>
        <v xml:space="preserve"> </v>
      </c>
      <c r="AC220">
        <v>211</v>
      </c>
      <c r="AD220" s="8">
        <f t="shared" si="127"/>
        <v>40</v>
      </c>
      <c r="AE220" s="5">
        <f t="shared" si="128"/>
        <v>5</v>
      </c>
      <c r="AF220" s="5">
        <f t="shared" si="129"/>
        <v>5</v>
      </c>
      <c r="AG220" s="5">
        <f t="shared" si="130"/>
        <v>5</v>
      </c>
      <c r="AH220" s="5">
        <f t="shared" si="131"/>
        <v>5</v>
      </c>
      <c r="AI220" s="5">
        <f t="shared" si="137"/>
        <v>5.0000758143461166E-2</v>
      </c>
      <c r="AJ220" s="16">
        <f t="shared" si="138"/>
        <v>5</v>
      </c>
      <c r="AK220" s="20">
        <f t="shared" si="132"/>
        <v>300</v>
      </c>
      <c r="AL220" s="20">
        <f t="shared" si="133"/>
        <v>1968</v>
      </c>
      <c r="AM220" s="20">
        <f t="shared" si="139"/>
        <v>500</v>
      </c>
      <c r="AN220" s="10">
        <f t="shared" si="140"/>
        <v>500</v>
      </c>
      <c r="AO220" s="1">
        <f t="shared" si="141"/>
        <v>-50</v>
      </c>
    </row>
    <row r="221" spans="2:41" x14ac:dyDescent="0.2">
      <c r="B221" s="18">
        <f t="shared" si="142"/>
        <v>43371</v>
      </c>
      <c r="C221">
        <v>212</v>
      </c>
      <c r="D221" s="5">
        <v>11.3</v>
      </c>
      <c r="E221" s="8">
        <f t="shared" si="143"/>
        <v>11.3</v>
      </c>
      <c r="F221">
        <v>0</v>
      </c>
      <c r="G221" s="8">
        <f t="shared" si="134"/>
        <v>2364.9000000000005</v>
      </c>
      <c r="H221">
        <v>212</v>
      </c>
      <c r="I221" s="8">
        <f t="shared" si="110"/>
        <v>2220.6000000000004</v>
      </c>
      <c r="J221" s="8" t="str">
        <f t="shared" si="111"/>
        <v xml:space="preserve"> </v>
      </c>
      <c r="K221" s="8" t="str">
        <f t="shared" si="135"/>
        <v xml:space="preserve"> </v>
      </c>
      <c r="L221" s="8" t="str">
        <f t="shared" si="112"/>
        <v xml:space="preserve"> </v>
      </c>
      <c r="M221" t="str">
        <f t="shared" si="113"/>
        <v>F1</v>
      </c>
      <c r="N221" t="str">
        <f t="shared" si="114"/>
        <v xml:space="preserve"> </v>
      </c>
      <c r="O221" t="str">
        <f t="shared" si="115"/>
        <v xml:space="preserve"> </v>
      </c>
      <c r="P221" t="str">
        <f t="shared" si="116"/>
        <v xml:space="preserve"> </v>
      </c>
      <c r="Q221" t="str">
        <f t="shared" si="117"/>
        <v xml:space="preserve"> </v>
      </c>
      <c r="R221" t="str">
        <f t="shared" si="118"/>
        <v xml:space="preserve"> </v>
      </c>
      <c r="S221">
        <v>212</v>
      </c>
      <c r="T221">
        <f t="shared" si="119"/>
        <v>0.5</v>
      </c>
      <c r="U221" s="2">
        <f t="shared" si="120"/>
        <v>3.5389327997045901E+40</v>
      </c>
      <c r="V221" s="2">
        <f t="shared" si="121"/>
        <v>5</v>
      </c>
      <c r="W221" s="2">
        <f t="shared" si="136"/>
        <v>0.5</v>
      </c>
      <c r="X221" s="8" t="str">
        <f t="shared" si="122"/>
        <v xml:space="preserve"> </v>
      </c>
      <c r="Y221" s="8" t="str">
        <f t="shared" si="123"/>
        <v xml:space="preserve"> </v>
      </c>
      <c r="Z221" s="8" t="str">
        <f t="shared" si="124"/>
        <v xml:space="preserve"> </v>
      </c>
      <c r="AA221" s="8">
        <f t="shared" si="125"/>
        <v>40</v>
      </c>
      <c r="AB221" s="8" t="str">
        <f t="shared" si="126"/>
        <v xml:space="preserve"> </v>
      </c>
      <c r="AC221">
        <v>212</v>
      </c>
      <c r="AD221" s="8">
        <f t="shared" si="127"/>
        <v>40</v>
      </c>
      <c r="AE221" s="5">
        <f t="shared" si="128"/>
        <v>5</v>
      </c>
      <c r="AF221" s="5">
        <f t="shared" si="129"/>
        <v>5</v>
      </c>
      <c r="AG221" s="5">
        <f t="shared" si="130"/>
        <v>5</v>
      </c>
      <c r="AH221" s="5">
        <f t="shared" si="131"/>
        <v>5</v>
      </c>
      <c r="AI221" s="5">
        <f t="shared" si="137"/>
        <v>5.0001230460496982E-2</v>
      </c>
      <c r="AJ221" s="16">
        <f t="shared" si="138"/>
        <v>5</v>
      </c>
      <c r="AK221" s="20">
        <f t="shared" si="132"/>
        <v>300</v>
      </c>
      <c r="AL221" s="20">
        <f t="shared" si="133"/>
        <v>1980</v>
      </c>
      <c r="AM221" s="20">
        <f t="shared" si="139"/>
        <v>500</v>
      </c>
      <c r="AN221" s="10">
        <f t="shared" si="140"/>
        <v>500</v>
      </c>
      <c r="AO221" s="1">
        <f t="shared" si="141"/>
        <v>-50</v>
      </c>
    </row>
    <row r="222" spans="2:41" x14ac:dyDescent="0.2">
      <c r="B222" s="18">
        <f t="shared" si="142"/>
        <v>43372</v>
      </c>
      <c r="C222">
        <v>213</v>
      </c>
      <c r="D222" s="5">
        <v>11.2</v>
      </c>
      <c r="E222" s="8">
        <f t="shared" si="143"/>
        <v>11.2</v>
      </c>
      <c r="F222">
        <v>0</v>
      </c>
      <c r="G222" s="8">
        <f t="shared" si="134"/>
        <v>2376.1000000000004</v>
      </c>
      <c r="H222">
        <v>213</v>
      </c>
      <c r="I222" s="8">
        <f t="shared" si="110"/>
        <v>2231.8000000000002</v>
      </c>
      <c r="J222" s="8" t="str">
        <f t="shared" si="111"/>
        <v xml:space="preserve"> </v>
      </c>
      <c r="K222" s="8" t="str">
        <f t="shared" si="135"/>
        <v xml:space="preserve"> </v>
      </c>
      <c r="L222" s="8" t="str">
        <f t="shared" si="112"/>
        <v xml:space="preserve"> </v>
      </c>
      <c r="M222" t="str">
        <f t="shared" si="113"/>
        <v>F1</v>
      </c>
      <c r="N222" t="str">
        <f t="shared" si="114"/>
        <v xml:space="preserve"> </v>
      </c>
      <c r="O222" t="str">
        <f t="shared" si="115"/>
        <v xml:space="preserve"> </v>
      </c>
      <c r="P222" t="str">
        <f t="shared" si="116"/>
        <v xml:space="preserve"> </v>
      </c>
      <c r="Q222" t="str">
        <f t="shared" si="117"/>
        <v xml:space="preserve"> </v>
      </c>
      <c r="R222" t="str">
        <f t="shared" si="118"/>
        <v xml:space="preserve"> </v>
      </c>
      <c r="S222">
        <v>213</v>
      </c>
      <c r="T222">
        <f t="shared" si="119"/>
        <v>0.5</v>
      </c>
      <c r="U222" s="2">
        <f t="shared" si="120"/>
        <v>5.7190960690856076E+40</v>
      </c>
      <c r="V222" s="2">
        <f t="shared" si="121"/>
        <v>5</v>
      </c>
      <c r="W222" s="2">
        <f t="shared" si="136"/>
        <v>0.5</v>
      </c>
      <c r="X222" s="8" t="str">
        <f t="shared" si="122"/>
        <v xml:space="preserve"> </v>
      </c>
      <c r="Y222" s="8" t="str">
        <f t="shared" si="123"/>
        <v xml:space="preserve"> </v>
      </c>
      <c r="Z222" s="8" t="str">
        <f t="shared" si="124"/>
        <v xml:space="preserve"> </v>
      </c>
      <c r="AA222" s="8">
        <f t="shared" si="125"/>
        <v>40</v>
      </c>
      <c r="AB222" s="8" t="str">
        <f t="shared" si="126"/>
        <v xml:space="preserve"> </v>
      </c>
      <c r="AC222">
        <v>213</v>
      </c>
      <c r="AD222" s="8">
        <f t="shared" si="127"/>
        <v>40</v>
      </c>
      <c r="AE222" s="5">
        <f t="shared" si="128"/>
        <v>5</v>
      </c>
      <c r="AF222" s="5">
        <f t="shared" si="129"/>
        <v>5</v>
      </c>
      <c r="AG222" s="5">
        <f t="shared" si="130"/>
        <v>5</v>
      </c>
      <c r="AH222" s="5">
        <f t="shared" si="131"/>
        <v>5</v>
      </c>
      <c r="AI222" s="5">
        <f t="shared" si="137"/>
        <v>5.0001988486978843E-2</v>
      </c>
      <c r="AJ222" s="16">
        <f t="shared" si="138"/>
        <v>5</v>
      </c>
      <c r="AK222" s="20">
        <f t="shared" si="132"/>
        <v>300</v>
      </c>
      <c r="AL222" s="20">
        <f t="shared" si="133"/>
        <v>1992</v>
      </c>
      <c r="AM222" s="20">
        <f t="shared" si="139"/>
        <v>500</v>
      </c>
      <c r="AN222" s="10">
        <f t="shared" si="140"/>
        <v>500</v>
      </c>
      <c r="AO222" s="1">
        <f t="shared" si="141"/>
        <v>-50</v>
      </c>
    </row>
    <row r="223" spans="2:41" x14ac:dyDescent="0.2">
      <c r="B223" s="18">
        <f t="shared" si="142"/>
        <v>43373</v>
      </c>
      <c r="C223">
        <v>214</v>
      </c>
      <c r="D223" s="5">
        <v>11</v>
      </c>
      <c r="E223" s="8">
        <f t="shared" si="143"/>
        <v>11</v>
      </c>
      <c r="F223">
        <v>0</v>
      </c>
      <c r="G223" s="8">
        <f t="shared" si="134"/>
        <v>2387.1000000000004</v>
      </c>
      <c r="H223">
        <v>214</v>
      </c>
      <c r="I223" s="8">
        <f t="shared" si="110"/>
        <v>2242.8000000000002</v>
      </c>
      <c r="J223" s="8" t="str">
        <f t="shared" si="111"/>
        <v xml:space="preserve"> </v>
      </c>
      <c r="K223" s="8" t="str">
        <f t="shared" si="135"/>
        <v xml:space="preserve"> </v>
      </c>
      <c r="L223" s="8" t="str">
        <f t="shared" si="112"/>
        <v xml:space="preserve"> </v>
      </c>
      <c r="M223" t="str">
        <f t="shared" si="113"/>
        <v>F1</v>
      </c>
      <c r="N223" t="str">
        <f t="shared" si="114"/>
        <v xml:space="preserve"> </v>
      </c>
      <c r="O223" t="str">
        <f t="shared" si="115"/>
        <v xml:space="preserve"> </v>
      </c>
      <c r="P223" t="str">
        <f t="shared" si="116"/>
        <v xml:space="preserve"> </v>
      </c>
      <c r="Q223" t="str">
        <f t="shared" si="117"/>
        <v xml:space="preserve"> </v>
      </c>
      <c r="R223" t="str">
        <f t="shared" si="118"/>
        <v xml:space="preserve"> </v>
      </c>
      <c r="S223">
        <v>214</v>
      </c>
      <c r="T223">
        <f t="shared" si="119"/>
        <v>0.5</v>
      </c>
      <c r="U223" s="2">
        <f t="shared" si="120"/>
        <v>9.1634719693062854E+40</v>
      </c>
      <c r="V223" s="2">
        <f t="shared" si="121"/>
        <v>5</v>
      </c>
      <c r="W223" s="2">
        <f t="shared" si="136"/>
        <v>0.5</v>
      </c>
      <c r="X223" s="8" t="str">
        <f t="shared" si="122"/>
        <v xml:space="preserve"> </v>
      </c>
      <c r="Y223" s="8" t="str">
        <f t="shared" si="123"/>
        <v xml:space="preserve"> </v>
      </c>
      <c r="Z223" s="8" t="str">
        <f t="shared" si="124"/>
        <v xml:space="preserve"> </v>
      </c>
      <c r="AA223" s="8">
        <f t="shared" si="125"/>
        <v>40</v>
      </c>
      <c r="AB223" s="8" t="str">
        <f t="shared" si="126"/>
        <v xml:space="preserve"> </v>
      </c>
      <c r="AC223">
        <v>214</v>
      </c>
      <c r="AD223" s="8">
        <f t="shared" si="127"/>
        <v>40</v>
      </c>
      <c r="AE223" s="5">
        <f t="shared" si="128"/>
        <v>5</v>
      </c>
      <c r="AF223" s="5">
        <f t="shared" si="129"/>
        <v>5</v>
      </c>
      <c r="AG223" s="5">
        <f t="shared" si="130"/>
        <v>5</v>
      </c>
      <c r="AH223" s="5">
        <f t="shared" si="131"/>
        <v>5</v>
      </c>
      <c r="AI223" s="5">
        <f t="shared" si="137"/>
        <v>5.0003186070748218E-2</v>
      </c>
      <c r="AJ223" s="16">
        <f t="shared" si="138"/>
        <v>5</v>
      </c>
      <c r="AK223" s="20">
        <f t="shared" si="132"/>
        <v>300</v>
      </c>
      <c r="AL223" s="20">
        <f t="shared" si="133"/>
        <v>2004</v>
      </c>
      <c r="AM223" s="20">
        <f t="shared" si="139"/>
        <v>500</v>
      </c>
      <c r="AN223" s="10">
        <f t="shared" si="140"/>
        <v>500</v>
      </c>
      <c r="AO223" s="1">
        <f t="shared" si="141"/>
        <v>-50</v>
      </c>
    </row>
    <row r="224" spans="2:41" x14ac:dyDescent="0.2">
      <c r="B224" s="18">
        <f t="shared" si="142"/>
        <v>43374</v>
      </c>
      <c r="C224">
        <v>215</v>
      </c>
      <c r="D224" s="5">
        <v>10.9</v>
      </c>
      <c r="E224" s="8">
        <f t="shared" si="143"/>
        <v>10.9</v>
      </c>
      <c r="F224">
        <v>0</v>
      </c>
      <c r="G224" s="8">
        <f t="shared" si="134"/>
        <v>2398.0000000000005</v>
      </c>
      <c r="H224">
        <v>215</v>
      </c>
      <c r="I224" s="8">
        <f t="shared" si="110"/>
        <v>2253.7000000000003</v>
      </c>
      <c r="J224" s="8" t="str">
        <f t="shared" si="111"/>
        <v xml:space="preserve"> </v>
      </c>
      <c r="K224" s="8" t="str">
        <f t="shared" si="135"/>
        <v xml:space="preserve"> </v>
      </c>
      <c r="L224" s="8" t="str">
        <f t="shared" si="112"/>
        <v xml:space="preserve"> </v>
      </c>
      <c r="M224" t="str">
        <f t="shared" si="113"/>
        <v>F1</v>
      </c>
      <c r="N224" t="str">
        <f t="shared" si="114"/>
        <v xml:space="preserve"> </v>
      </c>
      <c r="O224" t="str">
        <f t="shared" si="115"/>
        <v xml:space="preserve"> </v>
      </c>
      <c r="P224" t="str">
        <f t="shared" si="116"/>
        <v xml:space="preserve"> </v>
      </c>
      <c r="Q224" t="str">
        <f t="shared" si="117"/>
        <v xml:space="preserve"> </v>
      </c>
      <c r="R224" t="str">
        <f t="shared" si="118"/>
        <v xml:space="preserve"> </v>
      </c>
      <c r="S224">
        <v>215</v>
      </c>
      <c r="T224">
        <f t="shared" si="119"/>
        <v>0.5</v>
      </c>
      <c r="U224" s="2">
        <f t="shared" si="120"/>
        <v>1.4619466131573597E+41</v>
      </c>
      <c r="V224" s="2">
        <f t="shared" si="121"/>
        <v>5</v>
      </c>
      <c r="W224" s="2">
        <f t="shared" si="136"/>
        <v>0.5</v>
      </c>
      <c r="X224" s="8" t="str">
        <f t="shared" si="122"/>
        <v xml:space="preserve"> </v>
      </c>
      <c r="Y224" s="8" t="str">
        <f t="shared" si="123"/>
        <v xml:space="preserve"> </v>
      </c>
      <c r="Z224" s="8" t="str">
        <f t="shared" si="124"/>
        <v xml:space="preserve"> </v>
      </c>
      <c r="AA224" s="8">
        <f t="shared" si="125"/>
        <v>40</v>
      </c>
      <c r="AB224" s="8" t="str">
        <f t="shared" si="126"/>
        <v xml:space="preserve"> </v>
      </c>
      <c r="AC224">
        <v>215</v>
      </c>
      <c r="AD224" s="8">
        <f t="shared" si="127"/>
        <v>40</v>
      </c>
      <c r="AE224" s="5">
        <f t="shared" si="128"/>
        <v>5</v>
      </c>
      <c r="AF224" s="5">
        <f t="shared" si="129"/>
        <v>5</v>
      </c>
      <c r="AG224" s="5">
        <f t="shared" si="130"/>
        <v>5</v>
      </c>
      <c r="AH224" s="5">
        <f t="shared" si="131"/>
        <v>5</v>
      </c>
      <c r="AI224" s="5">
        <f t="shared" si="137"/>
        <v>5.0005083079159574E-2</v>
      </c>
      <c r="AJ224" s="16">
        <f t="shared" si="138"/>
        <v>5</v>
      </c>
      <c r="AK224" s="20">
        <f t="shared" si="132"/>
        <v>300</v>
      </c>
      <c r="AL224" s="20">
        <f t="shared" si="133"/>
        <v>2016</v>
      </c>
      <c r="AM224" s="20">
        <f t="shared" si="139"/>
        <v>500</v>
      </c>
      <c r="AN224" s="10">
        <f t="shared" si="140"/>
        <v>500</v>
      </c>
      <c r="AO224" s="1">
        <f t="shared" si="141"/>
        <v>-50</v>
      </c>
    </row>
    <row r="225" spans="2:41" x14ac:dyDescent="0.2">
      <c r="B225" s="18">
        <f t="shared" si="142"/>
        <v>43375</v>
      </c>
      <c r="C225">
        <v>216</v>
      </c>
      <c r="D225" s="5">
        <v>10.8</v>
      </c>
      <c r="E225" s="8">
        <f t="shared" si="143"/>
        <v>10.8</v>
      </c>
      <c r="F225">
        <v>0</v>
      </c>
      <c r="G225" s="8">
        <f t="shared" si="134"/>
        <v>2408.8000000000006</v>
      </c>
      <c r="H225">
        <v>216</v>
      </c>
      <c r="I225" s="8">
        <f t="shared" si="110"/>
        <v>2264.5000000000005</v>
      </c>
      <c r="J225" s="8" t="str">
        <f t="shared" si="111"/>
        <v xml:space="preserve"> </v>
      </c>
      <c r="K225" s="8" t="str">
        <f t="shared" si="135"/>
        <v xml:space="preserve"> </v>
      </c>
      <c r="L225" s="8" t="str">
        <f t="shared" si="112"/>
        <v xml:space="preserve"> </v>
      </c>
      <c r="M225" t="str">
        <f t="shared" si="113"/>
        <v>F1</v>
      </c>
      <c r="N225" t="str">
        <f t="shared" si="114"/>
        <v xml:space="preserve"> </v>
      </c>
      <c r="O225" t="str">
        <f t="shared" si="115"/>
        <v xml:space="preserve"> </v>
      </c>
      <c r="P225" t="str">
        <f t="shared" si="116"/>
        <v xml:space="preserve"> </v>
      </c>
      <c r="Q225" t="str">
        <f t="shared" si="117"/>
        <v xml:space="preserve"> </v>
      </c>
      <c r="R225" t="str">
        <f t="shared" si="118"/>
        <v xml:space="preserve"> </v>
      </c>
      <c r="S225">
        <v>216</v>
      </c>
      <c r="T225">
        <f t="shared" si="119"/>
        <v>0.5</v>
      </c>
      <c r="U225" s="2">
        <f t="shared" si="120"/>
        <v>2.3224253604668167E+41</v>
      </c>
      <c r="V225" s="2">
        <f t="shared" si="121"/>
        <v>5</v>
      </c>
      <c r="W225" s="2">
        <f t="shared" si="136"/>
        <v>0.5</v>
      </c>
      <c r="X225" s="8" t="str">
        <f t="shared" si="122"/>
        <v xml:space="preserve"> </v>
      </c>
      <c r="Y225" s="8" t="str">
        <f t="shared" si="123"/>
        <v xml:space="preserve"> </v>
      </c>
      <c r="Z225" s="8" t="str">
        <f t="shared" si="124"/>
        <v xml:space="preserve"> </v>
      </c>
      <c r="AA225" s="8">
        <f t="shared" si="125"/>
        <v>40</v>
      </c>
      <c r="AB225" s="8" t="str">
        <f t="shared" si="126"/>
        <v xml:space="preserve"> </v>
      </c>
      <c r="AC225">
        <v>216</v>
      </c>
      <c r="AD225" s="8">
        <f t="shared" si="127"/>
        <v>40</v>
      </c>
      <c r="AE225" s="5">
        <f t="shared" si="128"/>
        <v>5</v>
      </c>
      <c r="AF225" s="5">
        <f t="shared" si="129"/>
        <v>5</v>
      </c>
      <c r="AG225" s="5">
        <f t="shared" si="130"/>
        <v>5</v>
      </c>
      <c r="AH225" s="5">
        <f t="shared" si="131"/>
        <v>5</v>
      </c>
      <c r="AI225" s="5">
        <f t="shared" si="137"/>
        <v>5.0008074899482113E-2</v>
      </c>
      <c r="AJ225" s="16">
        <f t="shared" si="138"/>
        <v>5</v>
      </c>
      <c r="AK225" s="20">
        <f t="shared" si="132"/>
        <v>300</v>
      </c>
      <c r="AL225" s="20">
        <f t="shared" si="133"/>
        <v>2028</v>
      </c>
      <c r="AM225" s="20">
        <f t="shared" si="139"/>
        <v>500</v>
      </c>
      <c r="AN225" s="10">
        <f t="shared" si="140"/>
        <v>500</v>
      </c>
      <c r="AO225" s="1">
        <f t="shared" si="141"/>
        <v>-50</v>
      </c>
    </row>
    <row r="226" spans="2:41" x14ac:dyDescent="0.2">
      <c r="B226" s="18">
        <f t="shared" si="142"/>
        <v>43376</v>
      </c>
      <c r="C226">
        <v>217</v>
      </c>
      <c r="D226" s="5">
        <v>10.7</v>
      </c>
      <c r="E226" s="8">
        <f t="shared" si="143"/>
        <v>10.7</v>
      </c>
      <c r="F226">
        <v>0</v>
      </c>
      <c r="G226" s="8">
        <f t="shared" si="134"/>
        <v>2419.5000000000005</v>
      </c>
      <c r="H226">
        <v>217</v>
      </c>
      <c r="I226" s="8">
        <f t="shared" si="110"/>
        <v>2275.2000000000003</v>
      </c>
      <c r="J226" s="8" t="str">
        <f t="shared" si="111"/>
        <v xml:space="preserve"> </v>
      </c>
      <c r="K226" s="8" t="str">
        <f t="shared" si="135"/>
        <v xml:space="preserve"> </v>
      </c>
      <c r="L226" s="8" t="str">
        <f t="shared" si="112"/>
        <v xml:space="preserve"> </v>
      </c>
      <c r="M226" t="str">
        <f t="shared" si="113"/>
        <v>F1</v>
      </c>
      <c r="N226" t="str">
        <f t="shared" si="114"/>
        <v xml:space="preserve"> </v>
      </c>
      <c r="O226" t="str">
        <f t="shared" si="115"/>
        <v xml:space="preserve"> </v>
      </c>
      <c r="P226" t="str">
        <f t="shared" si="116"/>
        <v xml:space="preserve"> </v>
      </c>
      <c r="Q226" t="str">
        <f t="shared" si="117"/>
        <v xml:space="preserve"> </v>
      </c>
      <c r="R226" t="str">
        <f t="shared" si="118"/>
        <v xml:space="preserve"> </v>
      </c>
      <c r="S226">
        <v>217</v>
      </c>
      <c r="T226">
        <f t="shared" si="119"/>
        <v>0.5</v>
      </c>
      <c r="U226" s="2">
        <f t="shared" si="120"/>
        <v>3.6735910727557208E+41</v>
      </c>
      <c r="V226" s="2">
        <f t="shared" si="121"/>
        <v>5</v>
      </c>
      <c r="W226" s="2">
        <f t="shared" si="136"/>
        <v>0.5</v>
      </c>
      <c r="X226" s="8" t="str">
        <f t="shared" si="122"/>
        <v xml:space="preserve"> </v>
      </c>
      <c r="Y226" s="8" t="str">
        <f t="shared" si="123"/>
        <v xml:space="preserve"> </v>
      </c>
      <c r="Z226" s="8" t="str">
        <f t="shared" si="124"/>
        <v xml:space="preserve"> </v>
      </c>
      <c r="AA226" s="8">
        <f t="shared" si="125"/>
        <v>40</v>
      </c>
      <c r="AB226" s="8" t="str">
        <f t="shared" si="126"/>
        <v xml:space="preserve"> </v>
      </c>
      <c r="AC226">
        <v>217</v>
      </c>
      <c r="AD226" s="8">
        <f t="shared" si="127"/>
        <v>40</v>
      </c>
      <c r="AE226" s="5">
        <f t="shared" si="128"/>
        <v>5</v>
      </c>
      <c r="AF226" s="5">
        <f t="shared" si="129"/>
        <v>5</v>
      </c>
      <c r="AG226" s="5">
        <f t="shared" si="130"/>
        <v>5</v>
      </c>
      <c r="AH226" s="5">
        <f t="shared" si="131"/>
        <v>5</v>
      </c>
      <c r="AI226" s="5">
        <f t="shared" si="137"/>
        <v>5.001277280172528E-2</v>
      </c>
      <c r="AJ226" s="16">
        <f t="shared" si="138"/>
        <v>5</v>
      </c>
      <c r="AK226" s="20">
        <f t="shared" si="132"/>
        <v>300</v>
      </c>
      <c r="AL226" s="20">
        <f t="shared" si="133"/>
        <v>2040</v>
      </c>
      <c r="AM226" s="20">
        <f t="shared" si="139"/>
        <v>500</v>
      </c>
      <c r="AN226" s="10">
        <f t="shared" si="140"/>
        <v>500</v>
      </c>
      <c r="AO226" s="1">
        <f t="shared" si="141"/>
        <v>-50</v>
      </c>
    </row>
    <row r="227" spans="2:41" x14ac:dyDescent="0.2">
      <c r="B227" s="18">
        <f t="shared" si="142"/>
        <v>43377</v>
      </c>
      <c r="C227">
        <v>218</v>
      </c>
      <c r="D227" s="5">
        <v>10.5</v>
      </c>
      <c r="E227" s="8">
        <f t="shared" si="143"/>
        <v>10.5</v>
      </c>
      <c r="F227">
        <v>0</v>
      </c>
      <c r="G227" s="8">
        <f t="shared" si="134"/>
        <v>2430.0000000000005</v>
      </c>
      <c r="H227">
        <v>218</v>
      </c>
      <c r="I227" s="8">
        <f t="shared" si="110"/>
        <v>2285.7000000000003</v>
      </c>
      <c r="J227" s="8" t="str">
        <f t="shared" si="111"/>
        <v xml:space="preserve"> </v>
      </c>
      <c r="K227" s="8" t="str">
        <f t="shared" si="135"/>
        <v xml:space="preserve"> </v>
      </c>
      <c r="L227" s="8" t="str">
        <f t="shared" si="112"/>
        <v xml:space="preserve"> </v>
      </c>
      <c r="M227" t="str">
        <f t="shared" si="113"/>
        <v>F1</v>
      </c>
      <c r="N227" t="str">
        <f t="shared" si="114"/>
        <v xml:space="preserve"> </v>
      </c>
      <c r="O227" t="str">
        <f t="shared" si="115"/>
        <v xml:space="preserve"> </v>
      </c>
      <c r="P227" t="str">
        <f t="shared" si="116"/>
        <v xml:space="preserve"> </v>
      </c>
      <c r="Q227" t="str">
        <f t="shared" si="117"/>
        <v xml:space="preserve"> </v>
      </c>
      <c r="R227" t="str">
        <f t="shared" si="118"/>
        <v xml:space="preserve"> </v>
      </c>
      <c r="S227">
        <v>218</v>
      </c>
      <c r="T227">
        <f t="shared" si="119"/>
        <v>0.5</v>
      </c>
      <c r="U227" s="2">
        <f t="shared" si="120"/>
        <v>5.7612595981481794E+41</v>
      </c>
      <c r="V227" s="2">
        <f t="shared" si="121"/>
        <v>5</v>
      </c>
      <c r="W227" s="2">
        <f t="shared" si="136"/>
        <v>0.5</v>
      </c>
      <c r="X227" s="8" t="str">
        <f t="shared" si="122"/>
        <v xml:space="preserve"> </v>
      </c>
      <c r="Y227" s="8" t="str">
        <f t="shared" si="123"/>
        <v xml:space="preserve"> </v>
      </c>
      <c r="Z227" s="8" t="str">
        <f t="shared" si="124"/>
        <v xml:space="preserve"> </v>
      </c>
      <c r="AA227" s="8">
        <f t="shared" si="125"/>
        <v>40</v>
      </c>
      <c r="AB227" s="8" t="str">
        <f t="shared" si="126"/>
        <v xml:space="preserve"> </v>
      </c>
      <c r="AC227">
        <v>218</v>
      </c>
      <c r="AD227" s="8">
        <f t="shared" si="127"/>
        <v>40</v>
      </c>
      <c r="AE227" s="5">
        <f t="shared" si="128"/>
        <v>5</v>
      </c>
      <c r="AF227" s="5">
        <f t="shared" si="129"/>
        <v>5</v>
      </c>
      <c r="AG227" s="5">
        <f t="shared" si="130"/>
        <v>5</v>
      </c>
      <c r="AH227" s="5">
        <f t="shared" si="131"/>
        <v>5</v>
      </c>
      <c r="AI227" s="5">
        <f t="shared" si="137"/>
        <v>5.0020031469229342E-2</v>
      </c>
      <c r="AJ227" s="16">
        <f t="shared" si="138"/>
        <v>5</v>
      </c>
      <c r="AK227" s="20">
        <f t="shared" si="132"/>
        <v>300</v>
      </c>
      <c r="AL227" s="20">
        <f t="shared" si="133"/>
        <v>2052</v>
      </c>
      <c r="AM227" s="20">
        <f t="shared" si="139"/>
        <v>500</v>
      </c>
      <c r="AN227" s="10">
        <f t="shared" si="140"/>
        <v>500</v>
      </c>
      <c r="AO227" s="1">
        <f t="shared" si="141"/>
        <v>-50</v>
      </c>
    </row>
    <row r="228" spans="2:41" x14ac:dyDescent="0.2">
      <c r="B228" s="18">
        <f t="shared" si="142"/>
        <v>43378</v>
      </c>
      <c r="C228">
        <v>219</v>
      </c>
      <c r="D228" s="5">
        <v>10.4</v>
      </c>
      <c r="E228" s="8">
        <f t="shared" si="143"/>
        <v>10.4</v>
      </c>
      <c r="F228">
        <v>0</v>
      </c>
      <c r="G228" s="8">
        <f t="shared" si="134"/>
        <v>2440.4000000000005</v>
      </c>
      <c r="H228">
        <v>219</v>
      </c>
      <c r="I228" s="8">
        <f t="shared" si="110"/>
        <v>2296.1000000000004</v>
      </c>
      <c r="J228" s="8" t="str">
        <f t="shared" si="111"/>
        <v xml:space="preserve"> </v>
      </c>
      <c r="K228" s="8" t="str">
        <f t="shared" si="135"/>
        <v xml:space="preserve"> </v>
      </c>
      <c r="L228" s="8" t="str">
        <f t="shared" si="112"/>
        <v xml:space="preserve"> </v>
      </c>
      <c r="M228" t="str">
        <f t="shared" si="113"/>
        <v>F1</v>
      </c>
      <c r="N228" t="str">
        <f t="shared" si="114"/>
        <v xml:space="preserve"> </v>
      </c>
      <c r="O228" t="str">
        <f t="shared" si="115"/>
        <v xml:space="preserve"> </v>
      </c>
      <c r="P228" t="str">
        <f t="shared" si="116"/>
        <v xml:space="preserve"> </v>
      </c>
      <c r="Q228" t="str">
        <f t="shared" si="117"/>
        <v xml:space="preserve"> </v>
      </c>
      <c r="R228" t="str">
        <f t="shared" si="118"/>
        <v xml:space="preserve"> </v>
      </c>
      <c r="S228">
        <v>219</v>
      </c>
      <c r="T228">
        <f t="shared" si="119"/>
        <v>0.5</v>
      </c>
      <c r="U228" s="2">
        <f t="shared" si="120"/>
        <v>8.9966924047700406E+41</v>
      </c>
      <c r="V228" s="2">
        <f t="shared" si="121"/>
        <v>5</v>
      </c>
      <c r="W228" s="2">
        <f t="shared" si="136"/>
        <v>0.5</v>
      </c>
      <c r="X228" s="8" t="str">
        <f t="shared" si="122"/>
        <v xml:space="preserve"> </v>
      </c>
      <c r="Y228" s="8" t="str">
        <f t="shared" si="123"/>
        <v xml:space="preserve"> </v>
      </c>
      <c r="Z228" s="8" t="str">
        <f t="shared" si="124"/>
        <v xml:space="preserve"> </v>
      </c>
      <c r="AA228" s="8">
        <f t="shared" si="125"/>
        <v>40</v>
      </c>
      <c r="AB228" s="8" t="str">
        <f t="shared" si="126"/>
        <v xml:space="preserve"> </v>
      </c>
      <c r="AC228">
        <v>219</v>
      </c>
      <c r="AD228" s="8">
        <f t="shared" si="127"/>
        <v>40</v>
      </c>
      <c r="AE228" s="5">
        <f t="shared" si="128"/>
        <v>5</v>
      </c>
      <c r="AF228" s="5">
        <f t="shared" si="129"/>
        <v>5</v>
      </c>
      <c r="AG228" s="5">
        <f t="shared" si="130"/>
        <v>5</v>
      </c>
      <c r="AH228" s="5">
        <f t="shared" si="131"/>
        <v>5</v>
      </c>
      <c r="AI228" s="5">
        <f t="shared" si="137"/>
        <v>5.0031280827395719E-2</v>
      </c>
      <c r="AJ228" s="16">
        <f t="shared" si="138"/>
        <v>5</v>
      </c>
      <c r="AK228" s="20">
        <f t="shared" si="132"/>
        <v>300</v>
      </c>
      <c r="AL228" s="20">
        <f t="shared" si="133"/>
        <v>2064</v>
      </c>
      <c r="AM228" s="20">
        <f t="shared" si="139"/>
        <v>500</v>
      </c>
      <c r="AN228" s="10">
        <f t="shared" si="140"/>
        <v>500</v>
      </c>
      <c r="AO228" s="1">
        <f t="shared" si="141"/>
        <v>-50</v>
      </c>
    </row>
    <row r="229" spans="2:41" x14ac:dyDescent="0.2">
      <c r="B229" s="18">
        <f t="shared" si="142"/>
        <v>43379</v>
      </c>
      <c r="C229">
        <v>220</v>
      </c>
      <c r="D229" s="5">
        <v>10.3</v>
      </c>
      <c r="E229" s="8">
        <f t="shared" si="143"/>
        <v>10.3</v>
      </c>
      <c r="F229">
        <v>0</v>
      </c>
      <c r="G229" s="8">
        <f t="shared" si="134"/>
        <v>2450.7000000000007</v>
      </c>
      <c r="H229">
        <v>220</v>
      </c>
      <c r="I229" s="8">
        <f t="shared" si="110"/>
        <v>2306.4000000000005</v>
      </c>
      <c r="J229" s="8" t="str">
        <f t="shared" si="111"/>
        <v xml:space="preserve"> </v>
      </c>
      <c r="K229" s="8" t="str">
        <f t="shared" si="135"/>
        <v xml:space="preserve"> </v>
      </c>
      <c r="L229" s="8" t="str">
        <f t="shared" si="112"/>
        <v xml:space="preserve"> </v>
      </c>
      <c r="M229" t="str">
        <f t="shared" si="113"/>
        <v>F1</v>
      </c>
      <c r="N229" t="str">
        <f t="shared" si="114"/>
        <v xml:space="preserve"> </v>
      </c>
      <c r="O229" t="str">
        <f t="shared" si="115"/>
        <v xml:space="preserve"> </v>
      </c>
      <c r="P229" t="str">
        <f t="shared" si="116"/>
        <v xml:space="preserve"> </v>
      </c>
      <c r="Q229" t="str">
        <f t="shared" si="117"/>
        <v xml:space="preserve"> </v>
      </c>
      <c r="R229" t="str">
        <f t="shared" si="118"/>
        <v xml:space="preserve"> </v>
      </c>
      <c r="S229">
        <v>220</v>
      </c>
      <c r="T229">
        <f t="shared" si="119"/>
        <v>0.5</v>
      </c>
      <c r="U229" s="2">
        <f t="shared" si="120"/>
        <v>1.3989013647858367E+42</v>
      </c>
      <c r="V229" s="2">
        <f t="shared" si="121"/>
        <v>5</v>
      </c>
      <c r="W229" s="2">
        <f t="shared" si="136"/>
        <v>0.5</v>
      </c>
      <c r="X229" s="8" t="str">
        <f t="shared" si="122"/>
        <v xml:space="preserve"> </v>
      </c>
      <c r="Y229" s="8" t="str">
        <f t="shared" si="123"/>
        <v xml:space="preserve"> </v>
      </c>
      <c r="Z229" s="8" t="str">
        <f t="shared" si="124"/>
        <v xml:space="preserve"> </v>
      </c>
      <c r="AA229" s="8">
        <f t="shared" si="125"/>
        <v>40</v>
      </c>
      <c r="AB229" s="8" t="str">
        <f t="shared" si="126"/>
        <v xml:space="preserve"> </v>
      </c>
      <c r="AC229">
        <v>220</v>
      </c>
      <c r="AD229" s="8">
        <f t="shared" si="127"/>
        <v>40</v>
      </c>
      <c r="AE229" s="5">
        <f t="shared" si="128"/>
        <v>5</v>
      </c>
      <c r="AF229" s="5">
        <f t="shared" si="129"/>
        <v>5</v>
      </c>
      <c r="AG229" s="5">
        <f t="shared" si="130"/>
        <v>5</v>
      </c>
      <c r="AH229" s="5">
        <f t="shared" si="131"/>
        <v>5</v>
      </c>
      <c r="AI229" s="5">
        <f t="shared" si="137"/>
        <v>5.0048638755407771E-2</v>
      </c>
      <c r="AJ229" s="16">
        <f t="shared" si="138"/>
        <v>5</v>
      </c>
      <c r="AK229" s="20">
        <f t="shared" si="132"/>
        <v>300</v>
      </c>
      <c r="AL229" s="20">
        <f t="shared" si="133"/>
        <v>2076</v>
      </c>
      <c r="AM229" s="20">
        <f t="shared" si="139"/>
        <v>500</v>
      </c>
      <c r="AN229" s="10">
        <f t="shared" si="140"/>
        <v>500</v>
      </c>
      <c r="AO229" s="1">
        <f t="shared" si="141"/>
        <v>-50</v>
      </c>
    </row>
    <row r="230" spans="2:41" x14ac:dyDescent="0.2">
      <c r="B230" s="18">
        <f t="shared" si="142"/>
        <v>43380</v>
      </c>
      <c r="C230">
        <v>221</v>
      </c>
      <c r="D230" s="5">
        <v>10.199999999999999</v>
      </c>
      <c r="E230" s="8">
        <f t="shared" si="143"/>
        <v>10.199999999999999</v>
      </c>
      <c r="F230">
        <v>0</v>
      </c>
      <c r="G230" s="8">
        <f t="shared" si="134"/>
        <v>2460.9000000000005</v>
      </c>
      <c r="H230">
        <v>221</v>
      </c>
      <c r="I230" s="8">
        <f t="shared" si="110"/>
        <v>2316.6000000000004</v>
      </c>
      <c r="J230" s="8" t="str">
        <f t="shared" si="111"/>
        <v xml:space="preserve"> </v>
      </c>
      <c r="K230" s="8" t="str">
        <f t="shared" si="135"/>
        <v xml:space="preserve"> </v>
      </c>
      <c r="L230" s="8" t="str">
        <f t="shared" si="112"/>
        <v xml:space="preserve"> </v>
      </c>
      <c r="M230" t="str">
        <f t="shared" si="113"/>
        <v>F1</v>
      </c>
      <c r="N230" t="str">
        <f t="shared" si="114"/>
        <v xml:space="preserve"> </v>
      </c>
      <c r="O230" t="str">
        <f t="shared" si="115"/>
        <v xml:space="preserve"> </v>
      </c>
      <c r="P230" t="str">
        <f t="shared" si="116"/>
        <v xml:space="preserve"> </v>
      </c>
      <c r="Q230" t="str">
        <f t="shared" si="117"/>
        <v xml:space="preserve"> </v>
      </c>
      <c r="R230" t="str">
        <f t="shared" si="118"/>
        <v xml:space="preserve"> </v>
      </c>
      <c r="S230">
        <v>221</v>
      </c>
      <c r="T230">
        <f t="shared" si="119"/>
        <v>0.5</v>
      </c>
      <c r="U230" s="2">
        <f t="shared" si="120"/>
        <v>2.1658586474768083E+42</v>
      </c>
      <c r="V230" s="2">
        <f t="shared" si="121"/>
        <v>5</v>
      </c>
      <c r="W230" s="2">
        <f t="shared" si="136"/>
        <v>0.5</v>
      </c>
      <c r="X230" s="8" t="str">
        <f t="shared" si="122"/>
        <v xml:space="preserve"> </v>
      </c>
      <c r="Y230" s="8" t="str">
        <f t="shared" si="123"/>
        <v xml:space="preserve"> </v>
      </c>
      <c r="Z230" s="8" t="str">
        <f t="shared" si="124"/>
        <v xml:space="preserve"> </v>
      </c>
      <c r="AA230" s="8">
        <f t="shared" si="125"/>
        <v>40</v>
      </c>
      <c r="AB230" s="8" t="str">
        <f t="shared" si="126"/>
        <v xml:space="preserve"> </v>
      </c>
      <c r="AC230">
        <v>221</v>
      </c>
      <c r="AD230" s="8">
        <f t="shared" si="127"/>
        <v>40</v>
      </c>
      <c r="AE230" s="5">
        <f t="shared" si="128"/>
        <v>5</v>
      </c>
      <c r="AF230" s="5">
        <f t="shared" si="129"/>
        <v>5</v>
      </c>
      <c r="AG230" s="5">
        <f t="shared" si="130"/>
        <v>5</v>
      </c>
      <c r="AH230" s="5">
        <f t="shared" si="131"/>
        <v>5</v>
      </c>
      <c r="AI230" s="5">
        <f t="shared" si="137"/>
        <v>5.0075305287173411E-2</v>
      </c>
      <c r="AJ230" s="16">
        <f t="shared" si="138"/>
        <v>5</v>
      </c>
      <c r="AK230" s="20">
        <f t="shared" si="132"/>
        <v>300</v>
      </c>
      <c r="AL230" s="20">
        <f t="shared" si="133"/>
        <v>2088</v>
      </c>
      <c r="AM230" s="20">
        <f t="shared" si="139"/>
        <v>500</v>
      </c>
      <c r="AN230" s="10">
        <f t="shared" si="140"/>
        <v>500</v>
      </c>
      <c r="AO230" s="1">
        <f t="shared" si="141"/>
        <v>-50</v>
      </c>
    </row>
    <row r="231" spans="2:41" x14ac:dyDescent="0.2">
      <c r="B231" s="18">
        <f t="shared" si="142"/>
        <v>43381</v>
      </c>
      <c r="C231">
        <v>222</v>
      </c>
      <c r="D231" s="5">
        <v>10</v>
      </c>
      <c r="E231" s="8">
        <f t="shared" si="143"/>
        <v>10</v>
      </c>
      <c r="F231">
        <v>0</v>
      </c>
      <c r="G231" s="8">
        <f t="shared" si="134"/>
        <v>2470.9000000000005</v>
      </c>
      <c r="H231">
        <v>222</v>
      </c>
      <c r="I231" s="8">
        <f t="shared" si="110"/>
        <v>2326.6000000000004</v>
      </c>
      <c r="J231" s="8" t="str">
        <f t="shared" si="111"/>
        <v xml:space="preserve"> </v>
      </c>
      <c r="K231" s="8" t="str">
        <f t="shared" si="135"/>
        <v xml:space="preserve"> </v>
      </c>
      <c r="L231" s="8" t="str">
        <f t="shared" si="112"/>
        <v xml:space="preserve"> </v>
      </c>
      <c r="M231" t="str">
        <f t="shared" si="113"/>
        <v>F1</v>
      </c>
      <c r="N231" t="str">
        <f t="shared" si="114"/>
        <v xml:space="preserve"> </v>
      </c>
      <c r="O231" t="str">
        <f t="shared" si="115"/>
        <v xml:space="preserve"> </v>
      </c>
      <c r="P231" t="str">
        <f t="shared" si="116"/>
        <v xml:space="preserve"> </v>
      </c>
      <c r="Q231" t="str">
        <f t="shared" si="117"/>
        <v xml:space="preserve"> </v>
      </c>
      <c r="R231" t="str">
        <f t="shared" si="118"/>
        <v xml:space="preserve"> </v>
      </c>
      <c r="S231">
        <v>222</v>
      </c>
      <c r="T231">
        <f t="shared" si="119"/>
        <v>0.5</v>
      </c>
      <c r="U231" s="2">
        <f t="shared" si="120"/>
        <v>3.3246865993520225E+42</v>
      </c>
      <c r="V231" s="2">
        <f t="shared" si="121"/>
        <v>5</v>
      </c>
      <c r="W231" s="2">
        <f t="shared" si="136"/>
        <v>0.5</v>
      </c>
      <c r="X231" s="8" t="str">
        <f t="shared" si="122"/>
        <v xml:space="preserve"> </v>
      </c>
      <c r="Y231" s="8" t="str">
        <f t="shared" si="123"/>
        <v xml:space="preserve"> </v>
      </c>
      <c r="Z231" s="8" t="str">
        <f t="shared" si="124"/>
        <v xml:space="preserve"> </v>
      </c>
      <c r="AA231" s="8">
        <f t="shared" si="125"/>
        <v>40</v>
      </c>
      <c r="AB231" s="8" t="str">
        <f t="shared" si="126"/>
        <v xml:space="preserve"> </v>
      </c>
      <c r="AC231">
        <v>222</v>
      </c>
      <c r="AD231" s="8">
        <f t="shared" si="127"/>
        <v>40</v>
      </c>
      <c r="AE231" s="5">
        <f t="shared" si="128"/>
        <v>5</v>
      </c>
      <c r="AF231" s="5">
        <f t="shared" si="129"/>
        <v>5</v>
      </c>
      <c r="AG231" s="5">
        <f t="shared" si="130"/>
        <v>5</v>
      </c>
      <c r="AH231" s="5">
        <f t="shared" si="131"/>
        <v>5</v>
      </c>
      <c r="AI231" s="5">
        <f t="shared" si="137"/>
        <v>5.0115596869360512E-2</v>
      </c>
      <c r="AJ231" s="16">
        <f t="shared" si="138"/>
        <v>5</v>
      </c>
      <c r="AK231" s="20">
        <f t="shared" si="132"/>
        <v>300</v>
      </c>
      <c r="AL231" s="20">
        <f t="shared" si="133"/>
        <v>2100</v>
      </c>
      <c r="AM231" s="20">
        <f t="shared" si="139"/>
        <v>500</v>
      </c>
      <c r="AN231" s="10">
        <f t="shared" si="140"/>
        <v>500</v>
      </c>
      <c r="AO231" s="1">
        <f t="shared" si="141"/>
        <v>-50</v>
      </c>
    </row>
    <row r="232" spans="2:41" x14ac:dyDescent="0.2">
      <c r="B232" s="18">
        <f t="shared" si="142"/>
        <v>43382</v>
      </c>
      <c r="C232">
        <v>223</v>
      </c>
      <c r="D232" s="5">
        <v>9.9</v>
      </c>
      <c r="E232" s="8">
        <f t="shared" si="143"/>
        <v>9.9</v>
      </c>
      <c r="F232">
        <v>0</v>
      </c>
      <c r="G232" s="8">
        <f t="shared" si="134"/>
        <v>2480.8000000000006</v>
      </c>
      <c r="H232">
        <v>223</v>
      </c>
      <c r="I232" s="8">
        <f t="shared" si="110"/>
        <v>2336.5000000000005</v>
      </c>
      <c r="J232" s="8" t="str">
        <f t="shared" si="111"/>
        <v xml:space="preserve"> </v>
      </c>
      <c r="K232" s="8" t="str">
        <f t="shared" si="135"/>
        <v xml:space="preserve"> </v>
      </c>
      <c r="L232" s="8" t="str">
        <f t="shared" si="112"/>
        <v xml:space="preserve"> </v>
      </c>
      <c r="M232" t="str">
        <f t="shared" si="113"/>
        <v>F1</v>
      </c>
      <c r="N232" t="str">
        <f t="shared" si="114"/>
        <v xml:space="preserve"> </v>
      </c>
      <c r="O232" t="str">
        <f t="shared" si="115"/>
        <v xml:space="preserve"> </v>
      </c>
      <c r="P232" t="str">
        <f t="shared" si="116"/>
        <v xml:space="preserve"> </v>
      </c>
      <c r="Q232" t="str">
        <f t="shared" si="117"/>
        <v xml:space="preserve"> </v>
      </c>
      <c r="R232" t="str">
        <f t="shared" si="118"/>
        <v xml:space="preserve"> </v>
      </c>
      <c r="S232">
        <v>223</v>
      </c>
      <c r="T232">
        <f t="shared" si="119"/>
        <v>0.5</v>
      </c>
      <c r="U232" s="2">
        <f t="shared" si="120"/>
        <v>5.0817127264753901E+42</v>
      </c>
      <c r="V232" s="2">
        <f t="shared" si="121"/>
        <v>5</v>
      </c>
      <c r="W232" s="2">
        <f t="shared" si="136"/>
        <v>0.5</v>
      </c>
      <c r="X232" s="8" t="str">
        <f t="shared" si="122"/>
        <v xml:space="preserve"> </v>
      </c>
      <c r="Y232" s="8" t="str">
        <f t="shared" si="123"/>
        <v xml:space="preserve"> </v>
      </c>
      <c r="Z232" s="8" t="str">
        <f t="shared" si="124"/>
        <v xml:space="preserve"> </v>
      </c>
      <c r="AA232" s="8">
        <f t="shared" si="125"/>
        <v>40</v>
      </c>
      <c r="AB232" s="8" t="str">
        <f t="shared" si="126"/>
        <v xml:space="preserve"> </v>
      </c>
      <c r="AC232">
        <v>223</v>
      </c>
      <c r="AD232" s="8">
        <f t="shared" si="127"/>
        <v>40</v>
      </c>
      <c r="AE232" s="5">
        <f t="shared" si="128"/>
        <v>5</v>
      </c>
      <c r="AF232" s="5">
        <f t="shared" si="129"/>
        <v>5</v>
      </c>
      <c r="AG232" s="5">
        <f t="shared" si="130"/>
        <v>5</v>
      </c>
      <c r="AH232" s="5">
        <f t="shared" si="131"/>
        <v>5</v>
      </c>
      <c r="AI232" s="5">
        <f t="shared" si="137"/>
        <v>5.017668735521863E-2</v>
      </c>
      <c r="AJ232" s="16">
        <f t="shared" si="138"/>
        <v>5</v>
      </c>
      <c r="AK232" s="20">
        <f t="shared" si="132"/>
        <v>300</v>
      </c>
      <c r="AL232" s="20">
        <f t="shared" si="133"/>
        <v>2112</v>
      </c>
      <c r="AM232" s="20">
        <f t="shared" si="139"/>
        <v>500</v>
      </c>
      <c r="AN232" s="10">
        <f t="shared" si="140"/>
        <v>500</v>
      </c>
      <c r="AO232" s="1">
        <f t="shared" si="141"/>
        <v>-50</v>
      </c>
    </row>
    <row r="233" spans="2:41" x14ac:dyDescent="0.2">
      <c r="B233" s="18">
        <f t="shared" si="142"/>
        <v>43383</v>
      </c>
      <c r="C233">
        <v>224</v>
      </c>
      <c r="D233" s="5">
        <v>9.8000000000000007</v>
      </c>
      <c r="E233" s="8">
        <f t="shared" si="143"/>
        <v>9.8000000000000007</v>
      </c>
      <c r="F233">
        <v>0</v>
      </c>
      <c r="G233" s="8">
        <f t="shared" si="134"/>
        <v>2490.6000000000008</v>
      </c>
      <c r="H233">
        <v>224</v>
      </c>
      <c r="I233" s="8">
        <f t="shared" si="110"/>
        <v>2346.3000000000006</v>
      </c>
      <c r="J233" s="8" t="str">
        <f t="shared" si="111"/>
        <v xml:space="preserve"> </v>
      </c>
      <c r="K233" s="8" t="str">
        <f t="shared" si="135"/>
        <v xml:space="preserve"> </v>
      </c>
      <c r="L233" s="8" t="str">
        <f t="shared" si="112"/>
        <v xml:space="preserve"> </v>
      </c>
      <c r="M233" t="str">
        <f t="shared" si="113"/>
        <v>F1</v>
      </c>
      <c r="N233" t="str">
        <f t="shared" si="114"/>
        <v xml:space="preserve"> </v>
      </c>
      <c r="O233" t="str">
        <f t="shared" si="115"/>
        <v xml:space="preserve"> </v>
      </c>
      <c r="P233" t="str">
        <f t="shared" si="116"/>
        <v xml:space="preserve"> </v>
      </c>
      <c r="Q233" t="str">
        <f t="shared" si="117"/>
        <v xml:space="preserve"> </v>
      </c>
      <c r="R233" t="str">
        <f t="shared" si="118"/>
        <v xml:space="preserve"> </v>
      </c>
      <c r="S233">
        <v>224</v>
      </c>
      <c r="T233">
        <f t="shared" si="119"/>
        <v>0.5</v>
      </c>
      <c r="U233" s="2">
        <f t="shared" si="120"/>
        <v>7.7340736203745806E+42</v>
      </c>
      <c r="V233" s="2">
        <f t="shared" si="121"/>
        <v>5</v>
      </c>
      <c r="W233" s="2">
        <f t="shared" si="136"/>
        <v>0.5</v>
      </c>
      <c r="X233" s="8" t="str">
        <f t="shared" si="122"/>
        <v xml:space="preserve"> </v>
      </c>
      <c r="Y233" s="8" t="str">
        <f t="shared" si="123"/>
        <v xml:space="preserve"> </v>
      </c>
      <c r="Z233" s="8" t="str">
        <f t="shared" si="124"/>
        <v xml:space="preserve"> </v>
      </c>
      <c r="AA233" s="8">
        <f t="shared" si="125"/>
        <v>40</v>
      </c>
      <c r="AB233" s="8" t="str">
        <f t="shared" si="126"/>
        <v xml:space="preserve"> </v>
      </c>
      <c r="AC233">
        <v>224</v>
      </c>
      <c r="AD233" s="8">
        <f t="shared" si="127"/>
        <v>40</v>
      </c>
      <c r="AE233" s="5">
        <f t="shared" si="128"/>
        <v>5</v>
      </c>
      <c r="AF233" s="5">
        <f t="shared" si="129"/>
        <v>5</v>
      </c>
      <c r="AG233" s="5">
        <f t="shared" si="130"/>
        <v>5</v>
      </c>
      <c r="AH233" s="5">
        <f t="shared" si="131"/>
        <v>5</v>
      </c>
      <c r="AI233" s="5">
        <f t="shared" si="137"/>
        <v>5.0268907962059795E-2</v>
      </c>
      <c r="AJ233" s="16">
        <f t="shared" si="138"/>
        <v>5</v>
      </c>
      <c r="AK233" s="20">
        <f t="shared" si="132"/>
        <v>300</v>
      </c>
      <c r="AL233" s="20">
        <f t="shared" si="133"/>
        <v>2124</v>
      </c>
      <c r="AM233" s="20">
        <f t="shared" si="139"/>
        <v>500</v>
      </c>
      <c r="AN233" s="10">
        <f t="shared" si="140"/>
        <v>500</v>
      </c>
      <c r="AO233" s="1">
        <f t="shared" si="141"/>
        <v>-50</v>
      </c>
    </row>
    <row r="234" spans="2:41" x14ac:dyDescent="0.2">
      <c r="B234" s="18">
        <f t="shared" si="142"/>
        <v>43384</v>
      </c>
      <c r="C234">
        <v>225</v>
      </c>
      <c r="D234" s="5">
        <v>9.6</v>
      </c>
      <c r="E234" s="8">
        <f t="shared" si="143"/>
        <v>9.6</v>
      </c>
      <c r="F234">
        <v>0</v>
      </c>
      <c r="G234" s="8">
        <f t="shared" si="134"/>
        <v>2500.2000000000007</v>
      </c>
      <c r="H234">
        <v>225</v>
      </c>
      <c r="I234" s="8">
        <f t="shared" si="110"/>
        <v>2355.9000000000005</v>
      </c>
      <c r="J234" s="8" t="str">
        <f t="shared" si="111"/>
        <v xml:space="preserve"> </v>
      </c>
      <c r="K234" s="8" t="str">
        <f t="shared" si="135"/>
        <v xml:space="preserve"> </v>
      </c>
      <c r="L234" s="8" t="str">
        <f t="shared" si="112"/>
        <v xml:space="preserve"> </v>
      </c>
      <c r="M234" t="str">
        <f t="shared" si="113"/>
        <v>F1</v>
      </c>
      <c r="N234" t="str">
        <f t="shared" si="114"/>
        <v xml:space="preserve"> </v>
      </c>
      <c r="O234" t="str">
        <f t="shared" si="115"/>
        <v xml:space="preserve"> </v>
      </c>
      <c r="P234" t="str">
        <f t="shared" si="116"/>
        <v xml:space="preserve"> </v>
      </c>
      <c r="Q234" t="str">
        <f t="shared" si="117"/>
        <v xml:space="preserve"> </v>
      </c>
      <c r="R234" t="str">
        <f t="shared" si="118"/>
        <v xml:space="preserve"> </v>
      </c>
      <c r="S234">
        <v>225</v>
      </c>
      <c r="T234">
        <f t="shared" ref="T234:T297" si="144">$AR$33</f>
        <v>0.5</v>
      </c>
      <c r="U234" s="2">
        <f t="shared" si="120"/>
        <v>1.1670355379100552E+43</v>
      </c>
      <c r="V234" s="2">
        <f t="shared" si="121"/>
        <v>5</v>
      </c>
      <c r="W234" s="2">
        <f t="shared" si="136"/>
        <v>0.5</v>
      </c>
      <c r="X234" s="8" t="str">
        <f t="shared" si="122"/>
        <v xml:space="preserve"> </v>
      </c>
      <c r="Y234" s="8" t="str">
        <f t="shared" si="123"/>
        <v xml:space="preserve"> </v>
      </c>
      <c r="Z234" s="8" t="str">
        <f t="shared" si="124"/>
        <v xml:space="preserve"> </v>
      </c>
      <c r="AA234" s="8">
        <f t="shared" si="125"/>
        <v>40</v>
      </c>
      <c r="AB234" s="8" t="str">
        <f t="shared" si="126"/>
        <v xml:space="preserve"> </v>
      </c>
      <c r="AC234">
        <v>225</v>
      </c>
      <c r="AD234" s="8">
        <f t="shared" si="127"/>
        <v>40</v>
      </c>
      <c r="AE234" s="5">
        <f t="shared" si="128"/>
        <v>5</v>
      </c>
      <c r="AF234" s="5">
        <f t="shared" si="129"/>
        <v>5</v>
      </c>
      <c r="AG234" s="5">
        <f t="shared" si="130"/>
        <v>5</v>
      </c>
      <c r="AH234" s="5">
        <f t="shared" si="131"/>
        <v>5</v>
      </c>
      <c r="AI234" s="5">
        <f t="shared" si="137"/>
        <v>5.0405769538221068E-2</v>
      </c>
      <c r="AJ234" s="16">
        <f t="shared" si="138"/>
        <v>5</v>
      </c>
      <c r="AK234" s="20">
        <f t="shared" ref="AK234:AK297" si="145">$AR$42</f>
        <v>300</v>
      </c>
      <c r="AL234" s="20">
        <f t="shared" si="133"/>
        <v>2136</v>
      </c>
      <c r="AM234" s="20">
        <f t="shared" si="139"/>
        <v>500</v>
      </c>
      <c r="AN234" s="10">
        <f t="shared" si="140"/>
        <v>500</v>
      </c>
      <c r="AO234" s="1">
        <f t="shared" si="141"/>
        <v>-50</v>
      </c>
    </row>
    <row r="235" spans="2:41" x14ac:dyDescent="0.2">
      <c r="B235" s="18">
        <f t="shared" si="142"/>
        <v>43385</v>
      </c>
      <c r="C235">
        <v>226</v>
      </c>
      <c r="D235" s="5">
        <v>9.5</v>
      </c>
      <c r="E235" s="8">
        <f t="shared" si="143"/>
        <v>9.5</v>
      </c>
      <c r="F235">
        <v>0</v>
      </c>
      <c r="G235" s="8">
        <f t="shared" si="134"/>
        <v>2509.7000000000007</v>
      </c>
      <c r="H235">
        <v>226</v>
      </c>
      <c r="I235" s="8">
        <f t="shared" si="110"/>
        <v>2365.4000000000005</v>
      </c>
      <c r="J235" s="8" t="str">
        <f t="shared" si="111"/>
        <v xml:space="preserve"> </v>
      </c>
      <c r="K235" s="8" t="str">
        <f t="shared" si="135"/>
        <v xml:space="preserve"> </v>
      </c>
      <c r="L235" s="8" t="str">
        <f t="shared" si="112"/>
        <v xml:space="preserve"> </v>
      </c>
      <c r="M235" t="str">
        <f t="shared" si="113"/>
        <v>F1</v>
      </c>
      <c r="N235" t="str">
        <f t="shared" si="114"/>
        <v xml:space="preserve"> </v>
      </c>
      <c r="O235" t="str">
        <f t="shared" si="115"/>
        <v xml:space="preserve"> </v>
      </c>
      <c r="P235" t="str">
        <f t="shared" si="116"/>
        <v xml:space="preserve"> </v>
      </c>
      <c r="Q235" t="str">
        <f t="shared" si="117"/>
        <v xml:space="preserve"> </v>
      </c>
      <c r="R235" t="str">
        <f t="shared" si="118"/>
        <v xml:space="preserve"> </v>
      </c>
      <c r="S235">
        <v>226</v>
      </c>
      <c r="T235">
        <f t="shared" si="144"/>
        <v>0.5</v>
      </c>
      <c r="U235" s="2">
        <f t="shared" si="120"/>
        <v>1.7534712697367324E+43</v>
      </c>
      <c r="V235" s="2">
        <f t="shared" si="121"/>
        <v>5</v>
      </c>
      <c r="W235" s="2">
        <f t="shared" ref="W235:W298" si="146">$AR$36</f>
        <v>0.5</v>
      </c>
      <c r="X235" s="8" t="str">
        <f t="shared" si="122"/>
        <v xml:space="preserve"> </v>
      </c>
      <c r="Y235" s="8" t="str">
        <f t="shared" si="123"/>
        <v xml:space="preserve"> </v>
      </c>
      <c r="Z235" s="8" t="str">
        <f t="shared" si="124"/>
        <v xml:space="preserve"> </v>
      </c>
      <c r="AA235" s="8">
        <f t="shared" si="125"/>
        <v>40</v>
      </c>
      <c r="AB235" s="8" t="str">
        <f t="shared" si="126"/>
        <v xml:space="preserve"> </v>
      </c>
      <c r="AC235">
        <v>226</v>
      </c>
      <c r="AD235" s="8">
        <f t="shared" si="127"/>
        <v>40</v>
      </c>
      <c r="AE235" s="5">
        <f t="shared" si="128"/>
        <v>5</v>
      </c>
      <c r="AF235" s="5">
        <f t="shared" si="129"/>
        <v>5</v>
      </c>
      <c r="AG235" s="5">
        <f t="shared" si="130"/>
        <v>5</v>
      </c>
      <c r="AH235" s="5">
        <f t="shared" si="131"/>
        <v>5</v>
      </c>
      <c r="AI235" s="5">
        <f t="shared" si="137"/>
        <v>5.0609668861223589E-2</v>
      </c>
      <c r="AJ235" s="16">
        <f t="shared" si="138"/>
        <v>5</v>
      </c>
      <c r="AK235" s="20">
        <f t="shared" si="145"/>
        <v>300</v>
      </c>
      <c r="AL235" s="20">
        <f t="shared" si="133"/>
        <v>2148</v>
      </c>
      <c r="AM235" s="20">
        <f t="shared" si="139"/>
        <v>500</v>
      </c>
      <c r="AN235" s="10">
        <f t="shared" si="140"/>
        <v>500</v>
      </c>
      <c r="AO235" s="1">
        <f t="shared" si="141"/>
        <v>-50</v>
      </c>
    </row>
    <row r="236" spans="2:41" x14ac:dyDescent="0.2">
      <c r="B236" s="18">
        <f t="shared" si="142"/>
        <v>43386</v>
      </c>
      <c r="C236">
        <v>227</v>
      </c>
      <c r="D236" s="5">
        <v>9.4</v>
      </c>
      <c r="E236" s="8">
        <f t="shared" ref="E236:E255" si="147">IF(D236&gt;0,D236,0)</f>
        <v>9.4</v>
      </c>
      <c r="F236">
        <v>0</v>
      </c>
      <c r="G236" s="8">
        <f t="shared" ref="G236:G255" si="148">(E236-F236)+G235</f>
        <v>2519.1000000000008</v>
      </c>
      <c r="H236">
        <v>227</v>
      </c>
      <c r="I236" s="8">
        <f t="shared" si="110"/>
        <v>2374.8000000000006</v>
      </c>
      <c r="J236" s="8" t="str">
        <f t="shared" si="111"/>
        <v xml:space="preserve"> </v>
      </c>
      <c r="K236" s="8" t="str">
        <f t="shared" si="135"/>
        <v xml:space="preserve"> </v>
      </c>
      <c r="L236" s="8" t="str">
        <f t="shared" si="112"/>
        <v xml:space="preserve"> </v>
      </c>
      <c r="M236" t="str">
        <f t="shared" si="113"/>
        <v>F1</v>
      </c>
      <c r="N236" t="str">
        <f t="shared" si="114"/>
        <v xml:space="preserve"> </v>
      </c>
      <c r="O236" t="str">
        <f t="shared" si="115"/>
        <v xml:space="preserve"> </v>
      </c>
      <c r="P236" t="str">
        <f t="shared" si="116"/>
        <v xml:space="preserve"> </v>
      </c>
      <c r="Q236" t="str">
        <f t="shared" si="117"/>
        <v xml:space="preserve"> </v>
      </c>
      <c r="R236" t="str">
        <f t="shared" si="118"/>
        <v xml:space="preserve"> </v>
      </c>
      <c r="S236">
        <v>227</v>
      </c>
      <c r="T236">
        <f t="shared" si="144"/>
        <v>0.5</v>
      </c>
      <c r="U236" s="2">
        <f t="shared" si="120"/>
        <v>2.6233245389938035E+43</v>
      </c>
      <c r="V236" s="2">
        <f t="shared" si="121"/>
        <v>5</v>
      </c>
      <c r="W236" s="2">
        <f t="shared" si="146"/>
        <v>0.5</v>
      </c>
      <c r="X236" s="8" t="str">
        <f t="shared" si="122"/>
        <v xml:space="preserve"> </v>
      </c>
      <c r="Y236" s="8" t="str">
        <f t="shared" si="123"/>
        <v xml:space="preserve"> </v>
      </c>
      <c r="Z236" s="8" t="str">
        <f t="shared" si="124"/>
        <v xml:space="preserve"> </v>
      </c>
      <c r="AA236" s="8">
        <f t="shared" si="125"/>
        <v>40</v>
      </c>
      <c r="AB236" s="8" t="str">
        <f t="shared" si="126"/>
        <v xml:space="preserve"> </v>
      </c>
      <c r="AC236">
        <v>227</v>
      </c>
      <c r="AD236" s="8">
        <f t="shared" si="127"/>
        <v>40</v>
      </c>
      <c r="AE236" s="5">
        <f t="shared" si="128"/>
        <v>5</v>
      </c>
      <c r="AF236" s="5">
        <f t="shared" si="129"/>
        <v>5</v>
      </c>
      <c r="AG236" s="5">
        <f t="shared" si="130"/>
        <v>5</v>
      </c>
      <c r="AH236" s="5">
        <f t="shared" si="131"/>
        <v>5</v>
      </c>
      <c r="AI236" s="5">
        <f t="shared" si="137"/>
        <v>5.0912110344726869E-2</v>
      </c>
      <c r="AJ236" s="16">
        <f t="shared" si="138"/>
        <v>5</v>
      </c>
      <c r="AK236" s="20">
        <f t="shared" si="145"/>
        <v>300</v>
      </c>
      <c r="AL236" s="20">
        <f t="shared" si="133"/>
        <v>2160</v>
      </c>
      <c r="AM236" s="20">
        <f t="shared" si="139"/>
        <v>500</v>
      </c>
      <c r="AN236" s="10">
        <f t="shared" si="140"/>
        <v>500</v>
      </c>
      <c r="AO236" s="1">
        <f t="shared" si="141"/>
        <v>-50</v>
      </c>
    </row>
    <row r="237" spans="2:41" x14ac:dyDescent="0.2">
      <c r="B237" s="18">
        <f t="shared" si="142"/>
        <v>43387</v>
      </c>
      <c r="C237">
        <v>228</v>
      </c>
      <c r="D237" s="5">
        <v>9.1999999999999993</v>
      </c>
      <c r="E237" s="8">
        <f t="shared" si="147"/>
        <v>9.1999999999999993</v>
      </c>
      <c r="F237">
        <v>0</v>
      </c>
      <c r="G237" s="8">
        <f t="shared" si="148"/>
        <v>2528.3000000000006</v>
      </c>
      <c r="H237">
        <v>228</v>
      </c>
      <c r="I237" s="8">
        <f t="shared" si="110"/>
        <v>2384.0000000000005</v>
      </c>
      <c r="J237" s="8" t="str">
        <f t="shared" si="111"/>
        <v xml:space="preserve"> </v>
      </c>
      <c r="K237" s="8" t="str">
        <f t="shared" si="135"/>
        <v xml:space="preserve"> </v>
      </c>
      <c r="L237" s="8" t="str">
        <f t="shared" si="112"/>
        <v xml:space="preserve"> </v>
      </c>
      <c r="M237" t="str">
        <f t="shared" si="113"/>
        <v>F1</v>
      </c>
      <c r="N237" t="str">
        <f t="shared" si="114"/>
        <v xml:space="preserve"> </v>
      </c>
      <c r="O237" t="str">
        <f t="shared" si="115"/>
        <v xml:space="preserve"> </v>
      </c>
      <c r="P237" t="str">
        <f t="shared" si="116"/>
        <v xml:space="preserve"> </v>
      </c>
      <c r="Q237" t="str">
        <f t="shared" si="117"/>
        <v xml:space="preserve"> </v>
      </c>
      <c r="R237" t="str">
        <f t="shared" si="118"/>
        <v xml:space="preserve"> </v>
      </c>
      <c r="S237">
        <v>228</v>
      </c>
      <c r="T237">
        <f t="shared" si="144"/>
        <v>0.5</v>
      </c>
      <c r="U237" s="2">
        <f t="shared" si="120"/>
        <v>3.8911948362797855E+43</v>
      </c>
      <c r="V237" s="2">
        <f t="shared" si="121"/>
        <v>5</v>
      </c>
      <c r="W237" s="2">
        <f t="shared" si="146"/>
        <v>0.5</v>
      </c>
      <c r="X237" s="8" t="str">
        <f t="shared" si="122"/>
        <v xml:space="preserve"> </v>
      </c>
      <c r="Y237" s="8" t="str">
        <f t="shared" si="123"/>
        <v xml:space="preserve"> </v>
      </c>
      <c r="Z237" s="8" t="str">
        <f t="shared" si="124"/>
        <v xml:space="preserve"> </v>
      </c>
      <c r="AA237" s="8">
        <f t="shared" si="125"/>
        <v>40</v>
      </c>
      <c r="AB237" s="8" t="str">
        <f t="shared" si="126"/>
        <v xml:space="preserve"> </v>
      </c>
      <c r="AC237">
        <v>228</v>
      </c>
      <c r="AD237" s="8">
        <f t="shared" si="127"/>
        <v>40</v>
      </c>
      <c r="AE237" s="5">
        <f t="shared" si="128"/>
        <v>5</v>
      </c>
      <c r="AF237" s="5">
        <f t="shared" si="129"/>
        <v>5</v>
      </c>
      <c r="AG237" s="5">
        <f t="shared" si="130"/>
        <v>5</v>
      </c>
      <c r="AH237" s="5">
        <f t="shared" si="131"/>
        <v>5</v>
      </c>
      <c r="AI237" s="5">
        <f t="shared" si="137"/>
        <v>5.135293937549934E-2</v>
      </c>
      <c r="AJ237" s="16">
        <f t="shared" si="138"/>
        <v>5</v>
      </c>
      <c r="AK237" s="20">
        <f t="shared" si="145"/>
        <v>300</v>
      </c>
      <c r="AL237" s="20">
        <f t="shared" si="133"/>
        <v>2172</v>
      </c>
      <c r="AM237" s="20">
        <f t="shared" si="139"/>
        <v>500</v>
      </c>
      <c r="AN237" s="10">
        <f t="shared" si="140"/>
        <v>500</v>
      </c>
      <c r="AO237" s="1">
        <f t="shared" si="141"/>
        <v>-50</v>
      </c>
    </row>
    <row r="238" spans="2:41" x14ac:dyDescent="0.2">
      <c r="B238" s="18">
        <f t="shared" si="142"/>
        <v>43388</v>
      </c>
      <c r="C238">
        <v>229</v>
      </c>
      <c r="D238" s="5">
        <v>9.1</v>
      </c>
      <c r="E238" s="8">
        <f t="shared" si="147"/>
        <v>9.1</v>
      </c>
      <c r="F238">
        <v>0</v>
      </c>
      <c r="G238" s="8">
        <f t="shared" si="148"/>
        <v>2537.4000000000005</v>
      </c>
      <c r="H238">
        <v>229</v>
      </c>
      <c r="I238" s="8">
        <f t="shared" si="110"/>
        <v>2393.1000000000004</v>
      </c>
      <c r="J238" s="8" t="str">
        <f t="shared" si="111"/>
        <v xml:space="preserve"> </v>
      </c>
      <c r="K238" s="8" t="str">
        <f t="shared" si="135"/>
        <v xml:space="preserve"> </v>
      </c>
      <c r="L238" s="8" t="str">
        <f t="shared" si="112"/>
        <v xml:space="preserve"> </v>
      </c>
      <c r="M238" t="str">
        <f t="shared" si="113"/>
        <v>F1</v>
      </c>
      <c r="N238" t="str">
        <f t="shared" si="114"/>
        <v xml:space="preserve"> </v>
      </c>
      <c r="O238" t="str">
        <f t="shared" si="115"/>
        <v xml:space="preserve"> </v>
      </c>
      <c r="P238" t="str">
        <f t="shared" si="116"/>
        <v xml:space="preserve"> </v>
      </c>
      <c r="Q238" t="str">
        <f t="shared" si="117"/>
        <v xml:space="preserve"> </v>
      </c>
      <c r="R238" t="str">
        <f t="shared" si="118"/>
        <v xml:space="preserve"> </v>
      </c>
      <c r="S238">
        <v>229</v>
      </c>
      <c r="T238">
        <f t="shared" si="144"/>
        <v>0.5</v>
      </c>
      <c r="U238" s="2">
        <f t="shared" si="120"/>
        <v>5.7471525644633127E+43</v>
      </c>
      <c r="V238" s="2">
        <f t="shared" si="121"/>
        <v>5</v>
      </c>
      <c r="W238" s="2">
        <f t="shared" si="146"/>
        <v>0.5</v>
      </c>
      <c r="X238" s="8" t="str">
        <f t="shared" si="122"/>
        <v xml:space="preserve"> </v>
      </c>
      <c r="Y238" s="8" t="str">
        <f t="shared" si="123"/>
        <v xml:space="preserve"> </v>
      </c>
      <c r="Z238" s="8" t="str">
        <f t="shared" si="124"/>
        <v xml:space="preserve"> </v>
      </c>
      <c r="AA238" s="8">
        <f t="shared" si="125"/>
        <v>40</v>
      </c>
      <c r="AB238" s="8" t="str">
        <f t="shared" si="126"/>
        <v xml:space="preserve"> </v>
      </c>
      <c r="AC238">
        <v>229</v>
      </c>
      <c r="AD238" s="8">
        <f t="shared" si="127"/>
        <v>40</v>
      </c>
      <c r="AE238" s="5">
        <f t="shared" si="128"/>
        <v>5</v>
      </c>
      <c r="AF238" s="5">
        <f t="shared" si="129"/>
        <v>5</v>
      </c>
      <c r="AG238" s="5">
        <f t="shared" si="130"/>
        <v>5</v>
      </c>
      <c r="AH238" s="5">
        <f t="shared" si="131"/>
        <v>5</v>
      </c>
      <c r="AI238" s="5">
        <f t="shared" si="137"/>
        <v>5.1998242012702311E-2</v>
      </c>
      <c r="AJ238" s="16">
        <f t="shared" si="138"/>
        <v>5</v>
      </c>
      <c r="AK238" s="20">
        <f t="shared" si="145"/>
        <v>300</v>
      </c>
      <c r="AL238" s="20">
        <f t="shared" si="133"/>
        <v>2184</v>
      </c>
      <c r="AM238" s="20">
        <f t="shared" si="139"/>
        <v>500</v>
      </c>
      <c r="AN238" s="10">
        <f t="shared" si="140"/>
        <v>500</v>
      </c>
      <c r="AO238" s="1">
        <f t="shared" si="141"/>
        <v>-50</v>
      </c>
    </row>
    <row r="239" spans="2:41" x14ac:dyDescent="0.2">
      <c r="B239" s="18">
        <f t="shared" si="142"/>
        <v>43389</v>
      </c>
      <c r="C239">
        <v>230</v>
      </c>
      <c r="D239" s="5">
        <v>9</v>
      </c>
      <c r="E239" s="8">
        <f t="shared" si="147"/>
        <v>9</v>
      </c>
      <c r="F239">
        <v>0</v>
      </c>
      <c r="G239" s="8">
        <f t="shared" si="148"/>
        <v>2546.4000000000005</v>
      </c>
      <c r="H239">
        <v>230</v>
      </c>
      <c r="I239" s="8">
        <f t="shared" si="110"/>
        <v>2402.1000000000004</v>
      </c>
      <c r="J239" s="8" t="str">
        <f t="shared" si="111"/>
        <v xml:space="preserve"> </v>
      </c>
      <c r="K239" s="8" t="str">
        <f t="shared" si="135"/>
        <v xml:space="preserve"> </v>
      </c>
      <c r="L239" s="8" t="str">
        <f t="shared" si="112"/>
        <v xml:space="preserve"> </v>
      </c>
      <c r="M239" t="str">
        <f t="shared" si="113"/>
        <v>F1</v>
      </c>
      <c r="N239" t="str">
        <f t="shared" si="114"/>
        <v xml:space="preserve"> </v>
      </c>
      <c r="O239" t="str">
        <f t="shared" si="115"/>
        <v xml:space="preserve"> </v>
      </c>
      <c r="P239" t="str">
        <f t="shared" si="116"/>
        <v xml:space="preserve"> </v>
      </c>
      <c r="Q239" t="str">
        <f t="shared" si="117"/>
        <v xml:space="preserve"> </v>
      </c>
      <c r="R239" t="str">
        <f t="shared" si="118"/>
        <v xml:space="preserve"> </v>
      </c>
      <c r="S239">
        <v>230</v>
      </c>
      <c r="T239">
        <f t="shared" si="144"/>
        <v>0.5</v>
      </c>
      <c r="U239" s="2">
        <f t="shared" si="120"/>
        <v>8.4520346583376452E+43</v>
      </c>
      <c r="V239" s="2">
        <f t="shared" si="121"/>
        <v>5</v>
      </c>
      <c r="W239" s="2">
        <f t="shared" si="146"/>
        <v>0.5</v>
      </c>
      <c r="X239" s="8" t="str">
        <f t="shared" si="122"/>
        <v xml:space="preserve"> </v>
      </c>
      <c r="Y239" s="8" t="str">
        <f t="shared" si="123"/>
        <v xml:space="preserve"> </v>
      </c>
      <c r="Z239" s="8" t="str">
        <f t="shared" si="124"/>
        <v xml:space="preserve"> </v>
      </c>
      <c r="AA239" s="8">
        <f t="shared" si="125"/>
        <v>40</v>
      </c>
      <c r="AB239" s="8" t="str">
        <f t="shared" si="126"/>
        <v xml:space="preserve"> </v>
      </c>
      <c r="AC239">
        <v>230</v>
      </c>
      <c r="AD239" s="8">
        <f t="shared" si="127"/>
        <v>40</v>
      </c>
      <c r="AE239" s="5">
        <f t="shared" si="128"/>
        <v>5</v>
      </c>
      <c r="AF239" s="5">
        <f t="shared" si="129"/>
        <v>5</v>
      </c>
      <c r="AG239" s="5">
        <f t="shared" si="130"/>
        <v>5</v>
      </c>
      <c r="AH239" s="5">
        <f t="shared" si="131"/>
        <v>5</v>
      </c>
      <c r="AI239" s="5">
        <f t="shared" si="137"/>
        <v>5.2938709309987397E-2</v>
      </c>
      <c r="AJ239" s="16">
        <f t="shared" si="138"/>
        <v>5</v>
      </c>
      <c r="AK239" s="20">
        <f t="shared" si="145"/>
        <v>300</v>
      </c>
      <c r="AL239" s="20">
        <f t="shared" si="133"/>
        <v>2196</v>
      </c>
      <c r="AM239" s="20">
        <f t="shared" si="139"/>
        <v>500</v>
      </c>
      <c r="AN239" s="10">
        <f t="shared" si="140"/>
        <v>500</v>
      </c>
      <c r="AO239" s="1">
        <f t="shared" si="141"/>
        <v>-50</v>
      </c>
    </row>
    <row r="240" spans="2:41" x14ac:dyDescent="0.2">
      <c r="B240" s="18">
        <f t="shared" si="142"/>
        <v>43390</v>
      </c>
      <c r="C240">
        <v>231</v>
      </c>
      <c r="D240" s="5">
        <v>8.8000000000000007</v>
      </c>
      <c r="E240" s="8">
        <f t="shared" si="147"/>
        <v>8.8000000000000007</v>
      </c>
      <c r="F240">
        <v>0</v>
      </c>
      <c r="G240" s="8">
        <f t="shared" si="148"/>
        <v>2555.2000000000007</v>
      </c>
      <c r="H240">
        <v>231</v>
      </c>
      <c r="I240" s="8">
        <f t="shared" si="110"/>
        <v>2410.9000000000005</v>
      </c>
      <c r="J240" s="8" t="str">
        <f t="shared" si="111"/>
        <v xml:space="preserve"> </v>
      </c>
      <c r="K240" s="8" t="str">
        <f t="shared" si="135"/>
        <v xml:space="preserve"> </v>
      </c>
      <c r="L240" s="8" t="str">
        <f t="shared" si="112"/>
        <v xml:space="preserve"> </v>
      </c>
      <c r="M240" t="str">
        <f t="shared" si="113"/>
        <v>F1</v>
      </c>
      <c r="N240" t="str">
        <f t="shared" si="114"/>
        <v xml:space="preserve"> </v>
      </c>
      <c r="O240" t="str">
        <f t="shared" si="115"/>
        <v xml:space="preserve"> </v>
      </c>
      <c r="P240" t="str">
        <f t="shared" si="116"/>
        <v xml:space="preserve"> </v>
      </c>
      <c r="Q240" t="str">
        <f t="shared" si="117"/>
        <v xml:space="preserve"> </v>
      </c>
      <c r="R240" t="str">
        <f t="shared" si="118"/>
        <v xml:space="preserve"> </v>
      </c>
      <c r="S240">
        <v>231</v>
      </c>
      <c r="T240">
        <f t="shared" si="144"/>
        <v>0.5</v>
      </c>
      <c r="U240" s="2">
        <f t="shared" si="120"/>
        <v>1.2323878282078317E+44</v>
      </c>
      <c r="V240" s="2">
        <f t="shared" si="121"/>
        <v>5</v>
      </c>
      <c r="W240" s="2">
        <f t="shared" si="146"/>
        <v>0.5</v>
      </c>
      <c r="X240" s="8" t="str">
        <f t="shared" si="122"/>
        <v xml:space="preserve"> </v>
      </c>
      <c r="Y240" s="8" t="str">
        <f t="shared" si="123"/>
        <v xml:space="preserve"> </v>
      </c>
      <c r="Z240" s="8" t="str">
        <f t="shared" si="124"/>
        <v xml:space="preserve"> </v>
      </c>
      <c r="AA240" s="8">
        <f t="shared" si="125"/>
        <v>40</v>
      </c>
      <c r="AB240" s="8" t="str">
        <f t="shared" si="126"/>
        <v xml:space="preserve"> </v>
      </c>
      <c r="AC240">
        <v>231</v>
      </c>
      <c r="AD240" s="8">
        <f t="shared" si="127"/>
        <v>40</v>
      </c>
      <c r="AE240" s="5">
        <f t="shared" si="128"/>
        <v>5</v>
      </c>
      <c r="AF240" s="5">
        <f t="shared" si="129"/>
        <v>5</v>
      </c>
      <c r="AG240" s="5">
        <f t="shared" si="130"/>
        <v>5</v>
      </c>
      <c r="AH240" s="5">
        <f t="shared" si="131"/>
        <v>5</v>
      </c>
      <c r="AI240" s="5">
        <f t="shared" si="137"/>
        <v>5.4284920413449678E-2</v>
      </c>
      <c r="AJ240" s="16">
        <f t="shared" si="138"/>
        <v>5</v>
      </c>
      <c r="AK240" s="20">
        <f t="shared" si="145"/>
        <v>300</v>
      </c>
      <c r="AL240" s="20">
        <f t="shared" si="133"/>
        <v>2208</v>
      </c>
      <c r="AM240" s="20">
        <f t="shared" si="139"/>
        <v>500</v>
      </c>
      <c r="AN240" s="10">
        <f t="shared" si="140"/>
        <v>500</v>
      </c>
      <c r="AO240" s="1">
        <f t="shared" si="141"/>
        <v>-50</v>
      </c>
    </row>
    <row r="241" spans="2:41" x14ac:dyDescent="0.2">
      <c r="B241" s="18">
        <f t="shared" si="142"/>
        <v>43391</v>
      </c>
      <c r="C241">
        <v>232</v>
      </c>
      <c r="D241" s="5">
        <v>8.6999999999999993</v>
      </c>
      <c r="E241" s="8">
        <f t="shared" si="147"/>
        <v>8.6999999999999993</v>
      </c>
      <c r="F241">
        <v>0</v>
      </c>
      <c r="G241" s="8">
        <f t="shared" si="148"/>
        <v>2563.9000000000005</v>
      </c>
      <c r="H241">
        <v>232</v>
      </c>
      <c r="I241" s="8">
        <f t="shared" si="110"/>
        <v>2419.6000000000004</v>
      </c>
      <c r="J241" s="8" t="str">
        <f t="shared" si="111"/>
        <v xml:space="preserve"> </v>
      </c>
      <c r="K241" s="8" t="str">
        <f t="shared" si="135"/>
        <v xml:space="preserve"> </v>
      </c>
      <c r="L241" s="8" t="str">
        <f t="shared" si="112"/>
        <v xml:space="preserve"> </v>
      </c>
      <c r="M241" t="str">
        <f t="shared" si="113"/>
        <v>F1</v>
      </c>
      <c r="N241" t="str">
        <f t="shared" si="114"/>
        <v xml:space="preserve"> </v>
      </c>
      <c r="O241" t="str">
        <f t="shared" si="115"/>
        <v xml:space="preserve"> </v>
      </c>
      <c r="P241" t="str">
        <f t="shared" si="116"/>
        <v xml:space="preserve"> </v>
      </c>
      <c r="Q241" t="str">
        <f t="shared" si="117"/>
        <v xml:space="preserve"> </v>
      </c>
      <c r="R241" t="str">
        <f t="shared" si="118"/>
        <v xml:space="preserve"> </v>
      </c>
      <c r="S241">
        <v>232</v>
      </c>
      <c r="T241">
        <f t="shared" si="144"/>
        <v>0.5</v>
      </c>
      <c r="U241" s="2">
        <f t="shared" si="120"/>
        <v>1.7892553536712023E+44</v>
      </c>
      <c r="V241" s="2">
        <f t="shared" si="121"/>
        <v>5</v>
      </c>
      <c r="W241" s="2">
        <f t="shared" si="146"/>
        <v>0.5</v>
      </c>
      <c r="X241" s="8" t="str">
        <f t="shared" si="122"/>
        <v xml:space="preserve"> </v>
      </c>
      <c r="Y241" s="8" t="str">
        <f t="shared" si="123"/>
        <v xml:space="preserve"> </v>
      </c>
      <c r="Z241" s="8" t="str">
        <f t="shared" si="124"/>
        <v xml:space="preserve"> </v>
      </c>
      <c r="AA241" s="8">
        <f t="shared" si="125"/>
        <v>40</v>
      </c>
      <c r="AB241" s="8" t="str">
        <f t="shared" si="126"/>
        <v xml:space="preserve"> </v>
      </c>
      <c r="AC241">
        <v>232</v>
      </c>
      <c r="AD241" s="8">
        <f t="shared" si="127"/>
        <v>40</v>
      </c>
      <c r="AE241" s="5">
        <f t="shared" si="128"/>
        <v>5</v>
      </c>
      <c r="AF241" s="5">
        <f t="shared" si="129"/>
        <v>5</v>
      </c>
      <c r="AG241" s="5">
        <f t="shared" si="130"/>
        <v>5</v>
      </c>
      <c r="AH241" s="5">
        <f t="shared" si="131"/>
        <v>5</v>
      </c>
      <c r="AI241" s="5">
        <f t="shared" si="137"/>
        <v>5.6221107198834497E-2</v>
      </c>
      <c r="AJ241" s="16">
        <f t="shared" si="138"/>
        <v>5</v>
      </c>
      <c r="AK241" s="20">
        <f t="shared" si="145"/>
        <v>300</v>
      </c>
      <c r="AL241" s="20">
        <f t="shared" si="133"/>
        <v>2220</v>
      </c>
      <c r="AM241" s="20">
        <f t="shared" si="139"/>
        <v>500</v>
      </c>
      <c r="AN241" s="10">
        <f t="shared" si="140"/>
        <v>500</v>
      </c>
      <c r="AO241" s="1">
        <f t="shared" si="141"/>
        <v>-50</v>
      </c>
    </row>
    <row r="242" spans="2:41" x14ac:dyDescent="0.2">
      <c r="B242" s="18">
        <f t="shared" si="142"/>
        <v>43392</v>
      </c>
      <c r="C242">
        <v>233</v>
      </c>
      <c r="D242" s="5">
        <v>8.6</v>
      </c>
      <c r="E242" s="8">
        <f t="shared" si="147"/>
        <v>8.6</v>
      </c>
      <c r="F242">
        <v>0</v>
      </c>
      <c r="G242" s="8">
        <f t="shared" si="148"/>
        <v>2572.5000000000005</v>
      </c>
      <c r="H242">
        <v>233</v>
      </c>
      <c r="I242" s="8">
        <f t="shared" si="110"/>
        <v>2428.2000000000003</v>
      </c>
      <c r="J242" s="8" t="str">
        <f t="shared" si="111"/>
        <v xml:space="preserve"> </v>
      </c>
      <c r="K242" s="8" t="str">
        <f t="shared" si="135"/>
        <v xml:space="preserve"> </v>
      </c>
      <c r="L242" s="8" t="str">
        <f t="shared" si="112"/>
        <v xml:space="preserve"> </v>
      </c>
      <c r="M242" t="str">
        <f t="shared" si="113"/>
        <v>F1</v>
      </c>
      <c r="N242" t="str">
        <f t="shared" si="114"/>
        <v xml:space="preserve"> </v>
      </c>
      <c r="O242" t="str">
        <f t="shared" si="115"/>
        <v xml:space="preserve"> </v>
      </c>
      <c r="P242" t="str">
        <f t="shared" si="116"/>
        <v xml:space="preserve"> </v>
      </c>
      <c r="Q242" t="str">
        <f t="shared" si="117"/>
        <v xml:space="preserve"> </v>
      </c>
      <c r="R242" t="str">
        <f t="shared" si="118"/>
        <v xml:space="preserve"> </v>
      </c>
      <c r="S242">
        <v>233</v>
      </c>
      <c r="T242">
        <f t="shared" si="144"/>
        <v>0.5</v>
      </c>
      <c r="U242" s="2">
        <f t="shared" si="120"/>
        <v>2.586640328151173E+44</v>
      </c>
      <c r="V242" s="2">
        <f t="shared" si="121"/>
        <v>5</v>
      </c>
      <c r="W242" s="2">
        <f t="shared" si="146"/>
        <v>0.5</v>
      </c>
      <c r="X242" s="8" t="str">
        <f t="shared" si="122"/>
        <v xml:space="preserve"> </v>
      </c>
      <c r="Y242" s="8" t="str">
        <f t="shared" si="123"/>
        <v xml:space="preserve"> </v>
      </c>
      <c r="Z242" s="8" t="str">
        <f t="shared" si="124"/>
        <v xml:space="preserve"> </v>
      </c>
      <c r="AA242" s="8">
        <f t="shared" si="125"/>
        <v>40</v>
      </c>
      <c r="AB242" s="8" t="str">
        <f t="shared" si="126"/>
        <v xml:space="preserve"> </v>
      </c>
      <c r="AC242">
        <v>233</v>
      </c>
      <c r="AD242" s="8">
        <f t="shared" si="127"/>
        <v>40</v>
      </c>
      <c r="AE242" s="5">
        <f t="shared" si="128"/>
        <v>5</v>
      </c>
      <c r="AF242" s="5">
        <f t="shared" si="129"/>
        <v>5</v>
      </c>
      <c r="AG242" s="5">
        <f t="shared" si="130"/>
        <v>5</v>
      </c>
      <c r="AH242" s="5">
        <f t="shared" si="131"/>
        <v>5</v>
      </c>
      <c r="AI242" s="5">
        <f t="shared" si="137"/>
        <v>5.8993555186653224E-2</v>
      </c>
      <c r="AJ242" s="16">
        <f t="shared" si="138"/>
        <v>5</v>
      </c>
      <c r="AK242" s="20">
        <f t="shared" si="145"/>
        <v>300</v>
      </c>
      <c r="AL242" s="20">
        <f t="shared" si="133"/>
        <v>2232</v>
      </c>
      <c r="AM242" s="20">
        <f t="shared" si="139"/>
        <v>500</v>
      </c>
      <c r="AN242" s="10">
        <f t="shared" si="140"/>
        <v>500</v>
      </c>
      <c r="AO242" s="1">
        <f t="shared" si="141"/>
        <v>-50</v>
      </c>
    </row>
    <row r="243" spans="2:41" x14ac:dyDescent="0.2">
      <c r="B243" s="18">
        <f t="shared" si="142"/>
        <v>43393</v>
      </c>
      <c r="C243">
        <v>234</v>
      </c>
      <c r="D243" s="5">
        <v>8.4</v>
      </c>
      <c r="E243" s="8">
        <f t="shared" si="147"/>
        <v>8.4</v>
      </c>
      <c r="F243">
        <v>0</v>
      </c>
      <c r="G243" s="8">
        <f t="shared" si="148"/>
        <v>2580.9000000000005</v>
      </c>
      <c r="H243">
        <v>234</v>
      </c>
      <c r="I243" s="8">
        <f t="shared" si="110"/>
        <v>2436.6000000000004</v>
      </c>
      <c r="J243" s="8" t="str">
        <f t="shared" si="111"/>
        <v xml:space="preserve"> </v>
      </c>
      <c r="K243" s="8" t="str">
        <f t="shared" si="135"/>
        <v xml:space="preserve"> </v>
      </c>
      <c r="L243" s="8" t="str">
        <f t="shared" si="112"/>
        <v xml:space="preserve"> </v>
      </c>
      <c r="M243" t="str">
        <f t="shared" si="113"/>
        <v>F1</v>
      </c>
      <c r="N243" t="str">
        <f t="shared" si="114"/>
        <v xml:space="preserve"> </v>
      </c>
      <c r="O243" t="str">
        <f t="shared" si="115"/>
        <v xml:space="preserve"> </v>
      </c>
      <c r="P243" t="str">
        <f t="shared" si="116"/>
        <v xml:space="preserve"> </v>
      </c>
      <c r="Q243" t="str">
        <f t="shared" si="117"/>
        <v xml:space="preserve"> </v>
      </c>
      <c r="R243" t="str">
        <f t="shared" si="118"/>
        <v xml:space="preserve"> </v>
      </c>
      <c r="S243">
        <v>234</v>
      </c>
      <c r="T243">
        <f t="shared" si="144"/>
        <v>0.5</v>
      </c>
      <c r="U243" s="2">
        <f t="shared" si="120"/>
        <v>3.7074674882724996E+44</v>
      </c>
      <c r="V243" s="2">
        <f t="shared" si="121"/>
        <v>5</v>
      </c>
      <c r="W243" s="2">
        <f t="shared" si="146"/>
        <v>0.5</v>
      </c>
      <c r="X243" s="8" t="str">
        <f t="shared" si="122"/>
        <v xml:space="preserve"> </v>
      </c>
      <c r="Y243" s="8" t="str">
        <f t="shared" si="123"/>
        <v xml:space="preserve"> </v>
      </c>
      <c r="Z243" s="8" t="str">
        <f t="shared" si="124"/>
        <v xml:space="preserve"> </v>
      </c>
      <c r="AA243" s="8">
        <f t="shared" si="125"/>
        <v>40</v>
      </c>
      <c r="AB243" s="8" t="str">
        <f t="shared" si="126"/>
        <v xml:space="preserve"> </v>
      </c>
      <c r="AC243">
        <v>234</v>
      </c>
      <c r="AD243" s="8">
        <f t="shared" si="127"/>
        <v>40</v>
      </c>
      <c r="AE243" s="5">
        <f t="shared" si="128"/>
        <v>5</v>
      </c>
      <c r="AF243" s="5">
        <f t="shared" si="129"/>
        <v>5</v>
      </c>
      <c r="AG243" s="5">
        <f t="shared" si="130"/>
        <v>5</v>
      </c>
      <c r="AH243" s="5">
        <f t="shared" si="131"/>
        <v>5</v>
      </c>
      <c r="AI243" s="5">
        <f t="shared" si="137"/>
        <v>6.2890587491278238E-2</v>
      </c>
      <c r="AJ243" s="16">
        <f t="shared" si="138"/>
        <v>5</v>
      </c>
      <c r="AK243" s="20">
        <f t="shared" si="145"/>
        <v>300</v>
      </c>
      <c r="AL243" s="20">
        <f t="shared" si="133"/>
        <v>2244</v>
      </c>
      <c r="AM243" s="20">
        <f t="shared" si="139"/>
        <v>500</v>
      </c>
      <c r="AN243" s="10">
        <f t="shared" si="140"/>
        <v>500</v>
      </c>
      <c r="AO243" s="1">
        <f t="shared" si="141"/>
        <v>-50</v>
      </c>
    </row>
    <row r="244" spans="2:41" x14ac:dyDescent="0.2">
      <c r="B244" s="18">
        <f t="shared" si="142"/>
        <v>43394</v>
      </c>
      <c r="C244">
        <v>235</v>
      </c>
      <c r="D244" s="5">
        <v>8.3000000000000007</v>
      </c>
      <c r="E244" s="8">
        <f t="shared" si="147"/>
        <v>8.3000000000000007</v>
      </c>
      <c r="F244">
        <v>0</v>
      </c>
      <c r="G244" s="8">
        <f t="shared" si="148"/>
        <v>2589.2000000000007</v>
      </c>
      <c r="H244">
        <v>235</v>
      </c>
      <c r="I244" s="8">
        <f t="shared" si="110"/>
        <v>2444.9000000000005</v>
      </c>
      <c r="J244" s="8" t="str">
        <f t="shared" si="111"/>
        <v xml:space="preserve"> </v>
      </c>
      <c r="K244" s="8" t="str">
        <f t="shared" si="135"/>
        <v xml:space="preserve"> </v>
      </c>
      <c r="L244" s="8" t="str">
        <f t="shared" si="112"/>
        <v xml:space="preserve"> </v>
      </c>
      <c r="M244" t="str">
        <f t="shared" si="113"/>
        <v>F1</v>
      </c>
      <c r="N244" t="str">
        <f t="shared" si="114"/>
        <v xml:space="preserve"> </v>
      </c>
      <c r="O244" t="str">
        <f t="shared" si="115"/>
        <v xml:space="preserve"> </v>
      </c>
      <c r="P244" t="str">
        <f t="shared" si="116"/>
        <v xml:space="preserve"> </v>
      </c>
      <c r="Q244" t="str">
        <f t="shared" si="117"/>
        <v xml:space="preserve"> </v>
      </c>
      <c r="R244" t="str">
        <f t="shared" si="118"/>
        <v xml:space="preserve"> </v>
      </c>
      <c r="S244">
        <v>235</v>
      </c>
      <c r="T244">
        <f t="shared" si="144"/>
        <v>0.5</v>
      </c>
      <c r="U244" s="2">
        <f t="shared" si="120"/>
        <v>5.2912398960697891E+44</v>
      </c>
      <c r="V244" s="2">
        <f t="shared" si="121"/>
        <v>5</v>
      </c>
      <c r="W244" s="2">
        <f t="shared" si="146"/>
        <v>0.5</v>
      </c>
      <c r="X244" s="8" t="str">
        <f t="shared" si="122"/>
        <v xml:space="preserve"> </v>
      </c>
      <c r="Y244" s="8" t="str">
        <f t="shared" si="123"/>
        <v xml:space="preserve"> </v>
      </c>
      <c r="Z244" s="8" t="str">
        <f t="shared" si="124"/>
        <v xml:space="preserve"> </v>
      </c>
      <c r="AA244" s="8">
        <f t="shared" si="125"/>
        <v>40</v>
      </c>
      <c r="AB244" s="8" t="str">
        <f t="shared" si="126"/>
        <v xml:space="preserve"> </v>
      </c>
      <c r="AC244">
        <v>235</v>
      </c>
      <c r="AD244" s="8">
        <f t="shared" si="127"/>
        <v>40</v>
      </c>
      <c r="AE244" s="5">
        <f t="shared" si="128"/>
        <v>5</v>
      </c>
      <c r="AF244" s="5">
        <f t="shared" si="129"/>
        <v>5</v>
      </c>
      <c r="AG244" s="5">
        <f t="shared" si="130"/>
        <v>5</v>
      </c>
      <c r="AH244" s="5">
        <f t="shared" si="131"/>
        <v>5</v>
      </c>
      <c r="AI244" s="5">
        <f t="shared" si="137"/>
        <v>6.8397245837861997E-2</v>
      </c>
      <c r="AJ244" s="16">
        <f t="shared" si="138"/>
        <v>5</v>
      </c>
      <c r="AK244" s="20">
        <f t="shared" si="145"/>
        <v>300</v>
      </c>
      <c r="AL244" s="20">
        <f t="shared" si="133"/>
        <v>2256</v>
      </c>
      <c r="AM244" s="20">
        <f t="shared" si="139"/>
        <v>500</v>
      </c>
      <c r="AN244" s="10">
        <f t="shared" si="140"/>
        <v>500</v>
      </c>
      <c r="AO244" s="1">
        <f t="shared" si="141"/>
        <v>-50</v>
      </c>
    </row>
    <row r="245" spans="2:41" x14ac:dyDescent="0.2">
      <c r="B245" s="18">
        <f t="shared" si="142"/>
        <v>43395</v>
      </c>
      <c r="C245">
        <v>236</v>
      </c>
      <c r="D245" s="5">
        <v>8.1999999999999993</v>
      </c>
      <c r="E245" s="8">
        <f t="shared" si="147"/>
        <v>8.1999999999999993</v>
      </c>
      <c r="F245">
        <v>0</v>
      </c>
      <c r="G245" s="8">
        <f t="shared" si="148"/>
        <v>2597.4000000000005</v>
      </c>
      <c r="H245">
        <v>236</v>
      </c>
      <c r="I245" s="8">
        <f t="shared" si="110"/>
        <v>2453.1000000000004</v>
      </c>
      <c r="J245" s="8" t="str">
        <f t="shared" si="111"/>
        <v xml:space="preserve"> </v>
      </c>
      <c r="K245" s="8" t="str">
        <f t="shared" si="135"/>
        <v xml:space="preserve"> </v>
      </c>
      <c r="L245" s="8" t="str">
        <f t="shared" si="112"/>
        <v xml:space="preserve"> </v>
      </c>
      <c r="M245" t="str">
        <f t="shared" si="113"/>
        <v>F1</v>
      </c>
      <c r="N245" t="str">
        <f t="shared" si="114"/>
        <v xml:space="preserve"> </v>
      </c>
      <c r="O245" t="str">
        <f t="shared" si="115"/>
        <v xml:space="preserve"> </v>
      </c>
      <c r="P245" t="str">
        <f t="shared" si="116"/>
        <v xml:space="preserve"> </v>
      </c>
      <c r="Q245" t="str">
        <f t="shared" si="117"/>
        <v xml:space="preserve"> </v>
      </c>
      <c r="R245" t="str">
        <f t="shared" si="118"/>
        <v xml:space="preserve"> </v>
      </c>
      <c r="S245">
        <v>236</v>
      </c>
      <c r="T245">
        <f t="shared" si="144"/>
        <v>0.5</v>
      </c>
      <c r="U245" s="2">
        <f t="shared" si="120"/>
        <v>7.5192815550767597E+44</v>
      </c>
      <c r="V245" s="2">
        <f t="shared" si="121"/>
        <v>5</v>
      </c>
      <c r="W245" s="2">
        <f t="shared" si="146"/>
        <v>0.5</v>
      </c>
      <c r="X245" s="8" t="str">
        <f t="shared" si="122"/>
        <v xml:space="preserve"> </v>
      </c>
      <c r="Y245" s="8" t="str">
        <f t="shared" si="123"/>
        <v xml:space="preserve"> </v>
      </c>
      <c r="Z245" s="8" t="str">
        <f t="shared" si="124"/>
        <v xml:space="preserve"> </v>
      </c>
      <c r="AA245" s="8">
        <f t="shared" si="125"/>
        <v>40</v>
      </c>
      <c r="AB245" s="8" t="str">
        <f t="shared" si="126"/>
        <v xml:space="preserve"> </v>
      </c>
      <c r="AC245">
        <v>236</v>
      </c>
      <c r="AD245" s="8">
        <f t="shared" si="127"/>
        <v>40</v>
      </c>
      <c r="AE245" s="5">
        <f t="shared" si="128"/>
        <v>5</v>
      </c>
      <c r="AF245" s="5">
        <f t="shared" si="129"/>
        <v>5</v>
      </c>
      <c r="AG245" s="5">
        <f t="shared" si="130"/>
        <v>5</v>
      </c>
      <c r="AH245" s="5">
        <f t="shared" si="131"/>
        <v>5</v>
      </c>
      <c r="AI245" s="5">
        <f t="shared" si="137"/>
        <v>7.6143980240926223E-2</v>
      </c>
      <c r="AJ245" s="16">
        <f t="shared" si="138"/>
        <v>5</v>
      </c>
      <c r="AK245" s="20">
        <f t="shared" si="145"/>
        <v>300</v>
      </c>
      <c r="AL245" s="20">
        <f t="shared" si="133"/>
        <v>2268</v>
      </c>
      <c r="AM245" s="20">
        <f t="shared" si="139"/>
        <v>500</v>
      </c>
      <c r="AN245" s="10">
        <f t="shared" si="140"/>
        <v>500</v>
      </c>
      <c r="AO245" s="1">
        <f t="shared" si="141"/>
        <v>-50</v>
      </c>
    </row>
    <row r="246" spans="2:41" x14ac:dyDescent="0.2">
      <c r="B246" s="18">
        <f t="shared" si="142"/>
        <v>43396</v>
      </c>
      <c r="C246">
        <v>237</v>
      </c>
      <c r="D246" s="5">
        <v>8</v>
      </c>
      <c r="E246" s="8">
        <f t="shared" si="147"/>
        <v>8</v>
      </c>
      <c r="F246">
        <v>0</v>
      </c>
      <c r="G246" s="8">
        <f t="shared" si="148"/>
        <v>2605.4000000000005</v>
      </c>
      <c r="H246">
        <v>237</v>
      </c>
      <c r="I246" s="8">
        <f t="shared" si="110"/>
        <v>2461.1000000000004</v>
      </c>
      <c r="J246" s="8" t="str">
        <f t="shared" si="111"/>
        <v xml:space="preserve"> </v>
      </c>
      <c r="K246" s="8" t="str">
        <f t="shared" si="135"/>
        <v xml:space="preserve"> </v>
      </c>
      <c r="L246" s="8" t="str">
        <f t="shared" si="112"/>
        <v xml:space="preserve"> </v>
      </c>
      <c r="M246" t="str">
        <f t="shared" si="113"/>
        <v>F1</v>
      </c>
      <c r="N246" t="str">
        <f t="shared" si="114"/>
        <v xml:space="preserve"> </v>
      </c>
      <c r="O246" t="str">
        <f t="shared" si="115"/>
        <v xml:space="preserve"> </v>
      </c>
      <c r="P246" t="str">
        <f t="shared" si="116"/>
        <v xml:space="preserve"> </v>
      </c>
      <c r="Q246" t="str">
        <f t="shared" si="117"/>
        <v xml:space="preserve"> </v>
      </c>
      <c r="R246" t="str">
        <f t="shared" si="118"/>
        <v xml:space="preserve"> </v>
      </c>
      <c r="S246">
        <v>237</v>
      </c>
      <c r="T246">
        <f t="shared" si="144"/>
        <v>0.5</v>
      </c>
      <c r="U246" s="2">
        <f t="shared" si="120"/>
        <v>1.0594313735967585E+45</v>
      </c>
      <c r="V246" s="2">
        <f t="shared" si="121"/>
        <v>5</v>
      </c>
      <c r="W246" s="2">
        <f t="shared" si="146"/>
        <v>0.5</v>
      </c>
      <c r="X246" s="8" t="str">
        <f t="shared" si="122"/>
        <v xml:space="preserve"> </v>
      </c>
      <c r="Y246" s="8" t="str">
        <f t="shared" si="123"/>
        <v xml:space="preserve"> </v>
      </c>
      <c r="Z246" s="8" t="str">
        <f t="shared" si="124"/>
        <v xml:space="preserve"> </v>
      </c>
      <c r="AA246" s="8">
        <f t="shared" si="125"/>
        <v>40</v>
      </c>
      <c r="AB246" s="8" t="str">
        <f t="shared" si="126"/>
        <v xml:space="preserve"> </v>
      </c>
      <c r="AC246">
        <v>237</v>
      </c>
      <c r="AD246" s="8">
        <f t="shared" si="127"/>
        <v>40</v>
      </c>
      <c r="AE246" s="5">
        <f t="shared" si="128"/>
        <v>5</v>
      </c>
      <c r="AF246" s="5">
        <f t="shared" si="129"/>
        <v>5</v>
      </c>
      <c r="AG246" s="5">
        <f t="shared" si="130"/>
        <v>5</v>
      </c>
      <c r="AH246" s="5">
        <f t="shared" si="131"/>
        <v>5</v>
      </c>
      <c r="AI246" s="5">
        <f t="shared" si="137"/>
        <v>8.6835637414361899E-2</v>
      </c>
      <c r="AJ246" s="16">
        <f t="shared" si="138"/>
        <v>5</v>
      </c>
      <c r="AK246" s="20">
        <f t="shared" si="145"/>
        <v>300</v>
      </c>
      <c r="AL246" s="20">
        <f t="shared" si="133"/>
        <v>2280</v>
      </c>
      <c r="AM246" s="20">
        <f t="shared" si="139"/>
        <v>500</v>
      </c>
      <c r="AN246" s="10">
        <f t="shared" si="140"/>
        <v>500</v>
      </c>
      <c r="AO246" s="1">
        <f t="shared" si="141"/>
        <v>-50</v>
      </c>
    </row>
    <row r="247" spans="2:41" x14ac:dyDescent="0.2">
      <c r="B247" s="18">
        <f t="shared" si="142"/>
        <v>43397</v>
      </c>
      <c r="C247">
        <v>238</v>
      </c>
      <c r="D247" s="5">
        <v>7.9</v>
      </c>
      <c r="E247" s="8">
        <f t="shared" si="147"/>
        <v>7.9</v>
      </c>
      <c r="F247">
        <v>0</v>
      </c>
      <c r="G247" s="8">
        <f t="shared" si="148"/>
        <v>2613.3000000000006</v>
      </c>
      <c r="H247">
        <v>238</v>
      </c>
      <c r="I247" s="8">
        <f t="shared" si="110"/>
        <v>2469.0000000000005</v>
      </c>
      <c r="J247" s="8" t="str">
        <f t="shared" si="111"/>
        <v xml:space="preserve"> </v>
      </c>
      <c r="K247" s="8" t="str">
        <f t="shared" si="135"/>
        <v xml:space="preserve"> </v>
      </c>
      <c r="L247" s="8" t="str">
        <f t="shared" si="112"/>
        <v xml:space="preserve"> </v>
      </c>
      <c r="M247" t="str">
        <f t="shared" si="113"/>
        <v>F1</v>
      </c>
      <c r="N247" t="str">
        <f t="shared" si="114"/>
        <v xml:space="preserve"> </v>
      </c>
      <c r="O247" t="str">
        <f t="shared" si="115"/>
        <v xml:space="preserve"> </v>
      </c>
      <c r="P247" t="str">
        <f t="shared" si="116"/>
        <v xml:space="preserve"> </v>
      </c>
      <c r="Q247" t="str">
        <f t="shared" si="117"/>
        <v xml:space="preserve"> </v>
      </c>
      <c r="R247" t="str">
        <f t="shared" si="118"/>
        <v xml:space="preserve"> </v>
      </c>
      <c r="S247">
        <v>238</v>
      </c>
      <c r="T247">
        <f t="shared" si="144"/>
        <v>0.5</v>
      </c>
      <c r="U247" s="2">
        <f t="shared" si="120"/>
        <v>1.4863055742484915E+45</v>
      </c>
      <c r="V247" s="2">
        <f t="shared" si="121"/>
        <v>5</v>
      </c>
      <c r="W247" s="2">
        <f t="shared" si="146"/>
        <v>0.5</v>
      </c>
      <c r="X247" s="8" t="str">
        <f t="shared" si="122"/>
        <v xml:space="preserve"> </v>
      </c>
      <c r="Y247" s="8" t="str">
        <f t="shared" si="123"/>
        <v xml:space="preserve"> </v>
      </c>
      <c r="Z247" s="8" t="str">
        <f t="shared" si="124"/>
        <v xml:space="preserve"> </v>
      </c>
      <c r="AA247" s="8">
        <f t="shared" si="125"/>
        <v>40</v>
      </c>
      <c r="AB247" s="8" t="str">
        <f t="shared" si="126"/>
        <v xml:space="preserve"> </v>
      </c>
      <c r="AC247">
        <v>238</v>
      </c>
      <c r="AD247" s="8">
        <f t="shared" si="127"/>
        <v>40</v>
      </c>
      <c r="AE247" s="5">
        <f t="shared" si="128"/>
        <v>5</v>
      </c>
      <c r="AF247" s="5">
        <f t="shared" si="129"/>
        <v>5</v>
      </c>
      <c r="AG247" s="5">
        <f t="shared" si="130"/>
        <v>5</v>
      </c>
      <c r="AH247" s="5">
        <f t="shared" si="131"/>
        <v>5</v>
      </c>
      <c r="AI247" s="5">
        <f t="shared" si="137"/>
        <v>0.10167773447570294</v>
      </c>
      <c r="AJ247" s="16">
        <f t="shared" si="138"/>
        <v>5</v>
      </c>
      <c r="AK247" s="20">
        <f t="shared" si="145"/>
        <v>300</v>
      </c>
      <c r="AL247" s="20">
        <f t="shared" si="133"/>
        <v>2292</v>
      </c>
      <c r="AM247" s="20">
        <f t="shared" si="139"/>
        <v>500</v>
      </c>
      <c r="AN247" s="10">
        <f t="shared" si="140"/>
        <v>500</v>
      </c>
      <c r="AO247" s="1">
        <f t="shared" si="141"/>
        <v>-50</v>
      </c>
    </row>
    <row r="248" spans="2:41" x14ac:dyDescent="0.2">
      <c r="B248" s="18">
        <f t="shared" si="142"/>
        <v>43398</v>
      </c>
      <c r="C248">
        <v>239</v>
      </c>
      <c r="D248" s="5">
        <v>7.8</v>
      </c>
      <c r="E248" s="8">
        <f t="shared" si="147"/>
        <v>7.8</v>
      </c>
      <c r="F248">
        <v>0</v>
      </c>
      <c r="G248" s="8">
        <f t="shared" si="148"/>
        <v>2621.1000000000008</v>
      </c>
      <c r="H248">
        <v>239</v>
      </c>
      <c r="I248" s="8">
        <f t="shared" si="110"/>
        <v>2476.8000000000006</v>
      </c>
      <c r="J248" s="8" t="str">
        <f t="shared" si="111"/>
        <v xml:space="preserve"> </v>
      </c>
      <c r="K248" s="8" t="str">
        <f t="shared" si="135"/>
        <v xml:space="preserve"> </v>
      </c>
      <c r="L248" s="8" t="str">
        <f t="shared" si="112"/>
        <v xml:space="preserve"> </v>
      </c>
      <c r="M248" t="str">
        <f t="shared" si="113"/>
        <v>F1</v>
      </c>
      <c r="N248" t="str">
        <f t="shared" si="114"/>
        <v xml:space="preserve"> </v>
      </c>
      <c r="O248" t="str">
        <f t="shared" si="115"/>
        <v xml:space="preserve"> </v>
      </c>
      <c r="P248" t="str">
        <f t="shared" si="116"/>
        <v xml:space="preserve"> </v>
      </c>
      <c r="Q248" t="str">
        <f t="shared" si="117"/>
        <v xml:space="preserve"> </v>
      </c>
      <c r="R248" t="str">
        <f t="shared" si="118"/>
        <v xml:space="preserve"> </v>
      </c>
      <c r="S248">
        <v>239</v>
      </c>
      <c r="T248">
        <f t="shared" si="144"/>
        <v>0.5</v>
      </c>
      <c r="U248" s="2">
        <f t="shared" si="120"/>
        <v>2.0762621040923587E+45</v>
      </c>
      <c r="V248" s="2">
        <f t="shared" si="121"/>
        <v>5</v>
      </c>
      <c r="W248" s="2">
        <f t="shared" si="146"/>
        <v>0.5</v>
      </c>
      <c r="X248" s="8" t="str">
        <f t="shared" si="122"/>
        <v xml:space="preserve"> </v>
      </c>
      <c r="Y248" s="8" t="str">
        <f t="shared" si="123"/>
        <v xml:space="preserve"> </v>
      </c>
      <c r="Z248" s="8" t="str">
        <f t="shared" si="124"/>
        <v xml:space="preserve"> </v>
      </c>
      <c r="AA248" s="8">
        <f t="shared" si="125"/>
        <v>40</v>
      </c>
      <c r="AB248" s="8" t="str">
        <f t="shared" si="126"/>
        <v xml:space="preserve"> </v>
      </c>
      <c r="AC248">
        <v>239</v>
      </c>
      <c r="AD248" s="8">
        <f t="shared" si="127"/>
        <v>40</v>
      </c>
      <c r="AE248" s="5">
        <f t="shared" si="128"/>
        <v>5</v>
      </c>
      <c r="AF248" s="5">
        <f t="shared" si="129"/>
        <v>5</v>
      </c>
      <c r="AG248" s="5">
        <f t="shared" si="130"/>
        <v>5</v>
      </c>
      <c r="AH248" s="5">
        <f t="shared" si="131"/>
        <v>5</v>
      </c>
      <c r="AI248" s="5">
        <f t="shared" si="137"/>
        <v>0.12219008229280154</v>
      </c>
      <c r="AJ248" s="16">
        <f t="shared" si="138"/>
        <v>5</v>
      </c>
      <c r="AK248" s="20">
        <f t="shared" si="145"/>
        <v>300</v>
      </c>
      <c r="AL248" s="20">
        <f t="shared" si="133"/>
        <v>2304</v>
      </c>
      <c r="AM248" s="20">
        <f t="shared" si="139"/>
        <v>500</v>
      </c>
      <c r="AN248" s="10">
        <f t="shared" si="140"/>
        <v>500</v>
      </c>
      <c r="AO248" s="1">
        <f t="shared" si="141"/>
        <v>-50</v>
      </c>
    </row>
    <row r="249" spans="2:41" x14ac:dyDescent="0.2">
      <c r="B249" s="18">
        <f t="shared" si="142"/>
        <v>43399</v>
      </c>
      <c r="C249">
        <v>240</v>
      </c>
      <c r="D249" s="5">
        <v>7.6</v>
      </c>
      <c r="E249" s="8">
        <f t="shared" si="147"/>
        <v>7.6</v>
      </c>
      <c r="F249">
        <v>0</v>
      </c>
      <c r="G249" s="8">
        <f t="shared" si="148"/>
        <v>2628.7000000000007</v>
      </c>
      <c r="H249">
        <v>240</v>
      </c>
      <c r="I249" s="8">
        <f t="shared" si="110"/>
        <v>2484.4000000000005</v>
      </c>
      <c r="J249" s="8" t="str">
        <f t="shared" si="111"/>
        <v xml:space="preserve"> </v>
      </c>
      <c r="K249" s="8" t="str">
        <f t="shared" si="135"/>
        <v xml:space="preserve"> </v>
      </c>
      <c r="L249" s="8" t="str">
        <f t="shared" si="112"/>
        <v xml:space="preserve"> </v>
      </c>
      <c r="M249" t="str">
        <f t="shared" si="113"/>
        <v>F1</v>
      </c>
      <c r="N249" t="str">
        <f t="shared" si="114"/>
        <v xml:space="preserve"> </v>
      </c>
      <c r="O249" t="str">
        <f t="shared" si="115"/>
        <v xml:space="preserve"> </v>
      </c>
      <c r="P249" t="str">
        <f t="shared" si="116"/>
        <v xml:space="preserve"> </v>
      </c>
      <c r="Q249" t="str">
        <f t="shared" si="117"/>
        <v xml:space="preserve"> </v>
      </c>
      <c r="R249" t="str">
        <f t="shared" si="118"/>
        <v xml:space="preserve"> </v>
      </c>
      <c r="S249">
        <v>240</v>
      </c>
      <c r="T249">
        <f t="shared" si="144"/>
        <v>0.5</v>
      </c>
      <c r="U249" s="2">
        <f t="shared" si="120"/>
        <v>2.8756354971241332E+45</v>
      </c>
      <c r="V249" s="2">
        <f t="shared" si="121"/>
        <v>5</v>
      </c>
      <c r="W249" s="2">
        <f t="shared" si="146"/>
        <v>0.5</v>
      </c>
      <c r="X249" s="8" t="str">
        <f t="shared" si="122"/>
        <v xml:space="preserve"> </v>
      </c>
      <c r="Y249" s="8" t="str">
        <f t="shared" si="123"/>
        <v xml:space="preserve"> </v>
      </c>
      <c r="Z249" s="8" t="str">
        <f t="shared" si="124"/>
        <v xml:space="preserve"> </v>
      </c>
      <c r="AA249" s="8">
        <f t="shared" si="125"/>
        <v>40</v>
      </c>
      <c r="AB249" s="8" t="str">
        <f t="shared" si="126"/>
        <v xml:space="preserve"> </v>
      </c>
      <c r="AC249">
        <v>240</v>
      </c>
      <c r="AD249" s="8">
        <f t="shared" si="127"/>
        <v>40</v>
      </c>
      <c r="AE249" s="5">
        <f t="shared" si="128"/>
        <v>5</v>
      </c>
      <c r="AF249" s="5">
        <f t="shared" si="129"/>
        <v>5</v>
      </c>
      <c r="AG249" s="5">
        <f t="shared" si="130"/>
        <v>5</v>
      </c>
      <c r="AH249" s="5">
        <f t="shared" si="131"/>
        <v>5</v>
      </c>
      <c r="AI249" s="5">
        <f t="shared" si="137"/>
        <v>0.14998369799859385</v>
      </c>
      <c r="AJ249" s="16">
        <f t="shared" si="138"/>
        <v>5</v>
      </c>
      <c r="AK249" s="20">
        <f t="shared" si="145"/>
        <v>300</v>
      </c>
      <c r="AL249" s="20">
        <f t="shared" si="133"/>
        <v>2316</v>
      </c>
      <c r="AM249" s="20">
        <f t="shared" si="139"/>
        <v>500</v>
      </c>
      <c r="AN249" s="10">
        <f t="shared" si="140"/>
        <v>500</v>
      </c>
      <c r="AO249" s="1">
        <f t="shared" si="141"/>
        <v>-50</v>
      </c>
    </row>
    <row r="250" spans="2:41" x14ac:dyDescent="0.2">
      <c r="B250" s="18">
        <f t="shared" si="142"/>
        <v>43400</v>
      </c>
      <c r="C250">
        <v>241</v>
      </c>
      <c r="D250" s="5">
        <v>7.5</v>
      </c>
      <c r="E250" s="8">
        <f t="shared" si="147"/>
        <v>7.5</v>
      </c>
      <c r="F250">
        <v>0</v>
      </c>
      <c r="G250" s="8">
        <f t="shared" si="148"/>
        <v>2636.2000000000007</v>
      </c>
      <c r="H250">
        <v>241</v>
      </c>
      <c r="I250" s="8">
        <f t="shared" si="110"/>
        <v>2491.9000000000005</v>
      </c>
      <c r="J250" s="8" t="str">
        <f t="shared" si="111"/>
        <v xml:space="preserve"> </v>
      </c>
      <c r="K250" s="8" t="str">
        <f t="shared" si="135"/>
        <v xml:space="preserve"> </v>
      </c>
      <c r="L250" s="8" t="str">
        <f t="shared" si="112"/>
        <v xml:space="preserve"> </v>
      </c>
      <c r="M250" t="str">
        <f t="shared" si="113"/>
        <v>F1</v>
      </c>
      <c r="N250" t="str">
        <f t="shared" si="114"/>
        <v xml:space="preserve"> </v>
      </c>
      <c r="O250" t="str">
        <f t="shared" si="115"/>
        <v xml:space="preserve"> </v>
      </c>
      <c r="P250" t="str">
        <f t="shared" si="116"/>
        <v xml:space="preserve"> </v>
      </c>
      <c r="Q250" t="str">
        <f t="shared" si="117"/>
        <v xml:space="preserve"> </v>
      </c>
      <c r="R250" t="str">
        <f t="shared" si="118"/>
        <v xml:space="preserve"> </v>
      </c>
      <c r="S250">
        <v>241</v>
      </c>
      <c r="T250">
        <f t="shared" si="144"/>
        <v>0.5</v>
      </c>
      <c r="U250" s="2">
        <f t="shared" si="120"/>
        <v>3.9657404636149278E+45</v>
      </c>
      <c r="V250" s="2">
        <f t="shared" si="121"/>
        <v>5</v>
      </c>
      <c r="W250" s="2">
        <f t="shared" si="146"/>
        <v>0.5</v>
      </c>
      <c r="X250" s="8" t="str">
        <f t="shared" si="122"/>
        <v xml:space="preserve"> </v>
      </c>
      <c r="Y250" s="8" t="str">
        <f t="shared" si="123"/>
        <v xml:space="preserve"> </v>
      </c>
      <c r="Z250" s="8" t="str">
        <f t="shared" si="124"/>
        <v xml:space="preserve"> </v>
      </c>
      <c r="AA250" s="8">
        <f t="shared" si="125"/>
        <v>40</v>
      </c>
      <c r="AB250" s="8" t="str">
        <f t="shared" si="126"/>
        <v xml:space="preserve"> </v>
      </c>
      <c r="AC250">
        <v>241</v>
      </c>
      <c r="AD250" s="8">
        <f t="shared" si="127"/>
        <v>40</v>
      </c>
      <c r="AE250" s="5">
        <f t="shared" si="128"/>
        <v>5</v>
      </c>
      <c r="AF250" s="5">
        <f t="shared" si="129"/>
        <v>5</v>
      </c>
      <c r="AG250" s="5">
        <f t="shared" si="130"/>
        <v>5</v>
      </c>
      <c r="AH250" s="5">
        <f t="shared" si="131"/>
        <v>5</v>
      </c>
      <c r="AI250" s="5">
        <f t="shared" si="137"/>
        <v>0.18788583332324765</v>
      </c>
      <c r="AJ250" s="16">
        <f t="shared" si="138"/>
        <v>5</v>
      </c>
      <c r="AK250" s="20">
        <f t="shared" si="145"/>
        <v>300</v>
      </c>
      <c r="AL250" s="20">
        <f t="shared" si="133"/>
        <v>2328</v>
      </c>
      <c r="AM250" s="20">
        <f t="shared" si="139"/>
        <v>500</v>
      </c>
      <c r="AN250" s="10">
        <f t="shared" si="140"/>
        <v>500</v>
      </c>
      <c r="AO250" s="1">
        <f t="shared" si="141"/>
        <v>-50</v>
      </c>
    </row>
    <row r="251" spans="2:41" x14ac:dyDescent="0.2">
      <c r="B251" s="18">
        <f t="shared" si="142"/>
        <v>43401</v>
      </c>
      <c r="C251">
        <v>242</v>
      </c>
      <c r="D251" s="5">
        <v>7.4</v>
      </c>
      <c r="E251" s="8">
        <f t="shared" si="147"/>
        <v>7.4</v>
      </c>
      <c r="F251">
        <v>0</v>
      </c>
      <c r="G251" s="8">
        <f t="shared" si="148"/>
        <v>2643.6000000000008</v>
      </c>
      <c r="H251">
        <v>242</v>
      </c>
      <c r="I251" s="8">
        <f t="shared" si="110"/>
        <v>2499.3000000000006</v>
      </c>
      <c r="J251" s="8" t="str">
        <f t="shared" si="111"/>
        <v xml:space="preserve"> </v>
      </c>
      <c r="K251" s="8" t="str">
        <f t="shared" si="135"/>
        <v xml:space="preserve"> </v>
      </c>
      <c r="L251" s="8" t="str">
        <f t="shared" si="112"/>
        <v xml:space="preserve"> </v>
      </c>
      <c r="M251" t="str">
        <f t="shared" si="113"/>
        <v>F1</v>
      </c>
      <c r="N251" t="str">
        <f t="shared" si="114"/>
        <v xml:space="preserve"> </v>
      </c>
      <c r="O251" t="str">
        <f t="shared" si="115"/>
        <v xml:space="preserve"> </v>
      </c>
      <c r="P251" t="str">
        <f t="shared" si="116"/>
        <v xml:space="preserve"> </v>
      </c>
      <c r="Q251" t="str">
        <f t="shared" si="117"/>
        <v xml:space="preserve"> </v>
      </c>
      <c r="R251" t="str">
        <f t="shared" si="118"/>
        <v xml:space="preserve"> </v>
      </c>
      <c r="S251">
        <v>242</v>
      </c>
      <c r="T251">
        <f t="shared" si="144"/>
        <v>0.5</v>
      </c>
      <c r="U251" s="2">
        <f t="shared" si="120"/>
        <v>5.4456977739617557E+45</v>
      </c>
      <c r="V251" s="2">
        <f t="shared" si="121"/>
        <v>5</v>
      </c>
      <c r="W251" s="2">
        <f t="shared" si="146"/>
        <v>0.5</v>
      </c>
      <c r="X251" s="8" t="str">
        <f t="shared" si="122"/>
        <v xml:space="preserve"> </v>
      </c>
      <c r="Y251" s="8" t="str">
        <f t="shared" si="123"/>
        <v xml:space="preserve"> </v>
      </c>
      <c r="Z251" s="8" t="str">
        <f t="shared" si="124"/>
        <v xml:space="preserve"> </v>
      </c>
      <c r="AA251" s="8">
        <f t="shared" si="125"/>
        <v>40</v>
      </c>
      <c r="AB251" s="8" t="str">
        <f t="shared" si="126"/>
        <v xml:space="preserve"> </v>
      </c>
      <c r="AC251">
        <v>242</v>
      </c>
      <c r="AD251" s="8">
        <f t="shared" si="127"/>
        <v>40</v>
      </c>
      <c r="AE251" s="5">
        <f t="shared" si="128"/>
        <v>5</v>
      </c>
      <c r="AF251" s="5">
        <f t="shared" si="129"/>
        <v>5</v>
      </c>
      <c r="AG251" s="5">
        <f t="shared" si="130"/>
        <v>5</v>
      </c>
      <c r="AH251" s="5">
        <f t="shared" si="131"/>
        <v>5</v>
      </c>
      <c r="AI251" s="5">
        <f t="shared" si="137"/>
        <v>0.23934284340554418</v>
      </c>
      <c r="AJ251" s="16">
        <f t="shared" si="138"/>
        <v>5</v>
      </c>
      <c r="AK251" s="20">
        <f t="shared" si="145"/>
        <v>300</v>
      </c>
      <c r="AL251" s="20">
        <f t="shared" si="133"/>
        <v>2340</v>
      </c>
      <c r="AM251" s="20">
        <f t="shared" si="139"/>
        <v>500</v>
      </c>
      <c r="AN251" s="10">
        <f t="shared" si="140"/>
        <v>500</v>
      </c>
      <c r="AO251" s="1">
        <f t="shared" si="141"/>
        <v>-50</v>
      </c>
    </row>
    <row r="252" spans="2:41" x14ac:dyDescent="0.2">
      <c r="B252" s="18">
        <f t="shared" si="142"/>
        <v>43402</v>
      </c>
      <c r="C252">
        <v>243</v>
      </c>
      <c r="D252" s="5">
        <v>7.2</v>
      </c>
      <c r="E252" s="8">
        <f t="shared" si="147"/>
        <v>7.2</v>
      </c>
      <c r="F252">
        <v>0</v>
      </c>
      <c r="G252" s="8">
        <f t="shared" si="148"/>
        <v>2650.8000000000006</v>
      </c>
      <c r="H252">
        <v>243</v>
      </c>
      <c r="I252" s="8">
        <f t="shared" si="110"/>
        <v>2506.5000000000005</v>
      </c>
      <c r="J252" s="8" t="str">
        <f t="shared" si="111"/>
        <v>C5</v>
      </c>
      <c r="K252" s="8">
        <f t="shared" si="135"/>
        <v>5</v>
      </c>
      <c r="L252" s="8">
        <f t="shared" si="112"/>
        <v>243</v>
      </c>
      <c r="M252" t="str">
        <f t="shared" si="113"/>
        <v>F1</v>
      </c>
      <c r="N252" t="str">
        <f t="shared" si="114"/>
        <v xml:space="preserve"> </v>
      </c>
      <c r="O252" t="str">
        <f t="shared" si="115"/>
        <v xml:space="preserve"> </v>
      </c>
      <c r="P252" t="str">
        <f t="shared" si="116"/>
        <v xml:space="preserve"> </v>
      </c>
      <c r="Q252" t="str">
        <f t="shared" si="117"/>
        <v xml:space="preserve"> </v>
      </c>
      <c r="R252" t="str">
        <f t="shared" si="118"/>
        <v xml:space="preserve"> </v>
      </c>
      <c r="S252">
        <v>243</v>
      </c>
      <c r="T252">
        <f t="shared" si="144"/>
        <v>0.5</v>
      </c>
      <c r="U252" s="2">
        <f t="shared" si="120"/>
        <v>7.4141329522824383E+45</v>
      </c>
      <c r="V252" s="2">
        <f t="shared" si="121"/>
        <v>5</v>
      </c>
      <c r="W252" s="2">
        <f t="shared" si="146"/>
        <v>0.5</v>
      </c>
      <c r="X252" s="8" t="str">
        <f t="shared" si="122"/>
        <v xml:space="preserve"> </v>
      </c>
      <c r="Y252" s="8" t="str">
        <f t="shared" si="123"/>
        <v xml:space="preserve"> </v>
      </c>
      <c r="Z252" s="8" t="str">
        <f t="shared" si="124"/>
        <v xml:space="preserve"> </v>
      </c>
      <c r="AA252" s="8" t="str">
        <f t="shared" si="125"/>
        <v xml:space="preserve"> </v>
      </c>
      <c r="AB252" s="8">
        <f t="shared" si="126"/>
        <v>13</v>
      </c>
      <c r="AC252">
        <v>243</v>
      </c>
      <c r="AD252" s="8">
        <f t="shared" si="127"/>
        <v>13</v>
      </c>
      <c r="AE252" s="5">
        <f t="shared" si="128"/>
        <v>5</v>
      </c>
      <c r="AF252" s="5">
        <f t="shared" si="129"/>
        <v>5</v>
      </c>
      <c r="AG252" s="5">
        <f t="shared" si="130"/>
        <v>5</v>
      </c>
      <c r="AH252" s="5">
        <f t="shared" si="131"/>
        <v>5</v>
      </c>
      <c r="AI252" s="5">
        <f t="shared" si="137"/>
        <v>0.30778386404110997</v>
      </c>
      <c r="AJ252" s="16">
        <f t="shared" si="138"/>
        <v>0.5</v>
      </c>
      <c r="AK252" s="20">
        <f t="shared" si="145"/>
        <v>300</v>
      </c>
      <c r="AL252" s="20">
        <f t="shared" si="133"/>
        <v>2352</v>
      </c>
      <c r="AM252" s="20">
        <f t="shared" si="139"/>
        <v>500</v>
      </c>
      <c r="AN252" s="10">
        <f t="shared" si="140"/>
        <v>500</v>
      </c>
      <c r="AO252" s="1">
        <f t="shared" si="141"/>
        <v>-50</v>
      </c>
    </row>
    <row r="253" spans="2:41" x14ac:dyDescent="0.2">
      <c r="B253" s="18">
        <f t="shared" si="142"/>
        <v>43403</v>
      </c>
      <c r="C253">
        <v>244</v>
      </c>
      <c r="D253" s="5">
        <v>7.1</v>
      </c>
      <c r="E253" s="8">
        <f t="shared" si="147"/>
        <v>7.1</v>
      </c>
      <c r="F253">
        <v>0</v>
      </c>
      <c r="G253" s="8">
        <f t="shared" si="148"/>
        <v>2657.9000000000005</v>
      </c>
      <c r="H253">
        <v>244</v>
      </c>
      <c r="I253" s="8">
        <f t="shared" si="110"/>
        <v>2513.6000000000004</v>
      </c>
      <c r="J253" s="8" t="str">
        <f t="shared" si="111"/>
        <v xml:space="preserve"> </v>
      </c>
      <c r="K253" s="8" t="str">
        <f t="shared" si="135"/>
        <v xml:space="preserve"> </v>
      </c>
      <c r="L253" s="8" t="str">
        <f t="shared" si="112"/>
        <v xml:space="preserve"> </v>
      </c>
      <c r="M253" t="str">
        <f t="shared" si="113"/>
        <v>F1</v>
      </c>
      <c r="N253" t="str">
        <f t="shared" si="114"/>
        <v xml:space="preserve"> </v>
      </c>
      <c r="O253" t="str">
        <f t="shared" si="115"/>
        <v xml:space="preserve"> </v>
      </c>
      <c r="P253" t="str">
        <f t="shared" si="116"/>
        <v xml:space="preserve"> </v>
      </c>
      <c r="Q253" t="str">
        <f t="shared" si="117"/>
        <v xml:space="preserve"> </v>
      </c>
      <c r="R253" t="str">
        <f t="shared" si="118"/>
        <v xml:space="preserve"> </v>
      </c>
      <c r="S253">
        <v>244</v>
      </c>
      <c r="T253">
        <f t="shared" si="144"/>
        <v>0.5</v>
      </c>
      <c r="U253" s="2">
        <f t="shared" si="120"/>
        <v>1.0050924209271875E+46</v>
      </c>
      <c r="V253" s="2">
        <f t="shared" si="121"/>
        <v>5</v>
      </c>
      <c r="W253" s="2">
        <f t="shared" si="146"/>
        <v>0.5</v>
      </c>
      <c r="X253" s="8" t="str">
        <f t="shared" si="122"/>
        <v xml:space="preserve"> </v>
      </c>
      <c r="Y253" s="8" t="str">
        <f t="shared" si="123"/>
        <v xml:space="preserve"> </v>
      </c>
      <c r="Z253" s="8" t="str">
        <f t="shared" si="124"/>
        <v xml:space="preserve"> </v>
      </c>
      <c r="AA253" s="8" t="str">
        <f t="shared" si="125"/>
        <v xml:space="preserve"> </v>
      </c>
      <c r="AB253" s="8">
        <f t="shared" si="126"/>
        <v>13</v>
      </c>
      <c r="AC253">
        <v>244</v>
      </c>
      <c r="AD253" s="8">
        <f t="shared" si="127"/>
        <v>13</v>
      </c>
      <c r="AE253" s="5">
        <f t="shared" si="128"/>
        <v>5</v>
      </c>
      <c r="AF253" s="5">
        <f t="shared" si="129"/>
        <v>5</v>
      </c>
      <c r="AG253" s="5">
        <f t="shared" si="130"/>
        <v>5</v>
      </c>
      <c r="AH253" s="5">
        <f t="shared" si="131"/>
        <v>5</v>
      </c>
      <c r="AI253" s="5">
        <f t="shared" si="137"/>
        <v>0.39946312623821589</v>
      </c>
      <c r="AJ253" s="16">
        <f t="shared" si="138"/>
        <v>0.5</v>
      </c>
      <c r="AK253" s="20">
        <f t="shared" si="145"/>
        <v>300</v>
      </c>
      <c r="AL253" s="20">
        <f t="shared" si="133"/>
        <v>2364</v>
      </c>
      <c r="AM253" s="20">
        <f t="shared" si="139"/>
        <v>500</v>
      </c>
      <c r="AN253" s="10">
        <f t="shared" si="140"/>
        <v>500</v>
      </c>
      <c r="AO253" s="1">
        <f t="shared" si="141"/>
        <v>-50</v>
      </c>
    </row>
    <row r="254" spans="2:41" x14ac:dyDescent="0.2">
      <c r="B254" s="18">
        <f t="shared" si="142"/>
        <v>43404</v>
      </c>
      <c r="C254">
        <v>245</v>
      </c>
      <c r="D254" s="5">
        <v>7</v>
      </c>
      <c r="E254" s="8">
        <f t="shared" si="147"/>
        <v>7</v>
      </c>
      <c r="F254">
        <v>0</v>
      </c>
      <c r="G254" s="8">
        <f t="shared" si="148"/>
        <v>2664.9000000000005</v>
      </c>
      <c r="H254">
        <v>245</v>
      </c>
      <c r="I254" s="8">
        <f t="shared" si="110"/>
        <v>2520.6000000000004</v>
      </c>
      <c r="J254" s="8" t="str">
        <f t="shared" si="111"/>
        <v xml:space="preserve"> </v>
      </c>
      <c r="K254" s="8" t="str">
        <f t="shared" si="135"/>
        <v xml:space="preserve"> </v>
      </c>
      <c r="L254" s="8" t="str">
        <f t="shared" si="112"/>
        <v xml:space="preserve"> </v>
      </c>
      <c r="M254" t="str">
        <f t="shared" si="113"/>
        <v>F1</v>
      </c>
      <c r="N254" t="str">
        <f t="shared" si="114"/>
        <v xml:space="preserve"> </v>
      </c>
      <c r="O254" t="str">
        <f t="shared" si="115"/>
        <v xml:space="preserve"> </v>
      </c>
      <c r="P254" t="str">
        <f t="shared" si="116"/>
        <v xml:space="preserve"> </v>
      </c>
      <c r="Q254" t="str">
        <f t="shared" si="117"/>
        <v xml:space="preserve"> </v>
      </c>
      <c r="R254" t="str">
        <f t="shared" si="118"/>
        <v>tLag5</v>
      </c>
      <c r="S254">
        <v>245</v>
      </c>
      <c r="T254">
        <f t="shared" si="144"/>
        <v>0.5</v>
      </c>
      <c r="U254" s="2">
        <f t="shared" si="120"/>
        <v>1.3567206041654356E+46</v>
      </c>
      <c r="V254" s="2">
        <f t="shared" si="121"/>
        <v>5</v>
      </c>
      <c r="W254" s="2">
        <f t="shared" si="146"/>
        <v>0.5</v>
      </c>
      <c r="X254" s="8" t="str">
        <f t="shared" si="122"/>
        <v xml:space="preserve"> </v>
      </c>
      <c r="Y254" s="8" t="str">
        <f t="shared" si="123"/>
        <v xml:space="preserve"> </v>
      </c>
      <c r="Z254" s="8" t="str">
        <f t="shared" si="124"/>
        <v xml:space="preserve"> </v>
      </c>
      <c r="AA254" s="8" t="str">
        <f t="shared" si="125"/>
        <v xml:space="preserve"> </v>
      </c>
      <c r="AB254" s="8">
        <f t="shared" si="126"/>
        <v>13</v>
      </c>
      <c r="AC254">
        <v>245</v>
      </c>
      <c r="AD254" s="8">
        <f t="shared" si="127"/>
        <v>13</v>
      </c>
      <c r="AE254" s="5">
        <f t="shared" si="128"/>
        <v>5</v>
      </c>
      <c r="AF254" s="5">
        <f t="shared" si="129"/>
        <v>5</v>
      </c>
      <c r="AG254" s="5">
        <f t="shared" si="130"/>
        <v>5</v>
      </c>
      <c r="AH254" s="5">
        <f t="shared" si="131"/>
        <v>5</v>
      </c>
      <c r="AI254" s="5">
        <f t="shared" si="137"/>
        <v>0.52172161872047351</v>
      </c>
      <c r="AJ254" s="16">
        <f t="shared" si="138"/>
        <v>0.52172161872047351</v>
      </c>
      <c r="AK254" s="20">
        <f t="shared" si="145"/>
        <v>300</v>
      </c>
      <c r="AL254" s="20">
        <f t="shared" si="133"/>
        <v>2376</v>
      </c>
      <c r="AM254" s="20">
        <f t="shared" si="139"/>
        <v>500</v>
      </c>
      <c r="AN254" s="10">
        <f t="shared" si="140"/>
        <v>500</v>
      </c>
      <c r="AO254" s="1">
        <f t="shared" si="141"/>
        <v>-50</v>
      </c>
    </row>
    <row r="255" spans="2:41" x14ac:dyDescent="0.2">
      <c r="B255" s="18">
        <f t="shared" si="142"/>
        <v>43405</v>
      </c>
      <c r="C255">
        <v>246</v>
      </c>
      <c r="D255" s="5">
        <v>6.8</v>
      </c>
      <c r="E255" s="8">
        <f t="shared" si="147"/>
        <v>6.8</v>
      </c>
      <c r="F255">
        <v>0</v>
      </c>
      <c r="G255" s="8">
        <f t="shared" si="148"/>
        <v>2671.7000000000007</v>
      </c>
      <c r="H255">
        <v>246</v>
      </c>
      <c r="I255" s="8">
        <f t="shared" si="110"/>
        <v>2527.4000000000005</v>
      </c>
      <c r="J255" s="8" t="str">
        <f t="shared" si="111"/>
        <v xml:space="preserve"> </v>
      </c>
      <c r="K255" s="8" t="str">
        <f t="shared" si="135"/>
        <v xml:space="preserve"> </v>
      </c>
      <c r="L255" s="8" t="str">
        <f t="shared" si="112"/>
        <v xml:space="preserve"> </v>
      </c>
      <c r="M255" t="str">
        <f t="shared" si="113"/>
        <v>F1</v>
      </c>
      <c r="N255" t="str">
        <f t="shared" si="114"/>
        <v xml:space="preserve"> </v>
      </c>
      <c r="O255" t="str">
        <f t="shared" si="115"/>
        <v xml:space="preserve"> </v>
      </c>
      <c r="P255" t="str">
        <f t="shared" si="116"/>
        <v>tv</v>
      </c>
      <c r="Q255">
        <f t="shared" si="117"/>
        <v>246</v>
      </c>
      <c r="R255" t="str">
        <f t="shared" si="118"/>
        <v xml:space="preserve"> </v>
      </c>
      <c r="S255">
        <v>246</v>
      </c>
      <c r="T255">
        <f t="shared" si="144"/>
        <v>0.5</v>
      </c>
      <c r="U255" s="2">
        <f t="shared" si="120"/>
        <v>1.8157348572202401E+46</v>
      </c>
      <c r="V255" s="2">
        <f t="shared" si="121"/>
        <v>5</v>
      </c>
      <c r="W255" s="2">
        <f t="shared" si="146"/>
        <v>0.5</v>
      </c>
      <c r="X255" s="8" t="str">
        <f t="shared" si="122"/>
        <v xml:space="preserve"> </v>
      </c>
      <c r="Y255" s="8" t="str">
        <f t="shared" si="123"/>
        <v xml:space="preserve"> </v>
      </c>
      <c r="Z255" s="8" t="str">
        <f t="shared" si="124"/>
        <v xml:space="preserve"> </v>
      </c>
      <c r="AA255" s="8" t="str">
        <f t="shared" si="125"/>
        <v xml:space="preserve"> </v>
      </c>
      <c r="AB255" s="8">
        <f t="shared" si="126"/>
        <v>13</v>
      </c>
      <c r="AC255">
        <v>246</v>
      </c>
      <c r="AD255" s="8">
        <f t="shared" si="127"/>
        <v>13</v>
      </c>
      <c r="AE255" s="5">
        <f t="shared" si="128"/>
        <v>5</v>
      </c>
      <c r="AF255" s="5">
        <f t="shared" si="129"/>
        <v>5</v>
      </c>
      <c r="AG255" s="5">
        <f t="shared" si="130"/>
        <v>5</v>
      </c>
      <c r="AH255" s="5">
        <f t="shared" si="131"/>
        <v>5</v>
      </c>
      <c r="AI255" s="5">
        <f t="shared" si="137"/>
        <v>0.68131744545295791</v>
      </c>
      <c r="AJ255" s="16">
        <f t="shared" si="138"/>
        <v>0.5</v>
      </c>
      <c r="AK255" s="20">
        <f t="shared" si="145"/>
        <v>300</v>
      </c>
      <c r="AL255" s="20">
        <f t="shared" si="133"/>
        <v>2388</v>
      </c>
      <c r="AM255" s="20">
        <f t="shared" si="139"/>
        <v>500</v>
      </c>
      <c r="AN255" s="10">
        <f t="shared" si="140"/>
        <v>300</v>
      </c>
      <c r="AO255" s="1">
        <f t="shared" si="141"/>
        <v>-30</v>
      </c>
    </row>
    <row r="256" spans="2:41" x14ac:dyDescent="0.2">
      <c r="B256" s="18">
        <f t="shared" si="142"/>
        <v>43406</v>
      </c>
      <c r="C256">
        <v>247</v>
      </c>
      <c r="D256" s="5">
        <v>6.7</v>
      </c>
      <c r="E256" s="8">
        <f t="shared" ref="E256:E315" si="149">IF(D256&gt;0,D256,0)</f>
        <v>6.7</v>
      </c>
      <c r="F256">
        <v>0</v>
      </c>
      <c r="G256" s="8">
        <f t="shared" ref="G256:G315" si="150">(E256-F256)+G255</f>
        <v>2678.4000000000005</v>
      </c>
      <c r="H256">
        <v>247</v>
      </c>
      <c r="I256" s="8">
        <f t="shared" ref="I256:I315" si="151">IF(C256&gt;$AT$21,E256+I255,0)</f>
        <v>2534.1000000000004</v>
      </c>
      <c r="J256" s="8" t="str">
        <f t="shared" ref="J256:J315" si="152">IF(C256=$AZ$27,"C1",IF(C256=$AZ$28,"C2",IF(C256=$AZ$29,"C3",IF(C256=$AZ$30,"C4",IF(C256=$AZ$31,"C5"," ")))))</f>
        <v xml:space="preserve"> </v>
      </c>
      <c r="K256" s="8" t="str">
        <f t="shared" ref="K256:K315" si="153">IF(J256="C1",1,IF(J256="C2",2,IF(J256="C3",3,IF(J256="C4",4,IF(J256="C5",5," ")))))</f>
        <v xml:space="preserve"> </v>
      </c>
      <c r="L256" s="8" t="str">
        <f t="shared" ref="L256:L315" si="154">IF(J256="C1",C256,IF(J256="C2",C256,IF(J256="C3",C256,IF(J256="C4",C256,IF(J256="C5",C256," ")))))</f>
        <v xml:space="preserve"> </v>
      </c>
      <c r="M256" t="str">
        <f t="shared" ref="M256:M315" si="155">IF($AT$21&lt;=C256,"F1"," ")</f>
        <v>F1</v>
      </c>
      <c r="N256" t="str">
        <f t="shared" ref="N256:N262" si="156">IF(AND(G256&gt;=$AR$21,G255&lt;$AR$21),"tSL0"," ")</f>
        <v xml:space="preserve"> </v>
      </c>
      <c r="O256" t="str">
        <f t="shared" ref="O256:O262" si="157">IF(AND(G256&gt;=$AR$21,G255&lt;$AR$21),C256," ")</f>
        <v xml:space="preserve"> </v>
      </c>
      <c r="P256" t="str">
        <f t="shared" ref="P256:P262" si="158">IF(AND(I256&gt;=($AR$22),I255&lt;($AR$22)),"tSLe",IF(AND(I256&gt;=($AR$23),I255&lt;($AR$23)),"tSLx",IF(AND(I256&gt;=($AR$24),I255&lt;($AR$24)),"tSLr",IF(AND(I256&gt;=($AR$25),I255&lt;($AR$25)),"tSLm",IF(AND($AR$27=B256),"Sådato",IF(AND($AR$29=B256),"tv",IF(AND($AR$28=B256),"th"," ")))))))</f>
        <v xml:space="preserve"> </v>
      </c>
      <c r="Q256" t="str">
        <f t="shared" ref="Q256:Q262" si="159">IF(AND(P256="Sådato"),C256,IF(AND(P256="tSLe"),C256,IF(AND(P256="tSLx"),C256,IF(AND(P256="tSLr"),C256,IF(AND(P256="tSLm"),C256,IF(AND(P256="tv"),C256,IF(AND(P256="th"),C256," ")))))))</f>
        <v xml:space="preserve"> </v>
      </c>
      <c r="R256" t="str">
        <f t="shared" ref="R256:R262" si="160">IF(AND(I256&gt;=$BC$27,I255&lt;$BC$27),"tLag1",IF(AND(I256&gt;=$BC$28,I255&lt;$BC$28),"tLag2",IF(AND(I256&gt;=$BC$29,I255&lt;$BC$29),"tLag3",IF(AND(I256&gt;=$BC$30,I255&lt;$BC$30),"tLag4",IF(AND(I256&gt;=$BC$31,I255&lt;$BC$31),"tLag5", " ")))))</f>
        <v xml:space="preserve"> </v>
      </c>
      <c r="S256">
        <v>247</v>
      </c>
      <c r="T256">
        <f t="shared" si="144"/>
        <v>0.5</v>
      </c>
      <c r="U256" s="2">
        <f t="shared" ref="U256:U262" si="161">$AR$33+($AR$34-$AR$33)*((2.7182^(2.4*(I256/$AR$23)-1))/10)</f>
        <v>2.4196538165785959E+46</v>
      </c>
      <c r="V256" s="2">
        <f t="shared" ref="V256:V262" si="162">MIN(U256,$AR$34)</f>
        <v>5</v>
      </c>
      <c r="W256" s="2">
        <f t="shared" si="146"/>
        <v>0.5</v>
      </c>
      <c r="X256" s="8" t="str">
        <f t="shared" ref="X256:X262" si="163">IF(AND(C256&gt;=$AZ$27,C256&lt;$AZ$28),(IF(AND($BA$27&lt;420),13,IF(AND($BA$27&gt;=420,$AZ$27&lt;$AZ$33),54,IF(AND($BA$27&gt;=420,$AZ$27&gt;=$AZ$33),40," "))))," ")</f>
        <v xml:space="preserve"> </v>
      </c>
      <c r="Y256" s="8" t="str">
        <f t="shared" ref="Y256:Y262" si="164">IF(AND(C256&gt;=$AZ$28,C256&lt;$AZ$29),(IF(AND($BA$28-$BA$27&gt;=420),40,IF(AND($BA$28-$BA$27&lt;420),13)))," ")</f>
        <v xml:space="preserve"> </v>
      </c>
      <c r="Z256" s="8" t="str">
        <f t="shared" ref="Z256:Z262" si="165">IF(AND(C256&gt;=$AZ$29,C256&lt;$AZ$30),(IF(AND($BA$29-$BA$28&gt;=420),40,IF(AND($BA$29-$BA$28&lt;420),13)))," ")</f>
        <v xml:space="preserve"> </v>
      </c>
      <c r="AA256" s="8" t="str">
        <f t="shared" ref="AA256:AA262" si="166">IF(AND(C256&gt;=$AZ$30,C256&lt;$AZ$31),(IF(AND($BA$30-$BA$29&gt;=420),40,IF(AND($BA$30-$BA$29&lt;420),13)))," ")</f>
        <v xml:space="preserve"> </v>
      </c>
      <c r="AB256" s="8">
        <f t="shared" ref="AB256:AB262" si="167">IF(AND(C256&gt;=$AZ$31),(IF(AND($BA$31-$BA$30&gt;=420),40,IF(AND($BA$31-$BA$30&lt;420),13)))," ")</f>
        <v>13</v>
      </c>
      <c r="AC256">
        <v>247</v>
      </c>
      <c r="AD256" s="8">
        <f t="shared" ref="AD256:AD262" si="168">SUM(X256:AB256)</f>
        <v>13</v>
      </c>
      <c r="AE256" s="5">
        <f t="shared" ref="AE256:AE262" si="169">MIN($AR$34,($AR$36+($AR$34-$AR$36)*(((2.7182^(2.4*((I256-$BC$27))/$AR$23)-1))/10)))</f>
        <v>5</v>
      </c>
      <c r="AF256" s="5">
        <f t="shared" ref="AF256:AF262" si="170">MIN($AR$34,($AR$36+($AR$34-$AR$36)*(((2.7182^(2.4*((I256-$BC$28))/$AR$23)-1))/10)))</f>
        <v>5</v>
      </c>
      <c r="AG256" s="5">
        <f t="shared" ref="AG256:AG262" si="171">MIN($AR$34,($AR$36+($AR$34-$AR$36)*(((2.7182^(2.4*((I256-$BC$29))/$AR$23)-1))/10)))</f>
        <v>5</v>
      </c>
      <c r="AH256" s="5">
        <f t="shared" ref="AH256:AH262" si="172">MIN($AR$34,($AR$36+($AR$34-$AR$36)*(((2.7182^(2.4*((I256-$BC$30))/$AR$23)-1))/10)))</f>
        <v>5</v>
      </c>
      <c r="AI256" s="5">
        <f t="shared" si="137"/>
        <v>0.89129555606015498</v>
      </c>
      <c r="AJ256" s="16">
        <f t="shared" si="138"/>
        <v>0.5</v>
      </c>
      <c r="AK256" s="20">
        <f t="shared" si="145"/>
        <v>300</v>
      </c>
      <c r="AL256" s="20">
        <f t="shared" ref="AL256:AL262" si="173">MAX($AR$43,($AR$46*(C256-$AT$21)))</f>
        <v>2400</v>
      </c>
      <c r="AM256" s="20">
        <f t="shared" ref="AM256:AM262" si="174">MIN($AR$48,AL256)</f>
        <v>500</v>
      </c>
      <c r="AN256" s="10">
        <f t="shared" si="140"/>
        <v>300</v>
      </c>
      <c r="AO256" s="1">
        <f t="shared" si="141"/>
        <v>-30</v>
      </c>
    </row>
    <row r="257" spans="2:41" x14ac:dyDescent="0.2">
      <c r="B257" s="18">
        <f t="shared" si="142"/>
        <v>43407</v>
      </c>
      <c r="C257">
        <v>248</v>
      </c>
      <c r="D257" s="5">
        <v>6.6</v>
      </c>
      <c r="E257" s="8">
        <f t="shared" si="149"/>
        <v>6.6</v>
      </c>
      <c r="F257">
        <v>0</v>
      </c>
      <c r="G257" s="8">
        <f t="shared" si="150"/>
        <v>2685.0000000000005</v>
      </c>
      <c r="H257">
        <v>248</v>
      </c>
      <c r="I257" s="8">
        <f t="shared" si="151"/>
        <v>2540.7000000000003</v>
      </c>
      <c r="J257" s="8" t="str">
        <f t="shared" si="152"/>
        <v xml:space="preserve"> </v>
      </c>
      <c r="K257" s="8" t="str">
        <f t="shared" si="153"/>
        <v xml:space="preserve"> </v>
      </c>
      <c r="L257" s="8" t="str">
        <f t="shared" si="154"/>
        <v xml:space="preserve"> </v>
      </c>
      <c r="M257" t="str">
        <f t="shared" si="155"/>
        <v>F1</v>
      </c>
      <c r="N257" t="str">
        <f t="shared" si="156"/>
        <v xml:space="preserve"> </v>
      </c>
      <c r="O257" t="str">
        <f t="shared" si="157"/>
        <v xml:space="preserve"> </v>
      </c>
      <c r="P257" t="str">
        <f t="shared" si="158"/>
        <v xml:space="preserve"> </v>
      </c>
      <c r="Q257" t="str">
        <f t="shared" si="159"/>
        <v xml:space="preserve"> </v>
      </c>
      <c r="R257" t="str">
        <f t="shared" si="160"/>
        <v xml:space="preserve"> </v>
      </c>
      <c r="S257">
        <v>248</v>
      </c>
      <c r="T257">
        <f t="shared" si="144"/>
        <v>0.5</v>
      </c>
      <c r="U257" s="2">
        <f t="shared" si="161"/>
        <v>3.2106490302505153E+46</v>
      </c>
      <c r="V257" s="2">
        <f t="shared" si="162"/>
        <v>5</v>
      </c>
      <c r="W257" s="2">
        <f t="shared" si="146"/>
        <v>0.5</v>
      </c>
      <c r="X257" s="8" t="str">
        <f t="shared" si="163"/>
        <v xml:space="preserve"> </v>
      </c>
      <c r="Y257" s="8" t="str">
        <f t="shared" si="164"/>
        <v xml:space="preserve"> </v>
      </c>
      <c r="Z257" s="8" t="str">
        <f t="shared" si="165"/>
        <v xml:space="preserve"> </v>
      </c>
      <c r="AA257" s="8" t="str">
        <f t="shared" si="166"/>
        <v xml:space="preserve"> </v>
      </c>
      <c r="AB257" s="8">
        <f t="shared" si="167"/>
        <v>13</v>
      </c>
      <c r="AC257">
        <v>248</v>
      </c>
      <c r="AD257" s="8">
        <f t="shared" si="168"/>
        <v>13</v>
      </c>
      <c r="AE257" s="5">
        <f t="shared" si="169"/>
        <v>5</v>
      </c>
      <c r="AF257" s="5">
        <f t="shared" si="170"/>
        <v>5</v>
      </c>
      <c r="AG257" s="5">
        <f t="shared" si="171"/>
        <v>5</v>
      </c>
      <c r="AH257" s="5">
        <f t="shared" si="172"/>
        <v>5</v>
      </c>
      <c r="AI257" s="5">
        <f t="shared" si="137"/>
        <v>1.1663186827436167</v>
      </c>
      <c r="AJ257" s="16">
        <f t="shared" si="138"/>
        <v>0.5</v>
      </c>
      <c r="AK257" s="20">
        <f t="shared" si="145"/>
        <v>300</v>
      </c>
      <c r="AL257" s="20">
        <f t="shared" si="173"/>
        <v>2412</v>
      </c>
      <c r="AM257" s="20">
        <f t="shared" si="174"/>
        <v>500</v>
      </c>
      <c r="AN257" s="10">
        <f t="shared" si="140"/>
        <v>300</v>
      </c>
      <c r="AO257" s="1">
        <f t="shared" si="141"/>
        <v>-30</v>
      </c>
    </row>
    <row r="258" spans="2:41" x14ac:dyDescent="0.2">
      <c r="B258" s="18">
        <f t="shared" si="142"/>
        <v>43408</v>
      </c>
      <c r="C258">
        <v>249</v>
      </c>
      <c r="D258" s="5">
        <v>6.4</v>
      </c>
      <c r="E258" s="8">
        <f t="shared" si="149"/>
        <v>6.4</v>
      </c>
      <c r="F258">
        <v>0</v>
      </c>
      <c r="G258" s="8">
        <f t="shared" si="150"/>
        <v>2691.4000000000005</v>
      </c>
      <c r="H258">
        <v>249</v>
      </c>
      <c r="I258" s="8">
        <f t="shared" si="151"/>
        <v>2547.1000000000004</v>
      </c>
      <c r="J258" s="8" t="str">
        <f t="shared" si="152"/>
        <v xml:space="preserve"> </v>
      </c>
      <c r="K258" s="8" t="str">
        <f t="shared" si="153"/>
        <v xml:space="preserve"> </v>
      </c>
      <c r="L258" s="8" t="str">
        <f t="shared" si="154"/>
        <v xml:space="preserve"> </v>
      </c>
      <c r="M258" t="str">
        <f t="shared" si="155"/>
        <v>F1</v>
      </c>
      <c r="N258" t="str">
        <f t="shared" si="156"/>
        <v xml:space="preserve"> </v>
      </c>
      <c r="O258" t="str">
        <f t="shared" si="157"/>
        <v xml:space="preserve"> </v>
      </c>
      <c r="P258" t="str">
        <f t="shared" si="158"/>
        <v xml:space="preserve"> </v>
      </c>
      <c r="Q258" t="str">
        <f t="shared" si="159"/>
        <v xml:space="preserve"> </v>
      </c>
      <c r="R258" t="str">
        <f t="shared" si="160"/>
        <v xml:space="preserve"> </v>
      </c>
      <c r="S258">
        <v>249</v>
      </c>
      <c r="T258">
        <f t="shared" si="144"/>
        <v>0.5</v>
      </c>
      <c r="U258" s="2">
        <f t="shared" si="161"/>
        <v>4.2238649091190843E+46</v>
      </c>
      <c r="V258" s="2">
        <f t="shared" si="162"/>
        <v>5</v>
      </c>
      <c r="W258" s="2">
        <f t="shared" si="146"/>
        <v>0.5</v>
      </c>
      <c r="X258" s="8" t="str">
        <f t="shared" si="163"/>
        <v xml:space="preserve"> </v>
      </c>
      <c r="Y258" s="8" t="str">
        <f t="shared" si="164"/>
        <v xml:space="preserve"> </v>
      </c>
      <c r="Z258" s="8" t="str">
        <f t="shared" si="165"/>
        <v xml:space="preserve"> </v>
      </c>
      <c r="AA258" s="8" t="str">
        <f t="shared" si="166"/>
        <v xml:space="preserve"> </v>
      </c>
      <c r="AB258" s="8">
        <f t="shared" si="167"/>
        <v>13</v>
      </c>
      <c r="AC258">
        <v>249</v>
      </c>
      <c r="AD258" s="8">
        <f t="shared" si="168"/>
        <v>13</v>
      </c>
      <c r="AE258" s="5">
        <f t="shared" si="169"/>
        <v>5</v>
      </c>
      <c r="AF258" s="5">
        <f t="shared" si="170"/>
        <v>5</v>
      </c>
      <c r="AG258" s="5">
        <f t="shared" si="171"/>
        <v>5</v>
      </c>
      <c r="AH258" s="5">
        <f t="shared" si="172"/>
        <v>5</v>
      </c>
      <c r="AI258" s="5">
        <f t="shared" si="137"/>
        <v>1.5186062746219657</v>
      </c>
      <c r="AJ258" s="16">
        <f t="shared" si="138"/>
        <v>0.5</v>
      </c>
      <c r="AK258" s="20">
        <f t="shared" si="145"/>
        <v>300</v>
      </c>
      <c r="AL258" s="20">
        <f t="shared" si="173"/>
        <v>2424</v>
      </c>
      <c r="AM258" s="20">
        <f t="shared" si="174"/>
        <v>500</v>
      </c>
      <c r="AN258" s="10">
        <f t="shared" si="140"/>
        <v>300</v>
      </c>
      <c r="AO258" s="1">
        <f t="shared" si="141"/>
        <v>-30</v>
      </c>
    </row>
    <row r="259" spans="2:41" x14ac:dyDescent="0.2">
      <c r="B259" s="18">
        <f t="shared" si="142"/>
        <v>43409</v>
      </c>
      <c r="C259">
        <v>250</v>
      </c>
      <c r="D259" s="5">
        <v>6.3</v>
      </c>
      <c r="E259" s="8">
        <f t="shared" si="149"/>
        <v>6.3</v>
      </c>
      <c r="F259">
        <v>0</v>
      </c>
      <c r="G259" s="8">
        <f t="shared" si="150"/>
        <v>2697.7000000000007</v>
      </c>
      <c r="H259">
        <v>250</v>
      </c>
      <c r="I259" s="8">
        <f t="shared" si="151"/>
        <v>2553.4000000000005</v>
      </c>
      <c r="J259" s="8" t="str">
        <f t="shared" si="152"/>
        <v xml:space="preserve"> </v>
      </c>
      <c r="K259" s="8" t="str">
        <f t="shared" si="153"/>
        <v xml:space="preserve"> </v>
      </c>
      <c r="L259" s="8" t="str">
        <f t="shared" si="154"/>
        <v xml:space="preserve"> </v>
      </c>
      <c r="M259" t="str">
        <f t="shared" si="155"/>
        <v>F1</v>
      </c>
      <c r="N259" t="str">
        <f t="shared" si="156"/>
        <v xml:space="preserve"> </v>
      </c>
      <c r="O259" t="str">
        <f t="shared" si="157"/>
        <v xml:space="preserve"> </v>
      </c>
      <c r="P259" t="str">
        <f t="shared" si="158"/>
        <v xml:space="preserve"> </v>
      </c>
      <c r="Q259" t="str">
        <f t="shared" si="159"/>
        <v xml:space="preserve"> </v>
      </c>
      <c r="R259" t="str">
        <f t="shared" si="160"/>
        <v xml:space="preserve"> </v>
      </c>
      <c r="S259">
        <v>250</v>
      </c>
      <c r="T259">
        <f t="shared" si="144"/>
        <v>0.5</v>
      </c>
      <c r="U259" s="2">
        <f t="shared" si="161"/>
        <v>5.5330679030496859E+46</v>
      </c>
      <c r="V259" s="2">
        <f t="shared" si="162"/>
        <v>5</v>
      </c>
      <c r="W259" s="2">
        <f t="shared" si="146"/>
        <v>0.5</v>
      </c>
      <c r="X259" s="8" t="str">
        <f t="shared" si="163"/>
        <v xml:space="preserve"> </v>
      </c>
      <c r="Y259" s="8" t="str">
        <f t="shared" si="164"/>
        <v xml:space="preserve"> </v>
      </c>
      <c r="Z259" s="8" t="str">
        <f t="shared" si="165"/>
        <v xml:space="preserve"> </v>
      </c>
      <c r="AA259" s="8" t="str">
        <f t="shared" si="166"/>
        <v xml:space="preserve"> </v>
      </c>
      <c r="AB259" s="8">
        <f t="shared" si="167"/>
        <v>13</v>
      </c>
      <c r="AC259">
        <v>250</v>
      </c>
      <c r="AD259" s="8">
        <f t="shared" si="168"/>
        <v>13</v>
      </c>
      <c r="AE259" s="5">
        <f t="shared" si="169"/>
        <v>5</v>
      </c>
      <c r="AF259" s="5">
        <f t="shared" si="170"/>
        <v>5</v>
      </c>
      <c r="AG259" s="5">
        <f t="shared" si="171"/>
        <v>5</v>
      </c>
      <c r="AH259" s="5">
        <f t="shared" si="172"/>
        <v>5</v>
      </c>
      <c r="AI259" s="5">
        <f t="shared" si="137"/>
        <v>1.9738063752429378</v>
      </c>
      <c r="AJ259" s="16">
        <f t="shared" si="138"/>
        <v>0.5</v>
      </c>
      <c r="AK259" s="20">
        <f t="shared" si="145"/>
        <v>300</v>
      </c>
      <c r="AL259" s="20">
        <f t="shared" si="173"/>
        <v>2436</v>
      </c>
      <c r="AM259" s="20">
        <f t="shared" si="174"/>
        <v>500</v>
      </c>
      <c r="AN259" s="10">
        <f t="shared" si="140"/>
        <v>300</v>
      </c>
      <c r="AO259" s="1">
        <f t="shared" si="141"/>
        <v>-30</v>
      </c>
    </row>
    <row r="260" spans="2:41" x14ac:dyDescent="0.2">
      <c r="B260" s="18">
        <f t="shared" si="142"/>
        <v>43410</v>
      </c>
      <c r="C260">
        <v>251</v>
      </c>
      <c r="D260" s="5">
        <v>6.2</v>
      </c>
      <c r="E260" s="8">
        <f t="shared" si="149"/>
        <v>6.2</v>
      </c>
      <c r="F260">
        <v>0</v>
      </c>
      <c r="G260" s="8">
        <f t="shared" si="150"/>
        <v>2703.9000000000005</v>
      </c>
      <c r="H260">
        <v>251</v>
      </c>
      <c r="I260" s="8">
        <f t="shared" si="151"/>
        <v>2559.6000000000004</v>
      </c>
      <c r="J260" s="8" t="str">
        <f t="shared" si="152"/>
        <v xml:space="preserve"> </v>
      </c>
      <c r="K260" s="8" t="str">
        <f t="shared" si="153"/>
        <v xml:space="preserve"> </v>
      </c>
      <c r="L260" s="8" t="str">
        <f t="shared" si="154"/>
        <v xml:space="preserve"> </v>
      </c>
      <c r="M260" t="str">
        <f t="shared" si="155"/>
        <v>F1</v>
      </c>
      <c r="N260" t="str">
        <f t="shared" si="156"/>
        <v xml:space="preserve"> </v>
      </c>
      <c r="O260" t="str">
        <f t="shared" si="157"/>
        <v xml:space="preserve"> </v>
      </c>
      <c r="P260" t="str">
        <f t="shared" si="158"/>
        <v xml:space="preserve"> </v>
      </c>
      <c r="Q260" t="str">
        <f t="shared" si="159"/>
        <v xml:space="preserve"> </v>
      </c>
      <c r="R260" t="str">
        <f t="shared" si="160"/>
        <v xml:space="preserve"> </v>
      </c>
      <c r="S260">
        <v>251</v>
      </c>
      <c r="T260">
        <f t="shared" si="144"/>
        <v>0.5</v>
      </c>
      <c r="U260" s="2">
        <f t="shared" si="161"/>
        <v>7.21706761581227E+46</v>
      </c>
      <c r="V260" s="2">
        <f t="shared" si="162"/>
        <v>5</v>
      </c>
      <c r="W260" s="2">
        <f t="shared" si="146"/>
        <v>0.5</v>
      </c>
      <c r="X260" s="8" t="str">
        <f t="shared" si="163"/>
        <v xml:space="preserve"> </v>
      </c>
      <c r="Y260" s="8" t="str">
        <f t="shared" si="164"/>
        <v xml:space="preserve"> </v>
      </c>
      <c r="Z260" s="8" t="str">
        <f t="shared" si="165"/>
        <v xml:space="preserve"> </v>
      </c>
      <c r="AA260" s="8" t="str">
        <f t="shared" si="166"/>
        <v xml:space="preserve"> </v>
      </c>
      <c r="AB260" s="8">
        <f t="shared" si="167"/>
        <v>13</v>
      </c>
      <c r="AC260">
        <v>251</v>
      </c>
      <c r="AD260" s="8">
        <f t="shared" si="168"/>
        <v>13</v>
      </c>
      <c r="AE260" s="5">
        <f t="shared" si="169"/>
        <v>5</v>
      </c>
      <c r="AF260" s="5">
        <f t="shared" si="170"/>
        <v>5</v>
      </c>
      <c r="AG260" s="5">
        <f t="shared" si="171"/>
        <v>5</v>
      </c>
      <c r="AH260" s="5">
        <f t="shared" si="172"/>
        <v>5</v>
      </c>
      <c r="AI260" s="5">
        <f t="shared" si="137"/>
        <v>2.5593204950921336</v>
      </c>
      <c r="AJ260" s="16">
        <f t="shared" si="138"/>
        <v>0.5</v>
      </c>
      <c r="AK260" s="20">
        <f t="shared" si="145"/>
        <v>300</v>
      </c>
      <c r="AL260" s="20">
        <f t="shared" si="173"/>
        <v>2448</v>
      </c>
      <c r="AM260" s="20">
        <f t="shared" si="174"/>
        <v>500</v>
      </c>
      <c r="AN260" s="10">
        <f t="shared" si="140"/>
        <v>300</v>
      </c>
      <c r="AO260" s="1">
        <f t="shared" si="141"/>
        <v>-30</v>
      </c>
    </row>
    <row r="261" spans="2:41" x14ac:dyDescent="0.2">
      <c r="B261" s="18">
        <f t="shared" si="142"/>
        <v>43411</v>
      </c>
      <c r="C261">
        <v>252</v>
      </c>
      <c r="D261" s="5">
        <v>6.1</v>
      </c>
      <c r="E261" s="8">
        <f t="shared" si="149"/>
        <v>6.1</v>
      </c>
      <c r="F261">
        <v>0</v>
      </c>
      <c r="G261" s="8">
        <f t="shared" si="150"/>
        <v>2710.0000000000005</v>
      </c>
      <c r="H261">
        <v>252</v>
      </c>
      <c r="I261" s="8">
        <f t="shared" si="151"/>
        <v>2565.7000000000003</v>
      </c>
      <c r="J261" s="8" t="str">
        <f t="shared" si="152"/>
        <v xml:space="preserve"> </v>
      </c>
      <c r="K261" s="8" t="str">
        <f t="shared" si="153"/>
        <v xml:space="preserve"> </v>
      </c>
      <c r="L261" s="8" t="str">
        <f t="shared" si="154"/>
        <v xml:space="preserve"> </v>
      </c>
      <c r="M261" t="str">
        <f t="shared" si="155"/>
        <v>F1</v>
      </c>
      <c r="N261" t="str">
        <f t="shared" si="156"/>
        <v xml:space="preserve"> </v>
      </c>
      <c r="O261" t="str">
        <f t="shared" si="157"/>
        <v xml:space="preserve"> </v>
      </c>
      <c r="P261" t="str">
        <f t="shared" si="158"/>
        <v xml:space="preserve"> </v>
      </c>
      <c r="Q261" t="str">
        <f t="shared" si="159"/>
        <v xml:space="preserve"> </v>
      </c>
      <c r="R261" t="str">
        <f t="shared" si="160"/>
        <v xml:space="preserve"> </v>
      </c>
      <c r="S261">
        <v>252</v>
      </c>
      <c r="T261">
        <f t="shared" si="144"/>
        <v>0.5</v>
      </c>
      <c r="U261" s="2">
        <f t="shared" si="161"/>
        <v>9.3733393909415234E+46</v>
      </c>
      <c r="V261" s="2">
        <f t="shared" si="162"/>
        <v>5</v>
      </c>
      <c r="W261" s="2">
        <f t="shared" si="146"/>
        <v>0.5</v>
      </c>
      <c r="X261" s="8" t="str">
        <f t="shared" si="163"/>
        <v xml:space="preserve"> </v>
      </c>
      <c r="Y261" s="8" t="str">
        <f t="shared" si="164"/>
        <v xml:space="preserve"> </v>
      </c>
      <c r="Z261" s="8" t="str">
        <f t="shared" si="165"/>
        <v xml:space="preserve"> </v>
      </c>
      <c r="AA261" s="8" t="str">
        <f t="shared" si="166"/>
        <v xml:space="preserve"> </v>
      </c>
      <c r="AB261" s="8">
        <f t="shared" si="167"/>
        <v>13</v>
      </c>
      <c r="AC261">
        <v>252</v>
      </c>
      <c r="AD261" s="8">
        <f t="shared" si="168"/>
        <v>13</v>
      </c>
      <c r="AE261" s="5">
        <f t="shared" si="169"/>
        <v>5</v>
      </c>
      <c r="AF261" s="5">
        <f t="shared" si="170"/>
        <v>5</v>
      </c>
      <c r="AG261" s="5">
        <f t="shared" si="171"/>
        <v>5</v>
      </c>
      <c r="AH261" s="5">
        <f t="shared" si="172"/>
        <v>5</v>
      </c>
      <c r="AI261" s="5">
        <f t="shared" si="137"/>
        <v>3.3090400829294175</v>
      </c>
      <c r="AJ261" s="16">
        <f t="shared" si="138"/>
        <v>0.5</v>
      </c>
      <c r="AK261" s="20">
        <f t="shared" si="145"/>
        <v>300</v>
      </c>
      <c r="AL261" s="20">
        <f t="shared" si="173"/>
        <v>2460</v>
      </c>
      <c r="AM261" s="20">
        <f t="shared" si="174"/>
        <v>500</v>
      </c>
      <c r="AN261" s="10">
        <f t="shared" si="140"/>
        <v>300</v>
      </c>
      <c r="AO261" s="1">
        <f t="shared" si="141"/>
        <v>-30</v>
      </c>
    </row>
    <row r="262" spans="2:41" x14ac:dyDescent="0.2">
      <c r="B262" s="18">
        <f t="shared" si="142"/>
        <v>43412</v>
      </c>
      <c r="C262">
        <v>253</v>
      </c>
      <c r="D262" s="5">
        <v>5.9</v>
      </c>
      <c r="E262" s="8">
        <f t="shared" si="149"/>
        <v>5.9</v>
      </c>
      <c r="F262">
        <v>0</v>
      </c>
      <c r="G262" s="8">
        <f t="shared" si="150"/>
        <v>2715.9000000000005</v>
      </c>
      <c r="H262">
        <v>253</v>
      </c>
      <c r="I262" s="8">
        <f t="shared" si="151"/>
        <v>2571.6000000000004</v>
      </c>
      <c r="J262" s="8" t="str">
        <f t="shared" si="152"/>
        <v xml:space="preserve"> </v>
      </c>
      <c r="K262" s="8" t="str">
        <f t="shared" si="153"/>
        <v xml:space="preserve"> </v>
      </c>
      <c r="L262" s="8" t="str">
        <f t="shared" si="154"/>
        <v xml:space="preserve"> </v>
      </c>
      <c r="M262" t="str">
        <f t="shared" si="155"/>
        <v>F1</v>
      </c>
      <c r="N262" t="str">
        <f t="shared" si="156"/>
        <v xml:space="preserve"> </v>
      </c>
      <c r="O262" t="str">
        <f t="shared" si="157"/>
        <v xml:space="preserve"> </v>
      </c>
      <c r="P262" t="str">
        <f t="shared" si="158"/>
        <v xml:space="preserve"> </v>
      </c>
      <c r="Q262" t="str">
        <f t="shared" si="159"/>
        <v xml:space="preserve"> </v>
      </c>
      <c r="R262" t="str">
        <f t="shared" si="160"/>
        <v xml:space="preserve"> </v>
      </c>
      <c r="S262">
        <v>253</v>
      </c>
      <c r="T262">
        <f t="shared" si="144"/>
        <v>0.5</v>
      </c>
      <c r="U262" s="2">
        <f t="shared" si="161"/>
        <v>1.2069950759407101E+47</v>
      </c>
      <c r="V262" s="2">
        <f t="shared" si="162"/>
        <v>5</v>
      </c>
      <c r="W262" s="2">
        <f t="shared" si="146"/>
        <v>0.5</v>
      </c>
      <c r="X262" s="8" t="str">
        <f t="shared" si="163"/>
        <v xml:space="preserve"> </v>
      </c>
      <c r="Y262" s="8" t="str">
        <f t="shared" si="164"/>
        <v xml:space="preserve"> </v>
      </c>
      <c r="Z262" s="8" t="str">
        <f t="shared" si="165"/>
        <v xml:space="preserve"> </v>
      </c>
      <c r="AA262" s="8" t="str">
        <f t="shared" si="166"/>
        <v xml:space="preserve"> </v>
      </c>
      <c r="AB262" s="8">
        <f t="shared" si="167"/>
        <v>13</v>
      </c>
      <c r="AC262">
        <v>253</v>
      </c>
      <c r="AD262" s="8">
        <f t="shared" si="168"/>
        <v>13</v>
      </c>
      <c r="AE262" s="5">
        <f t="shared" si="169"/>
        <v>5</v>
      </c>
      <c r="AF262" s="5">
        <f t="shared" si="170"/>
        <v>5</v>
      </c>
      <c r="AG262" s="5">
        <f t="shared" si="171"/>
        <v>5</v>
      </c>
      <c r="AH262" s="5">
        <f t="shared" si="172"/>
        <v>5</v>
      </c>
      <c r="AI262" s="5">
        <f t="shared" si="137"/>
        <v>4.2466317107760725</v>
      </c>
      <c r="AJ262" s="16">
        <f t="shared" si="138"/>
        <v>0.5</v>
      </c>
      <c r="AK262" s="20">
        <f t="shared" si="145"/>
        <v>300</v>
      </c>
      <c r="AL262" s="20">
        <f t="shared" si="173"/>
        <v>2472</v>
      </c>
      <c r="AM262" s="20">
        <f t="shared" si="174"/>
        <v>500</v>
      </c>
      <c r="AN262" s="10">
        <f t="shared" si="140"/>
        <v>300</v>
      </c>
      <c r="AO262" s="1">
        <f t="shared" si="141"/>
        <v>-30</v>
      </c>
    </row>
    <row r="263" spans="2:41" x14ac:dyDescent="0.2">
      <c r="B263" s="18">
        <f t="shared" si="142"/>
        <v>43413</v>
      </c>
      <c r="C263">
        <v>254</v>
      </c>
      <c r="D263" s="5">
        <v>5.8</v>
      </c>
      <c r="E263" s="8">
        <f t="shared" si="149"/>
        <v>5.8</v>
      </c>
      <c r="F263">
        <v>0</v>
      </c>
      <c r="G263" s="8">
        <f t="shared" si="150"/>
        <v>2721.7000000000007</v>
      </c>
      <c r="H263">
        <v>254</v>
      </c>
      <c r="I263" s="8">
        <f t="shared" si="151"/>
        <v>2577.4000000000005</v>
      </c>
      <c r="J263" s="8" t="str">
        <f t="shared" si="152"/>
        <v xml:space="preserve"> </v>
      </c>
      <c r="K263" s="8" t="str">
        <f t="shared" si="153"/>
        <v xml:space="preserve"> </v>
      </c>
      <c r="L263" s="8" t="str">
        <f t="shared" si="154"/>
        <v xml:space="preserve"> </v>
      </c>
      <c r="M263" t="str">
        <f t="shared" si="155"/>
        <v>F1</v>
      </c>
      <c r="N263" t="str">
        <f t="shared" ref="N263:N315" si="175">IF(AND(G263&gt;=$AR$21,G262&lt;$AR$21),"tSL0"," ")</f>
        <v xml:space="preserve"> </v>
      </c>
      <c r="O263" t="str">
        <f t="shared" ref="O263:O315" si="176">IF(AND(G263&gt;=$AR$21,G262&lt;$AR$21),C263," ")</f>
        <v xml:space="preserve"> </v>
      </c>
      <c r="P263" t="str">
        <f t="shared" ref="P263:P315" si="177">IF(AND(I263&gt;=($AR$22),I262&lt;($AR$22)),"tSLe",IF(AND(I263&gt;=($AR$23),I262&lt;($AR$23)),"tSLx",IF(AND(I263&gt;=($AR$24),I262&lt;($AR$24)),"tSLr",IF(AND(I263&gt;=($AR$25),I262&lt;($AR$25)),"tSLm",IF(AND($AR$27=B263),"Sådato",IF(AND($AR$29=B263),"tv",IF(AND($AR$28=B263),"th"," ")))))))</f>
        <v xml:space="preserve"> </v>
      </c>
      <c r="Q263" t="str">
        <f t="shared" ref="Q263:Q315" si="178">IF(AND(P263="Sådato"),C263,IF(AND(P263="tSLe"),C263,IF(AND(P263="tSLx"),C263,IF(AND(P263="tSLr"),C263,IF(AND(P263="tSLm"),C263,IF(AND(P263="tv"),C263,IF(AND(P263="th"),C263," ")))))))</f>
        <v xml:space="preserve"> </v>
      </c>
      <c r="R263" t="str">
        <f t="shared" ref="R263:R315" si="179">IF(AND(I263&gt;=$BC$27,I262&lt;$BC$27),"tLag1",IF(AND(I263&gt;=$BC$28,I262&lt;$BC$28),"tLag2",IF(AND(I263&gt;=$BC$29,I262&lt;$BC$29),"tLag3",IF(AND(I263&gt;=$BC$30,I262&lt;$BC$30),"tLag4",IF(AND(I263&gt;=$BC$31,I262&lt;$BC$31),"tLag5", " ")))))</f>
        <v xml:space="preserve"> </v>
      </c>
      <c r="S263">
        <v>254</v>
      </c>
      <c r="T263">
        <f t="shared" si="144"/>
        <v>0.5</v>
      </c>
      <c r="U263" s="2">
        <f t="shared" ref="U263:U315" si="180">$AR$33+($AR$34-$AR$33)*((2.7182^(2.4*(I263/$AR$23)-1))/10)</f>
        <v>1.5475883379321173E+47</v>
      </c>
      <c r="V263" s="2">
        <f t="shared" ref="V263:V315" si="181">MIN(U263,$AR$34)</f>
        <v>5</v>
      </c>
      <c r="W263" s="2">
        <f t="shared" si="146"/>
        <v>0.5</v>
      </c>
      <c r="X263" s="8" t="str">
        <f t="shared" ref="X263:X315" si="182">IF(AND(C263&gt;=$AZ$27,C263&lt;$AZ$28),(IF(AND($BA$27&lt;420),13,IF(AND($BA$27&gt;=420,$AZ$27&lt;$AZ$33),54,IF(AND($BA$27&gt;=420,$AZ$27&gt;=$AZ$33),40," "))))," ")</f>
        <v xml:space="preserve"> </v>
      </c>
      <c r="Y263" s="8" t="str">
        <f t="shared" ref="Y263:Y315" si="183">IF(AND(C263&gt;=$AZ$28,C263&lt;$AZ$29),(IF(AND($BA$28-$BA$27&gt;=420),40,IF(AND($BA$28-$BA$27&lt;420),13)))," ")</f>
        <v xml:space="preserve"> </v>
      </c>
      <c r="Z263" s="8" t="str">
        <f t="shared" ref="Z263:Z315" si="184">IF(AND(C263&gt;=$AZ$29,C263&lt;$AZ$30),(IF(AND($BA$29-$BA$28&gt;=420),40,IF(AND($BA$29-$BA$28&lt;420),13)))," ")</f>
        <v xml:space="preserve"> </v>
      </c>
      <c r="AA263" s="8" t="str">
        <f t="shared" ref="AA263:AA315" si="185">IF(AND(C263&gt;=$AZ$30,C263&lt;$AZ$31),(IF(AND($BA$30-$BA$29&gt;=420),40,IF(AND($BA$30-$BA$29&lt;420),13)))," ")</f>
        <v xml:space="preserve"> </v>
      </c>
      <c r="AB263" s="8">
        <f t="shared" ref="AB263:AB315" si="186">IF(AND(C263&gt;=$AZ$31),(IF(AND($BA$31-$BA$30&gt;=420),40,IF(AND($BA$31-$BA$30&lt;420),13)))," ")</f>
        <v>13</v>
      </c>
      <c r="AC263">
        <v>254</v>
      </c>
      <c r="AD263" s="8">
        <f t="shared" ref="AD263:AD315" si="187">SUM(X263:AB263)</f>
        <v>13</v>
      </c>
      <c r="AE263" s="5">
        <f t="shared" ref="AE263:AE315" si="188">MIN($AR$34,($AR$36+($AR$34-$AR$36)*(((2.7182^(2.4*((I263-$BC$27))/$AR$23)-1))/10)))</f>
        <v>5</v>
      </c>
      <c r="AF263" s="5">
        <f t="shared" ref="AF263:AF315" si="189">MIN($AR$34,($AR$36+($AR$34-$AR$36)*(((2.7182^(2.4*((I263-$BC$28))/$AR$23)-1))/10)))</f>
        <v>5</v>
      </c>
      <c r="AG263" s="5">
        <f t="shared" ref="AG263:AG315" si="190">MIN($AR$34,($AR$36+($AR$34-$AR$36)*(((2.7182^(2.4*((I263-$BC$29))/$AR$23)-1))/10)))</f>
        <v>5</v>
      </c>
      <c r="AH263" s="5">
        <f t="shared" ref="AH263:AH315" si="191">MIN($AR$34,($AR$36+($AR$34-$AR$36)*(((2.7182^(2.4*((I263-$BC$30))/$AR$23)-1))/10)))</f>
        <v>5</v>
      </c>
      <c r="AI263" s="5">
        <f t="shared" ref="AI263:AI315" si="192">MIN($AR$34,($AR$36+($AR$34-$AR$36)*(((2.7182^(2.4*((I263-$BC$31))/$AR$23)-1))/10)))</f>
        <v>5</v>
      </c>
      <c r="AJ263" s="16">
        <f t="shared" ref="AJ263:AJ315" si="193">IF(AND(C263&lt;$AT$21),T263,IF(AND(C263&gt;=$AT$21,C263&lt;$AZ$27),V263,IF(AND(C263&gt;=$AZ$27,C263&lt;$BD$27),W263,IF(AND(C263&gt;=$BD$27,C263&lt;$AZ$28),AE263,IF(AND(C263&gt;=$AZ$28,C263&lt;$BD$28),W263,IF(AND(C263&gt;=$BD$28,C263&lt;$AZ$29),AF263,IF(AND(C263&gt;=$AZ$29,C263&lt;$BD$29),W263,IF(AND(C263&gt;=$BD$29,C263&lt;$AZ$30),AG263,IF(AND(C263&gt;=$AZ$30,C263&lt;$BD$30),W263,IF(AND(C263&gt;=$BD$30,C263&lt;$AZ$31),AH263,IF(AND(C263&gt;=$AZ$31,C263&lt;$BD$31),W263,IF(AND(C263&gt;=$BD$31,C263&lt;$AT$29),AI263,IF(AND(C263&gt;=$AT$29),$AR$35," ")))))))))))))</f>
        <v>0.5</v>
      </c>
      <c r="AK263" s="20">
        <f t="shared" si="145"/>
        <v>300</v>
      </c>
      <c r="AL263" s="20">
        <f t="shared" ref="AL263:AL315" si="194">MAX($AR$43,($AR$46*(C263-$AT$21)))</f>
        <v>2484</v>
      </c>
      <c r="AM263" s="20">
        <f t="shared" ref="AM263:AM315" si="195">MIN($AR$48,AL263)</f>
        <v>500</v>
      </c>
      <c r="AN263" s="10">
        <f t="shared" ref="AN263:AN315" si="196">IF(C263&lt;$AT$21,AK263,IF(AND($AT$21&lt;=C263,C263&lt;(MIN($AT$25,$AT$29))),AM263,IF(AND($AT$25&lt;=C263,C263&lt;$AT$29),$AR$45,IF(AND($AT$29&lt;=C263),$AR$45,"0"))))</f>
        <v>300</v>
      </c>
      <c r="AO263" s="1">
        <f t="shared" si="141"/>
        <v>-30</v>
      </c>
    </row>
    <row r="264" spans="2:41" x14ac:dyDescent="0.2">
      <c r="B264" s="18">
        <f t="shared" si="142"/>
        <v>43414</v>
      </c>
      <c r="C264">
        <v>255</v>
      </c>
      <c r="D264" s="5">
        <v>5.7</v>
      </c>
      <c r="E264" s="8">
        <f t="shared" si="149"/>
        <v>5.7</v>
      </c>
      <c r="F264">
        <v>0</v>
      </c>
      <c r="G264" s="8">
        <f t="shared" si="150"/>
        <v>2727.4000000000005</v>
      </c>
      <c r="H264">
        <v>255</v>
      </c>
      <c r="I264" s="8">
        <f t="shared" si="151"/>
        <v>2583.1000000000004</v>
      </c>
      <c r="J264" s="8" t="str">
        <f t="shared" si="152"/>
        <v xml:space="preserve"> </v>
      </c>
      <c r="K264" s="8" t="str">
        <f t="shared" si="153"/>
        <v xml:space="preserve"> </v>
      </c>
      <c r="L264" s="8" t="str">
        <f t="shared" si="154"/>
        <v xml:space="preserve"> </v>
      </c>
      <c r="M264" t="str">
        <f t="shared" si="155"/>
        <v>F1</v>
      </c>
      <c r="N264" t="str">
        <f t="shared" si="175"/>
        <v xml:space="preserve"> </v>
      </c>
      <c r="O264" t="str">
        <f t="shared" si="176"/>
        <v xml:space="preserve"> </v>
      </c>
      <c r="P264" t="str">
        <f t="shared" si="177"/>
        <v xml:space="preserve"> </v>
      </c>
      <c r="Q264" t="str">
        <f t="shared" si="178"/>
        <v xml:space="preserve"> </v>
      </c>
      <c r="R264" t="str">
        <f t="shared" si="179"/>
        <v xml:space="preserve"> </v>
      </c>
      <c r="S264">
        <v>255</v>
      </c>
      <c r="T264">
        <f t="shared" si="144"/>
        <v>0.5</v>
      </c>
      <c r="U264" s="2">
        <f t="shared" si="180"/>
        <v>1.9758055106029763E+47</v>
      </c>
      <c r="V264" s="2">
        <f t="shared" si="181"/>
        <v>5</v>
      </c>
      <c r="W264" s="2">
        <f t="shared" si="146"/>
        <v>0.5</v>
      </c>
      <c r="X264" s="8" t="str">
        <f t="shared" si="182"/>
        <v xml:space="preserve"> </v>
      </c>
      <c r="Y264" s="8" t="str">
        <f t="shared" si="183"/>
        <v xml:space="preserve"> </v>
      </c>
      <c r="Z264" s="8" t="str">
        <f t="shared" si="184"/>
        <v xml:space="preserve"> </v>
      </c>
      <c r="AA264" s="8" t="str">
        <f t="shared" si="185"/>
        <v xml:space="preserve"> </v>
      </c>
      <c r="AB264" s="8">
        <f t="shared" si="186"/>
        <v>13</v>
      </c>
      <c r="AC264">
        <v>255</v>
      </c>
      <c r="AD264" s="8">
        <f t="shared" si="187"/>
        <v>13</v>
      </c>
      <c r="AE264" s="5">
        <f t="shared" si="188"/>
        <v>5</v>
      </c>
      <c r="AF264" s="5">
        <f t="shared" si="189"/>
        <v>5</v>
      </c>
      <c r="AG264" s="5">
        <f t="shared" si="190"/>
        <v>5</v>
      </c>
      <c r="AH264" s="5">
        <f t="shared" si="191"/>
        <v>5</v>
      </c>
      <c r="AI264" s="5">
        <f t="shared" si="192"/>
        <v>5</v>
      </c>
      <c r="AJ264" s="16">
        <f t="shared" si="193"/>
        <v>0.5</v>
      </c>
      <c r="AK264" s="20">
        <f t="shared" si="145"/>
        <v>300</v>
      </c>
      <c r="AL264" s="20">
        <f t="shared" si="194"/>
        <v>2496</v>
      </c>
      <c r="AM264" s="20">
        <f t="shared" si="195"/>
        <v>500</v>
      </c>
      <c r="AN264" s="10">
        <f t="shared" si="196"/>
        <v>300</v>
      </c>
      <c r="AO264" s="1">
        <f t="shared" si="141"/>
        <v>-30</v>
      </c>
    </row>
    <row r="265" spans="2:41" x14ac:dyDescent="0.2">
      <c r="B265" s="18">
        <f t="shared" si="142"/>
        <v>43415</v>
      </c>
      <c r="C265">
        <v>256</v>
      </c>
      <c r="D265" s="5">
        <v>5.5</v>
      </c>
      <c r="E265" s="8">
        <f t="shared" si="149"/>
        <v>5.5</v>
      </c>
      <c r="F265">
        <v>0</v>
      </c>
      <c r="G265" s="8">
        <f t="shared" si="150"/>
        <v>2732.9000000000005</v>
      </c>
      <c r="H265">
        <v>256</v>
      </c>
      <c r="I265" s="8">
        <f t="shared" si="151"/>
        <v>2588.6000000000004</v>
      </c>
      <c r="J265" s="8" t="str">
        <f t="shared" si="152"/>
        <v xml:space="preserve"> </v>
      </c>
      <c r="K265" s="8" t="str">
        <f t="shared" si="153"/>
        <v xml:space="preserve"> </v>
      </c>
      <c r="L265" s="8" t="str">
        <f t="shared" si="154"/>
        <v xml:space="preserve"> </v>
      </c>
      <c r="M265" t="str">
        <f t="shared" si="155"/>
        <v>F1</v>
      </c>
      <c r="N265" t="str">
        <f t="shared" si="175"/>
        <v xml:space="preserve"> </v>
      </c>
      <c r="O265" t="str">
        <f t="shared" si="176"/>
        <v xml:space="preserve"> </v>
      </c>
      <c r="P265" t="str">
        <f t="shared" si="177"/>
        <v xml:space="preserve"> </v>
      </c>
      <c r="Q265" t="str">
        <f t="shared" si="178"/>
        <v xml:space="preserve"> </v>
      </c>
      <c r="R265" t="str">
        <f t="shared" si="179"/>
        <v xml:space="preserve"> </v>
      </c>
      <c r="S265">
        <v>256</v>
      </c>
      <c r="T265">
        <f t="shared" si="144"/>
        <v>0.5</v>
      </c>
      <c r="U265" s="2">
        <f t="shared" si="180"/>
        <v>2.5009817594640727E+47</v>
      </c>
      <c r="V265" s="2">
        <f t="shared" si="181"/>
        <v>5</v>
      </c>
      <c r="W265" s="2">
        <f t="shared" si="146"/>
        <v>0.5</v>
      </c>
      <c r="X265" s="8" t="str">
        <f t="shared" si="182"/>
        <v xml:space="preserve"> </v>
      </c>
      <c r="Y265" s="8" t="str">
        <f t="shared" si="183"/>
        <v xml:space="preserve"> </v>
      </c>
      <c r="Z265" s="8" t="str">
        <f t="shared" si="184"/>
        <v xml:space="preserve"> </v>
      </c>
      <c r="AA265" s="8" t="str">
        <f t="shared" si="185"/>
        <v xml:space="preserve"> </v>
      </c>
      <c r="AB265" s="8">
        <f t="shared" si="186"/>
        <v>13</v>
      </c>
      <c r="AC265">
        <v>256</v>
      </c>
      <c r="AD265" s="8">
        <f t="shared" si="187"/>
        <v>13</v>
      </c>
      <c r="AE265" s="5">
        <f t="shared" si="188"/>
        <v>5</v>
      </c>
      <c r="AF265" s="5">
        <f t="shared" si="189"/>
        <v>5</v>
      </c>
      <c r="AG265" s="5">
        <f t="shared" si="190"/>
        <v>5</v>
      </c>
      <c r="AH265" s="5">
        <f t="shared" si="191"/>
        <v>5</v>
      </c>
      <c r="AI265" s="5">
        <f t="shared" si="192"/>
        <v>5</v>
      </c>
      <c r="AJ265" s="16">
        <f t="shared" si="193"/>
        <v>0.5</v>
      </c>
      <c r="AK265" s="20">
        <f t="shared" si="145"/>
        <v>300</v>
      </c>
      <c r="AL265" s="20">
        <f t="shared" si="194"/>
        <v>2508</v>
      </c>
      <c r="AM265" s="20">
        <f t="shared" si="195"/>
        <v>500</v>
      </c>
      <c r="AN265" s="10">
        <f t="shared" si="196"/>
        <v>300</v>
      </c>
      <c r="AO265" s="1">
        <f t="shared" si="141"/>
        <v>-30</v>
      </c>
    </row>
    <row r="266" spans="2:41" x14ac:dyDescent="0.2">
      <c r="B266" s="18">
        <f t="shared" si="142"/>
        <v>43416</v>
      </c>
      <c r="C266">
        <v>257</v>
      </c>
      <c r="D266" s="5">
        <v>5.4</v>
      </c>
      <c r="E266" s="8">
        <f t="shared" si="149"/>
        <v>5.4</v>
      </c>
      <c r="F266">
        <v>0</v>
      </c>
      <c r="G266" s="8">
        <f t="shared" si="150"/>
        <v>2738.3000000000006</v>
      </c>
      <c r="H266">
        <v>257</v>
      </c>
      <c r="I266" s="8">
        <f t="shared" si="151"/>
        <v>2594.0000000000005</v>
      </c>
      <c r="J266" s="8" t="str">
        <f t="shared" si="152"/>
        <v xml:space="preserve"> </v>
      </c>
      <c r="K266" s="8" t="str">
        <f t="shared" si="153"/>
        <v xml:space="preserve"> </v>
      </c>
      <c r="L266" s="8" t="str">
        <f t="shared" si="154"/>
        <v xml:space="preserve"> </v>
      </c>
      <c r="M266" t="str">
        <f t="shared" si="155"/>
        <v>F1</v>
      </c>
      <c r="N266" t="str">
        <f t="shared" si="175"/>
        <v xml:space="preserve"> </v>
      </c>
      <c r="O266" t="str">
        <f t="shared" si="176"/>
        <v xml:space="preserve"> </v>
      </c>
      <c r="P266" t="str">
        <f t="shared" si="177"/>
        <v xml:space="preserve"> </v>
      </c>
      <c r="Q266" t="str">
        <f t="shared" si="178"/>
        <v xml:space="preserve"> </v>
      </c>
      <c r="R266" t="str">
        <f t="shared" si="179"/>
        <v xml:space="preserve"> </v>
      </c>
      <c r="S266">
        <v>257</v>
      </c>
      <c r="T266">
        <f t="shared" si="144"/>
        <v>0.5</v>
      </c>
      <c r="U266" s="2">
        <f t="shared" si="180"/>
        <v>3.1522136851173247E+47</v>
      </c>
      <c r="V266" s="2">
        <f t="shared" si="181"/>
        <v>5</v>
      </c>
      <c r="W266" s="2">
        <f t="shared" si="146"/>
        <v>0.5</v>
      </c>
      <c r="X266" s="8" t="str">
        <f t="shared" si="182"/>
        <v xml:space="preserve"> </v>
      </c>
      <c r="Y266" s="8" t="str">
        <f t="shared" si="183"/>
        <v xml:space="preserve"> </v>
      </c>
      <c r="Z266" s="8" t="str">
        <f t="shared" si="184"/>
        <v xml:space="preserve"> </v>
      </c>
      <c r="AA266" s="8" t="str">
        <f t="shared" si="185"/>
        <v xml:space="preserve"> </v>
      </c>
      <c r="AB266" s="8">
        <f t="shared" si="186"/>
        <v>13</v>
      </c>
      <c r="AC266">
        <v>257</v>
      </c>
      <c r="AD266" s="8">
        <f t="shared" si="187"/>
        <v>13</v>
      </c>
      <c r="AE266" s="5">
        <f t="shared" si="188"/>
        <v>5</v>
      </c>
      <c r="AF266" s="5">
        <f t="shared" si="189"/>
        <v>5</v>
      </c>
      <c r="AG266" s="5">
        <f t="shared" si="190"/>
        <v>5</v>
      </c>
      <c r="AH266" s="5">
        <f t="shared" si="191"/>
        <v>5</v>
      </c>
      <c r="AI266" s="5">
        <f t="shared" si="192"/>
        <v>5</v>
      </c>
      <c r="AJ266" s="16">
        <f t="shared" si="193"/>
        <v>0.5</v>
      </c>
      <c r="AK266" s="20">
        <f t="shared" si="145"/>
        <v>300</v>
      </c>
      <c r="AL266" s="20">
        <f t="shared" si="194"/>
        <v>2520</v>
      </c>
      <c r="AM266" s="20">
        <f t="shared" si="195"/>
        <v>500</v>
      </c>
      <c r="AN266" s="10">
        <f t="shared" si="196"/>
        <v>300</v>
      </c>
      <c r="AO266" s="1">
        <f t="shared" si="141"/>
        <v>-30</v>
      </c>
    </row>
    <row r="267" spans="2:41" x14ac:dyDescent="0.2">
      <c r="B267" s="18">
        <f t="shared" si="142"/>
        <v>43417</v>
      </c>
      <c r="C267">
        <v>258</v>
      </c>
      <c r="D267" s="5">
        <v>5.3</v>
      </c>
      <c r="E267" s="8">
        <f t="shared" si="149"/>
        <v>5.3</v>
      </c>
      <c r="F267">
        <v>0</v>
      </c>
      <c r="G267" s="8">
        <f t="shared" si="150"/>
        <v>2743.6000000000008</v>
      </c>
      <c r="H267">
        <v>258</v>
      </c>
      <c r="I267" s="8">
        <f t="shared" si="151"/>
        <v>2599.3000000000006</v>
      </c>
      <c r="J267" s="8" t="str">
        <f t="shared" si="152"/>
        <v xml:space="preserve"> </v>
      </c>
      <c r="K267" s="8" t="str">
        <f t="shared" si="153"/>
        <v xml:space="preserve"> </v>
      </c>
      <c r="L267" s="8" t="str">
        <f t="shared" si="154"/>
        <v xml:space="preserve"> </v>
      </c>
      <c r="M267" t="str">
        <f t="shared" si="155"/>
        <v>F1</v>
      </c>
      <c r="N267" t="str">
        <f t="shared" si="175"/>
        <v xml:space="preserve"> </v>
      </c>
      <c r="O267" t="str">
        <f t="shared" si="176"/>
        <v xml:space="preserve"> </v>
      </c>
      <c r="P267" t="str">
        <f t="shared" si="177"/>
        <v xml:space="preserve"> </v>
      </c>
      <c r="Q267" t="str">
        <f t="shared" si="178"/>
        <v xml:space="preserve"> </v>
      </c>
      <c r="R267" t="str">
        <f t="shared" si="179"/>
        <v xml:space="preserve"> </v>
      </c>
      <c r="S267">
        <v>258</v>
      </c>
      <c r="T267">
        <f t="shared" si="144"/>
        <v>0.5</v>
      </c>
      <c r="U267" s="2">
        <f t="shared" si="180"/>
        <v>3.9560299422692766E+47</v>
      </c>
      <c r="V267" s="2">
        <f t="shared" si="181"/>
        <v>5</v>
      </c>
      <c r="W267" s="2">
        <f t="shared" si="146"/>
        <v>0.5</v>
      </c>
      <c r="X267" s="8" t="str">
        <f t="shared" si="182"/>
        <v xml:space="preserve"> </v>
      </c>
      <c r="Y267" s="8" t="str">
        <f t="shared" si="183"/>
        <v xml:space="preserve"> </v>
      </c>
      <c r="Z267" s="8" t="str">
        <f t="shared" si="184"/>
        <v xml:space="preserve"> </v>
      </c>
      <c r="AA267" s="8" t="str">
        <f t="shared" si="185"/>
        <v xml:space="preserve"> </v>
      </c>
      <c r="AB267" s="8">
        <f t="shared" si="186"/>
        <v>13</v>
      </c>
      <c r="AC267">
        <v>258</v>
      </c>
      <c r="AD267" s="8">
        <f t="shared" si="187"/>
        <v>13</v>
      </c>
      <c r="AE267" s="5">
        <f t="shared" si="188"/>
        <v>5</v>
      </c>
      <c r="AF267" s="5">
        <f t="shared" si="189"/>
        <v>5</v>
      </c>
      <c r="AG267" s="5">
        <f t="shared" si="190"/>
        <v>5</v>
      </c>
      <c r="AH267" s="5">
        <f t="shared" si="191"/>
        <v>5</v>
      </c>
      <c r="AI267" s="5">
        <f t="shared" si="192"/>
        <v>5</v>
      </c>
      <c r="AJ267" s="16">
        <f t="shared" si="193"/>
        <v>0.5</v>
      </c>
      <c r="AK267" s="20">
        <f t="shared" si="145"/>
        <v>300</v>
      </c>
      <c r="AL267" s="20">
        <f t="shared" si="194"/>
        <v>2532</v>
      </c>
      <c r="AM267" s="20">
        <f t="shared" si="195"/>
        <v>500</v>
      </c>
      <c r="AN267" s="10">
        <f t="shared" si="196"/>
        <v>300</v>
      </c>
      <c r="AO267" s="1">
        <f t="shared" ref="AO267:AO315" si="197">(0-AN267)/10</f>
        <v>-30</v>
      </c>
    </row>
    <row r="268" spans="2:41" x14ac:dyDescent="0.2">
      <c r="B268" s="18">
        <f t="shared" ref="B268:B315" si="198">B267+1</f>
        <v>43418</v>
      </c>
      <c r="C268">
        <v>259</v>
      </c>
      <c r="D268" s="5">
        <v>5.0999999999999996</v>
      </c>
      <c r="E268" s="8">
        <f t="shared" si="149"/>
        <v>5.0999999999999996</v>
      </c>
      <c r="F268">
        <v>0</v>
      </c>
      <c r="G268" s="8">
        <f t="shared" si="150"/>
        <v>2748.7000000000007</v>
      </c>
      <c r="H268">
        <v>259</v>
      </c>
      <c r="I268" s="8">
        <f t="shared" si="151"/>
        <v>2604.4000000000005</v>
      </c>
      <c r="J268" s="8" t="str">
        <f t="shared" si="152"/>
        <v xml:space="preserve"> </v>
      </c>
      <c r="K268" s="8" t="str">
        <f t="shared" si="153"/>
        <v xml:space="preserve"> </v>
      </c>
      <c r="L268" s="8" t="str">
        <f t="shared" si="154"/>
        <v xml:space="preserve"> </v>
      </c>
      <c r="M268" t="str">
        <f t="shared" si="155"/>
        <v>F1</v>
      </c>
      <c r="N268" t="str">
        <f t="shared" si="175"/>
        <v xml:space="preserve"> </v>
      </c>
      <c r="O268" t="str">
        <f t="shared" si="176"/>
        <v xml:space="preserve"> </v>
      </c>
      <c r="P268" t="str">
        <f t="shared" si="177"/>
        <v xml:space="preserve"> </v>
      </c>
      <c r="Q268" t="str">
        <f t="shared" si="178"/>
        <v xml:space="preserve"> </v>
      </c>
      <c r="R268" t="str">
        <f t="shared" si="179"/>
        <v xml:space="preserve"> </v>
      </c>
      <c r="S268">
        <v>259</v>
      </c>
      <c r="T268">
        <f t="shared" si="144"/>
        <v>0.5</v>
      </c>
      <c r="U268" s="2">
        <f t="shared" si="180"/>
        <v>4.9224473287443432E+47</v>
      </c>
      <c r="V268" s="2">
        <f t="shared" si="181"/>
        <v>5</v>
      </c>
      <c r="W268" s="2">
        <f t="shared" si="146"/>
        <v>0.5</v>
      </c>
      <c r="X268" s="8" t="str">
        <f t="shared" si="182"/>
        <v xml:space="preserve"> </v>
      </c>
      <c r="Y268" s="8" t="str">
        <f t="shared" si="183"/>
        <v xml:space="preserve"> </v>
      </c>
      <c r="Z268" s="8" t="str">
        <f t="shared" si="184"/>
        <v xml:space="preserve"> </v>
      </c>
      <c r="AA268" s="8" t="str">
        <f t="shared" si="185"/>
        <v xml:space="preserve"> </v>
      </c>
      <c r="AB268" s="8">
        <f t="shared" si="186"/>
        <v>13</v>
      </c>
      <c r="AC268">
        <v>259</v>
      </c>
      <c r="AD268" s="8">
        <f t="shared" si="187"/>
        <v>13</v>
      </c>
      <c r="AE268" s="5">
        <f t="shared" si="188"/>
        <v>5</v>
      </c>
      <c r="AF268" s="5">
        <f t="shared" si="189"/>
        <v>5</v>
      </c>
      <c r="AG268" s="5">
        <f t="shared" si="190"/>
        <v>5</v>
      </c>
      <c r="AH268" s="5">
        <f t="shared" si="191"/>
        <v>5</v>
      </c>
      <c r="AI268" s="5">
        <f t="shared" si="192"/>
        <v>5</v>
      </c>
      <c r="AJ268" s="16">
        <f t="shared" si="193"/>
        <v>0.5</v>
      </c>
      <c r="AK268" s="20">
        <f t="shared" si="145"/>
        <v>300</v>
      </c>
      <c r="AL268" s="20">
        <f t="shared" si="194"/>
        <v>2544</v>
      </c>
      <c r="AM268" s="20">
        <f t="shared" si="195"/>
        <v>500</v>
      </c>
      <c r="AN268" s="10">
        <f t="shared" si="196"/>
        <v>300</v>
      </c>
      <c r="AO268" s="1">
        <f t="shared" si="197"/>
        <v>-30</v>
      </c>
    </row>
    <row r="269" spans="2:41" x14ac:dyDescent="0.2">
      <c r="B269" s="18">
        <f t="shared" si="198"/>
        <v>43419</v>
      </c>
      <c r="C269">
        <v>260</v>
      </c>
      <c r="D269" s="5">
        <v>5</v>
      </c>
      <c r="E269" s="8">
        <f t="shared" si="149"/>
        <v>5</v>
      </c>
      <c r="F269">
        <v>0</v>
      </c>
      <c r="G269" s="8">
        <f t="shared" si="150"/>
        <v>2753.7000000000007</v>
      </c>
      <c r="H269">
        <v>260</v>
      </c>
      <c r="I269" s="8">
        <f t="shared" si="151"/>
        <v>2609.4000000000005</v>
      </c>
      <c r="J269" s="8" t="str">
        <f t="shared" si="152"/>
        <v xml:space="preserve"> </v>
      </c>
      <c r="K269" s="8" t="str">
        <f t="shared" si="153"/>
        <v xml:space="preserve"> </v>
      </c>
      <c r="L269" s="8" t="str">
        <f t="shared" si="154"/>
        <v xml:space="preserve"> </v>
      </c>
      <c r="M269" t="str">
        <f t="shared" si="155"/>
        <v>F1</v>
      </c>
      <c r="N269" t="str">
        <f t="shared" si="175"/>
        <v xml:space="preserve"> </v>
      </c>
      <c r="O269" t="str">
        <f t="shared" si="176"/>
        <v xml:space="preserve"> </v>
      </c>
      <c r="P269" t="str">
        <f t="shared" si="177"/>
        <v xml:space="preserve"> </v>
      </c>
      <c r="Q269" t="str">
        <f t="shared" si="178"/>
        <v xml:space="preserve"> </v>
      </c>
      <c r="R269" t="str">
        <f t="shared" si="179"/>
        <v xml:space="preserve"> </v>
      </c>
      <c r="S269">
        <v>260</v>
      </c>
      <c r="T269">
        <f t="shared" si="144"/>
        <v>0.5</v>
      </c>
      <c r="U269" s="2">
        <f t="shared" si="180"/>
        <v>6.0987577013073206E+47</v>
      </c>
      <c r="V269" s="2">
        <f t="shared" si="181"/>
        <v>5</v>
      </c>
      <c r="W269" s="2">
        <f t="shared" si="146"/>
        <v>0.5</v>
      </c>
      <c r="X269" s="8" t="str">
        <f t="shared" si="182"/>
        <v xml:space="preserve"> </v>
      </c>
      <c r="Y269" s="8" t="str">
        <f t="shared" si="183"/>
        <v xml:space="preserve"> </v>
      </c>
      <c r="Z269" s="8" t="str">
        <f t="shared" si="184"/>
        <v xml:space="preserve"> </v>
      </c>
      <c r="AA269" s="8" t="str">
        <f t="shared" si="185"/>
        <v xml:space="preserve"> </v>
      </c>
      <c r="AB269" s="8">
        <f t="shared" si="186"/>
        <v>13</v>
      </c>
      <c r="AC269">
        <v>260</v>
      </c>
      <c r="AD269" s="8">
        <f t="shared" si="187"/>
        <v>13</v>
      </c>
      <c r="AE269" s="5">
        <f t="shared" si="188"/>
        <v>5</v>
      </c>
      <c r="AF269" s="5">
        <f t="shared" si="189"/>
        <v>5</v>
      </c>
      <c r="AG269" s="5">
        <f t="shared" si="190"/>
        <v>5</v>
      </c>
      <c r="AH269" s="5">
        <f t="shared" si="191"/>
        <v>5</v>
      </c>
      <c r="AI269" s="5">
        <f t="shared" si="192"/>
        <v>5</v>
      </c>
      <c r="AJ269" s="16">
        <f t="shared" si="193"/>
        <v>0.5</v>
      </c>
      <c r="AK269" s="20">
        <f t="shared" si="145"/>
        <v>300</v>
      </c>
      <c r="AL269" s="20">
        <f t="shared" si="194"/>
        <v>2556</v>
      </c>
      <c r="AM269" s="20">
        <f t="shared" si="195"/>
        <v>500</v>
      </c>
      <c r="AN269" s="10">
        <f t="shared" si="196"/>
        <v>300</v>
      </c>
      <c r="AO269" s="1">
        <f t="shared" si="197"/>
        <v>-30</v>
      </c>
    </row>
    <row r="270" spans="2:41" x14ac:dyDescent="0.2">
      <c r="B270" s="18">
        <f t="shared" si="198"/>
        <v>43420</v>
      </c>
      <c r="C270">
        <v>261</v>
      </c>
      <c r="D270" s="5">
        <v>4.9000000000000004</v>
      </c>
      <c r="E270" s="8">
        <f t="shared" si="149"/>
        <v>4.9000000000000004</v>
      </c>
      <c r="F270">
        <v>0</v>
      </c>
      <c r="G270" s="8">
        <f t="shared" si="150"/>
        <v>2758.6000000000008</v>
      </c>
      <c r="H270">
        <v>261</v>
      </c>
      <c r="I270" s="8">
        <f t="shared" si="151"/>
        <v>2614.3000000000006</v>
      </c>
      <c r="J270" s="8" t="str">
        <f t="shared" si="152"/>
        <v xml:space="preserve"> </v>
      </c>
      <c r="K270" s="8" t="str">
        <f t="shared" si="153"/>
        <v xml:space="preserve"> </v>
      </c>
      <c r="L270" s="8" t="str">
        <f t="shared" si="154"/>
        <v xml:space="preserve"> </v>
      </c>
      <c r="M270" t="str">
        <f t="shared" si="155"/>
        <v>F1</v>
      </c>
      <c r="N270" t="str">
        <f t="shared" si="175"/>
        <v xml:space="preserve"> </v>
      </c>
      <c r="O270" t="str">
        <f t="shared" si="176"/>
        <v xml:space="preserve"> </v>
      </c>
      <c r="P270" t="str">
        <f t="shared" si="177"/>
        <v xml:space="preserve"> </v>
      </c>
      <c r="Q270" t="str">
        <f t="shared" si="178"/>
        <v xml:space="preserve"> </v>
      </c>
      <c r="R270" t="str">
        <f t="shared" si="179"/>
        <v xml:space="preserve"> </v>
      </c>
      <c r="S270">
        <v>261</v>
      </c>
      <c r="T270">
        <f t="shared" si="144"/>
        <v>0.5</v>
      </c>
      <c r="U270" s="2">
        <f t="shared" si="180"/>
        <v>7.5238560051827322E+47</v>
      </c>
      <c r="V270" s="2">
        <f t="shared" si="181"/>
        <v>5</v>
      </c>
      <c r="W270" s="2">
        <f t="shared" si="146"/>
        <v>0.5</v>
      </c>
      <c r="X270" s="8" t="str">
        <f t="shared" si="182"/>
        <v xml:space="preserve"> </v>
      </c>
      <c r="Y270" s="8" t="str">
        <f t="shared" si="183"/>
        <v xml:space="preserve"> </v>
      </c>
      <c r="Z270" s="8" t="str">
        <f t="shared" si="184"/>
        <v xml:space="preserve"> </v>
      </c>
      <c r="AA270" s="8" t="str">
        <f t="shared" si="185"/>
        <v xml:space="preserve"> </v>
      </c>
      <c r="AB270" s="8">
        <f t="shared" si="186"/>
        <v>13</v>
      </c>
      <c r="AC270">
        <v>261</v>
      </c>
      <c r="AD270" s="8">
        <f t="shared" si="187"/>
        <v>13</v>
      </c>
      <c r="AE270" s="5">
        <f t="shared" si="188"/>
        <v>5</v>
      </c>
      <c r="AF270" s="5">
        <f t="shared" si="189"/>
        <v>5</v>
      </c>
      <c r="AG270" s="5">
        <f t="shared" si="190"/>
        <v>5</v>
      </c>
      <c r="AH270" s="5">
        <f t="shared" si="191"/>
        <v>5</v>
      </c>
      <c r="AI270" s="5">
        <f t="shared" si="192"/>
        <v>5</v>
      </c>
      <c r="AJ270" s="16">
        <f t="shared" si="193"/>
        <v>0.5</v>
      </c>
      <c r="AK270" s="20">
        <f t="shared" si="145"/>
        <v>300</v>
      </c>
      <c r="AL270" s="20">
        <f t="shared" si="194"/>
        <v>2568</v>
      </c>
      <c r="AM270" s="20">
        <f t="shared" si="195"/>
        <v>500</v>
      </c>
      <c r="AN270" s="10">
        <f t="shared" si="196"/>
        <v>300</v>
      </c>
      <c r="AO270" s="1">
        <f t="shared" si="197"/>
        <v>-30</v>
      </c>
    </row>
    <row r="271" spans="2:41" x14ac:dyDescent="0.2">
      <c r="B271" s="18">
        <f t="shared" si="198"/>
        <v>43421</v>
      </c>
      <c r="C271">
        <v>262</v>
      </c>
      <c r="D271" s="5">
        <v>4.8</v>
      </c>
      <c r="E271" s="8">
        <f t="shared" si="149"/>
        <v>4.8</v>
      </c>
      <c r="F271">
        <v>0</v>
      </c>
      <c r="G271" s="8">
        <f t="shared" si="150"/>
        <v>2763.400000000001</v>
      </c>
      <c r="H271">
        <v>262</v>
      </c>
      <c r="I271" s="8">
        <f t="shared" si="151"/>
        <v>2619.1000000000008</v>
      </c>
      <c r="J271" s="8" t="str">
        <f t="shared" si="152"/>
        <v xml:space="preserve"> </v>
      </c>
      <c r="K271" s="8" t="str">
        <f t="shared" si="153"/>
        <v xml:space="preserve"> </v>
      </c>
      <c r="L271" s="8" t="str">
        <f t="shared" si="154"/>
        <v xml:space="preserve"> </v>
      </c>
      <c r="M271" t="str">
        <f t="shared" si="155"/>
        <v>F1</v>
      </c>
      <c r="N271" t="str">
        <f t="shared" si="175"/>
        <v xml:space="preserve"> </v>
      </c>
      <c r="O271" t="str">
        <f t="shared" si="176"/>
        <v xml:space="preserve"> </v>
      </c>
      <c r="P271" t="str">
        <f t="shared" si="177"/>
        <v xml:space="preserve"> </v>
      </c>
      <c r="Q271" t="str">
        <f t="shared" si="178"/>
        <v xml:space="preserve"> </v>
      </c>
      <c r="R271" t="str">
        <f t="shared" si="179"/>
        <v xml:space="preserve"> </v>
      </c>
      <c r="S271">
        <v>262</v>
      </c>
      <c r="T271">
        <f t="shared" si="144"/>
        <v>0.5</v>
      </c>
      <c r="U271" s="2">
        <f t="shared" si="180"/>
        <v>9.242263897458099E+47</v>
      </c>
      <c r="V271" s="2">
        <f t="shared" si="181"/>
        <v>5</v>
      </c>
      <c r="W271" s="2">
        <f t="shared" si="146"/>
        <v>0.5</v>
      </c>
      <c r="X271" s="8" t="str">
        <f t="shared" si="182"/>
        <v xml:space="preserve"> </v>
      </c>
      <c r="Y271" s="8" t="str">
        <f t="shared" si="183"/>
        <v xml:space="preserve"> </v>
      </c>
      <c r="Z271" s="8" t="str">
        <f t="shared" si="184"/>
        <v xml:space="preserve"> </v>
      </c>
      <c r="AA271" s="8" t="str">
        <f t="shared" si="185"/>
        <v xml:space="preserve"> </v>
      </c>
      <c r="AB271" s="8">
        <f t="shared" si="186"/>
        <v>13</v>
      </c>
      <c r="AC271">
        <v>262</v>
      </c>
      <c r="AD271" s="8">
        <f t="shared" si="187"/>
        <v>13</v>
      </c>
      <c r="AE271" s="5">
        <f t="shared" si="188"/>
        <v>5</v>
      </c>
      <c r="AF271" s="5">
        <f t="shared" si="189"/>
        <v>5</v>
      </c>
      <c r="AG271" s="5">
        <f t="shared" si="190"/>
        <v>5</v>
      </c>
      <c r="AH271" s="5">
        <f t="shared" si="191"/>
        <v>5</v>
      </c>
      <c r="AI271" s="5">
        <f t="shared" si="192"/>
        <v>5</v>
      </c>
      <c r="AJ271" s="16">
        <f t="shared" si="193"/>
        <v>0.5</v>
      </c>
      <c r="AK271" s="20">
        <f t="shared" si="145"/>
        <v>300</v>
      </c>
      <c r="AL271" s="20">
        <f t="shared" si="194"/>
        <v>2580</v>
      </c>
      <c r="AM271" s="20">
        <f t="shared" si="195"/>
        <v>500</v>
      </c>
      <c r="AN271" s="10">
        <f t="shared" si="196"/>
        <v>300</v>
      </c>
      <c r="AO271" s="1">
        <f t="shared" si="197"/>
        <v>-30</v>
      </c>
    </row>
    <row r="272" spans="2:41" x14ac:dyDescent="0.2">
      <c r="B272" s="18">
        <f t="shared" si="198"/>
        <v>43422</v>
      </c>
      <c r="C272">
        <v>263</v>
      </c>
      <c r="D272" s="5">
        <v>4.5999999999999996</v>
      </c>
      <c r="E272" s="8">
        <f t="shared" si="149"/>
        <v>4.5999999999999996</v>
      </c>
      <c r="F272">
        <v>0</v>
      </c>
      <c r="G272" s="8">
        <f t="shared" si="150"/>
        <v>2768.0000000000009</v>
      </c>
      <c r="H272">
        <v>263</v>
      </c>
      <c r="I272" s="8">
        <f t="shared" si="151"/>
        <v>2623.7000000000007</v>
      </c>
      <c r="J272" s="8" t="str">
        <f t="shared" si="152"/>
        <v xml:space="preserve"> </v>
      </c>
      <c r="K272" s="8" t="str">
        <f t="shared" si="153"/>
        <v xml:space="preserve"> </v>
      </c>
      <c r="L272" s="8" t="str">
        <f t="shared" si="154"/>
        <v xml:space="preserve"> </v>
      </c>
      <c r="M272" t="str">
        <f t="shared" si="155"/>
        <v>F1</v>
      </c>
      <c r="N272" t="str">
        <f t="shared" si="175"/>
        <v xml:space="preserve"> </v>
      </c>
      <c r="O272" t="str">
        <f t="shared" si="176"/>
        <v xml:space="preserve"> </v>
      </c>
      <c r="P272" t="str">
        <f t="shared" si="177"/>
        <v xml:space="preserve"> </v>
      </c>
      <c r="Q272" t="str">
        <f t="shared" si="178"/>
        <v xml:space="preserve"> </v>
      </c>
      <c r="R272" t="str">
        <f t="shared" si="179"/>
        <v xml:space="preserve"> </v>
      </c>
      <c r="S272">
        <v>263</v>
      </c>
      <c r="T272">
        <f t="shared" si="144"/>
        <v>0.5</v>
      </c>
      <c r="U272" s="2">
        <f t="shared" si="180"/>
        <v>1.1256252912096561E+48</v>
      </c>
      <c r="V272" s="2">
        <f t="shared" si="181"/>
        <v>5</v>
      </c>
      <c r="W272" s="2">
        <f t="shared" si="146"/>
        <v>0.5</v>
      </c>
      <c r="X272" s="8" t="str">
        <f t="shared" si="182"/>
        <v xml:space="preserve"> </v>
      </c>
      <c r="Y272" s="8" t="str">
        <f t="shared" si="183"/>
        <v xml:space="preserve"> </v>
      </c>
      <c r="Z272" s="8" t="str">
        <f t="shared" si="184"/>
        <v xml:space="preserve"> </v>
      </c>
      <c r="AA272" s="8" t="str">
        <f t="shared" si="185"/>
        <v xml:space="preserve"> </v>
      </c>
      <c r="AB272" s="8">
        <f t="shared" si="186"/>
        <v>13</v>
      </c>
      <c r="AC272">
        <v>263</v>
      </c>
      <c r="AD272" s="8">
        <f t="shared" si="187"/>
        <v>13</v>
      </c>
      <c r="AE272" s="5">
        <f t="shared" si="188"/>
        <v>5</v>
      </c>
      <c r="AF272" s="5">
        <f t="shared" si="189"/>
        <v>5</v>
      </c>
      <c r="AG272" s="5">
        <f t="shared" si="190"/>
        <v>5</v>
      </c>
      <c r="AH272" s="5">
        <f t="shared" si="191"/>
        <v>5</v>
      </c>
      <c r="AI272" s="5">
        <f t="shared" si="192"/>
        <v>5</v>
      </c>
      <c r="AJ272" s="16">
        <f t="shared" si="193"/>
        <v>0.5</v>
      </c>
      <c r="AK272" s="20">
        <f t="shared" si="145"/>
        <v>300</v>
      </c>
      <c r="AL272" s="20">
        <f t="shared" si="194"/>
        <v>2592</v>
      </c>
      <c r="AM272" s="20">
        <f t="shared" si="195"/>
        <v>500</v>
      </c>
      <c r="AN272" s="10">
        <f t="shared" si="196"/>
        <v>300</v>
      </c>
      <c r="AO272" s="1">
        <f t="shared" si="197"/>
        <v>-30</v>
      </c>
    </row>
    <row r="273" spans="2:41" x14ac:dyDescent="0.2">
      <c r="B273" s="18">
        <f t="shared" si="198"/>
        <v>43423</v>
      </c>
      <c r="C273">
        <v>264</v>
      </c>
      <c r="D273" s="5">
        <v>4.5</v>
      </c>
      <c r="E273" s="8">
        <f t="shared" si="149"/>
        <v>4.5</v>
      </c>
      <c r="F273">
        <v>0</v>
      </c>
      <c r="G273" s="8">
        <f t="shared" si="150"/>
        <v>2772.5000000000009</v>
      </c>
      <c r="H273">
        <v>264</v>
      </c>
      <c r="I273" s="8">
        <f t="shared" si="151"/>
        <v>2628.2000000000007</v>
      </c>
      <c r="J273" s="8" t="str">
        <f t="shared" si="152"/>
        <v xml:space="preserve"> </v>
      </c>
      <c r="K273" s="8" t="str">
        <f t="shared" si="153"/>
        <v xml:space="preserve"> </v>
      </c>
      <c r="L273" s="8" t="str">
        <f t="shared" si="154"/>
        <v xml:space="preserve"> </v>
      </c>
      <c r="M273" t="str">
        <f t="shared" si="155"/>
        <v>F1</v>
      </c>
      <c r="N273" t="str">
        <f t="shared" si="175"/>
        <v xml:space="preserve"> </v>
      </c>
      <c r="O273" t="str">
        <f t="shared" si="176"/>
        <v xml:space="preserve"> </v>
      </c>
      <c r="P273" t="str">
        <f t="shared" si="177"/>
        <v xml:space="preserve"> </v>
      </c>
      <c r="Q273" t="str">
        <f t="shared" si="178"/>
        <v xml:space="preserve"> </v>
      </c>
      <c r="R273" t="str">
        <f t="shared" si="179"/>
        <v xml:space="preserve"> </v>
      </c>
      <c r="S273">
        <v>264</v>
      </c>
      <c r="T273">
        <f t="shared" si="144"/>
        <v>0.5</v>
      </c>
      <c r="U273" s="2">
        <f t="shared" si="180"/>
        <v>1.3650486006119842E+48</v>
      </c>
      <c r="V273" s="2">
        <f t="shared" si="181"/>
        <v>5</v>
      </c>
      <c r="W273" s="2">
        <f t="shared" si="146"/>
        <v>0.5</v>
      </c>
      <c r="X273" s="8" t="str">
        <f t="shared" si="182"/>
        <v xml:space="preserve"> </v>
      </c>
      <c r="Y273" s="8" t="str">
        <f t="shared" si="183"/>
        <v xml:space="preserve"> </v>
      </c>
      <c r="Z273" s="8" t="str">
        <f t="shared" si="184"/>
        <v xml:space="preserve"> </v>
      </c>
      <c r="AA273" s="8" t="str">
        <f t="shared" si="185"/>
        <v xml:space="preserve"> </v>
      </c>
      <c r="AB273" s="8">
        <f t="shared" si="186"/>
        <v>13</v>
      </c>
      <c r="AC273">
        <v>264</v>
      </c>
      <c r="AD273" s="8">
        <f t="shared" si="187"/>
        <v>13</v>
      </c>
      <c r="AE273" s="5">
        <f t="shared" si="188"/>
        <v>5</v>
      </c>
      <c r="AF273" s="5">
        <f t="shared" si="189"/>
        <v>5</v>
      </c>
      <c r="AG273" s="5">
        <f t="shared" si="190"/>
        <v>5</v>
      </c>
      <c r="AH273" s="5">
        <f t="shared" si="191"/>
        <v>5</v>
      </c>
      <c r="AI273" s="5">
        <f t="shared" si="192"/>
        <v>5</v>
      </c>
      <c r="AJ273" s="16">
        <f t="shared" si="193"/>
        <v>0.5</v>
      </c>
      <c r="AK273" s="20">
        <f t="shared" si="145"/>
        <v>300</v>
      </c>
      <c r="AL273" s="20">
        <f t="shared" si="194"/>
        <v>2604</v>
      </c>
      <c r="AM273" s="20">
        <f t="shared" si="195"/>
        <v>500</v>
      </c>
      <c r="AN273" s="10">
        <f t="shared" si="196"/>
        <v>300</v>
      </c>
      <c r="AO273" s="1">
        <f t="shared" si="197"/>
        <v>-30</v>
      </c>
    </row>
    <row r="274" spans="2:41" x14ac:dyDescent="0.2">
      <c r="B274" s="18">
        <f t="shared" si="198"/>
        <v>43424</v>
      </c>
      <c r="C274">
        <v>265</v>
      </c>
      <c r="D274" s="5">
        <v>4.4000000000000004</v>
      </c>
      <c r="E274" s="8">
        <f t="shared" si="149"/>
        <v>4.4000000000000004</v>
      </c>
      <c r="F274">
        <v>0</v>
      </c>
      <c r="G274" s="8">
        <f t="shared" si="150"/>
        <v>2776.900000000001</v>
      </c>
      <c r="H274">
        <v>265</v>
      </c>
      <c r="I274" s="8">
        <f t="shared" si="151"/>
        <v>2632.6000000000008</v>
      </c>
      <c r="J274" s="8" t="str">
        <f t="shared" si="152"/>
        <v xml:space="preserve"> </v>
      </c>
      <c r="K274" s="8" t="str">
        <f t="shared" si="153"/>
        <v xml:space="preserve"> </v>
      </c>
      <c r="L274" s="8" t="str">
        <f t="shared" si="154"/>
        <v xml:space="preserve"> </v>
      </c>
      <c r="M274" t="str">
        <f t="shared" si="155"/>
        <v>F1</v>
      </c>
      <c r="N274" t="str">
        <f t="shared" si="175"/>
        <v xml:space="preserve"> </v>
      </c>
      <c r="O274" t="str">
        <f t="shared" si="176"/>
        <v xml:space="preserve"> </v>
      </c>
      <c r="P274" t="str">
        <f t="shared" si="177"/>
        <v xml:space="preserve"> </v>
      </c>
      <c r="Q274" t="str">
        <f t="shared" si="178"/>
        <v xml:space="preserve"> </v>
      </c>
      <c r="R274" t="str">
        <f t="shared" si="179"/>
        <v xml:space="preserve"> </v>
      </c>
      <c r="S274">
        <v>265</v>
      </c>
      <c r="T274">
        <f t="shared" si="144"/>
        <v>0.5</v>
      </c>
      <c r="U274" s="2">
        <f t="shared" si="180"/>
        <v>1.6483186770106827E+48</v>
      </c>
      <c r="V274" s="2">
        <f t="shared" si="181"/>
        <v>5</v>
      </c>
      <c r="W274" s="2">
        <f t="shared" si="146"/>
        <v>0.5</v>
      </c>
      <c r="X274" s="8" t="str">
        <f t="shared" si="182"/>
        <v xml:space="preserve"> </v>
      </c>
      <c r="Y274" s="8" t="str">
        <f t="shared" si="183"/>
        <v xml:space="preserve"> </v>
      </c>
      <c r="Z274" s="8" t="str">
        <f t="shared" si="184"/>
        <v xml:space="preserve"> </v>
      </c>
      <c r="AA274" s="8" t="str">
        <f t="shared" si="185"/>
        <v xml:space="preserve"> </v>
      </c>
      <c r="AB274" s="8">
        <f t="shared" si="186"/>
        <v>13</v>
      </c>
      <c r="AC274">
        <v>265</v>
      </c>
      <c r="AD274" s="8">
        <f t="shared" si="187"/>
        <v>13</v>
      </c>
      <c r="AE274" s="5">
        <f t="shared" si="188"/>
        <v>5</v>
      </c>
      <c r="AF274" s="5">
        <f t="shared" si="189"/>
        <v>5</v>
      </c>
      <c r="AG274" s="5">
        <f t="shared" si="190"/>
        <v>5</v>
      </c>
      <c r="AH274" s="5">
        <f t="shared" si="191"/>
        <v>5</v>
      </c>
      <c r="AI274" s="5">
        <f t="shared" si="192"/>
        <v>5</v>
      </c>
      <c r="AJ274" s="16">
        <f t="shared" si="193"/>
        <v>0.5</v>
      </c>
      <c r="AK274" s="20">
        <f t="shared" si="145"/>
        <v>300</v>
      </c>
      <c r="AL274" s="20">
        <f t="shared" si="194"/>
        <v>2616</v>
      </c>
      <c r="AM274" s="20">
        <f t="shared" si="195"/>
        <v>500</v>
      </c>
      <c r="AN274" s="10">
        <f t="shared" si="196"/>
        <v>300</v>
      </c>
      <c r="AO274" s="1">
        <f t="shared" si="197"/>
        <v>-30</v>
      </c>
    </row>
    <row r="275" spans="2:41" x14ac:dyDescent="0.2">
      <c r="B275" s="18">
        <f t="shared" si="198"/>
        <v>43425</v>
      </c>
      <c r="C275">
        <v>266</v>
      </c>
      <c r="D275" s="5">
        <v>4.3</v>
      </c>
      <c r="E275" s="8">
        <f t="shared" si="149"/>
        <v>4.3</v>
      </c>
      <c r="F275">
        <v>0</v>
      </c>
      <c r="G275" s="8">
        <f t="shared" si="150"/>
        <v>2781.2000000000012</v>
      </c>
      <c r="H275">
        <v>266</v>
      </c>
      <c r="I275" s="8">
        <f t="shared" si="151"/>
        <v>2636.900000000001</v>
      </c>
      <c r="J275" s="8" t="str">
        <f t="shared" si="152"/>
        <v xml:space="preserve"> </v>
      </c>
      <c r="K275" s="8" t="str">
        <f t="shared" si="153"/>
        <v xml:space="preserve"> </v>
      </c>
      <c r="L275" s="8" t="str">
        <f t="shared" si="154"/>
        <v xml:space="preserve"> </v>
      </c>
      <c r="M275" t="str">
        <f t="shared" si="155"/>
        <v>F1</v>
      </c>
      <c r="N275" t="str">
        <f t="shared" si="175"/>
        <v xml:space="preserve"> </v>
      </c>
      <c r="O275" t="str">
        <f t="shared" si="176"/>
        <v xml:space="preserve"> </v>
      </c>
      <c r="P275" t="str">
        <f t="shared" si="177"/>
        <v xml:space="preserve"> </v>
      </c>
      <c r="Q275" t="str">
        <f t="shared" si="178"/>
        <v xml:space="preserve"> </v>
      </c>
      <c r="R275" t="str">
        <f t="shared" si="179"/>
        <v xml:space="preserve"> </v>
      </c>
      <c r="S275">
        <v>266</v>
      </c>
      <c r="T275">
        <f t="shared" si="144"/>
        <v>0.5</v>
      </c>
      <c r="U275" s="2">
        <f t="shared" si="180"/>
        <v>1.9818603046560738E+48</v>
      </c>
      <c r="V275" s="2">
        <f t="shared" si="181"/>
        <v>5</v>
      </c>
      <c r="W275" s="2">
        <f t="shared" si="146"/>
        <v>0.5</v>
      </c>
      <c r="X275" s="8" t="str">
        <f t="shared" si="182"/>
        <v xml:space="preserve"> </v>
      </c>
      <c r="Y275" s="8" t="str">
        <f t="shared" si="183"/>
        <v xml:space="preserve"> </v>
      </c>
      <c r="Z275" s="8" t="str">
        <f t="shared" si="184"/>
        <v xml:space="preserve"> </v>
      </c>
      <c r="AA275" s="8" t="str">
        <f t="shared" si="185"/>
        <v xml:space="preserve"> </v>
      </c>
      <c r="AB275" s="8">
        <f t="shared" si="186"/>
        <v>13</v>
      </c>
      <c r="AC275">
        <v>266</v>
      </c>
      <c r="AD275" s="8">
        <f t="shared" si="187"/>
        <v>13</v>
      </c>
      <c r="AE275" s="5">
        <f t="shared" si="188"/>
        <v>5</v>
      </c>
      <c r="AF275" s="5">
        <f t="shared" si="189"/>
        <v>5</v>
      </c>
      <c r="AG275" s="5">
        <f t="shared" si="190"/>
        <v>5</v>
      </c>
      <c r="AH275" s="5">
        <f t="shared" si="191"/>
        <v>5</v>
      </c>
      <c r="AI275" s="5">
        <f t="shared" si="192"/>
        <v>5</v>
      </c>
      <c r="AJ275" s="16">
        <f t="shared" si="193"/>
        <v>0.5</v>
      </c>
      <c r="AK275" s="20">
        <f t="shared" si="145"/>
        <v>300</v>
      </c>
      <c r="AL275" s="20">
        <f t="shared" si="194"/>
        <v>2628</v>
      </c>
      <c r="AM275" s="20">
        <f t="shared" si="195"/>
        <v>500</v>
      </c>
      <c r="AN275" s="10">
        <f t="shared" si="196"/>
        <v>300</v>
      </c>
      <c r="AO275" s="1">
        <f t="shared" si="197"/>
        <v>-30</v>
      </c>
    </row>
    <row r="276" spans="2:41" x14ac:dyDescent="0.2">
      <c r="B276" s="18">
        <f t="shared" si="198"/>
        <v>43426</v>
      </c>
      <c r="C276">
        <v>267</v>
      </c>
      <c r="D276" s="5">
        <v>4.2</v>
      </c>
      <c r="E276" s="8">
        <f t="shared" si="149"/>
        <v>4.2</v>
      </c>
      <c r="F276">
        <v>0</v>
      </c>
      <c r="G276" s="8">
        <f t="shared" si="150"/>
        <v>2785.400000000001</v>
      </c>
      <c r="H276">
        <v>267</v>
      </c>
      <c r="I276" s="8">
        <f t="shared" si="151"/>
        <v>2641.1000000000008</v>
      </c>
      <c r="J276" s="8" t="str">
        <f t="shared" si="152"/>
        <v xml:space="preserve"> </v>
      </c>
      <c r="K276" s="8" t="str">
        <f t="shared" si="153"/>
        <v xml:space="preserve"> </v>
      </c>
      <c r="L276" s="8" t="str">
        <f t="shared" si="154"/>
        <v xml:space="preserve"> </v>
      </c>
      <c r="M276" t="str">
        <f t="shared" si="155"/>
        <v>F1</v>
      </c>
      <c r="N276" t="str">
        <f t="shared" si="175"/>
        <v xml:space="preserve"> </v>
      </c>
      <c r="O276" t="str">
        <f t="shared" si="176"/>
        <v xml:space="preserve"> </v>
      </c>
      <c r="P276" t="str">
        <f t="shared" si="177"/>
        <v xml:space="preserve"> </v>
      </c>
      <c r="Q276" t="str">
        <f t="shared" si="178"/>
        <v xml:space="preserve"> </v>
      </c>
      <c r="R276" t="str">
        <f t="shared" si="179"/>
        <v xml:space="preserve"> </v>
      </c>
      <c r="S276">
        <v>267</v>
      </c>
      <c r="T276">
        <f t="shared" si="144"/>
        <v>0.5</v>
      </c>
      <c r="U276" s="2">
        <f t="shared" si="180"/>
        <v>2.3727047111890853E+48</v>
      </c>
      <c r="V276" s="2">
        <f t="shared" si="181"/>
        <v>5</v>
      </c>
      <c r="W276" s="2">
        <f t="shared" si="146"/>
        <v>0.5</v>
      </c>
      <c r="X276" s="8" t="str">
        <f t="shared" si="182"/>
        <v xml:space="preserve"> </v>
      </c>
      <c r="Y276" s="8" t="str">
        <f t="shared" si="183"/>
        <v xml:space="preserve"> </v>
      </c>
      <c r="Z276" s="8" t="str">
        <f t="shared" si="184"/>
        <v xml:space="preserve"> </v>
      </c>
      <c r="AA276" s="8" t="str">
        <f t="shared" si="185"/>
        <v xml:space="preserve"> </v>
      </c>
      <c r="AB276" s="8">
        <f t="shared" si="186"/>
        <v>13</v>
      </c>
      <c r="AC276">
        <v>267</v>
      </c>
      <c r="AD276" s="8">
        <f t="shared" si="187"/>
        <v>13</v>
      </c>
      <c r="AE276" s="5">
        <f t="shared" si="188"/>
        <v>5</v>
      </c>
      <c r="AF276" s="5">
        <f t="shared" si="189"/>
        <v>5</v>
      </c>
      <c r="AG276" s="5">
        <f t="shared" si="190"/>
        <v>5</v>
      </c>
      <c r="AH276" s="5">
        <f t="shared" si="191"/>
        <v>5</v>
      </c>
      <c r="AI276" s="5">
        <f t="shared" si="192"/>
        <v>5</v>
      </c>
      <c r="AJ276" s="16">
        <f t="shared" si="193"/>
        <v>0.5</v>
      </c>
      <c r="AK276" s="20">
        <f t="shared" si="145"/>
        <v>300</v>
      </c>
      <c r="AL276" s="20">
        <f t="shared" si="194"/>
        <v>2640</v>
      </c>
      <c r="AM276" s="20">
        <f t="shared" si="195"/>
        <v>500</v>
      </c>
      <c r="AN276" s="10">
        <f t="shared" si="196"/>
        <v>300</v>
      </c>
      <c r="AO276" s="1">
        <f t="shared" si="197"/>
        <v>-30</v>
      </c>
    </row>
    <row r="277" spans="2:41" x14ac:dyDescent="0.2">
      <c r="B277" s="18">
        <f t="shared" si="198"/>
        <v>43427</v>
      </c>
      <c r="C277">
        <v>268</v>
      </c>
      <c r="D277" s="5">
        <v>4</v>
      </c>
      <c r="E277" s="8">
        <f t="shared" si="149"/>
        <v>4</v>
      </c>
      <c r="F277">
        <v>0</v>
      </c>
      <c r="G277" s="8">
        <f t="shared" si="150"/>
        <v>2789.400000000001</v>
      </c>
      <c r="H277">
        <v>268</v>
      </c>
      <c r="I277" s="8">
        <f t="shared" si="151"/>
        <v>2645.1000000000008</v>
      </c>
      <c r="J277" s="8" t="str">
        <f t="shared" si="152"/>
        <v xml:space="preserve"> </v>
      </c>
      <c r="K277" s="8" t="str">
        <f t="shared" si="153"/>
        <v xml:space="preserve"> </v>
      </c>
      <c r="L277" s="8" t="str">
        <f t="shared" si="154"/>
        <v xml:space="preserve"> </v>
      </c>
      <c r="M277" t="str">
        <f t="shared" si="155"/>
        <v>F1</v>
      </c>
      <c r="N277" t="str">
        <f t="shared" si="175"/>
        <v xml:space="preserve"> </v>
      </c>
      <c r="O277" t="str">
        <f t="shared" si="176"/>
        <v xml:space="preserve"> </v>
      </c>
      <c r="P277" t="str">
        <f t="shared" si="177"/>
        <v xml:space="preserve"> </v>
      </c>
      <c r="Q277" t="str">
        <f t="shared" si="178"/>
        <v xml:space="preserve"> </v>
      </c>
      <c r="R277" t="str">
        <f t="shared" si="179"/>
        <v xml:space="preserve"> </v>
      </c>
      <c r="S277">
        <v>268</v>
      </c>
      <c r="T277">
        <f t="shared" si="144"/>
        <v>0.5</v>
      </c>
      <c r="U277" s="2">
        <f t="shared" si="180"/>
        <v>2.8163844252475137E+48</v>
      </c>
      <c r="V277" s="2">
        <f t="shared" si="181"/>
        <v>5</v>
      </c>
      <c r="W277" s="2">
        <f t="shared" si="146"/>
        <v>0.5</v>
      </c>
      <c r="X277" s="8" t="str">
        <f t="shared" si="182"/>
        <v xml:space="preserve"> </v>
      </c>
      <c r="Y277" s="8" t="str">
        <f t="shared" si="183"/>
        <v xml:space="preserve"> </v>
      </c>
      <c r="Z277" s="8" t="str">
        <f t="shared" si="184"/>
        <v xml:space="preserve"> </v>
      </c>
      <c r="AA277" s="8" t="str">
        <f t="shared" si="185"/>
        <v xml:space="preserve"> </v>
      </c>
      <c r="AB277" s="8">
        <f t="shared" si="186"/>
        <v>13</v>
      </c>
      <c r="AC277">
        <v>268</v>
      </c>
      <c r="AD277" s="8">
        <f t="shared" si="187"/>
        <v>13</v>
      </c>
      <c r="AE277" s="5">
        <f t="shared" si="188"/>
        <v>5</v>
      </c>
      <c r="AF277" s="5">
        <f t="shared" si="189"/>
        <v>5</v>
      </c>
      <c r="AG277" s="5">
        <f t="shared" si="190"/>
        <v>5</v>
      </c>
      <c r="AH277" s="5">
        <f t="shared" si="191"/>
        <v>5</v>
      </c>
      <c r="AI277" s="5">
        <f t="shared" si="192"/>
        <v>5</v>
      </c>
      <c r="AJ277" s="16">
        <f t="shared" si="193"/>
        <v>0.5</v>
      </c>
      <c r="AK277" s="20">
        <f t="shared" si="145"/>
        <v>300</v>
      </c>
      <c r="AL277" s="20">
        <f t="shared" si="194"/>
        <v>2652</v>
      </c>
      <c r="AM277" s="20">
        <f t="shared" si="195"/>
        <v>500</v>
      </c>
      <c r="AN277" s="10">
        <f t="shared" si="196"/>
        <v>300</v>
      </c>
      <c r="AO277" s="1">
        <f t="shared" si="197"/>
        <v>-30</v>
      </c>
    </row>
    <row r="278" spans="2:41" x14ac:dyDescent="0.2">
      <c r="B278" s="18">
        <f t="shared" si="198"/>
        <v>43428</v>
      </c>
      <c r="C278">
        <v>269</v>
      </c>
      <c r="D278" s="5">
        <v>3.9</v>
      </c>
      <c r="E278" s="8">
        <f t="shared" si="149"/>
        <v>3.9</v>
      </c>
      <c r="F278">
        <v>0</v>
      </c>
      <c r="G278" s="8">
        <f t="shared" si="150"/>
        <v>2793.3000000000011</v>
      </c>
      <c r="H278">
        <v>269</v>
      </c>
      <c r="I278" s="8">
        <f t="shared" si="151"/>
        <v>2649.0000000000009</v>
      </c>
      <c r="J278" s="8" t="str">
        <f t="shared" si="152"/>
        <v xml:space="preserve"> </v>
      </c>
      <c r="K278" s="8" t="str">
        <f t="shared" si="153"/>
        <v xml:space="preserve"> </v>
      </c>
      <c r="L278" s="8" t="str">
        <f t="shared" si="154"/>
        <v xml:space="preserve"> </v>
      </c>
      <c r="M278" t="str">
        <f t="shared" si="155"/>
        <v>F1</v>
      </c>
      <c r="N278" t="str">
        <f t="shared" si="175"/>
        <v xml:space="preserve"> </v>
      </c>
      <c r="O278" t="str">
        <f t="shared" si="176"/>
        <v xml:space="preserve"> </v>
      </c>
      <c r="P278" t="str">
        <f t="shared" si="177"/>
        <v xml:space="preserve"> </v>
      </c>
      <c r="Q278" t="str">
        <f t="shared" si="178"/>
        <v xml:space="preserve"> </v>
      </c>
      <c r="R278" t="str">
        <f t="shared" si="179"/>
        <v xml:space="preserve"> </v>
      </c>
      <c r="S278">
        <v>269</v>
      </c>
      <c r="T278">
        <f t="shared" si="144"/>
        <v>0.5</v>
      </c>
      <c r="U278" s="2">
        <f t="shared" si="180"/>
        <v>3.3287330601824127E+48</v>
      </c>
      <c r="V278" s="2">
        <f t="shared" si="181"/>
        <v>5</v>
      </c>
      <c r="W278" s="2">
        <f t="shared" si="146"/>
        <v>0.5</v>
      </c>
      <c r="X278" s="8" t="str">
        <f t="shared" si="182"/>
        <v xml:space="preserve"> </v>
      </c>
      <c r="Y278" s="8" t="str">
        <f t="shared" si="183"/>
        <v xml:space="preserve"> </v>
      </c>
      <c r="Z278" s="8" t="str">
        <f t="shared" si="184"/>
        <v xml:space="preserve"> </v>
      </c>
      <c r="AA278" s="8" t="str">
        <f t="shared" si="185"/>
        <v xml:space="preserve"> </v>
      </c>
      <c r="AB278" s="8">
        <f t="shared" si="186"/>
        <v>13</v>
      </c>
      <c r="AC278">
        <v>269</v>
      </c>
      <c r="AD278" s="8">
        <f t="shared" si="187"/>
        <v>13</v>
      </c>
      <c r="AE278" s="5">
        <f t="shared" si="188"/>
        <v>5</v>
      </c>
      <c r="AF278" s="5">
        <f t="shared" si="189"/>
        <v>5</v>
      </c>
      <c r="AG278" s="5">
        <f t="shared" si="190"/>
        <v>5</v>
      </c>
      <c r="AH278" s="5">
        <f t="shared" si="191"/>
        <v>5</v>
      </c>
      <c r="AI278" s="5">
        <f t="shared" si="192"/>
        <v>5</v>
      </c>
      <c r="AJ278" s="16">
        <f t="shared" si="193"/>
        <v>0.5</v>
      </c>
      <c r="AK278" s="20">
        <f t="shared" si="145"/>
        <v>300</v>
      </c>
      <c r="AL278" s="20">
        <f t="shared" si="194"/>
        <v>2664</v>
      </c>
      <c r="AM278" s="20">
        <f t="shared" si="195"/>
        <v>500</v>
      </c>
      <c r="AN278" s="10">
        <f t="shared" si="196"/>
        <v>300</v>
      </c>
      <c r="AO278" s="1">
        <f t="shared" si="197"/>
        <v>-30</v>
      </c>
    </row>
    <row r="279" spans="2:41" x14ac:dyDescent="0.2">
      <c r="B279" s="18">
        <f t="shared" si="198"/>
        <v>43429</v>
      </c>
      <c r="C279">
        <v>270</v>
      </c>
      <c r="D279" s="5">
        <v>3.8</v>
      </c>
      <c r="E279" s="8">
        <f t="shared" si="149"/>
        <v>3.8</v>
      </c>
      <c r="F279">
        <v>0</v>
      </c>
      <c r="G279" s="8">
        <f t="shared" si="150"/>
        <v>2797.1000000000013</v>
      </c>
      <c r="H279">
        <v>270</v>
      </c>
      <c r="I279" s="8">
        <f t="shared" si="151"/>
        <v>2652.8000000000011</v>
      </c>
      <c r="J279" s="8" t="str">
        <f t="shared" si="152"/>
        <v xml:space="preserve"> </v>
      </c>
      <c r="K279" s="8" t="str">
        <f t="shared" si="153"/>
        <v xml:space="preserve"> </v>
      </c>
      <c r="L279" s="8" t="str">
        <f t="shared" si="154"/>
        <v xml:space="preserve"> </v>
      </c>
      <c r="M279" t="str">
        <f t="shared" si="155"/>
        <v>F1</v>
      </c>
      <c r="N279" t="str">
        <f t="shared" si="175"/>
        <v xml:space="preserve"> </v>
      </c>
      <c r="O279" t="str">
        <f t="shared" si="176"/>
        <v xml:space="preserve"> </v>
      </c>
      <c r="P279" t="str">
        <f t="shared" si="177"/>
        <v xml:space="preserve"> </v>
      </c>
      <c r="Q279" t="str">
        <f t="shared" si="178"/>
        <v xml:space="preserve"> </v>
      </c>
      <c r="R279" t="str">
        <f t="shared" si="179"/>
        <v xml:space="preserve"> </v>
      </c>
      <c r="S279">
        <v>270</v>
      </c>
      <c r="T279">
        <f t="shared" si="144"/>
        <v>0.5</v>
      </c>
      <c r="U279" s="2">
        <f t="shared" si="180"/>
        <v>3.9174620562030861E+48</v>
      </c>
      <c r="V279" s="2">
        <f t="shared" si="181"/>
        <v>5</v>
      </c>
      <c r="W279" s="2">
        <f t="shared" si="146"/>
        <v>0.5</v>
      </c>
      <c r="X279" s="8" t="str">
        <f t="shared" si="182"/>
        <v xml:space="preserve"> </v>
      </c>
      <c r="Y279" s="8" t="str">
        <f t="shared" si="183"/>
        <v xml:space="preserve"> </v>
      </c>
      <c r="Z279" s="8" t="str">
        <f t="shared" si="184"/>
        <v xml:space="preserve"> </v>
      </c>
      <c r="AA279" s="8" t="str">
        <f t="shared" si="185"/>
        <v xml:space="preserve"> </v>
      </c>
      <c r="AB279" s="8">
        <f t="shared" si="186"/>
        <v>13</v>
      </c>
      <c r="AC279">
        <v>270</v>
      </c>
      <c r="AD279" s="8">
        <f t="shared" si="187"/>
        <v>13</v>
      </c>
      <c r="AE279" s="5">
        <f t="shared" si="188"/>
        <v>5</v>
      </c>
      <c r="AF279" s="5">
        <f t="shared" si="189"/>
        <v>5</v>
      </c>
      <c r="AG279" s="5">
        <f t="shared" si="190"/>
        <v>5</v>
      </c>
      <c r="AH279" s="5">
        <f t="shared" si="191"/>
        <v>5</v>
      </c>
      <c r="AI279" s="5">
        <f t="shared" si="192"/>
        <v>5</v>
      </c>
      <c r="AJ279" s="16">
        <f t="shared" si="193"/>
        <v>0.5</v>
      </c>
      <c r="AK279" s="20">
        <f t="shared" si="145"/>
        <v>300</v>
      </c>
      <c r="AL279" s="20">
        <f t="shared" si="194"/>
        <v>2676</v>
      </c>
      <c r="AM279" s="20">
        <f t="shared" si="195"/>
        <v>500</v>
      </c>
      <c r="AN279" s="10">
        <f t="shared" si="196"/>
        <v>300</v>
      </c>
      <c r="AO279" s="1">
        <f t="shared" si="197"/>
        <v>-30</v>
      </c>
    </row>
    <row r="280" spans="2:41" x14ac:dyDescent="0.2">
      <c r="B280" s="18">
        <f t="shared" si="198"/>
        <v>43430</v>
      </c>
      <c r="C280">
        <v>271</v>
      </c>
      <c r="D280" s="5">
        <v>3.7</v>
      </c>
      <c r="E280" s="8">
        <f t="shared" si="149"/>
        <v>3.7</v>
      </c>
      <c r="F280">
        <v>0</v>
      </c>
      <c r="G280" s="8">
        <f t="shared" si="150"/>
        <v>2800.8000000000011</v>
      </c>
      <c r="H280">
        <v>271</v>
      </c>
      <c r="I280" s="8">
        <f t="shared" si="151"/>
        <v>2656.5000000000009</v>
      </c>
      <c r="J280" s="8" t="str">
        <f t="shared" si="152"/>
        <v xml:space="preserve"> </v>
      </c>
      <c r="K280" s="8" t="str">
        <f t="shared" si="153"/>
        <v xml:space="preserve"> </v>
      </c>
      <c r="L280" s="8" t="str">
        <f t="shared" si="154"/>
        <v xml:space="preserve"> </v>
      </c>
      <c r="M280" t="str">
        <f t="shared" si="155"/>
        <v>F1</v>
      </c>
      <c r="N280" t="str">
        <f t="shared" si="175"/>
        <v xml:space="preserve"> </v>
      </c>
      <c r="O280" t="str">
        <f t="shared" si="176"/>
        <v xml:space="preserve"> </v>
      </c>
      <c r="P280" t="str">
        <f t="shared" si="177"/>
        <v xml:space="preserve"> </v>
      </c>
      <c r="Q280" t="str">
        <f t="shared" si="178"/>
        <v xml:space="preserve"> </v>
      </c>
      <c r="R280" t="str">
        <f t="shared" si="179"/>
        <v xml:space="preserve"> </v>
      </c>
      <c r="S280">
        <v>271</v>
      </c>
      <c r="T280">
        <f t="shared" si="144"/>
        <v>0.5</v>
      </c>
      <c r="U280" s="2">
        <f t="shared" si="180"/>
        <v>4.5905996787630819E+48</v>
      </c>
      <c r="V280" s="2">
        <f t="shared" si="181"/>
        <v>5</v>
      </c>
      <c r="W280" s="2">
        <f t="shared" si="146"/>
        <v>0.5</v>
      </c>
      <c r="X280" s="8" t="str">
        <f t="shared" si="182"/>
        <v xml:space="preserve"> </v>
      </c>
      <c r="Y280" s="8" t="str">
        <f t="shared" si="183"/>
        <v xml:space="preserve"> </v>
      </c>
      <c r="Z280" s="8" t="str">
        <f t="shared" si="184"/>
        <v xml:space="preserve"> </v>
      </c>
      <c r="AA280" s="8" t="str">
        <f t="shared" si="185"/>
        <v xml:space="preserve"> </v>
      </c>
      <c r="AB280" s="8">
        <f t="shared" si="186"/>
        <v>13</v>
      </c>
      <c r="AC280">
        <v>271</v>
      </c>
      <c r="AD280" s="8">
        <f t="shared" si="187"/>
        <v>13</v>
      </c>
      <c r="AE280" s="5">
        <f t="shared" si="188"/>
        <v>5</v>
      </c>
      <c r="AF280" s="5">
        <f t="shared" si="189"/>
        <v>5</v>
      </c>
      <c r="AG280" s="5">
        <f t="shared" si="190"/>
        <v>5</v>
      </c>
      <c r="AH280" s="5">
        <f t="shared" si="191"/>
        <v>5</v>
      </c>
      <c r="AI280" s="5">
        <f t="shared" si="192"/>
        <v>5</v>
      </c>
      <c r="AJ280" s="16">
        <f t="shared" si="193"/>
        <v>0.5</v>
      </c>
      <c r="AK280" s="20">
        <f t="shared" si="145"/>
        <v>300</v>
      </c>
      <c r="AL280" s="20">
        <f t="shared" si="194"/>
        <v>2688</v>
      </c>
      <c r="AM280" s="20">
        <f t="shared" si="195"/>
        <v>500</v>
      </c>
      <c r="AN280" s="10">
        <f t="shared" si="196"/>
        <v>300</v>
      </c>
      <c r="AO280" s="1">
        <f t="shared" si="197"/>
        <v>-30</v>
      </c>
    </row>
    <row r="281" spans="2:41" x14ac:dyDescent="0.2">
      <c r="B281" s="18">
        <f t="shared" si="198"/>
        <v>43431</v>
      </c>
      <c r="C281">
        <v>272</v>
      </c>
      <c r="D281" s="5">
        <v>3.6</v>
      </c>
      <c r="E281" s="8">
        <f t="shared" si="149"/>
        <v>3.6</v>
      </c>
      <c r="F281">
        <v>0</v>
      </c>
      <c r="G281" s="8">
        <f t="shared" si="150"/>
        <v>2804.400000000001</v>
      </c>
      <c r="H281">
        <v>272</v>
      </c>
      <c r="I281" s="8">
        <f t="shared" si="151"/>
        <v>2660.1000000000008</v>
      </c>
      <c r="J281" s="8" t="str">
        <f t="shared" si="152"/>
        <v xml:space="preserve"> </v>
      </c>
      <c r="K281" s="8" t="str">
        <f t="shared" si="153"/>
        <v xml:space="preserve"> </v>
      </c>
      <c r="L281" s="8" t="str">
        <f t="shared" si="154"/>
        <v xml:space="preserve"> </v>
      </c>
      <c r="M281" t="str">
        <f t="shared" si="155"/>
        <v>F1</v>
      </c>
      <c r="N281" t="str">
        <f t="shared" si="175"/>
        <v xml:space="preserve"> </v>
      </c>
      <c r="O281" t="str">
        <f t="shared" si="176"/>
        <v xml:space="preserve"> </v>
      </c>
      <c r="P281" t="str">
        <f t="shared" si="177"/>
        <v xml:space="preserve"> </v>
      </c>
      <c r="Q281" t="str">
        <f t="shared" si="178"/>
        <v xml:space="preserve"> </v>
      </c>
      <c r="R281" t="str">
        <f t="shared" si="179"/>
        <v xml:space="preserve"> </v>
      </c>
      <c r="S281">
        <v>272</v>
      </c>
      <c r="T281">
        <f t="shared" si="144"/>
        <v>0.5</v>
      </c>
      <c r="U281" s="2">
        <f t="shared" si="180"/>
        <v>5.3563980000229168E+48</v>
      </c>
      <c r="V281" s="2">
        <f t="shared" si="181"/>
        <v>5</v>
      </c>
      <c r="W281" s="2">
        <f t="shared" si="146"/>
        <v>0.5</v>
      </c>
      <c r="X281" s="8" t="str">
        <f t="shared" si="182"/>
        <v xml:space="preserve"> </v>
      </c>
      <c r="Y281" s="8" t="str">
        <f t="shared" si="183"/>
        <v xml:space="preserve"> </v>
      </c>
      <c r="Z281" s="8" t="str">
        <f t="shared" si="184"/>
        <v xml:space="preserve"> </v>
      </c>
      <c r="AA281" s="8" t="str">
        <f t="shared" si="185"/>
        <v xml:space="preserve"> </v>
      </c>
      <c r="AB281" s="8">
        <f t="shared" si="186"/>
        <v>13</v>
      </c>
      <c r="AC281">
        <v>272</v>
      </c>
      <c r="AD281" s="8">
        <f t="shared" si="187"/>
        <v>13</v>
      </c>
      <c r="AE281" s="5">
        <f t="shared" si="188"/>
        <v>5</v>
      </c>
      <c r="AF281" s="5">
        <f t="shared" si="189"/>
        <v>5</v>
      </c>
      <c r="AG281" s="5">
        <f t="shared" si="190"/>
        <v>5</v>
      </c>
      <c r="AH281" s="5">
        <f t="shared" si="191"/>
        <v>5</v>
      </c>
      <c r="AI281" s="5">
        <f t="shared" si="192"/>
        <v>5</v>
      </c>
      <c r="AJ281" s="16">
        <f t="shared" si="193"/>
        <v>0.5</v>
      </c>
      <c r="AK281" s="20">
        <f t="shared" si="145"/>
        <v>300</v>
      </c>
      <c r="AL281" s="20">
        <f t="shared" si="194"/>
        <v>2700</v>
      </c>
      <c r="AM281" s="20">
        <f t="shared" si="195"/>
        <v>500</v>
      </c>
      <c r="AN281" s="10">
        <f t="shared" si="196"/>
        <v>300</v>
      </c>
      <c r="AO281" s="1">
        <f t="shared" si="197"/>
        <v>-30</v>
      </c>
    </row>
    <row r="282" spans="2:41" x14ac:dyDescent="0.2">
      <c r="B282" s="18">
        <f t="shared" si="198"/>
        <v>43432</v>
      </c>
      <c r="C282">
        <v>273</v>
      </c>
      <c r="D282" s="5">
        <v>3.4</v>
      </c>
      <c r="E282" s="8">
        <f t="shared" si="149"/>
        <v>3.4</v>
      </c>
      <c r="F282">
        <v>0</v>
      </c>
      <c r="G282" s="8">
        <f t="shared" si="150"/>
        <v>2807.8000000000011</v>
      </c>
      <c r="H282">
        <v>273</v>
      </c>
      <c r="I282" s="8">
        <f t="shared" si="151"/>
        <v>2663.5000000000009</v>
      </c>
      <c r="J282" s="8" t="str">
        <f t="shared" si="152"/>
        <v xml:space="preserve"> </v>
      </c>
      <c r="K282" s="8" t="str">
        <f t="shared" si="153"/>
        <v xml:space="preserve"> </v>
      </c>
      <c r="L282" s="8" t="str">
        <f t="shared" si="154"/>
        <v xml:space="preserve"> </v>
      </c>
      <c r="M282" t="str">
        <f t="shared" si="155"/>
        <v>F1</v>
      </c>
      <c r="N282" t="str">
        <f t="shared" si="175"/>
        <v xml:space="preserve"> </v>
      </c>
      <c r="O282" t="str">
        <f t="shared" si="176"/>
        <v xml:space="preserve"> </v>
      </c>
      <c r="P282" t="str">
        <f t="shared" si="177"/>
        <v xml:space="preserve"> </v>
      </c>
      <c r="Q282" t="str">
        <f t="shared" si="178"/>
        <v xml:space="preserve"> </v>
      </c>
      <c r="R282" t="str">
        <f t="shared" si="179"/>
        <v xml:space="preserve"> </v>
      </c>
      <c r="S282">
        <v>273</v>
      </c>
      <c r="T282">
        <f t="shared" si="144"/>
        <v>0.5</v>
      </c>
      <c r="U282" s="2">
        <f t="shared" si="180"/>
        <v>6.1966054464003311E+48</v>
      </c>
      <c r="V282" s="2">
        <f t="shared" si="181"/>
        <v>5</v>
      </c>
      <c r="W282" s="2">
        <f t="shared" si="146"/>
        <v>0.5</v>
      </c>
      <c r="X282" s="8" t="str">
        <f t="shared" si="182"/>
        <v xml:space="preserve"> </v>
      </c>
      <c r="Y282" s="8" t="str">
        <f t="shared" si="183"/>
        <v xml:space="preserve"> </v>
      </c>
      <c r="Z282" s="8" t="str">
        <f t="shared" si="184"/>
        <v xml:space="preserve"> </v>
      </c>
      <c r="AA282" s="8" t="str">
        <f t="shared" si="185"/>
        <v xml:space="preserve"> </v>
      </c>
      <c r="AB282" s="8">
        <f t="shared" si="186"/>
        <v>13</v>
      </c>
      <c r="AC282">
        <v>273</v>
      </c>
      <c r="AD282" s="8">
        <f t="shared" si="187"/>
        <v>13</v>
      </c>
      <c r="AE282" s="5">
        <f t="shared" si="188"/>
        <v>5</v>
      </c>
      <c r="AF282" s="5">
        <f t="shared" si="189"/>
        <v>5</v>
      </c>
      <c r="AG282" s="5">
        <f t="shared" si="190"/>
        <v>5</v>
      </c>
      <c r="AH282" s="5">
        <f t="shared" si="191"/>
        <v>5</v>
      </c>
      <c r="AI282" s="5">
        <f t="shared" si="192"/>
        <v>5</v>
      </c>
      <c r="AJ282" s="16">
        <f t="shared" si="193"/>
        <v>0.5</v>
      </c>
      <c r="AK282" s="20">
        <f t="shared" si="145"/>
        <v>300</v>
      </c>
      <c r="AL282" s="20">
        <f t="shared" si="194"/>
        <v>2712</v>
      </c>
      <c r="AM282" s="20">
        <f t="shared" si="195"/>
        <v>500</v>
      </c>
      <c r="AN282" s="10">
        <f t="shared" si="196"/>
        <v>300</v>
      </c>
      <c r="AO282" s="1">
        <f t="shared" si="197"/>
        <v>-30</v>
      </c>
    </row>
    <row r="283" spans="2:41" x14ac:dyDescent="0.2">
      <c r="B283" s="18">
        <f t="shared" si="198"/>
        <v>43433</v>
      </c>
      <c r="C283">
        <v>274</v>
      </c>
      <c r="D283" s="5">
        <v>3.3</v>
      </c>
      <c r="E283" s="8">
        <f t="shared" si="149"/>
        <v>3.3</v>
      </c>
      <c r="F283">
        <v>0</v>
      </c>
      <c r="G283" s="8">
        <f t="shared" si="150"/>
        <v>2811.1000000000013</v>
      </c>
      <c r="H283">
        <v>274</v>
      </c>
      <c r="I283" s="8">
        <f t="shared" si="151"/>
        <v>2666.8000000000011</v>
      </c>
      <c r="J283" s="8" t="str">
        <f t="shared" si="152"/>
        <v xml:space="preserve"> </v>
      </c>
      <c r="K283" s="8" t="str">
        <f t="shared" si="153"/>
        <v xml:space="preserve"> </v>
      </c>
      <c r="L283" s="8" t="str">
        <f t="shared" si="154"/>
        <v xml:space="preserve"> </v>
      </c>
      <c r="M283" t="str">
        <f t="shared" si="155"/>
        <v>F1</v>
      </c>
      <c r="N283" t="str">
        <f t="shared" si="175"/>
        <v xml:space="preserve"> </v>
      </c>
      <c r="O283" t="str">
        <f t="shared" si="176"/>
        <v xml:space="preserve"> </v>
      </c>
      <c r="P283" t="str">
        <f t="shared" si="177"/>
        <v xml:space="preserve"> </v>
      </c>
      <c r="Q283" t="str">
        <f t="shared" si="178"/>
        <v xml:space="preserve"> </v>
      </c>
      <c r="R283" t="str">
        <f t="shared" si="179"/>
        <v xml:space="preserve"> </v>
      </c>
      <c r="S283">
        <v>274</v>
      </c>
      <c r="T283">
        <f t="shared" si="144"/>
        <v>0.5</v>
      </c>
      <c r="U283" s="2">
        <f t="shared" si="180"/>
        <v>7.1379523350184416E+48</v>
      </c>
      <c r="V283" s="2">
        <f t="shared" si="181"/>
        <v>5</v>
      </c>
      <c r="W283" s="2">
        <f t="shared" si="146"/>
        <v>0.5</v>
      </c>
      <c r="X283" s="8" t="str">
        <f t="shared" si="182"/>
        <v xml:space="preserve"> </v>
      </c>
      <c r="Y283" s="8" t="str">
        <f t="shared" si="183"/>
        <v xml:space="preserve"> </v>
      </c>
      <c r="Z283" s="8" t="str">
        <f t="shared" si="184"/>
        <v xml:space="preserve"> </v>
      </c>
      <c r="AA283" s="8" t="str">
        <f t="shared" si="185"/>
        <v xml:space="preserve"> </v>
      </c>
      <c r="AB283" s="8">
        <f t="shared" si="186"/>
        <v>13</v>
      </c>
      <c r="AC283">
        <v>274</v>
      </c>
      <c r="AD283" s="8">
        <f t="shared" si="187"/>
        <v>13</v>
      </c>
      <c r="AE283" s="5">
        <f t="shared" si="188"/>
        <v>5</v>
      </c>
      <c r="AF283" s="5">
        <f t="shared" si="189"/>
        <v>5</v>
      </c>
      <c r="AG283" s="5">
        <f t="shared" si="190"/>
        <v>5</v>
      </c>
      <c r="AH283" s="5">
        <f t="shared" si="191"/>
        <v>5</v>
      </c>
      <c r="AI283" s="5">
        <f t="shared" si="192"/>
        <v>5</v>
      </c>
      <c r="AJ283" s="16">
        <f t="shared" si="193"/>
        <v>0.5</v>
      </c>
      <c r="AK283" s="20">
        <f t="shared" si="145"/>
        <v>300</v>
      </c>
      <c r="AL283" s="20">
        <f t="shared" si="194"/>
        <v>2724</v>
      </c>
      <c r="AM283" s="20">
        <f t="shared" si="195"/>
        <v>500</v>
      </c>
      <c r="AN283" s="10">
        <f t="shared" si="196"/>
        <v>300</v>
      </c>
      <c r="AO283" s="1">
        <f t="shared" si="197"/>
        <v>-30</v>
      </c>
    </row>
    <row r="284" spans="2:41" x14ac:dyDescent="0.2">
      <c r="B284" s="18">
        <f t="shared" si="198"/>
        <v>43434</v>
      </c>
      <c r="C284">
        <v>275</v>
      </c>
      <c r="D284" s="5">
        <v>3.2</v>
      </c>
      <c r="E284" s="8">
        <f t="shared" si="149"/>
        <v>3.2</v>
      </c>
      <c r="F284">
        <v>0</v>
      </c>
      <c r="G284" s="8">
        <f t="shared" si="150"/>
        <v>2814.3000000000011</v>
      </c>
      <c r="H284">
        <v>275</v>
      </c>
      <c r="I284" s="8">
        <f t="shared" si="151"/>
        <v>2670.0000000000009</v>
      </c>
      <c r="J284" s="8" t="str">
        <f t="shared" si="152"/>
        <v xml:space="preserve"> </v>
      </c>
      <c r="K284" s="8" t="str">
        <f t="shared" si="153"/>
        <v xml:space="preserve"> </v>
      </c>
      <c r="L284" s="8" t="str">
        <f t="shared" si="154"/>
        <v xml:space="preserve"> </v>
      </c>
      <c r="M284" t="str">
        <f t="shared" si="155"/>
        <v>F1</v>
      </c>
      <c r="N284" t="str">
        <f t="shared" si="175"/>
        <v xml:space="preserve"> </v>
      </c>
      <c r="O284" t="str">
        <f t="shared" si="176"/>
        <v xml:space="preserve"> </v>
      </c>
      <c r="P284" t="str">
        <f t="shared" si="177"/>
        <v xml:space="preserve"> </v>
      </c>
      <c r="Q284" t="str">
        <f t="shared" si="178"/>
        <v xml:space="preserve"> </v>
      </c>
      <c r="R284" t="str">
        <f t="shared" si="179"/>
        <v xml:space="preserve"> </v>
      </c>
      <c r="S284">
        <v>275</v>
      </c>
      <c r="T284">
        <f t="shared" si="144"/>
        <v>0.5</v>
      </c>
      <c r="U284" s="2">
        <f t="shared" si="180"/>
        <v>8.187140372896643E+48</v>
      </c>
      <c r="V284" s="2">
        <f t="shared" si="181"/>
        <v>5</v>
      </c>
      <c r="W284" s="2">
        <f t="shared" si="146"/>
        <v>0.5</v>
      </c>
      <c r="X284" s="8" t="str">
        <f t="shared" si="182"/>
        <v xml:space="preserve"> </v>
      </c>
      <c r="Y284" s="8" t="str">
        <f t="shared" si="183"/>
        <v xml:space="preserve"> </v>
      </c>
      <c r="Z284" s="8" t="str">
        <f t="shared" si="184"/>
        <v xml:space="preserve"> </v>
      </c>
      <c r="AA284" s="8" t="str">
        <f t="shared" si="185"/>
        <v xml:space="preserve"> </v>
      </c>
      <c r="AB284" s="8">
        <f t="shared" si="186"/>
        <v>13</v>
      </c>
      <c r="AC284">
        <v>275</v>
      </c>
      <c r="AD284" s="8">
        <f t="shared" si="187"/>
        <v>13</v>
      </c>
      <c r="AE284" s="5">
        <f t="shared" si="188"/>
        <v>5</v>
      </c>
      <c r="AF284" s="5">
        <f t="shared" si="189"/>
        <v>5</v>
      </c>
      <c r="AG284" s="5">
        <f t="shared" si="190"/>
        <v>5</v>
      </c>
      <c r="AH284" s="5">
        <f t="shared" si="191"/>
        <v>5</v>
      </c>
      <c r="AI284" s="5">
        <f t="shared" si="192"/>
        <v>5</v>
      </c>
      <c r="AJ284" s="16">
        <f t="shared" si="193"/>
        <v>0.5</v>
      </c>
      <c r="AK284" s="20">
        <f t="shared" si="145"/>
        <v>300</v>
      </c>
      <c r="AL284" s="20">
        <f t="shared" si="194"/>
        <v>2736</v>
      </c>
      <c r="AM284" s="20">
        <f t="shared" si="195"/>
        <v>500</v>
      </c>
      <c r="AN284" s="10">
        <f t="shared" si="196"/>
        <v>300</v>
      </c>
      <c r="AO284" s="1">
        <f t="shared" si="197"/>
        <v>-30</v>
      </c>
    </row>
    <row r="285" spans="2:41" x14ac:dyDescent="0.2">
      <c r="B285" s="18">
        <f t="shared" si="198"/>
        <v>43435</v>
      </c>
      <c r="C285">
        <v>276</v>
      </c>
      <c r="D285" s="5">
        <v>3.1</v>
      </c>
      <c r="E285" s="8">
        <f t="shared" si="149"/>
        <v>3.1</v>
      </c>
      <c r="F285">
        <v>0</v>
      </c>
      <c r="G285" s="8">
        <f t="shared" si="150"/>
        <v>2817.400000000001</v>
      </c>
      <c r="H285">
        <v>276</v>
      </c>
      <c r="I285" s="8">
        <f t="shared" si="151"/>
        <v>2673.1000000000008</v>
      </c>
      <c r="J285" s="8" t="str">
        <f t="shared" si="152"/>
        <v xml:space="preserve"> </v>
      </c>
      <c r="K285" s="8" t="str">
        <f t="shared" si="153"/>
        <v xml:space="preserve"> </v>
      </c>
      <c r="L285" s="8" t="str">
        <f t="shared" si="154"/>
        <v xml:space="preserve"> </v>
      </c>
      <c r="M285" t="str">
        <f t="shared" si="155"/>
        <v>F1</v>
      </c>
      <c r="N285" t="str">
        <f t="shared" si="175"/>
        <v xml:space="preserve"> </v>
      </c>
      <c r="O285" t="str">
        <f t="shared" si="176"/>
        <v xml:space="preserve"> </v>
      </c>
      <c r="P285" t="str">
        <f t="shared" si="177"/>
        <v xml:space="preserve"> </v>
      </c>
      <c r="Q285" t="str">
        <f t="shared" si="178"/>
        <v xml:space="preserve"> </v>
      </c>
      <c r="R285" t="str">
        <f t="shared" si="179"/>
        <v xml:space="preserve"> </v>
      </c>
      <c r="S285">
        <v>276</v>
      </c>
      <c r="T285">
        <f t="shared" si="144"/>
        <v>0.5</v>
      </c>
      <c r="U285" s="2">
        <f t="shared" si="180"/>
        <v>9.3503878102544339E+48</v>
      </c>
      <c r="V285" s="2">
        <f t="shared" si="181"/>
        <v>5</v>
      </c>
      <c r="W285" s="2">
        <f t="shared" si="146"/>
        <v>0.5</v>
      </c>
      <c r="X285" s="8" t="str">
        <f t="shared" si="182"/>
        <v xml:space="preserve"> </v>
      </c>
      <c r="Y285" s="8" t="str">
        <f t="shared" si="183"/>
        <v xml:space="preserve"> </v>
      </c>
      <c r="Z285" s="8" t="str">
        <f t="shared" si="184"/>
        <v xml:space="preserve"> </v>
      </c>
      <c r="AA285" s="8" t="str">
        <f t="shared" si="185"/>
        <v xml:space="preserve"> </v>
      </c>
      <c r="AB285" s="8">
        <f t="shared" si="186"/>
        <v>13</v>
      </c>
      <c r="AC285">
        <v>276</v>
      </c>
      <c r="AD285" s="8">
        <f t="shared" si="187"/>
        <v>13</v>
      </c>
      <c r="AE285" s="5">
        <f t="shared" si="188"/>
        <v>5</v>
      </c>
      <c r="AF285" s="5">
        <f t="shared" si="189"/>
        <v>5</v>
      </c>
      <c r="AG285" s="5">
        <f t="shared" si="190"/>
        <v>5</v>
      </c>
      <c r="AH285" s="5">
        <f t="shared" si="191"/>
        <v>5</v>
      </c>
      <c r="AI285" s="5">
        <f t="shared" si="192"/>
        <v>5</v>
      </c>
      <c r="AJ285" s="16">
        <f t="shared" si="193"/>
        <v>0.5</v>
      </c>
      <c r="AK285" s="20">
        <f t="shared" si="145"/>
        <v>300</v>
      </c>
      <c r="AL285" s="20">
        <f t="shared" si="194"/>
        <v>2748</v>
      </c>
      <c r="AM285" s="20">
        <f t="shared" si="195"/>
        <v>500</v>
      </c>
      <c r="AN285" s="10">
        <f t="shared" si="196"/>
        <v>300</v>
      </c>
      <c r="AO285" s="1">
        <f t="shared" si="197"/>
        <v>-30</v>
      </c>
    </row>
    <row r="286" spans="2:41" x14ac:dyDescent="0.2">
      <c r="B286" s="18">
        <f t="shared" si="198"/>
        <v>43436</v>
      </c>
      <c r="C286">
        <v>277</v>
      </c>
      <c r="D286" s="5">
        <v>3</v>
      </c>
      <c r="E286" s="8">
        <f t="shared" si="149"/>
        <v>3</v>
      </c>
      <c r="F286">
        <v>0</v>
      </c>
      <c r="G286" s="8">
        <f t="shared" si="150"/>
        <v>2820.400000000001</v>
      </c>
      <c r="H286">
        <v>277</v>
      </c>
      <c r="I286" s="8">
        <f t="shared" si="151"/>
        <v>2676.1000000000008</v>
      </c>
      <c r="J286" s="8" t="str">
        <f t="shared" si="152"/>
        <v xml:space="preserve"> </v>
      </c>
      <c r="K286" s="8" t="str">
        <f t="shared" si="153"/>
        <v xml:space="preserve"> </v>
      </c>
      <c r="L286" s="8" t="str">
        <f t="shared" si="154"/>
        <v xml:space="preserve"> </v>
      </c>
      <c r="M286" t="str">
        <f t="shared" si="155"/>
        <v>F1</v>
      </c>
      <c r="N286" t="str">
        <f t="shared" si="175"/>
        <v xml:space="preserve"> </v>
      </c>
      <c r="O286" t="str">
        <f t="shared" si="176"/>
        <v xml:space="preserve"> </v>
      </c>
      <c r="P286" t="str">
        <f t="shared" si="177"/>
        <v xml:space="preserve"> </v>
      </c>
      <c r="Q286" t="str">
        <f t="shared" si="178"/>
        <v xml:space="preserve"> </v>
      </c>
      <c r="R286" t="str">
        <f t="shared" si="179"/>
        <v xml:space="preserve"> </v>
      </c>
      <c r="S286">
        <v>277</v>
      </c>
      <c r="T286">
        <f t="shared" si="144"/>
        <v>0.5</v>
      </c>
      <c r="U286" s="2">
        <f t="shared" si="180"/>
        <v>1.0633244614239883E+49</v>
      </c>
      <c r="V286" s="2">
        <f t="shared" si="181"/>
        <v>5</v>
      </c>
      <c r="W286" s="2">
        <f t="shared" si="146"/>
        <v>0.5</v>
      </c>
      <c r="X286" s="8" t="str">
        <f t="shared" si="182"/>
        <v xml:space="preserve"> </v>
      </c>
      <c r="Y286" s="8" t="str">
        <f t="shared" si="183"/>
        <v xml:space="preserve"> </v>
      </c>
      <c r="Z286" s="8" t="str">
        <f t="shared" si="184"/>
        <v xml:space="preserve"> </v>
      </c>
      <c r="AA286" s="8" t="str">
        <f t="shared" si="185"/>
        <v xml:space="preserve"> </v>
      </c>
      <c r="AB286" s="8">
        <f t="shared" si="186"/>
        <v>13</v>
      </c>
      <c r="AC286">
        <v>277</v>
      </c>
      <c r="AD286" s="8">
        <f t="shared" si="187"/>
        <v>13</v>
      </c>
      <c r="AE286" s="5">
        <f t="shared" si="188"/>
        <v>5</v>
      </c>
      <c r="AF286" s="5">
        <f t="shared" si="189"/>
        <v>5</v>
      </c>
      <c r="AG286" s="5">
        <f t="shared" si="190"/>
        <v>5</v>
      </c>
      <c r="AH286" s="5">
        <f t="shared" si="191"/>
        <v>5</v>
      </c>
      <c r="AI286" s="5">
        <f t="shared" si="192"/>
        <v>5</v>
      </c>
      <c r="AJ286" s="16">
        <f t="shared" si="193"/>
        <v>0.5</v>
      </c>
      <c r="AK286" s="20">
        <f t="shared" si="145"/>
        <v>300</v>
      </c>
      <c r="AL286" s="20">
        <f t="shared" si="194"/>
        <v>2760</v>
      </c>
      <c r="AM286" s="20">
        <f t="shared" si="195"/>
        <v>500</v>
      </c>
      <c r="AN286" s="10">
        <f t="shared" si="196"/>
        <v>300</v>
      </c>
      <c r="AO286" s="1">
        <f t="shared" si="197"/>
        <v>-30</v>
      </c>
    </row>
    <row r="287" spans="2:41" x14ac:dyDescent="0.2">
      <c r="B287" s="18">
        <f t="shared" si="198"/>
        <v>43437</v>
      </c>
      <c r="C287">
        <v>278</v>
      </c>
      <c r="D287" s="5">
        <v>2.9</v>
      </c>
      <c r="E287" s="8">
        <f t="shared" si="149"/>
        <v>2.9</v>
      </c>
      <c r="F287">
        <v>0</v>
      </c>
      <c r="G287" s="8">
        <f t="shared" si="150"/>
        <v>2823.3000000000011</v>
      </c>
      <c r="H287">
        <v>278</v>
      </c>
      <c r="I287" s="8">
        <f t="shared" si="151"/>
        <v>2679.0000000000009</v>
      </c>
      <c r="J287" s="8" t="str">
        <f t="shared" si="152"/>
        <v xml:space="preserve"> </v>
      </c>
      <c r="K287" s="8" t="str">
        <f t="shared" si="153"/>
        <v xml:space="preserve"> </v>
      </c>
      <c r="L287" s="8" t="str">
        <f t="shared" si="154"/>
        <v xml:space="preserve"> </v>
      </c>
      <c r="M287" t="str">
        <f t="shared" si="155"/>
        <v>F1</v>
      </c>
      <c r="N287" t="str">
        <f t="shared" si="175"/>
        <v xml:space="preserve"> </v>
      </c>
      <c r="O287" t="str">
        <f t="shared" si="176"/>
        <v xml:space="preserve"> </v>
      </c>
      <c r="P287" t="str">
        <f t="shared" si="177"/>
        <v xml:space="preserve"> </v>
      </c>
      <c r="Q287" t="str">
        <f t="shared" si="178"/>
        <v xml:space="preserve"> </v>
      </c>
      <c r="R287" t="str">
        <f t="shared" si="179"/>
        <v xml:space="preserve"> </v>
      </c>
      <c r="S287">
        <v>278</v>
      </c>
      <c r="T287">
        <f t="shared" si="144"/>
        <v>0.5</v>
      </c>
      <c r="U287" s="2">
        <f t="shared" si="180"/>
        <v>1.2040396249835724E+49</v>
      </c>
      <c r="V287" s="2">
        <f t="shared" si="181"/>
        <v>5</v>
      </c>
      <c r="W287" s="2">
        <f t="shared" si="146"/>
        <v>0.5</v>
      </c>
      <c r="X287" s="8" t="str">
        <f t="shared" si="182"/>
        <v xml:space="preserve"> </v>
      </c>
      <c r="Y287" s="8" t="str">
        <f t="shared" si="183"/>
        <v xml:space="preserve"> </v>
      </c>
      <c r="Z287" s="8" t="str">
        <f t="shared" si="184"/>
        <v xml:space="preserve"> </v>
      </c>
      <c r="AA287" s="8" t="str">
        <f t="shared" si="185"/>
        <v xml:space="preserve"> </v>
      </c>
      <c r="AB287" s="8">
        <f t="shared" si="186"/>
        <v>13</v>
      </c>
      <c r="AC287">
        <v>278</v>
      </c>
      <c r="AD287" s="8">
        <f t="shared" si="187"/>
        <v>13</v>
      </c>
      <c r="AE287" s="5">
        <f t="shared" si="188"/>
        <v>5</v>
      </c>
      <c r="AF287" s="5">
        <f t="shared" si="189"/>
        <v>5</v>
      </c>
      <c r="AG287" s="5">
        <f t="shared" si="190"/>
        <v>5</v>
      </c>
      <c r="AH287" s="5">
        <f t="shared" si="191"/>
        <v>5</v>
      </c>
      <c r="AI287" s="5">
        <f t="shared" si="192"/>
        <v>5</v>
      </c>
      <c r="AJ287" s="16">
        <f t="shared" si="193"/>
        <v>0.5</v>
      </c>
      <c r="AK287" s="20">
        <f t="shared" si="145"/>
        <v>300</v>
      </c>
      <c r="AL287" s="20">
        <f t="shared" si="194"/>
        <v>2772</v>
      </c>
      <c r="AM287" s="20">
        <f t="shared" si="195"/>
        <v>500</v>
      </c>
      <c r="AN287" s="10">
        <f t="shared" si="196"/>
        <v>300</v>
      </c>
      <c r="AO287" s="1">
        <f t="shared" si="197"/>
        <v>-30</v>
      </c>
    </row>
    <row r="288" spans="2:41" x14ac:dyDescent="0.2">
      <c r="B288" s="18">
        <f t="shared" si="198"/>
        <v>43438</v>
      </c>
      <c r="C288">
        <v>279</v>
      </c>
      <c r="D288" s="5">
        <v>2.8</v>
      </c>
      <c r="E288" s="8">
        <f t="shared" si="149"/>
        <v>2.8</v>
      </c>
      <c r="F288">
        <v>0</v>
      </c>
      <c r="G288" s="8">
        <f t="shared" si="150"/>
        <v>2826.1000000000013</v>
      </c>
      <c r="H288">
        <v>279</v>
      </c>
      <c r="I288" s="8">
        <f t="shared" si="151"/>
        <v>2681.8000000000011</v>
      </c>
      <c r="J288" s="8" t="str">
        <f t="shared" si="152"/>
        <v xml:space="preserve"> </v>
      </c>
      <c r="K288" s="8" t="str">
        <f t="shared" si="153"/>
        <v xml:space="preserve"> </v>
      </c>
      <c r="L288" s="8" t="str">
        <f t="shared" si="154"/>
        <v xml:space="preserve"> </v>
      </c>
      <c r="M288" t="str">
        <f t="shared" si="155"/>
        <v>F1</v>
      </c>
      <c r="N288" t="str">
        <f t="shared" si="175"/>
        <v xml:space="preserve"> </v>
      </c>
      <c r="O288" t="str">
        <f t="shared" si="176"/>
        <v xml:space="preserve"> </v>
      </c>
      <c r="P288" t="str">
        <f t="shared" si="177"/>
        <v xml:space="preserve"> </v>
      </c>
      <c r="Q288" t="str">
        <f t="shared" si="178"/>
        <v xml:space="preserve"> </v>
      </c>
      <c r="R288" t="str">
        <f t="shared" si="179"/>
        <v xml:space="preserve"> </v>
      </c>
      <c r="S288">
        <v>279</v>
      </c>
      <c r="T288">
        <f t="shared" si="144"/>
        <v>0.5</v>
      </c>
      <c r="U288" s="2">
        <f t="shared" si="180"/>
        <v>1.3575459823170637E+49</v>
      </c>
      <c r="V288" s="2">
        <f t="shared" si="181"/>
        <v>5</v>
      </c>
      <c r="W288" s="2">
        <f t="shared" si="146"/>
        <v>0.5</v>
      </c>
      <c r="X288" s="8" t="str">
        <f t="shared" si="182"/>
        <v xml:space="preserve"> </v>
      </c>
      <c r="Y288" s="8" t="str">
        <f t="shared" si="183"/>
        <v xml:space="preserve"> </v>
      </c>
      <c r="Z288" s="8" t="str">
        <f t="shared" si="184"/>
        <v xml:space="preserve"> </v>
      </c>
      <c r="AA288" s="8" t="str">
        <f t="shared" si="185"/>
        <v xml:space="preserve"> </v>
      </c>
      <c r="AB288" s="8">
        <f t="shared" si="186"/>
        <v>13</v>
      </c>
      <c r="AC288">
        <v>279</v>
      </c>
      <c r="AD288" s="8">
        <f t="shared" si="187"/>
        <v>13</v>
      </c>
      <c r="AE288" s="5">
        <f t="shared" si="188"/>
        <v>5</v>
      </c>
      <c r="AF288" s="5">
        <f t="shared" si="189"/>
        <v>5</v>
      </c>
      <c r="AG288" s="5">
        <f t="shared" si="190"/>
        <v>5</v>
      </c>
      <c r="AH288" s="5">
        <f t="shared" si="191"/>
        <v>5</v>
      </c>
      <c r="AI288" s="5">
        <f t="shared" si="192"/>
        <v>5</v>
      </c>
      <c r="AJ288" s="16">
        <f t="shared" si="193"/>
        <v>0.5</v>
      </c>
      <c r="AK288" s="20">
        <f t="shared" si="145"/>
        <v>300</v>
      </c>
      <c r="AL288" s="20">
        <f t="shared" si="194"/>
        <v>2784</v>
      </c>
      <c r="AM288" s="20">
        <f t="shared" si="195"/>
        <v>500</v>
      </c>
      <c r="AN288" s="10">
        <f t="shared" si="196"/>
        <v>300</v>
      </c>
      <c r="AO288" s="1">
        <f t="shared" si="197"/>
        <v>-30</v>
      </c>
    </row>
    <row r="289" spans="2:41" x14ac:dyDescent="0.2">
      <c r="B289" s="18">
        <f t="shared" si="198"/>
        <v>43439</v>
      </c>
      <c r="C289">
        <v>280</v>
      </c>
      <c r="D289" s="5">
        <v>2.7</v>
      </c>
      <c r="E289" s="8">
        <f t="shared" si="149"/>
        <v>2.7</v>
      </c>
      <c r="F289">
        <v>0</v>
      </c>
      <c r="G289" s="8">
        <f t="shared" si="150"/>
        <v>2828.8000000000011</v>
      </c>
      <c r="H289">
        <v>280</v>
      </c>
      <c r="I289" s="8">
        <f t="shared" si="151"/>
        <v>2684.5000000000009</v>
      </c>
      <c r="J289" s="8" t="str">
        <f t="shared" si="152"/>
        <v xml:space="preserve"> </v>
      </c>
      <c r="K289" s="8" t="str">
        <f t="shared" si="153"/>
        <v xml:space="preserve"> </v>
      </c>
      <c r="L289" s="8" t="str">
        <f t="shared" si="154"/>
        <v xml:space="preserve"> </v>
      </c>
      <c r="M289" t="str">
        <f t="shared" si="155"/>
        <v>F1</v>
      </c>
      <c r="N289" t="str">
        <f t="shared" si="175"/>
        <v xml:space="preserve"> </v>
      </c>
      <c r="O289" t="str">
        <f t="shared" si="176"/>
        <v xml:space="preserve"> </v>
      </c>
      <c r="P289" t="str">
        <f t="shared" si="177"/>
        <v xml:space="preserve"> </v>
      </c>
      <c r="Q289" t="str">
        <f t="shared" si="178"/>
        <v xml:space="preserve"> </v>
      </c>
      <c r="R289" t="str">
        <f t="shared" si="179"/>
        <v xml:space="preserve"> </v>
      </c>
      <c r="S289">
        <v>280</v>
      </c>
      <c r="T289">
        <f t="shared" si="144"/>
        <v>0.5</v>
      </c>
      <c r="U289" s="2">
        <f t="shared" si="180"/>
        <v>1.5240777108860531E+49</v>
      </c>
      <c r="V289" s="2">
        <f t="shared" si="181"/>
        <v>5</v>
      </c>
      <c r="W289" s="2">
        <f t="shared" si="146"/>
        <v>0.5</v>
      </c>
      <c r="X289" s="8" t="str">
        <f t="shared" si="182"/>
        <v xml:space="preserve"> </v>
      </c>
      <c r="Y289" s="8" t="str">
        <f t="shared" si="183"/>
        <v xml:space="preserve"> </v>
      </c>
      <c r="Z289" s="8" t="str">
        <f t="shared" si="184"/>
        <v xml:space="preserve"> </v>
      </c>
      <c r="AA289" s="8" t="str">
        <f t="shared" si="185"/>
        <v xml:space="preserve"> </v>
      </c>
      <c r="AB289" s="8">
        <f t="shared" si="186"/>
        <v>13</v>
      </c>
      <c r="AC289">
        <v>280</v>
      </c>
      <c r="AD289" s="8">
        <f t="shared" si="187"/>
        <v>13</v>
      </c>
      <c r="AE289" s="5">
        <f t="shared" si="188"/>
        <v>5</v>
      </c>
      <c r="AF289" s="5">
        <f t="shared" si="189"/>
        <v>5</v>
      </c>
      <c r="AG289" s="5">
        <f t="shared" si="190"/>
        <v>5</v>
      </c>
      <c r="AH289" s="5">
        <f t="shared" si="191"/>
        <v>5</v>
      </c>
      <c r="AI289" s="5">
        <f t="shared" si="192"/>
        <v>5</v>
      </c>
      <c r="AJ289" s="16">
        <f t="shared" si="193"/>
        <v>0.5</v>
      </c>
      <c r="AK289" s="20">
        <f t="shared" si="145"/>
        <v>300</v>
      </c>
      <c r="AL289" s="20">
        <f t="shared" si="194"/>
        <v>2796</v>
      </c>
      <c r="AM289" s="20">
        <f t="shared" si="195"/>
        <v>500</v>
      </c>
      <c r="AN289" s="10">
        <f t="shared" si="196"/>
        <v>300</v>
      </c>
      <c r="AO289" s="1">
        <f t="shared" si="197"/>
        <v>-30</v>
      </c>
    </row>
    <row r="290" spans="2:41" x14ac:dyDescent="0.2">
      <c r="B290" s="18">
        <f t="shared" si="198"/>
        <v>43440</v>
      </c>
      <c r="C290">
        <v>281</v>
      </c>
      <c r="D290" s="5">
        <v>2.5</v>
      </c>
      <c r="E290" s="8">
        <f t="shared" si="149"/>
        <v>2.5</v>
      </c>
      <c r="F290">
        <v>0</v>
      </c>
      <c r="G290" s="8">
        <f t="shared" si="150"/>
        <v>2831.3000000000011</v>
      </c>
      <c r="H290">
        <v>281</v>
      </c>
      <c r="I290" s="8">
        <f t="shared" si="151"/>
        <v>2687.0000000000009</v>
      </c>
      <c r="J290" s="8" t="str">
        <f t="shared" si="152"/>
        <v xml:space="preserve"> </v>
      </c>
      <c r="K290" s="8" t="str">
        <f t="shared" si="153"/>
        <v xml:space="preserve"> </v>
      </c>
      <c r="L290" s="8" t="str">
        <f t="shared" si="154"/>
        <v xml:space="preserve"> </v>
      </c>
      <c r="M290" t="str">
        <f t="shared" si="155"/>
        <v>F1</v>
      </c>
      <c r="N290" t="str">
        <f t="shared" si="175"/>
        <v xml:space="preserve"> </v>
      </c>
      <c r="O290" t="str">
        <f t="shared" si="176"/>
        <v xml:space="preserve"> </v>
      </c>
      <c r="P290" t="str">
        <f t="shared" si="177"/>
        <v xml:space="preserve"> </v>
      </c>
      <c r="Q290" t="str">
        <f t="shared" si="178"/>
        <v xml:space="preserve"> </v>
      </c>
      <c r="R290" t="str">
        <f t="shared" si="179"/>
        <v xml:space="preserve"> </v>
      </c>
      <c r="S290">
        <v>281</v>
      </c>
      <c r="T290">
        <f t="shared" si="144"/>
        <v>0.5</v>
      </c>
      <c r="U290" s="2">
        <f t="shared" si="180"/>
        <v>1.6964351506428595E+49</v>
      </c>
      <c r="V290" s="2">
        <f t="shared" si="181"/>
        <v>5</v>
      </c>
      <c r="W290" s="2">
        <f t="shared" si="146"/>
        <v>0.5</v>
      </c>
      <c r="X290" s="8" t="str">
        <f t="shared" si="182"/>
        <v xml:space="preserve"> </v>
      </c>
      <c r="Y290" s="8" t="str">
        <f t="shared" si="183"/>
        <v xml:space="preserve"> </v>
      </c>
      <c r="Z290" s="8" t="str">
        <f t="shared" si="184"/>
        <v xml:space="preserve"> </v>
      </c>
      <c r="AA290" s="8" t="str">
        <f t="shared" si="185"/>
        <v xml:space="preserve"> </v>
      </c>
      <c r="AB290" s="8">
        <f t="shared" si="186"/>
        <v>13</v>
      </c>
      <c r="AC290">
        <v>281</v>
      </c>
      <c r="AD290" s="8">
        <f t="shared" si="187"/>
        <v>13</v>
      </c>
      <c r="AE290" s="5">
        <f t="shared" si="188"/>
        <v>5</v>
      </c>
      <c r="AF290" s="5">
        <f t="shared" si="189"/>
        <v>5</v>
      </c>
      <c r="AG290" s="5">
        <f t="shared" si="190"/>
        <v>5</v>
      </c>
      <c r="AH290" s="5">
        <f t="shared" si="191"/>
        <v>5</v>
      </c>
      <c r="AI290" s="5">
        <f t="shared" si="192"/>
        <v>5</v>
      </c>
      <c r="AJ290" s="16">
        <f t="shared" si="193"/>
        <v>0.5</v>
      </c>
      <c r="AK290" s="20">
        <f t="shared" si="145"/>
        <v>300</v>
      </c>
      <c r="AL290" s="20">
        <f t="shared" si="194"/>
        <v>2808</v>
      </c>
      <c r="AM290" s="20">
        <f t="shared" si="195"/>
        <v>500</v>
      </c>
      <c r="AN290" s="10">
        <f t="shared" si="196"/>
        <v>300</v>
      </c>
      <c r="AO290" s="1">
        <f t="shared" si="197"/>
        <v>-30</v>
      </c>
    </row>
    <row r="291" spans="2:41" x14ac:dyDescent="0.2">
      <c r="B291" s="18">
        <f t="shared" si="198"/>
        <v>43441</v>
      </c>
      <c r="C291">
        <v>282</v>
      </c>
      <c r="D291" s="5">
        <v>2.4</v>
      </c>
      <c r="E291" s="8">
        <f t="shared" si="149"/>
        <v>2.4</v>
      </c>
      <c r="F291">
        <v>0</v>
      </c>
      <c r="G291" s="8">
        <f t="shared" si="150"/>
        <v>2833.7000000000012</v>
      </c>
      <c r="H291">
        <v>282</v>
      </c>
      <c r="I291" s="8">
        <f t="shared" si="151"/>
        <v>2689.400000000001</v>
      </c>
      <c r="J291" s="8" t="str">
        <f t="shared" si="152"/>
        <v xml:space="preserve"> </v>
      </c>
      <c r="K291" s="8" t="str">
        <f t="shared" si="153"/>
        <v xml:space="preserve"> </v>
      </c>
      <c r="L291" s="8" t="str">
        <f t="shared" si="154"/>
        <v xml:space="preserve"> </v>
      </c>
      <c r="M291" t="str">
        <f t="shared" si="155"/>
        <v>F1</v>
      </c>
      <c r="N291" t="str">
        <f t="shared" si="175"/>
        <v xml:space="preserve"> </v>
      </c>
      <c r="O291" t="str">
        <f t="shared" si="176"/>
        <v xml:space="preserve"> </v>
      </c>
      <c r="P291" t="str">
        <f t="shared" si="177"/>
        <v xml:space="preserve"> </v>
      </c>
      <c r="Q291" t="str">
        <f t="shared" si="178"/>
        <v xml:space="preserve"> </v>
      </c>
      <c r="R291" t="str">
        <f t="shared" si="179"/>
        <v xml:space="preserve"> </v>
      </c>
      <c r="S291">
        <v>282</v>
      </c>
      <c r="T291">
        <f t="shared" si="144"/>
        <v>0.5</v>
      </c>
      <c r="U291" s="2">
        <f t="shared" si="180"/>
        <v>1.8802093473818958E+49</v>
      </c>
      <c r="V291" s="2">
        <f t="shared" si="181"/>
        <v>5</v>
      </c>
      <c r="W291" s="2">
        <f t="shared" si="146"/>
        <v>0.5</v>
      </c>
      <c r="X291" s="8" t="str">
        <f t="shared" si="182"/>
        <v xml:space="preserve"> </v>
      </c>
      <c r="Y291" s="8" t="str">
        <f t="shared" si="183"/>
        <v xml:space="preserve"> </v>
      </c>
      <c r="Z291" s="8" t="str">
        <f t="shared" si="184"/>
        <v xml:space="preserve"> </v>
      </c>
      <c r="AA291" s="8" t="str">
        <f t="shared" si="185"/>
        <v xml:space="preserve"> </v>
      </c>
      <c r="AB291" s="8">
        <f t="shared" si="186"/>
        <v>13</v>
      </c>
      <c r="AC291">
        <v>282</v>
      </c>
      <c r="AD291" s="8">
        <f t="shared" si="187"/>
        <v>13</v>
      </c>
      <c r="AE291" s="5">
        <f t="shared" si="188"/>
        <v>5</v>
      </c>
      <c r="AF291" s="5">
        <f t="shared" si="189"/>
        <v>5</v>
      </c>
      <c r="AG291" s="5">
        <f t="shared" si="190"/>
        <v>5</v>
      </c>
      <c r="AH291" s="5">
        <f t="shared" si="191"/>
        <v>5</v>
      </c>
      <c r="AI291" s="5">
        <f t="shared" si="192"/>
        <v>5</v>
      </c>
      <c r="AJ291" s="16">
        <f t="shared" si="193"/>
        <v>0.5</v>
      </c>
      <c r="AK291" s="20">
        <f t="shared" si="145"/>
        <v>300</v>
      </c>
      <c r="AL291" s="20">
        <f t="shared" si="194"/>
        <v>2820</v>
      </c>
      <c r="AM291" s="20">
        <f t="shared" si="195"/>
        <v>500</v>
      </c>
      <c r="AN291" s="10">
        <f t="shared" si="196"/>
        <v>300</v>
      </c>
      <c r="AO291" s="1">
        <f t="shared" si="197"/>
        <v>-30</v>
      </c>
    </row>
    <row r="292" spans="2:41" x14ac:dyDescent="0.2">
      <c r="B292" s="18">
        <f t="shared" si="198"/>
        <v>43442</v>
      </c>
      <c r="C292">
        <v>283</v>
      </c>
      <c r="D292" s="5">
        <v>2.2999999999999998</v>
      </c>
      <c r="E292" s="8">
        <f t="shared" si="149"/>
        <v>2.2999999999999998</v>
      </c>
      <c r="F292">
        <v>0</v>
      </c>
      <c r="G292" s="8">
        <f t="shared" si="150"/>
        <v>2836.0000000000014</v>
      </c>
      <c r="H292">
        <v>283</v>
      </c>
      <c r="I292" s="8">
        <f t="shared" si="151"/>
        <v>2691.7000000000012</v>
      </c>
      <c r="J292" s="8" t="str">
        <f t="shared" si="152"/>
        <v xml:space="preserve"> </v>
      </c>
      <c r="K292" s="8" t="str">
        <f t="shared" si="153"/>
        <v xml:space="preserve"> </v>
      </c>
      <c r="L292" s="8" t="str">
        <f t="shared" si="154"/>
        <v xml:space="preserve"> </v>
      </c>
      <c r="M292" t="str">
        <f t="shared" si="155"/>
        <v>F1</v>
      </c>
      <c r="N292" t="str">
        <f t="shared" si="175"/>
        <v xml:space="preserve"> </v>
      </c>
      <c r="O292" t="str">
        <f t="shared" si="176"/>
        <v xml:space="preserve"> </v>
      </c>
      <c r="P292" t="str">
        <f t="shared" si="177"/>
        <v xml:space="preserve"> </v>
      </c>
      <c r="Q292" t="str">
        <f t="shared" si="178"/>
        <v xml:space="preserve"> </v>
      </c>
      <c r="R292" t="str">
        <f t="shared" si="179"/>
        <v xml:space="preserve"> </v>
      </c>
      <c r="S292">
        <v>283</v>
      </c>
      <c r="T292">
        <f t="shared" si="144"/>
        <v>0.5</v>
      </c>
      <c r="U292" s="2">
        <f t="shared" si="180"/>
        <v>2.0749801489441733E+49</v>
      </c>
      <c r="V292" s="2">
        <f t="shared" si="181"/>
        <v>5</v>
      </c>
      <c r="W292" s="2">
        <f t="shared" si="146"/>
        <v>0.5</v>
      </c>
      <c r="X292" s="8" t="str">
        <f t="shared" si="182"/>
        <v xml:space="preserve"> </v>
      </c>
      <c r="Y292" s="8" t="str">
        <f t="shared" si="183"/>
        <v xml:space="preserve"> </v>
      </c>
      <c r="Z292" s="8" t="str">
        <f t="shared" si="184"/>
        <v xml:space="preserve"> </v>
      </c>
      <c r="AA292" s="8" t="str">
        <f t="shared" si="185"/>
        <v xml:space="preserve"> </v>
      </c>
      <c r="AB292" s="8">
        <f t="shared" si="186"/>
        <v>13</v>
      </c>
      <c r="AC292">
        <v>283</v>
      </c>
      <c r="AD292" s="8">
        <f t="shared" si="187"/>
        <v>13</v>
      </c>
      <c r="AE292" s="5">
        <f t="shared" si="188"/>
        <v>5</v>
      </c>
      <c r="AF292" s="5">
        <f t="shared" si="189"/>
        <v>5</v>
      </c>
      <c r="AG292" s="5">
        <f t="shared" si="190"/>
        <v>5</v>
      </c>
      <c r="AH292" s="5">
        <f t="shared" si="191"/>
        <v>5</v>
      </c>
      <c r="AI292" s="5">
        <f t="shared" si="192"/>
        <v>5</v>
      </c>
      <c r="AJ292" s="16">
        <f t="shared" si="193"/>
        <v>0.5</v>
      </c>
      <c r="AK292" s="20">
        <f t="shared" si="145"/>
        <v>300</v>
      </c>
      <c r="AL292" s="20">
        <f t="shared" si="194"/>
        <v>2832</v>
      </c>
      <c r="AM292" s="20">
        <f t="shared" si="195"/>
        <v>500</v>
      </c>
      <c r="AN292" s="10">
        <f t="shared" si="196"/>
        <v>300</v>
      </c>
      <c r="AO292" s="1">
        <f t="shared" si="197"/>
        <v>-30</v>
      </c>
    </row>
    <row r="293" spans="2:41" x14ac:dyDescent="0.2">
      <c r="B293" s="18">
        <f t="shared" si="198"/>
        <v>43443</v>
      </c>
      <c r="C293">
        <v>284</v>
      </c>
      <c r="D293" s="5">
        <v>2.2000000000000002</v>
      </c>
      <c r="E293" s="8">
        <f t="shared" si="149"/>
        <v>2.2000000000000002</v>
      </c>
      <c r="F293">
        <v>0</v>
      </c>
      <c r="G293" s="8">
        <f t="shared" si="150"/>
        <v>2838.2000000000012</v>
      </c>
      <c r="H293">
        <v>284</v>
      </c>
      <c r="I293" s="8">
        <f t="shared" si="151"/>
        <v>2693.900000000001</v>
      </c>
      <c r="J293" s="8" t="str">
        <f t="shared" si="152"/>
        <v xml:space="preserve"> </v>
      </c>
      <c r="K293" s="8" t="str">
        <f t="shared" si="153"/>
        <v xml:space="preserve"> </v>
      </c>
      <c r="L293" s="8" t="str">
        <f t="shared" si="154"/>
        <v xml:space="preserve"> </v>
      </c>
      <c r="M293" t="str">
        <f t="shared" si="155"/>
        <v>F1</v>
      </c>
      <c r="N293" t="str">
        <f t="shared" si="175"/>
        <v xml:space="preserve"> </v>
      </c>
      <c r="O293" t="str">
        <f t="shared" si="176"/>
        <v xml:space="preserve"> </v>
      </c>
      <c r="P293" t="str">
        <f t="shared" si="177"/>
        <v xml:space="preserve"> </v>
      </c>
      <c r="Q293" t="str">
        <f t="shared" si="178"/>
        <v xml:space="preserve"> </v>
      </c>
      <c r="R293" t="str">
        <f t="shared" si="179"/>
        <v xml:space="preserve"> </v>
      </c>
      <c r="S293">
        <v>284</v>
      </c>
      <c r="T293">
        <f t="shared" si="144"/>
        <v>0.5</v>
      </c>
      <c r="U293" s="2">
        <f t="shared" si="180"/>
        <v>2.2801345692428549E+49</v>
      </c>
      <c r="V293" s="2">
        <f t="shared" si="181"/>
        <v>5</v>
      </c>
      <c r="W293" s="2">
        <f t="shared" si="146"/>
        <v>0.5</v>
      </c>
      <c r="X293" s="8" t="str">
        <f t="shared" si="182"/>
        <v xml:space="preserve"> </v>
      </c>
      <c r="Y293" s="8" t="str">
        <f t="shared" si="183"/>
        <v xml:space="preserve"> </v>
      </c>
      <c r="Z293" s="8" t="str">
        <f t="shared" si="184"/>
        <v xml:space="preserve"> </v>
      </c>
      <c r="AA293" s="8" t="str">
        <f t="shared" si="185"/>
        <v xml:space="preserve"> </v>
      </c>
      <c r="AB293" s="8">
        <f t="shared" si="186"/>
        <v>13</v>
      </c>
      <c r="AC293">
        <v>284</v>
      </c>
      <c r="AD293" s="8">
        <f t="shared" si="187"/>
        <v>13</v>
      </c>
      <c r="AE293" s="5">
        <f t="shared" si="188"/>
        <v>5</v>
      </c>
      <c r="AF293" s="5">
        <f t="shared" si="189"/>
        <v>5</v>
      </c>
      <c r="AG293" s="5">
        <f t="shared" si="190"/>
        <v>5</v>
      </c>
      <c r="AH293" s="5">
        <f t="shared" si="191"/>
        <v>5</v>
      </c>
      <c r="AI293" s="5">
        <f t="shared" si="192"/>
        <v>5</v>
      </c>
      <c r="AJ293" s="16">
        <f t="shared" si="193"/>
        <v>0.5</v>
      </c>
      <c r="AK293" s="20">
        <f t="shared" si="145"/>
        <v>300</v>
      </c>
      <c r="AL293" s="20">
        <f t="shared" si="194"/>
        <v>2844</v>
      </c>
      <c r="AM293" s="20">
        <f t="shared" si="195"/>
        <v>500</v>
      </c>
      <c r="AN293" s="10">
        <f t="shared" si="196"/>
        <v>300</v>
      </c>
      <c r="AO293" s="1">
        <f t="shared" si="197"/>
        <v>-30</v>
      </c>
    </row>
    <row r="294" spans="2:41" x14ac:dyDescent="0.2">
      <c r="B294" s="18">
        <f t="shared" si="198"/>
        <v>43444</v>
      </c>
      <c r="C294">
        <v>285</v>
      </c>
      <c r="D294" s="5">
        <v>2.1</v>
      </c>
      <c r="E294" s="8">
        <f t="shared" si="149"/>
        <v>2.1</v>
      </c>
      <c r="F294">
        <v>0</v>
      </c>
      <c r="G294" s="8">
        <f t="shared" si="150"/>
        <v>2840.3000000000011</v>
      </c>
      <c r="H294">
        <v>285</v>
      </c>
      <c r="I294" s="8">
        <f t="shared" si="151"/>
        <v>2696.0000000000009</v>
      </c>
      <c r="J294" s="8" t="str">
        <f t="shared" si="152"/>
        <v xml:space="preserve"> </v>
      </c>
      <c r="K294" s="8" t="str">
        <f t="shared" si="153"/>
        <v xml:space="preserve"> </v>
      </c>
      <c r="L294" s="8" t="str">
        <f t="shared" si="154"/>
        <v xml:space="preserve"> </v>
      </c>
      <c r="M294" t="str">
        <f t="shared" si="155"/>
        <v>F1</v>
      </c>
      <c r="N294" t="str">
        <f t="shared" si="175"/>
        <v xml:space="preserve"> </v>
      </c>
      <c r="O294" t="str">
        <f t="shared" si="176"/>
        <v xml:space="preserve"> </v>
      </c>
      <c r="P294" t="str">
        <f t="shared" si="177"/>
        <v xml:space="preserve"> </v>
      </c>
      <c r="Q294" t="str">
        <f t="shared" si="178"/>
        <v xml:space="preserve"> </v>
      </c>
      <c r="R294" t="str">
        <f t="shared" si="179"/>
        <v xml:space="preserve"> </v>
      </c>
      <c r="S294">
        <v>285</v>
      </c>
      <c r="T294">
        <f t="shared" si="144"/>
        <v>0.5</v>
      </c>
      <c r="U294" s="2">
        <f t="shared" si="180"/>
        <v>2.4948578496966433E+49</v>
      </c>
      <c r="V294" s="2">
        <f t="shared" si="181"/>
        <v>5</v>
      </c>
      <c r="W294" s="2">
        <f t="shared" si="146"/>
        <v>0.5</v>
      </c>
      <c r="X294" s="8" t="str">
        <f t="shared" si="182"/>
        <v xml:space="preserve"> </v>
      </c>
      <c r="Y294" s="8" t="str">
        <f t="shared" si="183"/>
        <v xml:space="preserve"> </v>
      </c>
      <c r="Z294" s="8" t="str">
        <f t="shared" si="184"/>
        <v xml:space="preserve"> </v>
      </c>
      <c r="AA294" s="8" t="str">
        <f t="shared" si="185"/>
        <v xml:space="preserve"> </v>
      </c>
      <c r="AB294" s="8">
        <f t="shared" si="186"/>
        <v>13</v>
      </c>
      <c r="AC294">
        <v>285</v>
      </c>
      <c r="AD294" s="8">
        <f t="shared" si="187"/>
        <v>13</v>
      </c>
      <c r="AE294" s="5">
        <f t="shared" si="188"/>
        <v>5</v>
      </c>
      <c r="AF294" s="5">
        <f t="shared" si="189"/>
        <v>5</v>
      </c>
      <c r="AG294" s="5">
        <f t="shared" si="190"/>
        <v>5</v>
      </c>
      <c r="AH294" s="5">
        <f t="shared" si="191"/>
        <v>5</v>
      </c>
      <c r="AI294" s="5">
        <f t="shared" si="192"/>
        <v>5</v>
      </c>
      <c r="AJ294" s="16">
        <f t="shared" si="193"/>
        <v>0.5</v>
      </c>
      <c r="AK294" s="20">
        <f t="shared" si="145"/>
        <v>300</v>
      </c>
      <c r="AL294" s="20">
        <f t="shared" si="194"/>
        <v>2856</v>
      </c>
      <c r="AM294" s="20">
        <f t="shared" si="195"/>
        <v>500</v>
      </c>
      <c r="AN294" s="10">
        <f t="shared" si="196"/>
        <v>300</v>
      </c>
      <c r="AO294" s="1">
        <f t="shared" si="197"/>
        <v>-30</v>
      </c>
    </row>
    <row r="295" spans="2:41" x14ac:dyDescent="0.2">
      <c r="B295" s="18">
        <f t="shared" si="198"/>
        <v>43445</v>
      </c>
      <c r="C295">
        <v>286</v>
      </c>
      <c r="D295" s="5">
        <v>2</v>
      </c>
      <c r="E295" s="8">
        <f t="shared" si="149"/>
        <v>2</v>
      </c>
      <c r="F295">
        <v>0</v>
      </c>
      <c r="G295" s="8">
        <f t="shared" si="150"/>
        <v>2842.3000000000011</v>
      </c>
      <c r="H295">
        <v>286</v>
      </c>
      <c r="I295" s="8">
        <f t="shared" si="151"/>
        <v>2698.0000000000009</v>
      </c>
      <c r="J295" s="8" t="str">
        <f t="shared" si="152"/>
        <v xml:space="preserve"> </v>
      </c>
      <c r="K295" s="8" t="str">
        <f t="shared" si="153"/>
        <v xml:space="preserve"> </v>
      </c>
      <c r="L295" s="8" t="str">
        <f t="shared" si="154"/>
        <v xml:space="preserve"> </v>
      </c>
      <c r="M295" t="str">
        <f t="shared" si="155"/>
        <v>F1</v>
      </c>
      <c r="N295" t="str">
        <f t="shared" si="175"/>
        <v xml:space="preserve"> </v>
      </c>
      <c r="O295" t="str">
        <f t="shared" si="176"/>
        <v xml:space="preserve"> </v>
      </c>
      <c r="P295" t="str">
        <f t="shared" si="177"/>
        <v xml:space="preserve"> </v>
      </c>
      <c r="Q295" t="str">
        <f t="shared" si="178"/>
        <v xml:space="preserve"> </v>
      </c>
      <c r="R295" t="str">
        <f t="shared" si="179"/>
        <v xml:space="preserve"> </v>
      </c>
      <c r="S295">
        <v>286</v>
      </c>
      <c r="T295">
        <f t="shared" si="144"/>
        <v>0.5</v>
      </c>
      <c r="U295" s="2">
        <f t="shared" si="180"/>
        <v>2.7181281382369162E+49</v>
      </c>
      <c r="V295" s="2">
        <f t="shared" si="181"/>
        <v>5</v>
      </c>
      <c r="W295" s="2">
        <f t="shared" si="146"/>
        <v>0.5</v>
      </c>
      <c r="X295" s="8" t="str">
        <f t="shared" si="182"/>
        <v xml:space="preserve"> </v>
      </c>
      <c r="Y295" s="8" t="str">
        <f t="shared" si="183"/>
        <v xml:space="preserve"> </v>
      </c>
      <c r="Z295" s="8" t="str">
        <f t="shared" si="184"/>
        <v xml:space="preserve"> </v>
      </c>
      <c r="AA295" s="8" t="str">
        <f t="shared" si="185"/>
        <v xml:space="preserve"> </v>
      </c>
      <c r="AB295" s="8">
        <f t="shared" si="186"/>
        <v>13</v>
      </c>
      <c r="AC295">
        <v>286</v>
      </c>
      <c r="AD295" s="8">
        <f t="shared" si="187"/>
        <v>13</v>
      </c>
      <c r="AE295" s="5">
        <f t="shared" si="188"/>
        <v>5</v>
      </c>
      <c r="AF295" s="5">
        <f t="shared" si="189"/>
        <v>5</v>
      </c>
      <c r="AG295" s="5">
        <f t="shared" si="190"/>
        <v>5</v>
      </c>
      <c r="AH295" s="5">
        <f t="shared" si="191"/>
        <v>5</v>
      </c>
      <c r="AI295" s="5">
        <f t="shared" si="192"/>
        <v>5</v>
      </c>
      <c r="AJ295" s="16">
        <f t="shared" si="193"/>
        <v>0.5</v>
      </c>
      <c r="AK295" s="20">
        <f t="shared" si="145"/>
        <v>300</v>
      </c>
      <c r="AL295" s="20">
        <f t="shared" si="194"/>
        <v>2868</v>
      </c>
      <c r="AM295" s="20">
        <f t="shared" si="195"/>
        <v>500</v>
      </c>
      <c r="AN295" s="10">
        <f t="shared" si="196"/>
        <v>300</v>
      </c>
      <c r="AO295" s="1">
        <f t="shared" si="197"/>
        <v>-30</v>
      </c>
    </row>
    <row r="296" spans="2:41" x14ac:dyDescent="0.2">
      <c r="B296" s="18">
        <f t="shared" si="198"/>
        <v>43446</v>
      </c>
      <c r="C296">
        <v>287</v>
      </c>
      <c r="D296" s="5">
        <v>1.9</v>
      </c>
      <c r="E296" s="8">
        <f t="shared" si="149"/>
        <v>1.9</v>
      </c>
      <c r="F296">
        <v>0</v>
      </c>
      <c r="G296" s="8">
        <f t="shared" si="150"/>
        <v>2844.2000000000012</v>
      </c>
      <c r="H296">
        <v>287</v>
      </c>
      <c r="I296" s="8">
        <f t="shared" si="151"/>
        <v>2699.900000000001</v>
      </c>
      <c r="J296" s="8" t="str">
        <f t="shared" si="152"/>
        <v xml:space="preserve"> </v>
      </c>
      <c r="K296" s="8" t="str">
        <f t="shared" si="153"/>
        <v xml:space="preserve"> </v>
      </c>
      <c r="L296" s="8" t="str">
        <f t="shared" si="154"/>
        <v xml:space="preserve"> </v>
      </c>
      <c r="M296" t="str">
        <f t="shared" si="155"/>
        <v>F1</v>
      </c>
      <c r="N296" t="str">
        <f t="shared" si="175"/>
        <v xml:space="preserve"> </v>
      </c>
      <c r="O296" t="str">
        <f t="shared" si="176"/>
        <v xml:space="preserve"> </v>
      </c>
      <c r="P296" t="str">
        <f t="shared" si="177"/>
        <v xml:space="preserve"> </v>
      </c>
      <c r="Q296" t="str">
        <f t="shared" si="178"/>
        <v xml:space="preserve"> </v>
      </c>
      <c r="R296" t="str">
        <f t="shared" si="179"/>
        <v xml:space="preserve"> </v>
      </c>
      <c r="S296">
        <v>287</v>
      </c>
      <c r="T296">
        <f t="shared" si="144"/>
        <v>0.5</v>
      </c>
      <c r="U296" s="2">
        <f t="shared" si="180"/>
        <v>2.9487152855600872E+49</v>
      </c>
      <c r="V296" s="2">
        <f t="shared" si="181"/>
        <v>5</v>
      </c>
      <c r="W296" s="2">
        <f t="shared" si="146"/>
        <v>0.5</v>
      </c>
      <c r="X296" s="8" t="str">
        <f t="shared" si="182"/>
        <v xml:space="preserve"> </v>
      </c>
      <c r="Y296" s="8" t="str">
        <f t="shared" si="183"/>
        <v xml:space="preserve"> </v>
      </c>
      <c r="Z296" s="8" t="str">
        <f t="shared" si="184"/>
        <v xml:space="preserve"> </v>
      </c>
      <c r="AA296" s="8" t="str">
        <f t="shared" si="185"/>
        <v xml:space="preserve"> </v>
      </c>
      <c r="AB296" s="8">
        <f t="shared" si="186"/>
        <v>13</v>
      </c>
      <c r="AC296">
        <v>287</v>
      </c>
      <c r="AD296" s="8">
        <f t="shared" si="187"/>
        <v>13</v>
      </c>
      <c r="AE296" s="5">
        <f t="shared" si="188"/>
        <v>5</v>
      </c>
      <c r="AF296" s="5">
        <f t="shared" si="189"/>
        <v>5</v>
      </c>
      <c r="AG296" s="5">
        <f t="shared" si="190"/>
        <v>5</v>
      </c>
      <c r="AH296" s="5">
        <f t="shared" si="191"/>
        <v>5</v>
      </c>
      <c r="AI296" s="5">
        <f t="shared" si="192"/>
        <v>5</v>
      </c>
      <c r="AJ296" s="16">
        <f t="shared" si="193"/>
        <v>0.5</v>
      </c>
      <c r="AK296" s="20">
        <f t="shared" si="145"/>
        <v>300</v>
      </c>
      <c r="AL296" s="20">
        <f t="shared" si="194"/>
        <v>2880</v>
      </c>
      <c r="AM296" s="20">
        <f t="shared" si="195"/>
        <v>500</v>
      </c>
      <c r="AN296" s="10">
        <f t="shared" si="196"/>
        <v>300</v>
      </c>
      <c r="AO296" s="1">
        <f t="shared" si="197"/>
        <v>-30</v>
      </c>
    </row>
    <row r="297" spans="2:41" x14ac:dyDescent="0.2">
      <c r="B297" s="18">
        <f t="shared" si="198"/>
        <v>43447</v>
      </c>
      <c r="C297">
        <v>288</v>
      </c>
      <c r="D297" s="5">
        <v>1.8</v>
      </c>
      <c r="E297" s="8">
        <f t="shared" si="149"/>
        <v>1.8</v>
      </c>
      <c r="F297">
        <v>0</v>
      </c>
      <c r="G297" s="8">
        <f t="shared" si="150"/>
        <v>2846.0000000000014</v>
      </c>
      <c r="H297">
        <v>288</v>
      </c>
      <c r="I297" s="8">
        <f t="shared" si="151"/>
        <v>2701.7000000000012</v>
      </c>
      <c r="J297" s="8" t="str">
        <f t="shared" si="152"/>
        <v xml:space="preserve"> </v>
      </c>
      <c r="K297" s="8" t="str">
        <f t="shared" si="153"/>
        <v xml:space="preserve"> </v>
      </c>
      <c r="L297" s="8" t="str">
        <f t="shared" si="154"/>
        <v xml:space="preserve"> </v>
      </c>
      <c r="M297" t="str">
        <f t="shared" si="155"/>
        <v>F1</v>
      </c>
      <c r="N297" t="str">
        <f t="shared" si="175"/>
        <v xml:space="preserve"> </v>
      </c>
      <c r="O297" t="str">
        <f t="shared" si="176"/>
        <v xml:space="preserve"> </v>
      </c>
      <c r="P297" t="str">
        <f t="shared" si="177"/>
        <v xml:space="preserve"> </v>
      </c>
      <c r="Q297" t="str">
        <f t="shared" si="178"/>
        <v xml:space="preserve"> </v>
      </c>
      <c r="R297" t="str">
        <f t="shared" si="179"/>
        <v xml:space="preserve"> </v>
      </c>
      <c r="S297">
        <v>288</v>
      </c>
      <c r="T297">
        <f t="shared" si="144"/>
        <v>0.5</v>
      </c>
      <c r="U297" s="2">
        <f t="shared" si="180"/>
        <v>3.1851841777176857E+49</v>
      </c>
      <c r="V297" s="2">
        <f t="shared" si="181"/>
        <v>5</v>
      </c>
      <c r="W297" s="2">
        <f t="shared" si="146"/>
        <v>0.5</v>
      </c>
      <c r="X297" s="8" t="str">
        <f t="shared" si="182"/>
        <v xml:space="preserve"> </v>
      </c>
      <c r="Y297" s="8" t="str">
        <f t="shared" si="183"/>
        <v xml:space="preserve"> </v>
      </c>
      <c r="Z297" s="8" t="str">
        <f t="shared" si="184"/>
        <v xml:space="preserve"> </v>
      </c>
      <c r="AA297" s="8" t="str">
        <f t="shared" si="185"/>
        <v xml:space="preserve"> </v>
      </c>
      <c r="AB297" s="8">
        <f t="shared" si="186"/>
        <v>13</v>
      </c>
      <c r="AC297">
        <v>288</v>
      </c>
      <c r="AD297" s="8">
        <f t="shared" si="187"/>
        <v>13</v>
      </c>
      <c r="AE297" s="5">
        <f t="shared" si="188"/>
        <v>5</v>
      </c>
      <c r="AF297" s="5">
        <f t="shared" si="189"/>
        <v>5</v>
      </c>
      <c r="AG297" s="5">
        <f t="shared" si="190"/>
        <v>5</v>
      </c>
      <c r="AH297" s="5">
        <f t="shared" si="191"/>
        <v>5</v>
      </c>
      <c r="AI297" s="5">
        <f t="shared" si="192"/>
        <v>5</v>
      </c>
      <c r="AJ297" s="16">
        <f t="shared" si="193"/>
        <v>0.5</v>
      </c>
      <c r="AK297" s="20">
        <f t="shared" si="145"/>
        <v>300</v>
      </c>
      <c r="AL297" s="20">
        <f t="shared" si="194"/>
        <v>2892</v>
      </c>
      <c r="AM297" s="20">
        <f t="shared" si="195"/>
        <v>500</v>
      </c>
      <c r="AN297" s="10">
        <f t="shared" si="196"/>
        <v>300</v>
      </c>
      <c r="AO297" s="1">
        <f t="shared" si="197"/>
        <v>-30</v>
      </c>
    </row>
    <row r="298" spans="2:41" x14ac:dyDescent="0.2">
      <c r="B298" s="18">
        <f t="shared" si="198"/>
        <v>43448</v>
      </c>
      <c r="C298">
        <v>289</v>
      </c>
      <c r="D298" s="5">
        <v>1.7</v>
      </c>
      <c r="E298" s="8">
        <f t="shared" si="149"/>
        <v>1.7</v>
      </c>
      <c r="F298">
        <v>0</v>
      </c>
      <c r="G298" s="8">
        <f t="shared" si="150"/>
        <v>2847.7000000000012</v>
      </c>
      <c r="H298">
        <v>289</v>
      </c>
      <c r="I298" s="8">
        <f t="shared" si="151"/>
        <v>2703.400000000001</v>
      </c>
      <c r="J298" s="8" t="str">
        <f t="shared" si="152"/>
        <v xml:space="preserve"> </v>
      </c>
      <c r="K298" s="8" t="str">
        <f t="shared" si="153"/>
        <v xml:space="preserve"> </v>
      </c>
      <c r="L298" s="8" t="str">
        <f t="shared" si="154"/>
        <v xml:space="preserve"> </v>
      </c>
      <c r="M298" t="str">
        <f t="shared" si="155"/>
        <v>F1</v>
      </c>
      <c r="N298" t="str">
        <f t="shared" si="175"/>
        <v xml:space="preserve"> </v>
      </c>
      <c r="O298" t="str">
        <f t="shared" si="176"/>
        <v xml:space="preserve"> </v>
      </c>
      <c r="P298" t="str">
        <f t="shared" si="177"/>
        <v xml:space="preserve"> </v>
      </c>
      <c r="Q298" t="str">
        <f t="shared" si="178"/>
        <v xml:space="preserve"> </v>
      </c>
      <c r="R298" t="str">
        <f t="shared" si="179"/>
        <v xml:space="preserve"> </v>
      </c>
      <c r="S298">
        <v>289</v>
      </c>
      <c r="T298">
        <f t="shared" ref="T298:T315" si="199">$AR$33</f>
        <v>0.5</v>
      </c>
      <c r="U298" s="2">
        <f t="shared" si="180"/>
        <v>3.4259029210549559E+49</v>
      </c>
      <c r="V298" s="2">
        <f t="shared" si="181"/>
        <v>5</v>
      </c>
      <c r="W298" s="2">
        <f t="shared" si="146"/>
        <v>0.5</v>
      </c>
      <c r="X298" s="8" t="str">
        <f t="shared" si="182"/>
        <v xml:space="preserve"> </v>
      </c>
      <c r="Y298" s="8" t="str">
        <f t="shared" si="183"/>
        <v xml:space="preserve"> </v>
      </c>
      <c r="Z298" s="8" t="str">
        <f t="shared" si="184"/>
        <v xml:space="preserve"> </v>
      </c>
      <c r="AA298" s="8" t="str">
        <f t="shared" si="185"/>
        <v xml:space="preserve"> </v>
      </c>
      <c r="AB298" s="8">
        <f t="shared" si="186"/>
        <v>13</v>
      </c>
      <c r="AC298">
        <v>289</v>
      </c>
      <c r="AD298" s="8">
        <f t="shared" si="187"/>
        <v>13</v>
      </c>
      <c r="AE298" s="5">
        <f t="shared" si="188"/>
        <v>5</v>
      </c>
      <c r="AF298" s="5">
        <f t="shared" si="189"/>
        <v>5</v>
      </c>
      <c r="AG298" s="5">
        <f t="shared" si="190"/>
        <v>5</v>
      </c>
      <c r="AH298" s="5">
        <f t="shared" si="191"/>
        <v>5</v>
      </c>
      <c r="AI298" s="5">
        <f t="shared" si="192"/>
        <v>5</v>
      </c>
      <c r="AJ298" s="16">
        <f t="shared" si="193"/>
        <v>0.5</v>
      </c>
      <c r="AK298" s="20">
        <f t="shared" ref="AK298:AK315" si="200">$AR$42</f>
        <v>300</v>
      </c>
      <c r="AL298" s="20">
        <f t="shared" si="194"/>
        <v>2904</v>
      </c>
      <c r="AM298" s="20">
        <f t="shared" si="195"/>
        <v>500</v>
      </c>
      <c r="AN298" s="10">
        <f t="shared" si="196"/>
        <v>300</v>
      </c>
      <c r="AO298" s="1">
        <f t="shared" si="197"/>
        <v>-30</v>
      </c>
    </row>
    <row r="299" spans="2:41" x14ac:dyDescent="0.2">
      <c r="B299" s="18">
        <f t="shared" si="198"/>
        <v>43449</v>
      </c>
      <c r="C299">
        <v>290</v>
      </c>
      <c r="D299" s="5">
        <v>1.6</v>
      </c>
      <c r="E299" s="8">
        <f t="shared" si="149"/>
        <v>1.6</v>
      </c>
      <c r="F299">
        <v>0</v>
      </c>
      <c r="G299" s="8">
        <f t="shared" si="150"/>
        <v>2849.3000000000011</v>
      </c>
      <c r="H299">
        <v>290</v>
      </c>
      <c r="I299" s="8">
        <f t="shared" si="151"/>
        <v>2705.0000000000009</v>
      </c>
      <c r="J299" s="8" t="str">
        <f t="shared" si="152"/>
        <v xml:space="preserve"> </v>
      </c>
      <c r="K299" s="8" t="str">
        <f t="shared" si="153"/>
        <v xml:space="preserve"> </v>
      </c>
      <c r="L299" s="8" t="str">
        <f t="shared" si="154"/>
        <v xml:space="preserve"> </v>
      </c>
      <c r="M299" t="str">
        <f t="shared" si="155"/>
        <v>F1</v>
      </c>
      <c r="N299" t="str">
        <f t="shared" si="175"/>
        <v xml:space="preserve"> </v>
      </c>
      <c r="O299" t="str">
        <f t="shared" si="176"/>
        <v xml:space="preserve"> </v>
      </c>
      <c r="P299" t="str">
        <f t="shared" si="177"/>
        <v xml:space="preserve"> </v>
      </c>
      <c r="Q299" t="str">
        <f t="shared" si="178"/>
        <v xml:space="preserve"> </v>
      </c>
      <c r="R299" t="str">
        <f t="shared" si="179"/>
        <v xml:space="preserve"> </v>
      </c>
      <c r="S299">
        <v>290</v>
      </c>
      <c r="T299">
        <f t="shared" si="199"/>
        <v>0.5</v>
      </c>
      <c r="U299" s="2">
        <f t="shared" si="180"/>
        <v>3.6690560719838654E+49</v>
      </c>
      <c r="V299" s="2">
        <f t="shared" si="181"/>
        <v>5</v>
      </c>
      <c r="W299" s="2">
        <f t="shared" ref="W299:W315" si="201">$AR$36</f>
        <v>0.5</v>
      </c>
      <c r="X299" s="8" t="str">
        <f t="shared" si="182"/>
        <v xml:space="preserve"> </v>
      </c>
      <c r="Y299" s="8" t="str">
        <f t="shared" si="183"/>
        <v xml:space="preserve"> </v>
      </c>
      <c r="Z299" s="8" t="str">
        <f t="shared" si="184"/>
        <v xml:space="preserve"> </v>
      </c>
      <c r="AA299" s="8" t="str">
        <f t="shared" si="185"/>
        <v xml:space="preserve"> </v>
      </c>
      <c r="AB299" s="8">
        <f t="shared" si="186"/>
        <v>13</v>
      </c>
      <c r="AC299">
        <v>290</v>
      </c>
      <c r="AD299" s="8">
        <f t="shared" si="187"/>
        <v>13</v>
      </c>
      <c r="AE299" s="5">
        <f t="shared" si="188"/>
        <v>5</v>
      </c>
      <c r="AF299" s="5">
        <f t="shared" si="189"/>
        <v>5</v>
      </c>
      <c r="AG299" s="5">
        <f t="shared" si="190"/>
        <v>5</v>
      </c>
      <c r="AH299" s="5">
        <f t="shared" si="191"/>
        <v>5</v>
      </c>
      <c r="AI299" s="5">
        <f t="shared" si="192"/>
        <v>5</v>
      </c>
      <c r="AJ299" s="16">
        <f t="shared" si="193"/>
        <v>0.5</v>
      </c>
      <c r="AK299" s="20">
        <f t="shared" si="200"/>
        <v>300</v>
      </c>
      <c r="AL299" s="20">
        <f t="shared" si="194"/>
        <v>2916</v>
      </c>
      <c r="AM299" s="20">
        <f t="shared" si="195"/>
        <v>500</v>
      </c>
      <c r="AN299" s="10">
        <f t="shared" si="196"/>
        <v>300</v>
      </c>
      <c r="AO299" s="1">
        <f t="shared" si="197"/>
        <v>-30</v>
      </c>
    </row>
    <row r="300" spans="2:41" x14ac:dyDescent="0.2">
      <c r="B300" s="18">
        <f t="shared" si="198"/>
        <v>43450</v>
      </c>
      <c r="C300">
        <v>291</v>
      </c>
      <c r="D300" s="5">
        <v>1.5</v>
      </c>
      <c r="E300" s="8">
        <f t="shared" si="149"/>
        <v>1.5</v>
      </c>
      <c r="F300">
        <v>0</v>
      </c>
      <c r="G300" s="8">
        <f t="shared" si="150"/>
        <v>2850.8000000000011</v>
      </c>
      <c r="H300">
        <v>291</v>
      </c>
      <c r="I300" s="8">
        <f t="shared" si="151"/>
        <v>2706.5000000000009</v>
      </c>
      <c r="J300" s="8" t="str">
        <f t="shared" si="152"/>
        <v xml:space="preserve"> </v>
      </c>
      <c r="K300" s="8" t="str">
        <f t="shared" si="153"/>
        <v xml:space="preserve"> </v>
      </c>
      <c r="L300" s="8" t="str">
        <f t="shared" si="154"/>
        <v xml:space="preserve"> </v>
      </c>
      <c r="M300" t="str">
        <f t="shared" si="155"/>
        <v>F1</v>
      </c>
      <c r="N300" t="str">
        <f t="shared" si="175"/>
        <v xml:space="preserve"> </v>
      </c>
      <c r="O300" t="str">
        <f t="shared" si="176"/>
        <v xml:space="preserve"> </v>
      </c>
      <c r="P300" t="str">
        <f t="shared" si="177"/>
        <v xml:space="preserve"> </v>
      </c>
      <c r="Q300" t="str">
        <f t="shared" si="178"/>
        <v xml:space="preserve"> </v>
      </c>
      <c r="R300" t="str">
        <f t="shared" si="179"/>
        <v xml:space="preserve"> </v>
      </c>
      <c r="S300">
        <v>291</v>
      </c>
      <c r="T300">
        <f t="shared" si="199"/>
        <v>0.5</v>
      </c>
      <c r="U300" s="2">
        <f t="shared" si="180"/>
        <v>3.912662963272641E+49</v>
      </c>
      <c r="V300" s="2">
        <f t="shared" si="181"/>
        <v>5</v>
      </c>
      <c r="W300" s="2">
        <f t="shared" si="201"/>
        <v>0.5</v>
      </c>
      <c r="X300" s="8" t="str">
        <f t="shared" si="182"/>
        <v xml:space="preserve"> </v>
      </c>
      <c r="Y300" s="8" t="str">
        <f t="shared" si="183"/>
        <v xml:space="preserve"> </v>
      </c>
      <c r="Z300" s="8" t="str">
        <f t="shared" si="184"/>
        <v xml:space="preserve"> </v>
      </c>
      <c r="AA300" s="8" t="str">
        <f t="shared" si="185"/>
        <v xml:space="preserve"> </v>
      </c>
      <c r="AB300" s="8">
        <f t="shared" si="186"/>
        <v>13</v>
      </c>
      <c r="AC300">
        <v>291</v>
      </c>
      <c r="AD300" s="8">
        <f t="shared" si="187"/>
        <v>13</v>
      </c>
      <c r="AE300" s="5">
        <f t="shared" si="188"/>
        <v>5</v>
      </c>
      <c r="AF300" s="5">
        <f t="shared" si="189"/>
        <v>5</v>
      </c>
      <c r="AG300" s="5">
        <f t="shared" si="190"/>
        <v>5</v>
      </c>
      <c r="AH300" s="5">
        <f t="shared" si="191"/>
        <v>5</v>
      </c>
      <c r="AI300" s="5">
        <f t="shared" si="192"/>
        <v>5</v>
      </c>
      <c r="AJ300" s="16">
        <f t="shared" si="193"/>
        <v>0.5</v>
      </c>
      <c r="AK300" s="20">
        <f t="shared" si="200"/>
        <v>300</v>
      </c>
      <c r="AL300" s="20">
        <f t="shared" si="194"/>
        <v>2928</v>
      </c>
      <c r="AM300" s="20">
        <f t="shared" si="195"/>
        <v>500</v>
      </c>
      <c r="AN300" s="10">
        <f t="shared" si="196"/>
        <v>300</v>
      </c>
      <c r="AO300" s="1">
        <f t="shared" si="197"/>
        <v>-30</v>
      </c>
    </row>
    <row r="301" spans="2:41" x14ac:dyDescent="0.2">
      <c r="B301" s="18">
        <f t="shared" si="198"/>
        <v>43451</v>
      </c>
      <c r="C301">
        <v>292</v>
      </c>
      <c r="D301" s="5">
        <v>1.5</v>
      </c>
      <c r="E301" s="8">
        <f t="shared" si="149"/>
        <v>1.5</v>
      </c>
      <c r="F301">
        <v>0</v>
      </c>
      <c r="G301" s="8">
        <f t="shared" si="150"/>
        <v>2852.3000000000011</v>
      </c>
      <c r="H301">
        <v>292</v>
      </c>
      <c r="I301" s="8">
        <f t="shared" si="151"/>
        <v>2708.0000000000009</v>
      </c>
      <c r="J301" s="8" t="str">
        <f t="shared" si="152"/>
        <v xml:space="preserve"> </v>
      </c>
      <c r="K301" s="8" t="str">
        <f t="shared" si="153"/>
        <v xml:space="preserve"> </v>
      </c>
      <c r="L301" s="8" t="str">
        <f t="shared" si="154"/>
        <v xml:space="preserve"> </v>
      </c>
      <c r="M301" t="str">
        <f t="shared" si="155"/>
        <v>F1</v>
      </c>
      <c r="N301" t="str">
        <f t="shared" si="175"/>
        <v xml:space="preserve"> </v>
      </c>
      <c r="O301" t="str">
        <f t="shared" si="176"/>
        <v xml:space="preserve"> </v>
      </c>
      <c r="P301" t="str">
        <f t="shared" si="177"/>
        <v xml:space="preserve"> </v>
      </c>
      <c r="Q301" t="str">
        <f t="shared" si="178"/>
        <v xml:space="preserve"> </v>
      </c>
      <c r="R301" t="str">
        <f t="shared" si="179"/>
        <v xml:space="preserve"> </v>
      </c>
      <c r="S301">
        <v>292</v>
      </c>
      <c r="T301">
        <f t="shared" si="199"/>
        <v>0.5</v>
      </c>
      <c r="U301" s="2">
        <f t="shared" si="180"/>
        <v>4.1724441283580266E+49</v>
      </c>
      <c r="V301" s="2">
        <f t="shared" si="181"/>
        <v>5</v>
      </c>
      <c r="W301" s="2">
        <f t="shared" si="201"/>
        <v>0.5</v>
      </c>
      <c r="X301" s="8" t="str">
        <f t="shared" si="182"/>
        <v xml:space="preserve"> </v>
      </c>
      <c r="Y301" s="8" t="str">
        <f t="shared" si="183"/>
        <v xml:space="preserve"> </v>
      </c>
      <c r="Z301" s="8" t="str">
        <f t="shared" si="184"/>
        <v xml:space="preserve"> </v>
      </c>
      <c r="AA301" s="8" t="str">
        <f t="shared" si="185"/>
        <v xml:space="preserve"> </v>
      </c>
      <c r="AB301" s="8">
        <f t="shared" si="186"/>
        <v>13</v>
      </c>
      <c r="AC301">
        <v>292</v>
      </c>
      <c r="AD301" s="8">
        <f t="shared" si="187"/>
        <v>13</v>
      </c>
      <c r="AE301" s="5">
        <f t="shared" si="188"/>
        <v>5</v>
      </c>
      <c r="AF301" s="5">
        <f t="shared" si="189"/>
        <v>5</v>
      </c>
      <c r="AG301" s="5">
        <f t="shared" si="190"/>
        <v>5</v>
      </c>
      <c r="AH301" s="5">
        <f t="shared" si="191"/>
        <v>5</v>
      </c>
      <c r="AI301" s="5">
        <f t="shared" si="192"/>
        <v>5</v>
      </c>
      <c r="AJ301" s="16">
        <f t="shared" si="193"/>
        <v>0.5</v>
      </c>
      <c r="AK301" s="20">
        <f t="shared" si="200"/>
        <v>300</v>
      </c>
      <c r="AL301" s="20">
        <f t="shared" si="194"/>
        <v>2940</v>
      </c>
      <c r="AM301" s="20">
        <f t="shared" si="195"/>
        <v>500</v>
      </c>
      <c r="AN301" s="10">
        <f t="shared" si="196"/>
        <v>300</v>
      </c>
      <c r="AO301" s="1">
        <f t="shared" si="197"/>
        <v>-30</v>
      </c>
    </row>
    <row r="302" spans="2:41" x14ac:dyDescent="0.2">
      <c r="B302" s="18">
        <f t="shared" si="198"/>
        <v>43452</v>
      </c>
      <c r="C302">
        <v>293</v>
      </c>
      <c r="D302" s="5">
        <v>1.4</v>
      </c>
      <c r="E302" s="8">
        <f t="shared" si="149"/>
        <v>1.4</v>
      </c>
      <c r="F302">
        <v>0</v>
      </c>
      <c r="G302" s="8">
        <f t="shared" si="150"/>
        <v>2853.7000000000012</v>
      </c>
      <c r="H302">
        <v>293</v>
      </c>
      <c r="I302" s="8">
        <f t="shared" si="151"/>
        <v>2709.400000000001</v>
      </c>
      <c r="J302" s="8" t="str">
        <f t="shared" si="152"/>
        <v xml:space="preserve"> </v>
      </c>
      <c r="K302" s="8" t="str">
        <f t="shared" si="153"/>
        <v xml:space="preserve"> </v>
      </c>
      <c r="L302" s="8" t="str">
        <f t="shared" si="154"/>
        <v xml:space="preserve"> </v>
      </c>
      <c r="M302" t="str">
        <f t="shared" si="155"/>
        <v>F1</v>
      </c>
      <c r="N302" t="str">
        <f t="shared" si="175"/>
        <v xml:space="preserve"> </v>
      </c>
      <c r="O302" t="str">
        <f t="shared" si="176"/>
        <v xml:space="preserve"> </v>
      </c>
      <c r="P302" t="str">
        <f t="shared" si="177"/>
        <v xml:space="preserve"> </v>
      </c>
      <c r="Q302" t="str">
        <f t="shared" si="178"/>
        <v xml:space="preserve"> </v>
      </c>
      <c r="R302" t="str">
        <f t="shared" si="179"/>
        <v xml:space="preserve"> </v>
      </c>
      <c r="S302">
        <v>293</v>
      </c>
      <c r="T302">
        <f t="shared" si="199"/>
        <v>0.5</v>
      </c>
      <c r="U302" s="2">
        <f t="shared" si="180"/>
        <v>4.4304456615970272E+49</v>
      </c>
      <c r="V302" s="2">
        <f t="shared" si="181"/>
        <v>5</v>
      </c>
      <c r="W302" s="2">
        <f t="shared" si="201"/>
        <v>0.5</v>
      </c>
      <c r="X302" s="8" t="str">
        <f t="shared" si="182"/>
        <v xml:space="preserve"> </v>
      </c>
      <c r="Y302" s="8" t="str">
        <f t="shared" si="183"/>
        <v xml:space="preserve"> </v>
      </c>
      <c r="Z302" s="8" t="str">
        <f t="shared" si="184"/>
        <v xml:space="preserve"> </v>
      </c>
      <c r="AA302" s="8" t="str">
        <f t="shared" si="185"/>
        <v xml:space="preserve"> </v>
      </c>
      <c r="AB302" s="8">
        <f t="shared" si="186"/>
        <v>13</v>
      </c>
      <c r="AC302">
        <v>293</v>
      </c>
      <c r="AD302" s="8">
        <f t="shared" si="187"/>
        <v>13</v>
      </c>
      <c r="AE302" s="5">
        <f t="shared" si="188"/>
        <v>5</v>
      </c>
      <c r="AF302" s="5">
        <f t="shared" si="189"/>
        <v>5</v>
      </c>
      <c r="AG302" s="5">
        <f t="shared" si="190"/>
        <v>5</v>
      </c>
      <c r="AH302" s="5">
        <f t="shared" si="191"/>
        <v>5</v>
      </c>
      <c r="AI302" s="5">
        <f t="shared" si="192"/>
        <v>5</v>
      </c>
      <c r="AJ302" s="16">
        <f t="shared" si="193"/>
        <v>0.5</v>
      </c>
      <c r="AK302" s="20">
        <f t="shared" si="200"/>
        <v>300</v>
      </c>
      <c r="AL302" s="20">
        <f t="shared" si="194"/>
        <v>2952</v>
      </c>
      <c r="AM302" s="20">
        <f t="shared" si="195"/>
        <v>500</v>
      </c>
      <c r="AN302" s="10">
        <f t="shared" si="196"/>
        <v>300</v>
      </c>
      <c r="AO302" s="1">
        <f t="shared" si="197"/>
        <v>-30</v>
      </c>
    </row>
    <row r="303" spans="2:41" x14ac:dyDescent="0.2">
      <c r="B303" s="18">
        <f t="shared" si="198"/>
        <v>43453</v>
      </c>
      <c r="C303">
        <v>294</v>
      </c>
      <c r="D303" s="5">
        <v>1.3</v>
      </c>
      <c r="E303" s="8">
        <f t="shared" si="149"/>
        <v>1.3</v>
      </c>
      <c r="F303">
        <v>0</v>
      </c>
      <c r="G303" s="8">
        <f t="shared" si="150"/>
        <v>2855.0000000000014</v>
      </c>
      <c r="H303">
        <v>294</v>
      </c>
      <c r="I303" s="8">
        <f t="shared" si="151"/>
        <v>2710.7000000000012</v>
      </c>
      <c r="J303" s="8" t="str">
        <f t="shared" si="152"/>
        <v xml:space="preserve"> </v>
      </c>
      <c r="K303" s="8" t="str">
        <f t="shared" si="153"/>
        <v xml:space="preserve"> </v>
      </c>
      <c r="L303" s="8" t="str">
        <f t="shared" si="154"/>
        <v xml:space="preserve"> </v>
      </c>
      <c r="M303" t="str">
        <f t="shared" si="155"/>
        <v>F1</v>
      </c>
      <c r="N303" t="str">
        <f t="shared" si="175"/>
        <v xml:space="preserve"> </v>
      </c>
      <c r="O303" t="str">
        <f t="shared" si="176"/>
        <v xml:space="preserve"> </v>
      </c>
      <c r="P303" t="str">
        <f t="shared" si="177"/>
        <v xml:space="preserve"> </v>
      </c>
      <c r="Q303" t="str">
        <f t="shared" si="178"/>
        <v xml:space="preserve"> </v>
      </c>
      <c r="R303" t="str">
        <f t="shared" si="179"/>
        <v xml:space="preserve"> </v>
      </c>
      <c r="S303">
        <v>294</v>
      </c>
      <c r="T303">
        <f t="shared" si="199"/>
        <v>0.5</v>
      </c>
      <c r="U303" s="2">
        <f t="shared" si="180"/>
        <v>4.684282653243358E+49</v>
      </c>
      <c r="V303" s="2">
        <f t="shared" si="181"/>
        <v>5</v>
      </c>
      <c r="W303" s="2">
        <f t="shared" si="201"/>
        <v>0.5</v>
      </c>
      <c r="X303" s="8" t="str">
        <f t="shared" si="182"/>
        <v xml:space="preserve"> </v>
      </c>
      <c r="Y303" s="8" t="str">
        <f t="shared" si="183"/>
        <v xml:space="preserve"> </v>
      </c>
      <c r="Z303" s="8" t="str">
        <f t="shared" si="184"/>
        <v xml:space="preserve"> </v>
      </c>
      <c r="AA303" s="8" t="str">
        <f t="shared" si="185"/>
        <v xml:space="preserve"> </v>
      </c>
      <c r="AB303" s="8">
        <f t="shared" si="186"/>
        <v>13</v>
      </c>
      <c r="AC303">
        <v>294</v>
      </c>
      <c r="AD303" s="8">
        <f t="shared" si="187"/>
        <v>13</v>
      </c>
      <c r="AE303" s="5">
        <f t="shared" si="188"/>
        <v>5</v>
      </c>
      <c r="AF303" s="5">
        <f t="shared" si="189"/>
        <v>5</v>
      </c>
      <c r="AG303" s="5">
        <f t="shared" si="190"/>
        <v>5</v>
      </c>
      <c r="AH303" s="5">
        <f t="shared" si="191"/>
        <v>5</v>
      </c>
      <c r="AI303" s="5">
        <f t="shared" si="192"/>
        <v>5</v>
      </c>
      <c r="AJ303" s="16">
        <f t="shared" si="193"/>
        <v>0.5</v>
      </c>
      <c r="AK303" s="20">
        <f t="shared" si="200"/>
        <v>300</v>
      </c>
      <c r="AL303" s="20">
        <f t="shared" si="194"/>
        <v>2964</v>
      </c>
      <c r="AM303" s="20">
        <f t="shared" si="195"/>
        <v>500</v>
      </c>
      <c r="AN303" s="10">
        <f t="shared" si="196"/>
        <v>300</v>
      </c>
      <c r="AO303" s="1">
        <f t="shared" si="197"/>
        <v>-30</v>
      </c>
    </row>
    <row r="304" spans="2:41" x14ac:dyDescent="0.2">
      <c r="B304" s="18">
        <f t="shared" si="198"/>
        <v>43454</v>
      </c>
      <c r="C304">
        <v>295</v>
      </c>
      <c r="D304" s="5">
        <v>1.2</v>
      </c>
      <c r="E304" s="8">
        <f t="shared" si="149"/>
        <v>1.2</v>
      </c>
      <c r="F304">
        <v>0</v>
      </c>
      <c r="G304" s="8">
        <f t="shared" si="150"/>
        <v>2856.2000000000012</v>
      </c>
      <c r="H304">
        <v>295</v>
      </c>
      <c r="I304" s="8">
        <f t="shared" si="151"/>
        <v>2711.900000000001</v>
      </c>
      <c r="J304" s="8" t="str">
        <f t="shared" si="152"/>
        <v xml:space="preserve"> </v>
      </c>
      <c r="K304" s="8" t="str">
        <f t="shared" si="153"/>
        <v xml:space="preserve"> </v>
      </c>
      <c r="L304" s="8" t="str">
        <f t="shared" si="154"/>
        <v xml:space="preserve"> </v>
      </c>
      <c r="M304" t="str">
        <f t="shared" si="155"/>
        <v>F1</v>
      </c>
      <c r="N304" t="str">
        <f t="shared" si="175"/>
        <v xml:space="preserve"> </v>
      </c>
      <c r="O304" t="str">
        <f t="shared" si="176"/>
        <v xml:space="preserve"> </v>
      </c>
      <c r="P304" t="str">
        <f t="shared" si="177"/>
        <v xml:space="preserve"> </v>
      </c>
      <c r="Q304" t="str">
        <f t="shared" si="178"/>
        <v xml:space="preserve"> </v>
      </c>
      <c r="R304" t="str">
        <f t="shared" si="179"/>
        <v xml:space="preserve"> </v>
      </c>
      <c r="S304">
        <v>295</v>
      </c>
      <c r="T304">
        <f t="shared" si="199"/>
        <v>0.5</v>
      </c>
      <c r="U304" s="2">
        <f t="shared" si="180"/>
        <v>4.9314832830779295E+49</v>
      </c>
      <c r="V304" s="2">
        <f t="shared" si="181"/>
        <v>5</v>
      </c>
      <c r="W304" s="2">
        <f t="shared" si="201"/>
        <v>0.5</v>
      </c>
      <c r="X304" s="8" t="str">
        <f t="shared" si="182"/>
        <v xml:space="preserve"> </v>
      </c>
      <c r="Y304" s="8" t="str">
        <f t="shared" si="183"/>
        <v xml:space="preserve"> </v>
      </c>
      <c r="Z304" s="8" t="str">
        <f t="shared" si="184"/>
        <v xml:space="preserve"> </v>
      </c>
      <c r="AA304" s="8" t="str">
        <f t="shared" si="185"/>
        <v xml:space="preserve"> </v>
      </c>
      <c r="AB304" s="8">
        <f t="shared" si="186"/>
        <v>13</v>
      </c>
      <c r="AC304">
        <v>295</v>
      </c>
      <c r="AD304" s="8">
        <f t="shared" si="187"/>
        <v>13</v>
      </c>
      <c r="AE304" s="5">
        <f t="shared" si="188"/>
        <v>5</v>
      </c>
      <c r="AF304" s="5">
        <f t="shared" si="189"/>
        <v>5</v>
      </c>
      <c r="AG304" s="5">
        <f t="shared" si="190"/>
        <v>5</v>
      </c>
      <c r="AH304" s="5">
        <f t="shared" si="191"/>
        <v>5</v>
      </c>
      <c r="AI304" s="5">
        <f t="shared" si="192"/>
        <v>5</v>
      </c>
      <c r="AJ304" s="16">
        <f t="shared" si="193"/>
        <v>0.5</v>
      </c>
      <c r="AK304" s="20">
        <f t="shared" si="200"/>
        <v>300</v>
      </c>
      <c r="AL304" s="20">
        <f t="shared" si="194"/>
        <v>2976</v>
      </c>
      <c r="AM304" s="20">
        <f t="shared" si="195"/>
        <v>500</v>
      </c>
      <c r="AN304" s="10">
        <f t="shared" si="196"/>
        <v>300</v>
      </c>
      <c r="AO304" s="1">
        <f t="shared" si="197"/>
        <v>-30</v>
      </c>
    </row>
    <row r="305" spans="2:41" x14ac:dyDescent="0.2">
      <c r="B305" s="18">
        <f t="shared" si="198"/>
        <v>43455</v>
      </c>
      <c r="C305">
        <v>296</v>
      </c>
      <c r="D305" s="5">
        <v>1.1000000000000001</v>
      </c>
      <c r="E305" s="8">
        <f t="shared" si="149"/>
        <v>1.1000000000000001</v>
      </c>
      <c r="F305">
        <v>0</v>
      </c>
      <c r="G305" s="8">
        <f t="shared" si="150"/>
        <v>2857.3000000000011</v>
      </c>
      <c r="H305">
        <v>296</v>
      </c>
      <c r="I305" s="8">
        <f t="shared" si="151"/>
        <v>2713.0000000000009</v>
      </c>
      <c r="J305" s="8" t="str">
        <f t="shared" si="152"/>
        <v xml:space="preserve"> </v>
      </c>
      <c r="K305" s="8" t="str">
        <f t="shared" si="153"/>
        <v xml:space="preserve"> </v>
      </c>
      <c r="L305" s="8" t="str">
        <f t="shared" si="154"/>
        <v xml:space="preserve"> </v>
      </c>
      <c r="M305" t="str">
        <f t="shared" si="155"/>
        <v>F1</v>
      </c>
      <c r="N305" t="str">
        <f t="shared" si="175"/>
        <v xml:space="preserve"> </v>
      </c>
      <c r="O305" t="str">
        <f t="shared" si="176"/>
        <v xml:space="preserve"> </v>
      </c>
      <c r="P305" t="str">
        <f t="shared" si="177"/>
        <v xml:space="preserve"> </v>
      </c>
      <c r="Q305" t="str">
        <f t="shared" si="178"/>
        <v xml:space="preserve"> </v>
      </c>
      <c r="R305" t="str">
        <f t="shared" si="179"/>
        <v xml:space="preserve"> </v>
      </c>
      <c r="S305">
        <v>296</v>
      </c>
      <c r="T305">
        <f t="shared" si="199"/>
        <v>0.5</v>
      </c>
      <c r="U305" s="2">
        <f t="shared" si="180"/>
        <v>5.169527282192204E+49</v>
      </c>
      <c r="V305" s="2">
        <f t="shared" si="181"/>
        <v>5</v>
      </c>
      <c r="W305" s="2">
        <f t="shared" si="201"/>
        <v>0.5</v>
      </c>
      <c r="X305" s="8" t="str">
        <f t="shared" si="182"/>
        <v xml:space="preserve"> </v>
      </c>
      <c r="Y305" s="8" t="str">
        <f t="shared" si="183"/>
        <v xml:space="preserve"> </v>
      </c>
      <c r="Z305" s="8" t="str">
        <f t="shared" si="184"/>
        <v xml:space="preserve"> </v>
      </c>
      <c r="AA305" s="8" t="str">
        <f t="shared" si="185"/>
        <v xml:space="preserve"> </v>
      </c>
      <c r="AB305" s="8">
        <f t="shared" si="186"/>
        <v>13</v>
      </c>
      <c r="AC305">
        <v>296</v>
      </c>
      <c r="AD305" s="8">
        <f t="shared" si="187"/>
        <v>13</v>
      </c>
      <c r="AE305" s="5">
        <f t="shared" si="188"/>
        <v>5</v>
      </c>
      <c r="AF305" s="5">
        <f t="shared" si="189"/>
        <v>5</v>
      </c>
      <c r="AG305" s="5">
        <f t="shared" si="190"/>
        <v>5</v>
      </c>
      <c r="AH305" s="5">
        <f t="shared" si="191"/>
        <v>5</v>
      </c>
      <c r="AI305" s="5">
        <f t="shared" si="192"/>
        <v>5</v>
      </c>
      <c r="AJ305" s="16">
        <f t="shared" si="193"/>
        <v>0.5</v>
      </c>
      <c r="AK305" s="20">
        <f t="shared" si="200"/>
        <v>300</v>
      </c>
      <c r="AL305" s="20">
        <f t="shared" si="194"/>
        <v>2988</v>
      </c>
      <c r="AM305" s="20">
        <f t="shared" si="195"/>
        <v>500</v>
      </c>
      <c r="AN305" s="10">
        <f t="shared" si="196"/>
        <v>300</v>
      </c>
      <c r="AO305" s="1">
        <f t="shared" si="197"/>
        <v>-30</v>
      </c>
    </row>
    <row r="306" spans="2:41" x14ac:dyDescent="0.2">
      <c r="B306" s="18">
        <f t="shared" si="198"/>
        <v>43456</v>
      </c>
      <c r="C306">
        <v>297</v>
      </c>
      <c r="D306" s="5">
        <v>1</v>
      </c>
      <c r="E306" s="8">
        <f t="shared" si="149"/>
        <v>1</v>
      </c>
      <c r="F306">
        <v>0</v>
      </c>
      <c r="G306" s="8">
        <f t="shared" si="150"/>
        <v>2858.3000000000011</v>
      </c>
      <c r="H306">
        <v>297</v>
      </c>
      <c r="I306" s="8">
        <f t="shared" si="151"/>
        <v>2714.0000000000009</v>
      </c>
      <c r="J306" s="8" t="str">
        <f t="shared" si="152"/>
        <v xml:space="preserve"> </v>
      </c>
      <c r="K306" s="8" t="str">
        <f t="shared" si="153"/>
        <v xml:space="preserve"> </v>
      </c>
      <c r="L306" s="8" t="str">
        <f t="shared" si="154"/>
        <v xml:space="preserve"> </v>
      </c>
      <c r="M306" t="str">
        <f t="shared" si="155"/>
        <v>F1</v>
      </c>
      <c r="N306" t="str">
        <f t="shared" si="175"/>
        <v xml:space="preserve"> </v>
      </c>
      <c r="O306" t="str">
        <f t="shared" si="176"/>
        <v xml:space="preserve"> </v>
      </c>
      <c r="P306" t="str">
        <f t="shared" si="177"/>
        <v xml:space="preserve"> </v>
      </c>
      <c r="Q306" t="str">
        <f t="shared" si="178"/>
        <v xml:space="preserve"> </v>
      </c>
      <c r="R306" t="str">
        <f t="shared" si="179"/>
        <v xml:space="preserve"> </v>
      </c>
      <c r="S306">
        <v>297</v>
      </c>
      <c r="T306">
        <f t="shared" si="199"/>
        <v>0.5</v>
      </c>
      <c r="U306" s="2">
        <f t="shared" si="180"/>
        <v>5.3958875697060458E+49</v>
      </c>
      <c r="V306" s="2">
        <f t="shared" si="181"/>
        <v>5</v>
      </c>
      <c r="W306" s="2">
        <f t="shared" si="201"/>
        <v>0.5</v>
      </c>
      <c r="X306" s="8" t="str">
        <f t="shared" si="182"/>
        <v xml:space="preserve"> </v>
      </c>
      <c r="Y306" s="8" t="str">
        <f t="shared" si="183"/>
        <v xml:space="preserve"> </v>
      </c>
      <c r="Z306" s="8" t="str">
        <f t="shared" si="184"/>
        <v xml:space="preserve"> </v>
      </c>
      <c r="AA306" s="8" t="str">
        <f t="shared" si="185"/>
        <v xml:space="preserve"> </v>
      </c>
      <c r="AB306" s="8">
        <f t="shared" si="186"/>
        <v>13</v>
      </c>
      <c r="AC306">
        <v>297</v>
      </c>
      <c r="AD306" s="8">
        <f t="shared" si="187"/>
        <v>13</v>
      </c>
      <c r="AE306" s="5">
        <f t="shared" si="188"/>
        <v>5</v>
      </c>
      <c r="AF306" s="5">
        <f t="shared" si="189"/>
        <v>5</v>
      </c>
      <c r="AG306" s="5">
        <f t="shared" si="190"/>
        <v>5</v>
      </c>
      <c r="AH306" s="5">
        <f t="shared" si="191"/>
        <v>5</v>
      </c>
      <c r="AI306" s="5">
        <f t="shared" si="192"/>
        <v>5</v>
      </c>
      <c r="AJ306" s="16">
        <f t="shared" si="193"/>
        <v>0.5</v>
      </c>
      <c r="AK306" s="20">
        <f t="shared" si="200"/>
        <v>300</v>
      </c>
      <c r="AL306" s="20">
        <f t="shared" si="194"/>
        <v>3000</v>
      </c>
      <c r="AM306" s="20">
        <f t="shared" si="195"/>
        <v>500</v>
      </c>
      <c r="AN306" s="10">
        <f t="shared" si="196"/>
        <v>300</v>
      </c>
      <c r="AO306" s="1">
        <f t="shared" si="197"/>
        <v>-30</v>
      </c>
    </row>
    <row r="307" spans="2:41" x14ac:dyDescent="0.2">
      <c r="B307" s="18">
        <f t="shared" si="198"/>
        <v>43457</v>
      </c>
      <c r="C307">
        <v>298</v>
      </c>
      <c r="D307" s="5">
        <v>0.9</v>
      </c>
      <c r="E307" s="8">
        <f t="shared" si="149"/>
        <v>0.9</v>
      </c>
      <c r="F307">
        <v>0</v>
      </c>
      <c r="G307" s="8">
        <f t="shared" si="150"/>
        <v>2859.2000000000012</v>
      </c>
      <c r="H307">
        <v>298</v>
      </c>
      <c r="I307" s="8">
        <f t="shared" si="151"/>
        <v>2714.900000000001</v>
      </c>
      <c r="J307" s="8" t="str">
        <f t="shared" si="152"/>
        <v xml:space="preserve"> </v>
      </c>
      <c r="K307" s="8" t="str">
        <f t="shared" si="153"/>
        <v xml:space="preserve"> </v>
      </c>
      <c r="L307" s="8" t="str">
        <f t="shared" si="154"/>
        <v xml:space="preserve"> </v>
      </c>
      <c r="M307" t="str">
        <f t="shared" si="155"/>
        <v>F1</v>
      </c>
      <c r="N307" t="str">
        <f t="shared" si="175"/>
        <v xml:space="preserve"> </v>
      </c>
      <c r="O307" t="str">
        <f t="shared" si="176"/>
        <v xml:space="preserve"> </v>
      </c>
      <c r="P307" t="str">
        <f t="shared" si="177"/>
        <v xml:space="preserve"> </v>
      </c>
      <c r="Q307" t="str">
        <f t="shared" si="178"/>
        <v xml:space="preserve"> </v>
      </c>
      <c r="R307" t="str">
        <f t="shared" si="179"/>
        <v xml:space="preserve"> </v>
      </c>
      <c r="S307">
        <v>298</v>
      </c>
      <c r="T307">
        <f t="shared" si="199"/>
        <v>0.5</v>
      </c>
      <c r="U307" s="2">
        <f t="shared" si="180"/>
        <v>5.6080741381115806E+49</v>
      </c>
      <c r="V307" s="2">
        <f t="shared" si="181"/>
        <v>5</v>
      </c>
      <c r="W307" s="2">
        <f t="shared" si="201"/>
        <v>0.5</v>
      </c>
      <c r="X307" s="8" t="str">
        <f t="shared" si="182"/>
        <v xml:space="preserve"> </v>
      </c>
      <c r="Y307" s="8" t="str">
        <f t="shared" si="183"/>
        <v xml:space="preserve"> </v>
      </c>
      <c r="Z307" s="8" t="str">
        <f t="shared" si="184"/>
        <v xml:space="preserve"> </v>
      </c>
      <c r="AA307" s="8" t="str">
        <f t="shared" si="185"/>
        <v xml:space="preserve"> </v>
      </c>
      <c r="AB307" s="8">
        <f t="shared" si="186"/>
        <v>13</v>
      </c>
      <c r="AC307">
        <v>298</v>
      </c>
      <c r="AD307" s="8">
        <f t="shared" si="187"/>
        <v>13</v>
      </c>
      <c r="AE307" s="5">
        <f t="shared" si="188"/>
        <v>5</v>
      </c>
      <c r="AF307" s="5">
        <f t="shared" si="189"/>
        <v>5</v>
      </c>
      <c r="AG307" s="5">
        <f t="shared" si="190"/>
        <v>5</v>
      </c>
      <c r="AH307" s="5">
        <f t="shared" si="191"/>
        <v>5</v>
      </c>
      <c r="AI307" s="5">
        <f t="shared" si="192"/>
        <v>5</v>
      </c>
      <c r="AJ307" s="16">
        <f t="shared" si="193"/>
        <v>0.5</v>
      </c>
      <c r="AK307" s="20">
        <f t="shared" si="200"/>
        <v>300</v>
      </c>
      <c r="AL307" s="20">
        <f t="shared" si="194"/>
        <v>3012</v>
      </c>
      <c r="AM307" s="20">
        <f t="shared" si="195"/>
        <v>500</v>
      </c>
      <c r="AN307" s="10">
        <f t="shared" si="196"/>
        <v>300</v>
      </c>
      <c r="AO307" s="1">
        <f t="shared" si="197"/>
        <v>-30</v>
      </c>
    </row>
    <row r="308" spans="2:41" x14ac:dyDescent="0.2">
      <c r="B308" s="18">
        <f t="shared" si="198"/>
        <v>43458</v>
      </c>
      <c r="C308">
        <v>299</v>
      </c>
      <c r="D308" s="5">
        <v>0.8</v>
      </c>
      <c r="E308" s="8">
        <f t="shared" si="149"/>
        <v>0.8</v>
      </c>
      <c r="F308">
        <v>0</v>
      </c>
      <c r="G308" s="8">
        <f t="shared" si="150"/>
        <v>2860.0000000000014</v>
      </c>
      <c r="H308">
        <v>299</v>
      </c>
      <c r="I308" s="8">
        <f t="shared" si="151"/>
        <v>2715.7000000000012</v>
      </c>
      <c r="J308" s="8" t="str">
        <f t="shared" si="152"/>
        <v xml:space="preserve"> </v>
      </c>
      <c r="K308" s="8" t="str">
        <f t="shared" si="153"/>
        <v xml:space="preserve"> </v>
      </c>
      <c r="L308" s="8" t="str">
        <f t="shared" si="154"/>
        <v xml:space="preserve"> </v>
      </c>
      <c r="M308" t="str">
        <f t="shared" si="155"/>
        <v>F1</v>
      </c>
      <c r="N308" t="str">
        <f t="shared" si="175"/>
        <v xml:space="preserve"> </v>
      </c>
      <c r="O308" t="str">
        <f t="shared" si="176"/>
        <v xml:space="preserve"> </v>
      </c>
      <c r="P308" t="str">
        <f t="shared" si="177"/>
        <v xml:space="preserve"> </v>
      </c>
      <c r="Q308" t="str">
        <f t="shared" si="178"/>
        <v xml:space="preserve"> </v>
      </c>
      <c r="R308" t="str">
        <f t="shared" si="179"/>
        <v xml:space="preserve"> </v>
      </c>
      <c r="S308">
        <v>299</v>
      </c>
      <c r="T308">
        <f t="shared" si="199"/>
        <v>0.5</v>
      </c>
      <c r="U308" s="2">
        <f t="shared" si="180"/>
        <v>5.8036791454822218E+49</v>
      </c>
      <c r="V308" s="2">
        <f t="shared" si="181"/>
        <v>5</v>
      </c>
      <c r="W308" s="2">
        <f t="shared" si="201"/>
        <v>0.5</v>
      </c>
      <c r="X308" s="8" t="str">
        <f t="shared" si="182"/>
        <v xml:space="preserve"> </v>
      </c>
      <c r="Y308" s="8" t="str">
        <f t="shared" si="183"/>
        <v xml:space="preserve"> </v>
      </c>
      <c r="Z308" s="8" t="str">
        <f t="shared" si="184"/>
        <v xml:space="preserve"> </v>
      </c>
      <c r="AA308" s="8" t="str">
        <f t="shared" si="185"/>
        <v xml:space="preserve"> </v>
      </c>
      <c r="AB308" s="8">
        <f t="shared" si="186"/>
        <v>13</v>
      </c>
      <c r="AC308">
        <v>299</v>
      </c>
      <c r="AD308" s="8">
        <f t="shared" si="187"/>
        <v>13</v>
      </c>
      <c r="AE308" s="5">
        <f t="shared" si="188"/>
        <v>5</v>
      </c>
      <c r="AF308" s="5">
        <f t="shared" si="189"/>
        <v>5</v>
      </c>
      <c r="AG308" s="5">
        <f t="shared" si="190"/>
        <v>5</v>
      </c>
      <c r="AH308" s="5">
        <f t="shared" si="191"/>
        <v>5</v>
      </c>
      <c r="AI308" s="5">
        <f t="shared" si="192"/>
        <v>5</v>
      </c>
      <c r="AJ308" s="16">
        <f t="shared" si="193"/>
        <v>0.5</v>
      </c>
      <c r="AK308" s="20">
        <f t="shared" si="200"/>
        <v>300</v>
      </c>
      <c r="AL308" s="20">
        <f t="shared" si="194"/>
        <v>3024</v>
      </c>
      <c r="AM308" s="20">
        <f t="shared" si="195"/>
        <v>500</v>
      </c>
      <c r="AN308" s="10">
        <f t="shared" si="196"/>
        <v>300</v>
      </c>
      <c r="AO308" s="1">
        <f t="shared" si="197"/>
        <v>-30</v>
      </c>
    </row>
    <row r="309" spans="2:41" x14ac:dyDescent="0.2">
      <c r="B309" s="18">
        <f t="shared" si="198"/>
        <v>43459</v>
      </c>
      <c r="C309">
        <v>300</v>
      </c>
      <c r="D309" s="5">
        <v>0.8</v>
      </c>
      <c r="E309" s="8">
        <f t="shared" si="149"/>
        <v>0.8</v>
      </c>
      <c r="F309">
        <v>0</v>
      </c>
      <c r="G309" s="8">
        <f t="shared" si="150"/>
        <v>2860.8000000000015</v>
      </c>
      <c r="H309">
        <v>300</v>
      </c>
      <c r="I309" s="8">
        <f t="shared" si="151"/>
        <v>2716.5000000000014</v>
      </c>
      <c r="J309" s="8" t="str">
        <f t="shared" si="152"/>
        <v xml:space="preserve"> </v>
      </c>
      <c r="K309" s="8" t="str">
        <f t="shared" si="153"/>
        <v xml:space="preserve"> </v>
      </c>
      <c r="L309" s="8" t="str">
        <f t="shared" si="154"/>
        <v xml:space="preserve"> </v>
      </c>
      <c r="M309" t="str">
        <f t="shared" si="155"/>
        <v>F1</v>
      </c>
      <c r="N309" t="str">
        <f t="shared" si="175"/>
        <v xml:space="preserve"> </v>
      </c>
      <c r="O309" t="str">
        <f t="shared" si="176"/>
        <v xml:space="preserve"> </v>
      </c>
      <c r="P309" t="str">
        <f t="shared" si="177"/>
        <v xml:space="preserve"> </v>
      </c>
      <c r="Q309" t="str">
        <f t="shared" si="178"/>
        <v xml:space="preserve"> </v>
      </c>
      <c r="R309" t="str">
        <f t="shared" si="179"/>
        <v xml:space="preserve"> </v>
      </c>
      <c r="S309">
        <v>300</v>
      </c>
      <c r="T309">
        <f t="shared" si="199"/>
        <v>0.5</v>
      </c>
      <c r="U309" s="2">
        <f t="shared" si="180"/>
        <v>6.0061066944181476E+49</v>
      </c>
      <c r="V309" s="2">
        <f t="shared" si="181"/>
        <v>5</v>
      </c>
      <c r="W309" s="2">
        <f t="shared" si="201"/>
        <v>0.5</v>
      </c>
      <c r="X309" s="8" t="str">
        <f t="shared" si="182"/>
        <v xml:space="preserve"> </v>
      </c>
      <c r="Y309" s="8" t="str">
        <f t="shared" si="183"/>
        <v xml:space="preserve"> </v>
      </c>
      <c r="Z309" s="8" t="str">
        <f t="shared" si="184"/>
        <v xml:space="preserve"> </v>
      </c>
      <c r="AA309" s="8" t="str">
        <f t="shared" si="185"/>
        <v xml:space="preserve"> </v>
      </c>
      <c r="AB309" s="8">
        <f t="shared" si="186"/>
        <v>13</v>
      </c>
      <c r="AC309">
        <v>300</v>
      </c>
      <c r="AD309" s="8">
        <f t="shared" si="187"/>
        <v>13</v>
      </c>
      <c r="AE309" s="5">
        <f t="shared" si="188"/>
        <v>5</v>
      </c>
      <c r="AF309" s="5">
        <f t="shared" si="189"/>
        <v>5</v>
      </c>
      <c r="AG309" s="5">
        <f t="shared" si="190"/>
        <v>5</v>
      </c>
      <c r="AH309" s="5">
        <f t="shared" si="191"/>
        <v>5</v>
      </c>
      <c r="AI309" s="5">
        <f t="shared" si="192"/>
        <v>5</v>
      </c>
      <c r="AJ309" s="16">
        <f t="shared" si="193"/>
        <v>0.5</v>
      </c>
      <c r="AK309" s="20">
        <f t="shared" si="200"/>
        <v>300</v>
      </c>
      <c r="AL309" s="20">
        <f t="shared" si="194"/>
        <v>3036</v>
      </c>
      <c r="AM309" s="20">
        <f t="shared" si="195"/>
        <v>500</v>
      </c>
      <c r="AN309" s="10">
        <f t="shared" si="196"/>
        <v>300</v>
      </c>
      <c r="AO309" s="1">
        <f t="shared" si="197"/>
        <v>-30</v>
      </c>
    </row>
    <row r="310" spans="2:41" x14ac:dyDescent="0.2">
      <c r="B310" s="18">
        <f t="shared" si="198"/>
        <v>43460</v>
      </c>
      <c r="C310">
        <v>301</v>
      </c>
      <c r="D310" s="5">
        <v>0.7</v>
      </c>
      <c r="E310" s="8">
        <f t="shared" si="149"/>
        <v>0.7</v>
      </c>
      <c r="F310">
        <v>0</v>
      </c>
      <c r="G310" s="8">
        <f t="shared" si="150"/>
        <v>2861.5000000000014</v>
      </c>
      <c r="H310">
        <v>301</v>
      </c>
      <c r="I310" s="8">
        <f t="shared" si="151"/>
        <v>2717.2000000000012</v>
      </c>
      <c r="J310" s="8" t="str">
        <f t="shared" si="152"/>
        <v xml:space="preserve"> </v>
      </c>
      <c r="K310" s="8" t="str">
        <f t="shared" si="153"/>
        <v xml:space="preserve"> </v>
      </c>
      <c r="L310" s="8" t="str">
        <f t="shared" si="154"/>
        <v xml:space="preserve"> </v>
      </c>
      <c r="M310" t="str">
        <f t="shared" si="155"/>
        <v>F1</v>
      </c>
      <c r="N310" t="str">
        <f t="shared" si="175"/>
        <v xml:space="preserve"> </v>
      </c>
      <c r="O310" t="str">
        <f t="shared" si="176"/>
        <v xml:space="preserve"> </v>
      </c>
      <c r="P310" t="str">
        <f t="shared" si="177"/>
        <v xml:space="preserve"> </v>
      </c>
      <c r="Q310" t="str">
        <f t="shared" si="178"/>
        <v xml:space="preserve"> </v>
      </c>
      <c r="R310" t="str">
        <f t="shared" si="179"/>
        <v xml:space="preserve"> </v>
      </c>
      <c r="S310">
        <v>301</v>
      </c>
      <c r="T310">
        <f t="shared" si="199"/>
        <v>0.5</v>
      </c>
      <c r="U310" s="2">
        <f t="shared" si="180"/>
        <v>6.1890142853466729E+49</v>
      </c>
      <c r="V310" s="2">
        <f t="shared" si="181"/>
        <v>5</v>
      </c>
      <c r="W310" s="2">
        <f t="shared" si="201"/>
        <v>0.5</v>
      </c>
      <c r="X310" s="8" t="str">
        <f t="shared" si="182"/>
        <v xml:space="preserve"> </v>
      </c>
      <c r="Y310" s="8" t="str">
        <f t="shared" si="183"/>
        <v xml:space="preserve"> </v>
      </c>
      <c r="Z310" s="8" t="str">
        <f t="shared" si="184"/>
        <v xml:space="preserve"> </v>
      </c>
      <c r="AA310" s="8" t="str">
        <f t="shared" si="185"/>
        <v xml:space="preserve"> </v>
      </c>
      <c r="AB310" s="8">
        <f t="shared" si="186"/>
        <v>13</v>
      </c>
      <c r="AC310">
        <v>301</v>
      </c>
      <c r="AD310" s="8">
        <f t="shared" si="187"/>
        <v>13</v>
      </c>
      <c r="AE310" s="5">
        <f t="shared" si="188"/>
        <v>5</v>
      </c>
      <c r="AF310" s="5">
        <f t="shared" si="189"/>
        <v>5</v>
      </c>
      <c r="AG310" s="5">
        <f t="shared" si="190"/>
        <v>5</v>
      </c>
      <c r="AH310" s="5">
        <f t="shared" si="191"/>
        <v>5</v>
      </c>
      <c r="AI310" s="5">
        <f t="shared" si="192"/>
        <v>5</v>
      </c>
      <c r="AJ310" s="16">
        <f t="shared" si="193"/>
        <v>0.5</v>
      </c>
      <c r="AK310" s="20">
        <f t="shared" si="200"/>
        <v>300</v>
      </c>
      <c r="AL310" s="20">
        <f t="shared" si="194"/>
        <v>3048</v>
      </c>
      <c r="AM310" s="20">
        <f t="shared" si="195"/>
        <v>500</v>
      </c>
      <c r="AN310" s="10">
        <f t="shared" si="196"/>
        <v>300</v>
      </c>
      <c r="AO310" s="1">
        <f t="shared" si="197"/>
        <v>-30</v>
      </c>
    </row>
    <row r="311" spans="2:41" x14ac:dyDescent="0.2">
      <c r="B311" s="18">
        <f t="shared" si="198"/>
        <v>43461</v>
      </c>
      <c r="C311">
        <v>302</v>
      </c>
      <c r="D311" s="5">
        <v>0.6</v>
      </c>
      <c r="E311" s="8">
        <f t="shared" si="149"/>
        <v>0.6</v>
      </c>
      <c r="F311">
        <v>0</v>
      </c>
      <c r="G311" s="8">
        <f t="shared" si="150"/>
        <v>2862.1000000000013</v>
      </c>
      <c r="H311">
        <v>302</v>
      </c>
      <c r="I311" s="8">
        <f t="shared" si="151"/>
        <v>2717.8000000000011</v>
      </c>
      <c r="J311" s="8" t="str">
        <f t="shared" si="152"/>
        <v xml:space="preserve"> </v>
      </c>
      <c r="K311" s="8" t="str">
        <f t="shared" si="153"/>
        <v xml:space="preserve"> </v>
      </c>
      <c r="L311" s="8" t="str">
        <f t="shared" si="154"/>
        <v xml:space="preserve"> </v>
      </c>
      <c r="M311" t="str">
        <f t="shared" si="155"/>
        <v>F1</v>
      </c>
      <c r="N311" t="str">
        <f t="shared" si="175"/>
        <v xml:space="preserve"> </v>
      </c>
      <c r="O311" t="str">
        <f t="shared" si="176"/>
        <v xml:space="preserve"> </v>
      </c>
      <c r="P311" t="str">
        <f t="shared" si="177"/>
        <v xml:space="preserve"> </v>
      </c>
      <c r="Q311" t="str">
        <f t="shared" si="178"/>
        <v xml:space="preserve"> </v>
      </c>
      <c r="R311" t="str">
        <f t="shared" si="179"/>
        <v xml:space="preserve"> </v>
      </c>
      <c r="S311">
        <v>302</v>
      </c>
      <c r="T311">
        <f t="shared" si="199"/>
        <v>0.5</v>
      </c>
      <c r="U311" s="2">
        <f t="shared" si="180"/>
        <v>6.3502192671176701E+49</v>
      </c>
      <c r="V311" s="2">
        <f t="shared" si="181"/>
        <v>5</v>
      </c>
      <c r="W311" s="2">
        <f t="shared" si="201"/>
        <v>0.5</v>
      </c>
      <c r="X311" s="8" t="str">
        <f t="shared" si="182"/>
        <v xml:space="preserve"> </v>
      </c>
      <c r="Y311" s="8" t="str">
        <f t="shared" si="183"/>
        <v xml:space="preserve"> </v>
      </c>
      <c r="Z311" s="8" t="str">
        <f t="shared" si="184"/>
        <v xml:space="preserve"> </v>
      </c>
      <c r="AA311" s="8" t="str">
        <f t="shared" si="185"/>
        <v xml:space="preserve"> </v>
      </c>
      <c r="AB311" s="8">
        <f t="shared" si="186"/>
        <v>13</v>
      </c>
      <c r="AC311">
        <v>302</v>
      </c>
      <c r="AD311" s="8">
        <f t="shared" si="187"/>
        <v>13</v>
      </c>
      <c r="AE311" s="5">
        <f t="shared" si="188"/>
        <v>5</v>
      </c>
      <c r="AF311" s="5">
        <f t="shared" si="189"/>
        <v>5</v>
      </c>
      <c r="AG311" s="5">
        <f t="shared" si="190"/>
        <v>5</v>
      </c>
      <c r="AH311" s="5">
        <f t="shared" si="191"/>
        <v>5</v>
      </c>
      <c r="AI311" s="5">
        <f t="shared" si="192"/>
        <v>5</v>
      </c>
      <c r="AJ311" s="16">
        <f t="shared" si="193"/>
        <v>0.5</v>
      </c>
      <c r="AK311" s="20">
        <f t="shared" si="200"/>
        <v>300</v>
      </c>
      <c r="AL311" s="20">
        <f t="shared" si="194"/>
        <v>3060</v>
      </c>
      <c r="AM311" s="20">
        <f t="shared" si="195"/>
        <v>500</v>
      </c>
      <c r="AN311" s="10">
        <f t="shared" si="196"/>
        <v>300</v>
      </c>
      <c r="AO311" s="1">
        <f t="shared" si="197"/>
        <v>-30</v>
      </c>
    </row>
    <row r="312" spans="2:41" x14ac:dyDescent="0.2">
      <c r="B312" s="18">
        <f t="shared" si="198"/>
        <v>43462</v>
      </c>
      <c r="C312">
        <v>303</v>
      </c>
      <c r="D312" s="5">
        <v>0.5</v>
      </c>
      <c r="E312" s="8">
        <f t="shared" si="149"/>
        <v>0.5</v>
      </c>
      <c r="F312">
        <v>0</v>
      </c>
      <c r="G312" s="8">
        <f t="shared" si="150"/>
        <v>2862.6000000000013</v>
      </c>
      <c r="H312">
        <v>303</v>
      </c>
      <c r="I312" s="8">
        <f t="shared" si="151"/>
        <v>2718.3000000000011</v>
      </c>
      <c r="J312" s="8" t="str">
        <f t="shared" si="152"/>
        <v xml:space="preserve"> </v>
      </c>
      <c r="K312" s="8" t="str">
        <f t="shared" si="153"/>
        <v xml:space="preserve"> </v>
      </c>
      <c r="L312" s="8" t="str">
        <f t="shared" si="154"/>
        <v xml:space="preserve"> </v>
      </c>
      <c r="M312" t="str">
        <f t="shared" si="155"/>
        <v>F1</v>
      </c>
      <c r="N312" t="str">
        <f t="shared" si="175"/>
        <v xml:space="preserve"> </v>
      </c>
      <c r="O312" t="str">
        <f t="shared" si="176"/>
        <v xml:space="preserve"> </v>
      </c>
      <c r="P312" t="str">
        <f t="shared" si="177"/>
        <v xml:space="preserve"> </v>
      </c>
      <c r="Q312" t="str">
        <f t="shared" si="178"/>
        <v xml:space="preserve"> </v>
      </c>
      <c r="R312" t="str">
        <f t="shared" si="179"/>
        <v xml:space="preserve"> </v>
      </c>
      <c r="S312">
        <v>303</v>
      </c>
      <c r="T312">
        <f t="shared" si="199"/>
        <v>0.5</v>
      </c>
      <c r="U312" s="2">
        <f t="shared" si="180"/>
        <v>6.487759637706325E+49</v>
      </c>
      <c r="V312" s="2">
        <f t="shared" si="181"/>
        <v>5</v>
      </c>
      <c r="W312" s="2">
        <f t="shared" si="201"/>
        <v>0.5</v>
      </c>
      <c r="X312" s="8" t="str">
        <f t="shared" si="182"/>
        <v xml:space="preserve"> </v>
      </c>
      <c r="Y312" s="8" t="str">
        <f t="shared" si="183"/>
        <v xml:space="preserve"> </v>
      </c>
      <c r="Z312" s="8" t="str">
        <f t="shared" si="184"/>
        <v xml:space="preserve"> </v>
      </c>
      <c r="AA312" s="8" t="str">
        <f t="shared" si="185"/>
        <v xml:space="preserve"> </v>
      </c>
      <c r="AB312" s="8">
        <f t="shared" si="186"/>
        <v>13</v>
      </c>
      <c r="AC312">
        <v>303</v>
      </c>
      <c r="AD312" s="8">
        <f t="shared" si="187"/>
        <v>13</v>
      </c>
      <c r="AE312" s="5">
        <f t="shared" si="188"/>
        <v>5</v>
      </c>
      <c r="AF312" s="5">
        <f t="shared" si="189"/>
        <v>5</v>
      </c>
      <c r="AG312" s="5">
        <f t="shared" si="190"/>
        <v>5</v>
      </c>
      <c r="AH312" s="5">
        <f t="shared" si="191"/>
        <v>5</v>
      </c>
      <c r="AI312" s="5">
        <f t="shared" si="192"/>
        <v>5</v>
      </c>
      <c r="AJ312" s="16">
        <f t="shared" si="193"/>
        <v>0.5</v>
      </c>
      <c r="AK312" s="20">
        <f t="shared" si="200"/>
        <v>300</v>
      </c>
      <c r="AL312" s="20">
        <f t="shared" si="194"/>
        <v>3072</v>
      </c>
      <c r="AM312" s="20">
        <f t="shared" si="195"/>
        <v>500</v>
      </c>
      <c r="AN312" s="10">
        <f t="shared" si="196"/>
        <v>300</v>
      </c>
      <c r="AO312" s="1">
        <f t="shared" si="197"/>
        <v>-30</v>
      </c>
    </row>
    <row r="313" spans="2:41" x14ac:dyDescent="0.2">
      <c r="B313" s="18">
        <f t="shared" si="198"/>
        <v>43463</v>
      </c>
      <c r="C313">
        <v>304</v>
      </c>
      <c r="D313" s="5">
        <v>0.5</v>
      </c>
      <c r="E313" s="8">
        <f t="shared" si="149"/>
        <v>0.5</v>
      </c>
      <c r="F313">
        <v>0</v>
      </c>
      <c r="G313" s="8">
        <f t="shared" si="150"/>
        <v>2863.1000000000013</v>
      </c>
      <c r="H313">
        <v>304</v>
      </c>
      <c r="I313" s="8">
        <f t="shared" si="151"/>
        <v>2718.8000000000011</v>
      </c>
      <c r="J313" s="8" t="str">
        <f t="shared" si="152"/>
        <v xml:space="preserve"> </v>
      </c>
      <c r="K313" s="8" t="str">
        <f t="shared" si="153"/>
        <v xml:space="preserve"> </v>
      </c>
      <c r="L313" s="8" t="str">
        <f t="shared" si="154"/>
        <v xml:space="preserve"> </v>
      </c>
      <c r="M313" t="str">
        <f t="shared" si="155"/>
        <v>F1</v>
      </c>
      <c r="N313" t="str">
        <f t="shared" si="175"/>
        <v xml:space="preserve"> </v>
      </c>
      <c r="O313" t="str">
        <f t="shared" si="176"/>
        <v xml:space="preserve"> </v>
      </c>
      <c r="P313" t="str">
        <f t="shared" si="177"/>
        <v xml:space="preserve"> </v>
      </c>
      <c r="Q313" t="str">
        <f t="shared" si="178"/>
        <v xml:space="preserve"> </v>
      </c>
      <c r="R313" t="str">
        <f t="shared" si="179"/>
        <v xml:space="preserve"> </v>
      </c>
      <c r="S313">
        <v>304</v>
      </c>
      <c r="T313">
        <f t="shared" si="199"/>
        <v>0.5</v>
      </c>
      <c r="U313" s="2">
        <f t="shared" si="180"/>
        <v>6.6282790162231325E+49</v>
      </c>
      <c r="V313" s="2">
        <f t="shared" si="181"/>
        <v>5</v>
      </c>
      <c r="W313" s="2">
        <f t="shared" si="201"/>
        <v>0.5</v>
      </c>
      <c r="X313" s="8" t="str">
        <f t="shared" si="182"/>
        <v xml:space="preserve"> </v>
      </c>
      <c r="Y313" s="8" t="str">
        <f t="shared" si="183"/>
        <v xml:space="preserve"> </v>
      </c>
      <c r="Z313" s="8" t="str">
        <f t="shared" si="184"/>
        <v xml:space="preserve"> </v>
      </c>
      <c r="AA313" s="8" t="str">
        <f t="shared" si="185"/>
        <v xml:space="preserve"> </v>
      </c>
      <c r="AB313" s="8">
        <f t="shared" si="186"/>
        <v>13</v>
      </c>
      <c r="AC313">
        <v>304</v>
      </c>
      <c r="AD313" s="8">
        <f t="shared" si="187"/>
        <v>13</v>
      </c>
      <c r="AE313" s="5">
        <f t="shared" si="188"/>
        <v>5</v>
      </c>
      <c r="AF313" s="5">
        <f t="shared" si="189"/>
        <v>5</v>
      </c>
      <c r="AG313" s="5">
        <f t="shared" si="190"/>
        <v>5</v>
      </c>
      <c r="AH313" s="5">
        <f t="shared" si="191"/>
        <v>5</v>
      </c>
      <c r="AI313" s="5">
        <f t="shared" si="192"/>
        <v>5</v>
      </c>
      <c r="AJ313" s="16">
        <f t="shared" si="193"/>
        <v>0.5</v>
      </c>
      <c r="AK313" s="20">
        <f t="shared" si="200"/>
        <v>300</v>
      </c>
      <c r="AL313" s="20">
        <f t="shared" si="194"/>
        <v>3084</v>
      </c>
      <c r="AM313" s="20">
        <f t="shared" si="195"/>
        <v>500</v>
      </c>
      <c r="AN313" s="10">
        <f t="shared" si="196"/>
        <v>300</v>
      </c>
      <c r="AO313" s="1">
        <f t="shared" si="197"/>
        <v>-30</v>
      </c>
    </row>
    <row r="314" spans="2:41" x14ac:dyDescent="0.2">
      <c r="B314" s="18">
        <f t="shared" si="198"/>
        <v>43464</v>
      </c>
      <c r="C314">
        <v>305</v>
      </c>
      <c r="D314" s="5">
        <v>0.4</v>
      </c>
      <c r="E314" s="8">
        <f t="shared" si="149"/>
        <v>0.4</v>
      </c>
      <c r="F314">
        <v>0</v>
      </c>
      <c r="G314" s="8">
        <f t="shared" si="150"/>
        <v>2863.5000000000014</v>
      </c>
      <c r="H314">
        <v>305</v>
      </c>
      <c r="I314" s="8">
        <f t="shared" si="151"/>
        <v>2719.2000000000012</v>
      </c>
      <c r="J314" s="8" t="str">
        <f t="shared" si="152"/>
        <v xml:space="preserve"> </v>
      </c>
      <c r="K314" s="8" t="str">
        <f t="shared" si="153"/>
        <v xml:space="preserve"> </v>
      </c>
      <c r="L314" s="8" t="str">
        <f t="shared" si="154"/>
        <v xml:space="preserve"> </v>
      </c>
      <c r="M314" t="str">
        <f t="shared" si="155"/>
        <v>F1</v>
      </c>
      <c r="N314" t="str">
        <f t="shared" si="175"/>
        <v xml:space="preserve"> </v>
      </c>
      <c r="O314" t="str">
        <f t="shared" si="176"/>
        <v xml:space="preserve"> </v>
      </c>
      <c r="P314" t="str">
        <f t="shared" si="177"/>
        <v xml:space="preserve"> </v>
      </c>
      <c r="Q314" t="str">
        <f t="shared" si="178"/>
        <v xml:space="preserve"> </v>
      </c>
      <c r="R314" t="str">
        <f t="shared" si="179"/>
        <v xml:space="preserve"> </v>
      </c>
      <c r="S314">
        <v>305</v>
      </c>
      <c r="T314">
        <f t="shared" si="199"/>
        <v>0.5</v>
      </c>
      <c r="U314" s="2">
        <f t="shared" si="180"/>
        <v>6.7428827173445152E+49</v>
      </c>
      <c r="V314" s="2">
        <f t="shared" si="181"/>
        <v>5</v>
      </c>
      <c r="W314" s="2">
        <f t="shared" si="201"/>
        <v>0.5</v>
      </c>
      <c r="X314" s="8" t="str">
        <f t="shared" si="182"/>
        <v xml:space="preserve"> </v>
      </c>
      <c r="Y314" s="8" t="str">
        <f t="shared" si="183"/>
        <v xml:space="preserve"> </v>
      </c>
      <c r="Z314" s="8" t="str">
        <f t="shared" si="184"/>
        <v xml:space="preserve"> </v>
      </c>
      <c r="AA314" s="8" t="str">
        <f t="shared" si="185"/>
        <v xml:space="preserve"> </v>
      </c>
      <c r="AB314" s="8">
        <f t="shared" si="186"/>
        <v>13</v>
      </c>
      <c r="AC314">
        <v>305</v>
      </c>
      <c r="AD314" s="8">
        <f t="shared" si="187"/>
        <v>13</v>
      </c>
      <c r="AE314" s="5">
        <f t="shared" si="188"/>
        <v>5</v>
      </c>
      <c r="AF314" s="5">
        <f t="shared" si="189"/>
        <v>5</v>
      </c>
      <c r="AG314" s="5">
        <f t="shared" si="190"/>
        <v>5</v>
      </c>
      <c r="AH314" s="5">
        <f t="shared" si="191"/>
        <v>5</v>
      </c>
      <c r="AI314" s="5">
        <f t="shared" si="192"/>
        <v>5</v>
      </c>
      <c r="AJ314" s="16">
        <f t="shared" si="193"/>
        <v>0.5</v>
      </c>
      <c r="AK314" s="20">
        <f t="shared" si="200"/>
        <v>300</v>
      </c>
      <c r="AL314" s="20">
        <f t="shared" si="194"/>
        <v>3096</v>
      </c>
      <c r="AM314" s="20">
        <f t="shared" si="195"/>
        <v>500</v>
      </c>
      <c r="AN314" s="10">
        <f t="shared" si="196"/>
        <v>300</v>
      </c>
      <c r="AO314" s="1">
        <f t="shared" si="197"/>
        <v>-30</v>
      </c>
    </row>
    <row r="315" spans="2:41" x14ac:dyDescent="0.2">
      <c r="B315" s="18">
        <f t="shared" si="198"/>
        <v>43465</v>
      </c>
      <c r="C315">
        <v>306</v>
      </c>
      <c r="D315" s="5">
        <v>0.3</v>
      </c>
      <c r="E315" s="8">
        <f t="shared" si="149"/>
        <v>0.3</v>
      </c>
      <c r="F315">
        <v>0</v>
      </c>
      <c r="G315" s="8">
        <f t="shared" si="150"/>
        <v>2863.8000000000015</v>
      </c>
      <c r="H315">
        <v>306</v>
      </c>
      <c r="I315" s="8">
        <f t="shared" si="151"/>
        <v>2719.5000000000014</v>
      </c>
      <c r="J315" s="8" t="str">
        <f t="shared" si="152"/>
        <v xml:space="preserve"> </v>
      </c>
      <c r="K315" s="8" t="str">
        <f t="shared" si="153"/>
        <v xml:space="preserve"> </v>
      </c>
      <c r="L315" s="8" t="str">
        <f t="shared" si="154"/>
        <v xml:space="preserve"> </v>
      </c>
      <c r="M315" t="str">
        <f t="shared" si="155"/>
        <v>F1</v>
      </c>
      <c r="N315" t="str">
        <f t="shared" si="175"/>
        <v xml:space="preserve"> </v>
      </c>
      <c r="O315" t="str">
        <f t="shared" si="176"/>
        <v xml:space="preserve"> </v>
      </c>
      <c r="P315" t="str">
        <f t="shared" si="177"/>
        <v xml:space="preserve"> </v>
      </c>
      <c r="Q315" t="str">
        <f t="shared" si="178"/>
        <v xml:space="preserve"> </v>
      </c>
      <c r="R315" t="str">
        <f t="shared" si="179"/>
        <v xml:space="preserve"> </v>
      </c>
      <c r="S315">
        <v>306</v>
      </c>
      <c r="T315">
        <f t="shared" si="199"/>
        <v>0.5</v>
      </c>
      <c r="U315" s="2">
        <f t="shared" si="180"/>
        <v>6.8301339962531707E+49</v>
      </c>
      <c r="V315" s="2">
        <f t="shared" si="181"/>
        <v>5</v>
      </c>
      <c r="W315" s="2">
        <f t="shared" si="201"/>
        <v>0.5</v>
      </c>
      <c r="X315" s="8" t="str">
        <f t="shared" si="182"/>
        <v xml:space="preserve"> </v>
      </c>
      <c r="Y315" s="8" t="str">
        <f t="shared" si="183"/>
        <v xml:space="preserve"> </v>
      </c>
      <c r="Z315" s="8" t="str">
        <f t="shared" si="184"/>
        <v xml:space="preserve"> </v>
      </c>
      <c r="AA315" s="8" t="str">
        <f t="shared" si="185"/>
        <v xml:space="preserve"> </v>
      </c>
      <c r="AB315" s="8">
        <f t="shared" si="186"/>
        <v>13</v>
      </c>
      <c r="AC315">
        <v>306</v>
      </c>
      <c r="AD315" s="8">
        <f t="shared" si="187"/>
        <v>13</v>
      </c>
      <c r="AE315" s="5">
        <f t="shared" si="188"/>
        <v>5</v>
      </c>
      <c r="AF315" s="5">
        <f t="shared" si="189"/>
        <v>5</v>
      </c>
      <c r="AG315" s="5">
        <f t="shared" si="190"/>
        <v>5</v>
      </c>
      <c r="AH315" s="5">
        <f t="shared" si="191"/>
        <v>5</v>
      </c>
      <c r="AI315" s="5">
        <f t="shared" si="192"/>
        <v>5</v>
      </c>
      <c r="AJ315" s="16">
        <f t="shared" si="193"/>
        <v>0.5</v>
      </c>
      <c r="AK315" s="20">
        <f t="shared" si="200"/>
        <v>300</v>
      </c>
      <c r="AL315" s="20">
        <f t="shared" si="194"/>
        <v>3108</v>
      </c>
      <c r="AM315" s="20">
        <f t="shared" si="195"/>
        <v>500</v>
      </c>
      <c r="AN315" s="10">
        <f t="shared" si="196"/>
        <v>300</v>
      </c>
      <c r="AO315" s="1">
        <f t="shared" si="197"/>
        <v>-30</v>
      </c>
    </row>
    <row r="316" spans="2:41" x14ac:dyDescent="0.2">
      <c r="B316" s="18"/>
    </row>
  </sheetData>
  <dataValidations count="2">
    <dataValidation type="list" allowBlank="1" showInputMessage="1" showErrorMessage="1" sqref="AP4" xr:uid="{00000000-0002-0000-0300-000000000000}">
      <formula1>Jordtype</formula1>
    </dataValidation>
    <dataValidation type="list" allowBlank="1" showInputMessage="1" showErrorMessage="1" sqref="AP2" xr:uid="{00000000-0002-0000-0300-000001000000}">
      <formula1>Afgrøde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8CA97-FFE3-40FA-9601-D947B4F9E1BC}">
  <dimension ref="A1:F520"/>
  <sheetViews>
    <sheetView workbookViewId="0">
      <selection activeCell="A3" sqref="A3:E367"/>
    </sheetView>
  </sheetViews>
  <sheetFormatPr defaultRowHeight="12" x14ac:dyDescent="0.2"/>
  <cols>
    <col min="1" max="1" width="15.7109375" customWidth="1"/>
    <col min="2" max="2" width="12" style="25" customWidth="1"/>
  </cols>
  <sheetData>
    <row r="1" spans="1:6" x14ac:dyDescent="0.2">
      <c r="A1" t="s">
        <v>312</v>
      </c>
      <c r="B1" s="25" t="s">
        <v>401</v>
      </c>
      <c r="C1" t="s">
        <v>115</v>
      </c>
      <c r="D1" t="s">
        <v>41</v>
      </c>
      <c r="E1" t="s">
        <v>28</v>
      </c>
      <c r="F1" t="s">
        <v>148</v>
      </c>
    </row>
    <row r="2" spans="1:6" x14ac:dyDescent="0.2">
      <c r="A2" s="27"/>
    </row>
    <row r="3" spans="1:6" x14ac:dyDescent="0.2">
      <c r="A3" s="27">
        <v>43101</v>
      </c>
      <c r="B3" s="25">
        <v>43101</v>
      </c>
      <c r="C3">
        <v>5</v>
      </c>
      <c r="D3">
        <v>11.89</v>
      </c>
      <c r="E3">
        <v>0.644303798675537</v>
      </c>
    </row>
    <row r="4" spans="1:6" x14ac:dyDescent="0.2">
      <c r="A4" s="27">
        <v>43102</v>
      </c>
      <c r="B4" s="25">
        <v>43102</v>
      </c>
      <c r="C4">
        <v>3.9</v>
      </c>
      <c r="D4">
        <v>0.09</v>
      </c>
      <c r="E4">
        <v>0.5</v>
      </c>
    </row>
    <row r="5" spans="1:6" x14ac:dyDescent="0.2">
      <c r="A5" s="27">
        <v>43103</v>
      </c>
      <c r="B5" s="25">
        <v>43103</v>
      </c>
      <c r="C5">
        <v>2.7</v>
      </c>
      <c r="D5">
        <v>12.89</v>
      </c>
      <c r="E5">
        <v>0.60000002384185702</v>
      </c>
    </row>
    <row r="6" spans="1:6" x14ac:dyDescent="0.2">
      <c r="A6" s="27">
        <v>43104</v>
      </c>
      <c r="B6" s="25">
        <v>43104</v>
      </c>
      <c r="C6">
        <v>2.5</v>
      </c>
      <c r="D6">
        <v>5.55</v>
      </c>
      <c r="E6">
        <v>0.70886075496673495</v>
      </c>
    </row>
    <row r="7" spans="1:6" x14ac:dyDescent="0.2">
      <c r="A7" s="27">
        <v>43105</v>
      </c>
      <c r="B7" s="25">
        <v>43105</v>
      </c>
      <c r="C7">
        <v>1.6</v>
      </c>
      <c r="D7">
        <v>0.1</v>
      </c>
      <c r="E7">
        <v>0.29620254039764399</v>
      </c>
    </row>
    <row r="8" spans="1:6" x14ac:dyDescent="0.2">
      <c r="A8" s="27">
        <v>43106</v>
      </c>
      <c r="B8" s="25">
        <v>43106</v>
      </c>
      <c r="C8">
        <v>0</v>
      </c>
      <c r="D8">
        <v>0</v>
      </c>
      <c r="E8">
        <v>0.53797465562820401</v>
      </c>
    </row>
    <row r="9" spans="1:6" x14ac:dyDescent="0.2">
      <c r="A9" s="27">
        <v>43107</v>
      </c>
      <c r="B9" s="25">
        <v>43107</v>
      </c>
      <c r="C9">
        <v>0</v>
      </c>
      <c r="D9">
        <v>0.01</v>
      </c>
      <c r="E9">
        <v>0.60126584768295199</v>
      </c>
    </row>
    <row r="10" spans="1:6" x14ac:dyDescent="0.2">
      <c r="A10" s="27">
        <v>43108</v>
      </c>
      <c r="B10" s="25">
        <v>43108</v>
      </c>
      <c r="C10">
        <v>0</v>
      </c>
      <c r="D10">
        <v>0</v>
      </c>
      <c r="E10">
        <v>0.57974684238433805</v>
      </c>
    </row>
    <row r="11" spans="1:6" x14ac:dyDescent="0.2">
      <c r="A11" s="27">
        <v>43109</v>
      </c>
      <c r="B11" s="25">
        <v>43109</v>
      </c>
      <c r="C11">
        <v>1.9</v>
      </c>
      <c r="D11">
        <v>0</v>
      </c>
      <c r="E11">
        <v>0.65696203708648604</v>
      </c>
    </row>
    <row r="12" spans="1:6" x14ac:dyDescent="0.2">
      <c r="A12" s="27">
        <v>43110</v>
      </c>
      <c r="B12" s="25">
        <v>43110</v>
      </c>
      <c r="C12">
        <v>2.4</v>
      </c>
      <c r="D12">
        <v>3.7</v>
      </c>
      <c r="E12">
        <v>0.85443037748336703</v>
      </c>
    </row>
    <row r="13" spans="1:6" x14ac:dyDescent="0.2">
      <c r="A13" s="27">
        <v>43111</v>
      </c>
      <c r="B13" s="25">
        <v>43111</v>
      </c>
      <c r="C13">
        <v>2.6</v>
      </c>
      <c r="D13">
        <v>0.77</v>
      </c>
      <c r="E13">
        <v>0.288607597351074</v>
      </c>
    </row>
    <row r="14" spans="1:6" x14ac:dyDescent="0.2">
      <c r="A14" s="27">
        <v>43112</v>
      </c>
      <c r="B14" s="25">
        <v>43112</v>
      </c>
      <c r="C14">
        <v>1.7</v>
      </c>
      <c r="D14">
        <v>0.03</v>
      </c>
      <c r="E14">
        <v>0.668354451656341</v>
      </c>
    </row>
    <row r="15" spans="1:6" x14ac:dyDescent="0.2">
      <c r="A15" s="27">
        <v>43113</v>
      </c>
      <c r="B15" s="25">
        <v>43113</v>
      </c>
      <c r="C15">
        <v>1</v>
      </c>
      <c r="D15">
        <v>0.56000000000000005</v>
      </c>
      <c r="E15">
        <v>0.30000001192092801</v>
      </c>
    </row>
    <row r="16" spans="1:6" x14ac:dyDescent="0.2">
      <c r="A16" s="27">
        <v>43114</v>
      </c>
      <c r="B16" s="25">
        <v>43114</v>
      </c>
      <c r="C16">
        <v>0</v>
      </c>
      <c r="D16">
        <v>0</v>
      </c>
      <c r="E16">
        <v>0.65189874172210605</v>
      </c>
    </row>
    <row r="17" spans="1:5" x14ac:dyDescent="0.2">
      <c r="A17" s="27">
        <v>43115</v>
      </c>
      <c r="B17" s="25">
        <v>43115</v>
      </c>
      <c r="C17">
        <v>0.2</v>
      </c>
      <c r="D17">
        <v>3.95</v>
      </c>
      <c r="E17">
        <v>0.52658230066299405</v>
      </c>
    </row>
    <row r="18" spans="1:5" x14ac:dyDescent="0.2">
      <c r="A18" s="27">
        <v>43116</v>
      </c>
      <c r="B18" s="25">
        <v>43116</v>
      </c>
      <c r="C18">
        <v>1.3</v>
      </c>
      <c r="D18">
        <v>5.04</v>
      </c>
      <c r="E18">
        <v>0.807594954967498</v>
      </c>
    </row>
    <row r="19" spans="1:5" x14ac:dyDescent="0.2">
      <c r="A19" s="27">
        <v>43117</v>
      </c>
      <c r="B19" s="25">
        <v>43117</v>
      </c>
      <c r="C19">
        <v>0.1</v>
      </c>
      <c r="D19">
        <v>0.5</v>
      </c>
      <c r="E19">
        <v>1.1189873218536299</v>
      </c>
    </row>
    <row r="20" spans="1:5" x14ac:dyDescent="0.2">
      <c r="A20" s="27">
        <v>43118</v>
      </c>
      <c r="B20" s="25">
        <v>43118</v>
      </c>
      <c r="C20">
        <v>0.3</v>
      </c>
      <c r="D20">
        <v>0.19</v>
      </c>
      <c r="E20">
        <v>1.63291144371032</v>
      </c>
    </row>
    <row r="21" spans="1:5" x14ac:dyDescent="0.2">
      <c r="A21" s="27">
        <v>43119</v>
      </c>
      <c r="B21" s="25">
        <v>43119</v>
      </c>
      <c r="C21">
        <v>0</v>
      </c>
      <c r="D21">
        <v>0</v>
      </c>
      <c r="E21">
        <v>1.78860759735107</v>
      </c>
    </row>
    <row r="22" spans="1:5" x14ac:dyDescent="0.2">
      <c r="A22" s="27">
        <v>43120</v>
      </c>
      <c r="B22" s="25">
        <v>43120</v>
      </c>
      <c r="C22">
        <v>0.7</v>
      </c>
      <c r="D22">
        <v>0.32</v>
      </c>
      <c r="E22">
        <v>1.8999999761581401</v>
      </c>
    </row>
    <row r="23" spans="1:5" x14ac:dyDescent="0.2">
      <c r="A23" s="27">
        <v>43121</v>
      </c>
      <c r="B23" s="25">
        <v>43121</v>
      </c>
      <c r="C23">
        <v>0.6</v>
      </c>
      <c r="D23">
        <v>0</v>
      </c>
      <c r="E23">
        <v>0.93924051523208596</v>
      </c>
    </row>
    <row r="24" spans="1:5" x14ac:dyDescent="0.2">
      <c r="A24" s="27">
        <v>43122</v>
      </c>
      <c r="B24" s="25">
        <v>43122</v>
      </c>
      <c r="C24">
        <v>0</v>
      </c>
      <c r="D24">
        <v>0.62</v>
      </c>
      <c r="E24">
        <v>0.53670883178710904</v>
      </c>
    </row>
    <row r="25" spans="1:5" x14ac:dyDescent="0.2">
      <c r="A25" s="27">
        <v>43123</v>
      </c>
      <c r="B25" s="25">
        <v>43123</v>
      </c>
      <c r="C25">
        <v>2.2000000000000002</v>
      </c>
      <c r="D25">
        <v>5.69</v>
      </c>
      <c r="E25">
        <v>0.62784808874130205</v>
      </c>
    </row>
    <row r="26" spans="1:5" x14ac:dyDescent="0.2">
      <c r="A26" s="27">
        <v>43124</v>
      </c>
      <c r="B26" s="25">
        <v>43124</v>
      </c>
      <c r="C26">
        <v>7.6</v>
      </c>
      <c r="D26">
        <v>3.08</v>
      </c>
      <c r="E26">
        <v>0.53417724370956399</v>
      </c>
    </row>
    <row r="27" spans="1:5" x14ac:dyDescent="0.2">
      <c r="A27" s="27">
        <v>43125</v>
      </c>
      <c r="B27" s="25">
        <v>43125</v>
      </c>
      <c r="C27">
        <v>6</v>
      </c>
      <c r="D27">
        <v>0</v>
      </c>
      <c r="E27">
        <v>0.58481013774871804</v>
      </c>
    </row>
    <row r="28" spans="1:5" x14ac:dyDescent="0.2">
      <c r="A28" s="27">
        <v>43126</v>
      </c>
      <c r="B28" s="25">
        <v>43126</v>
      </c>
      <c r="C28">
        <v>4.0999999999999996</v>
      </c>
      <c r="D28">
        <v>0.17</v>
      </c>
      <c r="E28">
        <v>1.3240506649017301</v>
      </c>
    </row>
    <row r="29" spans="1:5" x14ac:dyDescent="0.2">
      <c r="A29" s="27">
        <v>43127</v>
      </c>
      <c r="B29" s="25">
        <v>43127</v>
      </c>
      <c r="C29">
        <v>2.5</v>
      </c>
      <c r="D29">
        <v>6.17</v>
      </c>
      <c r="E29">
        <v>0.57848101854324296</v>
      </c>
    </row>
    <row r="30" spans="1:5" x14ac:dyDescent="0.2">
      <c r="A30" s="27">
        <v>43128</v>
      </c>
      <c r="B30" s="25">
        <v>43128</v>
      </c>
      <c r="C30">
        <v>6.1</v>
      </c>
      <c r="D30">
        <v>0.52</v>
      </c>
      <c r="E30">
        <v>0.59873420000076205</v>
      </c>
    </row>
    <row r="31" spans="1:5" x14ac:dyDescent="0.2">
      <c r="A31" s="27">
        <v>43129</v>
      </c>
      <c r="B31" s="25">
        <v>43129</v>
      </c>
      <c r="C31">
        <v>6.1</v>
      </c>
      <c r="D31">
        <v>3</v>
      </c>
      <c r="E31">
        <v>0.86329114437103205</v>
      </c>
    </row>
    <row r="32" spans="1:5" x14ac:dyDescent="0.2">
      <c r="A32" s="27">
        <v>43130</v>
      </c>
      <c r="B32" s="25">
        <v>43130</v>
      </c>
      <c r="C32">
        <v>4.3</v>
      </c>
      <c r="D32">
        <v>0.06</v>
      </c>
      <c r="E32">
        <v>2.0670886039733798</v>
      </c>
    </row>
    <row r="33" spans="1:5" x14ac:dyDescent="0.2">
      <c r="A33" s="27">
        <v>43131</v>
      </c>
      <c r="B33" s="25">
        <v>43131</v>
      </c>
      <c r="C33">
        <v>3.3</v>
      </c>
      <c r="D33">
        <v>4.71</v>
      </c>
      <c r="E33">
        <v>0.91265821456909102</v>
      </c>
    </row>
    <row r="34" spans="1:5" x14ac:dyDescent="0.2">
      <c r="A34" s="27">
        <v>43132</v>
      </c>
      <c r="B34" s="25">
        <v>43132</v>
      </c>
      <c r="C34">
        <v>2.6</v>
      </c>
      <c r="D34">
        <v>2.34</v>
      </c>
      <c r="E34">
        <v>1.2455695867538401</v>
      </c>
    </row>
    <row r="35" spans="1:5" x14ac:dyDescent="0.2">
      <c r="A35" s="27">
        <v>43133</v>
      </c>
      <c r="B35" s="25">
        <v>43133</v>
      </c>
      <c r="C35">
        <v>0.3</v>
      </c>
      <c r="D35">
        <v>0.84</v>
      </c>
      <c r="E35">
        <v>2.1949367523193302</v>
      </c>
    </row>
    <row r="36" spans="1:5" x14ac:dyDescent="0.2">
      <c r="A36" s="27">
        <v>43134</v>
      </c>
      <c r="B36" s="25">
        <v>43134</v>
      </c>
      <c r="C36">
        <v>0</v>
      </c>
      <c r="D36">
        <v>0.34</v>
      </c>
      <c r="E36">
        <v>0.44050633907318099</v>
      </c>
    </row>
    <row r="37" spans="1:5" x14ac:dyDescent="0.2">
      <c r="A37" s="27">
        <v>43135</v>
      </c>
      <c r="B37" s="25">
        <v>43135</v>
      </c>
      <c r="C37">
        <v>0</v>
      </c>
      <c r="D37">
        <v>0</v>
      </c>
      <c r="E37">
        <v>2.1227848529815598</v>
      </c>
    </row>
    <row r="38" spans="1:5" x14ac:dyDescent="0.2">
      <c r="A38" s="27">
        <v>43136</v>
      </c>
      <c r="B38" s="25">
        <v>43136</v>
      </c>
      <c r="C38">
        <v>0</v>
      </c>
      <c r="D38">
        <v>0</v>
      </c>
      <c r="E38">
        <v>0.91392403841018599</v>
      </c>
    </row>
    <row r="39" spans="1:5" x14ac:dyDescent="0.2">
      <c r="A39" s="27">
        <v>43137</v>
      </c>
      <c r="B39" s="25">
        <v>43137</v>
      </c>
      <c r="C39">
        <v>0</v>
      </c>
      <c r="D39">
        <v>0</v>
      </c>
      <c r="E39">
        <v>2.70000004768371</v>
      </c>
    </row>
    <row r="40" spans="1:5" x14ac:dyDescent="0.2">
      <c r="A40" s="27">
        <v>43138</v>
      </c>
      <c r="B40" s="25">
        <v>43138</v>
      </c>
      <c r="C40">
        <v>0</v>
      </c>
      <c r="D40">
        <v>0</v>
      </c>
      <c r="E40">
        <v>2.2999999523162802</v>
      </c>
    </row>
    <row r="41" spans="1:5" x14ac:dyDescent="0.2">
      <c r="A41" s="27">
        <v>43139</v>
      </c>
      <c r="B41" s="25">
        <v>43139</v>
      </c>
      <c r="C41">
        <v>0</v>
      </c>
      <c r="D41">
        <v>0</v>
      </c>
      <c r="E41">
        <v>2.70000004768371</v>
      </c>
    </row>
    <row r="42" spans="1:5" x14ac:dyDescent="0.2">
      <c r="A42" s="27">
        <v>43140</v>
      </c>
      <c r="B42" s="25">
        <v>43140</v>
      </c>
      <c r="C42">
        <v>0</v>
      </c>
      <c r="D42">
        <v>0</v>
      </c>
      <c r="E42">
        <v>2.0835442543029701</v>
      </c>
    </row>
    <row r="43" spans="1:5" x14ac:dyDescent="0.2">
      <c r="A43" s="27">
        <v>43141</v>
      </c>
      <c r="B43" s="25">
        <v>43141</v>
      </c>
      <c r="C43">
        <v>0</v>
      </c>
      <c r="D43">
        <v>0</v>
      </c>
      <c r="E43">
        <v>1.48987340927124</v>
      </c>
    </row>
    <row r="44" spans="1:5" x14ac:dyDescent="0.2">
      <c r="A44" s="27">
        <v>43142</v>
      </c>
      <c r="B44" s="25">
        <v>43142</v>
      </c>
      <c r="C44">
        <v>1</v>
      </c>
      <c r="D44">
        <v>4.43</v>
      </c>
      <c r="E44">
        <v>2.8037974834442099</v>
      </c>
    </row>
    <row r="45" spans="1:5" x14ac:dyDescent="0.2">
      <c r="A45" s="27">
        <v>43143</v>
      </c>
      <c r="B45" s="25">
        <v>43143</v>
      </c>
      <c r="C45">
        <v>2</v>
      </c>
      <c r="D45">
        <v>1.45</v>
      </c>
      <c r="E45">
        <v>1.9265823364257799</v>
      </c>
    </row>
    <row r="46" spans="1:5" x14ac:dyDescent="0.2">
      <c r="A46" s="27">
        <v>43144</v>
      </c>
      <c r="B46" s="25">
        <v>43144</v>
      </c>
      <c r="C46">
        <v>0.4</v>
      </c>
      <c r="D46">
        <v>0.41</v>
      </c>
      <c r="E46">
        <v>2.1417722702026301</v>
      </c>
    </row>
    <row r="47" spans="1:5" x14ac:dyDescent="0.2">
      <c r="A47" s="27">
        <v>43145</v>
      </c>
      <c r="B47" s="25">
        <v>43145</v>
      </c>
      <c r="C47">
        <v>0.4</v>
      </c>
      <c r="D47">
        <v>0</v>
      </c>
      <c r="E47">
        <v>1.45189869403839</v>
      </c>
    </row>
    <row r="48" spans="1:5" x14ac:dyDescent="0.2">
      <c r="A48" s="27">
        <v>43146</v>
      </c>
      <c r="B48" s="25">
        <v>43146</v>
      </c>
      <c r="C48">
        <v>0.4</v>
      </c>
      <c r="D48">
        <v>1.65</v>
      </c>
      <c r="E48">
        <v>0.85949367284774703</v>
      </c>
    </row>
    <row r="49" spans="1:5" x14ac:dyDescent="0.2">
      <c r="A49" s="27">
        <v>43147</v>
      </c>
      <c r="B49" s="25">
        <v>43147</v>
      </c>
      <c r="C49">
        <v>1.9</v>
      </c>
      <c r="D49">
        <v>1.03</v>
      </c>
      <c r="E49">
        <v>2.0594937801361</v>
      </c>
    </row>
    <row r="50" spans="1:5" x14ac:dyDescent="0.2">
      <c r="A50" s="27">
        <v>43148</v>
      </c>
      <c r="B50" s="25">
        <v>43148</v>
      </c>
      <c r="C50">
        <v>1.9</v>
      </c>
      <c r="D50">
        <v>0.01</v>
      </c>
      <c r="E50">
        <v>2.2772152423858598</v>
      </c>
    </row>
    <row r="51" spans="1:5" x14ac:dyDescent="0.2">
      <c r="A51" s="27">
        <v>43149</v>
      </c>
      <c r="B51" s="25">
        <v>43149</v>
      </c>
      <c r="C51">
        <v>0.7</v>
      </c>
      <c r="D51">
        <v>0</v>
      </c>
      <c r="E51">
        <v>3.3025317192077601</v>
      </c>
    </row>
    <row r="52" spans="1:5" x14ac:dyDescent="0.2">
      <c r="A52" s="27">
        <v>43150</v>
      </c>
      <c r="B52" s="25">
        <v>43150</v>
      </c>
      <c r="C52">
        <v>0.7</v>
      </c>
      <c r="D52">
        <v>7</v>
      </c>
      <c r="E52">
        <v>3.6759493350982599</v>
      </c>
    </row>
    <row r="53" spans="1:5" x14ac:dyDescent="0.2">
      <c r="A53" s="27">
        <v>43151</v>
      </c>
      <c r="B53" s="25">
        <v>43151</v>
      </c>
      <c r="C53">
        <v>1</v>
      </c>
      <c r="D53">
        <v>0.36</v>
      </c>
      <c r="E53">
        <v>3.8556962013244598</v>
      </c>
    </row>
    <row r="54" spans="1:5" x14ac:dyDescent="0.2">
      <c r="A54" s="27">
        <v>43152</v>
      </c>
      <c r="B54" s="25">
        <v>43152</v>
      </c>
      <c r="C54">
        <v>0.4</v>
      </c>
      <c r="D54">
        <v>0.47</v>
      </c>
      <c r="E54">
        <v>3.6101264953613201</v>
      </c>
    </row>
    <row r="55" spans="1:5" x14ac:dyDescent="0.2">
      <c r="A55" s="27">
        <v>43153</v>
      </c>
      <c r="B55" s="25">
        <v>43153</v>
      </c>
      <c r="C55">
        <v>0</v>
      </c>
      <c r="D55">
        <v>0.08</v>
      </c>
      <c r="E55">
        <v>2.7265822887420601</v>
      </c>
    </row>
    <row r="56" spans="1:5" x14ac:dyDescent="0.2">
      <c r="A56" s="27">
        <v>43154</v>
      </c>
      <c r="B56" s="25">
        <v>43154</v>
      </c>
      <c r="C56">
        <v>0</v>
      </c>
      <c r="D56">
        <v>7.0000000000000007E-2</v>
      </c>
      <c r="E56">
        <v>2.6025316715240399</v>
      </c>
    </row>
    <row r="57" spans="1:5" x14ac:dyDescent="0.2">
      <c r="A57" s="27">
        <v>43155</v>
      </c>
      <c r="B57" s="25">
        <v>43155</v>
      </c>
      <c r="C57">
        <v>0</v>
      </c>
      <c r="D57">
        <v>0</v>
      </c>
      <c r="E57">
        <v>1.8303797245025599</v>
      </c>
    </row>
    <row r="58" spans="1:5" x14ac:dyDescent="0.2">
      <c r="A58" s="27">
        <v>43156</v>
      </c>
      <c r="B58" s="25">
        <v>43156</v>
      </c>
      <c r="C58">
        <v>0</v>
      </c>
      <c r="D58">
        <v>0</v>
      </c>
      <c r="E58">
        <v>2.2936708927154501</v>
      </c>
    </row>
    <row r="59" spans="1:5" x14ac:dyDescent="0.2">
      <c r="A59" s="27">
        <v>43157</v>
      </c>
      <c r="B59" s="25">
        <v>43157</v>
      </c>
      <c r="C59">
        <v>0</v>
      </c>
      <c r="D59">
        <v>0</v>
      </c>
      <c r="E59">
        <v>2.2481012344360298</v>
      </c>
    </row>
    <row r="60" spans="1:5" x14ac:dyDescent="0.2">
      <c r="A60" s="27">
        <v>43158</v>
      </c>
      <c r="B60" s="25">
        <v>43158</v>
      </c>
      <c r="C60">
        <v>0</v>
      </c>
      <c r="D60">
        <v>0.11</v>
      </c>
      <c r="E60">
        <v>2.8405063152313201</v>
      </c>
    </row>
    <row r="61" spans="1:5" x14ac:dyDescent="0.2">
      <c r="A61" s="27">
        <v>43159</v>
      </c>
      <c r="B61" s="25">
        <v>43159</v>
      </c>
      <c r="C61">
        <v>0</v>
      </c>
      <c r="D61">
        <v>0.06</v>
      </c>
      <c r="E61">
        <v>1.8139240741729701</v>
      </c>
    </row>
    <row r="62" spans="1:5" x14ac:dyDescent="0.2">
      <c r="A62" s="27">
        <v>43160</v>
      </c>
      <c r="B62" s="25">
        <v>43160</v>
      </c>
      <c r="C62">
        <v>0</v>
      </c>
      <c r="D62">
        <v>0</v>
      </c>
      <c r="E62">
        <v>2.3531646728515598</v>
      </c>
    </row>
    <row r="63" spans="1:5" x14ac:dyDescent="0.2">
      <c r="A63" s="27">
        <v>43161</v>
      </c>
      <c r="B63" s="25">
        <v>43161</v>
      </c>
      <c r="C63">
        <v>0</v>
      </c>
      <c r="D63">
        <v>0</v>
      </c>
      <c r="E63">
        <v>0.692405045032501</v>
      </c>
    </row>
    <row r="64" spans="1:5" x14ac:dyDescent="0.2">
      <c r="A64" s="27">
        <v>43162</v>
      </c>
      <c r="B64" s="25">
        <v>43162</v>
      </c>
      <c r="C64">
        <v>0</v>
      </c>
      <c r="D64">
        <v>0</v>
      </c>
      <c r="E64">
        <v>1.2088607549667301</v>
      </c>
    </row>
    <row r="65" spans="1:5" x14ac:dyDescent="0.2">
      <c r="A65" s="27">
        <v>43163</v>
      </c>
      <c r="B65" s="25">
        <v>43163</v>
      </c>
      <c r="C65">
        <v>0</v>
      </c>
      <c r="D65">
        <v>0</v>
      </c>
      <c r="E65">
        <v>3.4670886993408199</v>
      </c>
    </row>
    <row r="66" spans="1:5" x14ac:dyDescent="0.2">
      <c r="A66" s="27">
        <v>43164</v>
      </c>
      <c r="B66" s="25">
        <v>43164</v>
      </c>
      <c r="C66">
        <v>0</v>
      </c>
      <c r="D66">
        <v>4.83</v>
      </c>
      <c r="E66">
        <v>3.1784811019897399</v>
      </c>
    </row>
    <row r="67" spans="1:5" x14ac:dyDescent="0.2">
      <c r="A67" s="27">
        <v>43165</v>
      </c>
      <c r="B67" s="25">
        <v>43165</v>
      </c>
      <c r="C67">
        <v>0.9</v>
      </c>
      <c r="D67">
        <v>0</v>
      </c>
      <c r="E67">
        <v>3.2810127735137899</v>
      </c>
    </row>
    <row r="68" spans="1:5" x14ac:dyDescent="0.2">
      <c r="A68" s="27">
        <v>43166</v>
      </c>
      <c r="B68" s="25">
        <v>43166</v>
      </c>
      <c r="C68">
        <v>0.1</v>
      </c>
      <c r="D68">
        <v>1.78</v>
      </c>
      <c r="E68">
        <v>4</v>
      </c>
    </row>
    <row r="69" spans="1:5" x14ac:dyDescent="0.2">
      <c r="A69" s="27">
        <v>43167</v>
      </c>
      <c r="B69" s="25">
        <v>43167</v>
      </c>
      <c r="C69">
        <v>0</v>
      </c>
      <c r="D69">
        <v>3.49</v>
      </c>
      <c r="E69">
        <v>4.4025316238403303</v>
      </c>
    </row>
    <row r="70" spans="1:5" x14ac:dyDescent="0.2">
      <c r="A70" s="27">
        <v>43168</v>
      </c>
      <c r="B70" s="25">
        <v>43168</v>
      </c>
      <c r="C70">
        <v>0</v>
      </c>
      <c r="D70">
        <v>3.26</v>
      </c>
      <c r="E70">
        <v>4.6987342834472603</v>
      </c>
    </row>
    <row r="71" spans="1:5" x14ac:dyDescent="0.2">
      <c r="A71" s="27">
        <v>43169</v>
      </c>
      <c r="B71" s="25">
        <v>43169</v>
      </c>
      <c r="C71">
        <v>0</v>
      </c>
      <c r="D71">
        <v>3.63</v>
      </c>
      <c r="E71">
        <v>4.6999998092651296</v>
      </c>
    </row>
    <row r="72" spans="1:5" x14ac:dyDescent="0.2">
      <c r="A72" s="27">
        <v>43170</v>
      </c>
      <c r="B72" s="25">
        <v>43170</v>
      </c>
      <c r="C72">
        <v>1.1000000000000001</v>
      </c>
      <c r="D72">
        <v>9.91</v>
      </c>
      <c r="E72">
        <v>4.7037973403930602</v>
      </c>
    </row>
    <row r="73" spans="1:5" x14ac:dyDescent="0.2">
      <c r="A73" s="27">
        <v>43171</v>
      </c>
      <c r="B73" s="25">
        <v>43171</v>
      </c>
      <c r="C73">
        <v>3.2</v>
      </c>
      <c r="D73">
        <v>0.19</v>
      </c>
      <c r="E73">
        <v>3.4291138648986799</v>
      </c>
    </row>
    <row r="74" spans="1:5" x14ac:dyDescent="0.2">
      <c r="A74" s="27">
        <v>43172</v>
      </c>
      <c r="B74" s="25">
        <v>43172</v>
      </c>
      <c r="C74">
        <v>1.5</v>
      </c>
      <c r="D74">
        <v>0.28000000000000003</v>
      </c>
      <c r="E74">
        <v>4.2569618225097603</v>
      </c>
    </row>
    <row r="75" spans="1:5" x14ac:dyDescent="0.2">
      <c r="A75" s="27">
        <v>43173</v>
      </c>
      <c r="B75" s="25">
        <v>43173</v>
      </c>
      <c r="C75">
        <v>0.7</v>
      </c>
      <c r="D75">
        <v>0</v>
      </c>
      <c r="E75">
        <v>3.7443037033081001</v>
      </c>
    </row>
    <row r="76" spans="1:5" x14ac:dyDescent="0.2">
      <c r="A76" s="27">
        <v>43174</v>
      </c>
      <c r="B76" s="25">
        <v>43174</v>
      </c>
      <c r="C76">
        <v>0</v>
      </c>
      <c r="D76">
        <v>0</v>
      </c>
      <c r="E76">
        <v>4.4493670463562003</v>
      </c>
    </row>
    <row r="77" spans="1:5" x14ac:dyDescent="0.2">
      <c r="A77" s="27">
        <v>43175</v>
      </c>
      <c r="B77" s="25">
        <v>43175</v>
      </c>
      <c r="C77">
        <v>0</v>
      </c>
      <c r="D77">
        <v>0</v>
      </c>
      <c r="E77">
        <v>5.0999999046325604</v>
      </c>
    </row>
    <row r="78" spans="1:5" x14ac:dyDescent="0.2">
      <c r="A78" s="27">
        <v>43176</v>
      </c>
      <c r="B78" s="25">
        <v>43176</v>
      </c>
      <c r="C78">
        <v>0</v>
      </c>
      <c r="D78">
        <v>0</v>
      </c>
      <c r="E78">
        <v>5.0164556503295898</v>
      </c>
    </row>
    <row r="79" spans="1:5" x14ac:dyDescent="0.2">
      <c r="A79" s="27">
        <v>43177</v>
      </c>
      <c r="B79" s="25">
        <v>43177</v>
      </c>
      <c r="C79">
        <v>0</v>
      </c>
      <c r="D79">
        <v>0</v>
      </c>
      <c r="E79">
        <v>4.6468353271484304</v>
      </c>
    </row>
    <row r="80" spans="1:5" x14ac:dyDescent="0.2">
      <c r="A80" s="27">
        <v>43178</v>
      </c>
      <c r="B80" s="25">
        <v>43178</v>
      </c>
      <c r="C80">
        <v>0</v>
      </c>
      <c r="D80">
        <v>0</v>
      </c>
      <c r="E80">
        <v>4.6493668556213299</v>
      </c>
    </row>
    <row r="81" spans="1:5" x14ac:dyDescent="0.2">
      <c r="A81" s="27">
        <v>43179</v>
      </c>
      <c r="B81" s="25">
        <v>43179</v>
      </c>
      <c r="C81">
        <v>1.2</v>
      </c>
      <c r="D81">
        <v>0</v>
      </c>
      <c r="E81">
        <v>3.43291139602661</v>
      </c>
    </row>
    <row r="82" spans="1:5" x14ac:dyDescent="0.2">
      <c r="A82" s="27">
        <v>43180</v>
      </c>
      <c r="B82" s="25">
        <v>43180</v>
      </c>
      <c r="C82">
        <v>1.8</v>
      </c>
      <c r="D82">
        <v>2.57</v>
      </c>
      <c r="E82">
        <v>4.5063290596008301</v>
      </c>
    </row>
    <row r="83" spans="1:5" x14ac:dyDescent="0.2">
      <c r="A83" s="27">
        <v>43181</v>
      </c>
      <c r="B83" s="25">
        <v>43181</v>
      </c>
      <c r="C83">
        <v>1.9</v>
      </c>
      <c r="D83">
        <v>5.72</v>
      </c>
      <c r="E83">
        <v>5.02911376953125</v>
      </c>
    </row>
    <row r="84" spans="1:5" x14ac:dyDescent="0.2">
      <c r="A84" s="27">
        <v>43182</v>
      </c>
      <c r="B84" s="25">
        <v>43182</v>
      </c>
      <c r="C84">
        <v>1.8</v>
      </c>
      <c r="D84">
        <v>0.15</v>
      </c>
      <c r="E84">
        <v>3.9088606834411599</v>
      </c>
    </row>
    <row r="85" spans="1:5" x14ac:dyDescent="0.2">
      <c r="A85" s="27">
        <v>43183</v>
      </c>
      <c r="B85" s="25">
        <v>43183</v>
      </c>
      <c r="C85">
        <v>4</v>
      </c>
      <c r="D85">
        <v>0.11</v>
      </c>
      <c r="E85">
        <v>5.0999999046325604</v>
      </c>
    </row>
    <row r="86" spans="1:5" x14ac:dyDescent="0.2">
      <c r="A86" s="27">
        <v>43184</v>
      </c>
      <c r="B86" s="25">
        <v>43184</v>
      </c>
      <c r="C86">
        <v>4.0999999999999996</v>
      </c>
      <c r="D86">
        <v>0</v>
      </c>
      <c r="E86">
        <v>5.0594935417175204</v>
      </c>
    </row>
    <row r="87" spans="1:5" x14ac:dyDescent="0.2">
      <c r="A87" s="27">
        <v>43185</v>
      </c>
      <c r="B87" s="25">
        <v>43185</v>
      </c>
      <c r="C87">
        <v>3.5</v>
      </c>
      <c r="D87">
        <v>1.1200000000000001</v>
      </c>
      <c r="E87">
        <v>5.2632913589477504</v>
      </c>
    </row>
    <row r="88" spans="1:5" x14ac:dyDescent="0.2">
      <c r="A88" s="27">
        <v>43186</v>
      </c>
      <c r="B88" s="25">
        <v>43186</v>
      </c>
      <c r="C88">
        <v>0.8</v>
      </c>
      <c r="D88">
        <v>0</v>
      </c>
      <c r="E88">
        <v>5.1202530860900799</v>
      </c>
    </row>
    <row r="89" spans="1:5" x14ac:dyDescent="0.2">
      <c r="A89" s="27">
        <v>43187</v>
      </c>
      <c r="B89" s="25">
        <v>43187</v>
      </c>
      <c r="C89">
        <v>0</v>
      </c>
      <c r="D89">
        <v>0.14000000000000001</v>
      </c>
      <c r="E89">
        <v>4.8784809112548801</v>
      </c>
    </row>
    <row r="90" spans="1:5" x14ac:dyDescent="0.2">
      <c r="A90" s="27">
        <v>43188</v>
      </c>
      <c r="B90" s="25">
        <v>43188</v>
      </c>
      <c r="C90">
        <v>0.1</v>
      </c>
      <c r="D90">
        <v>0</v>
      </c>
      <c r="E90">
        <v>3.4000000953674299</v>
      </c>
    </row>
    <row r="91" spans="1:5" x14ac:dyDescent="0.2">
      <c r="A91" s="27">
        <v>43189</v>
      </c>
      <c r="B91" s="25">
        <v>43189</v>
      </c>
      <c r="C91">
        <v>0.1</v>
      </c>
      <c r="D91">
        <v>0</v>
      </c>
      <c r="E91">
        <v>3.9278481006622301</v>
      </c>
    </row>
    <row r="92" spans="1:5" x14ac:dyDescent="0.2">
      <c r="A92" s="27">
        <v>43190</v>
      </c>
      <c r="B92" s="25">
        <v>43190</v>
      </c>
      <c r="C92">
        <v>0.3</v>
      </c>
      <c r="D92">
        <v>0</v>
      </c>
      <c r="E92">
        <v>3.6101264953613201</v>
      </c>
    </row>
    <row r="93" spans="1:5" x14ac:dyDescent="0.2">
      <c r="A93" s="27">
        <v>43191</v>
      </c>
      <c r="B93" s="25">
        <v>43191</v>
      </c>
      <c r="C93">
        <v>1.3</v>
      </c>
      <c r="D93">
        <v>0</v>
      </c>
      <c r="E93">
        <v>5.7278480529785103</v>
      </c>
    </row>
    <row r="94" spans="1:5" x14ac:dyDescent="0.2">
      <c r="A94" s="27">
        <v>43192</v>
      </c>
      <c r="B94" s="25">
        <v>43192</v>
      </c>
      <c r="C94">
        <v>1.9</v>
      </c>
      <c r="D94">
        <v>0</v>
      </c>
      <c r="E94">
        <v>4.8050632476806596</v>
      </c>
    </row>
    <row r="95" spans="1:5" x14ac:dyDescent="0.2">
      <c r="A95" s="27">
        <v>43193</v>
      </c>
      <c r="B95" s="25">
        <v>43193</v>
      </c>
      <c r="C95">
        <v>2.5</v>
      </c>
      <c r="D95">
        <v>7.89</v>
      </c>
      <c r="E95">
        <v>5.0999999046325604</v>
      </c>
    </row>
    <row r="96" spans="1:5" x14ac:dyDescent="0.2">
      <c r="A96" s="27">
        <v>43194</v>
      </c>
      <c r="B96" s="25">
        <v>43194</v>
      </c>
      <c r="C96">
        <v>8.4</v>
      </c>
      <c r="D96">
        <v>3.04</v>
      </c>
      <c r="E96">
        <v>5.5556960105895996</v>
      </c>
    </row>
    <row r="97" spans="1:5" x14ac:dyDescent="0.2">
      <c r="A97" s="27">
        <v>43195</v>
      </c>
      <c r="B97" s="25">
        <v>43195</v>
      </c>
      <c r="C97">
        <v>6.1</v>
      </c>
      <c r="D97">
        <v>4.78</v>
      </c>
      <c r="E97">
        <v>5.5050630569457999</v>
      </c>
    </row>
    <row r="98" spans="1:5" x14ac:dyDescent="0.2">
      <c r="A98" s="27">
        <v>43196</v>
      </c>
      <c r="B98" s="25">
        <v>43196</v>
      </c>
      <c r="C98">
        <v>5.6</v>
      </c>
      <c r="D98">
        <v>0</v>
      </c>
      <c r="E98">
        <v>5.5177216529846103</v>
      </c>
    </row>
    <row r="99" spans="1:5" x14ac:dyDescent="0.2">
      <c r="A99" s="27">
        <v>43197</v>
      </c>
      <c r="B99" s="25">
        <v>43197</v>
      </c>
      <c r="C99">
        <v>6.6</v>
      </c>
      <c r="D99">
        <v>0</v>
      </c>
      <c r="E99">
        <v>5.5177216529846103</v>
      </c>
    </row>
    <row r="100" spans="1:5" x14ac:dyDescent="0.2">
      <c r="A100" s="27">
        <v>43198</v>
      </c>
      <c r="B100" s="25">
        <v>43198</v>
      </c>
      <c r="C100">
        <v>9.3000000000000007</v>
      </c>
      <c r="D100">
        <v>0</v>
      </c>
      <c r="E100">
        <v>5.2873415946960396</v>
      </c>
    </row>
    <row r="101" spans="1:5" x14ac:dyDescent="0.2">
      <c r="A101" s="27">
        <v>43199</v>
      </c>
      <c r="B101" s="25">
        <v>43199</v>
      </c>
      <c r="C101">
        <v>9.6999999999999993</v>
      </c>
      <c r="D101">
        <v>0</v>
      </c>
      <c r="E101">
        <v>5.5784811973571697</v>
      </c>
    </row>
    <row r="102" spans="1:5" x14ac:dyDescent="0.2">
      <c r="A102" s="27">
        <v>43200</v>
      </c>
      <c r="B102" s="25">
        <v>43200</v>
      </c>
      <c r="C102">
        <v>6.2</v>
      </c>
      <c r="D102">
        <v>0</v>
      </c>
      <c r="E102">
        <v>5.5443038940429599</v>
      </c>
    </row>
    <row r="103" spans="1:5" x14ac:dyDescent="0.2">
      <c r="A103" s="27">
        <v>43201</v>
      </c>
      <c r="B103" s="25">
        <v>43201</v>
      </c>
      <c r="C103">
        <v>6.1</v>
      </c>
      <c r="D103">
        <v>0</v>
      </c>
      <c r="E103">
        <v>3.7189872264861998</v>
      </c>
    </row>
    <row r="104" spans="1:5" x14ac:dyDescent="0.2">
      <c r="A104" s="27">
        <v>43202</v>
      </c>
      <c r="B104" s="25">
        <v>43202</v>
      </c>
      <c r="C104">
        <v>7.1</v>
      </c>
      <c r="D104">
        <v>0</v>
      </c>
      <c r="E104">
        <v>1.3962025642395</v>
      </c>
    </row>
    <row r="105" spans="1:5" x14ac:dyDescent="0.2">
      <c r="A105" s="27">
        <v>43203</v>
      </c>
      <c r="B105" s="25">
        <v>43203</v>
      </c>
      <c r="C105">
        <v>10.1</v>
      </c>
      <c r="D105">
        <v>0</v>
      </c>
      <c r="E105">
        <v>2.4341771602630602</v>
      </c>
    </row>
    <row r="106" spans="1:5" x14ac:dyDescent="0.2">
      <c r="A106" s="27">
        <v>43204</v>
      </c>
      <c r="B106" s="25">
        <v>43204</v>
      </c>
      <c r="C106">
        <v>9.8000000000000007</v>
      </c>
      <c r="D106">
        <v>0</v>
      </c>
      <c r="E106">
        <v>4.2987341880798304</v>
      </c>
    </row>
    <row r="107" spans="1:5" x14ac:dyDescent="0.2">
      <c r="A107" s="27">
        <v>43205</v>
      </c>
      <c r="B107" s="25">
        <v>43205</v>
      </c>
      <c r="C107">
        <v>8.6999999999999993</v>
      </c>
      <c r="D107">
        <v>0</v>
      </c>
      <c r="E107">
        <v>5.0202531814575098</v>
      </c>
    </row>
    <row r="108" spans="1:5" x14ac:dyDescent="0.2">
      <c r="A108" s="27">
        <v>43206</v>
      </c>
      <c r="B108" s="25">
        <v>43206</v>
      </c>
      <c r="C108">
        <v>9.1999999999999993</v>
      </c>
      <c r="D108">
        <v>0</v>
      </c>
      <c r="E108">
        <v>3.2443037033081001</v>
      </c>
    </row>
    <row r="109" spans="1:5" x14ac:dyDescent="0.2">
      <c r="A109" s="27">
        <v>43207</v>
      </c>
      <c r="B109" s="25">
        <v>43207</v>
      </c>
      <c r="C109">
        <v>10.6</v>
      </c>
      <c r="D109">
        <v>0</v>
      </c>
      <c r="E109">
        <v>4.0493669509887598</v>
      </c>
    </row>
    <row r="110" spans="1:5" x14ac:dyDescent="0.2">
      <c r="A110" s="27">
        <v>43208</v>
      </c>
      <c r="B110" s="25">
        <v>43208</v>
      </c>
      <c r="C110">
        <v>13.7</v>
      </c>
      <c r="D110">
        <v>0</v>
      </c>
      <c r="E110">
        <v>1.65443038940429</v>
      </c>
    </row>
    <row r="111" spans="1:5" x14ac:dyDescent="0.2">
      <c r="A111" s="27">
        <v>43209</v>
      </c>
      <c r="B111" s="25">
        <v>43209</v>
      </c>
      <c r="C111">
        <v>14</v>
      </c>
      <c r="D111">
        <v>0</v>
      </c>
      <c r="E111">
        <v>3.8417720794677699</v>
      </c>
    </row>
    <row r="112" spans="1:5" x14ac:dyDescent="0.2">
      <c r="A112" s="27">
        <v>43210</v>
      </c>
      <c r="B112" s="25">
        <v>43210</v>
      </c>
      <c r="C112">
        <v>15.8</v>
      </c>
      <c r="D112">
        <v>0</v>
      </c>
      <c r="E112">
        <v>2.3531646728515598</v>
      </c>
    </row>
    <row r="113" spans="1:5" x14ac:dyDescent="0.2">
      <c r="A113" s="27">
        <v>43211</v>
      </c>
      <c r="B113" s="25">
        <v>43211</v>
      </c>
      <c r="C113">
        <v>11</v>
      </c>
      <c r="D113">
        <v>0</v>
      </c>
      <c r="E113">
        <v>4.3493671417236301</v>
      </c>
    </row>
    <row r="114" spans="1:5" x14ac:dyDescent="0.2">
      <c r="A114" s="27">
        <v>43212</v>
      </c>
      <c r="B114" s="25">
        <v>43212</v>
      </c>
      <c r="C114">
        <v>7.7</v>
      </c>
      <c r="D114">
        <v>0</v>
      </c>
      <c r="E114">
        <v>1.5746835470199501</v>
      </c>
    </row>
    <row r="115" spans="1:5" x14ac:dyDescent="0.2">
      <c r="A115" s="27">
        <v>43213</v>
      </c>
      <c r="B115" s="25">
        <v>43213</v>
      </c>
      <c r="C115">
        <v>10.7</v>
      </c>
      <c r="D115">
        <v>0.22</v>
      </c>
      <c r="E115">
        <v>3.7860758304595898</v>
      </c>
    </row>
    <row r="116" spans="1:5" x14ac:dyDescent="0.2">
      <c r="A116" s="27">
        <v>43214</v>
      </c>
      <c r="B116" s="25">
        <v>43214</v>
      </c>
      <c r="C116">
        <v>8.6</v>
      </c>
      <c r="D116">
        <v>1.36</v>
      </c>
      <c r="E116">
        <v>4.2227849960327104</v>
      </c>
    </row>
    <row r="117" spans="1:5" x14ac:dyDescent="0.2">
      <c r="A117" s="27">
        <v>43215</v>
      </c>
      <c r="B117" s="25">
        <v>43215</v>
      </c>
      <c r="C117">
        <v>8.1999999999999993</v>
      </c>
      <c r="D117">
        <v>2.9</v>
      </c>
      <c r="E117">
        <v>4.1240506172180096</v>
      </c>
    </row>
    <row r="118" spans="1:5" x14ac:dyDescent="0.2">
      <c r="A118" s="27">
        <v>43216</v>
      </c>
      <c r="B118" s="25">
        <v>43216</v>
      </c>
      <c r="C118">
        <v>8.4</v>
      </c>
      <c r="D118">
        <v>0.59</v>
      </c>
      <c r="E118">
        <v>4.3037972450256303</v>
      </c>
    </row>
    <row r="119" spans="1:5" x14ac:dyDescent="0.2">
      <c r="A119" s="27">
        <v>43217</v>
      </c>
      <c r="B119" s="25">
        <v>43217</v>
      </c>
      <c r="C119">
        <v>9.4</v>
      </c>
      <c r="D119">
        <v>0.27</v>
      </c>
      <c r="E119">
        <v>4.7379746437072701</v>
      </c>
    </row>
    <row r="120" spans="1:5" x14ac:dyDescent="0.2">
      <c r="A120" s="27">
        <v>43218</v>
      </c>
      <c r="B120" s="25">
        <v>43218</v>
      </c>
      <c r="C120">
        <v>8.3000000000000007</v>
      </c>
      <c r="D120">
        <v>1.86</v>
      </c>
      <c r="E120">
        <v>5.41265821456909</v>
      </c>
    </row>
    <row r="121" spans="1:5" x14ac:dyDescent="0.2">
      <c r="A121" s="27">
        <v>43219</v>
      </c>
      <c r="B121" s="25">
        <v>43219</v>
      </c>
      <c r="C121">
        <v>8.9</v>
      </c>
      <c r="D121">
        <v>0.63</v>
      </c>
      <c r="E121">
        <v>5.88354444503784</v>
      </c>
    </row>
    <row r="122" spans="1:5" x14ac:dyDescent="0.2">
      <c r="A122" s="27">
        <v>43220</v>
      </c>
      <c r="B122" s="25">
        <v>43220</v>
      </c>
      <c r="C122">
        <v>9</v>
      </c>
      <c r="D122">
        <v>29.67</v>
      </c>
      <c r="E122">
        <v>5.6126580238342196</v>
      </c>
    </row>
    <row r="123" spans="1:5" x14ac:dyDescent="0.2">
      <c r="A123" s="27">
        <v>43221</v>
      </c>
      <c r="B123" s="25">
        <v>43221</v>
      </c>
      <c r="C123">
        <v>8.1</v>
      </c>
      <c r="D123">
        <v>0.85</v>
      </c>
      <c r="E123">
        <v>5.2569618225097603</v>
      </c>
    </row>
    <row r="124" spans="1:5" x14ac:dyDescent="0.2">
      <c r="A124" s="27">
        <v>43222</v>
      </c>
      <c r="B124" s="25">
        <v>43222</v>
      </c>
      <c r="C124">
        <v>9.3000000000000007</v>
      </c>
      <c r="D124">
        <v>0</v>
      </c>
      <c r="E124">
        <v>5.56835460662841</v>
      </c>
    </row>
    <row r="125" spans="1:5" x14ac:dyDescent="0.2">
      <c r="A125" s="27">
        <v>43223</v>
      </c>
      <c r="B125" s="25">
        <v>43223</v>
      </c>
      <c r="C125">
        <v>9</v>
      </c>
      <c r="D125">
        <v>1.23</v>
      </c>
      <c r="E125">
        <v>5.3696203231811497</v>
      </c>
    </row>
    <row r="126" spans="1:5" x14ac:dyDescent="0.2">
      <c r="A126" s="27">
        <v>43224</v>
      </c>
      <c r="B126" s="25">
        <v>43224</v>
      </c>
      <c r="C126">
        <v>8.1</v>
      </c>
      <c r="D126">
        <v>0</v>
      </c>
      <c r="E126">
        <v>5.5443038940429599</v>
      </c>
    </row>
    <row r="127" spans="1:5" x14ac:dyDescent="0.2">
      <c r="A127" s="27">
        <v>43225</v>
      </c>
      <c r="B127" s="25">
        <v>43225</v>
      </c>
      <c r="C127">
        <v>11</v>
      </c>
      <c r="D127">
        <v>0</v>
      </c>
      <c r="E127">
        <v>5.3430380821228001</v>
      </c>
    </row>
    <row r="128" spans="1:5" x14ac:dyDescent="0.2">
      <c r="A128" s="27">
        <v>43226</v>
      </c>
      <c r="B128" s="25">
        <v>43226</v>
      </c>
      <c r="C128">
        <v>13.2</v>
      </c>
      <c r="D128">
        <v>0</v>
      </c>
      <c r="E128">
        <v>5.0898733139037997</v>
      </c>
    </row>
    <row r="129" spans="1:5" x14ac:dyDescent="0.2">
      <c r="A129" s="27">
        <v>43227</v>
      </c>
      <c r="B129" s="25">
        <v>43227</v>
      </c>
      <c r="C129">
        <v>15.3</v>
      </c>
      <c r="D129">
        <v>0</v>
      </c>
      <c r="E129">
        <v>2.5278480052947998</v>
      </c>
    </row>
    <row r="130" spans="1:5" x14ac:dyDescent="0.2">
      <c r="A130" s="27">
        <v>43228</v>
      </c>
      <c r="B130" s="25">
        <v>43228</v>
      </c>
      <c r="C130">
        <v>15.3</v>
      </c>
      <c r="D130">
        <v>0</v>
      </c>
      <c r="E130">
        <v>5.1088609695434499</v>
      </c>
    </row>
    <row r="131" spans="1:5" x14ac:dyDescent="0.2">
      <c r="A131" s="27">
        <v>43229</v>
      </c>
      <c r="B131" s="25">
        <v>43229</v>
      </c>
      <c r="C131">
        <v>16.100000000000001</v>
      </c>
      <c r="D131">
        <v>0</v>
      </c>
      <c r="E131">
        <v>5.0177216529846103</v>
      </c>
    </row>
    <row r="132" spans="1:5" x14ac:dyDescent="0.2">
      <c r="A132" s="27">
        <v>43230</v>
      </c>
      <c r="B132" s="25">
        <v>43230</v>
      </c>
      <c r="C132">
        <v>14.9</v>
      </c>
      <c r="D132">
        <v>1.74</v>
      </c>
      <c r="E132">
        <v>5.0999999046325604</v>
      </c>
    </row>
    <row r="133" spans="1:5" x14ac:dyDescent="0.2">
      <c r="A133" s="27">
        <v>43231</v>
      </c>
      <c r="B133" s="25">
        <v>43231</v>
      </c>
      <c r="C133">
        <v>12.4</v>
      </c>
      <c r="D133">
        <v>0</v>
      </c>
      <c r="E133">
        <v>5.1088609695434499</v>
      </c>
    </row>
    <row r="134" spans="1:5" x14ac:dyDescent="0.2">
      <c r="A134" s="27">
        <v>43232</v>
      </c>
      <c r="B134" s="25">
        <v>43232</v>
      </c>
      <c r="C134">
        <v>12.3</v>
      </c>
      <c r="D134">
        <v>0</v>
      </c>
      <c r="E134">
        <v>4.2037973403930602</v>
      </c>
    </row>
    <row r="135" spans="1:5" x14ac:dyDescent="0.2">
      <c r="A135" s="27">
        <v>43233</v>
      </c>
      <c r="B135" s="25">
        <v>43233</v>
      </c>
      <c r="C135">
        <v>15.7</v>
      </c>
      <c r="D135">
        <v>0</v>
      </c>
      <c r="E135">
        <v>4.8151898384094203</v>
      </c>
    </row>
    <row r="136" spans="1:5" x14ac:dyDescent="0.2">
      <c r="A136" s="27">
        <v>43234</v>
      </c>
      <c r="B136" s="25">
        <v>43234</v>
      </c>
      <c r="C136">
        <v>18.2</v>
      </c>
      <c r="D136">
        <v>0</v>
      </c>
      <c r="E136">
        <v>4.9113922119140598</v>
      </c>
    </row>
    <row r="137" spans="1:5" x14ac:dyDescent="0.2">
      <c r="A137" s="27">
        <v>43235</v>
      </c>
      <c r="B137" s="25">
        <v>43235</v>
      </c>
      <c r="C137">
        <v>17.899999999999999</v>
      </c>
      <c r="D137">
        <v>0</v>
      </c>
      <c r="E137">
        <v>5.1999998092651296</v>
      </c>
    </row>
    <row r="138" spans="1:5" x14ac:dyDescent="0.2">
      <c r="A138" s="27">
        <v>43236</v>
      </c>
      <c r="B138" s="25">
        <v>43236</v>
      </c>
      <c r="C138">
        <v>17</v>
      </c>
      <c r="D138">
        <v>0</v>
      </c>
      <c r="E138">
        <v>3.6898734569549498</v>
      </c>
    </row>
    <row r="139" spans="1:5" x14ac:dyDescent="0.2">
      <c r="A139" s="27">
        <v>43237</v>
      </c>
      <c r="B139" s="25">
        <v>43237</v>
      </c>
      <c r="C139">
        <v>13.8</v>
      </c>
      <c r="D139">
        <v>0</v>
      </c>
      <c r="E139">
        <v>4.8860759735107404</v>
      </c>
    </row>
    <row r="140" spans="1:5" x14ac:dyDescent="0.2">
      <c r="A140" s="27">
        <v>43238</v>
      </c>
      <c r="B140" s="25">
        <v>43238</v>
      </c>
      <c r="C140">
        <v>13.4</v>
      </c>
      <c r="D140">
        <v>0</v>
      </c>
      <c r="E140">
        <v>5.2696204185485804</v>
      </c>
    </row>
    <row r="141" spans="1:5" x14ac:dyDescent="0.2">
      <c r="A141" s="27">
        <v>43239</v>
      </c>
      <c r="B141" s="25">
        <v>43239</v>
      </c>
      <c r="C141">
        <v>14.9</v>
      </c>
      <c r="D141">
        <v>0</v>
      </c>
      <c r="E141">
        <v>4.5101265907287598</v>
      </c>
    </row>
    <row r="142" spans="1:5" x14ac:dyDescent="0.2">
      <c r="A142" s="27">
        <v>43240</v>
      </c>
      <c r="B142" s="25">
        <v>43240</v>
      </c>
      <c r="C142">
        <v>14.9</v>
      </c>
      <c r="D142">
        <v>0</v>
      </c>
      <c r="E142">
        <v>4.1582279205322203</v>
      </c>
    </row>
    <row r="143" spans="1:5" x14ac:dyDescent="0.2">
      <c r="A143" s="27">
        <v>43241</v>
      </c>
      <c r="B143" s="25">
        <v>43241</v>
      </c>
      <c r="C143">
        <v>13.8</v>
      </c>
      <c r="D143">
        <v>0</v>
      </c>
      <c r="E143">
        <v>4.9202532768249503</v>
      </c>
    </row>
    <row r="144" spans="1:5" x14ac:dyDescent="0.2">
      <c r="A144" s="27">
        <v>43242</v>
      </c>
      <c r="B144" s="25">
        <v>43242</v>
      </c>
      <c r="C144">
        <v>15.9</v>
      </c>
      <c r="D144">
        <v>0</v>
      </c>
      <c r="E144">
        <v>4.8632912635803196</v>
      </c>
    </row>
    <row r="145" spans="1:5" x14ac:dyDescent="0.2">
      <c r="A145" s="27">
        <v>43243</v>
      </c>
      <c r="B145" s="25">
        <v>43243</v>
      </c>
      <c r="C145">
        <v>16.3</v>
      </c>
      <c r="D145">
        <v>0</v>
      </c>
      <c r="E145">
        <v>4.7594938278198198</v>
      </c>
    </row>
    <row r="146" spans="1:5" x14ac:dyDescent="0.2">
      <c r="A146" s="27">
        <v>43244</v>
      </c>
      <c r="B146" s="25">
        <v>43244</v>
      </c>
      <c r="C146">
        <v>16.7</v>
      </c>
      <c r="D146">
        <v>0</v>
      </c>
      <c r="E146">
        <v>4.23164558410644</v>
      </c>
    </row>
    <row r="147" spans="1:5" x14ac:dyDescent="0.2">
      <c r="A147" s="27">
        <v>43245</v>
      </c>
      <c r="B147" s="25">
        <v>43245</v>
      </c>
      <c r="C147">
        <v>17.5</v>
      </c>
      <c r="D147">
        <v>0</v>
      </c>
      <c r="E147">
        <v>3.9607594013214098</v>
      </c>
    </row>
    <row r="148" spans="1:5" x14ac:dyDescent="0.2">
      <c r="A148" s="27">
        <v>43246</v>
      </c>
      <c r="B148" s="25">
        <v>43246</v>
      </c>
      <c r="C148">
        <v>18.399999999999999</v>
      </c>
      <c r="D148">
        <v>0</v>
      </c>
      <c r="E148">
        <v>4.9810128211975098</v>
      </c>
    </row>
    <row r="149" spans="1:5" x14ac:dyDescent="0.2">
      <c r="A149" s="27">
        <v>43247</v>
      </c>
      <c r="B149" s="25">
        <v>43247</v>
      </c>
      <c r="C149">
        <v>17.7</v>
      </c>
      <c r="D149">
        <v>0</v>
      </c>
      <c r="E149">
        <v>4.5531644821166903</v>
      </c>
    </row>
    <row r="150" spans="1:5" x14ac:dyDescent="0.2">
      <c r="A150" s="27">
        <v>43248</v>
      </c>
      <c r="B150" s="25">
        <v>43248</v>
      </c>
      <c r="C150">
        <v>17.600000000000001</v>
      </c>
      <c r="D150">
        <v>4.9000000000000004</v>
      </c>
      <c r="E150">
        <v>5.0481014251708896</v>
      </c>
    </row>
    <row r="151" spans="1:5" x14ac:dyDescent="0.2">
      <c r="A151" s="27">
        <v>43249</v>
      </c>
      <c r="B151" s="25">
        <v>43249</v>
      </c>
      <c r="C151">
        <v>18.899999999999999</v>
      </c>
      <c r="D151">
        <v>5.97</v>
      </c>
      <c r="E151">
        <v>5.1189875602722097</v>
      </c>
    </row>
    <row r="152" spans="1:5" x14ac:dyDescent="0.2">
      <c r="A152" s="27">
        <v>43250</v>
      </c>
      <c r="B152" s="25">
        <v>43250</v>
      </c>
      <c r="C152">
        <v>20.9</v>
      </c>
      <c r="D152">
        <v>0</v>
      </c>
      <c r="E152">
        <v>4.45949363708496</v>
      </c>
    </row>
    <row r="153" spans="1:5" x14ac:dyDescent="0.2">
      <c r="A153" s="27">
        <v>43251</v>
      </c>
      <c r="B153" s="25">
        <v>43251</v>
      </c>
      <c r="C153">
        <v>19.5</v>
      </c>
      <c r="D153">
        <v>0</v>
      </c>
      <c r="E153">
        <v>4.5417723655700604</v>
      </c>
    </row>
    <row r="154" spans="1:5" x14ac:dyDescent="0.2">
      <c r="A154" s="27">
        <v>43252</v>
      </c>
      <c r="B154" s="25">
        <v>43252</v>
      </c>
      <c r="C154">
        <v>19</v>
      </c>
      <c r="D154">
        <v>0</v>
      </c>
      <c r="E154">
        <v>3.1721518039703298</v>
      </c>
    </row>
    <row r="155" spans="1:5" x14ac:dyDescent="0.2">
      <c r="A155" s="27">
        <v>43253</v>
      </c>
      <c r="B155" s="25">
        <v>43253</v>
      </c>
      <c r="C155">
        <v>20</v>
      </c>
      <c r="D155">
        <v>0</v>
      </c>
      <c r="E155">
        <v>3.5430378913879301</v>
      </c>
    </row>
    <row r="156" spans="1:5" x14ac:dyDescent="0.2">
      <c r="A156" s="27">
        <v>43254</v>
      </c>
      <c r="B156" s="25">
        <v>43254</v>
      </c>
      <c r="C156">
        <v>20.2</v>
      </c>
      <c r="D156">
        <v>0</v>
      </c>
      <c r="E156">
        <v>4.1772150993347097</v>
      </c>
    </row>
    <row r="157" spans="1:5" x14ac:dyDescent="0.2">
      <c r="A157" s="27">
        <v>43255</v>
      </c>
      <c r="B157" s="25">
        <v>43255</v>
      </c>
      <c r="C157">
        <v>18.399999999999999</v>
      </c>
      <c r="D157">
        <v>0</v>
      </c>
      <c r="E157">
        <v>4.5746836662292401</v>
      </c>
    </row>
    <row r="158" spans="1:5" x14ac:dyDescent="0.2">
      <c r="A158" s="27">
        <v>43256</v>
      </c>
      <c r="B158" s="25">
        <v>43256</v>
      </c>
      <c r="C158">
        <v>16.100000000000001</v>
      </c>
      <c r="D158">
        <v>0</v>
      </c>
      <c r="E158">
        <v>4.3873419761657697</v>
      </c>
    </row>
    <row r="159" spans="1:5" x14ac:dyDescent="0.2">
      <c r="A159" s="27">
        <v>43257</v>
      </c>
      <c r="B159" s="25">
        <v>43257</v>
      </c>
      <c r="C159">
        <v>16.5</v>
      </c>
      <c r="D159">
        <v>0</v>
      </c>
      <c r="E159">
        <v>3.7443037033081001</v>
      </c>
    </row>
    <row r="160" spans="1:5" x14ac:dyDescent="0.2">
      <c r="A160" s="27">
        <v>43258</v>
      </c>
      <c r="B160" s="25">
        <v>43258</v>
      </c>
      <c r="C160">
        <v>17.5</v>
      </c>
      <c r="D160">
        <v>0</v>
      </c>
      <c r="E160">
        <v>2.9189872741699201</v>
      </c>
    </row>
    <row r="161" spans="1:5" x14ac:dyDescent="0.2">
      <c r="A161" s="27">
        <v>43259</v>
      </c>
      <c r="B161" s="25">
        <v>43259</v>
      </c>
      <c r="C161">
        <v>18.5</v>
      </c>
      <c r="D161">
        <v>0</v>
      </c>
      <c r="E161">
        <v>2.19367098808288</v>
      </c>
    </row>
    <row r="162" spans="1:5" x14ac:dyDescent="0.2">
      <c r="A162" s="27">
        <v>43260</v>
      </c>
      <c r="B162" s="25">
        <v>43260</v>
      </c>
      <c r="C162">
        <v>19.100000000000001</v>
      </c>
      <c r="D162">
        <v>0</v>
      </c>
      <c r="E162">
        <v>4.0936708450317303</v>
      </c>
    </row>
    <row r="163" spans="1:5" x14ac:dyDescent="0.2">
      <c r="A163" s="27">
        <v>43261</v>
      </c>
      <c r="B163" s="25">
        <v>43261</v>
      </c>
      <c r="C163">
        <v>16.5</v>
      </c>
      <c r="D163">
        <v>7.61</v>
      </c>
      <c r="E163">
        <v>2.54810118675231</v>
      </c>
    </row>
    <row r="164" spans="1:5" x14ac:dyDescent="0.2">
      <c r="A164" s="27">
        <v>43262</v>
      </c>
      <c r="B164" s="25">
        <v>43262</v>
      </c>
      <c r="C164">
        <v>13.9</v>
      </c>
      <c r="D164">
        <v>0</v>
      </c>
      <c r="E164">
        <v>4.0784811973571697</v>
      </c>
    </row>
    <row r="165" spans="1:5" x14ac:dyDescent="0.2">
      <c r="A165" s="27">
        <v>43263</v>
      </c>
      <c r="B165" s="25">
        <v>43263</v>
      </c>
      <c r="C165">
        <v>15.4</v>
      </c>
      <c r="D165">
        <v>0</v>
      </c>
      <c r="E165">
        <v>3.1708860397338801</v>
      </c>
    </row>
    <row r="166" spans="1:5" x14ac:dyDescent="0.2">
      <c r="A166" s="27">
        <v>43264</v>
      </c>
      <c r="B166" s="25">
        <v>43264</v>
      </c>
      <c r="C166">
        <v>13.7</v>
      </c>
      <c r="D166">
        <v>0</v>
      </c>
      <c r="E166">
        <v>1.94430375099182</v>
      </c>
    </row>
    <row r="167" spans="1:5" x14ac:dyDescent="0.2">
      <c r="A167" s="27">
        <v>43265</v>
      </c>
      <c r="B167" s="25">
        <v>43265</v>
      </c>
      <c r="C167">
        <v>14.6</v>
      </c>
      <c r="D167">
        <v>3.41</v>
      </c>
      <c r="E167">
        <v>0.34050631523132302</v>
      </c>
    </row>
    <row r="168" spans="1:5" x14ac:dyDescent="0.2">
      <c r="A168" s="27">
        <v>43266</v>
      </c>
      <c r="B168" s="25">
        <v>43266</v>
      </c>
      <c r="C168">
        <v>14.5</v>
      </c>
      <c r="D168">
        <v>0.14000000000000001</v>
      </c>
      <c r="E168">
        <v>0.99240505695342995</v>
      </c>
    </row>
    <row r="169" spans="1:5" x14ac:dyDescent="0.2">
      <c r="A169" s="27">
        <v>43267</v>
      </c>
      <c r="B169" s="25">
        <v>43267</v>
      </c>
      <c r="C169">
        <v>13.4</v>
      </c>
      <c r="D169">
        <v>11.46</v>
      </c>
      <c r="E169">
        <v>1.8632911443710301</v>
      </c>
    </row>
    <row r="170" spans="1:5" x14ac:dyDescent="0.2">
      <c r="A170" s="27">
        <v>43268</v>
      </c>
      <c r="B170" s="25">
        <v>43268</v>
      </c>
      <c r="C170">
        <v>15</v>
      </c>
      <c r="D170">
        <v>0.79</v>
      </c>
      <c r="E170">
        <v>2.8620252609252899</v>
      </c>
    </row>
    <row r="171" spans="1:5" x14ac:dyDescent="0.2">
      <c r="A171" s="27">
        <v>43269</v>
      </c>
      <c r="B171" s="25">
        <v>43269</v>
      </c>
      <c r="C171">
        <v>13.8</v>
      </c>
      <c r="D171">
        <v>0.37</v>
      </c>
      <c r="E171">
        <v>1.80886077880859</v>
      </c>
    </row>
    <row r="172" spans="1:5" x14ac:dyDescent="0.2">
      <c r="A172" s="27">
        <v>43270</v>
      </c>
      <c r="B172" s="25">
        <v>43270</v>
      </c>
      <c r="C172">
        <v>14.9</v>
      </c>
      <c r="D172">
        <v>0</v>
      </c>
      <c r="E172">
        <v>2.7544302940368599</v>
      </c>
    </row>
    <row r="173" spans="1:5" x14ac:dyDescent="0.2">
      <c r="A173" s="27">
        <v>43271</v>
      </c>
      <c r="B173" s="25">
        <v>43271</v>
      </c>
      <c r="C173">
        <v>14.7</v>
      </c>
      <c r="D173">
        <v>0.81</v>
      </c>
      <c r="E173">
        <v>1.19367086887359</v>
      </c>
    </row>
    <row r="174" spans="1:5" x14ac:dyDescent="0.2">
      <c r="A174" s="27">
        <v>43272</v>
      </c>
      <c r="B174" s="25">
        <v>43272</v>
      </c>
      <c r="C174">
        <v>12.5</v>
      </c>
      <c r="D174">
        <v>0.05</v>
      </c>
      <c r="E174">
        <v>0.97341769933700495</v>
      </c>
    </row>
    <row r="175" spans="1:5" x14ac:dyDescent="0.2">
      <c r="A175" s="27">
        <v>43273</v>
      </c>
      <c r="B175" s="25">
        <v>43273</v>
      </c>
      <c r="C175">
        <v>12.3</v>
      </c>
      <c r="D175">
        <v>0</v>
      </c>
      <c r="E175">
        <v>3.51139235496521</v>
      </c>
    </row>
    <row r="176" spans="1:5" x14ac:dyDescent="0.2">
      <c r="A176" s="27">
        <v>43274</v>
      </c>
      <c r="B176" s="25">
        <v>43274</v>
      </c>
      <c r="C176">
        <v>13</v>
      </c>
      <c r="D176">
        <v>0</v>
      </c>
      <c r="E176">
        <v>3.5746834278106601</v>
      </c>
    </row>
    <row r="177" spans="1:5" x14ac:dyDescent="0.2">
      <c r="A177" s="27">
        <v>43275</v>
      </c>
      <c r="B177" s="25">
        <v>43275</v>
      </c>
      <c r="C177">
        <v>16</v>
      </c>
      <c r="D177">
        <v>0</v>
      </c>
      <c r="E177">
        <v>2.9974684715270898</v>
      </c>
    </row>
    <row r="178" spans="1:5" x14ac:dyDescent="0.2">
      <c r="A178" s="27">
        <v>43276</v>
      </c>
      <c r="B178" s="25">
        <v>43276</v>
      </c>
      <c r="C178">
        <v>17.8</v>
      </c>
      <c r="D178">
        <v>0</v>
      </c>
      <c r="E178">
        <v>2.5037975311279199</v>
      </c>
    </row>
    <row r="179" spans="1:5" x14ac:dyDescent="0.2">
      <c r="A179" s="27">
        <v>43277</v>
      </c>
      <c r="B179" s="25">
        <v>43277</v>
      </c>
      <c r="C179">
        <v>18.899999999999999</v>
      </c>
      <c r="D179">
        <v>0</v>
      </c>
      <c r="E179">
        <v>2</v>
      </c>
    </row>
    <row r="180" spans="1:5" x14ac:dyDescent="0.2">
      <c r="A180" s="27">
        <v>43278</v>
      </c>
      <c r="B180" s="25">
        <v>43278</v>
      </c>
      <c r="C180">
        <v>19.100000000000001</v>
      </c>
      <c r="D180">
        <v>0</v>
      </c>
      <c r="E180">
        <v>2.6886076927185001</v>
      </c>
    </row>
    <row r="181" spans="1:5" x14ac:dyDescent="0.2">
      <c r="A181" s="27">
        <v>43279</v>
      </c>
      <c r="B181" s="25">
        <v>43279</v>
      </c>
      <c r="C181">
        <v>20.2</v>
      </c>
      <c r="D181">
        <v>0</v>
      </c>
      <c r="E181">
        <v>2.9468355178832999</v>
      </c>
    </row>
    <row r="182" spans="1:5" x14ac:dyDescent="0.2">
      <c r="A182" s="27">
        <v>43280</v>
      </c>
      <c r="B182" s="25">
        <v>43280</v>
      </c>
      <c r="C182">
        <v>17.3</v>
      </c>
      <c r="D182">
        <v>0</v>
      </c>
      <c r="E182">
        <v>0.99240505695342995</v>
      </c>
    </row>
    <row r="183" spans="1:5" x14ac:dyDescent="0.2">
      <c r="A183" s="27">
        <v>43281</v>
      </c>
      <c r="B183" s="25">
        <v>43281</v>
      </c>
      <c r="C183">
        <v>17.100000000000001</v>
      </c>
      <c r="D183">
        <v>0</v>
      </c>
      <c r="E183">
        <v>1.8696202039718599</v>
      </c>
    </row>
    <row r="184" spans="1:5" x14ac:dyDescent="0.2">
      <c r="A184" s="27">
        <v>43282</v>
      </c>
      <c r="B184" s="25">
        <v>43282</v>
      </c>
      <c r="C184">
        <v>16.600000000000001</v>
      </c>
      <c r="D184">
        <v>0</v>
      </c>
      <c r="E184">
        <v>2.0253164768218901</v>
      </c>
    </row>
    <row r="185" spans="1:5" x14ac:dyDescent="0.2">
      <c r="A185" s="27">
        <v>43283</v>
      </c>
      <c r="B185" s="25">
        <v>43283</v>
      </c>
      <c r="C185">
        <v>17.8</v>
      </c>
      <c r="D185">
        <v>0</v>
      </c>
      <c r="E185">
        <v>0.91139239072799605</v>
      </c>
    </row>
    <row r="186" spans="1:5" x14ac:dyDescent="0.2">
      <c r="A186" s="27">
        <v>43284</v>
      </c>
      <c r="B186" s="25">
        <v>43284</v>
      </c>
      <c r="C186">
        <v>17.8</v>
      </c>
      <c r="D186">
        <v>0</v>
      </c>
      <c r="E186">
        <v>1.7443038225173899</v>
      </c>
    </row>
    <row r="187" spans="1:5" x14ac:dyDescent="0.2">
      <c r="A187" s="27">
        <v>43285</v>
      </c>
      <c r="B187" s="25">
        <v>43285</v>
      </c>
      <c r="C187">
        <v>16.2</v>
      </c>
      <c r="D187">
        <v>0</v>
      </c>
      <c r="E187">
        <v>1.71139240264892</v>
      </c>
    </row>
    <row r="188" spans="1:5" x14ac:dyDescent="0.2">
      <c r="A188" s="27">
        <v>43286</v>
      </c>
      <c r="B188" s="25">
        <v>43286</v>
      </c>
      <c r="C188">
        <v>15.1</v>
      </c>
      <c r="D188">
        <v>0.12</v>
      </c>
      <c r="E188">
        <v>2.6835443973541202</v>
      </c>
    </row>
    <row r="189" spans="1:5" x14ac:dyDescent="0.2">
      <c r="A189" s="27">
        <v>43287</v>
      </c>
      <c r="B189" s="25">
        <v>43287</v>
      </c>
      <c r="C189">
        <v>15.9</v>
      </c>
      <c r="D189">
        <v>0</v>
      </c>
      <c r="E189">
        <v>2.0784809589385902</v>
      </c>
    </row>
    <row r="190" spans="1:5" x14ac:dyDescent="0.2">
      <c r="A190" s="27">
        <v>43288</v>
      </c>
      <c r="B190" s="25">
        <v>43288</v>
      </c>
      <c r="C190">
        <v>17.8</v>
      </c>
      <c r="D190">
        <v>0</v>
      </c>
      <c r="E190">
        <v>2.6430380344390798</v>
      </c>
    </row>
    <row r="191" spans="1:5" x14ac:dyDescent="0.2">
      <c r="A191" s="27">
        <v>43289</v>
      </c>
      <c r="B191" s="25">
        <v>43289</v>
      </c>
      <c r="C191">
        <v>17.399999999999999</v>
      </c>
      <c r="D191">
        <v>0</v>
      </c>
      <c r="E191">
        <v>2.8316454887390101</v>
      </c>
    </row>
    <row r="192" spans="1:5" x14ac:dyDescent="0.2">
      <c r="A192" s="27">
        <v>43290</v>
      </c>
      <c r="B192" s="25">
        <v>43290</v>
      </c>
      <c r="C192">
        <v>16</v>
      </c>
      <c r="D192">
        <v>0</v>
      </c>
      <c r="E192">
        <v>2.6493670940399099</v>
      </c>
    </row>
    <row r="193" spans="1:5" x14ac:dyDescent="0.2">
      <c r="A193" s="27">
        <v>43291</v>
      </c>
      <c r="B193" s="25">
        <v>43291</v>
      </c>
      <c r="C193">
        <v>17.600000000000001</v>
      </c>
      <c r="D193">
        <v>0.2</v>
      </c>
      <c r="E193">
        <v>0.75696200132369995</v>
      </c>
    </row>
    <row r="194" spans="1:5" x14ac:dyDescent="0.2">
      <c r="A194" s="27">
        <v>43292</v>
      </c>
      <c r="B194" s="25">
        <v>43292</v>
      </c>
      <c r="C194">
        <v>20.399999999999999</v>
      </c>
      <c r="D194">
        <v>0</v>
      </c>
      <c r="E194">
        <v>1.7354429960250799</v>
      </c>
    </row>
    <row r="195" spans="1:5" x14ac:dyDescent="0.2">
      <c r="A195" s="27">
        <v>43293</v>
      </c>
      <c r="B195" s="25">
        <v>43293</v>
      </c>
      <c r="C195">
        <v>21.5</v>
      </c>
      <c r="D195">
        <v>0</v>
      </c>
      <c r="E195">
        <v>1.6759493350982599</v>
      </c>
    </row>
    <row r="196" spans="1:5" x14ac:dyDescent="0.2">
      <c r="A196" s="27">
        <v>43294</v>
      </c>
      <c r="B196" s="25">
        <v>43294</v>
      </c>
      <c r="C196">
        <v>18.5</v>
      </c>
      <c r="D196">
        <v>0</v>
      </c>
      <c r="E196">
        <v>2.0822784900665199</v>
      </c>
    </row>
    <row r="197" spans="1:5" x14ac:dyDescent="0.2">
      <c r="A197" s="27">
        <v>43295</v>
      </c>
      <c r="B197" s="25">
        <v>43295</v>
      </c>
      <c r="C197">
        <v>15.9</v>
      </c>
      <c r="D197">
        <v>0</v>
      </c>
      <c r="E197">
        <v>0.69999998807907104</v>
      </c>
    </row>
    <row r="198" spans="1:5" x14ac:dyDescent="0.2">
      <c r="A198" s="27">
        <v>43296</v>
      </c>
      <c r="B198" s="25">
        <v>43296</v>
      </c>
      <c r="C198">
        <v>19</v>
      </c>
      <c r="D198">
        <v>0</v>
      </c>
      <c r="E198">
        <v>1.71139240264892</v>
      </c>
    </row>
    <row r="199" spans="1:5" x14ac:dyDescent="0.2">
      <c r="A199" s="27">
        <v>43297</v>
      </c>
      <c r="B199" s="25">
        <v>43297</v>
      </c>
      <c r="C199">
        <v>19.899999999999999</v>
      </c>
      <c r="D199">
        <v>0</v>
      </c>
      <c r="E199">
        <v>1.69240510463714</v>
      </c>
    </row>
    <row r="200" spans="1:5" x14ac:dyDescent="0.2">
      <c r="A200" s="27">
        <v>43298</v>
      </c>
      <c r="B200" s="25">
        <v>43298</v>
      </c>
      <c r="C200">
        <v>21.3</v>
      </c>
      <c r="D200">
        <v>0</v>
      </c>
      <c r="E200">
        <v>1.05949366092681</v>
      </c>
    </row>
    <row r="201" spans="1:5" x14ac:dyDescent="0.2">
      <c r="A201" s="27">
        <v>43299</v>
      </c>
      <c r="B201" s="25">
        <v>43299</v>
      </c>
      <c r="C201">
        <v>19</v>
      </c>
      <c r="D201">
        <v>0</v>
      </c>
      <c r="E201">
        <v>2.0202531814575102</v>
      </c>
    </row>
    <row r="202" spans="1:5" x14ac:dyDescent="0.2">
      <c r="A202" s="27">
        <v>43300</v>
      </c>
      <c r="B202" s="25">
        <v>43300</v>
      </c>
      <c r="C202">
        <v>17.399999999999999</v>
      </c>
      <c r="D202">
        <v>0</v>
      </c>
      <c r="E202">
        <v>1.34810125827789</v>
      </c>
    </row>
    <row r="203" spans="1:5" x14ac:dyDescent="0.2">
      <c r="A203" s="27">
        <v>43301</v>
      </c>
      <c r="B203" s="25">
        <v>43301</v>
      </c>
      <c r="C203">
        <v>18.100000000000001</v>
      </c>
      <c r="D203">
        <v>0</v>
      </c>
      <c r="E203">
        <v>1.61772155761718</v>
      </c>
    </row>
    <row r="204" spans="1:5" x14ac:dyDescent="0.2">
      <c r="A204" s="27">
        <v>43302</v>
      </c>
      <c r="B204" s="25">
        <v>43302</v>
      </c>
      <c r="C204">
        <v>18.899999999999999</v>
      </c>
      <c r="D204">
        <v>0</v>
      </c>
      <c r="E204">
        <v>2.7481012344360298</v>
      </c>
    </row>
    <row r="205" spans="1:5" x14ac:dyDescent="0.2">
      <c r="A205" s="27">
        <v>43303</v>
      </c>
      <c r="B205" s="25">
        <v>43303</v>
      </c>
      <c r="C205">
        <v>19</v>
      </c>
      <c r="D205">
        <v>0</v>
      </c>
      <c r="E205">
        <v>1.3721518516540501</v>
      </c>
    </row>
    <row r="206" spans="1:5" x14ac:dyDescent="0.2">
      <c r="A206" s="27">
        <v>43304</v>
      </c>
      <c r="B206" s="25">
        <v>43304</v>
      </c>
      <c r="C206">
        <v>20.9</v>
      </c>
      <c r="D206">
        <v>0</v>
      </c>
      <c r="E206">
        <v>0.78227847814559903</v>
      </c>
    </row>
    <row r="207" spans="1:5" x14ac:dyDescent="0.2">
      <c r="A207" s="27">
        <v>43305</v>
      </c>
      <c r="B207" s="25">
        <v>43305</v>
      </c>
      <c r="C207">
        <v>22</v>
      </c>
      <c r="D207">
        <v>0</v>
      </c>
      <c r="E207">
        <v>1.1405063867568901</v>
      </c>
    </row>
    <row r="208" spans="1:5" x14ac:dyDescent="0.2">
      <c r="A208" s="27">
        <v>43306</v>
      </c>
      <c r="B208" s="25">
        <v>43306</v>
      </c>
      <c r="C208">
        <v>23</v>
      </c>
      <c r="D208">
        <v>0</v>
      </c>
      <c r="E208">
        <v>1.8227847814559901</v>
      </c>
    </row>
    <row r="209" spans="1:5" x14ac:dyDescent="0.2">
      <c r="A209" s="27">
        <v>43307</v>
      </c>
      <c r="B209" s="25">
        <v>43307</v>
      </c>
      <c r="C209">
        <v>22</v>
      </c>
      <c r="D209">
        <v>0</v>
      </c>
      <c r="E209">
        <v>1.74050629138946</v>
      </c>
    </row>
    <row r="210" spans="1:5" x14ac:dyDescent="0.2">
      <c r="A210" s="27">
        <v>43308</v>
      </c>
      <c r="B210" s="25">
        <v>43308</v>
      </c>
      <c r="C210">
        <v>23.4</v>
      </c>
      <c r="D210">
        <v>0</v>
      </c>
      <c r="E210">
        <v>1.92405068874359</v>
      </c>
    </row>
    <row r="211" spans="1:5" x14ac:dyDescent="0.2">
      <c r="A211" s="27">
        <v>43309</v>
      </c>
      <c r="B211" s="25">
        <v>43309</v>
      </c>
      <c r="C211">
        <v>23.2</v>
      </c>
      <c r="D211">
        <v>10.19</v>
      </c>
      <c r="E211">
        <v>1.7417721748352</v>
      </c>
    </row>
    <row r="212" spans="1:5" x14ac:dyDescent="0.2">
      <c r="A212" s="27">
        <v>43310</v>
      </c>
      <c r="B212" s="25">
        <v>43310</v>
      </c>
      <c r="C212">
        <v>20.100000000000001</v>
      </c>
      <c r="D212">
        <v>0.18</v>
      </c>
      <c r="E212">
        <v>0.406329125165939</v>
      </c>
    </row>
    <row r="213" spans="1:5" x14ac:dyDescent="0.2">
      <c r="A213" s="27">
        <v>43311</v>
      </c>
      <c r="B213" s="25">
        <v>43311</v>
      </c>
      <c r="C213">
        <v>23.7</v>
      </c>
      <c r="D213">
        <v>0.05</v>
      </c>
      <c r="E213">
        <v>0.76962023973464899</v>
      </c>
    </row>
    <row r="214" spans="1:5" x14ac:dyDescent="0.2">
      <c r="A214" s="27">
        <v>43312</v>
      </c>
      <c r="B214" s="25">
        <v>43312</v>
      </c>
      <c r="C214">
        <v>23.5</v>
      </c>
      <c r="D214">
        <v>0</v>
      </c>
      <c r="E214">
        <v>1.9734177589416499</v>
      </c>
    </row>
    <row r="215" spans="1:5" x14ac:dyDescent="0.2">
      <c r="A215" s="27">
        <v>43313</v>
      </c>
      <c r="B215" s="25">
        <v>43313</v>
      </c>
      <c r="C215">
        <v>20.100000000000001</v>
      </c>
      <c r="D215">
        <v>0</v>
      </c>
      <c r="E215">
        <v>0.88734179735183705</v>
      </c>
    </row>
    <row r="216" spans="1:5" x14ac:dyDescent="0.2">
      <c r="A216" s="27">
        <v>43314</v>
      </c>
      <c r="B216" s="25">
        <v>43314</v>
      </c>
      <c r="C216">
        <v>20.399999999999999</v>
      </c>
      <c r="D216">
        <v>0</v>
      </c>
      <c r="E216">
        <v>1.1088607311248699</v>
      </c>
    </row>
    <row r="217" spans="1:5" x14ac:dyDescent="0.2">
      <c r="A217" s="27">
        <v>43315</v>
      </c>
      <c r="B217" s="25">
        <v>43315</v>
      </c>
      <c r="C217">
        <v>21.2</v>
      </c>
      <c r="D217">
        <v>0</v>
      </c>
      <c r="E217">
        <v>1.5797468423843299</v>
      </c>
    </row>
    <row r="218" spans="1:5" x14ac:dyDescent="0.2">
      <c r="A218" s="27">
        <v>43316</v>
      </c>
      <c r="B218" s="25">
        <v>43316</v>
      </c>
      <c r="C218">
        <v>20.399999999999999</v>
      </c>
      <c r="D218">
        <v>0</v>
      </c>
      <c r="E218">
        <v>0.89999997615814198</v>
      </c>
    </row>
    <row r="219" spans="1:5" x14ac:dyDescent="0.2">
      <c r="A219" s="27">
        <v>43317</v>
      </c>
      <c r="B219" s="25">
        <v>43317</v>
      </c>
      <c r="C219">
        <v>17.8</v>
      </c>
      <c r="D219">
        <v>0</v>
      </c>
      <c r="E219">
        <v>1.7050633430480899</v>
      </c>
    </row>
    <row r="220" spans="1:5" x14ac:dyDescent="0.2">
      <c r="A220" s="27">
        <v>43318</v>
      </c>
      <c r="B220" s="25">
        <v>43318</v>
      </c>
      <c r="C220">
        <v>17.8</v>
      </c>
      <c r="D220">
        <v>0.04</v>
      </c>
      <c r="E220">
        <v>0.81139242649078303</v>
      </c>
    </row>
    <row r="221" spans="1:5" x14ac:dyDescent="0.2">
      <c r="A221" s="27">
        <v>43319</v>
      </c>
      <c r="B221" s="25">
        <v>43319</v>
      </c>
      <c r="C221">
        <v>21.9</v>
      </c>
      <c r="D221">
        <v>0</v>
      </c>
      <c r="E221">
        <v>0.69999998807907104</v>
      </c>
    </row>
    <row r="222" spans="1:5" x14ac:dyDescent="0.2">
      <c r="A222" s="27">
        <v>43320</v>
      </c>
      <c r="B222" s="25">
        <v>43320</v>
      </c>
      <c r="C222">
        <v>23.1</v>
      </c>
      <c r="D222">
        <v>0.68</v>
      </c>
      <c r="E222">
        <v>0.40000000596046398</v>
      </c>
    </row>
    <row r="223" spans="1:5" x14ac:dyDescent="0.2">
      <c r="A223" s="27">
        <v>43321</v>
      </c>
      <c r="B223" s="25">
        <v>43321</v>
      </c>
      <c r="C223">
        <v>18.7</v>
      </c>
      <c r="D223">
        <v>11.23</v>
      </c>
      <c r="E223">
        <v>1.33670890331268</v>
      </c>
    </row>
    <row r="224" spans="1:5" x14ac:dyDescent="0.2">
      <c r="A224" s="27">
        <v>43322</v>
      </c>
      <c r="B224" s="25">
        <v>43322</v>
      </c>
      <c r="C224">
        <v>17.600000000000001</v>
      </c>
      <c r="D224">
        <v>0.44</v>
      </c>
      <c r="E224">
        <v>0.51772153377532903</v>
      </c>
    </row>
    <row r="225" spans="1:5" x14ac:dyDescent="0.2">
      <c r="A225" s="27">
        <v>43323</v>
      </c>
      <c r="B225" s="25">
        <v>43323</v>
      </c>
      <c r="C225">
        <v>14</v>
      </c>
      <c r="D225">
        <v>7.97</v>
      </c>
      <c r="E225">
        <v>0.61392402648925704</v>
      </c>
    </row>
    <row r="226" spans="1:5" x14ac:dyDescent="0.2">
      <c r="A226" s="27">
        <v>43324</v>
      </c>
      <c r="B226" s="25">
        <v>43324</v>
      </c>
      <c r="C226">
        <v>13.2</v>
      </c>
      <c r="D226">
        <v>14.61</v>
      </c>
      <c r="E226">
        <v>1.32658231258392</v>
      </c>
    </row>
    <row r="227" spans="1:5" x14ac:dyDescent="0.2">
      <c r="A227" s="27">
        <v>43325</v>
      </c>
      <c r="B227" s="25">
        <v>43325</v>
      </c>
      <c r="C227">
        <v>15.9</v>
      </c>
      <c r="D227">
        <v>16.52</v>
      </c>
      <c r="E227">
        <v>1.60506331920623</v>
      </c>
    </row>
    <row r="228" spans="1:5" x14ac:dyDescent="0.2">
      <c r="A228" s="27">
        <v>43326</v>
      </c>
      <c r="B228" s="25">
        <v>43326</v>
      </c>
      <c r="C228">
        <v>17.100000000000001</v>
      </c>
      <c r="D228">
        <v>34</v>
      </c>
      <c r="E228">
        <v>1.43417716026306</v>
      </c>
    </row>
    <row r="229" spans="1:5" x14ac:dyDescent="0.2">
      <c r="A229" s="27">
        <v>43327</v>
      </c>
      <c r="B229" s="25">
        <v>43327</v>
      </c>
      <c r="C229">
        <v>18</v>
      </c>
      <c r="D229">
        <v>1</v>
      </c>
      <c r="E229">
        <v>1.34810125827789</v>
      </c>
    </row>
    <row r="230" spans="1:5" x14ac:dyDescent="0.2">
      <c r="A230" s="27">
        <v>43328</v>
      </c>
      <c r="B230" s="25">
        <v>43328</v>
      </c>
      <c r="C230">
        <v>19</v>
      </c>
      <c r="D230">
        <v>0</v>
      </c>
      <c r="E230">
        <v>1.51898729801177</v>
      </c>
    </row>
    <row r="231" spans="1:5" x14ac:dyDescent="0.2">
      <c r="A231" s="27">
        <v>43329</v>
      </c>
      <c r="B231" s="25">
        <v>43329</v>
      </c>
      <c r="C231">
        <v>17.2</v>
      </c>
      <c r="D231">
        <v>0</v>
      </c>
      <c r="E231">
        <v>1.3683544397354099</v>
      </c>
    </row>
    <row r="232" spans="1:5" x14ac:dyDescent="0.2">
      <c r="A232" s="27">
        <v>43330</v>
      </c>
      <c r="B232" s="25">
        <v>43330</v>
      </c>
      <c r="C232">
        <v>15.8</v>
      </c>
      <c r="D232">
        <v>0.26</v>
      </c>
      <c r="E232">
        <v>0.80000001192092896</v>
      </c>
    </row>
    <row r="233" spans="1:5" x14ac:dyDescent="0.2">
      <c r="A233" s="27">
        <v>43331</v>
      </c>
      <c r="B233" s="25">
        <v>43331</v>
      </c>
      <c r="C233">
        <v>17.7</v>
      </c>
      <c r="D233">
        <v>2.4700000000000002</v>
      </c>
      <c r="E233">
        <v>1.00886070728302</v>
      </c>
    </row>
    <row r="234" spans="1:5" x14ac:dyDescent="0.2">
      <c r="A234" s="27">
        <v>43332</v>
      </c>
      <c r="B234" s="25">
        <v>43332</v>
      </c>
      <c r="C234">
        <v>16.5</v>
      </c>
      <c r="D234">
        <v>0.43</v>
      </c>
      <c r="E234">
        <v>1.3227847814559901</v>
      </c>
    </row>
    <row r="235" spans="1:5" x14ac:dyDescent="0.2">
      <c r="A235" s="27">
        <v>43333</v>
      </c>
      <c r="B235" s="25">
        <v>43333</v>
      </c>
      <c r="C235">
        <v>15.4</v>
      </c>
      <c r="D235">
        <v>0</v>
      </c>
      <c r="E235">
        <v>0.61645567417144698</v>
      </c>
    </row>
    <row r="236" spans="1:5" x14ac:dyDescent="0.2">
      <c r="A236" s="27">
        <v>43334</v>
      </c>
      <c r="B236" s="25">
        <v>43334</v>
      </c>
      <c r="C236">
        <v>19.399999999999999</v>
      </c>
      <c r="D236">
        <v>0</v>
      </c>
      <c r="E236">
        <v>1.1468354463577199</v>
      </c>
    </row>
    <row r="237" spans="1:5" x14ac:dyDescent="0.2">
      <c r="A237" s="27">
        <v>43335</v>
      </c>
      <c r="B237" s="25">
        <v>43335</v>
      </c>
      <c r="C237">
        <v>18.8</v>
      </c>
      <c r="D237">
        <v>1.79</v>
      </c>
      <c r="E237">
        <v>0.57594937086105302</v>
      </c>
    </row>
    <row r="238" spans="1:5" x14ac:dyDescent="0.2">
      <c r="A238" s="27">
        <v>43336</v>
      </c>
      <c r="B238" s="25">
        <v>43336</v>
      </c>
      <c r="C238">
        <v>14.3</v>
      </c>
      <c r="D238">
        <v>8.0399999999999991</v>
      </c>
      <c r="E238">
        <v>1.1126582622528001</v>
      </c>
    </row>
    <row r="239" spans="1:5" x14ac:dyDescent="0.2">
      <c r="A239" s="27">
        <v>43337</v>
      </c>
      <c r="B239" s="25">
        <v>43337</v>
      </c>
      <c r="C239">
        <v>12.4</v>
      </c>
      <c r="D239">
        <v>0.37</v>
      </c>
      <c r="E239">
        <v>0.54050630331039395</v>
      </c>
    </row>
    <row r="240" spans="1:5" x14ac:dyDescent="0.2">
      <c r="A240" s="27">
        <v>43338</v>
      </c>
      <c r="B240" s="25">
        <v>43338</v>
      </c>
      <c r="C240">
        <v>12.7</v>
      </c>
      <c r="D240">
        <v>0.39</v>
      </c>
      <c r="E240">
        <v>0.93544304370880105</v>
      </c>
    </row>
    <row r="241" spans="1:5" x14ac:dyDescent="0.2">
      <c r="A241" s="27">
        <v>43339</v>
      </c>
      <c r="B241" s="25">
        <v>43339</v>
      </c>
      <c r="C241">
        <v>14.2</v>
      </c>
      <c r="D241">
        <v>6.18</v>
      </c>
      <c r="E241">
        <v>0.93544304370880105</v>
      </c>
    </row>
    <row r="242" spans="1:5" x14ac:dyDescent="0.2">
      <c r="A242" s="27">
        <v>43340</v>
      </c>
      <c r="B242" s="25">
        <v>43340</v>
      </c>
      <c r="C242">
        <v>15.3</v>
      </c>
      <c r="D242">
        <v>0.19</v>
      </c>
      <c r="E242">
        <v>0.49113923311233498</v>
      </c>
    </row>
    <row r="243" spans="1:5" x14ac:dyDescent="0.2">
      <c r="A243" s="27">
        <v>43341</v>
      </c>
      <c r="B243" s="25">
        <v>43341</v>
      </c>
      <c r="C243">
        <v>15.1</v>
      </c>
      <c r="D243">
        <v>0</v>
      </c>
      <c r="E243">
        <v>0.5</v>
      </c>
    </row>
    <row r="244" spans="1:5" x14ac:dyDescent="0.2">
      <c r="A244" s="27">
        <v>43342</v>
      </c>
      <c r="B244" s="25">
        <v>43342</v>
      </c>
      <c r="C244">
        <v>15.2</v>
      </c>
      <c r="D244">
        <v>5.18</v>
      </c>
      <c r="E244">
        <v>0.54936707019805897</v>
      </c>
    </row>
    <row r="245" spans="1:5" x14ac:dyDescent="0.2">
      <c r="A245" s="27">
        <v>43343</v>
      </c>
      <c r="B245" s="25">
        <v>43343</v>
      </c>
      <c r="C245">
        <v>14.2</v>
      </c>
      <c r="D245">
        <v>0.14000000000000001</v>
      </c>
      <c r="E245">
        <v>0.28734177350997903</v>
      </c>
    </row>
    <row r="246" spans="1:5" x14ac:dyDescent="0.2">
      <c r="A246" s="27">
        <v>43344</v>
      </c>
      <c r="B246" s="25">
        <v>43344</v>
      </c>
      <c r="C246">
        <v>15</v>
      </c>
      <c r="D246">
        <v>0.01</v>
      </c>
      <c r="E246">
        <v>0.115189872682094</v>
      </c>
    </row>
    <row r="247" spans="1:5" x14ac:dyDescent="0.2">
      <c r="A247" s="27">
        <v>43345</v>
      </c>
      <c r="B247" s="25">
        <v>43345</v>
      </c>
      <c r="C247">
        <v>14.4</v>
      </c>
      <c r="D247">
        <v>0</v>
      </c>
      <c r="E247">
        <v>0.69999998807907104</v>
      </c>
    </row>
    <row r="248" spans="1:5" x14ac:dyDescent="0.2">
      <c r="A248" s="27">
        <v>43346</v>
      </c>
      <c r="B248" s="25">
        <v>43346</v>
      </c>
      <c r="C248">
        <v>16.399999999999999</v>
      </c>
      <c r="D248">
        <v>0</v>
      </c>
      <c r="E248">
        <v>0.58354431390762296</v>
      </c>
    </row>
    <row r="249" spans="1:5" x14ac:dyDescent="0.2">
      <c r="A249" s="27">
        <v>43347</v>
      </c>
      <c r="B249" s="25">
        <v>43347</v>
      </c>
      <c r="C249">
        <v>16.2</v>
      </c>
      <c r="D249">
        <v>0.01</v>
      </c>
      <c r="E249">
        <v>0.30000001192092801</v>
      </c>
    </row>
    <row r="250" spans="1:5" x14ac:dyDescent="0.2">
      <c r="A250" s="27">
        <v>43348</v>
      </c>
      <c r="B250" s="25">
        <v>43348</v>
      </c>
      <c r="C250">
        <v>16.399999999999999</v>
      </c>
      <c r="D250">
        <v>0</v>
      </c>
      <c r="E250">
        <v>0.80000001192092896</v>
      </c>
    </row>
    <row r="251" spans="1:5" x14ac:dyDescent="0.2">
      <c r="A251" s="27">
        <v>43349</v>
      </c>
      <c r="B251" s="25">
        <v>43349</v>
      </c>
      <c r="C251">
        <v>16.5</v>
      </c>
      <c r="D251">
        <v>0</v>
      </c>
      <c r="E251">
        <v>0.42151898145675598</v>
      </c>
    </row>
    <row r="252" spans="1:5" x14ac:dyDescent="0.2">
      <c r="A252" s="27">
        <v>43350</v>
      </c>
      <c r="B252" s="25">
        <v>43350</v>
      </c>
      <c r="C252">
        <v>15.7</v>
      </c>
      <c r="D252">
        <v>34.33</v>
      </c>
      <c r="E252">
        <v>0.10000000149011599</v>
      </c>
    </row>
    <row r="253" spans="1:5" x14ac:dyDescent="0.2">
      <c r="A253" s="27">
        <v>43351</v>
      </c>
      <c r="B253" s="25">
        <v>43351</v>
      </c>
      <c r="C253">
        <v>12.8</v>
      </c>
      <c r="D253">
        <v>2.56</v>
      </c>
      <c r="E253">
        <v>0.19620253145694699</v>
      </c>
    </row>
    <row r="254" spans="1:5" x14ac:dyDescent="0.2">
      <c r="A254" s="27">
        <v>43352</v>
      </c>
      <c r="B254" s="25">
        <v>43352</v>
      </c>
      <c r="C254">
        <v>15.6</v>
      </c>
      <c r="D254">
        <v>9.0399999999999991</v>
      </c>
      <c r="E254">
        <v>0.22151899337768499</v>
      </c>
    </row>
    <row r="255" spans="1:5" x14ac:dyDescent="0.2">
      <c r="A255" s="27">
        <v>43353</v>
      </c>
      <c r="B255" s="25">
        <v>43353</v>
      </c>
      <c r="C255">
        <v>15.9</v>
      </c>
      <c r="D255">
        <v>0.14000000000000001</v>
      </c>
      <c r="E255">
        <v>0.40000000596046398</v>
      </c>
    </row>
    <row r="256" spans="1:5" x14ac:dyDescent="0.2">
      <c r="A256" s="27">
        <v>43354</v>
      </c>
      <c r="B256" s="25">
        <v>43354</v>
      </c>
      <c r="C256">
        <v>13.9</v>
      </c>
      <c r="D256">
        <v>6.25</v>
      </c>
      <c r="E256">
        <v>0.20000000298023199</v>
      </c>
    </row>
    <row r="257" spans="1:5" x14ac:dyDescent="0.2">
      <c r="A257" s="27">
        <v>43355</v>
      </c>
      <c r="B257" s="25">
        <v>43355</v>
      </c>
      <c r="C257">
        <v>13.2</v>
      </c>
      <c r="D257">
        <v>0.16</v>
      </c>
      <c r="E257">
        <v>0.117721520364284</v>
      </c>
    </row>
    <row r="258" spans="1:5" x14ac:dyDescent="0.2">
      <c r="A258" s="27">
        <v>43356</v>
      </c>
      <c r="B258" s="25">
        <v>43356</v>
      </c>
      <c r="C258">
        <v>11.6</v>
      </c>
      <c r="D258">
        <v>0.47</v>
      </c>
      <c r="E258">
        <v>0.20000000298023199</v>
      </c>
    </row>
    <row r="259" spans="1:5" x14ac:dyDescent="0.2">
      <c r="A259" s="27">
        <v>43357</v>
      </c>
      <c r="B259" s="25">
        <v>43357</v>
      </c>
      <c r="C259">
        <v>12.5</v>
      </c>
      <c r="D259">
        <v>0.35</v>
      </c>
      <c r="E259">
        <v>0.20000000298023199</v>
      </c>
    </row>
    <row r="260" spans="1:5" x14ac:dyDescent="0.2">
      <c r="A260" s="27">
        <v>43358</v>
      </c>
      <c r="B260" s="25">
        <v>43358</v>
      </c>
      <c r="C260">
        <v>12.2</v>
      </c>
      <c r="D260">
        <v>2.69</v>
      </c>
      <c r="E260">
        <v>0.20000000298023199</v>
      </c>
    </row>
    <row r="261" spans="1:5" x14ac:dyDescent="0.2">
      <c r="A261" s="27">
        <v>43359</v>
      </c>
      <c r="B261" s="25">
        <v>43359</v>
      </c>
      <c r="C261">
        <v>12.1</v>
      </c>
      <c r="D261">
        <v>0.02</v>
      </c>
      <c r="E261">
        <v>0.30000001192092801</v>
      </c>
    </row>
    <row r="262" spans="1:5" x14ac:dyDescent="0.2">
      <c r="A262" s="27">
        <v>43360</v>
      </c>
      <c r="B262" s="25">
        <v>43360</v>
      </c>
      <c r="C262">
        <v>16.5</v>
      </c>
      <c r="D262">
        <v>0.01</v>
      </c>
      <c r="E262">
        <v>0.43670886754989602</v>
      </c>
    </row>
    <row r="263" spans="1:5" x14ac:dyDescent="0.2">
      <c r="A263" s="27">
        <v>43361</v>
      </c>
      <c r="B263" s="25">
        <v>43361</v>
      </c>
      <c r="C263">
        <v>17.899999999999999</v>
      </c>
      <c r="D263">
        <v>0</v>
      </c>
      <c r="E263">
        <v>0.5</v>
      </c>
    </row>
    <row r="264" spans="1:5" x14ac:dyDescent="0.2">
      <c r="A264" s="27">
        <v>43362</v>
      </c>
      <c r="B264" s="25">
        <v>43362</v>
      </c>
      <c r="C264">
        <v>17.5</v>
      </c>
      <c r="D264">
        <v>0</v>
      </c>
      <c r="E264">
        <v>0.31772151589393599</v>
      </c>
    </row>
    <row r="265" spans="1:5" x14ac:dyDescent="0.2">
      <c r="A265" s="27">
        <v>43363</v>
      </c>
      <c r="B265" s="25">
        <v>43363</v>
      </c>
      <c r="C265">
        <v>14.5</v>
      </c>
      <c r="D265">
        <v>1.46</v>
      </c>
      <c r="E265">
        <v>0.30000001192092801</v>
      </c>
    </row>
    <row r="266" spans="1:5" x14ac:dyDescent="0.2">
      <c r="A266" s="27">
        <v>43364</v>
      </c>
      <c r="B266" s="25">
        <v>43364</v>
      </c>
      <c r="C266">
        <v>14.4</v>
      </c>
      <c r="D266">
        <v>4.2</v>
      </c>
      <c r="E266">
        <v>0.20126582682132699</v>
      </c>
    </row>
    <row r="267" spans="1:5" x14ac:dyDescent="0.2">
      <c r="A267" s="27">
        <v>43365</v>
      </c>
      <c r="B267" s="25">
        <v>43365</v>
      </c>
      <c r="C267">
        <v>10.5</v>
      </c>
      <c r="D267">
        <v>2.0699999999999998</v>
      </c>
      <c r="E267">
        <v>0.23037974536418901</v>
      </c>
    </row>
    <row r="268" spans="1:5" x14ac:dyDescent="0.2">
      <c r="A268" s="27">
        <v>43366</v>
      </c>
      <c r="B268" s="25">
        <v>43366</v>
      </c>
      <c r="C268">
        <v>9.8000000000000007</v>
      </c>
      <c r="D268">
        <v>0.39</v>
      </c>
      <c r="E268">
        <v>0.105063289403915</v>
      </c>
    </row>
    <row r="269" spans="1:5" x14ac:dyDescent="0.2">
      <c r="A269" s="27">
        <v>43367</v>
      </c>
      <c r="B269" s="25">
        <v>43367</v>
      </c>
      <c r="C269">
        <v>8.9</v>
      </c>
      <c r="D269">
        <v>0.06</v>
      </c>
      <c r="E269">
        <v>0.10000000149011599</v>
      </c>
    </row>
    <row r="270" spans="1:5" x14ac:dyDescent="0.2">
      <c r="A270" s="27">
        <v>43368</v>
      </c>
      <c r="B270" s="25">
        <v>43368</v>
      </c>
      <c r="C270">
        <v>8.9</v>
      </c>
      <c r="D270">
        <v>0.01</v>
      </c>
      <c r="E270">
        <v>0</v>
      </c>
    </row>
    <row r="271" spans="1:5" x14ac:dyDescent="0.2">
      <c r="A271" s="27">
        <v>43369</v>
      </c>
      <c r="B271" s="25">
        <v>43369</v>
      </c>
      <c r="C271">
        <v>13</v>
      </c>
      <c r="D271">
        <v>1.18</v>
      </c>
      <c r="E271">
        <v>0.10000000149011599</v>
      </c>
    </row>
    <row r="272" spans="1:5" x14ac:dyDescent="0.2">
      <c r="A272" s="27">
        <v>43370</v>
      </c>
      <c r="B272" s="25">
        <v>43370</v>
      </c>
      <c r="C272">
        <v>14</v>
      </c>
      <c r="D272">
        <v>0.17</v>
      </c>
      <c r="E272">
        <v>0.10000000149011599</v>
      </c>
    </row>
    <row r="273" spans="1:5" x14ac:dyDescent="0.2">
      <c r="A273" s="27">
        <v>43371</v>
      </c>
      <c r="B273" s="25">
        <v>43371</v>
      </c>
      <c r="C273">
        <v>9.8000000000000007</v>
      </c>
      <c r="D273">
        <v>0</v>
      </c>
      <c r="E273">
        <v>0.30379745364189098</v>
      </c>
    </row>
    <row r="274" spans="1:5" x14ac:dyDescent="0.2">
      <c r="A274" s="27">
        <v>43372</v>
      </c>
      <c r="B274" s="25">
        <v>43372</v>
      </c>
      <c r="C274">
        <v>8.9</v>
      </c>
      <c r="D274">
        <v>0</v>
      </c>
      <c r="E274">
        <v>0.30253165960311801</v>
      </c>
    </row>
    <row r="275" spans="1:5" x14ac:dyDescent="0.2">
      <c r="A275" s="27">
        <v>43373</v>
      </c>
      <c r="B275" s="25">
        <v>43373</v>
      </c>
      <c r="C275">
        <v>10.6</v>
      </c>
      <c r="D275">
        <v>1.54</v>
      </c>
      <c r="E275">
        <v>0.30000001192092801</v>
      </c>
    </row>
    <row r="276" spans="1:5" x14ac:dyDescent="0.2">
      <c r="A276" s="27">
        <v>43374</v>
      </c>
      <c r="B276" s="25">
        <v>43374</v>
      </c>
      <c r="C276">
        <v>8</v>
      </c>
      <c r="D276">
        <v>0.74</v>
      </c>
      <c r="E276">
        <v>0.10000000149011599</v>
      </c>
    </row>
    <row r="277" spans="1:5" x14ac:dyDescent="0.2">
      <c r="A277" s="27">
        <v>43375</v>
      </c>
      <c r="B277" s="25">
        <v>43375</v>
      </c>
      <c r="C277">
        <v>8.3000000000000007</v>
      </c>
      <c r="D277">
        <v>2.56</v>
      </c>
      <c r="E277">
        <v>0.13037975132465299</v>
      </c>
    </row>
    <row r="278" spans="1:5" x14ac:dyDescent="0.2">
      <c r="A278" s="27">
        <v>43376</v>
      </c>
      <c r="B278" s="25">
        <v>43376</v>
      </c>
      <c r="C278">
        <v>9.1999999999999993</v>
      </c>
      <c r="D278">
        <v>0.09</v>
      </c>
      <c r="E278">
        <v>0.20000000298023199</v>
      </c>
    </row>
    <row r="279" spans="1:5" x14ac:dyDescent="0.2">
      <c r="A279" s="27">
        <v>43377</v>
      </c>
      <c r="B279" s="25">
        <v>43377</v>
      </c>
      <c r="C279">
        <v>10.199999999999999</v>
      </c>
      <c r="D279">
        <v>0</v>
      </c>
      <c r="E279">
        <v>6.2025316059589303E-2</v>
      </c>
    </row>
    <row r="280" spans="1:5" x14ac:dyDescent="0.2">
      <c r="A280" s="27">
        <v>43378</v>
      </c>
      <c r="B280" s="25">
        <v>43378</v>
      </c>
      <c r="C280">
        <v>13.9</v>
      </c>
      <c r="D280">
        <v>0.4</v>
      </c>
      <c r="E280">
        <v>0.20000000298023199</v>
      </c>
    </row>
    <row r="281" spans="1:5" x14ac:dyDescent="0.2">
      <c r="A281" s="27">
        <v>43379</v>
      </c>
      <c r="B281" s="25">
        <v>43379</v>
      </c>
      <c r="C281">
        <v>9.9</v>
      </c>
      <c r="D281">
        <v>0.35</v>
      </c>
      <c r="E281">
        <v>0.30000001192092801</v>
      </c>
    </row>
    <row r="282" spans="1:5" x14ac:dyDescent="0.2">
      <c r="A282" s="27">
        <v>43380</v>
      </c>
      <c r="B282" s="25">
        <v>43380</v>
      </c>
      <c r="C282">
        <v>7.7</v>
      </c>
      <c r="D282">
        <v>3.18</v>
      </c>
      <c r="E282">
        <v>0.24810126423835699</v>
      </c>
    </row>
    <row r="283" spans="1:5" x14ac:dyDescent="0.2">
      <c r="A283" s="27">
        <v>43381</v>
      </c>
      <c r="B283" s="25">
        <v>43381</v>
      </c>
      <c r="C283">
        <v>11</v>
      </c>
      <c r="D283">
        <v>0</v>
      </c>
      <c r="E283">
        <v>0.10000000149011599</v>
      </c>
    </row>
    <row r="284" spans="1:5" x14ac:dyDescent="0.2">
      <c r="A284" s="27">
        <v>43382</v>
      </c>
      <c r="B284" s="25">
        <v>43382</v>
      </c>
      <c r="C284">
        <v>13.1</v>
      </c>
      <c r="D284">
        <v>0</v>
      </c>
      <c r="E284">
        <v>0.10000000149011599</v>
      </c>
    </row>
    <row r="285" spans="1:5" x14ac:dyDescent="0.2">
      <c r="A285" s="27">
        <v>43383</v>
      </c>
      <c r="B285" s="25">
        <v>43383</v>
      </c>
      <c r="C285">
        <v>11.8</v>
      </c>
      <c r="D285">
        <v>0.05</v>
      </c>
      <c r="E285">
        <v>0.10000000149011599</v>
      </c>
    </row>
    <row r="286" spans="1:5" x14ac:dyDescent="0.2">
      <c r="A286" s="27">
        <v>43384</v>
      </c>
      <c r="B286" s="25">
        <v>43384</v>
      </c>
      <c r="C286">
        <v>13.4</v>
      </c>
      <c r="D286">
        <v>0.13</v>
      </c>
      <c r="E286">
        <v>0.20000000298023199</v>
      </c>
    </row>
    <row r="287" spans="1:5" x14ac:dyDescent="0.2">
      <c r="A287" s="27">
        <v>43385</v>
      </c>
      <c r="B287" s="25">
        <v>43385</v>
      </c>
      <c r="C287">
        <v>14.2</v>
      </c>
      <c r="D287">
        <v>0.15</v>
      </c>
      <c r="E287">
        <v>0.20000000298023199</v>
      </c>
    </row>
    <row r="288" spans="1:5" x14ac:dyDescent="0.2">
      <c r="A288" s="27">
        <v>43386</v>
      </c>
      <c r="B288" s="25">
        <v>43386</v>
      </c>
      <c r="C288">
        <v>16.3</v>
      </c>
      <c r="D288">
        <v>0.06</v>
      </c>
      <c r="E288">
        <v>0.10000000149011599</v>
      </c>
    </row>
    <row r="289" spans="1:5" x14ac:dyDescent="0.2">
      <c r="A289" s="27">
        <v>43387</v>
      </c>
      <c r="B289" s="25">
        <v>43387</v>
      </c>
      <c r="C289">
        <v>14.1</v>
      </c>
      <c r="D289">
        <v>0</v>
      </c>
      <c r="E289">
        <v>0.12784810364246299</v>
      </c>
    </row>
    <row r="290" spans="1:5" x14ac:dyDescent="0.2">
      <c r="A290" s="27">
        <v>43388</v>
      </c>
      <c r="B290" s="25">
        <v>43388</v>
      </c>
      <c r="C290">
        <v>13.4</v>
      </c>
      <c r="D290">
        <v>0.01</v>
      </c>
      <c r="E290">
        <v>0.10000000149011599</v>
      </c>
    </row>
    <row r="291" spans="1:5" x14ac:dyDescent="0.2">
      <c r="A291" s="27">
        <v>43389</v>
      </c>
      <c r="B291" s="25">
        <v>43389</v>
      </c>
      <c r="C291">
        <v>11.7</v>
      </c>
      <c r="D291">
        <v>0</v>
      </c>
      <c r="E291">
        <v>0.10000000149011599</v>
      </c>
    </row>
    <row r="292" spans="1:5" x14ac:dyDescent="0.2">
      <c r="A292" s="27">
        <v>43390</v>
      </c>
      <c r="B292" s="25">
        <v>43390</v>
      </c>
      <c r="C292">
        <v>13.2</v>
      </c>
      <c r="D292">
        <v>0</v>
      </c>
      <c r="E292">
        <v>0.10000000149011599</v>
      </c>
    </row>
    <row r="293" spans="1:5" x14ac:dyDescent="0.2">
      <c r="A293" s="27">
        <v>43391</v>
      </c>
      <c r="B293" s="25">
        <v>43391</v>
      </c>
      <c r="C293">
        <v>10.3</v>
      </c>
      <c r="D293">
        <v>0</v>
      </c>
      <c r="E293">
        <v>0.10000000149011599</v>
      </c>
    </row>
    <row r="294" spans="1:5" x14ac:dyDescent="0.2">
      <c r="A294" s="27">
        <v>43392</v>
      </c>
      <c r="B294" s="25">
        <v>43392</v>
      </c>
      <c r="C294">
        <v>7.5</v>
      </c>
      <c r="D294">
        <v>0.1</v>
      </c>
      <c r="E294">
        <v>7.5949365273118002E-3</v>
      </c>
    </row>
    <row r="295" spans="1:5" x14ac:dyDescent="0.2">
      <c r="A295" s="27">
        <v>43393</v>
      </c>
      <c r="B295" s="25">
        <v>43393</v>
      </c>
      <c r="C295">
        <v>9.6999999999999993</v>
      </c>
      <c r="D295">
        <v>0.06</v>
      </c>
      <c r="E295">
        <v>3.5443037748336702E-2</v>
      </c>
    </row>
    <row r="296" spans="1:5" x14ac:dyDescent="0.2">
      <c r="A296" s="27">
        <v>43394</v>
      </c>
      <c r="B296" s="25">
        <v>43394</v>
      </c>
      <c r="C296">
        <v>11.7</v>
      </c>
      <c r="D296">
        <v>0.26</v>
      </c>
      <c r="E296">
        <v>1.89873408526182E-2</v>
      </c>
    </row>
    <row r="297" spans="1:5" x14ac:dyDescent="0.2">
      <c r="A297" s="27">
        <v>43395</v>
      </c>
      <c r="B297" s="25">
        <v>43395</v>
      </c>
      <c r="C297">
        <v>8.9</v>
      </c>
      <c r="D297">
        <v>0.16</v>
      </c>
      <c r="E297">
        <v>9.7468353807926095E-2</v>
      </c>
    </row>
    <row r="298" spans="1:5" x14ac:dyDescent="0.2">
      <c r="A298" s="27">
        <v>43396</v>
      </c>
      <c r="B298" s="25">
        <v>43396</v>
      </c>
      <c r="C298">
        <v>10</v>
      </c>
      <c r="D298">
        <v>12.35</v>
      </c>
      <c r="E298">
        <v>0</v>
      </c>
    </row>
    <row r="299" spans="1:5" x14ac:dyDescent="0.2">
      <c r="A299" s="27">
        <v>43397</v>
      </c>
      <c r="B299" s="25">
        <v>43397</v>
      </c>
      <c r="C299">
        <v>7.8</v>
      </c>
      <c r="D299">
        <v>0.11</v>
      </c>
      <c r="E299">
        <v>0.10000000149011599</v>
      </c>
    </row>
    <row r="300" spans="1:5" x14ac:dyDescent="0.2">
      <c r="A300" s="27">
        <v>43398</v>
      </c>
      <c r="B300" s="25">
        <v>43398</v>
      </c>
      <c r="C300">
        <v>9.4</v>
      </c>
      <c r="D300">
        <v>0.28999999999999998</v>
      </c>
      <c r="E300">
        <v>9.7468353807926095E-2</v>
      </c>
    </row>
    <row r="301" spans="1:5" x14ac:dyDescent="0.2">
      <c r="A301" s="27">
        <v>43399</v>
      </c>
      <c r="B301" s="25">
        <v>43399</v>
      </c>
      <c r="C301">
        <v>7.2</v>
      </c>
      <c r="D301">
        <v>4.43</v>
      </c>
      <c r="E301">
        <v>0.20000000298023199</v>
      </c>
    </row>
    <row r="302" spans="1:5" x14ac:dyDescent="0.2">
      <c r="A302" s="27">
        <v>43400</v>
      </c>
      <c r="B302" s="25">
        <v>43400</v>
      </c>
      <c r="C302">
        <v>3.2</v>
      </c>
      <c r="D302">
        <v>2.85</v>
      </c>
      <c r="E302">
        <v>0.20000000298023199</v>
      </c>
    </row>
    <row r="303" spans="1:5" x14ac:dyDescent="0.2">
      <c r="A303" s="27">
        <v>43401</v>
      </c>
      <c r="B303" s="25">
        <v>43401</v>
      </c>
      <c r="C303">
        <v>1</v>
      </c>
      <c r="D303">
        <v>2.44</v>
      </c>
      <c r="E303">
        <v>0.20000000298023199</v>
      </c>
    </row>
    <row r="304" spans="1:5" x14ac:dyDescent="0.2">
      <c r="A304" s="27">
        <v>43402</v>
      </c>
      <c r="B304" s="25">
        <v>43402</v>
      </c>
      <c r="C304">
        <v>4</v>
      </c>
      <c r="D304">
        <v>2.97</v>
      </c>
      <c r="E304">
        <v>0.10000000149011599</v>
      </c>
    </row>
    <row r="305" spans="1:5" x14ac:dyDescent="0.2">
      <c r="A305" s="27">
        <v>43403</v>
      </c>
      <c r="B305" s="25">
        <v>43403</v>
      </c>
      <c r="C305">
        <v>7.4</v>
      </c>
      <c r="D305">
        <v>6.34</v>
      </c>
      <c r="E305">
        <v>0.20000000298023199</v>
      </c>
    </row>
    <row r="306" spans="1:5" x14ac:dyDescent="0.2">
      <c r="A306" s="27">
        <v>43404</v>
      </c>
      <c r="B306" s="25">
        <v>43404</v>
      </c>
      <c r="C306">
        <v>6.6</v>
      </c>
      <c r="D306">
        <v>0.55000000000000004</v>
      </c>
      <c r="E306">
        <v>0.10000000149011599</v>
      </c>
    </row>
    <row r="307" spans="1:5" x14ac:dyDescent="0.2">
      <c r="A307" s="27">
        <v>43405</v>
      </c>
      <c r="B307" s="25">
        <v>43405</v>
      </c>
      <c r="C307">
        <v>8.5</v>
      </c>
      <c r="D307">
        <v>0.09</v>
      </c>
      <c r="E307">
        <v>0.30000001192092801</v>
      </c>
    </row>
    <row r="308" spans="1:5" x14ac:dyDescent="0.2">
      <c r="A308" s="27">
        <v>43406</v>
      </c>
      <c r="B308" s="25">
        <v>43406</v>
      </c>
      <c r="C308">
        <v>8.6999999999999993</v>
      </c>
      <c r="D308">
        <v>0.51</v>
      </c>
      <c r="E308">
        <v>0.10000000149011599</v>
      </c>
    </row>
    <row r="309" spans="1:5" x14ac:dyDescent="0.2">
      <c r="A309" s="27">
        <v>43407</v>
      </c>
      <c r="B309" s="25">
        <v>43407</v>
      </c>
      <c r="C309">
        <v>6</v>
      </c>
      <c r="D309">
        <v>0</v>
      </c>
      <c r="E309">
        <v>0.30000001192092801</v>
      </c>
    </row>
    <row r="310" spans="1:5" x14ac:dyDescent="0.2">
      <c r="A310" s="27">
        <v>43408</v>
      </c>
      <c r="B310" s="25">
        <v>43408</v>
      </c>
      <c r="C310">
        <v>6.5</v>
      </c>
      <c r="D310">
        <v>0</v>
      </c>
      <c r="E310">
        <v>0.30000001192092801</v>
      </c>
    </row>
    <row r="311" spans="1:5" x14ac:dyDescent="0.2">
      <c r="A311" s="27">
        <v>43409</v>
      </c>
      <c r="B311" s="25">
        <v>43409</v>
      </c>
      <c r="C311">
        <v>8.9</v>
      </c>
      <c r="D311">
        <v>0.22</v>
      </c>
      <c r="E311">
        <v>0.20000000298023199</v>
      </c>
    </row>
    <row r="312" spans="1:5" x14ac:dyDescent="0.2">
      <c r="A312" s="27">
        <v>43410</v>
      </c>
      <c r="B312" s="25">
        <v>43410</v>
      </c>
      <c r="C312">
        <v>8.8000000000000007</v>
      </c>
      <c r="D312">
        <v>0</v>
      </c>
      <c r="E312">
        <v>0.20000000298023199</v>
      </c>
    </row>
    <row r="313" spans="1:5" x14ac:dyDescent="0.2">
      <c r="A313" s="27">
        <v>43411</v>
      </c>
      <c r="B313" s="25">
        <v>43411</v>
      </c>
      <c r="C313">
        <v>8.4</v>
      </c>
      <c r="D313">
        <v>0.12</v>
      </c>
      <c r="E313">
        <v>0.262025326490402</v>
      </c>
    </row>
    <row r="314" spans="1:5" x14ac:dyDescent="0.2">
      <c r="A314" s="27">
        <v>43412</v>
      </c>
      <c r="B314" s="25">
        <v>43412</v>
      </c>
      <c r="C314">
        <v>7.8</v>
      </c>
      <c r="D314">
        <v>0.11</v>
      </c>
      <c r="E314">
        <v>0.10000000149011599</v>
      </c>
    </row>
    <row r="315" spans="1:5" x14ac:dyDescent="0.2">
      <c r="A315" s="27">
        <v>43413</v>
      </c>
      <c r="B315" s="25">
        <v>43413</v>
      </c>
      <c r="C315">
        <v>6.9</v>
      </c>
      <c r="D315">
        <v>1.01</v>
      </c>
      <c r="E315">
        <v>0.20000000298023199</v>
      </c>
    </row>
    <row r="316" spans="1:5" x14ac:dyDescent="0.2">
      <c r="A316" s="27">
        <v>43414</v>
      </c>
      <c r="B316" s="25">
        <v>43414</v>
      </c>
      <c r="C316">
        <v>9</v>
      </c>
      <c r="D316">
        <v>2.58</v>
      </c>
      <c r="E316">
        <v>0.10000000149011599</v>
      </c>
    </row>
    <row r="317" spans="1:5" x14ac:dyDescent="0.2">
      <c r="A317" s="27">
        <v>43415</v>
      </c>
      <c r="B317" s="25">
        <v>43415</v>
      </c>
      <c r="C317">
        <v>10.1</v>
      </c>
      <c r="D317">
        <v>5.36</v>
      </c>
      <c r="E317">
        <v>0.30000001192092801</v>
      </c>
    </row>
    <row r="318" spans="1:5" x14ac:dyDescent="0.2">
      <c r="A318" s="27">
        <v>43416</v>
      </c>
      <c r="B318" s="25">
        <v>43416</v>
      </c>
      <c r="C318">
        <v>8.6999999999999993</v>
      </c>
      <c r="D318">
        <v>2.58</v>
      </c>
      <c r="E318">
        <v>0.10000000149011599</v>
      </c>
    </row>
    <row r="319" spans="1:5" x14ac:dyDescent="0.2">
      <c r="A319" s="27">
        <v>43417</v>
      </c>
      <c r="B319" s="25">
        <v>43417</v>
      </c>
      <c r="C319">
        <v>8.5</v>
      </c>
      <c r="D319">
        <v>4.67</v>
      </c>
      <c r="E319">
        <v>0.30000001192092801</v>
      </c>
    </row>
    <row r="320" spans="1:5" x14ac:dyDescent="0.2">
      <c r="A320" s="27">
        <v>43418</v>
      </c>
      <c r="B320" s="25">
        <v>43418</v>
      </c>
      <c r="C320">
        <v>8.6999999999999993</v>
      </c>
      <c r="D320">
        <v>1.77</v>
      </c>
      <c r="E320">
        <v>0.10000000149011599</v>
      </c>
    </row>
    <row r="321" spans="1:5" x14ac:dyDescent="0.2">
      <c r="A321" s="27">
        <v>43419</v>
      </c>
      <c r="B321" s="25">
        <v>43419</v>
      </c>
      <c r="C321">
        <v>8.6999999999999993</v>
      </c>
      <c r="D321">
        <v>0</v>
      </c>
      <c r="E321">
        <v>0.164556965231895</v>
      </c>
    </row>
    <row r="322" spans="1:5" x14ac:dyDescent="0.2">
      <c r="A322" s="27">
        <v>43420</v>
      </c>
      <c r="B322" s="25">
        <v>43420</v>
      </c>
      <c r="C322">
        <v>6.8</v>
      </c>
      <c r="D322">
        <v>0.13</v>
      </c>
      <c r="E322">
        <v>0.40000000596046398</v>
      </c>
    </row>
    <row r="323" spans="1:5" x14ac:dyDescent="0.2">
      <c r="A323" s="27">
        <v>43421</v>
      </c>
      <c r="B323" s="25">
        <v>43421</v>
      </c>
      <c r="C323">
        <v>3.6</v>
      </c>
      <c r="D323">
        <v>0.01</v>
      </c>
      <c r="E323">
        <v>0.10000000149011599</v>
      </c>
    </row>
    <row r="324" spans="1:5" x14ac:dyDescent="0.2">
      <c r="A324" s="27">
        <v>43422</v>
      </c>
      <c r="B324" s="25">
        <v>43422</v>
      </c>
      <c r="C324">
        <v>4.5999999999999996</v>
      </c>
      <c r="D324">
        <v>0</v>
      </c>
      <c r="E324">
        <v>0.10000000149011599</v>
      </c>
    </row>
    <row r="325" spans="1:5" x14ac:dyDescent="0.2">
      <c r="A325" s="27">
        <v>43423</v>
      </c>
      <c r="B325" s="25">
        <v>43423</v>
      </c>
      <c r="C325">
        <v>4.4000000000000004</v>
      </c>
      <c r="D325">
        <v>0.72</v>
      </c>
      <c r="E325">
        <v>0.11139240860939</v>
      </c>
    </row>
    <row r="326" spans="1:5" x14ac:dyDescent="0.2">
      <c r="A326" s="27">
        <v>43424</v>
      </c>
      <c r="B326" s="25">
        <v>43424</v>
      </c>
      <c r="C326">
        <v>4.5</v>
      </c>
      <c r="D326">
        <v>0</v>
      </c>
      <c r="E326">
        <v>0.40000000596046398</v>
      </c>
    </row>
    <row r="327" spans="1:5" x14ac:dyDescent="0.2">
      <c r="A327" s="27">
        <v>43425</v>
      </c>
      <c r="B327" s="25">
        <v>43425</v>
      </c>
      <c r="C327">
        <v>4.5</v>
      </c>
      <c r="D327">
        <v>0</v>
      </c>
      <c r="E327">
        <v>0.30000001192092801</v>
      </c>
    </row>
    <row r="328" spans="1:5" x14ac:dyDescent="0.2">
      <c r="A328" s="27">
        <v>43426</v>
      </c>
      <c r="B328" s="25">
        <v>43426</v>
      </c>
      <c r="C328">
        <v>4.0999999999999996</v>
      </c>
      <c r="D328">
        <v>0</v>
      </c>
      <c r="E328">
        <v>0.32151898741722101</v>
      </c>
    </row>
    <row r="329" spans="1:5" x14ac:dyDescent="0.2">
      <c r="A329" s="27">
        <v>43427</v>
      </c>
      <c r="B329" s="25">
        <v>43427</v>
      </c>
      <c r="C329">
        <v>2.2000000000000002</v>
      </c>
      <c r="D329">
        <v>0</v>
      </c>
      <c r="E329">
        <v>0.20000000298023199</v>
      </c>
    </row>
    <row r="330" spans="1:5" x14ac:dyDescent="0.2">
      <c r="A330" s="27">
        <v>43428</v>
      </c>
      <c r="B330" s="25">
        <v>43428</v>
      </c>
      <c r="C330">
        <v>1.7</v>
      </c>
      <c r="D330">
        <v>0.56000000000000005</v>
      </c>
      <c r="E330">
        <v>0.10000000149011599</v>
      </c>
    </row>
    <row r="331" spans="1:5" x14ac:dyDescent="0.2">
      <c r="A331" s="27">
        <v>43429</v>
      </c>
      <c r="B331" s="25">
        <v>43429</v>
      </c>
      <c r="C331">
        <v>1.3</v>
      </c>
      <c r="D331">
        <v>1.76</v>
      </c>
      <c r="E331">
        <v>0.15569619834423001</v>
      </c>
    </row>
    <row r="332" spans="1:5" x14ac:dyDescent="0.2">
      <c r="A332" s="27">
        <v>43430</v>
      </c>
      <c r="B332" s="25">
        <v>43430</v>
      </c>
      <c r="C332">
        <v>0</v>
      </c>
      <c r="D332">
        <v>0</v>
      </c>
      <c r="E332">
        <v>0.10000000149011599</v>
      </c>
    </row>
    <row r="333" spans="1:5" x14ac:dyDescent="0.2">
      <c r="A333" s="27">
        <v>43431</v>
      </c>
      <c r="B333" s="25">
        <v>43431</v>
      </c>
      <c r="C333">
        <v>0</v>
      </c>
      <c r="D333">
        <v>0</v>
      </c>
      <c r="E333">
        <v>0.170886069536209</v>
      </c>
    </row>
    <row r="334" spans="1:5" x14ac:dyDescent="0.2">
      <c r="A334" s="27">
        <v>43432</v>
      </c>
      <c r="B334" s="25">
        <v>43432</v>
      </c>
      <c r="C334">
        <v>1.4</v>
      </c>
      <c r="D334">
        <v>0.01</v>
      </c>
      <c r="E334">
        <v>0.20000000298023199</v>
      </c>
    </row>
    <row r="335" spans="1:5" x14ac:dyDescent="0.2">
      <c r="A335" s="27">
        <v>43433</v>
      </c>
      <c r="B335" s="25">
        <v>43433</v>
      </c>
      <c r="C335">
        <v>3.5</v>
      </c>
      <c r="D335">
        <v>7.02</v>
      </c>
      <c r="E335">
        <v>0.10000000149011599</v>
      </c>
    </row>
    <row r="336" spans="1:5" x14ac:dyDescent="0.2">
      <c r="A336" s="27">
        <v>43434</v>
      </c>
      <c r="B336" s="25">
        <v>43434</v>
      </c>
      <c r="C336">
        <v>6.7</v>
      </c>
      <c r="D336">
        <v>0.64</v>
      </c>
      <c r="E336">
        <v>0.10632911324501</v>
      </c>
    </row>
    <row r="337" spans="1:5" x14ac:dyDescent="0.2">
      <c r="A337" s="27">
        <v>43435</v>
      </c>
      <c r="B337" s="25">
        <v>43435</v>
      </c>
      <c r="C337">
        <v>5.4</v>
      </c>
      <c r="D337">
        <v>3.16</v>
      </c>
      <c r="E337">
        <v>0.40000000596046398</v>
      </c>
    </row>
    <row r="338" spans="1:5" x14ac:dyDescent="0.2">
      <c r="A338" s="27">
        <v>43436</v>
      </c>
      <c r="B338" s="25">
        <v>43436</v>
      </c>
      <c r="C338">
        <v>6.5</v>
      </c>
      <c r="D338">
        <v>6.67</v>
      </c>
      <c r="E338">
        <v>0.40000000596046398</v>
      </c>
    </row>
    <row r="339" spans="1:5" x14ac:dyDescent="0.2">
      <c r="A339" s="27">
        <v>43437</v>
      </c>
      <c r="B339" s="25">
        <v>43437</v>
      </c>
      <c r="C339">
        <v>8.5</v>
      </c>
      <c r="D339">
        <v>2.61</v>
      </c>
      <c r="E339">
        <v>0.10000000149011599</v>
      </c>
    </row>
    <row r="340" spans="1:5" x14ac:dyDescent="0.2">
      <c r="A340" s="27">
        <v>43438</v>
      </c>
      <c r="B340" s="25">
        <v>43438</v>
      </c>
      <c r="C340">
        <v>4.2</v>
      </c>
      <c r="D340">
        <v>0.01</v>
      </c>
      <c r="E340">
        <v>0.29620254039764399</v>
      </c>
    </row>
    <row r="341" spans="1:5" x14ac:dyDescent="0.2">
      <c r="A341" s="27">
        <v>43439</v>
      </c>
      <c r="B341" s="25">
        <v>43439</v>
      </c>
      <c r="C341">
        <v>2.6</v>
      </c>
      <c r="D341">
        <v>0.19</v>
      </c>
      <c r="E341">
        <v>0.10000000149011599</v>
      </c>
    </row>
    <row r="342" spans="1:5" x14ac:dyDescent="0.2">
      <c r="A342" s="27">
        <v>43440</v>
      </c>
      <c r="B342" s="25">
        <v>43440</v>
      </c>
      <c r="C342">
        <v>4.9000000000000004</v>
      </c>
      <c r="D342">
        <v>4</v>
      </c>
      <c r="E342">
        <v>0.36329114437103199</v>
      </c>
    </row>
    <row r="343" spans="1:5" x14ac:dyDescent="0.2">
      <c r="A343" s="27">
        <v>43441</v>
      </c>
      <c r="B343" s="25">
        <v>43441</v>
      </c>
      <c r="C343">
        <v>8.3000000000000007</v>
      </c>
      <c r="D343">
        <v>6.87</v>
      </c>
      <c r="E343">
        <v>0.15443037450313499</v>
      </c>
    </row>
    <row r="344" spans="1:5" x14ac:dyDescent="0.2">
      <c r="A344" s="27">
        <v>43442</v>
      </c>
      <c r="B344" s="25">
        <v>43442</v>
      </c>
      <c r="C344">
        <v>6.2</v>
      </c>
      <c r="D344">
        <v>11.21</v>
      </c>
      <c r="E344">
        <v>0.307594925165176</v>
      </c>
    </row>
    <row r="345" spans="1:5" x14ac:dyDescent="0.2">
      <c r="A345" s="27">
        <v>43443</v>
      </c>
      <c r="B345" s="25">
        <v>43443</v>
      </c>
      <c r="C345">
        <v>4.9000000000000004</v>
      </c>
      <c r="D345">
        <v>0.86</v>
      </c>
      <c r="E345">
        <v>0.10000000149011599</v>
      </c>
    </row>
    <row r="346" spans="1:5" x14ac:dyDescent="0.2">
      <c r="A346" s="27">
        <v>43444</v>
      </c>
      <c r="B346" s="25">
        <v>43444</v>
      </c>
      <c r="C346">
        <v>4.0999999999999996</v>
      </c>
      <c r="D346">
        <v>0</v>
      </c>
      <c r="E346">
        <v>0.10000000149011599</v>
      </c>
    </row>
    <row r="347" spans="1:5" x14ac:dyDescent="0.2">
      <c r="A347" s="27">
        <v>43445</v>
      </c>
      <c r="B347" s="25">
        <v>43445</v>
      </c>
      <c r="C347">
        <v>3.5</v>
      </c>
      <c r="D347">
        <v>0</v>
      </c>
      <c r="E347">
        <v>0.30000001192092801</v>
      </c>
    </row>
    <row r="348" spans="1:5" x14ac:dyDescent="0.2">
      <c r="A348" s="27">
        <v>43446</v>
      </c>
      <c r="B348" s="25">
        <v>43446</v>
      </c>
      <c r="C348">
        <v>2.8</v>
      </c>
      <c r="D348">
        <v>0</v>
      </c>
      <c r="E348">
        <v>0.40000000596046398</v>
      </c>
    </row>
    <row r="349" spans="1:5" x14ac:dyDescent="0.2">
      <c r="A349" s="27">
        <v>43447</v>
      </c>
      <c r="B349" s="25">
        <v>43447</v>
      </c>
      <c r="C349">
        <v>1.2</v>
      </c>
      <c r="D349">
        <v>0.69</v>
      </c>
      <c r="E349">
        <v>0.20000000298023199</v>
      </c>
    </row>
    <row r="350" spans="1:5" x14ac:dyDescent="0.2">
      <c r="A350" s="27">
        <v>43448</v>
      </c>
      <c r="B350" s="25">
        <v>43448</v>
      </c>
      <c r="C350">
        <v>1.7</v>
      </c>
      <c r="D350">
        <v>1.1000000000000001</v>
      </c>
      <c r="E350">
        <v>0.80000001192092896</v>
      </c>
    </row>
    <row r="351" spans="1:5" x14ac:dyDescent="0.2">
      <c r="A351" s="27">
        <v>43449</v>
      </c>
      <c r="B351" s="25">
        <v>43449</v>
      </c>
      <c r="C351">
        <v>1.4</v>
      </c>
      <c r="D351">
        <v>0.62</v>
      </c>
      <c r="E351">
        <v>0.59873420000076205</v>
      </c>
    </row>
    <row r="352" spans="1:5" x14ac:dyDescent="0.2">
      <c r="A352" s="27">
        <v>43450</v>
      </c>
      <c r="B352" s="25">
        <v>43450</v>
      </c>
      <c r="C352">
        <v>0.5</v>
      </c>
      <c r="D352">
        <v>0.13</v>
      </c>
      <c r="E352">
        <v>0.5</v>
      </c>
    </row>
    <row r="353" spans="1:5" x14ac:dyDescent="0.2">
      <c r="A353" s="27">
        <v>43451</v>
      </c>
      <c r="B353" s="25">
        <v>43451</v>
      </c>
      <c r="C353">
        <v>0.2</v>
      </c>
      <c r="D353">
        <v>0</v>
      </c>
      <c r="E353">
        <v>0.20000000298023199</v>
      </c>
    </row>
    <row r="354" spans="1:5" x14ac:dyDescent="0.2">
      <c r="A354" s="27">
        <v>43452</v>
      </c>
      <c r="B354" s="25">
        <v>43452</v>
      </c>
      <c r="C354">
        <v>2.6</v>
      </c>
      <c r="D354">
        <v>0</v>
      </c>
      <c r="E354">
        <v>0.89999997615814198</v>
      </c>
    </row>
    <row r="355" spans="1:5" x14ac:dyDescent="0.2">
      <c r="A355" s="27">
        <v>43453</v>
      </c>
      <c r="B355" s="25">
        <v>43453</v>
      </c>
      <c r="C355">
        <v>3.3</v>
      </c>
      <c r="D355">
        <v>1.1200000000000001</v>
      </c>
      <c r="E355">
        <v>0.85443037748336703</v>
      </c>
    </row>
    <row r="356" spans="1:5" x14ac:dyDescent="0.2">
      <c r="A356" s="27">
        <v>43454</v>
      </c>
      <c r="B356" s="25">
        <v>43454</v>
      </c>
      <c r="C356">
        <v>4.0999999999999996</v>
      </c>
      <c r="D356">
        <v>2.13</v>
      </c>
      <c r="E356">
        <v>0.377215176820755</v>
      </c>
    </row>
    <row r="357" spans="1:5" x14ac:dyDescent="0.2">
      <c r="A357" s="27">
        <v>43455</v>
      </c>
      <c r="B357" s="25">
        <v>43455</v>
      </c>
      <c r="C357">
        <v>4.3</v>
      </c>
      <c r="D357">
        <v>15.71</v>
      </c>
      <c r="E357">
        <v>0.80000001192092896</v>
      </c>
    </row>
    <row r="358" spans="1:5" x14ac:dyDescent="0.2">
      <c r="A358" s="27">
        <v>43456</v>
      </c>
      <c r="B358" s="25">
        <v>43456</v>
      </c>
      <c r="C358">
        <v>1.3</v>
      </c>
      <c r="D358">
        <v>2</v>
      </c>
      <c r="E358">
        <v>0.51645570993423395</v>
      </c>
    </row>
    <row r="359" spans="1:5" x14ac:dyDescent="0.2">
      <c r="A359" s="27">
        <v>43457</v>
      </c>
      <c r="B359" s="25">
        <v>43457</v>
      </c>
      <c r="C359">
        <v>0.9</v>
      </c>
      <c r="D359">
        <v>6.16</v>
      </c>
      <c r="E359">
        <v>0.61772149801254195</v>
      </c>
    </row>
    <row r="360" spans="1:5" x14ac:dyDescent="0.2">
      <c r="A360" s="27">
        <v>43458</v>
      </c>
      <c r="B360" s="25">
        <v>43458</v>
      </c>
      <c r="C360">
        <v>1.2</v>
      </c>
      <c r="D360">
        <v>0</v>
      </c>
      <c r="E360">
        <v>0.37594935297965998</v>
      </c>
    </row>
    <row r="361" spans="1:5" x14ac:dyDescent="0.2">
      <c r="A361" s="27">
        <v>43459</v>
      </c>
      <c r="B361" s="25">
        <v>43459</v>
      </c>
      <c r="C361">
        <v>5.8</v>
      </c>
      <c r="D361">
        <v>0</v>
      </c>
      <c r="E361">
        <v>0.59746837615966797</v>
      </c>
    </row>
    <row r="362" spans="1:5" x14ac:dyDescent="0.2">
      <c r="A362" s="27">
        <v>43460</v>
      </c>
      <c r="B362" s="25">
        <v>43460</v>
      </c>
      <c r="C362">
        <v>6.8</v>
      </c>
      <c r="D362">
        <v>0</v>
      </c>
      <c r="E362">
        <v>0.80000001192092896</v>
      </c>
    </row>
    <row r="363" spans="1:5" x14ac:dyDescent="0.2">
      <c r="A363" s="27">
        <v>43461</v>
      </c>
      <c r="B363" s="25">
        <v>43461</v>
      </c>
      <c r="C363">
        <v>7.5</v>
      </c>
      <c r="D363">
        <v>0</v>
      </c>
      <c r="E363">
        <v>1</v>
      </c>
    </row>
    <row r="364" spans="1:5" x14ac:dyDescent="0.2">
      <c r="A364" s="27">
        <v>43462</v>
      </c>
      <c r="B364" s="25">
        <v>43462</v>
      </c>
      <c r="C364">
        <v>6.4</v>
      </c>
      <c r="D364">
        <v>0.64</v>
      </c>
      <c r="E364">
        <v>1</v>
      </c>
    </row>
    <row r="365" spans="1:5" x14ac:dyDescent="0.2">
      <c r="A365" s="27">
        <v>43463</v>
      </c>
      <c r="B365" s="25">
        <v>43463</v>
      </c>
      <c r="C365">
        <v>6.8</v>
      </c>
      <c r="D365">
        <v>6.6</v>
      </c>
      <c r="E365">
        <v>1.20000004768371</v>
      </c>
    </row>
    <row r="366" spans="1:5" x14ac:dyDescent="0.2">
      <c r="A366" s="27">
        <v>43464</v>
      </c>
      <c r="B366" s="25">
        <v>43464</v>
      </c>
      <c r="C366">
        <v>3.8</v>
      </c>
      <c r="D366">
        <v>0.18</v>
      </c>
      <c r="E366">
        <v>1.29999995231628</v>
      </c>
    </row>
    <row r="367" spans="1:5" x14ac:dyDescent="0.2">
      <c r="A367" s="27">
        <v>43465</v>
      </c>
      <c r="B367" s="25">
        <v>43465</v>
      </c>
      <c r="C367">
        <v>6</v>
      </c>
      <c r="D367">
        <v>2.48</v>
      </c>
      <c r="E367">
        <v>1.29999995231628</v>
      </c>
    </row>
    <row r="368" spans="1:5" x14ac:dyDescent="0.2">
      <c r="A368" s="27"/>
    </row>
    <row r="369" spans="1:1" x14ac:dyDescent="0.2">
      <c r="A369" s="27"/>
    </row>
    <row r="370" spans="1:1" x14ac:dyDescent="0.2">
      <c r="A370" s="27"/>
    </row>
    <row r="371" spans="1:1" x14ac:dyDescent="0.2">
      <c r="A371" s="27"/>
    </row>
    <row r="372" spans="1:1" x14ac:dyDescent="0.2">
      <c r="A372" s="27"/>
    </row>
    <row r="373" spans="1:1" x14ac:dyDescent="0.2">
      <c r="A373" s="27"/>
    </row>
    <row r="374" spans="1:1" x14ac:dyDescent="0.2">
      <c r="A374" s="27"/>
    </row>
    <row r="375" spans="1:1" x14ac:dyDescent="0.2">
      <c r="A375" s="27"/>
    </row>
    <row r="376" spans="1:1" x14ac:dyDescent="0.2">
      <c r="A376" s="27"/>
    </row>
    <row r="377" spans="1:1" x14ac:dyDescent="0.2">
      <c r="A377" s="27"/>
    </row>
    <row r="378" spans="1:1" x14ac:dyDescent="0.2">
      <c r="A378" s="27"/>
    </row>
    <row r="379" spans="1:1" x14ac:dyDescent="0.2">
      <c r="A379" s="27"/>
    </row>
    <row r="380" spans="1:1" x14ac:dyDescent="0.2">
      <c r="A380" s="27"/>
    </row>
    <row r="381" spans="1:1" x14ac:dyDescent="0.2">
      <c r="A381" s="27"/>
    </row>
    <row r="382" spans="1:1" x14ac:dyDescent="0.2">
      <c r="A382" s="27"/>
    </row>
    <row r="383" spans="1:1" x14ac:dyDescent="0.2">
      <c r="A383" s="27"/>
    </row>
    <row r="384" spans="1:1" x14ac:dyDescent="0.2">
      <c r="A384" s="27"/>
    </row>
    <row r="385" spans="1:1" x14ac:dyDescent="0.2">
      <c r="A385" s="27"/>
    </row>
    <row r="386" spans="1:1" x14ac:dyDescent="0.2">
      <c r="A386" s="27"/>
    </row>
    <row r="387" spans="1:1" x14ac:dyDescent="0.2">
      <c r="A387" s="27"/>
    </row>
    <row r="388" spans="1:1" x14ac:dyDescent="0.2">
      <c r="A388" s="27"/>
    </row>
    <row r="389" spans="1:1" x14ac:dyDescent="0.2">
      <c r="A389" s="27"/>
    </row>
    <row r="390" spans="1:1" x14ac:dyDescent="0.2">
      <c r="A390" s="27"/>
    </row>
    <row r="391" spans="1:1" x14ac:dyDescent="0.2">
      <c r="A391" s="27"/>
    </row>
    <row r="392" spans="1:1" x14ac:dyDescent="0.2">
      <c r="A392" s="27"/>
    </row>
    <row r="393" spans="1:1" x14ac:dyDescent="0.2">
      <c r="A393" s="27"/>
    </row>
    <row r="394" spans="1:1" x14ac:dyDescent="0.2">
      <c r="A394" s="27"/>
    </row>
    <row r="395" spans="1:1" x14ac:dyDescent="0.2">
      <c r="A395" s="27"/>
    </row>
    <row r="396" spans="1:1" x14ac:dyDescent="0.2">
      <c r="A396" s="27"/>
    </row>
    <row r="397" spans="1:1" x14ac:dyDescent="0.2">
      <c r="A397" s="27"/>
    </row>
    <row r="398" spans="1:1" x14ac:dyDescent="0.2">
      <c r="A398" s="27"/>
    </row>
    <row r="399" spans="1:1" x14ac:dyDescent="0.2">
      <c r="A399" s="27"/>
    </row>
    <row r="400" spans="1:1" x14ac:dyDescent="0.2">
      <c r="A400" s="27"/>
    </row>
    <row r="401" spans="1:1" x14ac:dyDescent="0.2">
      <c r="A401" s="27"/>
    </row>
    <row r="402" spans="1:1" x14ac:dyDescent="0.2">
      <c r="A402" s="27"/>
    </row>
    <row r="403" spans="1:1" x14ac:dyDescent="0.2">
      <c r="A403" s="27"/>
    </row>
    <row r="404" spans="1:1" x14ac:dyDescent="0.2">
      <c r="A404" s="27"/>
    </row>
    <row r="405" spans="1:1" x14ac:dyDescent="0.2">
      <c r="A405" s="27"/>
    </row>
    <row r="406" spans="1:1" x14ac:dyDescent="0.2">
      <c r="A406" s="27"/>
    </row>
    <row r="407" spans="1:1" x14ac:dyDescent="0.2">
      <c r="A407" s="27"/>
    </row>
    <row r="408" spans="1:1" x14ac:dyDescent="0.2">
      <c r="A408" s="27"/>
    </row>
    <row r="409" spans="1:1" x14ac:dyDescent="0.2">
      <c r="A409" s="27"/>
    </row>
    <row r="410" spans="1:1" x14ac:dyDescent="0.2">
      <c r="A410" s="27"/>
    </row>
    <row r="411" spans="1:1" x14ac:dyDescent="0.2">
      <c r="A411" s="27"/>
    </row>
    <row r="412" spans="1:1" x14ac:dyDescent="0.2">
      <c r="A412" s="27"/>
    </row>
    <row r="413" spans="1:1" x14ac:dyDescent="0.2">
      <c r="A413" s="27"/>
    </row>
    <row r="414" spans="1:1" x14ac:dyDescent="0.2">
      <c r="A414" s="27"/>
    </row>
    <row r="415" spans="1:1" x14ac:dyDescent="0.2">
      <c r="A415" s="27"/>
    </row>
    <row r="416" spans="1:1" x14ac:dyDescent="0.2">
      <c r="A416" s="27"/>
    </row>
    <row r="417" spans="1:1" x14ac:dyDescent="0.2">
      <c r="A417" s="27"/>
    </row>
    <row r="418" spans="1:1" x14ac:dyDescent="0.2">
      <c r="A418" s="27"/>
    </row>
    <row r="419" spans="1:1" x14ac:dyDescent="0.2">
      <c r="A419" s="27"/>
    </row>
    <row r="420" spans="1:1" x14ac:dyDescent="0.2">
      <c r="A420" s="27"/>
    </row>
    <row r="421" spans="1:1" x14ac:dyDescent="0.2">
      <c r="A421" s="27"/>
    </row>
    <row r="422" spans="1:1" x14ac:dyDescent="0.2">
      <c r="A422" s="27"/>
    </row>
    <row r="423" spans="1:1" x14ac:dyDescent="0.2">
      <c r="A423" s="27"/>
    </row>
    <row r="424" spans="1:1" x14ac:dyDescent="0.2">
      <c r="A424" s="27"/>
    </row>
    <row r="425" spans="1:1" x14ac:dyDescent="0.2">
      <c r="A425" s="27"/>
    </row>
    <row r="426" spans="1:1" x14ac:dyDescent="0.2">
      <c r="A426" s="27"/>
    </row>
    <row r="427" spans="1:1" x14ac:dyDescent="0.2">
      <c r="A427" s="27"/>
    </row>
    <row r="428" spans="1:1" x14ac:dyDescent="0.2">
      <c r="A428" s="27"/>
    </row>
    <row r="429" spans="1:1" x14ac:dyDescent="0.2">
      <c r="A429" s="27"/>
    </row>
    <row r="430" spans="1:1" x14ac:dyDescent="0.2">
      <c r="A430" s="27"/>
    </row>
    <row r="431" spans="1:1" x14ac:dyDescent="0.2">
      <c r="A431" s="27"/>
    </row>
    <row r="432" spans="1:1" x14ac:dyDescent="0.2">
      <c r="A432" s="27"/>
    </row>
    <row r="433" spans="1:1" x14ac:dyDescent="0.2">
      <c r="A433" s="27"/>
    </row>
    <row r="434" spans="1:1" x14ac:dyDescent="0.2">
      <c r="A434" s="27"/>
    </row>
    <row r="435" spans="1:1" x14ac:dyDescent="0.2">
      <c r="A435" s="27"/>
    </row>
    <row r="436" spans="1:1" x14ac:dyDescent="0.2">
      <c r="A436" s="27"/>
    </row>
    <row r="437" spans="1:1" x14ac:dyDescent="0.2">
      <c r="A437" s="27"/>
    </row>
    <row r="438" spans="1:1" x14ac:dyDescent="0.2">
      <c r="A438" s="27"/>
    </row>
    <row r="439" spans="1:1" x14ac:dyDescent="0.2">
      <c r="A439" s="27"/>
    </row>
    <row r="440" spans="1:1" x14ac:dyDescent="0.2">
      <c r="A440" s="27"/>
    </row>
    <row r="441" spans="1:1" x14ac:dyDescent="0.2">
      <c r="A441" s="27"/>
    </row>
    <row r="442" spans="1:1" x14ac:dyDescent="0.2">
      <c r="A442" s="27"/>
    </row>
    <row r="443" spans="1:1" x14ac:dyDescent="0.2">
      <c r="A443" s="27"/>
    </row>
    <row r="444" spans="1:1" x14ac:dyDescent="0.2">
      <c r="A444" s="27"/>
    </row>
    <row r="445" spans="1:1" x14ac:dyDescent="0.2">
      <c r="A445" s="27"/>
    </row>
    <row r="446" spans="1:1" x14ac:dyDescent="0.2">
      <c r="A446" s="27"/>
    </row>
    <row r="447" spans="1:1" x14ac:dyDescent="0.2">
      <c r="A447" s="27"/>
    </row>
    <row r="448" spans="1:1" x14ac:dyDescent="0.2">
      <c r="A448" s="27"/>
    </row>
    <row r="449" spans="1:1" x14ac:dyDescent="0.2">
      <c r="A449" s="27"/>
    </row>
    <row r="450" spans="1:1" x14ac:dyDescent="0.2">
      <c r="A450" s="27"/>
    </row>
    <row r="451" spans="1:1" x14ac:dyDescent="0.2">
      <c r="A451" s="27"/>
    </row>
    <row r="452" spans="1:1" x14ac:dyDescent="0.2">
      <c r="A452" s="27"/>
    </row>
    <row r="453" spans="1:1" x14ac:dyDescent="0.2">
      <c r="A453" s="27"/>
    </row>
    <row r="454" spans="1:1" x14ac:dyDescent="0.2">
      <c r="A454" s="27"/>
    </row>
    <row r="455" spans="1:1" x14ac:dyDescent="0.2">
      <c r="A455" s="27"/>
    </row>
    <row r="456" spans="1:1" x14ac:dyDescent="0.2">
      <c r="A456" s="27"/>
    </row>
    <row r="457" spans="1:1" x14ac:dyDescent="0.2">
      <c r="A457" s="27"/>
    </row>
    <row r="458" spans="1:1" x14ac:dyDescent="0.2">
      <c r="A458" s="27"/>
    </row>
    <row r="459" spans="1:1" x14ac:dyDescent="0.2">
      <c r="A459" s="27"/>
    </row>
    <row r="460" spans="1:1" x14ac:dyDescent="0.2">
      <c r="A460" s="27"/>
    </row>
    <row r="461" spans="1:1" x14ac:dyDescent="0.2">
      <c r="A461" s="27"/>
    </row>
    <row r="462" spans="1:1" x14ac:dyDescent="0.2">
      <c r="A462" s="27"/>
    </row>
    <row r="463" spans="1:1" x14ac:dyDescent="0.2">
      <c r="A463" s="27"/>
    </row>
    <row r="464" spans="1:1" x14ac:dyDescent="0.2">
      <c r="A464" s="27"/>
    </row>
    <row r="465" spans="1:1" x14ac:dyDescent="0.2">
      <c r="A465" s="27"/>
    </row>
    <row r="466" spans="1:1" x14ac:dyDescent="0.2">
      <c r="A466" s="27"/>
    </row>
    <row r="467" spans="1:1" x14ac:dyDescent="0.2">
      <c r="A467" s="27"/>
    </row>
    <row r="468" spans="1:1" x14ac:dyDescent="0.2">
      <c r="A468" s="27"/>
    </row>
    <row r="469" spans="1:1" x14ac:dyDescent="0.2">
      <c r="A469" s="27"/>
    </row>
    <row r="470" spans="1:1" x14ac:dyDescent="0.2">
      <c r="A470" s="27"/>
    </row>
    <row r="471" spans="1:1" x14ac:dyDescent="0.2">
      <c r="A471" s="27"/>
    </row>
    <row r="472" spans="1:1" x14ac:dyDescent="0.2">
      <c r="A472" s="27"/>
    </row>
    <row r="473" spans="1:1" x14ac:dyDescent="0.2">
      <c r="A473" s="27"/>
    </row>
    <row r="474" spans="1:1" x14ac:dyDescent="0.2">
      <c r="A474" s="27"/>
    </row>
    <row r="475" spans="1:1" x14ac:dyDescent="0.2">
      <c r="A475" s="27"/>
    </row>
    <row r="476" spans="1:1" x14ac:dyDescent="0.2">
      <c r="A476" s="27"/>
    </row>
    <row r="477" spans="1:1" x14ac:dyDescent="0.2">
      <c r="A477" s="27"/>
    </row>
    <row r="478" spans="1:1" x14ac:dyDescent="0.2">
      <c r="A478" s="27"/>
    </row>
    <row r="479" spans="1:1" x14ac:dyDescent="0.2">
      <c r="A479" s="27"/>
    </row>
    <row r="480" spans="1:1" x14ac:dyDescent="0.2">
      <c r="A480" s="27"/>
    </row>
    <row r="481" spans="1:1" x14ac:dyDescent="0.2">
      <c r="A481" s="27"/>
    </row>
    <row r="482" spans="1:1" x14ac:dyDescent="0.2">
      <c r="A482" s="27"/>
    </row>
    <row r="483" spans="1:1" x14ac:dyDescent="0.2">
      <c r="A483" s="27"/>
    </row>
    <row r="484" spans="1:1" x14ac:dyDescent="0.2">
      <c r="A484" s="27"/>
    </row>
    <row r="485" spans="1:1" x14ac:dyDescent="0.2">
      <c r="A485" s="27"/>
    </row>
    <row r="486" spans="1:1" x14ac:dyDescent="0.2">
      <c r="A486" s="27"/>
    </row>
    <row r="487" spans="1:1" x14ac:dyDescent="0.2">
      <c r="A487" s="27"/>
    </row>
    <row r="488" spans="1:1" x14ac:dyDescent="0.2">
      <c r="A488" s="27"/>
    </row>
    <row r="489" spans="1:1" x14ac:dyDescent="0.2">
      <c r="A489" s="27"/>
    </row>
    <row r="490" spans="1:1" x14ac:dyDescent="0.2">
      <c r="A490" s="27"/>
    </row>
    <row r="491" spans="1:1" x14ac:dyDescent="0.2">
      <c r="A491" s="27"/>
    </row>
    <row r="492" spans="1:1" x14ac:dyDescent="0.2">
      <c r="A492" s="27"/>
    </row>
    <row r="493" spans="1:1" x14ac:dyDescent="0.2">
      <c r="A493" s="27"/>
    </row>
    <row r="494" spans="1:1" x14ac:dyDescent="0.2">
      <c r="A494" s="27"/>
    </row>
    <row r="495" spans="1:1" x14ac:dyDescent="0.2">
      <c r="A495" s="27"/>
    </row>
    <row r="496" spans="1:1" x14ac:dyDescent="0.2">
      <c r="A496" s="27"/>
    </row>
    <row r="497" spans="1:1" x14ac:dyDescent="0.2">
      <c r="A497" s="27"/>
    </row>
    <row r="498" spans="1:1" x14ac:dyDescent="0.2">
      <c r="A498" s="27"/>
    </row>
    <row r="499" spans="1:1" x14ac:dyDescent="0.2">
      <c r="A499" s="27"/>
    </row>
    <row r="500" spans="1:1" x14ac:dyDescent="0.2">
      <c r="A500" s="27"/>
    </row>
    <row r="501" spans="1:1" x14ac:dyDescent="0.2">
      <c r="A501" s="27"/>
    </row>
    <row r="502" spans="1:1" x14ac:dyDescent="0.2">
      <c r="A502" s="27"/>
    </row>
    <row r="503" spans="1:1" x14ac:dyDescent="0.2">
      <c r="A503" s="27"/>
    </row>
    <row r="504" spans="1:1" x14ac:dyDescent="0.2">
      <c r="A504" s="27"/>
    </row>
    <row r="505" spans="1:1" x14ac:dyDescent="0.2">
      <c r="A505" s="27"/>
    </row>
    <row r="506" spans="1:1" x14ac:dyDescent="0.2">
      <c r="A506" s="27"/>
    </row>
    <row r="507" spans="1:1" x14ac:dyDescent="0.2">
      <c r="A507" s="27"/>
    </row>
    <row r="508" spans="1:1" x14ac:dyDescent="0.2">
      <c r="A508" s="27"/>
    </row>
    <row r="509" spans="1:1" x14ac:dyDescent="0.2">
      <c r="A509" s="27"/>
    </row>
    <row r="510" spans="1:1" x14ac:dyDescent="0.2">
      <c r="A510" s="27"/>
    </row>
    <row r="511" spans="1:1" x14ac:dyDescent="0.2">
      <c r="A511" s="27"/>
    </row>
    <row r="512" spans="1:1" x14ac:dyDescent="0.2">
      <c r="A512" s="27"/>
    </row>
    <row r="513" spans="1:1" x14ac:dyDescent="0.2">
      <c r="A513" s="27"/>
    </row>
    <row r="514" spans="1:1" x14ac:dyDescent="0.2">
      <c r="A514" s="27"/>
    </row>
    <row r="515" spans="1:1" x14ac:dyDescent="0.2">
      <c r="A515" s="27"/>
    </row>
    <row r="516" spans="1:1" x14ac:dyDescent="0.2">
      <c r="A516" s="27"/>
    </row>
    <row r="517" spans="1:1" x14ac:dyDescent="0.2">
      <c r="A517" s="27"/>
    </row>
    <row r="518" spans="1:1" x14ac:dyDescent="0.2">
      <c r="A518" s="27"/>
    </row>
    <row r="519" spans="1:1" x14ac:dyDescent="0.2">
      <c r="A519" s="27"/>
    </row>
    <row r="520" spans="1:1" x14ac:dyDescent="0.2">
      <c r="A520" s="27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Landbrugsinfo Binær Fil" ma:contentTypeID="0x010100C568DB52D9D0A14D9B2FDCC96666E9F2007948130EC3DB064584E219954237AF3900242457EFB8B24247815D688C526CD44D00C26A9DBCB02B5C4DA1F017B836C045C00060750ADE2E6249BABB5C6118FC133DE800AF2E6DC7107240CAAE62CB7A7C0C310000A824FFCCC6B03344A4D53F86C3B2BBAC" ma:contentTypeVersion="97" ma:contentTypeDescription="Contenttype til binære filer der bliver publiceret på Landbrugsinfo" ma:contentTypeScope="" ma:versionID="29607aa10b87eecab1db68fca8b8dfb9">
  <xsd:schema xmlns:xsd="http://www.w3.org/2001/XMLSchema" xmlns:xs="http://www.w3.org/2001/XMLSchema" xmlns:p="http://schemas.microsoft.com/office/2006/metadata/properties" xmlns:ns1="http://schemas.microsoft.com/sharepoint/v3" xmlns:ns2="3f9812e8-f9bc-41f9-81fe-376cdc75b746" xmlns:ns3="5aa14257-579e-4a1f-bbbb-3c8dd7393476" xmlns:ns4="0ab5d7ca-fb2d-4876-a0db-7b9a46558596" xmlns:ns5="8b350a71-5e54-4e12-ad04-676ed6e14513" xmlns:ns6="9ae92ca7-ddc3-474d-b790-b06efde52882" xmlns:ns7="303eeafb-7dff-46db-9396-e9c651f530ea" targetNamespace="http://schemas.microsoft.com/office/2006/metadata/properties" ma:root="true" ma:fieldsID="7e8b618b2370caad88c2e7caae692984" ns1:_="" ns2:_="" ns3:_="" ns4:_="" ns5:_="" ns6:_="" ns7:_="">
    <xsd:import namespace="http://schemas.microsoft.com/sharepoint/v3"/>
    <xsd:import namespace="3f9812e8-f9bc-41f9-81fe-376cdc75b746"/>
    <xsd:import namespace="5aa14257-579e-4a1f-bbbb-3c8dd7393476"/>
    <xsd:import namespace="0ab5d7ca-fb2d-4876-a0db-7b9a46558596"/>
    <xsd:import namespace="8b350a71-5e54-4e12-ad04-676ed6e14513"/>
    <xsd:import namespace="9ae92ca7-ddc3-474d-b790-b06efde52882"/>
    <xsd:import namespace="303eeafb-7dff-46db-9396-e9c651f530ea"/>
    <xsd:element name="properties">
      <xsd:complexType>
        <xsd:sequence>
          <xsd:element name="documentManagement">
            <xsd:complexType>
              <xsd:all>
                <xsd:element ref="ns1:Comments"/>
                <xsd:element ref="ns1:PublishingStartDate" minOccurs="0"/>
                <xsd:element ref="ns1:PublishingExpirationDate" minOccurs="0"/>
                <xsd:element ref="ns1:PublishingContact" minOccurs="0"/>
                <xsd:element ref="ns1:PublishingContactEmail" minOccurs="0"/>
                <xsd:element ref="ns1:PublishingContactName" minOccurs="0"/>
                <xsd:element ref="ns1:PublishingContactPicture" minOccurs="0"/>
                <xsd:element ref="ns1:PublishingPageLayout" minOccurs="0"/>
                <xsd:element ref="ns1:PublishingVariationGroupID" minOccurs="0"/>
                <xsd:element ref="ns1:PublishingVariationRelationshipLinkFieldID" minOccurs="0"/>
                <xsd:element ref="ns1:PublishingRollupImage" minOccurs="0"/>
                <xsd:element ref="ns1:Audience" minOccurs="0"/>
                <xsd:element ref="ns1:PublishingPageImage" minOccurs="0"/>
                <xsd:element ref="ns1:PublishingPageContent" minOccurs="0"/>
                <xsd:element ref="ns1:SummaryLinks" minOccurs="0"/>
                <xsd:element ref="ns1:ArticleByLine" minOccurs="0"/>
                <xsd:element ref="ns1:ArticleStartDate" minOccurs="0"/>
                <xsd:element ref="ns1:PublishingImageCaption" minOccurs="0"/>
                <xsd:element ref="ns1:HeaderStyleDefinitions" minOccurs="0"/>
                <xsd:element ref="ns2:Ansvarligafdeling" minOccurs="0"/>
                <xsd:element ref="ns3:Forfattere" minOccurs="0"/>
                <xsd:element ref="ns2:Rettighedsgruppe"/>
                <xsd:element ref="ns3:Listekode" minOccurs="0"/>
                <xsd:element ref="ns3:Nummer" minOccurs="0"/>
                <xsd:element ref="ns3:Noegleord" minOccurs="0"/>
                <xsd:element ref="ns3:Informationsserie" minOccurs="0"/>
                <xsd:element ref="ns3:Bekraeftelsesdato" minOccurs="0"/>
                <xsd:element ref="ns3:Revisionsdato" minOccurs="0"/>
                <xsd:element ref="ns2:Afsender" minOccurs="0"/>
                <xsd:element ref="ns4:Arkiveringsdato"/>
                <xsd:element ref="ns2:Ingen_x0020_besked_x0020_ved_x0020_arkivering" minOccurs="0"/>
                <xsd:element ref="ns2:HideInRollups" minOccurs="0"/>
                <xsd:element ref="ns2:IsHiddenFromRollup" minOccurs="0"/>
                <xsd:element ref="ns1:DynamicPublishingContent0" minOccurs="0"/>
                <xsd:element ref="ns1:DynamicPublishingContent1" minOccurs="0"/>
                <xsd:element ref="ns1:DynamicPublishingContent2" minOccurs="0"/>
                <xsd:element ref="ns1:DynamicPublishingContent3" minOccurs="0"/>
                <xsd:element ref="ns1:DynamicPublishingContent4" minOccurs="0"/>
                <xsd:element ref="ns1:DynamicPublishingContent5" minOccurs="0"/>
                <xsd:element ref="ns3:Sorteringsorden" minOccurs="0"/>
                <xsd:element ref="ns2:EnclosureFor" minOccurs="0"/>
                <xsd:element ref="ns2:GammelURL" minOccurs="0"/>
                <xsd:element ref="ns2:NetSkabelonValue" minOccurs="0"/>
                <xsd:element ref="ns2:Projekter" minOccurs="0"/>
                <xsd:element ref="ns2:WebInfoSubjects" minOccurs="0"/>
                <xsd:element ref="ns2:HitCount" minOccurs="0"/>
                <xsd:element ref="ns5:PermalinkID" minOccurs="0"/>
                <xsd:element ref="ns6:WebInfoMultiSelect" minOccurs="0"/>
                <xsd:element ref="ns7:_dlc_DocId" minOccurs="0"/>
                <xsd:element ref="ns7:_dlc_DocIdUrl" minOccurs="0"/>
                <xsd:element ref="ns7:_dlc_DocIdPersistId" minOccurs="0"/>
                <xsd:element ref="ns1:DynamicPublishingContent6" minOccurs="0"/>
                <xsd:element ref="ns1:DynamicPublishingContent7" minOccurs="0"/>
                <xsd:element ref="ns1:DynamicPublishingContent8" minOccurs="0"/>
                <xsd:element ref="ns1:DynamicPublishingContent9" minOccurs="0"/>
                <xsd:element ref="ns1:DynamicPublishingContent10" minOccurs="0"/>
                <xsd:element ref="ns1:DynamicPublishingContent11" minOccurs="0"/>
                <xsd:element ref="ns1:DynamicPublishingContent12" minOccurs="0"/>
                <xsd:element ref="ns1:DynamicPublishingContent13" minOccurs="0"/>
                <xsd:element ref="ns1:DynamicPublishingContent14" minOccurs="0"/>
                <xsd:element ref="ns6:TaksonomiTaxHTField0" minOccurs="0"/>
                <xsd:element ref="ns7:TaxCatchAll" minOccurs="0"/>
                <xsd:element ref="ns7:TaxCatchAllLabel" minOccurs="0"/>
                <xsd:element ref="ns6:Bevillingsgivere" minOccurs="0"/>
                <xsd:element ref="ns6:FinanceYear" minOccurs="0"/>
                <xsd:element ref="ns6:WebInfoLawCodes" minOccurs="0"/>
                <xsd:element ref="ns6:Afrapportering" minOccurs="0"/>
                <xsd:element ref="ns3:Kontaktpersoner" minOccurs="0"/>
                <xsd:element ref="ns3:Skribenter" minOccurs="0"/>
                <xsd:element ref="ns6:Projec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Comments" ma:index="8" ma:displayName="Beskrivelse" ma:internalName="Comments">
      <xsd:simpleType>
        <xsd:restriction base="dms:Note">
          <xsd:maxLength value="255"/>
        </xsd:restriction>
      </xsd:simpleType>
    </xsd:element>
    <xsd:element name="PublishingStartDate" ma:index="9" nillable="true" ma:displayName="Startdato for planlægning" ma:description="" ma:internalName="PublishingStartDate">
      <xsd:simpleType>
        <xsd:restriction base="dms:Unknown"/>
      </xsd:simpleType>
    </xsd:element>
    <xsd:element name="PublishingExpirationDate" ma:index="10" nillable="true" ma:displayName="Slutdato for planlægning" ma:description="" ma:internalName="PublishingExpirationDate">
      <xsd:simpleType>
        <xsd:restriction base="dms:Unknown"/>
      </xsd:simpleType>
    </xsd:element>
    <xsd:element name="PublishingContact" ma:index="11" nillable="true" ma:displayName="Kontaktperson" ma:description="" ma:list="UserInfo" ma:internalName="PublishingContact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PublishingContactEmail" ma:index="12" nillable="true" ma:displayName="E-mail-adresse på kontaktperson" ma:description="" ma:internalName="PublishingContactEmail">
      <xsd:simpleType>
        <xsd:restriction base="dms:Text">
          <xsd:maxLength value="255"/>
        </xsd:restriction>
      </xsd:simpleType>
    </xsd:element>
    <xsd:element name="PublishingContactName" ma:index="13" nillable="true" ma:displayName="Navn på kontaktperson" ma:description="" ma:internalName="PublishingContactName">
      <xsd:simpleType>
        <xsd:restriction base="dms:Text">
          <xsd:maxLength value="255"/>
        </xsd:restriction>
      </xsd:simpleType>
    </xsd:element>
    <xsd:element name="PublishingContactPicture" ma:index="14" nillable="true" ma:displayName="Billede af kontaktperson" ma:description="" ma:format="Image" ma:internalName="PublishingContactPictur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PageLayout" ma:index="15" nillable="true" ma:displayName="Sidelayout" ma:description="" ma:internalName="PublishingPageLayout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VariationGroupID" ma:index="16" nillable="true" ma:displayName="Variationsgruppe-id" ma:description="" ma:internalName="PublishingVariationGroupID">
      <xsd:simpleType>
        <xsd:restriction base="dms:Text">
          <xsd:maxLength value="255"/>
        </xsd:restriction>
      </xsd:simpleType>
    </xsd:element>
    <xsd:element name="PublishingVariationRelationshipLinkFieldID" ma:index="17" nillable="true" ma:displayName="Relationshyperlink for variation" ma:description="" ma:internalName="PublishingVariationRelationshipLinkFieldID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RollupImage" ma:index="18" nillable="true" ma:displayName="Opløftningsbillede" ma:description="" ma:internalName="PublishingRollupImage">
      <xsd:simpleType>
        <xsd:restriction base="dms:Unknown"/>
      </xsd:simpleType>
    </xsd:element>
    <xsd:element name="Audience" ma:index="19" nillable="true" ma:displayName="Målgrupper" ma:description="" ma:internalName="Audience">
      <xsd:simpleType>
        <xsd:restriction base="dms:Unknown"/>
      </xsd:simpleType>
    </xsd:element>
    <xsd:element name="PublishingPageImage" ma:index="20" nillable="true" ma:displayName="Sidebillede" ma:description="" ma:internalName="PublishingPageImage">
      <xsd:simpleType>
        <xsd:restriction base="dms:Unknown"/>
      </xsd:simpleType>
    </xsd:element>
    <xsd:element name="PublishingPageContent" ma:index="21" nillable="true" ma:displayName="Sideindhold" ma:description="" ma:internalName="PublishingPageContent">
      <xsd:simpleType>
        <xsd:restriction base="dms:Unknown"/>
      </xsd:simpleType>
    </xsd:element>
    <xsd:element name="SummaryLinks" ma:index="22" nillable="true" ma:displayName="Oversigtshyperlinks" ma:description="" ma:internalName="SummaryLinks">
      <xsd:simpleType>
        <xsd:restriction base="dms:Unknown"/>
      </xsd:simpleType>
    </xsd:element>
    <xsd:element name="ArticleByLine" ma:index="23" nillable="true" ma:displayName="Forfatterlinje" ma:description="" ma:internalName="ArticleByLine">
      <xsd:simpleType>
        <xsd:restriction base="dms:Text">
          <xsd:maxLength value="255"/>
        </xsd:restriction>
      </xsd:simpleType>
    </xsd:element>
    <xsd:element name="ArticleStartDate" ma:index="24" nillable="true" ma:displayName="Artikeldato" ma:description="" ma:format="DateOnly" ma:internalName="ArticleStartDate">
      <xsd:simpleType>
        <xsd:restriction base="dms:DateTime"/>
      </xsd:simpleType>
    </xsd:element>
    <xsd:element name="PublishingImageCaption" ma:index="25" nillable="true" ma:displayName="Billedtekst" ma:description="" ma:internalName="PublishingImageCaption">
      <xsd:simpleType>
        <xsd:restriction base="dms:Unknown"/>
      </xsd:simpleType>
    </xsd:element>
    <xsd:element name="HeaderStyleDefinitions" ma:index="26" nillable="true" ma:displayName="Typografidefinitioner" ma:description="" ma:internalName="HeaderStyleDefinitions">
      <xsd:simpleType>
        <xsd:restriction base="dms:Unknown"/>
      </xsd:simpleType>
    </xsd:element>
    <xsd:element name="DynamicPublishingContent0" ma:index="41" nillable="true" ma:displayName="Dynamisk sideindhold (1)" ma:hidden="true" ma:internalName="DynamicPublishingContent0">
      <xsd:simpleType>
        <xsd:restriction base="dms:Unknown"/>
      </xsd:simpleType>
    </xsd:element>
    <xsd:element name="DynamicPublishingContent1" ma:index="42" nillable="true" ma:displayName="Dynamisk sideindhold (2)" ma:hidden="true" ma:internalName="DynamicPublishingContent1">
      <xsd:simpleType>
        <xsd:restriction base="dms:Unknown"/>
      </xsd:simpleType>
    </xsd:element>
    <xsd:element name="DynamicPublishingContent2" ma:index="43" nillable="true" ma:displayName="Dynamisk sideindhold (3)" ma:hidden="true" ma:internalName="DynamicPublishingContent2">
      <xsd:simpleType>
        <xsd:restriction base="dms:Unknown"/>
      </xsd:simpleType>
    </xsd:element>
    <xsd:element name="DynamicPublishingContent3" ma:index="44" nillable="true" ma:displayName="Dynamisk sideindhold (4)" ma:hidden="true" ma:internalName="DynamicPublishingContent3">
      <xsd:simpleType>
        <xsd:restriction base="dms:Unknown"/>
      </xsd:simpleType>
    </xsd:element>
    <xsd:element name="DynamicPublishingContent4" ma:index="45" nillable="true" ma:displayName="Dynamisk sideindhold (5)" ma:hidden="true" ma:internalName="DynamicPublishingContent4">
      <xsd:simpleType>
        <xsd:restriction base="dms:Unknown"/>
      </xsd:simpleType>
    </xsd:element>
    <xsd:element name="DynamicPublishingContent5" ma:index="46" nillable="true" ma:displayName="Dynamisk sideindhold (6)" ma:hidden="true" ma:internalName="DynamicPublishingContent5">
      <xsd:simpleType>
        <xsd:restriction base="dms:Unknown"/>
      </xsd:simpleType>
    </xsd:element>
    <xsd:element name="DynamicPublishingContent6" ma:index="59" nillable="true" ma:displayName="Dynamisk sideindhold (7)" ma:hidden="true" ma:internalName="DynamicPublishingContent6">
      <xsd:simpleType>
        <xsd:restriction base="dms:Unknown"/>
      </xsd:simpleType>
    </xsd:element>
    <xsd:element name="DynamicPublishingContent7" ma:index="60" nillable="true" ma:displayName="Dynamisk sideindhold (8)" ma:hidden="true" ma:internalName="DynamicPublishingContent7">
      <xsd:simpleType>
        <xsd:restriction base="dms:Unknown"/>
      </xsd:simpleType>
    </xsd:element>
    <xsd:element name="DynamicPublishingContent8" ma:index="61" nillable="true" ma:displayName="Dynamisk sideindhold (9)" ma:hidden="true" ma:internalName="DynamicPublishingContent8">
      <xsd:simpleType>
        <xsd:restriction base="dms:Unknown"/>
      </xsd:simpleType>
    </xsd:element>
    <xsd:element name="DynamicPublishingContent9" ma:index="62" nillable="true" ma:displayName="Dynamisk sideindhold (10)" ma:hidden="true" ma:internalName="DynamicPublishingContent9">
      <xsd:simpleType>
        <xsd:restriction base="dms:Unknown"/>
      </xsd:simpleType>
    </xsd:element>
    <xsd:element name="DynamicPublishingContent10" ma:index="63" nillable="true" ma:displayName="Dynamisk sideindhold (11)" ma:hidden="true" ma:internalName="DynamicPublishingContent10">
      <xsd:simpleType>
        <xsd:restriction base="dms:Unknown"/>
      </xsd:simpleType>
    </xsd:element>
    <xsd:element name="DynamicPublishingContent11" ma:index="64" nillable="true" ma:displayName="Dynamisk sideindhold (12)" ma:hidden="true" ma:internalName="DynamicPublishingContent11">
      <xsd:simpleType>
        <xsd:restriction base="dms:Unknown"/>
      </xsd:simpleType>
    </xsd:element>
    <xsd:element name="DynamicPublishingContent12" ma:index="65" nillable="true" ma:displayName="Dynamisk sideindhold (13)" ma:hidden="true" ma:internalName="DynamicPublishingContent12">
      <xsd:simpleType>
        <xsd:restriction base="dms:Unknown"/>
      </xsd:simpleType>
    </xsd:element>
    <xsd:element name="DynamicPublishingContent13" ma:index="66" nillable="true" ma:displayName="Dynamisk sideindhold (14)" ma:hidden="true" ma:internalName="DynamicPublishingContent13">
      <xsd:simpleType>
        <xsd:restriction base="dms:Unknown"/>
      </xsd:simpleType>
    </xsd:element>
    <xsd:element name="DynamicPublishingContent14" ma:index="67" nillable="true" ma:displayName="Dynamisk sideindhold (15)" ma:hidden="true" ma:internalName="DynamicPublishingContent14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9812e8-f9bc-41f9-81fe-376cdc75b746" elementFormDefault="qualified">
    <xsd:import namespace="http://schemas.microsoft.com/office/2006/documentManagement/types"/>
    <xsd:import namespace="http://schemas.microsoft.com/office/infopath/2007/PartnerControls"/>
    <xsd:element name="Ansvarligafdeling" ma:index="27" nillable="true" ma:displayName="Ansvarlig afdeling" ma:list="2b5a13a3-256c-433f-bc8b-bde4d05df095" ma:internalName="Ansvarligafdeling" ma:showField="Title" ma:web="303eeafb-7dff-46db-9396-e9c651f530ea">
      <xsd:simpleType>
        <xsd:restriction base="dms:Lookup"/>
      </xsd:simpleType>
    </xsd:element>
    <xsd:element name="Rettighedsgruppe" ma:index="29" ma:displayName="Rettighedsgruppe" ma:default="2;#Basis" ma:list="{cd861654-9942-42cc-b4e8-22e2eb33fafe}" ma:internalName="Rettighedsgruppe" ma:readOnly="false" ma:showField="Title" ma:web="303eeafb-7dff-46db-9396-e9c651f530ea">
      <xsd:simpleType>
        <xsd:restriction base="dms:Lookup"/>
      </xsd:simpleType>
    </xsd:element>
    <xsd:element name="Afsender" ma:index="36" nillable="true" ma:displayName="Afsender" ma:default="2;#Landscentret" ma:list="b497b606-9a6f-4593-a3de-acb9bcbea154" ma:internalName="Afsender" ma:showField="LinkTitleNoMenu" ma:web="303eeafb-7dff-46db-9396-e9c651f530ea">
      <xsd:simpleType>
        <xsd:restriction base="dms:Lookup"/>
      </xsd:simpleType>
    </xsd:element>
    <xsd:element name="Ingen_x0020_besked_x0020_ved_x0020_arkivering" ma:index="38" nillable="true" ma:displayName="Ingen besked ved arkivering" ma:default="0" ma:description="Klik her, for ikke at modtage en besked, når dokumentet når sin udløbsdato" ma:internalName="Ingen_x0020_besked_x0020_ved_x0020_arkivering">
      <xsd:simpleType>
        <xsd:restriction base="dms:Boolean"/>
      </xsd:simpleType>
    </xsd:element>
    <xsd:element name="HideInRollups" ma:index="39" nillable="true" ma:displayName="Skjul i artikellister" ma:default="0" ma:description="Klik her for at skjule siden i artikellister" ma:internalName="HideInRollups">
      <xsd:simpleType>
        <xsd:restriction base="dms:Boolean"/>
      </xsd:simpleType>
    </xsd:element>
    <xsd:element name="IsHiddenFromRollup" ma:index="40" nillable="true" ma:displayName="Skjult i artikellister (system)" ma:decimals="0" ma:default="0" ma:description="Understøtter infrastrukturen" ma:internalName="IsHiddenFromRollup">
      <xsd:simpleType>
        <xsd:restriction base="dms:Number"/>
      </xsd:simpleType>
    </xsd:element>
    <xsd:element name="EnclosureFor" ma:index="48" nillable="true" ma:displayName="Bilag til" ma:description="Peger på bilagets moderdokument" ma:internalName="EnclosureFor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GammelURL" ma:index="49" nillable="true" ma:displayName="Gammel URL" ma:description="Tidligere placering på landbrugsinfo" ma:internalName="GammelURL">
      <xsd:simpleType>
        <xsd:restriction base="dms:Text">
          <xsd:maxLength value="255"/>
        </xsd:restriction>
      </xsd:simpleType>
    </xsd:element>
    <xsd:element name="NetSkabelonValue" ma:index="50" nillable="true" ma:displayName="NetSkabelon værdier" ma:internalName="NetSkabelonValue">
      <xsd:simpleType>
        <xsd:restriction base="dms:Text">
          <xsd:maxLength value="255"/>
        </xsd:restriction>
      </xsd:simpleType>
    </xsd:element>
    <xsd:element name="Projekter" ma:index="51" nillable="true" ma:displayName="Projekter" ma:list="{ecf07d35-95fb-4bda-ad72-e46544058ec2}" ma:internalName="Projekter" ma:showField="LinkTitleNoMenu" ma:web="303eeafb-7dff-46db-9396-e9c651f530ea">
      <xsd:simpleType>
        <xsd:restriction base="dms:Unknown"/>
      </xsd:simpleType>
    </xsd:element>
    <xsd:element name="WebInfoSubjects" ma:index="52" nillable="true" ma:displayName="Emneord" ma:description="Knyt emneord til din artikel. Benyttes primært til nyhedsbreve." ma:list="c1fcffa3-db61-496d-89f0-dea25d970c75" ma:internalName="WebInfoSubjects" ma:showField="LinkTitleNoMenu" ma:web="303eeafb-7dff-46db-9396-e9c651f530ea">
      <xsd:simpleType>
        <xsd:restriction base="dms:Unknown"/>
      </xsd:simpleType>
    </xsd:element>
    <xsd:element name="HitCount" ma:index="53" nillable="true" ma:displayName="HitCount (system)" ma:decimals="0" ma:default="0" ma:description="Antal gange et dokument er set af en bruger" ma:internalName="HitCount" ma:readOnly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a14257-579e-4a1f-bbbb-3c8dd7393476" elementFormDefault="qualified">
    <xsd:import namespace="http://schemas.microsoft.com/office/2006/documentManagement/types"/>
    <xsd:import namespace="http://schemas.microsoft.com/office/infopath/2007/PartnerControls"/>
    <xsd:element name="Forfattere" ma:index="28" nillable="true" ma:displayName="Forfattere" ma:list="UserInfo" ma:SharePointGroup="0" ma:internalName="Forfattere" ma:showField="Titl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istekode" ma:index="30" nillable="true" ma:displayName="Listekode" ma:internalName="Listekode">
      <xsd:simpleType>
        <xsd:restriction base="dms:Text">
          <xsd:maxLength value="255"/>
        </xsd:restriction>
      </xsd:simpleType>
    </xsd:element>
    <xsd:element name="Nummer" ma:index="31" nillable="true" ma:displayName="Nummer" ma:internalName="Nummer">
      <xsd:simpleType>
        <xsd:restriction base="dms:Text">
          <xsd:maxLength value="255"/>
        </xsd:restriction>
      </xsd:simpleType>
    </xsd:element>
    <xsd:element name="Noegleord" ma:index="32" nillable="true" ma:displayName="Nøgleord" ma:internalName="Noegleord">
      <xsd:simpleType>
        <xsd:restriction base="dms:Text">
          <xsd:maxLength value="255"/>
        </xsd:restriction>
      </xsd:simpleType>
    </xsd:element>
    <xsd:element name="Informationsserie" ma:index="33" nillable="true" ma:displayName="Historisk informationsserie" ma:internalName="Informationsserie">
      <xsd:simpleType>
        <xsd:restriction base="dms:Text">
          <xsd:maxLength value="255"/>
        </xsd:restriction>
      </xsd:simpleType>
    </xsd:element>
    <xsd:element name="Bekraeftelsesdato" ma:index="34" nillable="true" ma:displayName="Bekræftelsesdato" ma:format="DateTime" ma:internalName="Bekraeftelsesdato">
      <xsd:simpleType>
        <xsd:restriction base="dms:DateTime"/>
      </xsd:simpleType>
    </xsd:element>
    <xsd:element name="Revisionsdato" ma:index="35" nillable="true" ma:displayName="Revisionsdato" ma:format="DateTime" ma:internalName="Revisionsdato">
      <xsd:simpleType>
        <xsd:restriction base="dms:DateTime"/>
      </xsd:simpleType>
    </xsd:element>
    <xsd:element name="Sorteringsorden" ma:index="47" nillable="true" ma:displayName="Sorteringsorden" ma:decimals="0" ma:internalName="Sorteringsorden">
      <xsd:simpleType>
        <xsd:restriction base="dms:Number"/>
      </xsd:simpleType>
    </xsd:element>
    <xsd:element name="Kontaktpersoner" ma:index="76" nillable="true" ma:displayName="Kontaktpersoner" ma:list="UserInfo" ma:SharePointGroup="0" ma:internalName="Kontaktpersoner" ma:showField="Titl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kribenter" ma:index="77" nillable="true" ma:displayName="Skribenter" ma:list="UserInfo" ma:SharePointGroup="0" ma:internalName="Skribenter" ma:showField="Titl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b5d7ca-fb2d-4876-a0db-7b9a46558596" elementFormDefault="qualified">
    <xsd:import namespace="http://schemas.microsoft.com/office/2006/documentManagement/types"/>
    <xsd:import namespace="http://schemas.microsoft.com/office/infopath/2007/PartnerControls"/>
    <xsd:element name="Arkiveringsdato" ma:index="37" ma:displayName="Arkiveringsdato" ma:format="DateOnly" ma:internalName="Arkiveringsdato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350a71-5e54-4e12-ad04-676ed6e14513" elementFormDefault="qualified">
    <xsd:import namespace="http://schemas.microsoft.com/office/2006/documentManagement/types"/>
    <xsd:import namespace="http://schemas.microsoft.com/office/infopath/2007/PartnerControls"/>
    <xsd:element name="PermalinkID" ma:index="54" nillable="true" ma:displayName="Permalink ID" ma:description="Unik ID for artiklen som kan benyttes til permalink" ma:hidden="true" ma:internalName="PermalinkID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e92ca7-ddc3-474d-b790-b06efde52882" elementFormDefault="qualified">
    <xsd:import namespace="http://schemas.microsoft.com/office/2006/documentManagement/types"/>
    <xsd:import namespace="http://schemas.microsoft.com/office/infopath/2007/PartnerControls"/>
    <xsd:element name="WebInfoMultiSelect" ma:index="55" nillable="true" ma:displayName="Tilvalg" ma:description="Mulighed for et antal tilvalg gemt i et samlet felt." ma:internalName="WebInfoMultiSelect">
      <xsd:simpleType>
        <xsd:restriction base="dms:Unknown"/>
      </xsd:simpleType>
    </xsd:element>
    <xsd:element name="TaksonomiTaxHTField0" ma:index="68" nillable="true" ma:taxonomy="true" ma:internalName="TaksonomiTaxHTField0" ma:taxonomyFieldName="Taksonomi" ma:displayName="Taksonomi" ma:fieldId="{6e43b4ee-656e-4e6d-875c-6c0fe73b7faf}" ma:taxonomyMulti="true" ma:sspId="2476898c-5e7e-458a-8d26-e528e2e6d5ce" ma:termSetId="65f14c63-6b42-47e9-9739-973b2f9a435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evillingsgivere" ma:index="72" nillable="true" ma:displayName="Bevillingsgivere" ma:list="9ccd692b-b01f-4300-9d4e-b4fb85c2c995" ma:internalName="Bevillingsgivere" ma:showField="LinkTitleNoMenu" ma:web="303eeafb-7dff-46db-9396-e9c651f530ea">
      <xsd:simpleType>
        <xsd:restriction base="dms:Unknown"/>
      </xsd:simpleType>
    </xsd:element>
    <xsd:element name="FinanceYear" ma:index="73" nillable="true" ma:displayName="Bevillingsår" ma:decimals="0" ma:internalName="FinanceYear">
      <xsd:simpleType>
        <xsd:restriction base="dms:Number"/>
      </xsd:simpleType>
    </xsd:element>
    <xsd:element name="WebInfoLawCodes" ma:index="74" nillable="true" ma:displayName="Lovkoder" ma:description="Knyt lovkoder til din artikel." ma:list="{908f6eb6-a66b-478a-a99e-d2541dc092be}" ma:internalName="WebInfoLawCodes" ma:showField="LinkTitleNoMenu" ma:web="303eeafb-7dff-46db-9396-e9c651f530ea">
      <xsd:simpleType>
        <xsd:restriction base="dms:Unknown"/>
      </xsd:simpleType>
    </xsd:element>
    <xsd:element name="Afrapportering" ma:index="75" nillable="true" ma:displayName="Afrapportering" ma:list="{126d356a-4f5c-4bbb-91a6-e07af1934e19}" ma:internalName="Afrapportering" ma:showField="LinkTitleNoMenu" ma:web="303eeafb-7dff-46db-9396-e9c651f530ea">
      <xsd:simpleType>
        <xsd:restriction base="dms:Unknown"/>
      </xsd:simpleType>
    </xsd:element>
    <xsd:element name="ProjectID" ma:index="78" nillable="true" ma:displayName="ProjectID (system)" ma:internalName="ProjectID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3eeafb-7dff-46db-9396-e9c651f530ea" elementFormDefault="qualified">
    <xsd:import namespace="http://schemas.microsoft.com/office/2006/documentManagement/types"/>
    <xsd:import namespace="http://schemas.microsoft.com/office/infopath/2007/PartnerControls"/>
    <xsd:element name="_dlc_DocId" ma:index="56" nillable="true" ma:displayName="Værdi for dokument-id" ma:description="Værdien af det dokument-id, der er tildelt dette element." ma:internalName="_dlc_DocId" ma:readOnly="true">
      <xsd:simpleType>
        <xsd:restriction base="dms:Text"/>
      </xsd:simpleType>
    </xsd:element>
    <xsd:element name="_dlc_DocIdUrl" ma:index="57" nillable="true" ma:displayName="Dokument-id" ma:description="Permanent link til dette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5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69" nillable="true" ma:displayName="Taxonomy Catch All Column" ma:description="" ma:hidden="true" ma:list="{00a11604-cdb1-438d-8b4c-a208f6918db7}" ma:internalName="TaxCatchAll" ma:showField="CatchAllData" ma:web="303eeafb-7dff-46db-9396-e9c651f530e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70" nillable="true" ma:displayName="Taxonomy Catch All Column1" ma:description="" ma:hidden="true" ma:list="{00a11604-cdb1-438d-8b4c-a208f6918db7}" ma:internalName="TaxCatchAllLabel" ma:readOnly="true" ma:showField="CatchAllDataLabel" ma:web="303eeafb-7dff-46db-9396-e9c651f530e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Set Item Permission, based on rettighedsgruppe</Name>
    <Synchronization>Asynchronous</Synchronization>
    <Type>10001</Type>
    <SequenceNumber>1010</SequenceNumber>
    <Assembly>DAAS.WebInfo.Common, Version=1.0.0.0, Culture=neutral, PublicKeyToken=f192aeb827ef4bcc</Assembly>
    <Class>DAAS.WebInfo.Common.EventReceivers.RightsGroupItemEventReceiver</Class>
    <Data/>
    <Filter/>
  </Receiver>
  <Receiver>
    <Name>Set Item Permission, based on rettighedsgruppe</Name>
    <Synchronization>Asynchronous</Synchronization>
    <Type>10002</Type>
    <SequenceNumber>1010</SequenceNumber>
    <Assembly>DAAS.WebInfo.Common, Version=1.0.0.0, Culture=neutral, PublicKeyToken=f192aeb827ef4bcc</Assembly>
    <Class>DAAS.WebInfo.Common.EventReceivers.RightsGroupItemEventReceiver</Class>
    <Data/>
    <Filter/>
  </Receiver>
  <Receiver>
    <Name>WebInfo Content Page Event</Name>
    <Synchronization>Synchronous</Synchronization>
    <Type>1</Type>
    <SequenceNumber>1030</SequenceNumber>
    <Assembly>DAAS.WebInfo.Common, Version=1.0.0.0, Culture=neutral, PublicKeyToken=f192aeb827ef4bcc</Assembly>
    <Class>DAAS.WebInfo.Common.EventReceivers.WebInfoContentPageEventReceiver</Class>
    <Data/>
    <Filter/>
  </Receiver>
  <Receiver>
    <Name>WebInfo Content Page Event</Name>
    <Synchronization>Synchronous</Synchronization>
    <Type>2</Type>
    <SequenceNumber>1030</SequenceNumber>
    <Assembly>DAAS.WebInfo.Common, Version=1.0.0.0, Culture=neutral, PublicKeyToken=f192aeb827ef4bcc</Assembly>
    <Class>DAAS.WebInfo.Common.EventReceivers.WebInfoContentPageEventReceiver</Class>
    <Data/>
    <Filter/>
  </Receiver>
  <Receiver>
    <Name>WebInfo Content Page Event</Name>
    <Synchronization>Asynchronous</Synchronization>
    <Type>10002</Type>
    <SequenceNumber>1030</SequenceNumber>
    <Assembly>DAAS.WebInfo.Common, Version=1.0.0.0, Culture=neutral, PublicKeyToken=f192aeb827ef4bcc</Assembly>
    <Class>DAAS.WebInfo.Common.EventReceivers.WebInfoContentPageEventReceiver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svarligafdeling xmlns="3f9812e8-f9bc-41f9-81fe-376cdc75b746">55</Ansvarligafdeling>
    <Afsender xmlns="3f9812e8-f9bc-41f9-81fe-376cdc75b746">2</Afsender>
    <NetSkabelonValue xmlns="3f9812e8-f9bc-41f9-81fe-376cdc75b746" xsi:nil="true"/>
    <HitCount xmlns="3f9812e8-f9bc-41f9-81fe-376cdc75b746">0</HitCount>
    <DynamicPublishingContent11 xmlns="http://schemas.microsoft.com/sharepoint/v3" xsi:nil="true"/>
    <DynamicPublishingContent14 xmlns="http://schemas.microsoft.com/sharepoint/v3" xsi:nil="true"/>
    <Bevillingsgivere xmlns="9ae92ca7-ddc3-474d-b790-b06efde52882" xsi:nil="true"/>
    <PublishingRollupImage xmlns="http://schemas.microsoft.com/sharepoint/v3" xsi:nil="true"/>
    <GammelURL xmlns="3f9812e8-f9bc-41f9-81fe-376cdc75b746" xsi:nil="true"/>
    <ProjectID xmlns="9ae92ca7-ddc3-474d-b790-b06efde52882">X1027X</ProjectID>
    <Rettighedsgruppe xmlns="3f9812e8-f9bc-41f9-81fe-376cdc75b746">1</Rettighedsgruppe>
    <Revisionsdato xmlns="5aa14257-579e-4a1f-bbbb-3c8dd7393476">2020-01-29T13:15:00+00:00</Revisionsdato>
    <HideInRollups xmlns="3f9812e8-f9bc-41f9-81fe-376cdc75b746">false</HideInRollups>
    <DynamicPublishingContent5 xmlns="http://schemas.microsoft.com/sharepoint/v3" xsi:nil="true"/>
    <DynamicPublishingContent12 xmlns="http://schemas.microsoft.com/sharepoint/v3" xsi:nil="true"/>
    <WebInfoLawCodes xmlns="9ae92ca7-ddc3-474d-b790-b06efde52882" xsi:nil="true"/>
    <PublishingContactEmail xmlns="http://schemas.microsoft.com/sharepoint/v3" xsi:nil="true"/>
    <HeaderStyleDefinitions xmlns="http://schemas.microsoft.com/sharepoint/v3" xsi:nil="true"/>
    <DynamicPublishingContent4 xmlns="http://schemas.microsoft.com/sharepoint/v3" xsi:nil="true"/>
    <Projekter xmlns="3f9812e8-f9bc-41f9-81fe-376cdc75b746" xsi:nil="true"/>
    <Skribenter xmlns="5aa14257-579e-4a1f-bbbb-3c8dd7393476">
      <UserInfo>
        <DisplayName/>
        <AccountId xsi:nil="true"/>
        <AccountType/>
      </UserInfo>
    </Skribenter>
    <PublishingVariationRelationshipLinkFieldID xmlns="http://schemas.microsoft.com/sharepoint/v3">
      <Url xsi:nil="true"/>
      <Description xsi:nil="true"/>
    </PublishingVariationRelationshipLinkFieldID>
    <PublishingPageContent xmlns="http://schemas.microsoft.com/sharepoint/v3" xsi:nil="true"/>
    <DynamicPublishingContent7 xmlns="http://schemas.microsoft.com/sharepoint/v3" xsi:nil="true"/>
    <DynamicPublishingContent6 xmlns="http://schemas.microsoft.com/sharepoint/v3" xsi:nil="true"/>
    <Bekraeftelsesdato xmlns="5aa14257-579e-4a1f-bbbb-3c8dd7393476">2020-01-29T13:15:00+00:00</Bekraeftelsesdato>
    <Ingen_x0020_besked_x0020_ved_x0020_arkivering xmlns="3f9812e8-f9bc-41f9-81fe-376cdc75b746">false</Ingen_x0020_besked_x0020_ved_x0020_arkivering>
    <DynamicPublishingContent1 xmlns="http://schemas.microsoft.com/sharepoint/v3" xsi:nil="true"/>
    <WebInfoMultiSelect xmlns="9ae92ca7-ddc3-474d-b790-b06efde52882" xsi:nil="true"/>
    <DynamicPublishingContent13 xmlns="http://schemas.microsoft.com/sharepoint/v3" xsi:nil="true"/>
    <PublishingVariationGroupID xmlns="http://schemas.microsoft.com/sharepoint/v3" xsi:nil="true"/>
    <ArticleStartDate xmlns="http://schemas.microsoft.com/sharepoint/v3">2020-01-28T23:00:00+00:00</ArticleStartDate>
    <Listekode xmlns="5aa14257-579e-4a1f-bbbb-3c8dd7393476" xsi:nil="true"/>
    <DynamicPublishingContent0 xmlns="http://schemas.microsoft.com/sharepoint/v3" xsi:nil="true"/>
    <FinanceYear xmlns="9ae92ca7-ddc3-474d-b790-b06efde52882" xsi:nil="true"/>
    <Afrapportering xmlns="9ae92ca7-ddc3-474d-b790-b06efde52882">1027;#Vandstatus og tørkeindeks i din mark</Afrapportering>
    <ArticleByLine xmlns="http://schemas.microsoft.com/sharepoint/v3" xsi:nil="true"/>
    <PublishingImageCaption xmlns="http://schemas.microsoft.com/sharepoint/v3" xsi:nil="true"/>
    <Forfattere xmlns="5aa14257-579e-4a1f-bbbb-3c8dd7393476">
      <UserInfo>
        <DisplayName/>
        <AccountId xsi:nil="true"/>
        <AccountType/>
      </UserInfo>
    </Forfattere>
    <DynamicPublishingContent3 xmlns="http://schemas.microsoft.com/sharepoint/v3" xsi:nil="true"/>
    <Sorteringsorden xmlns="5aa14257-579e-4a1f-bbbb-3c8dd7393476" xsi:nil="true"/>
    <Audience xmlns="http://schemas.microsoft.com/sharepoint/v3" xsi:nil="true"/>
    <PublishingPageImage xmlns="http://schemas.microsoft.com/sharepoint/v3" xsi:nil="true"/>
    <IsHiddenFromRollup xmlns="3f9812e8-f9bc-41f9-81fe-376cdc75b746">0</IsHiddenFromRollup>
    <DynamicPublishingContent2 xmlns="http://schemas.microsoft.com/sharepoint/v3" xsi:nil="true"/>
    <EnclosureFor xmlns="3f9812e8-f9bc-41f9-81fe-376cdc75b746">
      <Url xsi:nil="true"/>
      <Description xsi:nil="true"/>
    </EnclosureFor>
    <SummaryLinks xmlns="http://schemas.microsoft.com/sharepoint/v3">&lt;div title="_schemaversion" id="_3"&gt;
  &lt;div title="_view"&gt;
    &lt;span title="_columns"&gt;1&lt;/span&gt;
    &lt;span title="_linkstyle"&gt;&lt;/span&gt;
    &lt;span title="_groupstyle"&gt;&lt;/span&gt;
  &lt;/div&gt;
&lt;/div&gt;</SummaryLinks>
    <PublishingExpirationDate xmlns="http://schemas.microsoft.com/sharepoint/v3" xsi:nil="true"/>
    <TaksonomiTaxHTField0 xmlns="9ae92ca7-ddc3-474d-b790-b06efde52882">
      <Terms xmlns="http://schemas.microsoft.com/office/infopath/2007/PartnerControls"/>
    </TaksonomiTaxHTField0>
    <PublishingContactPicture xmlns="http://schemas.microsoft.com/sharepoint/v3">
      <Url xsi:nil="true"/>
      <Description xsi:nil="true"/>
    </PublishingContactPicture>
    <Informationsserie xmlns="5aa14257-579e-4a1f-bbbb-3c8dd7393476" xsi:nil="true"/>
    <WebInfoSubjects xmlns="3f9812e8-f9bc-41f9-81fe-376cdc75b746" xsi:nil="true"/>
    <PublishingStartDate xmlns="http://schemas.microsoft.com/sharepoint/v3" xsi:nil="true"/>
    <Arkiveringsdato xmlns="0ab5d7ca-fb2d-4876-a0db-7b9a46558596">2099-12-31T23:00:00+00:00</Arkiveringsdato>
    <Kontaktpersoner xmlns="5aa14257-579e-4a1f-bbbb-3c8dd7393476">
      <UserInfo>
        <DisplayName/>
        <AccountId xsi:nil="true"/>
        <AccountType/>
      </UserInfo>
    </Kontaktpersoner>
    <DynamicPublishingContent9 xmlns="http://schemas.microsoft.com/sharepoint/v3" xsi:nil="true"/>
    <DynamicPublishingContent10 xmlns="http://schemas.microsoft.com/sharepoint/v3" xsi:nil="true"/>
    <PublishingContact xmlns="http://schemas.microsoft.com/sharepoint/v3">
      <UserInfo>
        <DisplayName/>
        <AccountId xsi:nil="true"/>
        <AccountType/>
      </UserInfo>
    </PublishingContact>
    <PublishingContactName xmlns="http://schemas.microsoft.com/sharepoint/v3" xsi:nil="true"/>
    <Noegleord xmlns="5aa14257-579e-4a1f-bbbb-3c8dd7393476" xsi:nil="true"/>
    <DynamicPublishingContent8 xmlns="http://schemas.microsoft.com/sharepoint/v3" xsi:nil="true"/>
    <TaxCatchAll xmlns="303eeafb-7dff-46db-9396-e9c651f530ea"/>
    <Comments xmlns="http://schemas.microsoft.com/sharepoint/v3">Excel-regneark dokumenterende vandbalancemodellens beregningsmetoder.</Comments>
    <Nummer xmlns="5aa14257-579e-4a1f-bbbb-3c8dd7393476" xsi:nil="true"/>
    <PermalinkID xmlns="8b350a71-5e54-4e12-ad04-676ed6e14513">0e7238dd-8dde-44ef-b124-89ea85f06a74</PermalinkID>
    <_dlc_DocId xmlns="303eeafb-7dff-46db-9396-e9c651f530ea">LBINFO-600432752-24468</_dlc_DocId>
    <_dlc_DocIdUrl xmlns="303eeafb-7dff-46db-9396-e9c651f530ea">
      <Url>https://sp.landbrugsinfo.dk/Afrapportering/innovation/2019/_layouts/DocIdRedir.aspx?ID=LBINFO-600432752-24468</Url>
      <Description>LBINFO-600432752-24468</Description>
    </_dlc_DocIdUrl>
  </documentManagement>
</p:properties>
</file>

<file path=customXml/itemProps1.xml><?xml version="1.0" encoding="utf-8"?>
<ds:datastoreItem xmlns:ds="http://schemas.openxmlformats.org/officeDocument/2006/customXml" ds:itemID="{E542EABA-F5EC-4BBD-8CDF-BE395CB67185}"/>
</file>

<file path=customXml/itemProps2.xml><?xml version="1.0" encoding="utf-8"?>
<ds:datastoreItem xmlns:ds="http://schemas.openxmlformats.org/officeDocument/2006/customXml" ds:itemID="{BDC9F6D5-91AD-4668-BB75-FDC7C83791A9}"/>
</file>

<file path=customXml/itemProps3.xml><?xml version="1.0" encoding="utf-8"?>
<ds:datastoreItem xmlns:ds="http://schemas.openxmlformats.org/officeDocument/2006/customXml" ds:itemID="{4612FE95-6385-404E-83AB-6EDFE4E9D888}"/>
</file>

<file path=customXml/itemProps4.xml><?xml version="1.0" encoding="utf-8"?>
<ds:datastoreItem xmlns:ds="http://schemas.openxmlformats.org/officeDocument/2006/customXml" ds:itemID="{68541BA6-1496-4B69-9686-D3EADB2912FF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10</vt:i4>
      </vt:variant>
      <vt:variant>
        <vt:lpstr>Navngivne områder</vt:lpstr>
      </vt:variant>
      <vt:variant>
        <vt:i4>5</vt:i4>
      </vt:variant>
    </vt:vector>
  </HeadingPairs>
  <TitlesOfParts>
    <vt:vector size="15" baseType="lpstr">
      <vt:lpstr>Ark4</vt:lpstr>
      <vt:lpstr>Vandbalance</vt:lpstr>
      <vt:lpstr>Afgrødemodel 1</vt:lpstr>
      <vt:lpstr>Afgrødemodel 2</vt:lpstr>
      <vt:lpstr>Afgrødemodel 3</vt:lpstr>
      <vt:lpstr>Afgrødemodel 4</vt:lpstr>
      <vt:lpstr>Konstanter</vt:lpstr>
      <vt:lpstr>Afgrødemodel græs</vt:lpstr>
      <vt:lpstr>Klima</vt:lpstr>
      <vt:lpstr>Klima (2)</vt:lpstr>
      <vt:lpstr>Afgrøde</vt:lpstr>
      <vt:lpstr>Afgrøder</vt:lpstr>
      <vt:lpstr>Jordtype</vt:lpstr>
      <vt:lpstr>Tilladeligt_underskud</vt:lpstr>
      <vt:lpstr>Utilladeligt_underskud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Vandbalancemodel-regnearksværktøj 1</dc:title>
  <dc:creator>Henrik Vestergaard Poulsen</dc:creator>
  <cp:lastModifiedBy>Henrik Vestergaard Poulsen</cp:lastModifiedBy>
  <cp:lastPrinted>2020-01-28T14:04:04Z</cp:lastPrinted>
  <dcterms:created xsi:type="dcterms:W3CDTF">2018-04-18T07:28:42Z</dcterms:created>
  <dcterms:modified xsi:type="dcterms:W3CDTF">2020-01-28T14:05:58Z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0x010100C568DB52D9D0A14D9B2FDCC96666E9F2007948130EC3DB064584E219954237AF3900242457EFB8B24247815D688C526CD44D00C26A9DBCB02B5C4DA1F017B836C045C00060750ADE2E6249BABB5C6118FC133DE800AF2E6DC7107240CAAE62CB7A7C0C310000A824FFCCC6B03344A4D53F86C3B2BBAC</vt:lpwstr>
  </property>
  <property fmtid="{D5CDD505-2E9C-101B-9397-08002B2CF9AE}" pid="3" name="_dlc_DocIdItemGuid">
    <vt:lpwstr>60598d20-0db0-4b12-931f-bd218e92a6d0</vt:lpwstr>
  </property>
  <property fmtid="{D5CDD505-2E9C-101B-9397-08002B2CF9AE}" pid="4" name="Taksonomi">
    <vt:lpwstr/>
  </property>
</Properties>
</file>